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resourceinnovation.sharepoint.com/sites/611474-EversourceMXL/Shared Documents/Management/Program Files/"/>
    </mc:Choice>
  </mc:AlternateContent>
  <xr:revisionPtr revIDLastSave="17" documentId="8_{C5F8A680-0E46-4208-84B3-8DAAB7E730B8}" xr6:coauthVersionLast="47" xr6:coauthVersionMax="47" xr10:uidLastSave="{B70001FE-481A-47A6-BCF4-56C33F18966F}"/>
  <workbookProtection workbookAlgorithmName="SHA-512" workbookHashValue="cvUwDb4CeDRw7U/fFNnWl4DyG+eiyGbO1cMMRsZem/pyLbvP4WONjPf0g9ZA7xWE6UfD+XyInJ/awLaVL5YCEA==" workbookSaltValue="syV5xeKM/32LCXN7wIXLhQ==" workbookSpinCount="100000" lockStructure="1"/>
  <bookViews>
    <workbookView xWindow="-30828" yWindow="-4464" windowWidth="30936" windowHeight="16896" xr2:uid="{39EA35B2-F7F5-46BE-B5A2-AE9E60CC168C}"/>
  </bookViews>
  <sheets>
    <sheet name="Project Summary" sheetId="1" r:id="rId1"/>
    <sheet name="Lighting" sheetId="6" r:id="rId2"/>
    <sheet name="NewSKULighting" sheetId="18" r:id="rId3"/>
    <sheet name="Ballast Replacement" sheetId="17" state="hidden" r:id="rId4"/>
    <sheet name="Standalone Controls" sheetId="12" r:id="rId5"/>
    <sheet name="Recycling" sheetId="14" r:id="rId6"/>
    <sheet name="Incentive Outline" sheetId="19" r:id="rId7"/>
    <sheet name="SKU" sheetId="15" state="hidden" r:id="rId8"/>
    <sheet name="SKU lookup" sheetId="20" r:id="rId9"/>
    <sheet name="Business Segment" sheetId="21" r:id="rId10"/>
    <sheet name="Lighting Data" sheetId="22" state="hidden" r:id="rId11"/>
    <sheet name="NLighting Data" sheetId="23" state="hidden" r:id="rId12"/>
    <sheet name="Lighting Pivot" sheetId="24" state="hidden" r:id="rId13"/>
    <sheet name="NLighting Pivot" sheetId="25" state="hidden" r:id="rId14"/>
    <sheet name="Lookups" sheetId="3" state="hidden" r:id="rId15"/>
    <sheet name="Version" sheetId="16" state="hidden" r:id="rId16"/>
  </sheets>
  <externalReferences>
    <externalReference r:id="rId17"/>
    <externalReference r:id="rId18"/>
  </externalReferences>
  <definedNames>
    <definedName name="_xlnm._FilterDatabase" localSheetId="7" hidden="1">SKU!$A$1:$M$440</definedName>
    <definedName name="_xlnm._FilterDatabase" localSheetId="8" hidden="1">'SKU lookup'!$A$1:$E$1210</definedName>
    <definedName name="Auditor_SKUs" localSheetId="9">[1]Lookups!#REF!</definedName>
    <definedName name="Auditor_SKUs" localSheetId="8">[2]Lookups!#REF!</definedName>
    <definedName name="Auditor_SKUs">Lookups!#REF!</definedName>
    <definedName name="Distributors" localSheetId="9">[1]Lookups!$I$34:$I$45</definedName>
    <definedName name="Distributors" localSheetId="8">[2]Lookups!$I$36:$I$47</definedName>
    <definedName name="Distributors">Lookups!$J$36:$J$47</definedName>
    <definedName name="Electric_Rate">Lookups!$N$55:$N$63</definedName>
    <definedName name="fixtures_current">Lookups!$A$17:$A$69</definedName>
    <definedName name="GBB_lu" localSheetId="9">[1]Lookups!$I$73:$I$75</definedName>
    <definedName name="GBB_lu" localSheetId="8">[2]Lookups!$I$75:$I$77</definedName>
    <definedName name="GBB_lu">Lookups!$J$75:$J$77</definedName>
    <definedName name="IndoorFixtures">Lookups!$A$91:$A$112</definedName>
    <definedName name="LFT_lu">Lookups!$N$42:$O$52</definedName>
    <definedName name="Lighting_All" localSheetId="9">[1]Lookups!$A$2:$F$79</definedName>
    <definedName name="Lighting_All" localSheetId="8">[2]Lookups!$A$2:$F$73</definedName>
    <definedName name="Lighting_All">Lookups!$A$2:$H$69</definedName>
    <definedName name="Lighting_BurnTime" localSheetId="9">[1]Lookups!$I$2:$J$27</definedName>
    <definedName name="Lighting_BurnTime" localSheetId="8">[2]Lookups!$I$2:$J$29</definedName>
    <definedName name="Lighting_BurnTime">Lookups!$J$2:$K$29</definedName>
    <definedName name="Lighting_Locations" localSheetId="9">[1]Lookups!$I$3:$I$27</definedName>
    <definedName name="Lighting_Locations" localSheetId="8">[2]Lookups!$I$3:$I$29</definedName>
    <definedName name="Lighting_Locations">Lookups!$J$3:$J$29</definedName>
    <definedName name="Lighting_Measures_Ballast_Factor" localSheetId="8">[2]Lookups!$I$86:$I$87</definedName>
    <definedName name="Lighting_Measures_Ballast_Factor">Lookups!$J$86:$J$87</definedName>
    <definedName name="Lighting_Measures_Ballasts" localSheetId="9">[1]Lookups!$A$68:$A$79</definedName>
    <definedName name="Lighting_Measures_Ballasts" localSheetId="8">[2]Lookups!$A$66:$A$69</definedName>
    <definedName name="Lighting_Measures_Ballasts">Lookups!$A$72:$A$75</definedName>
    <definedName name="Lighting_Measures_Exterior_Fixtures">Lookups!$A$54:$A$59</definedName>
    <definedName name="Lighting_Measures_High_Bay">Lookups!$A$50:$A$51</definedName>
    <definedName name="Lighting_Measures_Interior_Fixtures">Lookups!$A$37:$A$42</definedName>
    <definedName name="Lighting_Measures_Linear_Fixtures">Lookups!$A$17:$A$28</definedName>
    <definedName name="Lighting_Measures_Mogul_Base">Lookups!$A$44:$A$47</definedName>
    <definedName name="Lighting_Measures_Occupancy_Sensors">Lookups!$A$62:$A$69</definedName>
    <definedName name="Lighting_Measures_Screw_Base">Lookups!$A$3:$A$14</definedName>
    <definedName name="Lighting_Occupancy" localSheetId="9">[1]Lookups!$I$30:$I$31</definedName>
    <definedName name="Lighting_Occupancy" localSheetId="8">[2]Lookups!$I$32:$I$33</definedName>
    <definedName name="Lighting_Occupancy">Lookups!$J$32:$J$33</definedName>
    <definedName name="Lighting_Type" localSheetId="9">[1]Lookups!$M$32:$N$38</definedName>
    <definedName name="Lighting_Type" localSheetId="8">[2]Lookups!$M$32:$N$38</definedName>
    <definedName name="Lighting_Type">Lookups!$N$32:$O$38</definedName>
    <definedName name="Lighting_Type_Exist" localSheetId="9">[1]Lookups!$M$3:$M$28</definedName>
    <definedName name="Lighting_Type_Exist" localSheetId="8">[2]Lookups!$M$3:$M$28</definedName>
    <definedName name="Lighting_Type_Exist">Lookups!$N$3:$N$28</definedName>
    <definedName name="Lighting_Type_Exist_lu" localSheetId="9">[1]Lookups!$M$3:$N$28</definedName>
    <definedName name="Lighting_Type_Exist_lu" localSheetId="8">[2]Lookups!$M$3:$N$28</definedName>
    <definedName name="Lighting_Type_Exist_lu">Lookups!$N$3:$O$28</definedName>
    <definedName name="Lighting_Type_Proposed" localSheetId="9">[1]Lookups!$M$32:$M$37</definedName>
    <definedName name="Lighting_Type_Proposed" localSheetId="8">[2]Lookups!$M$32:$M$37</definedName>
    <definedName name="Lighting_Type_Proposed">Lookups!$N$33:$N$37</definedName>
    <definedName name="Lighting_Type_Proposed_lu">Lookups!$N$31:$O$38</definedName>
    <definedName name="lu_01_existing_device">Lookups!$Q$3:$Q$36</definedName>
    <definedName name="lu_01_proposed_device" localSheetId="9">[1]Lookups!#REF!</definedName>
    <definedName name="lu_01_proposed_device" localSheetId="8">[2]Lookups!#REF!</definedName>
    <definedName name="lu_01_proposed_device">Lookups!#REF!</definedName>
    <definedName name="lu_02_existing_device">Lookups!$W$3:$W$51</definedName>
    <definedName name="lu_03_existing_device">Lookups!$AC$3:$AC$9</definedName>
    <definedName name="lu_04_existing_device">Lookups!$AI$3:$AI$27</definedName>
    <definedName name="lu_05_existing_device">Lookups!$AO$3:$AO$12</definedName>
    <definedName name="lu_06_existing_device">Lookups!$AU$3:$AU$7</definedName>
    <definedName name="lu_07_existing_device">Lookups!$BA$3:$BA$16</definedName>
    <definedName name="lu_08_existing_device">Lookups!$BG$3:$BG$15</definedName>
    <definedName name="lu_09_existing_device">Lookups!$BM$3:$BM$27</definedName>
    <definedName name="lu_10_existing_device">Lookups!$BS$3:$BS$43</definedName>
    <definedName name="lu_11_existing_device">Lookups!$BY$3:$BY$11</definedName>
    <definedName name="lu_12_existing_device">Lookups!$CE$3:$CE$16</definedName>
    <definedName name="lu_13_existing_device">Lookups!$CK$3:$CK$11</definedName>
    <definedName name="lu_14_existing_device">Lookups!$CQ$3:$CQ$10</definedName>
    <definedName name="lu_15_existing_device">Lookups!$CW$3:$CW$10</definedName>
    <definedName name="lu_16_existing_device">Lookups!$DC$3:$DC$10</definedName>
    <definedName name="lu_17_existing_device">Lookups!$DI$3:$DI$27</definedName>
    <definedName name="lu_18_existing_device">Lookups!$DO$3:$DO$22</definedName>
    <definedName name="lu_19_existing_device">Lookups!$DU$3:$DU$53</definedName>
    <definedName name="lu_20_existing_device">Lookups!$EA$3:$EA$8</definedName>
    <definedName name="lu_21_existing_device">Lookups!$EG$3:$EG$10</definedName>
    <definedName name="lu_22_existing_device">Lookups!$EM$3:$EM$18</definedName>
    <definedName name="lu_23_existing_device">Lookups!$ES$3:$ES$10</definedName>
    <definedName name="lu_24_existing_device">Lookups!$EY$3:$EY$20</definedName>
    <definedName name="lu_25_existing_device">Lookups!$FE$3:$FE$7</definedName>
    <definedName name="lu_26_existing_device">Lookups!$FK$3:$FK$38</definedName>
    <definedName name="Master_SKU">SKU!$E$247:$E$440</definedName>
    <definedName name="NewSKU_lu" localSheetId="9">[1]NewSKULighting!$D$28:$D$38</definedName>
    <definedName name="NewSKU_lu" localSheetId="8">[2]NewSKULighting!$D$25:$D$35</definedName>
    <definedName name="NewSKU_lu">NewSKULighting!$D$10:$D$109</definedName>
    <definedName name="OutdoorFixtures">Lookups!$A$81:$A$88</definedName>
    <definedName name="Project_Status" localSheetId="9">[1]Lookups!$I$64:$I$66</definedName>
    <definedName name="Project_Status" localSheetId="8">[2]Lookups!$I$66:$I$68</definedName>
    <definedName name="Project_Status">Lookups!$J$66:$J$68</definedName>
    <definedName name="S_P_lu">Lookups!$J$71:$J$72</definedName>
    <definedName name="Sensor_Type" localSheetId="9">[1]Lookups!$I$48:$I$57</definedName>
    <definedName name="Sensor_Type" localSheetId="8">[2]Lookups!$I$50:$I$59</definedName>
    <definedName name="Sensor_Type">Lookups!$J$50:$J$58</definedName>
    <definedName name="Sensor_Type_lu" localSheetId="9">[1]Lookups!$I$48:$K$57</definedName>
    <definedName name="Sensor_Type_lu" localSheetId="8">[2]Lookups!$I$50:$K$59</definedName>
    <definedName name="Sensor_Type_lu">Lookups!$J$50:$L$58</definedName>
    <definedName name="Standalone_Controls" localSheetId="9">[1]Lookups!$I$60:$I$61</definedName>
    <definedName name="Standalone_Controls" localSheetId="8">[2]Lookups!$I$62:$I$63</definedName>
    <definedName name="Standalone_Controls">Lookups!$J$51:$J$52</definedName>
    <definedName name="State" localSheetId="9">[1]Lookups!$I$78:$I$79</definedName>
    <definedName name="State" localSheetId="8">[2]Lookups!$I$80:$I$81</definedName>
    <definedName name="State">Lookups!$J$80:$J$81</definedName>
    <definedName name="Subtypes">Lookups!$A$17:$A$28,Lookups!$A$37:$A$42,Lookups!$A$44:$A$47,Lookups!$A$50:$A$51,Lookups!$A$54:$A$59</definedName>
    <definedName name="Year">Lookups!$J$90:$J$91</definedName>
  </definedNames>
  <calcPr calcId="191028"/>
  <pivotCaches>
    <pivotCache cacheId="0" r:id="rId19"/>
    <pivotCache cacheId="1"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16" l="1"/>
  <c r="T4" i="1" s="1"/>
  <c r="F4" i="16"/>
  <c r="T3" i="1" s="1"/>
  <c r="B4" i="16"/>
  <c r="T2" i="1" s="1"/>
  <c r="I18" i="6"/>
  <c r="A88" i="3" l="1"/>
  <c r="A84" i="3"/>
  <c r="A85" i="3"/>
  <c r="A86" i="3"/>
  <c r="A87" i="3"/>
  <c r="A83" i="3"/>
  <c r="A82" i="3"/>
  <c r="A81" i="3"/>
  <c r="AK348" i="18" l="1"/>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461" i="18"/>
  <c r="AK462" i="18"/>
  <c r="AK463" i="18"/>
  <c r="AK464" i="18"/>
  <c r="AK465" i="18"/>
  <c r="AK466" i="18"/>
  <c r="AK467" i="18"/>
  <c r="AK468" i="18"/>
  <c r="AK469" i="18"/>
  <c r="AK470" i="18"/>
  <c r="AK471" i="18"/>
  <c r="AK472" i="18"/>
  <c r="AK473" i="18"/>
  <c r="AK474" i="18"/>
  <c r="AK475" i="18"/>
  <c r="AK476" i="18"/>
  <c r="AK477" i="18"/>
  <c r="AK478" i="18"/>
  <c r="AK479" i="18"/>
  <c r="AK480" i="18"/>
  <c r="AK481" i="18"/>
  <c r="AK482" i="18"/>
  <c r="AK483" i="18"/>
  <c r="AK484" i="18"/>
  <c r="AK485" i="18"/>
  <c r="AK486" i="18"/>
  <c r="AK487" i="18"/>
  <c r="AK488" i="18"/>
  <c r="AK489" i="18"/>
  <c r="AK490" i="18"/>
  <c r="AK491" i="18"/>
  <c r="AK492" i="18"/>
  <c r="AK493" i="18"/>
  <c r="AK494" i="18"/>
  <c r="AK495" i="18"/>
  <c r="AK496" i="18"/>
  <c r="AK497" i="18"/>
  <c r="AK498" i="18"/>
  <c r="AK499" i="18"/>
  <c r="AK500" i="18"/>
  <c r="AK501" i="18"/>
  <c r="AK502" i="18"/>
  <c r="AK503" i="18"/>
  <c r="AK504" i="18"/>
  <c r="AK505" i="18"/>
  <c r="AK506" i="18"/>
  <c r="AK507" i="18"/>
  <c r="AK508" i="18"/>
  <c r="AK509" i="18"/>
  <c r="AK510" i="18"/>
  <c r="AK511" i="18"/>
  <c r="AK512" i="18"/>
  <c r="AK513" i="18"/>
  <c r="AK514" i="18"/>
  <c r="AK515" i="18"/>
  <c r="AK516" i="18"/>
  <c r="AK517" i="18"/>
  <c r="AK518" i="18"/>
  <c r="AK519" i="18"/>
  <c r="AK520" i="18"/>
  <c r="AK521" i="18"/>
  <c r="AK522" i="18"/>
  <c r="AK523" i="18"/>
  <c r="AK524" i="18"/>
  <c r="AK525" i="18"/>
  <c r="AK526" i="18"/>
  <c r="AK527" i="18"/>
  <c r="AK528" i="18"/>
  <c r="AK529" i="18"/>
  <c r="AK530" i="18"/>
  <c r="AK531" i="18"/>
  <c r="AK532" i="18"/>
  <c r="AK533" i="18"/>
  <c r="AK534" i="18"/>
  <c r="AK535" i="18"/>
  <c r="AK536" i="18"/>
  <c r="AK537" i="18"/>
  <c r="AK538" i="18"/>
  <c r="AK539" i="18"/>
  <c r="AK540" i="18"/>
  <c r="AK541" i="18"/>
  <c r="AK542" i="18"/>
  <c r="AK543" i="18"/>
  <c r="AK544" i="18"/>
  <c r="AK545" i="18"/>
  <c r="AK546" i="18"/>
  <c r="AK547" i="18"/>
  <c r="AK548" i="18"/>
  <c r="AK549" i="18"/>
  <c r="AK550" i="18"/>
  <c r="AK551" i="18"/>
  <c r="AK552" i="18"/>
  <c r="AK553" i="18"/>
  <c r="AK554" i="18"/>
  <c r="AK555" i="18"/>
  <c r="AK556" i="18"/>
  <c r="AK557" i="18"/>
  <c r="AK558" i="18"/>
  <c r="AK559" i="18"/>
  <c r="AK560" i="18"/>
  <c r="AK561" i="18"/>
  <c r="AK562" i="18"/>
  <c r="AK563" i="18"/>
  <c r="AK564" i="18"/>
  <c r="AK565" i="18"/>
  <c r="AK566" i="18"/>
  <c r="AK567" i="18"/>
  <c r="AK568" i="18"/>
  <c r="AK569" i="18"/>
  <c r="AK570" i="18"/>
  <c r="AK571" i="18"/>
  <c r="AK572" i="18"/>
  <c r="AK573" i="18"/>
  <c r="AK574" i="18"/>
  <c r="AK575" i="18"/>
  <c r="AK576" i="18"/>
  <c r="AK577" i="18"/>
  <c r="AK578" i="18"/>
  <c r="AK579" i="18"/>
  <c r="AK580" i="18"/>
  <c r="AK581" i="18"/>
  <c r="AK582" i="18"/>
  <c r="AK583" i="18"/>
  <c r="AK584" i="18"/>
  <c r="AK585" i="18"/>
  <c r="AK586" i="18"/>
  <c r="AK587" i="18"/>
  <c r="AK588" i="18"/>
  <c r="AK589" i="18"/>
  <c r="AK590" i="18"/>
  <c r="AK591" i="18"/>
  <c r="AK592" i="18"/>
  <c r="AK593" i="18"/>
  <c r="AK594" i="18"/>
  <c r="AK595" i="18"/>
  <c r="AK596" i="18"/>
  <c r="AK597" i="18"/>
  <c r="AK598" i="18"/>
  <c r="AK599" i="18"/>
  <c r="AK600" i="18"/>
  <c r="AK601" i="18"/>
  <c r="AK602" i="18"/>
  <c r="AK603" i="18"/>
  <c r="AK604" i="18"/>
  <c r="AK605" i="18"/>
  <c r="AK606" i="18"/>
  <c r="AK607" i="18"/>
  <c r="AK608" i="18"/>
  <c r="AK609" i="18"/>
  <c r="AK610" i="18"/>
  <c r="AK611" i="18"/>
  <c r="AK612" i="18"/>
  <c r="K54" i="3" l="1"/>
  <c r="K55" i="3"/>
  <c r="K56" i="3"/>
  <c r="K57" i="3"/>
  <c r="K58" i="3"/>
  <c r="K53" i="3"/>
  <c r="K52" i="3"/>
  <c r="K51" i="3"/>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AL132"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1" i="6"/>
  <c r="AL222" i="6"/>
  <c r="AL223" i="6"/>
  <c r="AL224" i="6"/>
  <c r="AL225" i="6"/>
  <c r="AL226" i="6"/>
  <c r="AL227" i="6"/>
  <c r="AL228" i="6"/>
  <c r="AL229" i="6"/>
  <c r="AL230" i="6"/>
  <c r="AL231" i="6"/>
  <c r="AL232" i="6"/>
  <c r="AL233" i="6"/>
  <c r="AL234" i="6"/>
  <c r="AL235" i="6"/>
  <c r="AL236" i="6"/>
  <c r="AL237"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3" i="6"/>
  <c r="AL274" i="6"/>
  <c r="AL275" i="6"/>
  <c r="AL276" i="6"/>
  <c r="AL277" i="6"/>
  <c r="AL278" i="6"/>
  <c r="AL279" i="6"/>
  <c r="AL280" i="6"/>
  <c r="AL281"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09"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AL386" i="6"/>
  <c r="AL387" i="6"/>
  <c r="AL388" i="6"/>
  <c r="AL389" i="6"/>
  <c r="AL390" i="6"/>
  <c r="AL391" i="6"/>
  <c r="AL392" i="6"/>
  <c r="AL393" i="6"/>
  <c r="AL394" i="6"/>
  <c r="AL395" i="6"/>
  <c r="AL396" i="6"/>
  <c r="AL397" i="6"/>
  <c r="AL398" i="6"/>
  <c r="AL399" i="6"/>
  <c r="AL400" i="6"/>
  <c r="AL401" i="6"/>
  <c r="AL402" i="6"/>
  <c r="AL403" i="6"/>
  <c r="AL404" i="6"/>
  <c r="AL405" i="6"/>
  <c r="AL406" i="6"/>
  <c r="AL407" i="6"/>
  <c r="AL408" i="6"/>
  <c r="AL409" i="6"/>
  <c r="AL410" i="6"/>
  <c r="AL411" i="6"/>
  <c r="AL412" i="6"/>
  <c r="AL413" i="6"/>
  <c r="AL414" i="6"/>
  <c r="AL415" i="6"/>
  <c r="AL416" i="6"/>
  <c r="AL417" i="6"/>
  <c r="AL418" i="6"/>
  <c r="AL419" i="6"/>
  <c r="AL420" i="6"/>
  <c r="AL421" i="6"/>
  <c r="AL422" i="6"/>
  <c r="AL423" i="6"/>
  <c r="AL424" i="6"/>
  <c r="AL425" i="6"/>
  <c r="AL426" i="6"/>
  <c r="AL427" i="6"/>
  <c r="AL428" i="6"/>
  <c r="AL429" i="6"/>
  <c r="AL430" i="6"/>
  <c r="AL431" i="6"/>
  <c r="AL432" i="6"/>
  <c r="AL433" i="6"/>
  <c r="AL434" i="6"/>
  <c r="AL435" i="6"/>
  <c r="AL436" i="6"/>
  <c r="AL437" i="6"/>
  <c r="AL438" i="6"/>
  <c r="AL439" i="6"/>
  <c r="AL440" i="6"/>
  <c r="AL441" i="6"/>
  <c r="AL442" i="6"/>
  <c r="AL443" i="6"/>
  <c r="AL444" i="6"/>
  <c r="AL445" i="6"/>
  <c r="AL446" i="6"/>
  <c r="AL447" i="6"/>
  <c r="AL448" i="6"/>
  <c r="AL449" i="6"/>
  <c r="AL450" i="6"/>
  <c r="AL451" i="6"/>
  <c r="AL452" i="6"/>
  <c r="AL453" i="6"/>
  <c r="AL454" i="6"/>
  <c r="AL455" i="6"/>
  <c r="AL456" i="6"/>
  <c r="AL457" i="6"/>
  <c r="AL458" i="6"/>
  <c r="AL459" i="6"/>
  <c r="AL460" i="6"/>
  <c r="AL461" i="6"/>
  <c r="AL462" i="6"/>
  <c r="AL463" i="6"/>
  <c r="AL464" i="6"/>
  <c r="AL465" i="6"/>
  <c r="AL466" i="6"/>
  <c r="AL467" i="6"/>
  <c r="AL468" i="6"/>
  <c r="AL469" i="6"/>
  <c r="AL470" i="6"/>
  <c r="AL471" i="6"/>
  <c r="AL472" i="6"/>
  <c r="AL473" i="6"/>
  <c r="AL474" i="6"/>
  <c r="AL475" i="6"/>
  <c r="AL476" i="6"/>
  <c r="AL477" i="6"/>
  <c r="AL478" i="6"/>
  <c r="AL479" i="6"/>
  <c r="AL480" i="6"/>
  <c r="AL481" i="6"/>
  <c r="AL482" i="6"/>
  <c r="AL483" i="6"/>
  <c r="AL484" i="6"/>
  <c r="AL485" i="6"/>
  <c r="AL486" i="6"/>
  <c r="AL487" i="6"/>
  <c r="AL488" i="6"/>
  <c r="AL489" i="6"/>
  <c r="AL490" i="6"/>
  <c r="AL491" i="6"/>
  <c r="AL492" i="6"/>
  <c r="AL493" i="6"/>
  <c r="AL494" i="6"/>
  <c r="AL495" i="6"/>
  <c r="AL496" i="6"/>
  <c r="AL497" i="6"/>
  <c r="AL498" i="6"/>
  <c r="AL499" i="6"/>
  <c r="AL500" i="6"/>
  <c r="AL501" i="6"/>
  <c r="AL502" i="6"/>
  <c r="AL503" i="6"/>
  <c r="AL504" i="6"/>
  <c r="AL505" i="6"/>
  <c r="AL506" i="6"/>
  <c r="AL507" i="6"/>
  <c r="AL508" i="6"/>
  <c r="AL509" i="6"/>
  <c r="J55" i="3"/>
  <c r="J56" i="3"/>
  <c r="J57" i="3"/>
  <c r="J58" i="3"/>
  <c r="J52" i="3"/>
  <c r="J53" i="3"/>
  <c r="J54" i="3"/>
  <c r="J51" i="3"/>
  <c r="K13" i="12" l="1"/>
  <c r="K14" i="12"/>
  <c r="K15" i="12"/>
  <c r="K16" i="12"/>
  <c r="K17" i="12"/>
  <c r="K18" i="12"/>
  <c r="K19" i="12"/>
  <c r="K20" i="12"/>
  <c r="K21" i="12"/>
  <c r="K22" i="12"/>
  <c r="K23" i="12"/>
  <c r="K24" i="12"/>
  <c r="K25" i="12"/>
  <c r="K26" i="12"/>
  <c r="K27" i="12"/>
  <c r="K28" i="12"/>
  <c r="K29" i="12"/>
  <c r="K30" i="12"/>
  <c r="K31" i="12"/>
  <c r="K12" i="12"/>
  <c r="A53" i="19" l="1"/>
  <c r="C53" i="19" s="1"/>
  <c r="A54" i="19"/>
  <c r="B54" i="19"/>
  <c r="C54" i="19"/>
  <c r="A55" i="19"/>
  <c r="B55" i="19" s="1"/>
  <c r="A56" i="19"/>
  <c r="B56" i="19" s="1"/>
  <c r="A57" i="19"/>
  <c r="C57" i="19" s="1"/>
  <c r="A39" i="19"/>
  <c r="C39" i="19" s="1"/>
  <c r="A19" i="19"/>
  <c r="B19" i="19" s="1"/>
  <c r="A20" i="19"/>
  <c r="B20" i="19" s="1"/>
  <c r="A21" i="19"/>
  <c r="B21" i="19" s="1"/>
  <c r="A22" i="19"/>
  <c r="B22" i="19" s="1"/>
  <c r="A23" i="19"/>
  <c r="B23" i="19" s="1"/>
  <c r="A24" i="19"/>
  <c r="B24" i="19" s="1"/>
  <c r="A25" i="19"/>
  <c r="B25" i="19" s="1"/>
  <c r="A26" i="19"/>
  <c r="B26" i="19" s="1"/>
  <c r="A27" i="19"/>
  <c r="B27" i="19" s="1"/>
  <c r="A28" i="19"/>
  <c r="B28" i="19" s="1"/>
  <c r="A29" i="19"/>
  <c r="B29" i="19" s="1"/>
  <c r="A18" i="19"/>
  <c r="B18" i="19" s="1"/>
  <c r="A37" i="19"/>
  <c r="C37" i="19" s="1"/>
  <c r="C55" i="19" l="1"/>
  <c r="B57" i="19"/>
  <c r="B53" i="19"/>
  <c r="C56" i="19"/>
  <c r="B39" i="19"/>
  <c r="B37" i="19"/>
  <c r="B4" i="19"/>
  <c r="B5" i="19"/>
  <c r="B6" i="19"/>
  <c r="B7" i="19"/>
  <c r="B8" i="19"/>
  <c r="B9" i="19"/>
  <c r="B10" i="19"/>
  <c r="B11" i="19"/>
  <c r="B12" i="19"/>
  <c r="B13" i="19"/>
  <c r="B14" i="19"/>
  <c r="B15" i="19"/>
  <c r="A61" i="19"/>
  <c r="A62" i="19"/>
  <c r="A63" i="19"/>
  <c r="A64" i="19"/>
  <c r="A65" i="19"/>
  <c r="A66" i="19"/>
  <c r="A67" i="19"/>
  <c r="A60" i="19"/>
  <c r="A52" i="19"/>
  <c r="A49" i="19"/>
  <c r="A48" i="19"/>
  <c r="A43" i="19"/>
  <c r="A44" i="19"/>
  <c r="A45" i="19"/>
  <c r="A42" i="19"/>
  <c r="A35" i="19"/>
  <c r="A36" i="19"/>
  <c r="A38" i="19"/>
  <c r="A34" i="19"/>
  <c r="C19" i="19"/>
  <c r="C20" i="19"/>
  <c r="C21" i="19"/>
  <c r="C22" i="19"/>
  <c r="C23" i="19"/>
  <c r="C24" i="19"/>
  <c r="C25" i="19"/>
  <c r="C26" i="19"/>
  <c r="C27" i="19"/>
  <c r="C28" i="19"/>
  <c r="C29" i="19"/>
  <c r="C18" i="19"/>
  <c r="A5" i="19"/>
  <c r="C5" i="19" s="1"/>
  <c r="A6" i="19"/>
  <c r="C6" i="19" s="1"/>
  <c r="A7" i="19"/>
  <c r="C7" i="19" s="1"/>
  <c r="A8" i="19"/>
  <c r="C8" i="19" s="1"/>
  <c r="A9" i="19"/>
  <c r="C9" i="19" s="1"/>
  <c r="A10" i="19"/>
  <c r="C10" i="19" s="1"/>
  <c r="A11" i="19"/>
  <c r="C11" i="19" s="1"/>
  <c r="A12" i="19"/>
  <c r="C12" i="19" s="1"/>
  <c r="A13" i="19"/>
  <c r="C13" i="19" s="1"/>
  <c r="A14" i="19"/>
  <c r="C14" i="19" s="1"/>
  <c r="A15" i="19"/>
  <c r="C15" i="19" s="1"/>
  <c r="A4" i="19"/>
  <c r="C4" i="19" s="1"/>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Y301" i="18"/>
  <c r="AY302" i="18"/>
  <c r="AY303" i="18"/>
  <c r="AY304" i="18"/>
  <c r="AY305" i="18"/>
  <c r="AY306" i="18"/>
  <c r="AY307" i="18"/>
  <c r="AY308" i="18"/>
  <c r="AY309" i="18"/>
  <c r="AY310" i="18"/>
  <c r="AY311" i="18"/>
  <c r="AY312" i="18"/>
  <c r="AY313" i="18"/>
  <c r="AY314" i="18"/>
  <c r="AY315" i="18"/>
  <c r="AY316" i="18"/>
  <c r="AY317" i="18"/>
  <c r="AY318" i="18"/>
  <c r="AY319" i="18"/>
  <c r="AY320" i="18"/>
  <c r="AY321" i="18"/>
  <c r="AY322" i="18"/>
  <c r="AY323" i="18"/>
  <c r="AY324" i="18"/>
  <c r="AY325" i="18"/>
  <c r="AY326" i="18"/>
  <c r="AY327" i="18"/>
  <c r="AY328" i="18"/>
  <c r="AY329" i="18"/>
  <c r="AY330" i="18"/>
  <c r="AY331" i="18"/>
  <c r="AY332" i="18"/>
  <c r="AY333" i="18"/>
  <c r="AY334" i="18"/>
  <c r="AY335" i="18"/>
  <c r="AY336" i="18"/>
  <c r="AY337" i="18"/>
  <c r="AY338" i="18"/>
  <c r="AY339" i="18"/>
  <c r="AY340" i="18"/>
  <c r="AY341" i="18"/>
  <c r="AY342" i="18"/>
  <c r="AY343" i="18"/>
  <c r="AY344" i="18"/>
  <c r="AY345" i="18"/>
  <c r="AY346" i="18"/>
  <c r="AY347" i="18"/>
  <c r="AY348" i="18"/>
  <c r="AY349" i="18"/>
  <c r="AY350" i="18"/>
  <c r="AY351" i="18"/>
  <c r="AY352" i="18"/>
  <c r="AY353" i="18"/>
  <c r="AY354" i="18"/>
  <c r="AY355" i="18"/>
  <c r="AY356" i="18"/>
  <c r="AY357" i="18"/>
  <c r="AY358" i="18"/>
  <c r="AY359" i="18"/>
  <c r="AY360" i="18"/>
  <c r="AY361" i="18"/>
  <c r="AY362" i="18"/>
  <c r="AY363" i="18"/>
  <c r="AY364" i="18"/>
  <c r="AY365" i="18"/>
  <c r="AY366" i="18"/>
  <c r="AY367" i="18"/>
  <c r="AY368" i="18"/>
  <c r="AY369" i="18"/>
  <c r="AY370" i="18"/>
  <c r="AY371" i="18"/>
  <c r="AY372" i="18"/>
  <c r="AY373" i="18"/>
  <c r="AY374" i="18"/>
  <c r="AY375" i="18"/>
  <c r="AY376" i="18"/>
  <c r="AY377" i="18"/>
  <c r="AY378" i="18"/>
  <c r="AY379" i="18"/>
  <c r="AY380" i="18"/>
  <c r="AY381" i="18"/>
  <c r="AY382" i="18"/>
  <c r="AY383" i="18"/>
  <c r="AY384" i="18"/>
  <c r="AY385" i="18"/>
  <c r="AY386" i="18"/>
  <c r="AY387" i="18"/>
  <c r="AY388" i="18"/>
  <c r="AY389" i="18"/>
  <c r="AY390" i="18"/>
  <c r="AY391" i="18"/>
  <c r="AY392" i="18"/>
  <c r="AY393" i="18"/>
  <c r="AY394" i="18"/>
  <c r="AY395" i="18"/>
  <c r="AY396" i="18"/>
  <c r="AY397" i="18"/>
  <c r="AY398" i="18"/>
  <c r="AY399" i="18"/>
  <c r="AY400" i="18"/>
  <c r="AY401" i="18"/>
  <c r="AY402" i="18"/>
  <c r="AY403" i="18"/>
  <c r="AY404" i="18"/>
  <c r="AY405" i="18"/>
  <c r="AY406" i="18"/>
  <c r="AY407" i="18"/>
  <c r="AY408" i="18"/>
  <c r="AY409" i="18"/>
  <c r="AY410" i="18"/>
  <c r="AY411" i="18"/>
  <c r="AY412" i="18"/>
  <c r="AY413" i="18"/>
  <c r="AY414" i="18"/>
  <c r="AY415" i="18"/>
  <c r="AY416" i="18"/>
  <c r="AY417" i="18"/>
  <c r="AY418" i="18"/>
  <c r="AY419" i="18"/>
  <c r="AY420" i="18"/>
  <c r="AY421" i="18"/>
  <c r="AY422" i="18"/>
  <c r="AY423" i="18"/>
  <c r="AY424" i="18"/>
  <c r="AY425" i="18"/>
  <c r="AY426" i="18"/>
  <c r="AY427" i="18"/>
  <c r="AY428" i="18"/>
  <c r="AY429" i="18"/>
  <c r="AY430" i="18"/>
  <c r="AY431" i="18"/>
  <c r="AY432" i="18"/>
  <c r="AY433" i="18"/>
  <c r="AY434" i="18"/>
  <c r="AY435" i="18"/>
  <c r="AY436" i="18"/>
  <c r="AY437" i="18"/>
  <c r="AY438" i="18"/>
  <c r="AY439" i="18"/>
  <c r="AY440" i="18"/>
  <c r="AY441" i="18"/>
  <c r="AY442" i="18"/>
  <c r="AY443" i="18"/>
  <c r="AY444" i="18"/>
  <c r="AY445" i="18"/>
  <c r="AY446" i="18"/>
  <c r="AY447" i="18"/>
  <c r="AY448" i="18"/>
  <c r="AY449" i="18"/>
  <c r="AY450" i="18"/>
  <c r="AY451" i="18"/>
  <c r="AY452" i="18"/>
  <c r="AY453" i="18"/>
  <c r="AY454" i="18"/>
  <c r="AY455" i="18"/>
  <c r="AY456" i="18"/>
  <c r="AY457" i="18"/>
  <c r="AY458" i="18"/>
  <c r="AY459" i="18"/>
  <c r="AY460" i="18"/>
  <c r="AY461" i="18"/>
  <c r="AY462" i="18"/>
  <c r="AY463" i="18"/>
  <c r="AY464" i="18"/>
  <c r="AY465" i="18"/>
  <c r="AY466" i="18"/>
  <c r="AY467" i="18"/>
  <c r="AY468" i="18"/>
  <c r="AY469" i="18"/>
  <c r="AY470" i="18"/>
  <c r="AY471" i="18"/>
  <c r="AY472" i="18"/>
  <c r="AY473" i="18"/>
  <c r="AY474" i="18"/>
  <c r="AY475" i="18"/>
  <c r="AY476" i="18"/>
  <c r="AY477" i="18"/>
  <c r="AY478" i="18"/>
  <c r="AY479" i="18"/>
  <c r="AY480" i="18"/>
  <c r="AY481" i="18"/>
  <c r="AY482" i="18"/>
  <c r="AY483" i="18"/>
  <c r="AY484" i="18"/>
  <c r="AY485" i="18"/>
  <c r="AY486" i="18"/>
  <c r="AY487" i="18"/>
  <c r="AY488" i="18"/>
  <c r="AY489" i="18"/>
  <c r="AY490" i="18"/>
  <c r="AY491" i="18"/>
  <c r="AY492" i="18"/>
  <c r="AY493" i="18"/>
  <c r="AY494" i="18"/>
  <c r="AY495" i="18"/>
  <c r="AY496" i="18"/>
  <c r="AY497" i="18"/>
  <c r="AY498" i="18"/>
  <c r="AY499" i="18"/>
  <c r="AY500" i="18"/>
  <c r="AY501" i="18"/>
  <c r="AY502" i="18"/>
  <c r="AY503" i="18"/>
  <c r="AY504" i="18"/>
  <c r="AY505" i="18"/>
  <c r="AY506" i="18"/>
  <c r="AY507" i="18"/>
  <c r="AY508" i="18"/>
  <c r="AY509" i="18"/>
  <c r="AY510" i="18"/>
  <c r="AY511" i="18"/>
  <c r="AY512" i="18"/>
  <c r="AY513" i="18"/>
  <c r="AY514" i="18"/>
  <c r="AY515" i="18"/>
  <c r="AY516" i="18"/>
  <c r="AY517" i="18"/>
  <c r="AY518" i="18"/>
  <c r="AY519" i="18"/>
  <c r="AY520" i="18"/>
  <c r="AY521" i="18"/>
  <c r="AY522" i="18"/>
  <c r="AY523" i="18"/>
  <c r="AY524" i="18"/>
  <c r="AY525" i="18"/>
  <c r="AY526" i="18"/>
  <c r="AY527" i="18"/>
  <c r="AY528" i="18"/>
  <c r="AY529" i="18"/>
  <c r="AY530" i="18"/>
  <c r="AY531" i="18"/>
  <c r="AY532" i="18"/>
  <c r="AY533" i="18"/>
  <c r="AY534" i="18"/>
  <c r="AY535" i="18"/>
  <c r="AY536" i="18"/>
  <c r="AY537" i="18"/>
  <c r="AY538" i="18"/>
  <c r="AY539" i="18"/>
  <c r="AY540" i="18"/>
  <c r="AY541" i="18"/>
  <c r="AY542" i="18"/>
  <c r="AY543" i="18"/>
  <c r="AY544" i="18"/>
  <c r="AY545" i="18"/>
  <c r="AY546" i="18"/>
  <c r="AY547" i="18"/>
  <c r="AY548" i="18"/>
  <c r="AY549" i="18"/>
  <c r="AY550" i="18"/>
  <c r="AY551" i="18"/>
  <c r="AY552" i="18"/>
  <c r="AY553" i="18"/>
  <c r="AY554" i="18"/>
  <c r="AY555" i="18"/>
  <c r="AY556" i="18"/>
  <c r="AY557" i="18"/>
  <c r="AY558" i="18"/>
  <c r="AY559" i="18"/>
  <c r="AY560" i="18"/>
  <c r="AY561" i="18"/>
  <c r="AY562" i="18"/>
  <c r="AY563" i="18"/>
  <c r="AY564" i="18"/>
  <c r="AY565" i="18"/>
  <c r="AY566" i="18"/>
  <c r="AY567" i="18"/>
  <c r="AY568" i="18"/>
  <c r="AY569" i="18"/>
  <c r="AY570" i="18"/>
  <c r="AY571" i="18"/>
  <c r="AY572" i="18"/>
  <c r="AY573" i="18"/>
  <c r="AY574" i="18"/>
  <c r="AY575" i="18"/>
  <c r="AY576" i="18"/>
  <c r="AY577" i="18"/>
  <c r="AY578" i="18"/>
  <c r="AY579" i="18"/>
  <c r="AY580" i="18"/>
  <c r="AY581" i="18"/>
  <c r="AY582" i="18"/>
  <c r="AY583" i="18"/>
  <c r="AY584" i="18"/>
  <c r="AY585" i="18"/>
  <c r="AY586" i="18"/>
  <c r="AY587" i="18"/>
  <c r="AY588" i="18"/>
  <c r="AY589" i="18"/>
  <c r="AY590" i="18"/>
  <c r="AY591" i="18"/>
  <c r="AY592" i="18"/>
  <c r="AY593" i="18"/>
  <c r="AY594" i="18"/>
  <c r="AY595" i="18"/>
  <c r="AY596" i="18"/>
  <c r="AY597" i="18"/>
  <c r="AY598" i="18"/>
  <c r="AY599" i="18"/>
  <c r="AY600" i="18"/>
  <c r="AY601" i="18"/>
  <c r="AY602" i="18"/>
  <c r="AY603" i="18"/>
  <c r="AY604" i="18"/>
  <c r="AY605" i="18"/>
  <c r="AY606" i="18"/>
  <c r="AY607" i="18"/>
  <c r="AY608" i="18"/>
  <c r="AY609" i="18"/>
  <c r="AY610" i="18"/>
  <c r="AY611" i="18"/>
  <c r="AY612" i="18"/>
  <c r="AY115" i="18"/>
  <c r="AZ13" i="6"/>
  <c r="AZ14" i="6"/>
  <c r="AZ15" i="6"/>
  <c r="AZ16" i="6"/>
  <c r="AZ17" i="6"/>
  <c r="AZ18" i="6"/>
  <c r="AZ19" i="6"/>
  <c r="AZ20" i="6"/>
  <c r="AZ21" i="6"/>
  <c r="AZ22" i="6"/>
  <c r="AZ23" i="6"/>
  <c r="AZ24" i="6"/>
  <c r="AZ25" i="6"/>
  <c r="AZ26" i="6"/>
  <c r="AZ27" i="6"/>
  <c r="AZ28" i="6"/>
  <c r="AZ29" i="6"/>
  <c r="AZ30" i="6"/>
  <c r="AZ31" i="6"/>
  <c r="AZ32" i="6"/>
  <c r="AZ33" i="6"/>
  <c r="AZ34" i="6"/>
  <c r="AZ35" i="6"/>
  <c r="AZ36" i="6"/>
  <c r="AZ37" i="6"/>
  <c r="AZ38" i="6"/>
  <c r="AZ39" i="6"/>
  <c r="AZ40" i="6"/>
  <c r="AZ41" i="6"/>
  <c r="AZ42" i="6"/>
  <c r="AZ43" i="6"/>
  <c r="AZ44" i="6"/>
  <c r="AZ45" i="6"/>
  <c r="AZ46" i="6"/>
  <c r="AZ47" i="6"/>
  <c r="AZ48" i="6"/>
  <c r="AZ49" i="6"/>
  <c r="AZ50" i="6"/>
  <c r="AZ51" i="6"/>
  <c r="AZ52" i="6"/>
  <c r="AZ53" i="6"/>
  <c r="AZ54" i="6"/>
  <c r="AZ55"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Z110" i="6"/>
  <c r="AZ111" i="6"/>
  <c r="AZ112" i="6"/>
  <c r="AZ113" i="6"/>
  <c r="AZ114" i="6"/>
  <c r="AZ115" i="6"/>
  <c r="AZ116" i="6"/>
  <c r="AZ117" i="6"/>
  <c r="AZ118" i="6"/>
  <c r="AZ119" i="6"/>
  <c r="AZ120" i="6"/>
  <c r="AZ121" i="6"/>
  <c r="AZ122" i="6"/>
  <c r="AZ123" i="6"/>
  <c r="AZ124" i="6"/>
  <c r="AZ125" i="6"/>
  <c r="AZ126" i="6"/>
  <c r="AZ127" i="6"/>
  <c r="AZ128" i="6"/>
  <c r="AZ129" i="6"/>
  <c r="AZ130" i="6"/>
  <c r="AZ131" i="6"/>
  <c r="AZ132" i="6"/>
  <c r="AZ133" i="6"/>
  <c r="AZ134" i="6"/>
  <c r="AZ135" i="6"/>
  <c r="AZ136" i="6"/>
  <c r="AZ137" i="6"/>
  <c r="AZ138" i="6"/>
  <c r="AZ139" i="6"/>
  <c r="AZ140" i="6"/>
  <c r="AZ141" i="6"/>
  <c r="AZ142" i="6"/>
  <c r="AZ143" i="6"/>
  <c r="AZ144" i="6"/>
  <c r="AZ145" i="6"/>
  <c r="AZ146" i="6"/>
  <c r="AZ147" i="6"/>
  <c r="AZ148" i="6"/>
  <c r="AZ149" i="6"/>
  <c r="AZ150" i="6"/>
  <c r="AZ151" i="6"/>
  <c r="AZ152" i="6"/>
  <c r="AZ153" i="6"/>
  <c r="AZ154" i="6"/>
  <c r="AZ155" i="6"/>
  <c r="AZ156" i="6"/>
  <c r="AZ157" i="6"/>
  <c r="AZ158" i="6"/>
  <c r="AZ159" i="6"/>
  <c r="AZ160" i="6"/>
  <c r="AZ161" i="6"/>
  <c r="AZ162" i="6"/>
  <c r="AZ163" i="6"/>
  <c r="AZ164" i="6"/>
  <c r="AZ165" i="6"/>
  <c r="AZ166" i="6"/>
  <c r="AZ167" i="6"/>
  <c r="AZ168" i="6"/>
  <c r="AZ169" i="6"/>
  <c r="AZ170" i="6"/>
  <c r="AZ171" i="6"/>
  <c r="AZ172" i="6"/>
  <c r="AZ173" i="6"/>
  <c r="AZ174" i="6"/>
  <c r="AZ175" i="6"/>
  <c r="AZ176" i="6"/>
  <c r="AZ177" i="6"/>
  <c r="AZ178" i="6"/>
  <c r="AZ179" i="6"/>
  <c r="AZ180" i="6"/>
  <c r="AZ181" i="6"/>
  <c r="AZ182" i="6"/>
  <c r="AZ183" i="6"/>
  <c r="AZ184" i="6"/>
  <c r="AZ185" i="6"/>
  <c r="AZ186" i="6"/>
  <c r="AZ187" i="6"/>
  <c r="AZ188" i="6"/>
  <c r="AZ189" i="6"/>
  <c r="AZ190" i="6"/>
  <c r="AZ191" i="6"/>
  <c r="AZ192" i="6"/>
  <c r="AZ193" i="6"/>
  <c r="AZ194" i="6"/>
  <c r="AZ195" i="6"/>
  <c r="AZ196" i="6"/>
  <c r="AZ197" i="6"/>
  <c r="AZ198" i="6"/>
  <c r="AZ199" i="6"/>
  <c r="AZ200" i="6"/>
  <c r="AZ201" i="6"/>
  <c r="AZ202" i="6"/>
  <c r="AZ203" i="6"/>
  <c r="AZ204" i="6"/>
  <c r="AZ205" i="6"/>
  <c r="AZ206" i="6"/>
  <c r="AZ207" i="6"/>
  <c r="AZ208" i="6"/>
  <c r="AZ209" i="6"/>
  <c r="AZ210" i="6"/>
  <c r="AZ211" i="6"/>
  <c r="AZ212" i="6"/>
  <c r="AZ213" i="6"/>
  <c r="AZ214" i="6"/>
  <c r="AZ215" i="6"/>
  <c r="AZ216" i="6"/>
  <c r="AZ217" i="6"/>
  <c r="AZ218" i="6"/>
  <c r="AZ219" i="6"/>
  <c r="AZ220" i="6"/>
  <c r="AZ221" i="6"/>
  <c r="AZ222" i="6"/>
  <c r="AZ223" i="6"/>
  <c r="AZ224" i="6"/>
  <c r="AZ225" i="6"/>
  <c r="AZ226" i="6"/>
  <c r="AZ227" i="6"/>
  <c r="AZ228" i="6"/>
  <c r="AZ229" i="6"/>
  <c r="AZ230" i="6"/>
  <c r="AZ231" i="6"/>
  <c r="AZ232" i="6"/>
  <c r="AZ233" i="6"/>
  <c r="AZ234" i="6"/>
  <c r="AZ235" i="6"/>
  <c r="AZ236" i="6"/>
  <c r="AZ237" i="6"/>
  <c r="AZ238" i="6"/>
  <c r="AZ239" i="6"/>
  <c r="AZ240" i="6"/>
  <c r="AZ241" i="6"/>
  <c r="AZ242" i="6"/>
  <c r="AZ243" i="6"/>
  <c r="AZ244" i="6"/>
  <c r="AZ245" i="6"/>
  <c r="AZ246" i="6"/>
  <c r="AZ247" i="6"/>
  <c r="AZ248" i="6"/>
  <c r="AZ249" i="6"/>
  <c r="AZ250" i="6"/>
  <c r="AZ251" i="6"/>
  <c r="AZ252" i="6"/>
  <c r="AZ253" i="6"/>
  <c r="AZ254" i="6"/>
  <c r="AZ255" i="6"/>
  <c r="AZ256" i="6"/>
  <c r="AZ257" i="6"/>
  <c r="AZ258" i="6"/>
  <c r="AZ259" i="6"/>
  <c r="AZ260" i="6"/>
  <c r="AZ261" i="6"/>
  <c r="AZ262" i="6"/>
  <c r="AZ263" i="6"/>
  <c r="AZ264" i="6"/>
  <c r="AZ265" i="6"/>
  <c r="AZ266" i="6"/>
  <c r="AZ267" i="6"/>
  <c r="AZ268" i="6"/>
  <c r="AZ269" i="6"/>
  <c r="AZ270" i="6"/>
  <c r="AZ271" i="6"/>
  <c r="AZ272" i="6"/>
  <c r="AZ273" i="6"/>
  <c r="AZ274" i="6"/>
  <c r="AZ275" i="6"/>
  <c r="AZ276" i="6"/>
  <c r="AZ277" i="6"/>
  <c r="AZ278" i="6"/>
  <c r="AZ279" i="6"/>
  <c r="AZ280" i="6"/>
  <c r="AZ281" i="6"/>
  <c r="AZ282" i="6"/>
  <c r="AZ283" i="6"/>
  <c r="AZ284" i="6"/>
  <c r="AZ285" i="6"/>
  <c r="AZ286" i="6"/>
  <c r="AZ287" i="6"/>
  <c r="AZ288" i="6"/>
  <c r="AZ289" i="6"/>
  <c r="AZ290" i="6"/>
  <c r="AZ291" i="6"/>
  <c r="AZ292" i="6"/>
  <c r="AZ293" i="6"/>
  <c r="AZ294" i="6"/>
  <c r="AZ295" i="6"/>
  <c r="AZ296" i="6"/>
  <c r="AZ297" i="6"/>
  <c r="AZ298" i="6"/>
  <c r="AZ299" i="6"/>
  <c r="AZ300" i="6"/>
  <c r="AZ301" i="6"/>
  <c r="AZ302" i="6"/>
  <c r="AZ303" i="6"/>
  <c r="AZ304" i="6"/>
  <c r="AZ305" i="6"/>
  <c r="AZ306" i="6"/>
  <c r="AZ307" i="6"/>
  <c r="AZ308" i="6"/>
  <c r="AZ309" i="6"/>
  <c r="AZ310" i="6"/>
  <c r="AZ311" i="6"/>
  <c r="AZ312" i="6"/>
  <c r="AZ313" i="6"/>
  <c r="AZ314" i="6"/>
  <c r="AZ315" i="6"/>
  <c r="AZ316" i="6"/>
  <c r="AZ317" i="6"/>
  <c r="AZ318" i="6"/>
  <c r="AZ319" i="6"/>
  <c r="AZ320" i="6"/>
  <c r="AZ321" i="6"/>
  <c r="AZ322" i="6"/>
  <c r="AZ323" i="6"/>
  <c r="AZ324" i="6"/>
  <c r="AZ325" i="6"/>
  <c r="AZ326" i="6"/>
  <c r="AZ327" i="6"/>
  <c r="AZ328" i="6"/>
  <c r="AZ329" i="6"/>
  <c r="AZ330" i="6"/>
  <c r="AZ331" i="6"/>
  <c r="AZ332" i="6"/>
  <c r="AZ333" i="6"/>
  <c r="AZ334" i="6"/>
  <c r="AZ335" i="6"/>
  <c r="AZ336" i="6"/>
  <c r="AZ337" i="6"/>
  <c r="AZ338" i="6"/>
  <c r="AZ339" i="6"/>
  <c r="AZ340" i="6"/>
  <c r="AZ341" i="6"/>
  <c r="AZ342" i="6"/>
  <c r="AZ343" i="6"/>
  <c r="AZ344" i="6"/>
  <c r="AZ345" i="6"/>
  <c r="AZ346" i="6"/>
  <c r="AZ347" i="6"/>
  <c r="AZ348" i="6"/>
  <c r="AZ349" i="6"/>
  <c r="AZ350" i="6"/>
  <c r="AZ351" i="6"/>
  <c r="AZ352" i="6"/>
  <c r="AZ353" i="6"/>
  <c r="AZ354" i="6"/>
  <c r="AZ355" i="6"/>
  <c r="AZ356" i="6"/>
  <c r="AZ357" i="6"/>
  <c r="AZ358" i="6"/>
  <c r="AZ359" i="6"/>
  <c r="AZ360" i="6"/>
  <c r="AZ361" i="6"/>
  <c r="AZ362" i="6"/>
  <c r="AZ363" i="6"/>
  <c r="AZ364" i="6"/>
  <c r="AZ365" i="6"/>
  <c r="AZ366" i="6"/>
  <c r="AZ367" i="6"/>
  <c r="AZ368" i="6"/>
  <c r="AZ369" i="6"/>
  <c r="AZ370" i="6"/>
  <c r="AZ371" i="6"/>
  <c r="AZ372" i="6"/>
  <c r="AZ373" i="6"/>
  <c r="AZ374" i="6"/>
  <c r="AZ375" i="6"/>
  <c r="AZ376" i="6"/>
  <c r="AZ377" i="6"/>
  <c r="AZ378" i="6"/>
  <c r="AZ379" i="6"/>
  <c r="AZ380" i="6"/>
  <c r="AZ381" i="6"/>
  <c r="AZ382" i="6"/>
  <c r="AZ383" i="6"/>
  <c r="AZ384" i="6"/>
  <c r="AZ385" i="6"/>
  <c r="AZ386" i="6"/>
  <c r="AZ387" i="6"/>
  <c r="AZ388" i="6"/>
  <c r="AZ389" i="6"/>
  <c r="AZ390" i="6"/>
  <c r="AZ391" i="6"/>
  <c r="AZ392" i="6"/>
  <c r="AZ393" i="6"/>
  <c r="AZ394" i="6"/>
  <c r="AZ395" i="6"/>
  <c r="AZ396" i="6"/>
  <c r="AZ397" i="6"/>
  <c r="AZ398" i="6"/>
  <c r="AZ399" i="6"/>
  <c r="AZ400" i="6"/>
  <c r="AZ401" i="6"/>
  <c r="AZ402" i="6"/>
  <c r="AZ403" i="6"/>
  <c r="AZ404" i="6"/>
  <c r="AZ405" i="6"/>
  <c r="AZ406" i="6"/>
  <c r="AZ407" i="6"/>
  <c r="AZ408" i="6"/>
  <c r="AZ409" i="6"/>
  <c r="AZ410" i="6"/>
  <c r="AZ411" i="6"/>
  <c r="AZ412" i="6"/>
  <c r="AZ413" i="6"/>
  <c r="AZ414" i="6"/>
  <c r="AZ415" i="6"/>
  <c r="AZ416" i="6"/>
  <c r="AZ417" i="6"/>
  <c r="AZ418" i="6"/>
  <c r="AZ419" i="6"/>
  <c r="AZ420" i="6"/>
  <c r="AZ421" i="6"/>
  <c r="AZ422" i="6"/>
  <c r="AZ423" i="6"/>
  <c r="AZ424" i="6"/>
  <c r="AZ425" i="6"/>
  <c r="AZ426" i="6"/>
  <c r="AZ427" i="6"/>
  <c r="AZ428" i="6"/>
  <c r="AZ429" i="6"/>
  <c r="AZ430" i="6"/>
  <c r="AZ431" i="6"/>
  <c r="AZ432" i="6"/>
  <c r="AZ433" i="6"/>
  <c r="AZ434" i="6"/>
  <c r="AZ435" i="6"/>
  <c r="AZ436" i="6"/>
  <c r="AZ437" i="6"/>
  <c r="AZ438" i="6"/>
  <c r="AZ439" i="6"/>
  <c r="AZ440" i="6"/>
  <c r="AZ441" i="6"/>
  <c r="AZ442" i="6"/>
  <c r="AZ443" i="6"/>
  <c r="AZ444" i="6"/>
  <c r="AZ445" i="6"/>
  <c r="AZ446" i="6"/>
  <c r="AZ447" i="6"/>
  <c r="AZ448" i="6"/>
  <c r="AZ449" i="6"/>
  <c r="AZ450" i="6"/>
  <c r="AZ451" i="6"/>
  <c r="AZ452" i="6"/>
  <c r="AZ453" i="6"/>
  <c r="AZ454" i="6"/>
  <c r="AZ455" i="6"/>
  <c r="AZ456" i="6"/>
  <c r="AZ457" i="6"/>
  <c r="AZ458" i="6"/>
  <c r="AZ459" i="6"/>
  <c r="AZ460" i="6"/>
  <c r="AZ461" i="6"/>
  <c r="AZ462" i="6"/>
  <c r="AZ463" i="6"/>
  <c r="AZ464" i="6"/>
  <c r="AZ465" i="6"/>
  <c r="AZ466" i="6"/>
  <c r="AZ467" i="6"/>
  <c r="AZ468" i="6"/>
  <c r="AZ469" i="6"/>
  <c r="AZ470" i="6"/>
  <c r="AZ471" i="6"/>
  <c r="AZ472" i="6"/>
  <c r="AZ473" i="6"/>
  <c r="AZ474" i="6"/>
  <c r="AZ475" i="6"/>
  <c r="AZ476" i="6"/>
  <c r="AZ477" i="6"/>
  <c r="AZ478" i="6"/>
  <c r="AZ479" i="6"/>
  <c r="AZ480" i="6"/>
  <c r="AZ481" i="6"/>
  <c r="AZ482" i="6"/>
  <c r="AZ483" i="6"/>
  <c r="AZ484" i="6"/>
  <c r="AZ485" i="6"/>
  <c r="AZ486" i="6"/>
  <c r="AZ487" i="6"/>
  <c r="AZ488" i="6"/>
  <c r="AZ489" i="6"/>
  <c r="AZ490" i="6"/>
  <c r="AZ491" i="6"/>
  <c r="AZ492" i="6"/>
  <c r="AZ493" i="6"/>
  <c r="AZ494" i="6"/>
  <c r="AZ495" i="6"/>
  <c r="AZ496" i="6"/>
  <c r="AZ497" i="6"/>
  <c r="AZ498" i="6"/>
  <c r="AZ499" i="6"/>
  <c r="AZ500" i="6"/>
  <c r="AZ501" i="6"/>
  <c r="AZ502" i="6"/>
  <c r="AZ503" i="6"/>
  <c r="AZ504" i="6"/>
  <c r="AZ505" i="6"/>
  <c r="AZ506" i="6"/>
  <c r="AZ507" i="6"/>
  <c r="AZ508" i="6"/>
  <c r="AZ509" i="6"/>
  <c r="AZ12" i="6"/>
  <c r="C34" i="19" l="1"/>
  <c r="B34" i="19"/>
  <c r="C42" i="19"/>
  <c r="B42" i="19"/>
  <c r="C48" i="19"/>
  <c r="B48" i="19"/>
  <c r="C66" i="19"/>
  <c r="B66" i="19"/>
  <c r="C62" i="19"/>
  <c r="B62" i="19"/>
  <c r="C38" i="19"/>
  <c r="B38" i="19"/>
  <c r="C45" i="19"/>
  <c r="B45" i="19"/>
  <c r="C49" i="19"/>
  <c r="B49" i="19"/>
  <c r="C65" i="19"/>
  <c r="B65" i="19"/>
  <c r="C61" i="19"/>
  <c r="B61" i="19"/>
  <c r="C36" i="19"/>
  <c r="B36" i="19"/>
  <c r="C44" i="19"/>
  <c r="B44" i="19"/>
  <c r="C52" i="19"/>
  <c r="B52" i="19"/>
  <c r="C60" i="19"/>
  <c r="B60" i="19"/>
  <c r="C64" i="19"/>
  <c r="B64" i="19"/>
  <c r="C35" i="19"/>
  <c r="B35" i="19"/>
  <c r="C43" i="19"/>
  <c r="B43" i="19"/>
  <c r="C67" i="19"/>
  <c r="B67" i="19"/>
  <c r="C63" i="19"/>
  <c r="B63" i="19"/>
  <c r="O13" i="12"/>
  <c r="O14" i="12"/>
  <c r="O15" i="12"/>
  <c r="O16" i="12"/>
  <c r="O17" i="12"/>
  <c r="O18" i="12"/>
  <c r="O19" i="12"/>
  <c r="O20" i="12"/>
  <c r="O21" i="12"/>
  <c r="O22" i="12"/>
  <c r="O23" i="12"/>
  <c r="O24" i="12"/>
  <c r="O25" i="12"/>
  <c r="O26" i="12"/>
  <c r="O27" i="12"/>
  <c r="O28" i="12"/>
  <c r="O29" i="12"/>
  <c r="O30" i="12"/>
  <c r="O31" i="12"/>
  <c r="O12" i="12"/>
  <c r="J25" i="12" l="1"/>
  <c r="I25" i="12"/>
  <c r="J13" i="12"/>
  <c r="I13" i="12"/>
  <c r="J12" i="12"/>
  <c r="I12" i="12"/>
  <c r="J28" i="12"/>
  <c r="I28" i="12"/>
  <c r="J24" i="12"/>
  <c r="I24" i="12"/>
  <c r="J20" i="12"/>
  <c r="I20" i="12"/>
  <c r="J16" i="12"/>
  <c r="I16" i="12"/>
  <c r="J21" i="12"/>
  <c r="I21" i="12"/>
  <c r="J31" i="12"/>
  <c r="I31" i="12"/>
  <c r="J27" i="12"/>
  <c r="I27" i="12"/>
  <c r="J23" i="12"/>
  <c r="I23" i="12"/>
  <c r="J19" i="12"/>
  <c r="I19" i="12"/>
  <c r="J15" i="12"/>
  <c r="I15" i="12"/>
  <c r="J29" i="12"/>
  <c r="I29" i="12"/>
  <c r="J17" i="12"/>
  <c r="I17" i="12"/>
  <c r="J30" i="12"/>
  <c r="I30" i="12"/>
  <c r="J26" i="12"/>
  <c r="I26" i="12"/>
  <c r="J22" i="12"/>
  <c r="I22" i="12"/>
  <c r="J18" i="12"/>
  <c r="I18" i="12"/>
  <c r="J14" i="12"/>
  <c r="I14" i="12"/>
  <c r="AX116" i="18"/>
  <c r="AX117" i="18"/>
  <c r="AX118" i="18"/>
  <c r="AX119" i="18"/>
  <c r="AX120" i="18"/>
  <c r="AX121" i="18"/>
  <c r="AX122" i="18"/>
  <c r="AX123" i="18"/>
  <c r="AX124" i="18"/>
  <c r="AX125" i="18"/>
  <c r="AX126" i="18"/>
  <c r="AX127" i="18"/>
  <c r="AX128" i="18"/>
  <c r="AX129" i="18"/>
  <c r="AX130" i="18"/>
  <c r="AX131" i="18"/>
  <c r="AX132" i="18"/>
  <c r="AX133" i="18"/>
  <c r="AX134" i="18"/>
  <c r="AX135" i="18"/>
  <c r="AX136" i="18"/>
  <c r="AX137" i="18"/>
  <c r="AX138" i="18"/>
  <c r="AX139" i="18"/>
  <c r="AX140" i="18"/>
  <c r="AX141" i="18"/>
  <c r="AX142" i="18"/>
  <c r="AX143" i="18"/>
  <c r="AX144" i="18"/>
  <c r="AX145" i="18"/>
  <c r="AX146" i="18"/>
  <c r="AX147" i="18"/>
  <c r="AX148" i="18"/>
  <c r="AX149" i="18"/>
  <c r="AX150" i="18"/>
  <c r="AX151" i="18"/>
  <c r="AX152" i="18"/>
  <c r="AX153" i="18"/>
  <c r="AX154" i="18"/>
  <c r="AX155" i="18"/>
  <c r="AX156" i="18"/>
  <c r="AX157" i="18"/>
  <c r="AX158" i="18"/>
  <c r="AX159" i="18"/>
  <c r="AX160" i="18"/>
  <c r="AX161" i="18"/>
  <c r="AX162" i="18"/>
  <c r="AX163" i="18"/>
  <c r="AX164" i="18"/>
  <c r="AX165" i="18"/>
  <c r="AX166" i="18"/>
  <c r="AX167" i="18"/>
  <c r="AX168" i="18"/>
  <c r="AX169" i="18"/>
  <c r="AX170" i="18"/>
  <c r="AX171" i="18"/>
  <c r="AX172" i="18"/>
  <c r="AX173" i="18"/>
  <c r="AX174" i="18"/>
  <c r="AX175" i="18"/>
  <c r="AX176" i="18"/>
  <c r="AX177" i="18"/>
  <c r="AX178" i="18"/>
  <c r="AX179" i="18"/>
  <c r="AX180" i="18"/>
  <c r="AX181" i="18"/>
  <c r="AX182" i="18"/>
  <c r="AX183" i="18"/>
  <c r="AX184" i="18"/>
  <c r="AX185" i="18"/>
  <c r="AX186" i="18"/>
  <c r="AX187" i="18"/>
  <c r="AX188" i="18"/>
  <c r="AX189" i="18"/>
  <c r="AX190" i="18"/>
  <c r="AX191" i="18"/>
  <c r="AX192" i="18"/>
  <c r="AX193" i="18"/>
  <c r="AX194" i="18"/>
  <c r="AX195" i="18"/>
  <c r="AX196" i="18"/>
  <c r="AX197" i="18"/>
  <c r="AX198" i="18"/>
  <c r="AX199" i="18"/>
  <c r="AX200" i="18"/>
  <c r="AX201" i="18"/>
  <c r="AX202" i="18"/>
  <c r="AX203" i="18"/>
  <c r="AX204" i="18"/>
  <c r="AX205" i="18"/>
  <c r="AX206" i="18"/>
  <c r="AX207" i="18"/>
  <c r="AX208" i="18"/>
  <c r="AX209" i="18"/>
  <c r="AX210" i="18"/>
  <c r="AX211" i="18"/>
  <c r="AX212" i="18"/>
  <c r="AX213" i="18"/>
  <c r="AX214" i="18"/>
  <c r="AX215" i="18"/>
  <c r="AX216" i="18"/>
  <c r="AX217" i="18"/>
  <c r="AX218" i="18"/>
  <c r="AX219" i="18"/>
  <c r="AX220" i="18"/>
  <c r="AX221" i="18"/>
  <c r="AX222" i="18"/>
  <c r="AX223" i="18"/>
  <c r="AX224" i="18"/>
  <c r="AX225" i="18"/>
  <c r="AX226" i="18"/>
  <c r="AX227" i="18"/>
  <c r="AX228" i="18"/>
  <c r="AX229" i="18"/>
  <c r="AX230" i="18"/>
  <c r="AX231" i="18"/>
  <c r="AX232" i="18"/>
  <c r="AX233" i="18"/>
  <c r="AX234" i="18"/>
  <c r="AX235" i="18"/>
  <c r="AX236" i="18"/>
  <c r="AX237" i="18"/>
  <c r="AX238" i="18"/>
  <c r="AX239" i="18"/>
  <c r="AX240" i="18"/>
  <c r="AX241" i="18"/>
  <c r="AX242" i="18"/>
  <c r="AX243" i="18"/>
  <c r="AX244" i="18"/>
  <c r="AX245" i="18"/>
  <c r="AX246" i="18"/>
  <c r="AX247" i="18"/>
  <c r="AX248" i="18"/>
  <c r="AX249" i="18"/>
  <c r="AX250" i="18"/>
  <c r="AX251" i="18"/>
  <c r="AX252" i="18"/>
  <c r="AX253" i="18"/>
  <c r="AX254" i="18"/>
  <c r="AX255" i="18"/>
  <c r="AX256" i="18"/>
  <c r="AX257" i="18"/>
  <c r="AX258" i="18"/>
  <c r="AX259" i="18"/>
  <c r="AX260" i="18"/>
  <c r="AX261" i="18"/>
  <c r="AX262" i="18"/>
  <c r="AX263" i="18"/>
  <c r="AX264" i="18"/>
  <c r="AX265" i="18"/>
  <c r="AX266" i="18"/>
  <c r="AX267" i="18"/>
  <c r="AX268" i="18"/>
  <c r="AX269" i="18"/>
  <c r="AX270" i="18"/>
  <c r="AX271" i="18"/>
  <c r="AX272" i="18"/>
  <c r="AX273" i="18"/>
  <c r="AX274" i="18"/>
  <c r="AX275" i="18"/>
  <c r="AX276" i="18"/>
  <c r="AX277" i="18"/>
  <c r="AX278" i="18"/>
  <c r="AX279" i="18"/>
  <c r="AX280" i="18"/>
  <c r="AX281" i="18"/>
  <c r="AX282" i="18"/>
  <c r="AX283" i="18"/>
  <c r="AX284" i="18"/>
  <c r="AX285" i="18"/>
  <c r="AX286" i="18"/>
  <c r="AX287" i="18"/>
  <c r="AX288" i="18"/>
  <c r="AX289" i="18"/>
  <c r="AX290" i="18"/>
  <c r="AX291" i="18"/>
  <c r="AX292" i="18"/>
  <c r="AX293" i="18"/>
  <c r="AX294" i="18"/>
  <c r="AX295" i="18"/>
  <c r="AX296" i="18"/>
  <c r="AX297" i="18"/>
  <c r="AX298" i="18"/>
  <c r="AX299" i="18"/>
  <c r="AX300" i="18"/>
  <c r="AX301" i="18"/>
  <c r="AX302" i="18"/>
  <c r="AX303" i="18"/>
  <c r="AX304" i="18"/>
  <c r="AX305" i="18"/>
  <c r="AX306" i="18"/>
  <c r="AX307" i="18"/>
  <c r="AX308" i="18"/>
  <c r="AX309" i="18"/>
  <c r="AX310" i="18"/>
  <c r="AX311" i="18"/>
  <c r="AX312" i="18"/>
  <c r="AX313" i="18"/>
  <c r="AX314" i="18"/>
  <c r="AX315" i="18"/>
  <c r="AX316" i="18"/>
  <c r="AX317" i="18"/>
  <c r="AX318" i="18"/>
  <c r="AX319" i="18"/>
  <c r="AX320" i="18"/>
  <c r="AX321" i="18"/>
  <c r="AX322" i="18"/>
  <c r="AX323" i="18"/>
  <c r="AX324" i="18"/>
  <c r="AX325" i="18"/>
  <c r="AX326" i="18"/>
  <c r="AX327" i="18"/>
  <c r="AX328" i="18"/>
  <c r="AX329" i="18"/>
  <c r="AX330" i="18"/>
  <c r="AX331" i="18"/>
  <c r="AX332" i="18"/>
  <c r="AX333" i="18"/>
  <c r="AX334" i="18"/>
  <c r="AX335" i="18"/>
  <c r="AX336" i="18"/>
  <c r="AX337" i="18"/>
  <c r="AX338" i="18"/>
  <c r="AX339" i="18"/>
  <c r="AX340" i="18"/>
  <c r="AX341" i="18"/>
  <c r="AX342" i="18"/>
  <c r="AX343" i="18"/>
  <c r="AX344" i="18"/>
  <c r="AX345" i="18"/>
  <c r="AX346" i="18"/>
  <c r="AX347" i="18"/>
  <c r="AX348" i="18"/>
  <c r="AX349" i="18"/>
  <c r="AX350" i="18"/>
  <c r="AX351" i="18"/>
  <c r="AX352" i="18"/>
  <c r="AX353" i="18"/>
  <c r="AX354" i="18"/>
  <c r="AX355" i="18"/>
  <c r="AX356" i="18"/>
  <c r="AX357" i="18"/>
  <c r="AX358" i="18"/>
  <c r="AX359" i="18"/>
  <c r="AX360" i="18"/>
  <c r="AX361" i="18"/>
  <c r="AX362" i="18"/>
  <c r="AX363" i="18"/>
  <c r="AX364" i="18"/>
  <c r="AX365" i="18"/>
  <c r="AX366" i="18"/>
  <c r="AX367" i="18"/>
  <c r="AX368" i="18"/>
  <c r="AX369" i="18"/>
  <c r="AX370" i="18"/>
  <c r="AX371" i="18"/>
  <c r="AX372" i="18"/>
  <c r="AX373" i="18"/>
  <c r="AX374" i="18"/>
  <c r="AX375" i="18"/>
  <c r="AX376" i="18"/>
  <c r="AX377" i="18"/>
  <c r="AX378" i="18"/>
  <c r="AX379" i="18"/>
  <c r="AX380" i="18"/>
  <c r="AX381" i="18"/>
  <c r="AX382" i="18"/>
  <c r="AX383" i="18"/>
  <c r="AX384" i="18"/>
  <c r="AX385" i="18"/>
  <c r="AX386" i="18"/>
  <c r="AX387" i="18"/>
  <c r="AX388" i="18"/>
  <c r="AX389" i="18"/>
  <c r="AX390" i="18"/>
  <c r="AX391" i="18"/>
  <c r="AX392" i="18"/>
  <c r="AX393" i="18"/>
  <c r="AX394" i="18"/>
  <c r="AX395" i="18"/>
  <c r="AX396" i="18"/>
  <c r="AX397" i="18"/>
  <c r="AX398" i="18"/>
  <c r="AX399" i="18"/>
  <c r="AX400" i="18"/>
  <c r="AX401" i="18"/>
  <c r="AX402" i="18"/>
  <c r="AX403" i="18"/>
  <c r="AX404" i="18"/>
  <c r="AX405" i="18"/>
  <c r="AX406" i="18"/>
  <c r="AX407" i="18"/>
  <c r="AX408" i="18"/>
  <c r="AX409" i="18"/>
  <c r="AX410" i="18"/>
  <c r="AX411" i="18"/>
  <c r="AX412" i="18"/>
  <c r="AX413" i="18"/>
  <c r="AX414" i="18"/>
  <c r="AX415" i="18"/>
  <c r="AX416" i="18"/>
  <c r="AX417" i="18"/>
  <c r="AX418" i="18"/>
  <c r="AX419" i="18"/>
  <c r="AX420" i="18"/>
  <c r="AX421" i="18"/>
  <c r="AX422" i="18"/>
  <c r="AX423" i="18"/>
  <c r="AX424" i="18"/>
  <c r="AX425" i="18"/>
  <c r="AX426" i="18"/>
  <c r="AX427" i="18"/>
  <c r="AX428" i="18"/>
  <c r="AX429" i="18"/>
  <c r="AX430" i="18"/>
  <c r="AX431" i="18"/>
  <c r="AX432" i="18"/>
  <c r="AX433" i="18"/>
  <c r="AX434" i="18"/>
  <c r="AX435" i="18"/>
  <c r="AX436" i="18"/>
  <c r="AX437" i="18"/>
  <c r="AX438" i="18"/>
  <c r="AX439" i="18"/>
  <c r="AX440" i="18"/>
  <c r="AX441" i="18"/>
  <c r="AX442" i="18"/>
  <c r="AX443" i="18"/>
  <c r="AX444" i="18"/>
  <c r="AX445" i="18"/>
  <c r="AX446" i="18"/>
  <c r="AX447" i="18"/>
  <c r="AX448" i="18"/>
  <c r="AX449" i="18"/>
  <c r="AX450" i="18"/>
  <c r="AX451" i="18"/>
  <c r="AX452" i="18"/>
  <c r="AX453" i="18"/>
  <c r="AX454" i="18"/>
  <c r="AX455" i="18"/>
  <c r="AX456" i="18"/>
  <c r="AX457" i="18"/>
  <c r="AX458" i="18"/>
  <c r="AX459" i="18"/>
  <c r="AX460" i="18"/>
  <c r="AX461" i="18"/>
  <c r="AX462" i="18"/>
  <c r="AX463" i="18"/>
  <c r="AX464" i="18"/>
  <c r="AX465" i="18"/>
  <c r="AX466" i="18"/>
  <c r="AX467" i="18"/>
  <c r="AX468" i="18"/>
  <c r="AX469" i="18"/>
  <c r="AX470" i="18"/>
  <c r="AX471" i="18"/>
  <c r="AX472" i="18"/>
  <c r="AX473" i="18"/>
  <c r="AX474" i="18"/>
  <c r="AX475" i="18"/>
  <c r="AX476" i="18"/>
  <c r="AX477" i="18"/>
  <c r="AX478" i="18"/>
  <c r="AX479" i="18"/>
  <c r="AX480" i="18"/>
  <c r="AX481" i="18"/>
  <c r="AX482" i="18"/>
  <c r="AX483" i="18"/>
  <c r="AX484" i="18"/>
  <c r="AX485" i="18"/>
  <c r="AX486" i="18"/>
  <c r="AX487" i="18"/>
  <c r="AX488" i="18"/>
  <c r="AX489" i="18"/>
  <c r="AX490" i="18"/>
  <c r="AX491" i="18"/>
  <c r="AX492" i="18"/>
  <c r="AX493" i="18"/>
  <c r="AX494" i="18"/>
  <c r="AX495" i="18"/>
  <c r="AX496" i="18"/>
  <c r="AX497" i="18"/>
  <c r="AX498" i="18"/>
  <c r="AX499" i="18"/>
  <c r="AX500" i="18"/>
  <c r="AX501" i="18"/>
  <c r="AX502" i="18"/>
  <c r="AX503" i="18"/>
  <c r="AX504" i="18"/>
  <c r="AX505" i="18"/>
  <c r="AX506" i="18"/>
  <c r="AX507" i="18"/>
  <c r="AX508" i="18"/>
  <c r="AX509" i="18"/>
  <c r="AX510" i="18"/>
  <c r="AX511" i="18"/>
  <c r="AX512" i="18"/>
  <c r="AX513" i="18"/>
  <c r="AX514" i="18"/>
  <c r="AX515" i="18"/>
  <c r="AX516" i="18"/>
  <c r="AX517" i="18"/>
  <c r="AX518" i="18"/>
  <c r="AX519" i="18"/>
  <c r="AX520" i="18"/>
  <c r="AX521" i="18"/>
  <c r="AX522" i="18"/>
  <c r="AX523" i="18"/>
  <c r="AX524" i="18"/>
  <c r="AX525" i="18"/>
  <c r="AX526" i="18"/>
  <c r="AX527" i="18"/>
  <c r="AX528" i="18"/>
  <c r="AX529" i="18"/>
  <c r="AX530" i="18"/>
  <c r="AX531" i="18"/>
  <c r="AX532" i="18"/>
  <c r="AX533" i="18"/>
  <c r="AX534" i="18"/>
  <c r="AX535" i="18"/>
  <c r="AX536" i="18"/>
  <c r="AX537" i="18"/>
  <c r="AX538" i="18"/>
  <c r="AX539" i="18"/>
  <c r="AX540" i="18"/>
  <c r="AX541" i="18"/>
  <c r="AX542" i="18"/>
  <c r="AX543" i="18"/>
  <c r="AX544" i="18"/>
  <c r="AX545" i="18"/>
  <c r="AX546" i="18"/>
  <c r="AX547" i="18"/>
  <c r="AX548" i="18"/>
  <c r="AX549" i="18"/>
  <c r="AX550" i="18"/>
  <c r="AX551" i="18"/>
  <c r="AX552" i="18"/>
  <c r="AX553" i="18"/>
  <c r="AX554" i="18"/>
  <c r="AX555" i="18"/>
  <c r="AX556" i="18"/>
  <c r="AX557" i="18"/>
  <c r="AX558" i="18"/>
  <c r="AX559" i="18"/>
  <c r="AX560" i="18"/>
  <c r="AX561" i="18"/>
  <c r="AX562" i="18"/>
  <c r="AX563" i="18"/>
  <c r="AX564" i="18"/>
  <c r="AX565" i="18"/>
  <c r="AX566" i="18"/>
  <c r="AX567" i="18"/>
  <c r="AX568" i="18"/>
  <c r="AX569" i="18"/>
  <c r="AX570" i="18"/>
  <c r="AX571" i="18"/>
  <c r="AX572" i="18"/>
  <c r="AX573" i="18"/>
  <c r="AX574" i="18"/>
  <c r="AX575" i="18"/>
  <c r="AX576" i="18"/>
  <c r="AX577" i="18"/>
  <c r="AX578" i="18"/>
  <c r="AX579" i="18"/>
  <c r="AX580" i="18"/>
  <c r="AX581" i="18"/>
  <c r="AX582" i="18"/>
  <c r="AX583" i="18"/>
  <c r="AX584" i="18"/>
  <c r="AX585" i="18"/>
  <c r="AX586" i="18"/>
  <c r="AX587" i="18"/>
  <c r="AX588" i="18"/>
  <c r="AX589" i="18"/>
  <c r="AX590" i="18"/>
  <c r="AX591" i="18"/>
  <c r="AX592" i="18"/>
  <c r="AX593" i="18"/>
  <c r="AX594" i="18"/>
  <c r="AX595" i="18"/>
  <c r="AX596" i="18"/>
  <c r="AX597" i="18"/>
  <c r="AX598" i="18"/>
  <c r="AX599" i="18"/>
  <c r="AX600" i="18"/>
  <c r="AX601" i="18"/>
  <c r="AX602" i="18"/>
  <c r="AX603" i="18"/>
  <c r="AX604" i="18"/>
  <c r="AX605" i="18"/>
  <c r="AX606" i="18"/>
  <c r="AX607" i="18"/>
  <c r="AX608" i="18"/>
  <c r="AX609" i="18"/>
  <c r="AX610" i="18"/>
  <c r="AX611" i="18"/>
  <c r="AX612" i="18"/>
  <c r="AX115" i="18"/>
  <c r="G23" i="1" l="1"/>
  <c r="F23" i="1"/>
  <c r="BF13" i="6"/>
  <c r="BF14" i="6"/>
  <c r="BF15" i="6"/>
  <c r="BF16" i="6"/>
  <c r="BF17" i="6"/>
  <c r="BF18" i="6"/>
  <c r="BF19" i="6"/>
  <c r="BF20" i="6"/>
  <c r="BF21" i="6"/>
  <c r="BF22" i="6"/>
  <c r="BF23" i="6"/>
  <c r="BF24" i="6"/>
  <c r="BF25" i="6"/>
  <c r="BF26" i="6"/>
  <c r="BF27" i="6"/>
  <c r="BF28" i="6"/>
  <c r="BF29" i="6"/>
  <c r="BF30" i="6"/>
  <c r="BF31" i="6"/>
  <c r="BF32" i="6"/>
  <c r="BF33" i="6"/>
  <c r="BF34" i="6"/>
  <c r="BF35" i="6"/>
  <c r="BF36" i="6"/>
  <c r="BF37" i="6"/>
  <c r="BF38" i="6"/>
  <c r="BF39" i="6"/>
  <c r="BF40" i="6"/>
  <c r="BF41" i="6"/>
  <c r="BF42" i="6"/>
  <c r="BF43" i="6"/>
  <c r="BF44" i="6"/>
  <c r="BF45" i="6"/>
  <c r="BF46" i="6"/>
  <c r="BF47" i="6"/>
  <c r="BF48" i="6"/>
  <c r="BF49" i="6"/>
  <c r="BF50" i="6"/>
  <c r="BF51" i="6"/>
  <c r="BF52" i="6"/>
  <c r="BF53" i="6"/>
  <c r="BF54" i="6"/>
  <c r="BF55" i="6"/>
  <c r="BF56" i="6"/>
  <c r="BF57" i="6"/>
  <c r="BF58" i="6"/>
  <c r="BF59" i="6"/>
  <c r="BF60" i="6"/>
  <c r="BF61" i="6"/>
  <c r="BF62" i="6"/>
  <c r="BF63" i="6"/>
  <c r="BF64" i="6"/>
  <c r="BF65" i="6"/>
  <c r="BF66" i="6"/>
  <c r="BF67" i="6"/>
  <c r="BF68" i="6"/>
  <c r="BF69" i="6"/>
  <c r="BF70" i="6"/>
  <c r="BF71" i="6"/>
  <c r="BF72" i="6"/>
  <c r="BF73" i="6"/>
  <c r="BF74" i="6"/>
  <c r="BF75" i="6"/>
  <c r="BF76" i="6"/>
  <c r="BF77" i="6"/>
  <c r="BF78" i="6"/>
  <c r="BF79" i="6"/>
  <c r="BF80" i="6"/>
  <c r="BF81" i="6"/>
  <c r="BF82" i="6"/>
  <c r="BF83" i="6"/>
  <c r="BF84" i="6"/>
  <c r="BF85" i="6"/>
  <c r="BF86" i="6"/>
  <c r="BF87" i="6"/>
  <c r="BF88" i="6"/>
  <c r="BF89" i="6"/>
  <c r="BF90" i="6"/>
  <c r="BF91" i="6"/>
  <c r="BF92" i="6"/>
  <c r="BF93" i="6"/>
  <c r="BF94" i="6"/>
  <c r="BF95" i="6"/>
  <c r="BF96" i="6"/>
  <c r="BF97" i="6"/>
  <c r="BF98" i="6"/>
  <c r="BF99" i="6"/>
  <c r="BF100" i="6"/>
  <c r="BF101" i="6"/>
  <c r="BF102" i="6"/>
  <c r="BF103" i="6"/>
  <c r="BF104" i="6"/>
  <c r="BF105" i="6"/>
  <c r="BF106" i="6"/>
  <c r="BF107" i="6"/>
  <c r="BF108" i="6"/>
  <c r="BF109" i="6"/>
  <c r="BF110" i="6"/>
  <c r="BF111" i="6"/>
  <c r="BF112" i="6"/>
  <c r="BF113" i="6"/>
  <c r="BF114" i="6"/>
  <c r="BF115" i="6"/>
  <c r="BF116" i="6"/>
  <c r="BF117" i="6"/>
  <c r="BF118" i="6"/>
  <c r="BF119" i="6"/>
  <c r="BF120" i="6"/>
  <c r="BF121" i="6"/>
  <c r="BF122" i="6"/>
  <c r="BF123" i="6"/>
  <c r="BF124" i="6"/>
  <c r="BF125" i="6"/>
  <c r="BF126" i="6"/>
  <c r="BF127" i="6"/>
  <c r="BF128" i="6"/>
  <c r="BF129" i="6"/>
  <c r="BF130" i="6"/>
  <c r="BF131" i="6"/>
  <c r="BF132" i="6"/>
  <c r="BF133" i="6"/>
  <c r="BF134" i="6"/>
  <c r="BF135" i="6"/>
  <c r="BF136" i="6"/>
  <c r="BF137" i="6"/>
  <c r="BF138" i="6"/>
  <c r="BF139" i="6"/>
  <c r="BF140" i="6"/>
  <c r="BF141" i="6"/>
  <c r="BF142" i="6"/>
  <c r="BF143" i="6"/>
  <c r="BF144" i="6"/>
  <c r="BF145" i="6"/>
  <c r="BF146" i="6"/>
  <c r="BF147" i="6"/>
  <c r="BF148" i="6"/>
  <c r="BF149" i="6"/>
  <c r="BF150" i="6"/>
  <c r="BF151" i="6"/>
  <c r="BF152" i="6"/>
  <c r="BF153" i="6"/>
  <c r="BF154" i="6"/>
  <c r="BF155" i="6"/>
  <c r="BF156" i="6"/>
  <c r="BF157" i="6"/>
  <c r="BF158" i="6"/>
  <c r="BF159" i="6"/>
  <c r="BF160" i="6"/>
  <c r="BF161" i="6"/>
  <c r="BF162" i="6"/>
  <c r="BF163" i="6"/>
  <c r="BF164" i="6"/>
  <c r="BF165" i="6"/>
  <c r="BF166" i="6"/>
  <c r="BF167" i="6"/>
  <c r="BF168" i="6"/>
  <c r="BF169" i="6"/>
  <c r="BF170" i="6"/>
  <c r="BF171" i="6"/>
  <c r="BF172" i="6"/>
  <c r="BF173" i="6"/>
  <c r="BF174" i="6"/>
  <c r="BF175" i="6"/>
  <c r="BF176" i="6"/>
  <c r="BF177" i="6"/>
  <c r="BF178" i="6"/>
  <c r="BF179" i="6"/>
  <c r="BF180" i="6"/>
  <c r="BF181" i="6"/>
  <c r="BF182" i="6"/>
  <c r="BF183" i="6"/>
  <c r="BF184" i="6"/>
  <c r="BF185" i="6"/>
  <c r="BF186" i="6"/>
  <c r="BF187" i="6"/>
  <c r="BF188" i="6"/>
  <c r="BF189" i="6"/>
  <c r="BF190" i="6"/>
  <c r="BF191" i="6"/>
  <c r="BF192" i="6"/>
  <c r="BF193" i="6"/>
  <c r="BF194" i="6"/>
  <c r="BF195" i="6"/>
  <c r="BF196" i="6"/>
  <c r="BF197" i="6"/>
  <c r="BF198" i="6"/>
  <c r="BF199" i="6"/>
  <c r="BF200" i="6"/>
  <c r="BF201" i="6"/>
  <c r="BF202" i="6"/>
  <c r="BF203" i="6"/>
  <c r="BF204" i="6"/>
  <c r="BF205" i="6"/>
  <c r="BF206" i="6"/>
  <c r="BF207" i="6"/>
  <c r="BF208" i="6"/>
  <c r="BF209" i="6"/>
  <c r="BF210" i="6"/>
  <c r="BF211" i="6"/>
  <c r="BF212" i="6"/>
  <c r="BF213" i="6"/>
  <c r="BF214" i="6"/>
  <c r="BF215" i="6"/>
  <c r="BF216" i="6"/>
  <c r="BF217" i="6"/>
  <c r="BF218" i="6"/>
  <c r="BF219" i="6"/>
  <c r="BF220" i="6"/>
  <c r="BF221" i="6"/>
  <c r="BF222" i="6"/>
  <c r="BF223" i="6"/>
  <c r="BF224" i="6"/>
  <c r="BF225" i="6"/>
  <c r="BF226" i="6"/>
  <c r="BF227" i="6"/>
  <c r="BF228" i="6"/>
  <c r="BF229" i="6"/>
  <c r="BF230" i="6"/>
  <c r="BF231" i="6"/>
  <c r="BF232" i="6"/>
  <c r="BF233" i="6"/>
  <c r="BF234" i="6"/>
  <c r="BF235" i="6"/>
  <c r="BF236" i="6"/>
  <c r="BF237" i="6"/>
  <c r="BF238" i="6"/>
  <c r="BF239" i="6"/>
  <c r="BF240" i="6"/>
  <c r="BF241" i="6"/>
  <c r="BF242" i="6"/>
  <c r="BF243" i="6"/>
  <c r="BF244" i="6"/>
  <c r="BF245" i="6"/>
  <c r="BF246" i="6"/>
  <c r="BF247" i="6"/>
  <c r="BF248" i="6"/>
  <c r="BF249" i="6"/>
  <c r="BF250" i="6"/>
  <c r="BF251" i="6"/>
  <c r="BF252" i="6"/>
  <c r="BF253" i="6"/>
  <c r="BF254" i="6"/>
  <c r="BF255" i="6"/>
  <c r="BF256" i="6"/>
  <c r="BF257" i="6"/>
  <c r="BF258" i="6"/>
  <c r="BF259" i="6"/>
  <c r="BF260" i="6"/>
  <c r="BF261" i="6"/>
  <c r="BF262" i="6"/>
  <c r="BF263" i="6"/>
  <c r="BF264" i="6"/>
  <c r="BF265" i="6"/>
  <c r="BF266" i="6"/>
  <c r="BF267" i="6"/>
  <c r="BF268" i="6"/>
  <c r="BF269" i="6"/>
  <c r="BF270" i="6"/>
  <c r="BF271" i="6"/>
  <c r="BF272" i="6"/>
  <c r="BF273" i="6"/>
  <c r="BF274" i="6"/>
  <c r="BF275" i="6"/>
  <c r="BF276" i="6"/>
  <c r="BF277" i="6"/>
  <c r="BF278" i="6"/>
  <c r="BF279" i="6"/>
  <c r="BF280" i="6"/>
  <c r="BF281" i="6"/>
  <c r="BF282" i="6"/>
  <c r="BF283" i="6"/>
  <c r="BF284" i="6"/>
  <c r="BF285" i="6"/>
  <c r="BF286" i="6"/>
  <c r="BF287" i="6"/>
  <c r="BF288" i="6"/>
  <c r="BF289" i="6"/>
  <c r="BF290" i="6"/>
  <c r="BF291" i="6"/>
  <c r="BF292" i="6"/>
  <c r="BF293" i="6"/>
  <c r="BF294" i="6"/>
  <c r="BF295" i="6"/>
  <c r="BF296" i="6"/>
  <c r="BF297" i="6"/>
  <c r="BF298" i="6"/>
  <c r="BF299" i="6"/>
  <c r="BF300" i="6"/>
  <c r="BF301" i="6"/>
  <c r="BF302" i="6"/>
  <c r="BF303" i="6"/>
  <c r="BF304" i="6"/>
  <c r="BF305" i="6"/>
  <c r="BF306" i="6"/>
  <c r="BF307" i="6"/>
  <c r="BF308" i="6"/>
  <c r="BF309" i="6"/>
  <c r="BF310" i="6"/>
  <c r="BF311" i="6"/>
  <c r="BF312" i="6"/>
  <c r="BF313" i="6"/>
  <c r="BF314" i="6"/>
  <c r="BF315" i="6"/>
  <c r="BF316" i="6"/>
  <c r="BF317" i="6"/>
  <c r="BF318" i="6"/>
  <c r="BF319" i="6"/>
  <c r="BF320" i="6"/>
  <c r="BF321" i="6"/>
  <c r="BF322" i="6"/>
  <c r="BF323" i="6"/>
  <c r="BF324" i="6"/>
  <c r="BF325" i="6"/>
  <c r="BF326" i="6"/>
  <c r="BF327" i="6"/>
  <c r="BF328" i="6"/>
  <c r="BF329" i="6"/>
  <c r="BF330" i="6"/>
  <c r="BF331" i="6"/>
  <c r="BF332" i="6"/>
  <c r="BF333" i="6"/>
  <c r="BF334" i="6"/>
  <c r="BF335" i="6"/>
  <c r="BF336" i="6"/>
  <c r="BF337" i="6"/>
  <c r="BF338" i="6"/>
  <c r="BF339" i="6"/>
  <c r="BF340" i="6"/>
  <c r="BF341" i="6"/>
  <c r="BF342" i="6"/>
  <c r="BF343" i="6"/>
  <c r="BF344" i="6"/>
  <c r="BF345" i="6"/>
  <c r="BF346" i="6"/>
  <c r="BF347" i="6"/>
  <c r="BF348" i="6"/>
  <c r="BF349" i="6"/>
  <c r="BF350" i="6"/>
  <c r="BF351" i="6"/>
  <c r="BF352" i="6"/>
  <c r="BF353" i="6"/>
  <c r="BF354" i="6"/>
  <c r="BF355" i="6"/>
  <c r="BF356" i="6"/>
  <c r="BF357" i="6"/>
  <c r="BF358" i="6"/>
  <c r="BF359" i="6"/>
  <c r="BF360" i="6"/>
  <c r="BF361" i="6"/>
  <c r="BF362" i="6"/>
  <c r="BF363" i="6"/>
  <c r="BF364" i="6"/>
  <c r="BF365" i="6"/>
  <c r="BF366" i="6"/>
  <c r="BF367" i="6"/>
  <c r="BF368" i="6"/>
  <c r="BF369" i="6"/>
  <c r="BF370" i="6"/>
  <c r="BF371" i="6"/>
  <c r="BF372" i="6"/>
  <c r="BF373" i="6"/>
  <c r="BF374" i="6"/>
  <c r="BF375" i="6"/>
  <c r="BF376" i="6"/>
  <c r="BF377" i="6"/>
  <c r="BF378" i="6"/>
  <c r="BF379" i="6"/>
  <c r="BF380" i="6"/>
  <c r="BF381" i="6"/>
  <c r="BF382" i="6"/>
  <c r="BF383" i="6"/>
  <c r="BF384" i="6"/>
  <c r="BF385" i="6"/>
  <c r="BF386" i="6"/>
  <c r="BF387" i="6"/>
  <c r="BF388" i="6"/>
  <c r="BF389" i="6"/>
  <c r="BF390" i="6"/>
  <c r="BF391" i="6"/>
  <c r="BF392" i="6"/>
  <c r="BF393" i="6"/>
  <c r="BF394" i="6"/>
  <c r="BF395" i="6"/>
  <c r="BF396" i="6"/>
  <c r="BF397" i="6"/>
  <c r="BF398" i="6"/>
  <c r="BF399" i="6"/>
  <c r="BF400" i="6"/>
  <c r="BF401" i="6"/>
  <c r="BF402" i="6"/>
  <c r="BF403" i="6"/>
  <c r="BF404" i="6"/>
  <c r="BF405" i="6"/>
  <c r="BF406" i="6"/>
  <c r="BF407" i="6"/>
  <c r="BF408" i="6"/>
  <c r="BF409" i="6"/>
  <c r="BF410" i="6"/>
  <c r="BF411" i="6"/>
  <c r="BF412" i="6"/>
  <c r="BF413" i="6"/>
  <c r="BF414" i="6"/>
  <c r="BF415" i="6"/>
  <c r="BF416" i="6"/>
  <c r="BF417" i="6"/>
  <c r="BF418" i="6"/>
  <c r="BF419" i="6"/>
  <c r="BF420" i="6"/>
  <c r="BF421" i="6"/>
  <c r="BF422" i="6"/>
  <c r="BF423" i="6"/>
  <c r="BF424" i="6"/>
  <c r="BF425" i="6"/>
  <c r="BF426" i="6"/>
  <c r="BF427" i="6"/>
  <c r="BF428" i="6"/>
  <c r="BF429" i="6"/>
  <c r="BF430" i="6"/>
  <c r="BF431" i="6"/>
  <c r="BF432" i="6"/>
  <c r="BF433" i="6"/>
  <c r="BF434" i="6"/>
  <c r="BF435" i="6"/>
  <c r="BF436" i="6"/>
  <c r="BF437" i="6"/>
  <c r="BF438" i="6"/>
  <c r="BF439" i="6"/>
  <c r="BF440" i="6"/>
  <c r="BF441" i="6"/>
  <c r="BF442" i="6"/>
  <c r="BF443" i="6"/>
  <c r="BF444" i="6"/>
  <c r="BF445" i="6"/>
  <c r="BF446" i="6"/>
  <c r="BF447" i="6"/>
  <c r="BF448" i="6"/>
  <c r="BF449" i="6"/>
  <c r="BF450" i="6"/>
  <c r="BF451" i="6"/>
  <c r="BF452" i="6"/>
  <c r="BF453" i="6"/>
  <c r="BF454" i="6"/>
  <c r="BF455" i="6"/>
  <c r="BF456" i="6"/>
  <c r="BF457" i="6"/>
  <c r="BF458" i="6"/>
  <c r="BF459" i="6"/>
  <c r="BF460" i="6"/>
  <c r="BF461" i="6"/>
  <c r="BF462" i="6"/>
  <c r="BF463" i="6"/>
  <c r="BF464" i="6"/>
  <c r="BF465" i="6"/>
  <c r="BF466" i="6"/>
  <c r="BF467" i="6"/>
  <c r="BF468" i="6"/>
  <c r="BF469" i="6"/>
  <c r="BF470" i="6"/>
  <c r="BF471" i="6"/>
  <c r="BF472" i="6"/>
  <c r="BF473" i="6"/>
  <c r="BF474" i="6"/>
  <c r="BF475" i="6"/>
  <c r="BF476" i="6"/>
  <c r="BF477" i="6"/>
  <c r="BF478" i="6"/>
  <c r="BF479" i="6"/>
  <c r="BF480" i="6"/>
  <c r="BF481" i="6"/>
  <c r="BF482" i="6"/>
  <c r="BF483" i="6"/>
  <c r="BF484" i="6"/>
  <c r="BF485" i="6"/>
  <c r="BF486" i="6"/>
  <c r="BF487" i="6"/>
  <c r="BF488" i="6"/>
  <c r="BF489" i="6"/>
  <c r="BF490" i="6"/>
  <c r="BF491" i="6"/>
  <c r="BF492" i="6"/>
  <c r="BF493" i="6"/>
  <c r="BF494" i="6"/>
  <c r="BF495" i="6"/>
  <c r="BF496" i="6"/>
  <c r="BF497" i="6"/>
  <c r="BF498" i="6"/>
  <c r="BF499" i="6"/>
  <c r="BF500" i="6"/>
  <c r="BF501" i="6"/>
  <c r="BF502" i="6"/>
  <c r="BF503" i="6"/>
  <c r="BF504" i="6"/>
  <c r="BF505" i="6"/>
  <c r="BF506" i="6"/>
  <c r="BF507" i="6"/>
  <c r="BF508" i="6"/>
  <c r="BF509" i="6"/>
  <c r="BF12" i="6"/>
  <c r="BE116" i="18"/>
  <c r="BE117" i="18"/>
  <c r="BE118" i="18"/>
  <c r="BE119" i="18"/>
  <c r="BE120" i="18"/>
  <c r="BE121" i="18"/>
  <c r="BE122" i="18"/>
  <c r="BE123" i="18"/>
  <c r="BE124" i="18"/>
  <c r="BE125" i="18"/>
  <c r="BE126" i="18"/>
  <c r="BE127" i="18"/>
  <c r="BE128" i="18"/>
  <c r="BE129" i="18"/>
  <c r="BE130" i="18"/>
  <c r="BE131" i="18"/>
  <c r="BE132" i="18"/>
  <c r="BE133" i="18"/>
  <c r="BE134" i="18"/>
  <c r="BE135" i="18"/>
  <c r="BE136" i="18"/>
  <c r="BE137" i="18"/>
  <c r="BE138" i="18"/>
  <c r="BE139" i="18"/>
  <c r="BE140" i="18"/>
  <c r="BE141" i="18"/>
  <c r="BE142" i="18"/>
  <c r="BE143" i="18"/>
  <c r="BE144" i="18"/>
  <c r="BE145" i="18"/>
  <c r="BE146" i="18"/>
  <c r="BE147" i="18"/>
  <c r="BE148" i="18"/>
  <c r="BE149" i="18"/>
  <c r="BE150" i="18"/>
  <c r="BE151" i="18"/>
  <c r="BE152" i="18"/>
  <c r="BE153" i="18"/>
  <c r="BE154" i="18"/>
  <c r="BE155" i="18"/>
  <c r="BE156" i="18"/>
  <c r="BE157" i="18"/>
  <c r="BE158" i="18"/>
  <c r="BE159" i="18"/>
  <c r="BE160" i="18"/>
  <c r="BE161" i="18"/>
  <c r="BE162" i="18"/>
  <c r="BE163" i="18"/>
  <c r="BE164" i="18"/>
  <c r="BE165" i="18"/>
  <c r="BE166" i="18"/>
  <c r="BE167" i="18"/>
  <c r="BE168" i="18"/>
  <c r="BE169" i="18"/>
  <c r="BE170" i="18"/>
  <c r="BE171" i="18"/>
  <c r="BE172" i="18"/>
  <c r="BE173" i="18"/>
  <c r="BE174" i="18"/>
  <c r="BE175" i="18"/>
  <c r="BE176" i="18"/>
  <c r="BE177" i="18"/>
  <c r="BE178" i="18"/>
  <c r="BE179" i="18"/>
  <c r="BE180" i="18"/>
  <c r="BE181" i="18"/>
  <c r="BE182" i="18"/>
  <c r="BE183" i="18"/>
  <c r="BE184" i="18"/>
  <c r="BE185" i="18"/>
  <c r="BE186" i="18"/>
  <c r="BE187" i="18"/>
  <c r="BE188" i="18"/>
  <c r="BE189" i="18"/>
  <c r="BE190" i="18"/>
  <c r="BE191" i="18"/>
  <c r="BE192" i="18"/>
  <c r="BE193" i="18"/>
  <c r="BE194" i="18"/>
  <c r="BE195" i="18"/>
  <c r="BE196" i="18"/>
  <c r="BE197" i="18"/>
  <c r="BE198" i="18"/>
  <c r="BE199" i="18"/>
  <c r="BE200" i="18"/>
  <c r="BE201" i="18"/>
  <c r="BE202" i="18"/>
  <c r="BE203" i="18"/>
  <c r="BE204" i="18"/>
  <c r="BE205" i="18"/>
  <c r="BE206" i="18"/>
  <c r="BE207" i="18"/>
  <c r="BE208" i="18"/>
  <c r="BE209" i="18"/>
  <c r="BE210" i="18"/>
  <c r="BE211" i="18"/>
  <c r="BE212" i="18"/>
  <c r="BE213" i="18"/>
  <c r="BE214" i="18"/>
  <c r="BE215" i="18"/>
  <c r="BE216" i="18"/>
  <c r="BE217" i="18"/>
  <c r="BE218" i="18"/>
  <c r="BE219" i="18"/>
  <c r="BE220" i="18"/>
  <c r="BE221" i="18"/>
  <c r="BE222" i="18"/>
  <c r="BE223" i="18"/>
  <c r="BE224" i="18"/>
  <c r="BE225" i="18"/>
  <c r="BE226" i="18"/>
  <c r="BE227" i="18"/>
  <c r="BE228" i="18"/>
  <c r="BE229" i="18"/>
  <c r="BE230" i="18"/>
  <c r="BE231" i="18"/>
  <c r="BE232" i="18"/>
  <c r="BE233" i="18"/>
  <c r="BE234" i="18"/>
  <c r="BE235" i="18"/>
  <c r="BE236" i="18"/>
  <c r="BE237" i="18"/>
  <c r="BE238" i="18"/>
  <c r="BE239" i="18"/>
  <c r="BE240" i="18"/>
  <c r="BE241" i="18"/>
  <c r="BE242" i="18"/>
  <c r="BE243" i="18"/>
  <c r="BE244" i="18"/>
  <c r="BE245" i="18"/>
  <c r="BE246" i="18"/>
  <c r="BE247" i="18"/>
  <c r="BE248" i="18"/>
  <c r="BE249" i="18"/>
  <c r="BE250" i="18"/>
  <c r="BE251" i="18"/>
  <c r="BE252" i="18"/>
  <c r="BE253" i="18"/>
  <c r="BE254" i="18"/>
  <c r="BE255" i="18"/>
  <c r="BE256" i="18"/>
  <c r="BE257" i="18"/>
  <c r="BE258" i="18"/>
  <c r="BE259" i="18"/>
  <c r="BE260" i="18"/>
  <c r="BE261" i="18"/>
  <c r="BE262" i="18"/>
  <c r="BE263" i="18"/>
  <c r="BE264" i="18"/>
  <c r="BE265" i="18"/>
  <c r="BE266" i="18"/>
  <c r="BE267" i="18"/>
  <c r="BE268" i="18"/>
  <c r="BE269" i="18"/>
  <c r="BE270" i="18"/>
  <c r="BE271" i="18"/>
  <c r="BE272" i="18"/>
  <c r="BE273" i="18"/>
  <c r="BE274" i="18"/>
  <c r="BE275" i="18"/>
  <c r="BE276" i="18"/>
  <c r="BE277" i="18"/>
  <c r="BE278" i="18"/>
  <c r="BE279" i="18"/>
  <c r="BE280" i="18"/>
  <c r="BE281" i="18"/>
  <c r="BE282" i="18"/>
  <c r="BE283" i="18"/>
  <c r="BE284" i="18"/>
  <c r="BE285" i="18"/>
  <c r="BE286" i="18"/>
  <c r="BE287" i="18"/>
  <c r="BE288" i="18"/>
  <c r="BE289" i="18"/>
  <c r="BE290" i="18"/>
  <c r="BE291" i="18"/>
  <c r="BE292" i="18"/>
  <c r="BE293" i="18"/>
  <c r="BE294" i="18"/>
  <c r="BE295" i="18"/>
  <c r="BE296" i="18"/>
  <c r="BE297" i="18"/>
  <c r="BE298" i="18"/>
  <c r="BE299" i="18"/>
  <c r="BE300" i="18"/>
  <c r="BE301" i="18"/>
  <c r="BE302" i="18"/>
  <c r="BE303" i="18"/>
  <c r="BE304" i="18"/>
  <c r="BE305" i="18"/>
  <c r="BE306" i="18"/>
  <c r="BE307" i="18"/>
  <c r="BE308" i="18"/>
  <c r="BE309" i="18"/>
  <c r="BE310" i="18"/>
  <c r="BE311" i="18"/>
  <c r="BE312" i="18"/>
  <c r="BE313" i="18"/>
  <c r="BE314" i="18"/>
  <c r="BE315" i="18"/>
  <c r="BE316" i="18"/>
  <c r="BE317" i="18"/>
  <c r="BE318" i="18"/>
  <c r="BE319" i="18"/>
  <c r="BE320" i="18"/>
  <c r="BE321" i="18"/>
  <c r="BE322" i="18"/>
  <c r="BE323" i="18"/>
  <c r="BE324" i="18"/>
  <c r="BE325" i="18"/>
  <c r="BE326" i="18"/>
  <c r="BE327" i="18"/>
  <c r="BE328" i="18"/>
  <c r="BE329" i="18"/>
  <c r="BE330" i="18"/>
  <c r="BE331" i="18"/>
  <c r="BE332" i="18"/>
  <c r="BE333" i="18"/>
  <c r="BE334" i="18"/>
  <c r="BE335" i="18"/>
  <c r="BE336" i="18"/>
  <c r="BE337" i="18"/>
  <c r="BE338" i="18"/>
  <c r="BE339" i="18"/>
  <c r="BE340" i="18"/>
  <c r="BE341" i="18"/>
  <c r="BE342" i="18"/>
  <c r="BE343" i="18"/>
  <c r="BE344" i="18"/>
  <c r="BE345" i="18"/>
  <c r="BE346" i="18"/>
  <c r="BE347" i="18"/>
  <c r="BE348" i="18"/>
  <c r="BE349" i="18"/>
  <c r="BE350" i="18"/>
  <c r="BE351" i="18"/>
  <c r="BE352" i="18"/>
  <c r="BE353" i="18"/>
  <c r="BE354" i="18"/>
  <c r="BE355" i="18"/>
  <c r="BE356" i="18"/>
  <c r="BE357" i="18"/>
  <c r="BE358" i="18"/>
  <c r="BE359" i="18"/>
  <c r="BE360" i="18"/>
  <c r="BE361" i="18"/>
  <c r="BE362" i="18"/>
  <c r="BE363" i="18"/>
  <c r="BE364" i="18"/>
  <c r="BE365" i="18"/>
  <c r="BE366" i="18"/>
  <c r="BE367" i="18"/>
  <c r="BE368" i="18"/>
  <c r="BE369" i="18"/>
  <c r="BE370" i="18"/>
  <c r="BE371" i="18"/>
  <c r="BE372" i="18"/>
  <c r="BE373" i="18"/>
  <c r="BE374" i="18"/>
  <c r="BE375" i="18"/>
  <c r="BE376" i="18"/>
  <c r="BE377" i="18"/>
  <c r="BE378" i="18"/>
  <c r="BE379" i="18"/>
  <c r="BE380" i="18"/>
  <c r="BE381" i="18"/>
  <c r="BE382" i="18"/>
  <c r="BE383" i="18"/>
  <c r="BE384" i="18"/>
  <c r="BE385" i="18"/>
  <c r="BE386" i="18"/>
  <c r="BE387" i="18"/>
  <c r="BE388" i="18"/>
  <c r="BE389" i="18"/>
  <c r="BE390" i="18"/>
  <c r="BE391" i="18"/>
  <c r="BE392" i="18"/>
  <c r="BE393" i="18"/>
  <c r="BE394" i="18"/>
  <c r="BE395" i="18"/>
  <c r="BE396" i="18"/>
  <c r="BE397" i="18"/>
  <c r="BE398" i="18"/>
  <c r="BE399" i="18"/>
  <c r="BE400" i="18"/>
  <c r="BE401" i="18"/>
  <c r="BE402" i="18"/>
  <c r="BE403" i="18"/>
  <c r="BE404" i="18"/>
  <c r="BE405" i="18"/>
  <c r="BE406" i="18"/>
  <c r="BE407" i="18"/>
  <c r="BE408" i="18"/>
  <c r="BE409" i="18"/>
  <c r="BE410" i="18"/>
  <c r="BE411" i="18"/>
  <c r="BE412" i="18"/>
  <c r="BE413" i="18"/>
  <c r="BE414" i="18"/>
  <c r="BE415" i="18"/>
  <c r="BE416" i="18"/>
  <c r="BE417" i="18"/>
  <c r="BE418" i="18"/>
  <c r="BE419" i="18"/>
  <c r="BE420" i="18"/>
  <c r="BE421" i="18"/>
  <c r="BE422" i="18"/>
  <c r="BE423" i="18"/>
  <c r="BE424" i="18"/>
  <c r="BE425" i="18"/>
  <c r="BE426" i="18"/>
  <c r="BE427" i="18"/>
  <c r="BE428" i="18"/>
  <c r="BE429" i="18"/>
  <c r="BE430" i="18"/>
  <c r="BE431" i="18"/>
  <c r="BE432" i="18"/>
  <c r="BE433" i="18"/>
  <c r="BE434" i="18"/>
  <c r="BE435" i="18"/>
  <c r="BE436" i="18"/>
  <c r="BE437" i="18"/>
  <c r="BE438" i="18"/>
  <c r="BE439" i="18"/>
  <c r="BE440" i="18"/>
  <c r="BE441" i="18"/>
  <c r="BE442" i="18"/>
  <c r="BE443" i="18"/>
  <c r="BE444" i="18"/>
  <c r="BE445" i="18"/>
  <c r="BE446" i="18"/>
  <c r="BE447" i="18"/>
  <c r="BE448" i="18"/>
  <c r="BE449" i="18"/>
  <c r="BE450" i="18"/>
  <c r="BE451" i="18"/>
  <c r="BE452" i="18"/>
  <c r="BE453" i="18"/>
  <c r="BE454" i="18"/>
  <c r="BE455" i="18"/>
  <c r="BE456" i="18"/>
  <c r="BE457" i="18"/>
  <c r="BE458" i="18"/>
  <c r="BE459" i="18"/>
  <c r="BE460" i="18"/>
  <c r="BE461" i="18"/>
  <c r="BE462" i="18"/>
  <c r="BE463" i="18"/>
  <c r="BE464" i="18"/>
  <c r="BE465" i="18"/>
  <c r="BE466" i="18"/>
  <c r="BE467" i="18"/>
  <c r="BE468" i="18"/>
  <c r="BE469" i="18"/>
  <c r="BE470" i="18"/>
  <c r="BE471" i="18"/>
  <c r="BE472" i="18"/>
  <c r="BE473" i="18"/>
  <c r="BE474" i="18"/>
  <c r="BE475" i="18"/>
  <c r="BE476" i="18"/>
  <c r="BE477" i="18"/>
  <c r="BE478" i="18"/>
  <c r="BE479" i="18"/>
  <c r="BE480" i="18"/>
  <c r="BE481" i="18"/>
  <c r="BE482" i="18"/>
  <c r="BE483" i="18"/>
  <c r="BE484" i="18"/>
  <c r="BE485" i="18"/>
  <c r="BE486" i="18"/>
  <c r="BE487" i="18"/>
  <c r="BE488" i="18"/>
  <c r="BE489" i="18"/>
  <c r="BE490" i="18"/>
  <c r="BE491" i="18"/>
  <c r="BE492" i="18"/>
  <c r="BE493" i="18"/>
  <c r="BE494" i="18"/>
  <c r="BE495" i="18"/>
  <c r="BE496" i="18"/>
  <c r="BE497" i="18"/>
  <c r="BE498" i="18"/>
  <c r="BE499" i="18"/>
  <c r="BE500" i="18"/>
  <c r="BE501" i="18"/>
  <c r="BE502" i="18"/>
  <c r="BE503" i="18"/>
  <c r="BE504" i="18"/>
  <c r="BE505" i="18"/>
  <c r="BE506" i="18"/>
  <c r="BE507" i="18"/>
  <c r="BE508" i="18"/>
  <c r="BE509" i="18"/>
  <c r="BE510" i="18"/>
  <c r="BE511" i="18"/>
  <c r="BE512" i="18"/>
  <c r="BE513" i="18"/>
  <c r="BE514" i="18"/>
  <c r="BE515" i="18"/>
  <c r="BE516" i="18"/>
  <c r="BE517" i="18"/>
  <c r="BE518" i="18"/>
  <c r="BE519" i="18"/>
  <c r="BE520" i="18"/>
  <c r="BE521" i="18"/>
  <c r="BE522" i="18"/>
  <c r="BE523" i="18"/>
  <c r="BE524" i="18"/>
  <c r="BE525" i="18"/>
  <c r="BE526" i="18"/>
  <c r="BE527" i="18"/>
  <c r="BE528" i="18"/>
  <c r="BE529" i="18"/>
  <c r="BE530" i="18"/>
  <c r="BE531" i="18"/>
  <c r="BE532" i="18"/>
  <c r="BE533" i="18"/>
  <c r="BE534" i="18"/>
  <c r="BE535" i="18"/>
  <c r="BE536" i="18"/>
  <c r="BE537" i="18"/>
  <c r="BE538" i="18"/>
  <c r="BE539" i="18"/>
  <c r="BE540" i="18"/>
  <c r="BE541" i="18"/>
  <c r="BE542" i="18"/>
  <c r="BE543" i="18"/>
  <c r="BE544" i="18"/>
  <c r="BE545" i="18"/>
  <c r="BE546" i="18"/>
  <c r="BE547" i="18"/>
  <c r="BE548" i="18"/>
  <c r="BE549" i="18"/>
  <c r="BE550" i="18"/>
  <c r="BE551" i="18"/>
  <c r="BE552" i="18"/>
  <c r="BE553" i="18"/>
  <c r="BE554" i="18"/>
  <c r="BE555" i="18"/>
  <c r="BE556" i="18"/>
  <c r="BE557" i="18"/>
  <c r="BE558" i="18"/>
  <c r="BE559" i="18"/>
  <c r="BE560" i="18"/>
  <c r="BE561" i="18"/>
  <c r="BE562" i="18"/>
  <c r="BE563" i="18"/>
  <c r="BE564" i="18"/>
  <c r="BE565" i="18"/>
  <c r="BE566" i="18"/>
  <c r="BE567" i="18"/>
  <c r="BE568" i="18"/>
  <c r="BE569" i="18"/>
  <c r="BE570" i="18"/>
  <c r="BE571" i="18"/>
  <c r="BE572" i="18"/>
  <c r="BE573" i="18"/>
  <c r="BE574" i="18"/>
  <c r="BE575" i="18"/>
  <c r="BE576" i="18"/>
  <c r="BE577" i="18"/>
  <c r="BE578" i="18"/>
  <c r="BE579" i="18"/>
  <c r="BE580" i="18"/>
  <c r="BE581" i="18"/>
  <c r="BE582" i="18"/>
  <c r="BE583" i="18"/>
  <c r="BE584" i="18"/>
  <c r="BE585" i="18"/>
  <c r="BE586" i="18"/>
  <c r="BE587" i="18"/>
  <c r="BE588" i="18"/>
  <c r="BE589" i="18"/>
  <c r="BE590" i="18"/>
  <c r="BE591" i="18"/>
  <c r="BE592" i="18"/>
  <c r="BE593" i="18"/>
  <c r="BE594" i="18"/>
  <c r="BE595" i="18"/>
  <c r="BE596" i="18"/>
  <c r="BE597" i="18"/>
  <c r="BE598" i="18"/>
  <c r="BE599" i="18"/>
  <c r="BE600" i="18"/>
  <c r="BE601" i="18"/>
  <c r="BE602" i="18"/>
  <c r="BE603" i="18"/>
  <c r="BE604" i="18"/>
  <c r="BE605" i="18"/>
  <c r="BE606" i="18"/>
  <c r="BE607" i="18"/>
  <c r="BE608" i="18"/>
  <c r="BE609" i="18"/>
  <c r="BE610" i="18"/>
  <c r="BE611" i="18"/>
  <c r="BE612" i="18"/>
  <c r="BE115" i="18"/>
  <c r="A1" i="19"/>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0" i="18"/>
  <c r="B30" i="19" l="1"/>
  <c r="B31" i="19"/>
  <c r="AU116" i="18" l="1"/>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U301" i="18"/>
  <c r="AU302" i="18"/>
  <c r="AU303" i="18"/>
  <c r="AU304" i="18"/>
  <c r="AU305" i="18"/>
  <c r="AU306" i="18"/>
  <c r="AU307" i="18"/>
  <c r="AU308" i="18"/>
  <c r="AU309" i="18"/>
  <c r="AU310" i="18"/>
  <c r="AU311" i="18"/>
  <c r="AU312" i="18"/>
  <c r="AU313" i="18"/>
  <c r="AU314" i="18"/>
  <c r="AU315" i="18"/>
  <c r="AU316" i="18"/>
  <c r="AU317" i="18"/>
  <c r="AU318" i="18"/>
  <c r="AU319" i="18"/>
  <c r="AU320" i="18"/>
  <c r="AU321" i="18"/>
  <c r="AU322" i="18"/>
  <c r="AU323" i="18"/>
  <c r="AU324" i="18"/>
  <c r="AU325" i="18"/>
  <c r="AU326" i="18"/>
  <c r="AU327" i="18"/>
  <c r="AU328" i="18"/>
  <c r="AU329" i="18"/>
  <c r="AU330" i="18"/>
  <c r="AU331" i="18"/>
  <c r="AU332" i="18"/>
  <c r="AU333" i="18"/>
  <c r="AU334" i="18"/>
  <c r="AU335" i="18"/>
  <c r="AU336" i="18"/>
  <c r="AU337" i="18"/>
  <c r="AU338" i="18"/>
  <c r="AU339" i="18"/>
  <c r="AU340" i="18"/>
  <c r="AU341" i="18"/>
  <c r="AU342" i="18"/>
  <c r="AU343" i="18"/>
  <c r="AU344" i="18"/>
  <c r="AU345" i="18"/>
  <c r="AU346" i="18"/>
  <c r="AU347" i="18"/>
  <c r="AU348" i="18"/>
  <c r="AU349" i="18"/>
  <c r="AU350" i="18"/>
  <c r="AU351" i="18"/>
  <c r="AU352" i="18"/>
  <c r="AU353" i="18"/>
  <c r="AU354" i="18"/>
  <c r="AU355" i="18"/>
  <c r="AU356" i="18"/>
  <c r="AU357" i="18"/>
  <c r="AU358" i="18"/>
  <c r="AU359" i="18"/>
  <c r="AU360" i="18"/>
  <c r="AU361" i="18"/>
  <c r="AU362" i="18"/>
  <c r="AU363" i="18"/>
  <c r="AU364" i="18"/>
  <c r="AU365" i="18"/>
  <c r="AU366" i="18"/>
  <c r="AU367" i="18"/>
  <c r="AU368" i="18"/>
  <c r="AU369" i="18"/>
  <c r="AU370" i="18"/>
  <c r="AU371" i="18"/>
  <c r="AU372" i="18"/>
  <c r="AU373" i="18"/>
  <c r="AU374" i="18"/>
  <c r="AU375" i="18"/>
  <c r="AU376" i="18"/>
  <c r="AU377" i="18"/>
  <c r="AU378" i="18"/>
  <c r="AU379" i="18"/>
  <c r="AU380" i="18"/>
  <c r="AU381" i="18"/>
  <c r="AU382" i="18"/>
  <c r="AU383" i="18"/>
  <c r="AU384" i="18"/>
  <c r="AU385" i="18"/>
  <c r="AU386" i="18"/>
  <c r="AU387" i="18"/>
  <c r="AU388" i="18"/>
  <c r="AU389" i="18"/>
  <c r="AU390" i="18"/>
  <c r="AU391" i="18"/>
  <c r="AU392" i="18"/>
  <c r="AU393" i="18"/>
  <c r="AU394" i="18"/>
  <c r="AU395" i="18"/>
  <c r="AU396" i="18"/>
  <c r="AU397" i="18"/>
  <c r="AU398" i="18"/>
  <c r="AU399" i="18"/>
  <c r="AU400" i="18"/>
  <c r="AU401" i="18"/>
  <c r="AU402" i="18"/>
  <c r="AU403" i="18"/>
  <c r="AU404" i="18"/>
  <c r="AU405" i="18"/>
  <c r="AU406" i="18"/>
  <c r="AU407" i="18"/>
  <c r="AU408" i="18"/>
  <c r="AU409" i="18"/>
  <c r="AU410" i="18"/>
  <c r="AU411" i="18"/>
  <c r="AU412" i="18"/>
  <c r="AU413" i="18"/>
  <c r="AU414" i="18"/>
  <c r="AU415" i="18"/>
  <c r="AU416" i="18"/>
  <c r="AU417" i="18"/>
  <c r="AU418" i="18"/>
  <c r="AU419" i="18"/>
  <c r="AU420" i="18"/>
  <c r="AU421" i="18"/>
  <c r="AU422" i="18"/>
  <c r="AU423" i="18"/>
  <c r="AU424" i="18"/>
  <c r="AU425" i="18"/>
  <c r="AU426" i="18"/>
  <c r="AU427" i="18"/>
  <c r="AU428" i="18"/>
  <c r="AU429" i="18"/>
  <c r="AU430" i="18"/>
  <c r="AU431" i="18"/>
  <c r="AU432" i="18"/>
  <c r="AU433" i="18"/>
  <c r="AU434" i="18"/>
  <c r="AU435" i="18"/>
  <c r="AU436" i="18"/>
  <c r="AU437" i="18"/>
  <c r="AU438" i="18"/>
  <c r="AU439" i="18"/>
  <c r="AU440" i="18"/>
  <c r="AU441" i="18"/>
  <c r="AU442" i="18"/>
  <c r="AU443" i="18"/>
  <c r="AU444" i="18"/>
  <c r="AU445" i="18"/>
  <c r="AU446" i="18"/>
  <c r="AU447" i="18"/>
  <c r="AU448" i="18"/>
  <c r="AU449" i="18"/>
  <c r="AU450" i="18"/>
  <c r="AU451" i="18"/>
  <c r="AU452" i="18"/>
  <c r="AU453" i="18"/>
  <c r="AU454" i="18"/>
  <c r="AU455" i="18"/>
  <c r="AU456" i="18"/>
  <c r="AU457" i="18"/>
  <c r="AU458" i="18"/>
  <c r="AU459" i="18"/>
  <c r="AU460" i="18"/>
  <c r="AU461" i="18"/>
  <c r="AU462" i="18"/>
  <c r="AU463" i="18"/>
  <c r="AU464" i="18"/>
  <c r="AU465" i="18"/>
  <c r="AU466" i="18"/>
  <c r="AU467" i="18"/>
  <c r="AU468" i="18"/>
  <c r="AU469" i="18"/>
  <c r="AU470" i="18"/>
  <c r="AU471" i="18"/>
  <c r="AU472" i="18"/>
  <c r="AU473" i="18"/>
  <c r="AU474" i="18"/>
  <c r="AU475" i="18"/>
  <c r="AU476" i="18"/>
  <c r="AU477" i="18"/>
  <c r="AU478" i="18"/>
  <c r="AU479" i="18"/>
  <c r="AU480" i="18"/>
  <c r="AU481" i="18"/>
  <c r="AU482" i="18"/>
  <c r="AU483" i="18"/>
  <c r="AU484" i="18"/>
  <c r="AU485" i="18"/>
  <c r="AU486" i="18"/>
  <c r="AU487" i="18"/>
  <c r="AU488" i="18"/>
  <c r="AU489" i="18"/>
  <c r="AU490" i="18"/>
  <c r="AU491" i="18"/>
  <c r="AU492" i="18"/>
  <c r="AU493" i="18"/>
  <c r="AU494" i="18"/>
  <c r="AU495" i="18"/>
  <c r="AU496" i="18"/>
  <c r="AU497" i="18"/>
  <c r="AU498" i="18"/>
  <c r="AU499" i="18"/>
  <c r="AU500" i="18"/>
  <c r="AU501" i="18"/>
  <c r="AU502" i="18"/>
  <c r="AU503" i="18"/>
  <c r="AU504" i="18"/>
  <c r="AU505" i="18"/>
  <c r="AU506" i="18"/>
  <c r="AU507" i="18"/>
  <c r="AU508" i="18"/>
  <c r="AU509" i="18"/>
  <c r="AU510" i="18"/>
  <c r="AU511" i="18"/>
  <c r="AU512" i="18"/>
  <c r="AU513" i="18"/>
  <c r="AU514" i="18"/>
  <c r="AU515" i="18"/>
  <c r="AU516" i="18"/>
  <c r="AU517" i="18"/>
  <c r="AU518" i="18"/>
  <c r="AU519" i="18"/>
  <c r="AU520" i="18"/>
  <c r="AU521" i="18"/>
  <c r="AU522" i="18"/>
  <c r="AU523" i="18"/>
  <c r="AU524" i="18"/>
  <c r="AU525" i="18"/>
  <c r="AU526" i="18"/>
  <c r="AU527" i="18"/>
  <c r="AU528" i="18"/>
  <c r="AU529" i="18"/>
  <c r="AU530" i="18"/>
  <c r="AU531" i="18"/>
  <c r="AU532" i="18"/>
  <c r="AU533" i="18"/>
  <c r="AU534" i="18"/>
  <c r="AU535" i="18"/>
  <c r="AU536" i="18"/>
  <c r="AU537" i="18"/>
  <c r="AU538" i="18"/>
  <c r="AU539" i="18"/>
  <c r="AU540" i="18"/>
  <c r="AU541" i="18"/>
  <c r="AU542" i="18"/>
  <c r="AU543" i="18"/>
  <c r="AU544" i="18"/>
  <c r="AU545" i="18"/>
  <c r="AU546" i="18"/>
  <c r="AU547" i="18"/>
  <c r="AU548" i="18"/>
  <c r="AU549" i="18"/>
  <c r="AU550" i="18"/>
  <c r="AU551" i="18"/>
  <c r="AU552" i="18"/>
  <c r="AU553" i="18"/>
  <c r="AU554" i="18"/>
  <c r="AU555" i="18"/>
  <c r="AU556" i="18"/>
  <c r="AU557" i="18"/>
  <c r="AU558" i="18"/>
  <c r="AU559" i="18"/>
  <c r="AU560" i="18"/>
  <c r="AU561" i="18"/>
  <c r="AU562" i="18"/>
  <c r="AU563" i="18"/>
  <c r="AU564" i="18"/>
  <c r="AU565" i="18"/>
  <c r="AU566" i="18"/>
  <c r="AU567" i="18"/>
  <c r="AU568" i="18"/>
  <c r="AU569" i="18"/>
  <c r="AU570" i="18"/>
  <c r="AU571" i="18"/>
  <c r="AU572" i="18"/>
  <c r="AU573" i="18"/>
  <c r="AU574" i="18"/>
  <c r="AU575" i="18"/>
  <c r="AU576" i="18"/>
  <c r="AU577" i="18"/>
  <c r="AU578" i="18"/>
  <c r="AU579" i="18"/>
  <c r="AU580" i="18"/>
  <c r="AU581" i="18"/>
  <c r="AU582" i="18"/>
  <c r="AU583" i="18"/>
  <c r="AU584" i="18"/>
  <c r="AU585" i="18"/>
  <c r="AU586" i="18"/>
  <c r="AU587" i="18"/>
  <c r="AU588" i="18"/>
  <c r="AU589" i="18"/>
  <c r="AU590" i="18"/>
  <c r="AU591" i="18"/>
  <c r="AU592" i="18"/>
  <c r="AU593" i="18"/>
  <c r="AU594" i="18"/>
  <c r="AU595" i="18"/>
  <c r="AU596" i="18"/>
  <c r="AU597" i="18"/>
  <c r="AU598" i="18"/>
  <c r="AU599" i="18"/>
  <c r="AU600" i="18"/>
  <c r="AU601" i="18"/>
  <c r="AU602" i="18"/>
  <c r="AU603" i="18"/>
  <c r="AU604" i="18"/>
  <c r="AU605" i="18"/>
  <c r="AU606" i="18"/>
  <c r="AU607" i="18"/>
  <c r="AU608" i="18"/>
  <c r="AU609" i="18"/>
  <c r="AU610" i="18"/>
  <c r="AU611" i="18"/>
  <c r="AU612" i="18"/>
  <c r="AU115" i="18"/>
  <c r="AV13" i="6" l="1"/>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206" i="6"/>
  <c r="AV207" i="6"/>
  <c r="AV208" i="6"/>
  <c r="AV209" i="6"/>
  <c r="AV2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5" i="6"/>
  <c r="AV236" i="6"/>
  <c r="AV237" i="6"/>
  <c r="AV238" i="6"/>
  <c r="AV239" i="6"/>
  <c r="AV240" i="6"/>
  <c r="AV241" i="6"/>
  <c r="AV242"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4" i="6"/>
  <c r="AV335" i="6"/>
  <c r="AV336" i="6"/>
  <c r="AV337" i="6"/>
  <c r="AV338" i="6"/>
  <c r="AV339" i="6"/>
  <c r="AV340" i="6"/>
  <c r="AV341" i="6"/>
  <c r="AV342" i="6"/>
  <c r="AV343" i="6"/>
  <c r="AV344" i="6"/>
  <c r="AV345" i="6"/>
  <c r="AV346" i="6"/>
  <c r="AV347" i="6"/>
  <c r="AV348" i="6"/>
  <c r="AV349" i="6"/>
  <c r="AV350" i="6"/>
  <c r="AV351" i="6"/>
  <c r="AV352" i="6"/>
  <c r="AV353" i="6"/>
  <c r="AV354" i="6"/>
  <c r="AV355" i="6"/>
  <c r="AV356" i="6"/>
  <c r="AV357" i="6"/>
  <c r="AV358" i="6"/>
  <c r="AV359" i="6"/>
  <c r="AV360" i="6"/>
  <c r="AV361" i="6"/>
  <c r="AV362" i="6"/>
  <c r="AV363" i="6"/>
  <c r="AV364" i="6"/>
  <c r="AV365" i="6"/>
  <c r="AV366" i="6"/>
  <c r="AV367" i="6"/>
  <c r="AV368" i="6"/>
  <c r="AV369" i="6"/>
  <c r="AV370" i="6"/>
  <c r="AV371" i="6"/>
  <c r="AV372" i="6"/>
  <c r="AV373" i="6"/>
  <c r="AV374" i="6"/>
  <c r="AV375" i="6"/>
  <c r="AV376" i="6"/>
  <c r="AV377" i="6"/>
  <c r="AV378" i="6"/>
  <c r="AV379"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09" i="6"/>
  <c r="AV410" i="6"/>
  <c r="AV411" i="6"/>
  <c r="AV412" i="6"/>
  <c r="AV413" i="6"/>
  <c r="AV414" i="6"/>
  <c r="AV415" i="6"/>
  <c r="AV416" i="6"/>
  <c r="AV417" i="6"/>
  <c r="AV418" i="6"/>
  <c r="AV419" i="6"/>
  <c r="AV420" i="6"/>
  <c r="AV421" i="6"/>
  <c r="AV422" i="6"/>
  <c r="AV423" i="6"/>
  <c r="AV424" i="6"/>
  <c r="AV425" i="6"/>
  <c r="AV426" i="6"/>
  <c r="AV427" i="6"/>
  <c r="AV428" i="6"/>
  <c r="AV429"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8" i="6"/>
  <c r="AV479" i="6"/>
  <c r="AV480" i="6"/>
  <c r="AV481" i="6"/>
  <c r="AV482" i="6"/>
  <c r="AV483" i="6"/>
  <c r="AV484" i="6"/>
  <c r="AV485" i="6"/>
  <c r="AV486" i="6"/>
  <c r="AV487" i="6"/>
  <c r="AV488" i="6"/>
  <c r="AV489" i="6"/>
  <c r="AV490" i="6"/>
  <c r="AV491" i="6"/>
  <c r="AV492" i="6"/>
  <c r="AV493" i="6"/>
  <c r="AV494" i="6"/>
  <c r="AV495" i="6"/>
  <c r="AV496" i="6"/>
  <c r="AV497" i="6"/>
  <c r="AV498" i="6"/>
  <c r="AV499" i="6"/>
  <c r="AV500" i="6"/>
  <c r="AV501" i="6"/>
  <c r="AV502" i="6"/>
  <c r="AV503" i="6"/>
  <c r="AV504" i="6"/>
  <c r="AV505" i="6"/>
  <c r="AV506" i="6"/>
  <c r="AV507" i="6"/>
  <c r="AV508" i="6"/>
  <c r="AV509" i="6"/>
  <c r="AV12" i="6"/>
  <c r="L1" i="6"/>
  <c r="AT116" i="18" l="1"/>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T301" i="18"/>
  <c r="AT302" i="18"/>
  <c r="AT303" i="18"/>
  <c r="AT304" i="18"/>
  <c r="AT305" i="18"/>
  <c r="AT306" i="18"/>
  <c r="AT307" i="18"/>
  <c r="AT308" i="18"/>
  <c r="AT309" i="18"/>
  <c r="AT310" i="18"/>
  <c r="AT311" i="18"/>
  <c r="AT312" i="18"/>
  <c r="AT313" i="18"/>
  <c r="AT314" i="18"/>
  <c r="AT315" i="18"/>
  <c r="AT316" i="18"/>
  <c r="AT317" i="18"/>
  <c r="AT318" i="18"/>
  <c r="AT319" i="18"/>
  <c r="AT320" i="18"/>
  <c r="AT321" i="18"/>
  <c r="AT322" i="18"/>
  <c r="AT323" i="18"/>
  <c r="AT324" i="18"/>
  <c r="AT325" i="18"/>
  <c r="AT326" i="18"/>
  <c r="AT327" i="18"/>
  <c r="AT328" i="18"/>
  <c r="AT329" i="18"/>
  <c r="AT330" i="18"/>
  <c r="AT331" i="18"/>
  <c r="AT332" i="18"/>
  <c r="AT333" i="18"/>
  <c r="AT334" i="18"/>
  <c r="AT335" i="18"/>
  <c r="AT336" i="18"/>
  <c r="AT337" i="18"/>
  <c r="AT338" i="18"/>
  <c r="AT339" i="18"/>
  <c r="AT340" i="18"/>
  <c r="AT341" i="18"/>
  <c r="AT342" i="18"/>
  <c r="AT343" i="18"/>
  <c r="AT344" i="18"/>
  <c r="AT345" i="18"/>
  <c r="AT346" i="18"/>
  <c r="AT347" i="18"/>
  <c r="AT348" i="18"/>
  <c r="AT349" i="18"/>
  <c r="AT350" i="18"/>
  <c r="AT351" i="18"/>
  <c r="AT352" i="18"/>
  <c r="AT353" i="18"/>
  <c r="AT354" i="18"/>
  <c r="AT355" i="18"/>
  <c r="AT356" i="18"/>
  <c r="AT357" i="18"/>
  <c r="AT358" i="18"/>
  <c r="AT359" i="18"/>
  <c r="AT360" i="18"/>
  <c r="AT361" i="18"/>
  <c r="AT362" i="18"/>
  <c r="AT363" i="18"/>
  <c r="AT364" i="18"/>
  <c r="AT365" i="18"/>
  <c r="AT366" i="18"/>
  <c r="AT367" i="18"/>
  <c r="AT368" i="18"/>
  <c r="AT369" i="18"/>
  <c r="AT370" i="18"/>
  <c r="AT371" i="18"/>
  <c r="AT372" i="18"/>
  <c r="AT373" i="18"/>
  <c r="AT374" i="18"/>
  <c r="AT375" i="18"/>
  <c r="AT376" i="18"/>
  <c r="AT377" i="18"/>
  <c r="AT378" i="18"/>
  <c r="AT379" i="18"/>
  <c r="AT380" i="18"/>
  <c r="AT381" i="18"/>
  <c r="AT382" i="18"/>
  <c r="AT383" i="18"/>
  <c r="AT384" i="18"/>
  <c r="AT385" i="18"/>
  <c r="AT386" i="18"/>
  <c r="AT387" i="18"/>
  <c r="AT388" i="18"/>
  <c r="AT389" i="18"/>
  <c r="AT390" i="18"/>
  <c r="AT391" i="18"/>
  <c r="AT392" i="18"/>
  <c r="AT393" i="18"/>
  <c r="AT394" i="18"/>
  <c r="AT395" i="18"/>
  <c r="AT396" i="18"/>
  <c r="AT397" i="18"/>
  <c r="AT398" i="18"/>
  <c r="AT399" i="18"/>
  <c r="AT400" i="18"/>
  <c r="AT401" i="18"/>
  <c r="AT402" i="18"/>
  <c r="AT403" i="18"/>
  <c r="AT404" i="18"/>
  <c r="AT405" i="18"/>
  <c r="AT406" i="18"/>
  <c r="AT407" i="18"/>
  <c r="AT408" i="18"/>
  <c r="AT409" i="18"/>
  <c r="AT410" i="18"/>
  <c r="AT411" i="18"/>
  <c r="AT412" i="18"/>
  <c r="AT413" i="18"/>
  <c r="AT414" i="18"/>
  <c r="AT415" i="18"/>
  <c r="AT416" i="18"/>
  <c r="AT417" i="18"/>
  <c r="AT418" i="18"/>
  <c r="AT419" i="18"/>
  <c r="AT420" i="18"/>
  <c r="AT421" i="18"/>
  <c r="AT422" i="18"/>
  <c r="AT423" i="18"/>
  <c r="AT424" i="18"/>
  <c r="AT425" i="18"/>
  <c r="AT426" i="18"/>
  <c r="AT427" i="18"/>
  <c r="AT428" i="18"/>
  <c r="AT429" i="18"/>
  <c r="AT430" i="18"/>
  <c r="AT431" i="18"/>
  <c r="AT432" i="18"/>
  <c r="AT433" i="18"/>
  <c r="AT434" i="18"/>
  <c r="AT435" i="18"/>
  <c r="AT436" i="18"/>
  <c r="AT437" i="18"/>
  <c r="AT438" i="18"/>
  <c r="AT439" i="18"/>
  <c r="AT440" i="18"/>
  <c r="AT441" i="18"/>
  <c r="AT442" i="18"/>
  <c r="AT443" i="18"/>
  <c r="AT444" i="18"/>
  <c r="AT445" i="18"/>
  <c r="AT446" i="18"/>
  <c r="AT447" i="18"/>
  <c r="AT448" i="18"/>
  <c r="AT449" i="18"/>
  <c r="AT450" i="18"/>
  <c r="AT451" i="18"/>
  <c r="AT452" i="18"/>
  <c r="AT453" i="18"/>
  <c r="AT454" i="18"/>
  <c r="AT455" i="18"/>
  <c r="AT456" i="18"/>
  <c r="AT457" i="18"/>
  <c r="AT458" i="18"/>
  <c r="AT459" i="18"/>
  <c r="AT460" i="18"/>
  <c r="AT461" i="18"/>
  <c r="AT462" i="18"/>
  <c r="AT463" i="18"/>
  <c r="AT464" i="18"/>
  <c r="AT465" i="18"/>
  <c r="AT466" i="18"/>
  <c r="AT467" i="18"/>
  <c r="AT468" i="18"/>
  <c r="AT469" i="18"/>
  <c r="AT470" i="18"/>
  <c r="AT471" i="18"/>
  <c r="AT472" i="18"/>
  <c r="AT473" i="18"/>
  <c r="AT474" i="18"/>
  <c r="AT475" i="18"/>
  <c r="AT476" i="18"/>
  <c r="AT477" i="18"/>
  <c r="AT478" i="18"/>
  <c r="AT479" i="18"/>
  <c r="AT480" i="18"/>
  <c r="AT481" i="18"/>
  <c r="AT482" i="18"/>
  <c r="AT483" i="18"/>
  <c r="AT484" i="18"/>
  <c r="AT485" i="18"/>
  <c r="AT486" i="18"/>
  <c r="AT487" i="18"/>
  <c r="AT488" i="18"/>
  <c r="AT489" i="18"/>
  <c r="AT490" i="18"/>
  <c r="AT491" i="18"/>
  <c r="AT492" i="18"/>
  <c r="AT493" i="18"/>
  <c r="AT494" i="18"/>
  <c r="AT495" i="18"/>
  <c r="AT496" i="18"/>
  <c r="AT497" i="18"/>
  <c r="AT498" i="18"/>
  <c r="AT499" i="18"/>
  <c r="AT500" i="18"/>
  <c r="AT501" i="18"/>
  <c r="AT502" i="18"/>
  <c r="AT503" i="18"/>
  <c r="AT504" i="18"/>
  <c r="AT505" i="18"/>
  <c r="AT506" i="18"/>
  <c r="AT507" i="18"/>
  <c r="AT508" i="18"/>
  <c r="AT509" i="18"/>
  <c r="AT510" i="18"/>
  <c r="AT511" i="18"/>
  <c r="AT512" i="18"/>
  <c r="AT513" i="18"/>
  <c r="AT514" i="18"/>
  <c r="AT515" i="18"/>
  <c r="AT516" i="18"/>
  <c r="AT517" i="18"/>
  <c r="AT518" i="18"/>
  <c r="AT519" i="18"/>
  <c r="AT520" i="18"/>
  <c r="AT521" i="18"/>
  <c r="AT522" i="18"/>
  <c r="AT523" i="18"/>
  <c r="AT524" i="18"/>
  <c r="AT525" i="18"/>
  <c r="AT526" i="18"/>
  <c r="AT527" i="18"/>
  <c r="AT528" i="18"/>
  <c r="AT529" i="18"/>
  <c r="AT530" i="18"/>
  <c r="AT531" i="18"/>
  <c r="AT532" i="18"/>
  <c r="AT533" i="18"/>
  <c r="AT534" i="18"/>
  <c r="AT535" i="18"/>
  <c r="AT536" i="18"/>
  <c r="AT537" i="18"/>
  <c r="AT538" i="18"/>
  <c r="AT539" i="18"/>
  <c r="AT540" i="18"/>
  <c r="AT541" i="18"/>
  <c r="AT542" i="18"/>
  <c r="AT543" i="18"/>
  <c r="AT544" i="18"/>
  <c r="AT545" i="18"/>
  <c r="AT546" i="18"/>
  <c r="AT547" i="18"/>
  <c r="AT548" i="18"/>
  <c r="AT549" i="18"/>
  <c r="AT550" i="18"/>
  <c r="AT551" i="18"/>
  <c r="AT552" i="18"/>
  <c r="AT553" i="18"/>
  <c r="AT554" i="18"/>
  <c r="AT555" i="18"/>
  <c r="AT556" i="18"/>
  <c r="AT557" i="18"/>
  <c r="AT558" i="18"/>
  <c r="AT559" i="18"/>
  <c r="AT560" i="18"/>
  <c r="AT561" i="18"/>
  <c r="AT562" i="18"/>
  <c r="AT563" i="18"/>
  <c r="AT564" i="18"/>
  <c r="AT565" i="18"/>
  <c r="AT566" i="18"/>
  <c r="AT567" i="18"/>
  <c r="AT568" i="18"/>
  <c r="AT569" i="18"/>
  <c r="AT570" i="18"/>
  <c r="AT571" i="18"/>
  <c r="AT572" i="18"/>
  <c r="AT573" i="18"/>
  <c r="AT574" i="18"/>
  <c r="AT575" i="18"/>
  <c r="AT576" i="18"/>
  <c r="AT577" i="18"/>
  <c r="AT578" i="18"/>
  <c r="AT579" i="18"/>
  <c r="AT580" i="18"/>
  <c r="AT581" i="18"/>
  <c r="AT582" i="18"/>
  <c r="AT583" i="18"/>
  <c r="AT584" i="18"/>
  <c r="AT585" i="18"/>
  <c r="AT586" i="18"/>
  <c r="AT587" i="18"/>
  <c r="AT588" i="18"/>
  <c r="AT589" i="18"/>
  <c r="AT590" i="18"/>
  <c r="AT591" i="18"/>
  <c r="AT592" i="18"/>
  <c r="AT593" i="18"/>
  <c r="AT594" i="18"/>
  <c r="AT595" i="18"/>
  <c r="AT596" i="18"/>
  <c r="AT597" i="18"/>
  <c r="AT598" i="18"/>
  <c r="AT599" i="18"/>
  <c r="AT600" i="18"/>
  <c r="AT601" i="18"/>
  <c r="AT602" i="18"/>
  <c r="AT603" i="18"/>
  <c r="AT604" i="18"/>
  <c r="AT605" i="18"/>
  <c r="AT606" i="18"/>
  <c r="AT607" i="18"/>
  <c r="AT608" i="18"/>
  <c r="AT609" i="18"/>
  <c r="AT610" i="18"/>
  <c r="AT611" i="18"/>
  <c r="AT612" i="18"/>
  <c r="AT115" i="18"/>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AU316" i="6"/>
  <c r="AU317" i="6"/>
  <c r="AU318" i="6"/>
  <c r="AU319" i="6"/>
  <c r="AU320" i="6"/>
  <c r="AU321" i="6"/>
  <c r="AU322" i="6"/>
  <c r="AU323" i="6"/>
  <c r="AU324" i="6"/>
  <c r="AU325" i="6"/>
  <c r="AU326" i="6"/>
  <c r="AU327" i="6"/>
  <c r="AU328" i="6"/>
  <c r="AU329" i="6"/>
  <c r="AU330" i="6"/>
  <c r="AU331" i="6"/>
  <c r="AU332" i="6"/>
  <c r="AU333" i="6"/>
  <c r="AU334" i="6"/>
  <c r="AU335" i="6"/>
  <c r="AU336" i="6"/>
  <c r="AU337" i="6"/>
  <c r="AU338" i="6"/>
  <c r="AU339" i="6"/>
  <c r="AU340" i="6"/>
  <c r="AU341" i="6"/>
  <c r="AU342" i="6"/>
  <c r="AU343" i="6"/>
  <c r="AU344" i="6"/>
  <c r="AU345" i="6"/>
  <c r="AU346" i="6"/>
  <c r="AU347" i="6"/>
  <c r="AU348" i="6"/>
  <c r="AU349" i="6"/>
  <c r="AU350" i="6"/>
  <c r="AU351" i="6"/>
  <c r="AU352" i="6"/>
  <c r="AU353" i="6"/>
  <c r="AU354" i="6"/>
  <c r="AU355" i="6"/>
  <c r="AU356" i="6"/>
  <c r="AU357" i="6"/>
  <c r="AU358" i="6"/>
  <c r="AU359" i="6"/>
  <c r="AU360" i="6"/>
  <c r="AU361" i="6"/>
  <c r="AU362" i="6"/>
  <c r="AU363" i="6"/>
  <c r="AU364" i="6"/>
  <c r="AU365" i="6"/>
  <c r="AU366" i="6"/>
  <c r="AU367" i="6"/>
  <c r="AU368" i="6"/>
  <c r="AU369" i="6"/>
  <c r="AU370" i="6"/>
  <c r="AU371" i="6"/>
  <c r="AU372" i="6"/>
  <c r="AU373" i="6"/>
  <c r="AU374" i="6"/>
  <c r="AU375" i="6"/>
  <c r="AU376" i="6"/>
  <c r="AU377" i="6"/>
  <c r="AU378" i="6"/>
  <c r="AU379" i="6"/>
  <c r="AU380" i="6"/>
  <c r="AU381" i="6"/>
  <c r="AU382" i="6"/>
  <c r="AU383" i="6"/>
  <c r="AU384" i="6"/>
  <c r="AU385" i="6"/>
  <c r="AU386" i="6"/>
  <c r="AU387" i="6"/>
  <c r="AU388" i="6"/>
  <c r="AU389" i="6"/>
  <c r="AU390" i="6"/>
  <c r="AU391" i="6"/>
  <c r="AU392" i="6"/>
  <c r="AU393" i="6"/>
  <c r="AU394" i="6"/>
  <c r="AU395" i="6"/>
  <c r="AU396" i="6"/>
  <c r="AU397" i="6"/>
  <c r="AU398" i="6"/>
  <c r="AU399" i="6"/>
  <c r="AU400" i="6"/>
  <c r="AU401" i="6"/>
  <c r="AU402" i="6"/>
  <c r="AU403" i="6"/>
  <c r="AU404" i="6"/>
  <c r="AU405" i="6"/>
  <c r="AU406" i="6"/>
  <c r="AU407" i="6"/>
  <c r="AU408" i="6"/>
  <c r="AU409" i="6"/>
  <c r="AU410" i="6"/>
  <c r="AU411" i="6"/>
  <c r="AU412" i="6"/>
  <c r="AU413" i="6"/>
  <c r="AU414" i="6"/>
  <c r="AU415" i="6"/>
  <c r="AU416" i="6"/>
  <c r="AU417" i="6"/>
  <c r="AU418" i="6"/>
  <c r="AU419" i="6"/>
  <c r="AU420" i="6"/>
  <c r="AU421" i="6"/>
  <c r="AU422" i="6"/>
  <c r="AU423" i="6"/>
  <c r="AU424" i="6"/>
  <c r="AU425" i="6"/>
  <c r="AU426" i="6"/>
  <c r="AU427" i="6"/>
  <c r="AU428" i="6"/>
  <c r="AU429" i="6"/>
  <c r="AU430" i="6"/>
  <c r="AU431" i="6"/>
  <c r="AU432" i="6"/>
  <c r="AU433" i="6"/>
  <c r="AU434" i="6"/>
  <c r="AU435" i="6"/>
  <c r="AU436" i="6"/>
  <c r="AU437" i="6"/>
  <c r="AU438" i="6"/>
  <c r="AU439" i="6"/>
  <c r="AU440" i="6"/>
  <c r="AU441" i="6"/>
  <c r="AU442" i="6"/>
  <c r="AU443" i="6"/>
  <c r="AU444" i="6"/>
  <c r="AU445" i="6"/>
  <c r="AU446" i="6"/>
  <c r="AU447" i="6"/>
  <c r="AU448" i="6"/>
  <c r="AU449" i="6"/>
  <c r="AU450" i="6"/>
  <c r="AU451" i="6"/>
  <c r="AU452" i="6"/>
  <c r="AU453" i="6"/>
  <c r="AU454" i="6"/>
  <c r="AU455" i="6"/>
  <c r="AU456" i="6"/>
  <c r="AU457" i="6"/>
  <c r="AU458" i="6"/>
  <c r="AU459" i="6"/>
  <c r="AU460" i="6"/>
  <c r="AU461" i="6"/>
  <c r="AU462" i="6"/>
  <c r="AU463" i="6"/>
  <c r="AU464" i="6"/>
  <c r="AU465" i="6"/>
  <c r="AU466" i="6"/>
  <c r="AU467" i="6"/>
  <c r="AU468" i="6"/>
  <c r="AU469" i="6"/>
  <c r="AU470" i="6"/>
  <c r="AU471" i="6"/>
  <c r="AU472" i="6"/>
  <c r="AU473" i="6"/>
  <c r="AU474" i="6"/>
  <c r="AU475" i="6"/>
  <c r="AU476" i="6"/>
  <c r="AU477" i="6"/>
  <c r="AU478" i="6"/>
  <c r="AU479" i="6"/>
  <c r="AU480" i="6"/>
  <c r="AU481" i="6"/>
  <c r="AU482" i="6"/>
  <c r="AU483" i="6"/>
  <c r="AU484" i="6"/>
  <c r="AU485" i="6"/>
  <c r="AU486" i="6"/>
  <c r="AU487" i="6"/>
  <c r="AU488" i="6"/>
  <c r="AU489" i="6"/>
  <c r="AU490" i="6"/>
  <c r="AU491" i="6"/>
  <c r="AU492" i="6"/>
  <c r="AU493" i="6"/>
  <c r="AU494" i="6"/>
  <c r="AU495" i="6"/>
  <c r="AU496" i="6"/>
  <c r="AU497" i="6"/>
  <c r="AU498" i="6"/>
  <c r="AU499" i="6"/>
  <c r="AU500" i="6"/>
  <c r="AU501" i="6"/>
  <c r="AU502" i="6"/>
  <c r="AU503" i="6"/>
  <c r="AU504" i="6"/>
  <c r="AU505" i="6"/>
  <c r="AU506" i="6"/>
  <c r="AU507" i="6"/>
  <c r="AU508" i="6"/>
  <c r="AU509" i="6"/>
  <c r="AU12" i="6"/>
  <c r="R62" i="25"/>
  <c r="P62" i="25"/>
  <c r="O62" i="25"/>
  <c r="N62" i="25"/>
  <c r="M62" i="25"/>
  <c r="L62" i="25"/>
  <c r="K62" i="25"/>
  <c r="R61" i="25"/>
  <c r="P61" i="25"/>
  <c r="O61" i="25"/>
  <c r="N61" i="25"/>
  <c r="M61" i="25"/>
  <c r="L61" i="25"/>
  <c r="K61" i="25"/>
  <c r="R60" i="25"/>
  <c r="P60" i="25"/>
  <c r="O60" i="25"/>
  <c r="N60" i="25"/>
  <c r="M60" i="25"/>
  <c r="L60" i="25"/>
  <c r="K60" i="25"/>
  <c r="R59" i="25"/>
  <c r="P59" i="25"/>
  <c r="O59" i="25"/>
  <c r="N59" i="25"/>
  <c r="M59" i="25"/>
  <c r="L59" i="25"/>
  <c r="K59" i="25"/>
  <c r="R58" i="25"/>
  <c r="P58" i="25"/>
  <c r="O58" i="25"/>
  <c r="N58" i="25"/>
  <c r="M58" i="25"/>
  <c r="L58" i="25"/>
  <c r="K58" i="25"/>
  <c r="R57" i="25"/>
  <c r="P57" i="25"/>
  <c r="O57" i="25"/>
  <c r="N57" i="25"/>
  <c r="M57" i="25"/>
  <c r="L57" i="25"/>
  <c r="K57" i="25"/>
  <c r="R56" i="25"/>
  <c r="P56" i="25"/>
  <c r="O56" i="25"/>
  <c r="N56" i="25"/>
  <c r="M56" i="25"/>
  <c r="L56" i="25"/>
  <c r="K56" i="25"/>
  <c r="R55" i="25"/>
  <c r="P55" i="25"/>
  <c r="O55" i="25"/>
  <c r="N55" i="25"/>
  <c r="M55" i="25"/>
  <c r="L55" i="25"/>
  <c r="K55" i="25"/>
  <c r="R54" i="25"/>
  <c r="P54" i="25"/>
  <c r="O54" i="25"/>
  <c r="N54" i="25"/>
  <c r="M54" i="25"/>
  <c r="L54" i="25"/>
  <c r="K54" i="25"/>
  <c r="R53" i="25"/>
  <c r="P53" i="25"/>
  <c r="O53" i="25"/>
  <c r="N53" i="25"/>
  <c r="M53" i="25"/>
  <c r="L53" i="25"/>
  <c r="K53" i="25"/>
  <c r="R52" i="25"/>
  <c r="P52" i="25"/>
  <c r="O52" i="25"/>
  <c r="N52" i="25"/>
  <c r="M52" i="25"/>
  <c r="L52" i="25"/>
  <c r="K52" i="25"/>
  <c r="R51" i="25"/>
  <c r="P51" i="25"/>
  <c r="O51" i="25"/>
  <c r="N51" i="25"/>
  <c r="M51" i="25"/>
  <c r="L51" i="25"/>
  <c r="K51" i="25"/>
  <c r="R50" i="25"/>
  <c r="P50" i="25"/>
  <c r="O50" i="25"/>
  <c r="N50" i="25"/>
  <c r="M50" i="25"/>
  <c r="L50" i="25"/>
  <c r="K50" i="25"/>
  <c r="R49" i="25"/>
  <c r="P49" i="25"/>
  <c r="O49" i="25"/>
  <c r="N49" i="25"/>
  <c r="M49" i="25"/>
  <c r="L49" i="25"/>
  <c r="K49" i="25"/>
  <c r="R48" i="25"/>
  <c r="P48" i="25"/>
  <c r="O48" i="25"/>
  <c r="N48" i="25"/>
  <c r="M48" i="25"/>
  <c r="L48" i="25"/>
  <c r="K48" i="25"/>
  <c r="R47" i="25"/>
  <c r="P47" i="25"/>
  <c r="O47" i="25"/>
  <c r="N47" i="25"/>
  <c r="M47" i="25"/>
  <c r="L47" i="25"/>
  <c r="K47" i="25"/>
  <c r="R46" i="25"/>
  <c r="P46" i="25"/>
  <c r="O46" i="25"/>
  <c r="N46" i="25"/>
  <c r="M46" i="25"/>
  <c r="L46" i="25"/>
  <c r="K46" i="25"/>
  <c r="R45" i="25"/>
  <c r="P45" i="25"/>
  <c r="O45" i="25"/>
  <c r="N45" i="25"/>
  <c r="M45" i="25"/>
  <c r="L45" i="25"/>
  <c r="K45" i="25"/>
  <c r="R44" i="25"/>
  <c r="P44" i="25"/>
  <c r="O44" i="25"/>
  <c r="N44" i="25"/>
  <c r="M44" i="25"/>
  <c r="L44" i="25"/>
  <c r="K44" i="25"/>
  <c r="R43" i="25"/>
  <c r="P43" i="25"/>
  <c r="O43" i="25"/>
  <c r="N43" i="25"/>
  <c r="M43" i="25"/>
  <c r="L43" i="25"/>
  <c r="K43" i="25"/>
  <c r="R42" i="25"/>
  <c r="P42" i="25"/>
  <c r="O42" i="25"/>
  <c r="N42" i="25"/>
  <c r="M42" i="25"/>
  <c r="L42" i="25"/>
  <c r="K42" i="25"/>
  <c r="R41" i="25"/>
  <c r="P41" i="25"/>
  <c r="O41" i="25"/>
  <c r="N41" i="25"/>
  <c r="M41" i="25"/>
  <c r="L41" i="25"/>
  <c r="K41" i="25"/>
  <c r="R40" i="25"/>
  <c r="P40" i="25"/>
  <c r="O40" i="25"/>
  <c r="N40" i="25"/>
  <c r="M40" i="25"/>
  <c r="L40" i="25"/>
  <c r="K40" i="25"/>
  <c r="R39" i="25"/>
  <c r="P39" i="25"/>
  <c r="O39" i="25"/>
  <c r="N39" i="25"/>
  <c r="M39" i="25"/>
  <c r="L39" i="25"/>
  <c r="K39" i="25"/>
  <c r="R38" i="25"/>
  <c r="P38" i="25"/>
  <c r="O38" i="25"/>
  <c r="N38" i="25"/>
  <c r="M38" i="25"/>
  <c r="L38" i="25"/>
  <c r="K38" i="25"/>
  <c r="R37" i="25"/>
  <c r="P37" i="25"/>
  <c r="O37" i="25"/>
  <c r="N37" i="25"/>
  <c r="M37" i="25"/>
  <c r="L37" i="25"/>
  <c r="K37" i="25"/>
  <c r="R36" i="25"/>
  <c r="P36" i="25"/>
  <c r="O36" i="25"/>
  <c r="N36" i="25"/>
  <c r="M36" i="25"/>
  <c r="L36" i="25"/>
  <c r="K36" i="25"/>
  <c r="R35" i="25"/>
  <c r="P35" i="25"/>
  <c r="O35" i="25"/>
  <c r="N35" i="25"/>
  <c r="M35" i="25"/>
  <c r="L35" i="25"/>
  <c r="K35" i="25"/>
  <c r="R34" i="25"/>
  <c r="P34" i="25"/>
  <c r="O34" i="25"/>
  <c r="N34" i="25"/>
  <c r="M34" i="25"/>
  <c r="L34" i="25"/>
  <c r="K34" i="25"/>
  <c r="R33" i="25"/>
  <c r="P33" i="25"/>
  <c r="O33" i="25"/>
  <c r="N33" i="25"/>
  <c r="M33" i="25"/>
  <c r="L33" i="25"/>
  <c r="K33" i="25"/>
  <c r="R32" i="25"/>
  <c r="P32" i="25"/>
  <c r="O32" i="25"/>
  <c r="N32" i="25"/>
  <c r="M32" i="25"/>
  <c r="L32" i="25"/>
  <c r="K32" i="25"/>
  <c r="R31" i="25"/>
  <c r="P31" i="25"/>
  <c r="O31" i="25"/>
  <c r="N31" i="25"/>
  <c r="M31" i="25"/>
  <c r="L31" i="25"/>
  <c r="K31" i="25"/>
  <c r="R30" i="25"/>
  <c r="P30" i="25"/>
  <c r="O30" i="25"/>
  <c r="N30" i="25"/>
  <c r="M30" i="25"/>
  <c r="L30" i="25"/>
  <c r="K30" i="25"/>
  <c r="R29" i="25"/>
  <c r="P29" i="25"/>
  <c r="O29" i="25"/>
  <c r="N29" i="25"/>
  <c r="M29" i="25"/>
  <c r="L29" i="25"/>
  <c r="K29" i="25"/>
  <c r="R28" i="25"/>
  <c r="P28" i="25"/>
  <c r="O28" i="25"/>
  <c r="N28" i="25"/>
  <c r="M28" i="25"/>
  <c r="L28" i="25"/>
  <c r="K28" i="25"/>
  <c r="R27" i="25"/>
  <c r="P27" i="25"/>
  <c r="O27" i="25"/>
  <c r="N27" i="25"/>
  <c r="M27" i="25"/>
  <c r="L27" i="25"/>
  <c r="K27" i="25"/>
  <c r="R26" i="25"/>
  <c r="P26" i="25"/>
  <c r="O26" i="25"/>
  <c r="N26" i="25"/>
  <c r="M26" i="25"/>
  <c r="L26" i="25"/>
  <c r="K26" i="25"/>
  <c r="R25" i="25"/>
  <c r="P25" i="25"/>
  <c r="O25" i="25"/>
  <c r="N25" i="25"/>
  <c r="M25" i="25"/>
  <c r="L25" i="25"/>
  <c r="K25" i="25"/>
  <c r="R24" i="25"/>
  <c r="P24" i="25"/>
  <c r="O24" i="25"/>
  <c r="N24" i="25"/>
  <c r="M24" i="25"/>
  <c r="L24" i="25"/>
  <c r="K24" i="25"/>
  <c r="R23" i="25"/>
  <c r="P23" i="25"/>
  <c r="O23" i="25"/>
  <c r="N23" i="25"/>
  <c r="M23" i="25"/>
  <c r="L23" i="25"/>
  <c r="K23" i="25"/>
  <c r="R22" i="25"/>
  <c r="P22" i="25"/>
  <c r="O22" i="25"/>
  <c r="N22" i="25"/>
  <c r="M22" i="25"/>
  <c r="L22" i="25"/>
  <c r="K22" i="25"/>
  <c r="R21" i="25"/>
  <c r="P21" i="25"/>
  <c r="O21" i="25"/>
  <c r="N21" i="25"/>
  <c r="M21" i="25"/>
  <c r="L21" i="25"/>
  <c r="K21" i="25"/>
  <c r="R20" i="25"/>
  <c r="P20" i="25"/>
  <c r="O20" i="25"/>
  <c r="N20" i="25"/>
  <c r="M20" i="25"/>
  <c r="L20" i="25"/>
  <c r="K20" i="25"/>
  <c r="R19" i="25"/>
  <c r="P19" i="25"/>
  <c r="O19" i="25"/>
  <c r="N19" i="25"/>
  <c r="M19" i="25"/>
  <c r="L19" i="25"/>
  <c r="K19" i="25"/>
  <c r="R18" i="25"/>
  <c r="P18" i="25"/>
  <c r="O18" i="25"/>
  <c r="N18" i="25"/>
  <c r="M18" i="25"/>
  <c r="L18" i="25"/>
  <c r="K18" i="25"/>
  <c r="R17" i="25"/>
  <c r="P17" i="25"/>
  <c r="O17" i="25"/>
  <c r="N17" i="25"/>
  <c r="M17" i="25"/>
  <c r="L17" i="25"/>
  <c r="K17" i="25"/>
  <c r="R16" i="25"/>
  <c r="P16" i="25"/>
  <c r="O16" i="25"/>
  <c r="N16" i="25"/>
  <c r="M16" i="25"/>
  <c r="L16" i="25"/>
  <c r="K16" i="25"/>
  <c r="R15" i="25"/>
  <c r="P15" i="25"/>
  <c r="O15" i="25"/>
  <c r="N15" i="25"/>
  <c r="M15" i="25"/>
  <c r="L15" i="25"/>
  <c r="K15" i="25"/>
  <c r="R14" i="25"/>
  <c r="P14" i="25"/>
  <c r="O14" i="25"/>
  <c r="N14" i="25"/>
  <c r="M14" i="25"/>
  <c r="L14" i="25"/>
  <c r="K14" i="25"/>
  <c r="R13" i="25"/>
  <c r="P13" i="25"/>
  <c r="O13" i="25"/>
  <c r="N13" i="25"/>
  <c r="M13" i="25"/>
  <c r="L13" i="25"/>
  <c r="K13" i="25"/>
  <c r="R12" i="25"/>
  <c r="P12" i="25"/>
  <c r="O12" i="25"/>
  <c r="N12" i="25"/>
  <c r="M12" i="25"/>
  <c r="L12" i="25"/>
  <c r="K12" i="25"/>
  <c r="R11" i="25"/>
  <c r="P11" i="25"/>
  <c r="O11" i="25"/>
  <c r="N11" i="25"/>
  <c r="M11" i="25"/>
  <c r="L11" i="25"/>
  <c r="K11" i="25"/>
  <c r="R10" i="25"/>
  <c r="P10" i="25"/>
  <c r="O10" i="25"/>
  <c r="N10" i="25"/>
  <c r="M10" i="25"/>
  <c r="L10" i="25"/>
  <c r="K10" i="25"/>
  <c r="R9" i="25"/>
  <c r="P9" i="25"/>
  <c r="O9" i="25"/>
  <c r="N9" i="25"/>
  <c r="M9" i="25"/>
  <c r="L9" i="25"/>
  <c r="K9" i="25"/>
  <c r="R8" i="25"/>
  <c r="P8" i="25"/>
  <c r="O8" i="25"/>
  <c r="N8" i="25"/>
  <c r="M8" i="25"/>
  <c r="L8" i="25"/>
  <c r="K8" i="25"/>
  <c r="R7" i="25"/>
  <c r="P7" i="25"/>
  <c r="O7" i="25"/>
  <c r="N7" i="25"/>
  <c r="M7" i="25"/>
  <c r="L7" i="25"/>
  <c r="K7" i="25"/>
  <c r="R6" i="25"/>
  <c r="P6" i="25"/>
  <c r="O6" i="25"/>
  <c r="N6" i="25"/>
  <c r="M6" i="25"/>
  <c r="L6" i="25"/>
  <c r="K6" i="25"/>
  <c r="R5" i="25"/>
  <c r="P5" i="25"/>
  <c r="O5" i="25"/>
  <c r="N5" i="25"/>
  <c r="M5" i="25"/>
  <c r="L5" i="25"/>
  <c r="K5" i="25"/>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5" i="24"/>
  <c r="M6" i="24"/>
  <c r="N6" i="24"/>
  <c r="O6" i="24"/>
  <c r="P6" i="24"/>
  <c r="M7" i="24"/>
  <c r="N7" i="24"/>
  <c r="O7" i="24"/>
  <c r="P7" i="24"/>
  <c r="M8" i="24"/>
  <c r="N8" i="24"/>
  <c r="O8" i="24"/>
  <c r="P8" i="24"/>
  <c r="M9" i="24"/>
  <c r="N9" i="24"/>
  <c r="O9" i="24"/>
  <c r="P9" i="24"/>
  <c r="M10" i="24"/>
  <c r="N10" i="24"/>
  <c r="O10" i="24"/>
  <c r="P10" i="24"/>
  <c r="M11" i="24"/>
  <c r="N11" i="24"/>
  <c r="O11" i="24"/>
  <c r="P11" i="24"/>
  <c r="M12" i="24"/>
  <c r="N12" i="24"/>
  <c r="O12" i="24"/>
  <c r="P12" i="24"/>
  <c r="M13" i="24"/>
  <c r="N13" i="24"/>
  <c r="O13" i="24"/>
  <c r="P13" i="24"/>
  <c r="M14" i="24"/>
  <c r="N14" i="24"/>
  <c r="O14" i="24"/>
  <c r="P14" i="24"/>
  <c r="M15" i="24"/>
  <c r="N15" i="24"/>
  <c r="O15" i="24"/>
  <c r="P15" i="24"/>
  <c r="M16" i="24"/>
  <c r="N16" i="24"/>
  <c r="O16" i="24"/>
  <c r="P16" i="24"/>
  <c r="M17" i="24"/>
  <c r="N17" i="24"/>
  <c r="O17" i="24"/>
  <c r="P17" i="24"/>
  <c r="M18" i="24"/>
  <c r="N18" i="24"/>
  <c r="O18" i="24"/>
  <c r="P18" i="24"/>
  <c r="M19" i="24"/>
  <c r="N19" i="24"/>
  <c r="O19" i="24"/>
  <c r="P19" i="24"/>
  <c r="M20" i="24"/>
  <c r="N20" i="24"/>
  <c r="O20" i="24"/>
  <c r="P20" i="24"/>
  <c r="M21" i="24"/>
  <c r="N21" i="24"/>
  <c r="O21" i="24"/>
  <c r="P21" i="24"/>
  <c r="M22" i="24"/>
  <c r="N22" i="24"/>
  <c r="O22" i="24"/>
  <c r="P22" i="24"/>
  <c r="M23" i="24"/>
  <c r="N23" i="24"/>
  <c r="O23" i="24"/>
  <c r="P23" i="24"/>
  <c r="M24" i="24"/>
  <c r="N24" i="24"/>
  <c r="O24" i="24"/>
  <c r="P24" i="24"/>
  <c r="M25" i="24"/>
  <c r="N25" i="24"/>
  <c r="O25" i="24"/>
  <c r="P25" i="24"/>
  <c r="M26" i="24"/>
  <c r="N26" i="24"/>
  <c r="O26" i="24"/>
  <c r="P26" i="24"/>
  <c r="M27" i="24"/>
  <c r="N27" i="24"/>
  <c r="O27" i="24"/>
  <c r="P27" i="24"/>
  <c r="M28" i="24"/>
  <c r="N28" i="24"/>
  <c r="O28" i="24"/>
  <c r="P28" i="24"/>
  <c r="M29" i="24"/>
  <c r="N29" i="24"/>
  <c r="O29" i="24"/>
  <c r="P29" i="24"/>
  <c r="M30" i="24"/>
  <c r="N30" i="24"/>
  <c r="O30" i="24"/>
  <c r="P30" i="24"/>
  <c r="M31" i="24"/>
  <c r="N31" i="24"/>
  <c r="O31" i="24"/>
  <c r="P31" i="24"/>
  <c r="M32" i="24"/>
  <c r="N32" i="24"/>
  <c r="O32" i="24"/>
  <c r="P32" i="24"/>
  <c r="M33" i="24"/>
  <c r="N33" i="24"/>
  <c r="O33" i="24"/>
  <c r="P33" i="24"/>
  <c r="M34" i="24"/>
  <c r="N34" i="24"/>
  <c r="O34" i="24"/>
  <c r="P34" i="24"/>
  <c r="M35" i="24"/>
  <c r="N35" i="24"/>
  <c r="O35" i="24"/>
  <c r="P35" i="24"/>
  <c r="M36" i="24"/>
  <c r="N36" i="24"/>
  <c r="O36" i="24"/>
  <c r="P36" i="24"/>
  <c r="M37" i="24"/>
  <c r="N37" i="24"/>
  <c r="O37" i="24"/>
  <c r="P37" i="24"/>
  <c r="M38" i="24"/>
  <c r="N38" i="24"/>
  <c r="O38" i="24"/>
  <c r="P38" i="24"/>
  <c r="M39" i="24"/>
  <c r="N39" i="24"/>
  <c r="O39" i="24"/>
  <c r="P39" i="24"/>
  <c r="M40" i="24"/>
  <c r="N40" i="24"/>
  <c r="O40" i="24"/>
  <c r="P40" i="24"/>
  <c r="M41" i="24"/>
  <c r="N41" i="24"/>
  <c r="O41" i="24"/>
  <c r="P41" i="24"/>
  <c r="M42" i="24"/>
  <c r="N42" i="24"/>
  <c r="O42" i="24"/>
  <c r="P42" i="24"/>
  <c r="M43" i="24"/>
  <c r="N43" i="24"/>
  <c r="O43" i="24"/>
  <c r="P43" i="24"/>
  <c r="M44" i="24"/>
  <c r="N44" i="24"/>
  <c r="O44" i="24"/>
  <c r="P44" i="24"/>
  <c r="M45" i="24"/>
  <c r="N45" i="24"/>
  <c r="O45" i="24"/>
  <c r="P45" i="24"/>
  <c r="M46" i="24"/>
  <c r="N46" i="24"/>
  <c r="O46" i="24"/>
  <c r="P46" i="24"/>
  <c r="M47" i="24"/>
  <c r="N47" i="24"/>
  <c r="O47" i="24"/>
  <c r="P47" i="24"/>
  <c r="M48" i="24"/>
  <c r="N48" i="24"/>
  <c r="O48" i="24"/>
  <c r="P48" i="24"/>
  <c r="M49" i="24"/>
  <c r="N49" i="24"/>
  <c r="O49" i="24"/>
  <c r="P49" i="24"/>
  <c r="M50" i="24"/>
  <c r="N50" i="24"/>
  <c r="O50" i="24"/>
  <c r="P50" i="24"/>
  <c r="M51" i="24"/>
  <c r="N51" i="24"/>
  <c r="O51" i="24"/>
  <c r="P51" i="24"/>
  <c r="M52" i="24"/>
  <c r="N52" i="24"/>
  <c r="O52" i="24"/>
  <c r="P52" i="24"/>
  <c r="M53" i="24"/>
  <c r="N53" i="24"/>
  <c r="O53" i="24"/>
  <c r="P53" i="24"/>
  <c r="M54" i="24"/>
  <c r="N54" i="24"/>
  <c r="O54" i="24"/>
  <c r="P54" i="24"/>
  <c r="M55" i="24"/>
  <c r="N55" i="24"/>
  <c r="O55" i="24"/>
  <c r="P55" i="24"/>
  <c r="M56" i="24"/>
  <c r="N56" i="24"/>
  <c r="O56" i="24"/>
  <c r="P56" i="24"/>
  <c r="M57" i="24"/>
  <c r="N57" i="24"/>
  <c r="O57" i="24"/>
  <c r="P57" i="24"/>
  <c r="M58" i="24"/>
  <c r="N58" i="24"/>
  <c r="O58" i="24"/>
  <c r="P58" i="24"/>
  <c r="M59" i="24"/>
  <c r="N59" i="24"/>
  <c r="O59" i="24"/>
  <c r="P59" i="24"/>
  <c r="M60" i="24"/>
  <c r="N60" i="24"/>
  <c r="O60" i="24"/>
  <c r="P60" i="24"/>
  <c r="M61" i="24"/>
  <c r="N61" i="24"/>
  <c r="O61" i="24"/>
  <c r="P61" i="24"/>
  <c r="M62" i="24"/>
  <c r="N62" i="24"/>
  <c r="O62" i="24"/>
  <c r="P62" i="24"/>
  <c r="P5" i="24"/>
  <c r="O5" i="24"/>
  <c r="N5" i="24"/>
  <c r="M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5" i="24"/>
  <c r="A14" i="23"/>
  <c r="B14" i="23"/>
  <c r="C14" i="23"/>
  <c r="D14" i="23"/>
  <c r="E14" i="23"/>
  <c r="G14" i="23"/>
  <c r="H14" i="23"/>
  <c r="J14" i="23"/>
  <c r="M14" i="23"/>
  <c r="A15" i="23"/>
  <c r="B15" i="23"/>
  <c r="C15" i="23"/>
  <c r="D15" i="23"/>
  <c r="E15" i="23"/>
  <c r="G15" i="23"/>
  <c r="H15" i="23"/>
  <c r="J15" i="23"/>
  <c r="M15" i="23"/>
  <c r="A16" i="23"/>
  <c r="B16" i="23"/>
  <c r="C16" i="23"/>
  <c r="D16" i="23"/>
  <c r="E16" i="23"/>
  <c r="G16" i="23"/>
  <c r="H16" i="23"/>
  <c r="J16" i="23"/>
  <c r="M16" i="23"/>
  <c r="A17" i="23"/>
  <c r="B17" i="23"/>
  <c r="C17" i="23"/>
  <c r="D17" i="23"/>
  <c r="E17" i="23"/>
  <c r="G17" i="23"/>
  <c r="H17" i="23"/>
  <c r="J17" i="23"/>
  <c r="M17" i="23"/>
  <c r="A18" i="23"/>
  <c r="B18" i="23"/>
  <c r="C18" i="23"/>
  <c r="D18" i="23"/>
  <c r="E18" i="23"/>
  <c r="G18" i="23"/>
  <c r="H18" i="23"/>
  <c r="J18" i="23"/>
  <c r="M18" i="23"/>
  <c r="A19" i="23"/>
  <c r="B19" i="23"/>
  <c r="C19" i="23"/>
  <c r="D19" i="23"/>
  <c r="E19" i="23"/>
  <c r="G19" i="23"/>
  <c r="H19" i="23"/>
  <c r="J19" i="23"/>
  <c r="M19" i="23"/>
  <c r="A20" i="23"/>
  <c r="B20" i="23"/>
  <c r="C20" i="23"/>
  <c r="D20" i="23"/>
  <c r="E20" i="23"/>
  <c r="G20" i="23"/>
  <c r="H20" i="23"/>
  <c r="J20" i="23"/>
  <c r="M20" i="23"/>
  <c r="A21" i="23"/>
  <c r="B21" i="23"/>
  <c r="C21" i="23"/>
  <c r="D21" i="23"/>
  <c r="E21" i="23"/>
  <c r="G21" i="23"/>
  <c r="H21" i="23"/>
  <c r="J21" i="23"/>
  <c r="M21" i="23"/>
  <c r="A22" i="23"/>
  <c r="B22" i="23"/>
  <c r="C22" i="23"/>
  <c r="D22" i="23"/>
  <c r="E22" i="23"/>
  <c r="G22" i="23"/>
  <c r="H22" i="23"/>
  <c r="J22" i="23"/>
  <c r="M22" i="23"/>
  <c r="A23" i="23"/>
  <c r="B23" i="23"/>
  <c r="C23" i="23"/>
  <c r="D23" i="23"/>
  <c r="E23" i="23"/>
  <c r="G23" i="23"/>
  <c r="H23" i="23"/>
  <c r="J23" i="23"/>
  <c r="M23" i="23"/>
  <c r="A24" i="23"/>
  <c r="B24" i="23"/>
  <c r="C24" i="23"/>
  <c r="D24" i="23"/>
  <c r="E24" i="23"/>
  <c r="G24" i="23"/>
  <c r="H24" i="23"/>
  <c r="J24" i="23"/>
  <c r="M24" i="23"/>
  <c r="A25" i="23"/>
  <c r="B25" i="23"/>
  <c r="C25" i="23"/>
  <c r="D25" i="23"/>
  <c r="E25" i="23"/>
  <c r="G25" i="23"/>
  <c r="H25" i="23"/>
  <c r="J25" i="23"/>
  <c r="M25" i="23"/>
  <c r="A26" i="23"/>
  <c r="B26" i="23"/>
  <c r="C26" i="23"/>
  <c r="D26" i="23"/>
  <c r="E26" i="23"/>
  <c r="G26" i="23"/>
  <c r="H26" i="23"/>
  <c r="J26" i="23"/>
  <c r="M26" i="23"/>
  <c r="A27" i="23"/>
  <c r="B27" i="23"/>
  <c r="C27" i="23"/>
  <c r="D27" i="23"/>
  <c r="E27" i="23"/>
  <c r="G27" i="23"/>
  <c r="H27" i="23"/>
  <c r="J27" i="23"/>
  <c r="M27" i="23"/>
  <c r="A28" i="23"/>
  <c r="B28" i="23"/>
  <c r="C28" i="23"/>
  <c r="D28" i="23"/>
  <c r="E28" i="23"/>
  <c r="G28" i="23"/>
  <c r="H28" i="23"/>
  <c r="J28" i="23"/>
  <c r="M28" i="23"/>
  <c r="A29" i="23"/>
  <c r="B29" i="23"/>
  <c r="C29" i="23"/>
  <c r="D29" i="23"/>
  <c r="E29" i="23"/>
  <c r="G29" i="23"/>
  <c r="H29" i="23"/>
  <c r="J29" i="23"/>
  <c r="M29" i="23"/>
  <c r="A30" i="23"/>
  <c r="B30" i="23"/>
  <c r="C30" i="23"/>
  <c r="D30" i="23"/>
  <c r="E30" i="23"/>
  <c r="G30" i="23"/>
  <c r="H30" i="23"/>
  <c r="J30" i="23"/>
  <c r="M30" i="23"/>
  <c r="A31" i="23"/>
  <c r="B31" i="23"/>
  <c r="C31" i="23"/>
  <c r="D31" i="23"/>
  <c r="E31" i="23"/>
  <c r="G31" i="23"/>
  <c r="H31" i="23"/>
  <c r="J31" i="23"/>
  <c r="M31" i="23"/>
  <c r="A32" i="23"/>
  <c r="B32" i="23"/>
  <c r="C32" i="23"/>
  <c r="D32" i="23"/>
  <c r="E32" i="23"/>
  <c r="G32" i="23"/>
  <c r="H32" i="23"/>
  <c r="J32" i="23"/>
  <c r="M32" i="23"/>
  <c r="A33" i="23"/>
  <c r="B33" i="23"/>
  <c r="C33" i="23"/>
  <c r="D33" i="23"/>
  <c r="E33" i="23"/>
  <c r="G33" i="23"/>
  <c r="H33" i="23"/>
  <c r="J33" i="23"/>
  <c r="M33" i="23"/>
  <c r="A34" i="23"/>
  <c r="B34" i="23"/>
  <c r="C34" i="23"/>
  <c r="D34" i="23"/>
  <c r="E34" i="23"/>
  <c r="G34" i="23"/>
  <c r="H34" i="23"/>
  <c r="J34" i="23"/>
  <c r="M34" i="23"/>
  <c r="A35" i="23"/>
  <c r="B35" i="23"/>
  <c r="C35" i="23"/>
  <c r="D35" i="23"/>
  <c r="E35" i="23"/>
  <c r="G35" i="23"/>
  <c r="H35" i="23"/>
  <c r="J35" i="23"/>
  <c r="M35" i="23"/>
  <c r="A36" i="23"/>
  <c r="B36" i="23"/>
  <c r="C36" i="23"/>
  <c r="D36" i="23"/>
  <c r="E36" i="23"/>
  <c r="G36" i="23"/>
  <c r="H36" i="23"/>
  <c r="J36" i="23"/>
  <c r="M36" i="23"/>
  <c r="A37" i="23"/>
  <c r="B37" i="23"/>
  <c r="C37" i="23"/>
  <c r="D37" i="23"/>
  <c r="E37" i="23"/>
  <c r="G37" i="23"/>
  <c r="H37" i="23"/>
  <c r="J37" i="23"/>
  <c r="M37" i="23"/>
  <c r="A38" i="23"/>
  <c r="B38" i="23"/>
  <c r="C38" i="23"/>
  <c r="D38" i="23"/>
  <c r="E38" i="23"/>
  <c r="G38" i="23"/>
  <c r="H38" i="23"/>
  <c r="J38" i="23"/>
  <c r="M38" i="23"/>
  <c r="A39" i="23"/>
  <c r="B39" i="23"/>
  <c r="C39" i="23"/>
  <c r="D39" i="23"/>
  <c r="E39" i="23"/>
  <c r="G39" i="23"/>
  <c r="H39" i="23"/>
  <c r="J39" i="23"/>
  <c r="M39" i="23"/>
  <c r="A40" i="23"/>
  <c r="B40" i="23"/>
  <c r="C40" i="23"/>
  <c r="D40" i="23"/>
  <c r="E40" i="23"/>
  <c r="G40" i="23"/>
  <c r="H40" i="23"/>
  <c r="J40" i="23"/>
  <c r="M40" i="23"/>
  <c r="A41" i="23"/>
  <c r="B41" i="23"/>
  <c r="C41" i="23"/>
  <c r="D41" i="23"/>
  <c r="E41" i="23"/>
  <c r="G41" i="23"/>
  <c r="H41" i="23"/>
  <c r="J41" i="23"/>
  <c r="M41" i="23"/>
  <c r="A42" i="23"/>
  <c r="B42" i="23"/>
  <c r="C42" i="23"/>
  <c r="D42" i="23"/>
  <c r="E42" i="23"/>
  <c r="G42" i="23"/>
  <c r="H42" i="23"/>
  <c r="J42" i="23"/>
  <c r="M42" i="23"/>
  <c r="A43" i="23"/>
  <c r="B43" i="23"/>
  <c r="C43" i="23"/>
  <c r="D43" i="23"/>
  <c r="E43" i="23"/>
  <c r="G43" i="23"/>
  <c r="H43" i="23"/>
  <c r="J43" i="23"/>
  <c r="M43" i="23"/>
  <c r="A44" i="23"/>
  <c r="B44" i="23"/>
  <c r="C44" i="23"/>
  <c r="D44" i="23"/>
  <c r="E44" i="23"/>
  <c r="G44" i="23"/>
  <c r="H44" i="23"/>
  <c r="J44" i="23"/>
  <c r="M44" i="23"/>
  <c r="A45" i="23"/>
  <c r="B45" i="23"/>
  <c r="C45" i="23"/>
  <c r="D45" i="23"/>
  <c r="E45" i="23"/>
  <c r="G45" i="23"/>
  <c r="H45" i="23"/>
  <c r="J45" i="23"/>
  <c r="M45" i="23"/>
  <c r="A46" i="23"/>
  <c r="B46" i="23"/>
  <c r="C46" i="23"/>
  <c r="D46" i="23"/>
  <c r="E46" i="23"/>
  <c r="G46" i="23"/>
  <c r="H46" i="23"/>
  <c r="J46" i="23"/>
  <c r="M46" i="23"/>
  <c r="A47" i="23"/>
  <c r="B47" i="23"/>
  <c r="C47" i="23"/>
  <c r="D47" i="23"/>
  <c r="E47" i="23"/>
  <c r="G47" i="23"/>
  <c r="H47" i="23"/>
  <c r="J47" i="23"/>
  <c r="M47" i="23"/>
  <c r="A48" i="23"/>
  <c r="B48" i="23"/>
  <c r="C48" i="23"/>
  <c r="D48" i="23"/>
  <c r="E48" i="23"/>
  <c r="G48" i="23"/>
  <c r="H48" i="23"/>
  <c r="J48" i="23"/>
  <c r="M48" i="23"/>
  <c r="A49" i="23"/>
  <c r="B49" i="23"/>
  <c r="C49" i="23"/>
  <c r="D49" i="23"/>
  <c r="E49" i="23"/>
  <c r="G49" i="23"/>
  <c r="H49" i="23"/>
  <c r="J49" i="23"/>
  <c r="M49" i="23"/>
  <c r="A50" i="23"/>
  <c r="B50" i="23"/>
  <c r="C50" i="23"/>
  <c r="D50" i="23"/>
  <c r="E50" i="23"/>
  <c r="G50" i="23"/>
  <c r="H50" i="23"/>
  <c r="J50" i="23"/>
  <c r="M50" i="23"/>
  <c r="A51" i="23"/>
  <c r="B51" i="23"/>
  <c r="C51" i="23"/>
  <c r="D51" i="23"/>
  <c r="E51" i="23"/>
  <c r="G51" i="23"/>
  <c r="H51" i="23"/>
  <c r="J51" i="23"/>
  <c r="M51" i="23"/>
  <c r="A52" i="23"/>
  <c r="B52" i="23"/>
  <c r="C52" i="23"/>
  <c r="D52" i="23"/>
  <c r="E52" i="23"/>
  <c r="G52" i="23"/>
  <c r="H52" i="23"/>
  <c r="J52" i="23"/>
  <c r="M52" i="23"/>
  <c r="A53" i="23"/>
  <c r="B53" i="23"/>
  <c r="C53" i="23"/>
  <c r="D53" i="23"/>
  <c r="E53" i="23"/>
  <c r="G53" i="23"/>
  <c r="H53" i="23"/>
  <c r="J53" i="23"/>
  <c r="M53" i="23"/>
  <c r="A54" i="23"/>
  <c r="B54" i="23"/>
  <c r="C54" i="23"/>
  <c r="D54" i="23"/>
  <c r="E54" i="23"/>
  <c r="G54" i="23"/>
  <c r="H54" i="23"/>
  <c r="J54" i="23"/>
  <c r="M54" i="23"/>
  <c r="A55" i="23"/>
  <c r="B55" i="23"/>
  <c r="C55" i="23"/>
  <c r="D55" i="23"/>
  <c r="E55" i="23"/>
  <c r="G55" i="23"/>
  <c r="H55" i="23"/>
  <c r="J55" i="23"/>
  <c r="M55" i="23"/>
  <c r="A56" i="23"/>
  <c r="B56" i="23"/>
  <c r="C56" i="23"/>
  <c r="D56" i="23"/>
  <c r="E56" i="23"/>
  <c r="G56" i="23"/>
  <c r="H56" i="23"/>
  <c r="J56" i="23"/>
  <c r="M56" i="23"/>
  <c r="A57" i="23"/>
  <c r="B57" i="23"/>
  <c r="C57" i="23"/>
  <c r="D57" i="23"/>
  <c r="E57" i="23"/>
  <c r="G57" i="23"/>
  <c r="H57" i="23"/>
  <c r="J57" i="23"/>
  <c r="M57" i="23"/>
  <c r="A58" i="23"/>
  <c r="B58" i="23"/>
  <c r="C58" i="23"/>
  <c r="D58" i="23"/>
  <c r="E58" i="23"/>
  <c r="G58" i="23"/>
  <c r="H58" i="23"/>
  <c r="J58" i="23"/>
  <c r="M58" i="23"/>
  <c r="A59" i="23"/>
  <c r="B59" i="23"/>
  <c r="C59" i="23"/>
  <c r="D59" i="23"/>
  <c r="E59" i="23"/>
  <c r="G59" i="23"/>
  <c r="H59" i="23"/>
  <c r="J59" i="23"/>
  <c r="M59" i="23"/>
  <c r="A60" i="23"/>
  <c r="B60" i="23"/>
  <c r="C60" i="23"/>
  <c r="D60" i="23"/>
  <c r="E60" i="23"/>
  <c r="G60" i="23"/>
  <c r="H60" i="23"/>
  <c r="J60" i="23"/>
  <c r="M60" i="23"/>
  <c r="A61" i="23"/>
  <c r="B61" i="23"/>
  <c r="C61" i="23"/>
  <c r="D61" i="23"/>
  <c r="E61" i="23"/>
  <c r="G61" i="23"/>
  <c r="H61" i="23"/>
  <c r="J61" i="23"/>
  <c r="M61" i="23"/>
  <c r="A62" i="23"/>
  <c r="B62" i="23"/>
  <c r="C62" i="23"/>
  <c r="D62" i="23"/>
  <c r="E62" i="23"/>
  <c r="G62" i="23"/>
  <c r="H62" i="23"/>
  <c r="J62" i="23"/>
  <c r="M62" i="23"/>
  <c r="A63" i="23"/>
  <c r="B63" i="23"/>
  <c r="C63" i="23"/>
  <c r="D63" i="23"/>
  <c r="E63" i="23"/>
  <c r="G63" i="23"/>
  <c r="H63" i="23"/>
  <c r="J63" i="23"/>
  <c r="M63" i="23"/>
  <c r="A64" i="23"/>
  <c r="B64" i="23"/>
  <c r="C64" i="23"/>
  <c r="D64" i="23"/>
  <c r="E64" i="23"/>
  <c r="G64" i="23"/>
  <c r="H64" i="23"/>
  <c r="J64" i="23"/>
  <c r="M64" i="23"/>
  <c r="A65" i="23"/>
  <c r="B65" i="23"/>
  <c r="C65" i="23"/>
  <c r="D65" i="23"/>
  <c r="E65" i="23"/>
  <c r="G65" i="23"/>
  <c r="H65" i="23"/>
  <c r="J65" i="23"/>
  <c r="M65" i="23"/>
  <c r="A66" i="23"/>
  <c r="B66" i="23"/>
  <c r="C66" i="23"/>
  <c r="D66" i="23"/>
  <c r="E66" i="23"/>
  <c r="G66" i="23"/>
  <c r="H66" i="23"/>
  <c r="J66" i="23"/>
  <c r="M66" i="23"/>
  <c r="A67" i="23"/>
  <c r="B67" i="23"/>
  <c r="C67" i="23"/>
  <c r="D67" i="23"/>
  <c r="E67" i="23"/>
  <c r="G67" i="23"/>
  <c r="H67" i="23"/>
  <c r="J67" i="23"/>
  <c r="M67" i="23"/>
  <c r="A68" i="23"/>
  <c r="B68" i="23"/>
  <c r="C68" i="23"/>
  <c r="D68" i="23"/>
  <c r="E68" i="23"/>
  <c r="G68" i="23"/>
  <c r="H68" i="23"/>
  <c r="J68" i="23"/>
  <c r="M68" i="23"/>
  <c r="A69" i="23"/>
  <c r="B69" i="23"/>
  <c r="C69" i="23"/>
  <c r="D69" i="23"/>
  <c r="E69" i="23"/>
  <c r="G69" i="23"/>
  <c r="H69" i="23"/>
  <c r="J69" i="23"/>
  <c r="M69" i="23"/>
  <c r="A70" i="23"/>
  <c r="B70" i="23"/>
  <c r="C70" i="23"/>
  <c r="D70" i="23"/>
  <c r="E70" i="23"/>
  <c r="G70" i="23"/>
  <c r="H70" i="23"/>
  <c r="J70" i="23"/>
  <c r="M70" i="23"/>
  <c r="A71" i="23"/>
  <c r="B71" i="23"/>
  <c r="C71" i="23"/>
  <c r="D71" i="23"/>
  <c r="E71" i="23"/>
  <c r="G71" i="23"/>
  <c r="H71" i="23"/>
  <c r="J71" i="23"/>
  <c r="M71" i="23"/>
  <c r="A72" i="23"/>
  <c r="B72" i="23"/>
  <c r="C72" i="23"/>
  <c r="D72" i="23"/>
  <c r="E72" i="23"/>
  <c r="G72" i="23"/>
  <c r="H72" i="23"/>
  <c r="J72" i="23"/>
  <c r="M72" i="23"/>
  <c r="A73" i="23"/>
  <c r="B73" i="23"/>
  <c r="C73" i="23"/>
  <c r="D73" i="23"/>
  <c r="E73" i="23"/>
  <c r="G73" i="23"/>
  <c r="H73" i="23"/>
  <c r="J73" i="23"/>
  <c r="M73" i="23"/>
  <c r="A74" i="23"/>
  <c r="B74" i="23"/>
  <c r="C74" i="23"/>
  <c r="D74" i="23"/>
  <c r="E74" i="23"/>
  <c r="G74" i="23"/>
  <c r="H74" i="23"/>
  <c r="J74" i="23"/>
  <c r="M74" i="23"/>
  <c r="A75" i="23"/>
  <c r="B75" i="23"/>
  <c r="C75" i="23"/>
  <c r="D75" i="23"/>
  <c r="E75" i="23"/>
  <c r="G75" i="23"/>
  <c r="H75" i="23"/>
  <c r="J75" i="23"/>
  <c r="M75" i="23"/>
  <c r="A76" i="23"/>
  <c r="B76" i="23"/>
  <c r="C76" i="23"/>
  <c r="D76" i="23"/>
  <c r="E76" i="23"/>
  <c r="G76" i="23"/>
  <c r="H76" i="23"/>
  <c r="J76" i="23"/>
  <c r="M76" i="23"/>
  <c r="A77" i="23"/>
  <c r="B77" i="23"/>
  <c r="C77" i="23"/>
  <c r="D77" i="23"/>
  <c r="E77" i="23"/>
  <c r="G77" i="23"/>
  <c r="H77" i="23"/>
  <c r="J77" i="23"/>
  <c r="M77" i="23"/>
  <c r="A78" i="23"/>
  <c r="B78" i="23"/>
  <c r="C78" i="23"/>
  <c r="D78" i="23"/>
  <c r="E78" i="23"/>
  <c r="G78" i="23"/>
  <c r="H78" i="23"/>
  <c r="J78" i="23"/>
  <c r="M78" i="23"/>
  <c r="A79" i="23"/>
  <c r="B79" i="23"/>
  <c r="C79" i="23"/>
  <c r="D79" i="23"/>
  <c r="E79" i="23"/>
  <c r="G79" i="23"/>
  <c r="H79" i="23"/>
  <c r="J79" i="23"/>
  <c r="M79" i="23"/>
  <c r="A80" i="23"/>
  <c r="B80" i="23"/>
  <c r="C80" i="23"/>
  <c r="D80" i="23"/>
  <c r="E80" i="23"/>
  <c r="G80" i="23"/>
  <c r="H80" i="23"/>
  <c r="J80" i="23"/>
  <c r="M80" i="23"/>
  <c r="A81" i="23"/>
  <c r="B81" i="23"/>
  <c r="C81" i="23"/>
  <c r="D81" i="23"/>
  <c r="E81" i="23"/>
  <c r="G81" i="23"/>
  <c r="H81" i="23"/>
  <c r="J81" i="23"/>
  <c r="M81" i="23"/>
  <c r="A82" i="23"/>
  <c r="B82" i="23"/>
  <c r="C82" i="23"/>
  <c r="D82" i="23"/>
  <c r="E82" i="23"/>
  <c r="G82" i="23"/>
  <c r="H82" i="23"/>
  <c r="J82" i="23"/>
  <c r="M82" i="23"/>
  <c r="A83" i="23"/>
  <c r="B83" i="23"/>
  <c r="C83" i="23"/>
  <c r="D83" i="23"/>
  <c r="E83" i="23"/>
  <c r="G83" i="23"/>
  <c r="H83" i="23"/>
  <c r="J83" i="23"/>
  <c r="M83" i="23"/>
  <c r="A84" i="23"/>
  <c r="B84" i="23"/>
  <c r="C84" i="23"/>
  <c r="D84" i="23"/>
  <c r="E84" i="23"/>
  <c r="G84" i="23"/>
  <c r="H84" i="23"/>
  <c r="J84" i="23"/>
  <c r="M84" i="23"/>
  <c r="A85" i="23"/>
  <c r="B85" i="23"/>
  <c r="C85" i="23"/>
  <c r="D85" i="23"/>
  <c r="E85" i="23"/>
  <c r="G85" i="23"/>
  <c r="H85" i="23"/>
  <c r="J85" i="23"/>
  <c r="M85" i="23"/>
  <c r="A86" i="23"/>
  <c r="B86" i="23"/>
  <c r="C86" i="23"/>
  <c r="D86" i="23"/>
  <c r="E86" i="23"/>
  <c r="G86" i="23"/>
  <c r="H86" i="23"/>
  <c r="J86" i="23"/>
  <c r="M86" i="23"/>
  <c r="A87" i="23"/>
  <c r="B87" i="23"/>
  <c r="C87" i="23"/>
  <c r="D87" i="23"/>
  <c r="E87" i="23"/>
  <c r="G87" i="23"/>
  <c r="H87" i="23"/>
  <c r="J87" i="23"/>
  <c r="M87" i="23"/>
  <c r="A88" i="23"/>
  <c r="B88" i="23"/>
  <c r="C88" i="23"/>
  <c r="D88" i="23"/>
  <c r="E88" i="23"/>
  <c r="G88" i="23"/>
  <c r="H88" i="23"/>
  <c r="J88" i="23"/>
  <c r="M88" i="23"/>
  <c r="A89" i="23"/>
  <c r="B89" i="23"/>
  <c r="C89" i="23"/>
  <c r="D89" i="23"/>
  <c r="E89" i="23"/>
  <c r="G89" i="23"/>
  <c r="H89" i="23"/>
  <c r="J89" i="23"/>
  <c r="M89" i="23"/>
  <c r="A90" i="23"/>
  <c r="B90" i="23"/>
  <c r="C90" i="23"/>
  <c r="D90" i="23"/>
  <c r="E90" i="23"/>
  <c r="G90" i="23"/>
  <c r="H90" i="23"/>
  <c r="J90" i="23"/>
  <c r="M90" i="23"/>
  <c r="A91" i="23"/>
  <c r="B91" i="23"/>
  <c r="C91" i="23"/>
  <c r="D91" i="23"/>
  <c r="E91" i="23"/>
  <c r="G91" i="23"/>
  <c r="H91" i="23"/>
  <c r="J91" i="23"/>
  <c r="M91" i="23"/>
  <c r="A92" i="23"/>
  <c r="B92" i="23"/>
  <c r="C92" i="23"/>
  <c r="D92" i="23"/>
  <c r="E92" i="23"/>
  <c r="G92" i="23"/>
  <c r="H92" i="23"/>
  <c r="J92" i="23"/>
  <c r="M92" i="23"/>
  <c r="A93" i="23"/>
  <c r="B93" i="23"/>
  <c r="C93" i="23"/>
  <c r="D93" i="23"/>
  <c r="E93" i="23"/>
  <c r="G93" i="23"/>
  <c r="H93" i="23"/>
  <c r="J93" i="23"/>
  <c r="M93" i="23"/>
  <c r="A94" i="23"/>
  <c r="B94" i="23"/>
  <c r="C94" i="23"/>
  <c r="D94" i="23"/>
  <c r="E94" i="23"/>
  <c r="G94" i="23"/>
  <c r="H94" i="23"/>
  <c r="J94" i="23"/>
  <c r="M94" i="23"/>
  <c r="A95" i="23"/>
  <c r="B95" i="23"/>
  <c r="C95" i="23"/>
  <c r="D95" i="23"/>
  <c r="E95" i="23"/>
  <c r="G95" i="23"/>
  <c r="H95" i="23"/>
  <c r="J95" i="23"/>
  <c r="M95" i="23"/>
  <c r="A96" i="23"/>
  <c r="B96" i="23"/>
  <c r="C96" i="23"/>
  <c r="D96" i="23"/>
  <c r="E96" i="23"/>
  <c r="G96" i="23"/>
  <c r="H96" i="23"/>
  <c r="J96" i="23"/>
  <c r="M96" i="23"/>
  <c r="A97" i="23"/>
  <c r="B97" i="23"/>
  <c r="C97" i="23"/>
  <c r="D97" i="23"/>
  <c r="E97" i="23"/>
  <c r="G97" i="23"/>
  <c r="H97" i="23"/>
  <c r="J97" i="23"/>
  <c r="M97" i="23"/>
  <c r="A98" i="23"/>
  <c r="B98" i="23"/>
  <c r="C98" i="23"/>
  <c r="D98" i="23"/>
  <c r="E98" i="23"/>
  <c r="G98" i="23"/>
  <c r="H98" i="23"/>
  <c r="J98" i="23"/>
  <c r="M98" i="23"/>
  <c r="A99" i="23"/>
  <c r="B99" i="23"/>
  <c r="C99" i="23"/>
  <c r="D99" i="23"/>
  <c r="E99" i="23"/>
  <c r="G99" i="23"/>
  <c r="H99" i="23"/>
  <c r="J99" i="23"/>
  <c r="M99" i="23"/>
  <c r="A100" i="23"/>
  <c r="B100" i="23"/>
  <c r="C100" i="23"/>
  <c r="D100" i="23"/>
  <c r="E100" i="23"/>
  <c r="G100" i="23"/>
  <c r="H100" i="23"/>
  <c r="J100" i="23"/>
  <c r="M100" i="23"/>
  <c r="A101" i="23"/>
  <c r="B101" i="23"/>
  <c r="C101" i="23"/>
  <c r="D101" i="23"/>
  <c r="E101" i="23"/>
  <c r="G101" i="23"/>
  <c r="H101" i="23"/>
  <c r="J101" i="23"/>
  <c r="M101" i="23"/>
  <c r="A102" i="23"/>
  <c r="B102" i="23"/>
  <c r="C102" i="23"/>
  <c r="D102" i="23"/>
  <c r="E102" i="23"/>
  <c r="G102" i="23"/>
  <c r="H102" i="23"/>
  <c r="J102" i="23"/>
  <c r="M102" i="23"/>
  <c r="A103" i="23"/>
  <c r="B103" i="23"/>
  <c r="C103" i="23"/>
  <c r="D103" i="23"/>
  <c r="E103" i="23"/>
  <c r="G103" i="23"/>
  <c r="H103" i="23"/>
  <c r="J103" i="23"/>
  <c r="M103" i="23"/>
  <c r="A104" i="23"/>
  <c r="B104" i="23"/>
  <c r="C104" i="23"/>
  <c r="D104" i="23"/>
  <c r="E104" i="23"/>
  <c r="G104" i="23"/>
  <c r="H104" i="23"/>
  <c r="J104" i="23"/>
  <c r="M104" i="23"/>
  <c r="A105" i="23"/>
  <c r="B105" i="23"/>
  <c r="C105" i="23"/>
  <c r="D105" i="23"/>
  <c r="E105" i="23"/>
  <c r="G105" i="23"/>
  <c r="H105" i="23"/>
  <c r="J105" i="23"/>
  <c r="M105" i="23"/>
  <c r="A106" i="23"/>
  <c r="B106" i="23"/>
  <c r="C106" i="23"/>
  <c r="D106" i="23"/>
  <c r="E106" i="23"/>
  <c r="G106" i="23"/>
  <c r="H106" i="23"/>
  <c r="J106" i="23"/>
  <c r="M106" i="23"/>
  <c r="A107" i="23"/>
  <c r="B107" i="23"/>
  <c r="C107" i="23"/>
  <c r="D107" i="23"/>
  <c r="E107" i="23"/>
  <c r="G107" i="23"/>
  <c r="H107" i="23"/>
  <c r="J107" i="23"/>
  <c r="M107" i="23"/>
  <c r="A108" i="23"/>
  <c r="B108" i="23"/>
  <c r="C108" i="23"/>
  <c r="D108" i="23"/>
  <c r="E108" i="23"/>
  <c r="G108" i="23"/>
  <c r="H108" i="23"/>
  <c r="J108" i="23"/>
  <c r="M108" i="23"/>
  <c r="A109" i="23"/>
  <c r="B109" i="23"/>
  <c r="C109" i="23"/>
  <c r="D109" i="23"/>
  <c r="E109" i="23"/>
  <c r="G109" i="23"/>
  <c r="H109" i="23"/>
  <c r="J109" i="23"/>
  <c r="M109" i="23"/>
  <c r="A110" i="23"/>
  <c r="B110" i="23"/>
  <c r="C110" i="23"/>
  <c r="D110" i="23"/>
  <c r="E110" i="23"/>
  <c r="G110" i="23"/>
  <c r="H110" i="23"/>
  <c r="J110" i="23"/>
  <c r="M110" i="23"/>
  <c r="A111" i="23"/>
  <c r="B111" i="23"/>
  <c r="C111" i="23"/>
  <c r="D111" i="23"/>
  <c r="E111" i="23"/>
  <c r="G111" i="23"/>
  <c r="H111" i="23"/>
  <c r="J111" i="23"/>
  <c r="M111" i="23"/>
  <c r="A112" i="23"/>
  <c r="B112" i="23"/>
  <c r="C112" i="23"/>
  <c r="D112" i="23"/>
  <c r="E112" i="23"/>
  <c r="G112" i="23"/>
  <c r="H112" i="23"/>
  <c r="J112" i="23"/>
  <c r="M112" i="23"/>
  <c r="A113" i="23"/>
  <c r="B113" i="23"/>
  <c r="C113" i="23"/>
  <c r="D113" i="23"/>
  <c r="E113" i="23"/>
  <c r="G113" i="23"/>
  <c r="H113" i="23"/>
  <c r="J113" i="23"/>
  <c r="M113" i="23"/>
  <c r="A114" i="23"/>
  <c r="B114" i="23"/>
  <c r="C114" i="23"/>
  <c r="D114" i="23"/>
  <c r="E114" i="23"/>
  <c r="G114" i="23"/>
  <c r="H114" i="23"/>
  <c r="J114" i="23"/>
  <c r="M114" i="23"/>
  <c r="A115" i="23"/>
  <c r="B115" i="23"/>
  <c r="C115" i="23"/>
  <c r="D115" i="23"/>
  <c r="E115" i="23"/>
  <c r="G115" i="23"/>
  <c r="H115" i="23"/>
  <c r="J115" i="23"/>
  <c r="M115" i="23"/>
  <c r="A116" i="23"/>
  <c r="B116" i="23"/>
  <c r="C116" i="23"/>
  <c r="D116" i="23"/>
  <c r="E116" i="23"/>
  <c r="G116" i="23"/>
  <c r="H116" i="23"/>
  <c r="J116" i="23"/>
  <c r="M116" i="23"/>
  <c r="A117" i="23"/>
  <c r="B117" i="23"/>
  <c r="C117" i="23"/>
  <c r="D117" i="23"/>
  <c r="E117" i="23"/>
  <c r="G117" i="23"/>
  <c r="H117" i="23"/>
  <c r="J117" i="23"/>
  <c r="M117" i="23"/>
  <c r="A118" i="23"/>
  <c r="B118" i="23"/>
  <c r="C118" i="23"/>
  <c r="D118" i="23"/>
  <c r="E118" i="23"/>
  <c r="G118" i="23"/>
  <c r="H118" i="23"/>
  <c r="J118" i="23"/>
  <c r="M118" i="23"/>
  <c r="A119" i="23"/>
  <c r="B119" i="23"/>
  <c r="C119" i="23"/>
  <c r="D119" i="23"/>
  <c r="E119" i="23"/>
  <c r="G119" i="23"/>
  <c r="H119" i="23"/>
  <c r="J119" i="23"/>
  <c r="M119" i="23"/>
  <c r="A120" i="23"/>
  <c r="B120" i="23"/>
  <c r="C120" i="23"/>
  <c r="D120" i="23"/>
  <c r="E120" i="23"/>
  <c r="G120" i="23"/>
  <c r="H120" i="23"/>
  <c r="J120" i="23"/>
  <c r="M120" i="23"/>
  <c r="A121" i="23"/>
  <c r="B121" i="23"/>
  <c r="C121" i="23"/>
  <c r="D121" i="23"/>
  <c r="E121" i="23"/>
  <c r="G121" i="23"/>
  <c r="H121" i="23"/>
  <c r="J121" i="23"/>
  <c r="M121" i="23"/>
  <c r="A122" i="23"/>
  <c r="B122" i="23"/>
  <c r="C122" i="23"/>
  <c r="D122" i="23"/>
  <c r="E122" i="23"/>
  <c r="G122" i="23"/>
  <c r="H122" i="23"/>
  <c r="J122" i="23"/>
  <c r="M122" i="23"/>
  <c r="A123" i="23"/>
  <c r="B123" i="23"/>
  <c r="C123" i="23"/>
  <c r="D123" i="23"/>
  <c r="E123" i="23"/>
  <c r="G123" i="23"/>
  <c r="H123" i="23"/>
  <c r="J123" i="23"/>
  <c r="M123" i="23"/>
  <c r="A124" i="23"/>
  <c r="B124" i="23"/>
  <c r="C124" i="23"/>
  <c r="D124" i="23"/>
  <c r="E124" i="23"/>
  <c r="G124" i="23"/>
  <c r="H124" i="23"/>
  <c r="J124" i="23"/>
  <c r="M124" i="23"/>
  <c r="A125" i="23"/>
  <c r="B125" i="23"/>
  <c r="C125" i="23"/>
  <c r="D125" i="23"/>
  <c r="E125" i="23"/>
  <c r="G125" i="23"/>
  <c r="H125" i="23"/>
  <c r="J125" i="23"/>
  <c r="M125" i="23"/>
  <c r="A126" i="23"/>
  <c r="B126" i="23"/>
  <c r="C126" i="23"/>
  <c r="D126" i="23"/>
  <c r="E126" i="23"/>
  <c r="G126" i="23"/>
  <c r="H126" i="23"/>
  <c r="J126" i="23"/>
  <c r="M126" i="23"/>
  <c r="A127" i="23"/>
  <c r="B127" i="23"/>
  <c r="C127" i="23"/>
  <c r="D127" i="23"/>
  <c r="E127" i="23"/>
  <c r="G127" i="23"/>
  <c r="H127" i="23"/>
  <c r="J127" i="23"/>
  <c r="M127" i="23"/>
  <c r="A128" i="23"/>
  <c r="B128" i="23"/>
  <c r="C128" i="23"/>
  <c r="D128" i="23"/>
  <c r="E128" i="23"/>
  <c r="G128" i="23"/>
  <c r="H128" i="23"/>
  <c r="J128" i="23"/>
  <c r="M128" i="23"/>
  <c r="A129" i="23"/>
  <c r="B129" i="23"/>
  <c r="C129" i="23"/>
  <c r="D129" i="23"/>
  <c r="E129" i="23"/>
  <c r="G129" i="23"/>
  <c r="H129" i="23"/>
  <c r="J129" i="23"/>
  <c r="M129" i="23"/>
  <c r="A130" i="23"/>
  <c r="B130" i="23"/>
  <c r="C130" i="23"/>
  <c r="D130" i="23"/>
  <c r="E130" i="23"/>
  <c r="G130" i="23"/>
  <c r="H130" i="23"/>
  <c r="J130" i="23"/>
  <c r="M130" i="23"/>
  <c r="A131" i="23"/>
  <c r="B131" i="23"/>
  <c r="C131" i="23"/>
  <c r="D131" i="23"/>
  <c r="E131" i="23"/>
  <c r="G131" i="23"/>
  <c r="H131" i="23"/>
  <c r="J131" i="23"/>
  <c r="M131" i="23"/>
  <c r="A132" i="23"/>
  <c r="B132" i="23"/>
  <c r="C132" i="23"/>
  <c r="D132" i="23"/>
  <c r="E132" i="23"/>
  <c r="G132" i="23"/>
  <c r="H132" i="23"/>
  <c r="J132" i="23"/>
  <c r="M132" i="23"/>
  <c r="A133" i="23"/>
  <c r="B133" i="23"/>
  <c r="C133" i="23"/>
  <c r="D133" i="23"/>
  <c r="E133" i="23"/>
  <c r="G133" i="23"/>
  <c r="H133" i="23"/>
  <c r="J133" i="23"/>
  <c r="M133" i="23"/>
  <c r="A134" i="23"/>
  <c r="B134" i="23"/>
  <c r="C134" i="23"/>
  <c r="D134" i="23"/>
  <c r="E134" i="23"/>
  <c r="G134" i="23"/>
  <c r="H134" i="23"/>
  <c r="J134" i="23"/>
  <c r="M134" i="23"/>
  <c r="A135" i="23"/>
  <c r="B135" i="23"/>
  <c r="C135" i="23"/>
  <c r="D135" i="23"/>
  <c r="E135" i="23"/>
  <c r="G135" i="23"/>
  <c r="H135" i="23"/>
  <c r="J135" i="23"/>
  <c r="M135" i="23"/>
  <c r="A136" i="23"/>
  <c r="B136" i="23"/>
  <c r="C136" i="23"/>
  <c r="D136" i="23"/>
  <c r="E136" i="23"/>
  <c r="G136" i="23"/>
  <c r="H136" i="23"/>
  <c r="J136" i="23"/>
  <c r="M136" i="23"/>
  <c r="A137" i="23"/>
  <c r="B137" i="23"/>
  <c r="C137" i="23"/>
  <c r="D137" i="23"/>
  <c r="E137" i="23"/>
  <c r="G137" i="23"/>
  <c r="H137" i="23"/>
  <c r="J137" i="23"/>
  <c r="M137" i="23"/>
  <c r="A138" i="23"/>
  <c r="B138" i="23"/>
  <c r="C138" i="23"/>
  <c r="D138" i="23"/>
  <c r="E138" i="23"/>
  <c r="G138" i="23"/>
  <c r="H138" i="23"/>
  <c r="J138" i="23"/>
  <c r="M138" i="23"/>
  <c r="A139" i="23"/>
  <c r="B139" i="23"/>
  <c r="C139" i="23"/>
  <c r="D139" i="23"/>
  <c r="E139" i="23"/>
  <c r="G139" i="23"/>
  <c r="H139" i="23"/>
  <c r="J139" i="23"/>
  <c r="M139" i="23"/>
  <c r="A140" i="23"/>
  <c r="B140" i="23"/>
  <c r="C140" i="23"/>
  <c r="D140" i="23"/>
  <c r="E140" i="23"/>
  <c r="G140" i="23"/>
  <c r="H140" i="23"/>
  <c r="J140" i="23"/>
  <c r="M140" i="23"/>
  <c r="A141" i="23"/>
  <c r="B141" i="23"/>
  <c r="C141" i="23"/>
  <c r="D141" i="23"/>
  <c r="E141" i="23"/>
  <c r="G141" i="23"/>
  <c r="H141" i="23"/>
  <c r="J141" i="23"/>
  <c r="M141" i="23"/>
  <c r="A142" i="23"/>
  <c r="B142" i="23"/>
  <c r="C142" i="23"/>
  <c r="D142" i="23"/>
  <c r="E142" i="23"/>
  <c r="G142" i="23"/>
  <c r="H142" i="23"/>
  <c r="J142" i="23"/>
  <c r="M142" i="23"/>
  <c r="A143" i="23"/>
  <c r="B143" i="23"/>
  <c r="C143" i="23"/>
  <c r="D143" i="23"/>
  <c r="E143" i="23"/>
  <c r="G143" i="23"/>
  <c r="H143" i="23"/>
  <c r="J143" i="23"/>
  <c r="M143" i="23"/>
  <c r="A144" i="23"/>
  <c r="B144" i="23"/>
  <c r="C144" i="23"/>
  <c r="D144" i="23"/>
  <c r="E144" i="23"/>
  <c r="G144" i="23"/>
  <c r="H144" i="23"/>
  <c r="J144" i="23"/>
  <c r="M144" i="23"/>
  <c r="A145" i="23"/>
  <c r="B145" i="23"/>
  <c r="C145" i="23"/>
  <c r="D145" i="23"/>
  <c r="E145" i="23"/>
  <c r="G145" i="23"/>
  <c r="H145" i="23"/>
  <c r="J145" i="23"/>
  <c r="M145" i="23"/>
  <c r="A146" i="23"/>
  <c r="B146" i="23"/>
  <c r="C146" i="23"/>
  <c r="D146" i="23"/>
  <c r="E146" i="23"/>
  <c r="G146" i="23"/>
  <c r="H146" i="23"/>
  <c r="J146" i="23"/>
  <c r="M146" i="23"/>
  <c r="A147" i="23"/>
  <c r="B147" i="23"/>
  <c r="C147" i="23"/>
  <c r="D147" i="23"/>
  <c r="E147" i="23"/>
  <c r="G147" i="23"/>
  <c r="H147" i="23"/>
  <c r="J147" i="23"/>
  <c r="M147" i="23"/>
  <c r="A148" i="23"/>
  <c r="B148" i="23"/>
  <c r="C148" i="23"/>
  <c r="D148" i="23"/>
  <c r="E148" i="23"/>
  <c r="G148" i="23"/>
  <c r="H148" i="23"/>
  <c r="J148" i="23"/>
  <c r="M148" i="23"/>
  <c r="A149" i="23"/>
  <c r="B149" i="23"/>
  <c r="C149" i="23"/>
  <c r="D149" i="23"/>
  <c r="E149" i="23"/>
  <c r="G149" i="23"/>
  <c r="H149" i="23"/>
  <c r="J149" i="23"/>
  <c r="M149" i="23"/>
  <c r="A150" i="23"/>
  <c r="B150" i="23"/>
  <c r="C150" i="23"/>
  <c r="D150" i="23"/>
  <c r="E150" i="23"/>
  <c r="G150" i="23"/>
  <c r="H150" i="23"/>
  <c r="J150" i="23"/>
  <c r="M150" i="23"/>
  <c r="A151" i="23"/>
  <c r="B151" i="23"/>
  <c r="C151" i="23"/>
  <c r="D151" i="23"/>
  <c r="E151" i="23"/>
  <c r="G151" i="23"/>
  <c r="H151" i="23"/>
  <c r="J151" i="23"/>
  <c r="M151" i="23"/>
  <c r="A152" i="23"/>
  <c r="B152" i="23"/>
  <c r="C152" i="23"/>
  <c r="D152" i="23"/>
  <c r="E152" i="23"/>
  <c r="G152" i="23"/>
  <c r="H152" i="23"/>
  <c r="J152" i="23"/>
  <c r="M152" i="23"/>
  <c r="A153" i="23"/>
  <c r="B153" i="23"/>
  <c r="C153" i="23"/>
  <c r="D153" i="23"/>
  <c r="E153" i="23"/>
  <c r="G153" i="23"/>
  <c r="H153" i="23"/>
  <c r="J153" i="23"/>
  <c r="M153" i="23"/>
  <c r="A154" i="23"/>
  <c r="B154" i="23"/>
  <c r="C154" i="23"/>
  <c r="D154" i="23"/>
  <c r="E154" i="23"/>
  <c r="G154" i="23"/>
  <c r="H154" i="23"/>
  <c r="J154" i="23"/>
  <c r="M154" i="23"/>
  <c r="A155" i="23"/>
  <c r="B155" i="23"/>
  <c r="C155" i="23"/>
  <c r="D155" i="23"/>
  <c r="E155" i="23"/>
  <c r="G155" i="23"/>
  <c r="H155" i="23"/>
  <c r="J155" i="23"/>
  <c r="M155" i="23"/>
  <c r="A156" i="23"/>
  <c r="B156" i="23"/>
  <c r="C156" i="23"/>
  <c r="D156" i="23"/>
  <c r="E156" i="23"/>
  <c r="G156" i="23"/>
  <c r="H156" i="23"/>
  <c r="J156" i="23"/>
  <c r="M156" i="23"/>
  <c r="A157" i="23"/>
  <c r="B157" i="23"/>
  <c r="C157" i="23"/>
  <c r="D157" i="23"/>
  <c r="E157" i="23"/>
  <c r="G157" i="23"/>
  <c r="H157" i="23"/>
  <c r="J157" i="23"/>
  <c r="M157" i="23"/>
  <c r="A158" i="23"/>
  <c r="B158" i="23"/>
  <c r="C158" i="23"/>
  <c r="D158" i="23"/>
  <c r="E158" i="23"/>
  <c r="G158" i="23"/>
  <c r="H158" i="23"/>
  <c r="J158" i="23"/>
  <c r="M158" i="23"/>
  <c r="A159" i="23"/>
  <c r="B159" i="23"/>
  <c r="C159" i="23"/>
  <c r="D159" i="23"/>
  <c r="E159" i="23"/>
  <c r="G159" i="23"/>
  <c r="H159" i="23"/>
  <c r="J159" i="23"/>
  <c r="M159" i="23"/>
  <c r="A160" i="23"/>
  <c r="B160" i="23"/>
  <c r="C160" i="23"/>
  <c r="D160" i="23"/>
  <c r="E160" i="23"/>
  <c r="G160" i="23"/>
  <c r="H160" i="23"/>
  <c r="J160" i="23"/>
  <c r="M160" i="23"/>
  <c r="A161" i="23"/>
  <c r="B161" i="23"/>
  <c r="C161" i="23"/>
  <c r="D161" i="23"/>
  <c r="E161" i="23"/>
  <c r="G161" i="23"/>
  <c r="H161" i="23"/>
  <c r="J161" i="23"/>
  <c r="M161" i="23"/>
  <c r="A162" i="23"/>
  <c r="B162" i="23"/>
  <c r="C162" i="23"/>
  <c r="D162" i="23"/>
  <c r="E162" i="23"/>
  <c r="G162" i="23"/>
  <c r="H162" i="23"/>
  <c r="J162" i="23"/>
  <c r="M162" i="23"/>
  <c r="A163" i="23"/>
  <c r="B163" i="23"/>
  <c r="C163" i="23"/>
  <c r="D163" i="23"/>
  <c r="E163" i="23"/>
  <c r="G163" i="23"/>
  <c r="H163" i="23"/>
  <c r="J163" i="23"/>
  <c r="M163" i="23"/>
  <c r="A164" i="23"/>
  <c r="B164" i="23"/>
  <c r="C164" i="23"/>
  <c r="D164" i="23"/>
  <c r="E164" i="23"/>
  <c r="G164" i="23"/>
  <c r="H164" i="23"/>
  <c r="J164" i="23"/>
  <c r="M164" i="23"/>
  <c r="A165" i="23"/>
  <c r="B165" i="23"/>
  <c r="C165" i="23"/>
  <c r="D165" i="23"/>
  <c r="E165" i="23"/>
  <c r="G165" i="23"/>
  <c r="H165" i="23"/>
  <c r="J165" i="23"/>
  <c r="M165" i="23"/>
  <c r="A166" i="23"/>
  <c r="B166" i="23"/>
  <c r="C166" i="23"/>
  <c r="D166" i="23"/>
  <c r="E166" i="23"/>
  <c r="G166" i="23"/>
  <c r="H166" i="23"/>
  <c r="J166" i="23"/>
  <c r="M166" i="23"/>
  <c r="A167" i="23"/>
  <c r="B167" i="23"/>
  <c r="C167" i="23"/>
  <c r="D167" i="23"/>
  <c r="E167" i="23"/>
  <c r="G167" i="23"/>
  <c r="H167" i="23"/>
  <c r="J167" i="23"/>
  <c r="M167" i="23"/>
  <c r="A168" i="23"/>
  <c r="B168" i="23"/>
  <c r="C168" i="23"/>
  <c r="D168" i="23"/>
  <c r="E168" i="23"/>
  <c r="G168" i="23"/>
  <c r="H168" i="23"/>
  <c r="J168" i="23"/>
  <c r="M168" i="23"/>
  <c r="A169" i="23"/>
  <c r="B169" i="23"/>
  <c r="C169" i="23"/>
  <c r="D169" i="23"/>
  <c r="E169" i="23"/>
  <c r="G169" i="23"/>
  <c r="H169" i="23"/>
  <c r="J169" i="23"/>
  <c r="M169" i="23"/>
  <c r="A170" i="23"/>
  <c r="B170" i="23"/>
  <c r="C170" i="23"/>
  <c r="D170" i="23"/>
  <c r="E170" i="23"/>
  <c r="G170" i="23"/>
  <c r="H170" i="23"/>
  <c r="J170" i="23"/>
  <c r="M170" i="23"/>
  <c r="A171" i="23"/>
  <c r="B171" i="23"/>
  <c r="C171" i="23"/>
  <c r="D171" i="23"/>
  <c r="E171" i="23"/>
  <c r="G171" i="23"/>
  <c r="H171" i="23"/>
  <c r="J171" i="23"/>
  <c r="M171" i="23"/>
  <c r="A172" i="23"/>
  <c r="B172" i="23"/>
  <c r="C172" i="23"/>
  <c r="D172" i="23"/>
  <c r="E172" i="23"/>
  <c r="G172" i="23"/>
  <c r="H172" i="23"/>
  <c r="J172" i="23"/>
  <c r="M172" i="23"/>
  <c r="A173" i="23"/>
  <c r="B173" i="23"/>
  <c r="C173" i="23"/>
  <c r="D173" i="23"/>
  <c r="E173" i="23"/>
  <c r="G173" i="23"/>
  <c r="H173" i="23"/>
  <c r="J173" i="23"/>
  <c r="M173" i="23"/>
  <c r="A174" i="23"/>
  <c r="B174" i="23"/>
  <c r="C174" i="23"/>
  <c r="D174" i="23"/>
  <c r="E174" i="23"/>
  <c r="G174" i="23"/>
  <c r="H174" i="23"/>
  <c r="J174" i="23"/>
  <c r="M174" i="23"/>
  <c r="A175" i="23"/>
  <c r="B175" i="23"/>
  <c r="C175" i="23"/>
  <c r="D175" i="23"/>
  <c r="E175" i="23"/>
  <c r="G175" i="23"/>
  <c r="H175" i="23"/>
  <c r="J175" i="23"/>
  <c r="M175" i="23"/>
  <c r="A176" i="23"/>
  <c r="B176" i="23"/>
  <c r="C176" i="23"/>
  <c r="D176" i="23"/>
  <c r="E176" i="23"/>
  <c r="G176" i="23"/>
  <c r="H176" i="23"/>
  <c r="J176" i="23"/>
  <c r="M176" i="23"/>
  <c r="A177" i="23"/>
  <c r="B177" i="23"/>
  <c r="C177" i="23"/>
  <c r="D177" i="23"/>
  <c r="E177" i="23"/>
  <c r="G177" i="23"/>
  <c r="H177" i="23"/>
  <c r="J177" i="23"/>
  <c r="M177" i="23"/>
  <c r="A178" i="23"/>
  <c r="B178" i="23"/>
  <c r="C178" i="23"/>
  <c r="D178" i="23"/>
  <c r="E178" i="23"/>
  <c r="G178" i="23"/>
  <c r="H178" i="23"/>
  <c r="J178" i="23"/>
  <c r="M178" i="23"/>
  <c r="A179" i="23"/>
  <c r="B179" i="23"/>
  <c r="C179" i="23"/>
  <c r="D179" i="23"/>
  <c r="E179" i="23"/>
  <c r="G179" i="23"/>
  <c r="H179" i="23"/>
  <c r="J179" i="23"/>
  <c r="M179" i="23"/>
  <c r="A180" i="23"/>
  <c r="B180" i="23"/>
  <c r="C180" i="23"/>
  <c r="D180" i="23"/>
  <c r="E180" i="23"/>
  <c r="G180" i="23"/>
  <c r="H180" i="23"/>
  <c r="J180" i="23"/>
  <c r="M180" i="23"/>
  <c r="A181" i="23"/>
  <c r="B181" i="23"/>
  <c r="C181" i="23"/>
  <c r="D181" i="23"/>
  <c r="E181" i="23"/>
  <c r="G181" i="23"/>
  <c r="H181" i="23"/>
  <c r="J181" i="23"/>
  <c r="M181" i="23"/>
  <c r="A182" i="23"/>
  <c r="B182" i="23"/>
  <c r="C182" i="23"/>
  <c r="D182" i="23"/>
  <c r="E182" i="23"/>
  <c r="G182" i="23"/>
  <c r="H182" i="23"/>
  <c r="J182" i="23"/>
  <c r="M182" i="23"/>
  <c r="A183" i="23"/>
  <c r="B183" i="23"/>
  <c r="C183" i="23"/>
  <c r="D183" i="23"/>
  <c r="E183" i="23"/>
  <c r="G183" i="23"/>
  <c r="H183" i="23"/>
  <c r="J183" i="23"/>
  <c r="M183" i="23"/>
  <c r="A184" i="23"/>
  <c r="B184" i="23"/>
  <c r="C184" i="23"/>
  <c r="D184" i="23"/>
  <c r="E184" i="23"/>
  <c r="G184" i="23"/>
  <c r="H184" i="23"/>
  <c r="J184" i="23"/>
  <c r="M184" i="23"/>
  <c r="A185" i="23"/>
  <c r="B185" i="23"/>
  <c r="C185" i="23"/>
  <c r="D185" i="23"/>
  <c r="E185" i="23"/>
  <c r="G185" i="23"/>
  <c r="H185" i="23"/>
  <c r="J185" i="23"/>
  <c r="M185" i="23"/>
  <c r="A186" i="23"/>
  <c r="B186" i="23"/>
  <c r="C186" i="23"/>
  <c r="D186" i="23"/>
  <c r="E186" i="23"/>
  <c r="G186" i="23"/>
  <c r="H186" i="23"/>
  <c r="J186" i="23"/>
  <c r="M186" i="23"/>
  <c r="A187" i="23"/>
  <c r="B187" i="23"/>
  <c r="C187" i="23"/>
  <c r="D187" i="23"/>
  <c r="E187" i="23"/>
  <c r="G187" i="23"/>
  <c r="H187" i="23"/>
  <c r="J187" i="23"/>
  <c r="M187" i="23"/>
  <c r="A188" i="23"/>
  <c r="B188" i="23"/>
  <c r="C188" i="23"/>
  <c r="D188" i="23"/>
  <c r="E188" i="23"/>
  <c r="G188" i="23"/>
  <c r="H188" i="23"/>
  <c r="J188" i="23"/>
  <c r="M188" i="23"/>
  <c r="A189" i="23"/>
  <c r="B189" i="23"/>
  <c r="C189" i="23"/>
  <c r="D189" i="23"/>
  <c r="E189" i="23"/>
  <c r="G189" i="23"/>
  <c r="H189" i="23"/>
  <c r="J189" i="23"/>
  <c r="M189" i="23"/>
  <c r="A190" i="23"/>
  <c r="B190" i="23"/>
  <c r="C190" i="23"/>
  <c r="D190" i="23"/>
  <c r="E190" i="23"/>
  <c r="G190" i="23"/>
  <c r="H190" i="23"/>
  <c r="J190" i="23"/>
  <c r="M190" i="23"/>
  <c r="A191" i="23"/>
  <c r="B191" i="23"/>
  <c r="C191" i="23"/>
  <c r="D191" i="23"/>
  <c r="E191" i="23"/>
  <c r="G191" i="23"/>
  <c r="H191" i="23"/>
  <c r="J191" i="23"/>
  <c r="M191" i="23"/>
  <c r="A192" i="23"/>
  <c r="B192" i="23"/>
  <c r="C192" i="23"/>
  <c r="D192" i="23"/>
  <c r="E192" i="23"/>
  <c r="G192" i="23"/>
  <c r="H192" i="23"/>
  <c r="J192" i="23"/>
  <c r="M192" i="23"/>
  <c r="A193" i="23"/>
  <c r="B193" i="23"/>
  <c r="C193" i="23"/>
  <c r="D193" i="23"/>
  <c r="E193" i="23"/>
  <c r="G193" i="23"/>
  <c r="H193" i="23"/>
  <c r="J193" i="23"/>
  <c r="M193" i="23"/>
  <c r="A194" i="23"/>
  <c r="B194" i="23"/>
  <c r="C194" i="23"/>
  <c r="D194" i="23"/>
  <c r="E194" i="23"/>
  <c r="G194" i="23"/>
  <c r="H194" i="23"/>
  <c r="J194" i="23"/>
  <c r="M194" i="23"/>
  <c r="A195" i="23"/>
  <c r="B195" i="23"/>
  <c r="C195" i="23"/>
  <c r="D195" i="23"/>
  <c r="E195" i="23"/>
  <c r="G195" i="23"/>
  <c r="H195" i="23"/>
  <c r="J195" i="23"/>
  <c r="M195" i="23"/>
  <c r="A196" i="23"/>
  <c r="B196" i="23"/>
  <c r="C196" i="23"/>
  <c r="D196" i="23"/>
  <c r="E196" i="23"/>
  <c r="G196" i="23"/>
  <c r="H196" i="23"/>
  <c r="J196" i="23"/>
  <c r="M196" i="23"/>
  <c r="A197" i="23"/>
  <c r="B197" i="23"/>
  <c r="C197" i="23"/>
  <c r="D197" i="23"/>
  <c r="E197" i="23"/>
  <c r="G197" i="23"/>
  <c r="H197" i="23"/>
  <c r="J197" i="23"/>
  <c r="M197" i="23"/>
  <c r="A198" i="23"/>
  <c r="B198" i="23"/>
  <c r="C198" i="23"/>
  <c r="D198" i="23"/>
  <c r="E198" i="23"/>
  <c r="G198" i="23"/>
  <c r="H198" i="23"/>
  <c r="J198" i="23"/>
  <c r="M198" i="23"/>
  <c r="A199" i="23"/>
  <c r="B199" i="23"/>
  <c r="C199" i="23"/>
  <c r="D199" i="23"/>
  <c r="E199" i="23"/>
  <c r="G199" i="23"/>
  <c r="H199" i="23"/>
  <c r="J199" i="23"/>
  <c r="M199" i="23"/>
  <c r="A200" i="23"/>
  <c r="B200" i="23"/>
  <c r="C200" i="23"/>
  <c r="D200" i="23"/>
  <c r="E200" i="23"/>
  <c r="G200" i="23"/>
  <c r="H200" i="23"/>
  <c r="J200" i="23"/>
  <c r="M200" i="23"/>
  <c r="A201" i="23"/>
  <c r="B201" i="23"/>
  <c r="C201" i="23"/>
  <c r="D201" i="23"/>
  <c r="E201" i="23"/>
  <c r="G201" i="23"/>
  <c r="H201" i="23"/>
  <c r="J201" i="23"/>
  <c r="M201" i="23"/>
  <c r="A202" i="23"/>
  <c r="B202" i="23"/>
  <c r="C202" i="23"/>
  <c r="D202" i="23"/>
  <c r="E202" i="23"/>
  <c r="G202" i="23"/>
  <c r="H202" i="23"/>
  <c r="J202" i="23"/>
  <c r="M202" i="23"/>
  <c r="A203" i="23"/>
  <c r="B203" i="23"/>
  <c r="C203" i="23"/>
  <c r="D203" i="23"/>
  <c r="E203" i="23"/>
  <c r="G203" i="23"/>
  <c r="H203" i="23"/>
  <c r="J203" i="23"/>
  <c r="M203" i="23"/>
  <c r="A204" i="23"/>
  <c r="B204" i="23"/>
  <c r="C204" i="23"/>
  <c r="D204" i="23"/>
  <c r="E204" i="23"/>
  <c r="G204" i="23"/>
  <c r="H204" i="23"/>
  <c r="J204" i="23"/>
  <c r="M204" i="23"/>
  <c r="A205" i="23"/>
  <c r="B205" i="23"/>
  <c r="C205" i="23"/>
  <c r="D205" i="23"/>
  <c r="E205" i="23"/>
  <c r="G205" i="23"/>
  <c r="H205" i="23"/>
  <c r="J205" i="23"/>
  <c r="M205" i="23"/>
  <c r="A206" i="23"/>
  <c r="B206" i="23"/>
  <c r="C206" i="23"/>
  <c r="D206" i="23"/>
  <c r="E206" i="23"/>
  <c r="G206" i="23"/>
  <c r="H206" i="23"/>
  <c r="J206" i="23"/>
  <c r="M206" i="23"/>
  <c r="A207" i="23"/>
  <c r="B207" i="23"/>
  <c r="C207" i="23"/>
  <c r="D207" i="23"/>
  <c r="E207" i="23"/>
  <c r="G207" i="23"/>
  <c r="H207" i="23"/>
  <c r="J207" i="23"/>
  <c r="M207" i="23"/>
  <c r="A208" i="23"/>
  <c r="B208" i="23"/>
  <c r="C208" i="23"/>
  <c r="D208" i="23"/>
  <c r="E208" i="23"/>
  <c r="G208" i="23"/>
  <c r="H208" i="23"/>
  <c r="J208" i="23"/>
  <c r="M208" i="23"/>
  <c r="A209" i="23"/>
  <c r="B209" i="23"/>
  <c r="C209" i="23"/>
  <c r="D209" i="23"/>
  <c r="E209" i="23"/>
  <c r="G209" i="23"/>
  <c r="H209" i="23"/>
  <c r="J209" i="23"/>
  <c r="M209" i="23"/>
  <c r="A210" i="23"/>
  <c r="B210" i="23"/>
  <c r="C210" i="23"/>
  <c r="D210" i="23"/>
  <c r="E210" i="23"/>
  <c r="G210" i="23"/>
  <c r="H210" i="23"/>
  <c r="J210" i="23"/>
  <c r="M210" i="23"/>
  <c r="A211" i="23"/>
  <c r="B211" i="23"/>
  <c r="C211" i="23"/>
  <c r="D211" i="23"/>
  <c r="E211" i="23"/>
  <c r="G211" i="23"/>
  <c r="H211" i="23"/>
  <c r="J211" i="23"/>
  <c r="M211" i="23"/>
  <c r="A212" i="23"/>
  <c r="B212" i="23"/>
  <c r="C212" i="23"/>
  <c r="D212" i="23"/>
  <c r="E212" i="23"/>
  <c r="G212" i="23"/>
  <c r="H212" i="23"/>
  <c r="J212" i="23"/>
  <c r="M212" i="23"/>
  <c r="A213" i="23"/>
  <c r="B213" i="23"/>
  <c r="C213" i="23"/>
  <c r="D213" i="23"/>
  <c r="E213" i="23"/>
  <c r="G213" i="23"/>
  <c r="H213" i="23"/>
  <c r="J213" i="23"/>
  <c r="M213" i="23"/>
  <c r="A214" i="23"/>
  <c r="B214" i="23"/>
  <c r="C214" i="23"/>
  <c r="D214" i="23"/>
  <c r="E214" i="23"/>
  <c r="G214" i="23"/>
  <c r="H214" i="23"/>
  <c r="J214" i="23"/>
  <c r="M214" i="23"/>
  <c r="A215" i="23"/>
  <c r="B215" i="23"/>
  <c r="C215" i="23"/>
  <c r="D215" i="23"/>
  <c r="E215" i="23"/>
  <c r="G215" i="23"/>
  <c r="H215" i="23"/>
  <c r="J215" i="23"/>
  <c r="M215" i="23"/>
  <c r="A216" i="23"/>
  <c r="B216" i="23"/>
  <c r="C216" i="23"/>
  <c r="D216" i="23"/>
  <c r="E216" i="23"/>
  <c r="G216" i="23"/>
  <c r="H216" i="23"/>
  <c r="J216" i="23"/>
  <c r="M216" i="23"/>
  <c r="A217" i="23"/>
  <c r="B217" i="23"/>
  <c r="C217" i="23"/>
  <c r="D217" i="23"/>
  <c r="E217" i="23"/>
  <c r="G217" i="23"/>
  <c r="H217" i="23"/>
  <c r="J217" i="23"/>
  <c r="M217" i="23"/>
  <c r="A218" i="23"/>
  <c r="B218" i="23"/>
  <c r="C218" i="23"/>
  <c r="D218" i="23"/>
  <c r="E218" i="23"/>
  <c r="G218" i="23"/>
  <c r="H218" i="23"/>
  <c r="J218" i="23"/>
  <c r="M218" i="23"/>
  <c r="A219" i="23"/>
  <c r="B219" i="23"/>
  <c r="C219" i="23"/>
  <c r="D219" i="23"/>
  <c r="E219" i="23"/>
  <c r="G219" i="23"/>
  <c r="H219" i="23"/>
  <c r="J219" i="23"/>
  <c r="M219" i="23"/>
  <c r="A220" i="23"/>
  <c r="B220" i="23"/>
  <c r="C220" i="23"/>
  <c r="D220" i="23"/>
  <c r="E220" i="23"/>
  <c r="G220" i="23"/>
  <c r="H220" i="23"/>
  <c r="J220" i="23"/>
  <c r="M220" i="23"/>
  <c r="A221" i="23"/>
  <c r="B221" i="23"/>
  <c r="C221" i="23"/>
  <c r="D221" i="23"/>
  <c r="E221" i="23"/>
  <c r="G221" i="23"/>
  <c r="H221" i="23"/>
  <c r="J221" i="23"/>
  <c r="M221" i="23"/>
  <c r="A222" i="23"/>
  <c r="B222" i="23"/>
  <c r="C222" i="23"/>
  <c r="D222" i="23"/>
  <c r="E222" i="23"/>
  <c r="G222" i="23"/>
  <c r="H222" i="23"/>
  <c r="J222" i="23"/>
  <c r="M222" i="23"/>
  <c r="A223" i="23"/>
  <c r="B223" i="23"/>
  <c r="C223" i="23"/>
  <c r="D223" i="23"/>
  <c r="E223" i="23"/>
  <c r="G223" i="23"/>
  <c r="H223" i="23"/>
  <c r="J223" i="23"/>
  <c r="M223" i="23"/>
  <c r="A224" i="23"/>
  <c r="B224" i="23"/>
  <c r="C224" i="23"/>
  <c r="D224" i="23"/>
  <c r="E224" i="23"/>
  <c r="G224" i="23"/>
  <c r="H224" i="23"/>
  <c r="J224" i="23"/>
  <c r="M224" i="23"/>
  <c r="A225" i="23"/>
  <c r="B225" i="23"/>
  <c r="C225" i="23"/>
  <c r="D225" i="23"/>
  <c r="E225" i="23"/>
  <c r="G225" i="23"/>
  <c r="H225" i="23"/>
  <c r="J225" i="23"/>
  <c r="M225" i="23"/>
  <c r="A226" i="23"/>
  <c r="B226" i="23"/>
  <c r="C226" i="23"/>
  <c r="D226" i="23"/>
  <c r="E226" i="23"/>
  <c r="G226" i="23"/>
  <c r="H226" i="23"/>
  <c r="J226" i="23"/>
  <c r="M226" i="23"/>
  <c r="A227" i="23"/>
  <c r="B227" i="23"/>
  <c r="C227" i="23"/>
  <c r="D227" i="23"/>
  <c r="E227" i="23"/>
  <c r="G227" i="23"/>
  <c r="H227" i="23"/>
  <c r="J227" i="23"/>
  <c r="M227" i="23"/>
  <c r="A228" i="23"/>
  <c r="B228" i="23"/>
  <c r="C228" i="23"/>
  <c r="D228" i="23"/>
  <c r="E228" i="23"/>
  <c r="G228" i="23"/>
  <c r="H228" i="23"/>
  <c r="J228" i="23"/>
  <c r="M228" i="23"/>
  <c r="A229" i="23"/>
  <c r="B229" i="23"/>
  <c r="C229" i="23"/>
  <c r="D229" i="23"/>
  <c r="E229" i="23"/>
  <c r="G229" i="23"/>
  <c r="H229" i="23"/>
  <c r="J229" i="23"/>
  <c r="M229" i="23"/>
  <c r="A230" i="23"/>
  <c r="B230" i="23"/>
  <c r="C230" i="23"/>
  <c r="D230" i="23"/>
  <c r="E230" i="23"/>
  <c r="G230" i="23"/>
  <c r="H230" i="23"/>
  <c r="J230" i="23"/>
  <c r="M230" i="23"/>
  <c r="A231" i="23"/>
  <c r="B231" i="23"/>
  <c r="C231" i="23"/>
  <c r="D231" i="23"/>
  <c r="E231" i="23"/>
  <c r="G231" i="23"/>
  <c r="H231" i="23"/>
  <c r="J231" i="23"/>
  <c r="M231" i="23"/>
  <c r="A232" i="23"/>
  <c r="B232" i="23"/>
  <c r="C232" i="23"/>
  <c r="D232" i="23"/>
  <c r="E232" i="23"/>
  <c r="G232" i="23"/>
  <c r="H232" i="23"/>
  <c r="J232" i="23"/>
  <c r="M232" i="23"/>
  <c r="A233" i="23"/>
  <c r="B233" i="23"/>
  <c r="C233" i="23"/>
  <c r="D233" i="23"/>
  <c r="E233" i="23"/>
  <c r="G233" i="23"/>
  <c r="H233" i="23"/>
  <c r="J233" i="23"/>
  <c r="M233" i="23"/>
  <c r="A234" i="23"/>
  <c r="B234" i="23"/>
  <c r="C234" i="23"/>
  <c r="D234" i="23"/>
  <c r="E234" i="23"/>
  <c r="G234" i="23"/>
  <c r="H234" i="23"/>
  <c r="J234" i="23"/>
  <c r="M234" i="23"/>
  <c r="A235" i="23"/>
  <c r="B235" i="23"/>
  <c r="C235" i="23"/>
  <c r="D235" i="23"/>
  <c r="E235" i="23"/>
  <c r="G235" i="23"/>
  <c r="H235" i="23"/>
  <c r="J235" i="23"/>
  <c r="M235" i="23"/>
  <c r="A236" i="23"/>
  <c r="B236" i="23"/>
  <c r="C236" i="23"/>
  <c r="D236" i="23"/>
  <c r="E236" i="23"/>
  <c r="G236" i="23"/>
  <c r="H236" i="23"/>
  <c r="J236" i="23"/>
  <c r="M236" i="23"/>
  <c r="A237" i="23"/>
  <c r="B237" i="23"/>
  <c r="C237" i="23"/>
  <c r="D237" i="23"/>
  <c r="E237" i="23"/>
  <c r="G237" i="23"/>
  <c r="H237" i="23"/>
  <c r="J237" i="23"/>
  <c r="M237" i="23"/>
  <c r="A238" i="23"/>
  <c r="B238" i="23"/>
  <c r="C238" i="23"/>
  <c r="D238" i="23"/>
  <c r="E238" i="23"/>
  <c r="G238" i="23"/>
  <c r="H238" i="23"/>
  <c r="J238" i="23"/>
  <c r="M238" i="23"/>
  <c r="A239" i="23"/>
  <c r="B239" i="23"/>
  <c r="C239" i="23"/>
  <c r="D239" i="23"/>
  <c r="E239" i="23"/>
  <c r="G239" i="23"/>
  <c r="H239" i="23"/>
  <c r="J239" i="23"/>
  <c r="M239" i="23"/>
  <c r="A240" i="23"/>
  <c r="B240" i="23"/>
  <c r="C240" i="23"/>
  <c r="D240" i="23"/>
  <c r="E240" i="23"/>
  <c r="G240" i="23"/>
  <c r="H240" i="23"/>
  <c r="J240" i="23"/>
  <c r="M240" i="23"/>
  <c r="A241" i="23"/>
  <c r="B241" i="23"/>
  <c r="C241" i="23"/>
  <c r="D241" i="23"/>
  <c r="E241" i="23"/>
  <c r="G241" i="23"/>
  <c r="H241" i="23"/>
  <c r="J241" i="23"/>
  <c r="M241" i="23"/>
  <c r="A242" i="23"/>
  <c r="B242" i="23"/>
  <c r="C242" i="23"/>
  <c r="D242" i="23"/>
  <c r="E242" i="23"/>
  <c r="G242" i="23"/>
  <c r="H242" i="23"/>
  <c r="J242" i="23"/>
  <c r="M242" i="23"/>
  <c r="A243" i="23"/>
  <c r="B243" i="23"/>
  <c r="C243" i="23"/>
  <c r="D243" i="23"/>
  <c r="E243" i="23"/>
  <c r="G243" i="23"/>
  <c r="H243" i="23"/>
  <c r="J243" i="23"/>
  <c r="M243" i="23"/>
  <c r="A244" i="23"/>
  <c r="B244" i="23"/>
  <c r="C244" i="23"/>
  <c r="D244" i="23"/>
  <c r="E244" i="23"/>
  <c r="G244" i="23"/>
  <c r="H244" i="23"/>
  <c r="J244" i="23"/>
  <c r="M244" i="23"/>
  <c r="A245" i="23"/>
  <c r="B245" i="23"/>
  <c r="C245" i="23"/>
  <c r="D245" i="23"/>
  <c r="E245" i="23"/>
  <c r="G245" i="23"/>
  <c r="H245" i="23"/>
  <c r="J245" i="23"/>
  <c r="M245" i="23"/>
  <c r="A246" i="23"/>
  <c r="B246" i="23"/>
  <c r="C246" i="23"/>
  <c r="D246" i="23"/>
  <c r="E246" i="23"/>
  <c r="G246" i="23"/>
  <c r="H246" i="23"/>
  <c r="J246" i="23"/>
  <c r="M246" i="23"/>
  <c r="A247" i="23"/>
  <c r="B247" i="23"/>
  <c r="C247" i="23"/>
  <c r="D247" i="23"/>
  <c r="E247" i="23"/>
  <c r="G247" i="23"/>
  <c r="H247" i="23"/>
  <c r="J247" i="23"/>
  <c r="M247" i="23"/>
  <c r="A248" i="23"/>
  <c r="B248" i="23"/>
  <c r="C248" i="23"/>
  <c r="D248" i="23"/>
  <c r="E248" i="23"/>
  <c r="G248" i="23"/>
  <c r="H248" i="23"/>
  <c r="J248" i="23"/>
  <c r="M248" i="23"/>
  <c r="A249" i="23"/>
  <c r="B249" i="23"/>
  <c r="C249" i="23"/>
  <c r="D249" i="23"/>
  <c r="E249" i="23"/>
  <c r="G249" i="23"/>
  <c r="H249" i="23"/>
  <c r="J249" i="23"/>
  <c r="M249" i="23"/>
  <c r="A250" i="23"/>
  <c r="B250" i="23"/>
  <c r="C250" i="23"/>
  <c r="D250" i="23"/>
  <c r="E250" i="23"/>
  <c r="G250" i="23"/>
  <c r="H250" i="23"/>
  <c r="J250" i="23"/>
  <c r="M250" i="23"/>
  <c r="A251" i="23"/>
  <c r="B251" i="23"/>
  <c r="C251" i="23"/>
  <c r="D251" i="23"/>
  <c r="E251" i="23"/>
  <c r="G251" i="23"/>
  <c r="H251" i="23"/>
  <c r="J251" i="23"/>
  <c r="M251" i="23"/>
  <c r="A252" i="23"/>
  <c r="B252" i="23"/>
  <c r="C252" i="23"/>
  <c r="D252" i="23"/>
  <c r="E252" i="23"/>
  <c r="G252" i="23"/>
  <c r="H252" i="23"/>
  <c r="J252" i="23"/>
  <c r="M252" i="23"/>
  <c r="A253" i="23"/>
  <c r="B253" i="23"/>
  <c r="C253" i="23"/>
  <c r="D253" i="23"/>
  <c r="E253" i="23"/>
  <c r="G253" i="23"/>
  <c r="H253" i="23"/>
  <c r="J253" i="23"/>
  <c r="M253" i="23"/>
  <c r="A254" i="23"/>
  <c r="B254" i="23"/>
  <c r="C254" i="23"/>
  <c r="D254" i="23"/>
  <c r="E254" i="23"/>
  <c r="G254" i="23"/>
  <c r="H254" i="23"/>
  <c r="J254" i="23"/>
  <c r="M254" i="23"/>
  <c r="A255" i="23"/>
  <c r="B255" i="23"/>
  <c r="C255" i="23"/>
  <c r="D255" i="23"/>
  <c r="E255" i="23"/>
  <c r="G255" i="23"/>
  <c r="H255" i="23"/>
  <c r="J255" i="23"/>
  <c r="M255" i="23"/>
  <c r="A256" i="23"/>
  <c r="B256" i="23"/>
  <c r="C256" i="23"/>
  <c r="D256" i="23"/>
  <c r="E256" i="23"/>
  <c r="G256" i="23"/>
  <c r="H256" i="23"/>
  <c r="J256" i="23"/>
  <c r="M256" i="23"/>
  <c r="A257" i="23"/>
  <c r="B257" i="23"/>
  <c r="C257" i="23"/>
  <c r="D257" i="23"/>
  <c r="E257" i="23"/>
  <c r="G257" i="23"/>
  <c r="H257" i="23"/>
  <c r="J257" i="23"/>
  <c r="M257" i="23"/>
  <c r="A258" i="23"/>
  <c r="B258" i="23"/>
  <c r="C258" i="23"/>
  <c r="D258" i="23"/>
  <c r="E258" i="23"/>
  <c r="G258" i="23"/>
  <c r="H258" i="23"/>
  <c r="J258" i="23"/>
  <c r="M258" i="23"/>
  <c r="A259" i="23"/>
  <c r="B259" i="23"/>
  <c r="C259" i="23"/>
  <c r="D259" i="23"/>
  <c r="E259" i="23"/>
  <c r="G259" i="23"/>
  <c r="H259" i="23"/>
  <c r="J259" i="23"/>
  <c r="M259" i="23"/>
  <c r="A260" i="23"/>
  <c r="B260" i="23"/>
  <c r="C260" i="23"/>
  <c r="D260" i="23"/>
  <c r="E260" i="23"/>
  <c r="G260" i="23"/>
  <c r="H260" i="23"/>
  <c r="J260" i="23"/>
  <c r="M260" i="23"/>
  <c r="A261" i="23"/>
  <c r="B261" i="23"/>
  <c r="C261" i="23"/>
  <c r="D261" i="23"/>
  <c r="E261" i="23"/>
  <c r="G261" i="23"/>
  <c r="H261" i="23"/>
  <c r="J261" i="23"/>
  <c r="M261" i="23"/>
  <c r="A262" i="23"/>
  <c r="B262" i="23"/>
  <c r="C262" i="23"/>
  <c r="D262" i="23"/>
  <c r="E262" i="23"/>
  <c r="G262" i="23"/>
  <c r="H262" i="23"/>
  <c r="J262" i="23"/>
  <c r="M262" i="23"/>
  <c r="A263" i="23"/>
  <c r="B263" i="23"/>
  <c r="C263" i="23"/>
  <c r="D263" i="23"/>
  <c r="E263" i="23"/>
  <c r="G263" i="23"/>
  <c r="H263" i="23"/>
  <c r="J263" i="23"/>
  <c r="M263" i="23"/>
  <c r="A264" i="23"/>
  <c r="B264" i="23"/>
  <c r="C264" i="23"/>
  <c r="D264" i="23"/>
  <c r="E264" i="23"/>
  <c r="G264" i="23"/>
  <c r="H264" i="23"/>
  <c r="J264" i="23"/>
  <c r="M264" i="23"/>
  <c r="A265" i="23"/>
  <c r="B265" i="23"/>
  <c r="C265" i="23"/>
  <c r="D265" i="23"/>
  <c r="E265" i="23"/>
  <c r="G265" i="23"/>
  <c r="H265" i="23"/>
  <c r="J265" i="23"/>
  <c r="M265" i="23"/>
  <c r="A266" i="23"/>
  <c r="B266" i="23"/>
  <c r="C266" i="23"/>
  <c r="D266" i="23"/>
  <c r="E266" i="23"/>
  <c r="G266" i="23"/>
  <c r="H266" i="23"/>
  <c r="J266" i="23"/>
  <c r="M266" i="23"/>
  <c r="A267" i="23"/>
  <c r="B267" i="23"/>
  <c r="C267" i="23"/>
  <c r="D267" i="23"/>
  <c r="E267" i="23"/>
  <c r="G267" i="23"/>
  <c r="H267" i="23"/>
  <c r="J267" i="23"/>
  <c r="M267" i="23"/>
  <c r="A268" i="23"/>
  <c r="B268" i="23"/>
  <c r="C268" i="23"/>
  <c r="D268" i="23"/>
  <c r="E268" i="23"/>
  <c r="G268" i="23"/>
  <c r="H268" i="23"/>
  <c r="J268" i="23"/>
  <c r="M268" i="23"/>
  <c r="A269" i="23"/>
  <c r="B269" i="23"/>
  <c r="C269" i="23"/>
  <c r="D269" i="23"/>
  <c r="E269" i="23"/>
  <c r="G269" i="23"/>
  <c r="H269" i="23"/>
  <c r="J269" i="23"/>
  <c r="M269" i="23"/>
  <c r="A270" i="23"/>
  <c r="B270" i="23"/>
  <c r="C270" i="23"/>
  <c r="D270" i="23"/>
  <c r="E270" i="23"/>
  <c r="G270" i="23"/>
  <c r="H270" i="23"/>
  <c r="J270" i="23"/>
  <c r="M270" i="23"/>
  <c r="A271" i="23"/>
  <c r="B271" i="23"/>
  <c r="C271" i="23"/>
  <c r="D271" i="23"/>
  <c r="E271" i="23"/>
  <c r="G271" i="23"/>
  <c r="H271" i="23"/>
  <c r="J271" i="23"/>
  <c r="M271" i="23"/>
  <c r="A272" i="23"/>
  <c r="B272" i="23"/>
  <c r="C272" i="23"/>
  <c r="D272" i="23"/>
  <c r="E272" i="23"/>
  <c r="G272" i="23"/>
  <c r="H272" i="23"/>
  <c r="J272" i="23"/>
  <c r="M272" i="23"/>
  <c r="A273" i="23"/>
  <c r="B273" i="23"/>
  <c r="C273" i="23"/>
  <c r="D273" i="23"/>
  <c r="E273" i="23"/>
  <c r="G273" i="23"/>
  <c r="H273" i="23"/>
  <c r="J273" i="23"/>
  <c r="M273" i="23"/>
  <c r="A274" i="23"/>
  <c r="B274" i="23"/>
  <c r="C274" i="23"/>
  <c r="D274" i="23"/>
  <c r="E274" i="23"/>
  <c r="G274" i="23"/>
  <c r="H274" i="23"/>
  <c r="J274" i="23"/>
  <c r="M274" i="23"/>
  <c r="A275" i="23"/>
  <c r="B275" i="23"/>
  <c r="C275" i="23"/>
  <c r="D275" i="23"/>
  <c r="E275" i="23"/>
  <c r="G275" i="23"/>
  <c r="H275" i="23"/>
  <c r="J275" i="23"/>
  <c r="M275" i="23"/>
  <c r="A276" i="23"/>
  <c r="B276" i="23"/>
  <c r="C276" i="23"/>
  <c r="D276" i="23"/>
  <c r="E276" i="23"/>
  <c r="G276" i="23"/>
  <c r="H276" i="23"/>
  <c r="J276" i="23"/>
  <c r="M276" i="23"/>
  <c r="A277" i="23"/>
  <c r="B277" i="23"/>
  <c r="C277" i="23"/>
  <c r="D277" i="23"/>
  <c r="E277" i="23"/>
  <c r="G277" i="23"/>
  <c r="H277" i="23"/>
  <c r="J277" i="23"/>
  <c r="M277" i="23"/>
  <c r="A278" i="23"/>
  <c r="B278" i="23"/>
  <c r="C278" i="23"/>
  <c r="D278" i="23"/>
  <c r="E278" i="23"/>
  <c r="G278" i="23"/>
  <c r="H278" i="23"/>
  <c r="J278" i="23"/>
  <c r="M278" i="23"/>
  <c r="A279" i="23"/>
  <c r="B279" i="23"/>
  <c r="C279" i="23"/>
  <c r="D279" i="23"/>
  <c r="E279" i="23"/>
  <c r="G279" i="23"/>
  <c r="H279" i="23"/>
  <c r="J279" i="23"/>
  <c r="M279" i="23"/>
  <c r="A280" i="23"/>
  <c r="B280" i="23"/>
  <c r="C280" i="23"/>
  <c r="D280" i="23"/>
  <c r="E280" i="23"/>
  <c r="G280" i="23"/>
  <c r="H280" i="23"/>
  <c r="J280" i="23"/>
  <c r="M280" i="23"/>
  <c r="A281" i="23"/>
  <c r="B281" i="23"/>
  <c r="C281" i="23"/>
  <c r="D281" i="23"/>
  <c r="E281" i="23"/>
  <c r="G281" i="23"/>
  <c r="H281" i="23"/>
  <c r="J281" i="23"/>
  <c r="M281" i="23"/>
  <c r="A282" i="23"/>
  <c r="B282" i="23"/>
  <c r="C282" i="23"/>
  <c r="D282" i="23"/>
  <c r="E282" i="23"/>
  <c r="G282" i="23"/>
  <c r="H282" i="23"/>
  <c r="J282" i="23"/>
  <c r="M282" i="23"/>
  <c r="A283" i="23"/>
  <c r="B283" i="23"/>
  <c r="C283" i="23"/>
  <c r="D283" i="23"/>
  <c r="E283" i="23"/>
  <c r="G283" i="23"/>
  <c r="H283" i="23"/>
  <c r="J283" i="23"/>
  <c r="M283" i="23"/>
  <c r="A284" i="23"/>
  <c r="B284" i="23"/>
  <c r="C284" i="23"/>
  <c r="D284" i="23"/>
  <c r="E284" i="23"/>
  <c r="G284" i="23"/>
  <c r="H284" i="23"/>
  <c r="J284" i="23"/>
  <c r="M284" i="23"/>
  <c r="A285" i="23"/>
  <c r="B285" i="23"/>
  <c r="C285" i="23"/>
  <c r="D285" i="23"/>
  <c r="E285" i="23"/>
  <c r="G285" i="23"/>
  <c r="H285" i="23"/>
  <c r="J285" i="23"/>
  <c r="M285" i="23"/>
  <c r="A286" i="23"/>
  <c r="B286" i="23"/>
  <c r="C286" i="23"/>
  <c r="D286" i="23"/>
  <c r="E286" i="23"/>
  <c r="G286" i="23"/>
  <c r="H286" i="23"/>
  <c r="J286" i="23"/>
  <c r="M286" i="23"/>
  <c r="A287" i="23"/>
  <c r="B287" i="23"/>
  <c r="C287" i="23"/>
  <c r="D287" i="23"/>
  <c r="E287" i="23"/>
  <c r="G287" i="23"/>
  <c r="H287" i="23"/>
  <c r="J287" i="23"/>
  <c r="M287" i="23"/>
  <c r="A288" i="23"/>
  <c r="B288" i="23"/>
  <c r="C288" i="23"/>
  <c r="D288" i="23"/>
  <c r="E288" i="23"/>
  <c r="G288" i="23"/>
  <c r="H288" i="23"/>
  <c r="J288" i="23"/>
  <c r="M288" i="23"/>
  <c r="A289" i="23"/>
  <c r="B289" i="23"/>
  <c r="C289" i="23"/>
  <c r="D289" i="23"/>
  <c r="E289" i="23"/>
  <c r="G289" i="23"/>
  <c r="H289" i="23"/>
  <c r="J289" i="23"/>
  <c r="M289" i="23"/>
  <c r="A290" i="23"/>
  <c r="B290" i="23"/>
  <c r="C290" i="23"/>
  <c r="D290" i="23"/>
  <c r="E290" i="23"/>
  <c r="G290" i="23"/>
  <c r="H290" i="23"/>
  <c r="J290" i="23"/>
  <c r="M290" i="23"/>
  <c r="A291" i="23"/>
  <c r="B291" i="23"/>
  <c r="C291" i="23"/>
  <c r="D291" i="23"/>
  <c r="E291" i="23"/>
  <c r="G291" i="23"/>
  <c r="H291" i="23"/>
  <c r="J291" i="23"/>
  <c r="M291" i="23"/>
  <c r="A292" i="23"/>
  <c r="B292" i="23"/>
  <c r="C292" i="23"/>
  <c r="D292" i="23"/>
  <c r="E292" i="23"/>
  <c r="G292" i="23"/>
  <c r="H292" i="23"/>
  <c r="J292" i="23"/>
  <c r="M292" i="23"/>
  <c r="A293" i="23"/>
  <c r="B293" i="23"/>
  <c r="C293" i="23"/>
  <c r="D293" i="23"/>
  <c r="E293" i="23"/>
  <c r="G293" i="23"/>
  <c r="H293" i="23"/>
  <c r="J293" i="23"/>
  <c r="M293" i="23"/>
  <c r="A294" i="23"/>
  <c r="B294" i="23"/>
  <c r="C294" i="23"/>
  <c r="D294" i="23"/>
  <c r="E294" i="23"/>
  <c r="G294" i="23"/>
  <c r="H294" i="23"/>
  <c r="J294" i="23"/>
  <c r="M294" i="23"/>
  <c r="A295" i="23"/>
  <c r="B295" i="23"/>
  <c r="C295" i="23"/>
  <c r="D295" i="23"/>
  <c r="E295" i="23"/>
  <c r="G295" i="23"/>
  <c r="H295" i="23"/>
  <c r="J295" i="23"/>
  <c r="M295" i="23"/>
  <c r="A296" i="23"/>
  <c r="B296" i="23"/>
  <c r="C296" i="23"/>
  <c r="D296" i="23"/>
  <c r="E296" i="23"/>
  <c r="G296" i="23"/>
  <c r="H296" i="23"/>
  <c r="J296" i="23"/>
  <c r="M296" i="23"/>
  <c r="A297" i="23"/>
  <c r="B297" i="23"/>
  <c r="C297" i="23"/>
  <c r="D297" i="23"/>
  <c r="E297" i="23"/>
  <c r="G297" i="23"/>
  <c r="H297" i="23"/>
  <c r="J297" i="23"/>
  <c r="M297" i="23"/>
  <c r="A298" i="23"/>
  <c r="B298" i="23"/>
  <c r="C298" i="23"/>
  <c r="D298" i="23"/>
  <c r="E298" i="23"/>
  <c r="G298" i="23"/>
  <c r="H298" i="23"/>
  <c r="J298" i="23"/>
  <c r="M298" i="23"/>
  <c r="A299" i="23"/>
  <c r="B299" i="23"/>
  <c r="C299" i="23"/>
  <c r="D299" i="23"/>
  <c r="E299" i="23"/>
  <c r="G299" i="23"/>
  <c r="H299" i="23"/>
  <c r="J299" i="23"/>
  <c r="M299" i="23"/>
  <c r="A300" i="23"/>
  <c r="B300" i="23"/>
  <c r="C300" i="23"/>
  <c r="D300" i="23"/>
  <c r="E300" i="23"/>
  <c r="G300" i="23"/>
  <c r="H300" i="23"/>
  <c r="J300" i="23"/>
  <c r="M300" i="23"/>
  <c r="A301" i="23"/>
  <c r="B301" i="23"/>
  <c r="C301" i="23"/>
  <c r="D301" i="23"/>
  <c r="E301" i="23"/>
  <c r="G301" i="23"/>
  <c r="H301" i="23"/>
  <c r="J301" i="23"/>
  <c r="M301" i="23"/>
  <c r="A302" i="23"/>
  <c r="B302" i="23"/>
  <c r="C302" i="23"/>
  <c r="D302" i="23"/>
  <c r="E302" i="23"/>
  <c r="G302" i="23"/>
  <c r="H302" i="23"/>
  <c r="J302" i="23"/>
  <c r="M302" i="23"/>
  <c r="A303" i="23"/>
  <c r="B303" i="23"/>
  <c r="C303" i="23"/>
  <c r="D303" i="23"/>
  <c r="E303" i="23"/>
  <c r="G303" i="23"/>
  <c r="H303" i="23"/>
  <c r="J303" i="23"/>
  <c r="M303" i="23"/>
  <c r="A304" i="23"/>
  <c r="B304" i="23"/>
  <c r="C304" i="23"/>
  <c r="D304" i="23"/>
  <c r="E304" i="23"/>
  <c r="G304" i="23"/>
  <c r="H304" i="23"/>
  <c r="J304" i="23"/>
  <c r="M304" i="23"/>
  <c r="A305" i="23"/>
  <c r="B305" i="23"/>
  <c r="C305" i="23"/>
  <c r="D305" i="23"/>
  <c r="E305" i="23"/>
  <c r="G305" i="23"/>
  <c r="H305" i="23"/>
  <c r="J305" i="23"/>
  <c r="M305" i="23"/>
  <c r="A306" i="23"/>
  <c r="B306" i="23"/>
  <c r="C306" i="23"/>
  <c r="D306" i="23"/>
  <c r="E306" i="23"/>
  <c r="G306" i="23"/>
  <c r="H306" i="23"/>
  <c r="J306" i="23"/>
  <c r="M306" i="23"/>
  <c r="A307" i="23"/>
  <c r="B307" i="23"/>
  <c r="C307" i="23"/>
  <c r="D307" i="23"/>
  <c r="E307" i="23"/>
  <c r="G307" i="23"/>
  <c r="H307" i="23"/>
  <c r="J307" i="23"/>
  <c r="M307" i="23"/>
  <c r="A308" i="23"/>
  <c r="B308" i="23"/>
  <c r="C308" i="23"/>
  <c r="D308" i="23"/>
  <c r="E308" i="23"/>
  <c r="G308" i="23"/>
  <c r="H308" i="23"/>
  <c r="J308" i="23"/>
  <c r="M308" i="23"/>
  <c r="A309" i="23"/>
  <c r="B309" i="23"/>
  <c r="C309" i="23"/>
  <c r="D309" i="23"/>
  <c r="E309" i="23"/>
  <c r="G309" i="23"/>
  <c r="H309" i="23"/>
  <c r="J309" i="23"/>
  <c r="M309" i="23"/>
  <c r="A310" i="23"/>
  <c r="B310" i="23"/>
  <c r="C310" i="23"/>
  <c r="D310" i="23"/>
  <c r="E310" i="23"/>
  <c r="G310" i="23"/>
  <c r="H310" i="23"/>
  <c r="J310" i="23"/>
  <c r="M310" i="23"/>
  <c r="A311" i="23"/>
  <c r="B311" i="23"/>
  <c r="C311" i="23"/>
  <c r="D311" i="23"/>
  <c r="E311" i="23"/>
  <c r="G311" i="23"/>
  <c r="H311" i="23"/>
  <c r="J311" i="23"/>
  <c r="M311" i="23"/>
  <c r="A312" i="23"/>
  <c r="B312" i="23"/>
  <c r="C312" i="23"/>
  <c r="D312" i="23"/>
  <c r="E312" i="23"/>
  <c r="G312" i="23"/>
  <c r="H312" i="23"/>
  <c r="J312" i="23"/>
  <c r="M312" i="23"/>
  <c r="A313" i="23"/>
  <c r="B313" i="23"/>
  <c r="C313" i="23"/>
  <c r="D313" i="23"/>
  <c r="E313" i="23"/>
  <c r="G313" i="23"/>
  <c r="H313" i="23"/>
  <c r="J313" i="23"/>
  <c r="M313" i="23"/>
  <c r="A314" i="23"/>
  <c r="B314" i="23"/>
  <c r="C314" i="23"/>
  <c r="D314" i="23"/>
  <c r="E314" i="23"/>
  <c r="G314" i="23"/>
  <c r="H314" i="23"/>
  <c r="J314" i="23"/>
  <c r="M314" i="23"/>
  <c r="A315" i="23"/>
  <c r="B315" i="23"/>
  <c r="C315" i="23"/>
  <c r="D315" i="23"/>
  <c r="E315" i="23"/>
  <c r="G315" i="23"/>
  <c r="H315" i="23"/>
  <c r="J315" i="23"/>
  <c r="M315" i="23"/>
  <c r="A316" i="23"/>
  <c r="B316" i="23"/>
  <c r="C316" i="23"/>
  <c r="D316" i="23"/>
  <c r="E316" i="23"/>
  <c r="G316" i="23"/>
  <c r="H316" i="23"/>
  <c r="J316" i="23"/>
  <c r="M316" i="23"/>
  <c r="A317" i="23"/>
  <c r="B317" i="23"/>
  <c r="C317" i="23"/>
  <c r="D317" i="23"/>
  <c r="E317" i="23"/>
  <c r="G317" i="23"/>
  <c r="H317" i="23"/>
  <c r="J317" i="23"/>
  <c r="M317" i="23"/>
  <c r="A318" i="23"/>
  <c r="B318" i="23"/>
  <c r="C318" i="23"/>
  <c r="D318" i="23"/>
  <c r="E318" i="23"/>
  <c r="G318" i="23"/>
  <c r="H318" i="23"/>
  <c r="J318" i="23"/>
  <c r="M318" i="23"/>
  <c r="A319" i="23"/>
  <c r="B319" i="23"/>
  <c r="C319" i="23"/>
  <c r="D319" i="23"/>
  <c r="E319" i="23"/>
  <c r="G319" i="23"/>
  <c r="H319" i="23"/>
  <c r="J319" i="23"/>
  <c r="M319" i="23"/>
  <c r="A320" i="23"/>
  <c r="B320" i="23"/>
  <c r="C320" i="23"/>
  <c r="D320" i="23"/>
  <c r="E320" i="23"/>
  <c r="G320" i="23"/>
  <c r="H320" i="23"/>
  <c r="J320" i="23"/>
  <c r="M320" i="23"/>
  <c r="A321" i="23"/>
  <c r="B321" i="23"/>
  <c r="C321" i="23"/>
  <c r="D321" i="23"/>
  <c r="E321" i="23"/>
  <c r="G321" i="23"/>
  <c r="H321" i="23"/>
  <c r="J321" i="23"/>
  <c r="M321" i="23"/>
  <c r="A322" i="23"/>
  <c r="B322" i="23"/>
  <c r="C322" i="23"/>
  <c r="D322" i="23"/>
  <c r="E322" i="23"/>
  <c r="G322" i="23"/>
  <c r="H322" i="23"/>
  <c r="J322" i="23"/>
  <c r="M322" i="23"/>
  <c r="A323" i="23"/>
  <c r="B323" i="23"/>
  <c r="C323" i="23"/>
  <c r="D323" i="23"/>
  <c r="E323" i="23"/>
  <c r="G323" i="23"/>
  <c r="H323" i="23"/>
  <c r="J323" i="23"/>
  <c r="M323" i="23"/>
  <c r="A324" i="23"/>
  <c r="B324" i="23"/>
  <c r="C324" i="23"/>
  <c r="D324" i="23"/>
  <c r="E324" i="23"/>
  <c r="G324" i="23"/>
  <c r="H324" i="23"/>
  <c r="J324" i="23"/>
  <c r="M324" i="23"/>
  <c r="A325" i="23"/>
  <c r="B325" i="23"/>
  <c r="C325" i="23"/>
  <c r="D325" i="23"/>
  <c r="E325" i="23"/>
  <c r="G325" i="23"/>
  <c r="H325" i="23"/>
  <c r="J325" i="23"/>
  <c r="M325" i="23"/>
  <c r="A326" i="23"/>
  <c r="B326" i="23"/>
  <c r="C326" i="23"/>
  <c r="D326" i="23"/>
  <c r="E326" i="23"/>
  <c r="G326" i="23"/>
  <c r="H326" i="23"/>
  <c r="J326" i="23"/>
  <c r="M326" i="23"/>
  <c r="A327" i="23"/>
  <c r="B327" i="23"/>
  <c r="C327" i="23"/>
  <c r="D327" i="23"/>
  <c r="E327" i="23"/>
  <c r="G327" i="23"/>
  <c r="H327" i="23"/>
  <c r="J327" i="23"/>
  <c r="M327" i="23"/>
  <c r="A328" i="23"/>
  <c r="B328" i="23"/>
  <c r="C328" i="23"/>
  <c r="D328" i="23"/>
  <c r="E328" i="23"/>
  <c r="G328" i="23"/>
  <c r="H328" i="23"/>
  <c r="J328" i="23"/>
  <c r="M328" i="23"/>
  <c r="A329" i="23"/>
  <c r="B329" i="23"/>
  <c r="C329" i="23"/>
  <c r="D329" i="23"/>
  <c r="E329" i="23"/>
  <c r="G329" i="23"/>
  <c r="H329" i="23"/>
  <c r="J329" i="23"/>
  <c r="M329" i="23"/>
  <c r="A330" i="23"/>
  <c r="B330" i="23"/>
  <c r="C330" i="23"/>
  <c r="D330" i="23"/>
  <c r="E330" i="23"/>
  <c r="G330" i="23"/>
  <c r="H330" i="23"/>
  <c r="J330" i="23"/>
  <c r="M330" i="23"/>
  <c r="A331" i="23"/>
  <c r="B331" i="23"/>
  <c r="C331" i="23"/>
  <c r="D331" i="23"/>
  <c r="E331" i="23"/>
  <c r="G331" i="23"/>
  <c r="H331" i="23"/>
  <c r="J331" i="23"/>
  <c r="M331" i="23"/>
  <c r="A332" i="23"/>
  <c r="B332" i="23"/>
  <c r="C332" i="23"/>
  <c r="D332" i="23"/>
  <c r="E332" i="23"/>
  <c r="G332" i="23"/>
  <c r="H332" i="23"/>
  <c r="J332" i="23"/>
  <c r="M332" i="23"/>
  <c r="A333" i="23"/>
  <c r="B333" i="23"/>
  <c r="C333" i="23"/>
  <c r="D333" i="23"/>
  <c r="E333" i="23"/>
  <c r="G333" i="23"/>
  <c r="H333" i="23"/>
  <c r="J333" i="23"/>
  <c r="M333" i="23"/>
  <c r="A334" i="23"/>
  <c r="B334" i="23"/>
  <c r="C334" i="23"/>
  <c r="D334" i="23"/>
  <c r="E334" i="23"/>
  <c r="G334" i="23"/>
  <c r="H334" i="23"/>
  <c r="J334" i="23"/>
  <c r="M334" i="23"/>
  <c r="A335" i="23"/>
  <c r="B335" i="23"/>
  <c r="C335" i="23"/>
  <c r="D335" i="23"/>
  <c r="E335" i="23"/>
  <c r="G335" i="23"/>
  <c r="H335" i="23"/>
  <c r="J335" i="23"/>
  <c r="M335" i="23"/>
  <c r="A336" i="23"/>
  <c r="B336" i="23"/>
  <c r="C336" i="23"/>
  <c r="D336" i="23"/>
  <c r="E336" i="23"/>
  <c r="G336" i="23"/>
  <c r="H336" i="23"/>
  <c r="J336" i="23"/>
  <c r="M336" i="23"/>
  <c r="A337" i="23"/>
  <c r="B337" i="23"/>
  <c r="C337" i="23"/>
  <c r="D337" i="23"/>
  <c r="E337" i="23"/>
  <c r="G337" i="23"/>
  <c r="H337" i="23"/>
  <c r="J337" i="23"/>
  <c r="M337" i="23"/>
  <c r="A338" i="23"/>
  <c r="B338" i="23"/>
  <c r="C338" i="23"/>
  <c r="D338" i="23"/>
  <c r="E338" i="23"/>
  <c r="G338" i="23"/>
  <c r="H338" i="23"/>
  <c r="J338" i="23"/>
  <c r="M338" i="23"/>
  <c r="A339" i="23"/>
  <c r="B339" i="23"/>
  <c r="C339" i="23"/>
  <c r="D339" i="23"/>
  <c r="E339" i="23"/>
  <c r="G339" i="23"/>
  <c r="H339" i="23"/>
  <c r="J339" i="23"/>
  <c r="M339" i="23"/>
  <c r="A340" i="23"/>
  <c r="B340" i="23"/>
  <c r="C340" i="23"/>
  <c r="D340" i="23"/>
  <c r="E340" i="23"/>
  <c r="G340" i="23"/>
  <c r="H340" i="23"/>
  <c r="J340" i="23"/>
  <c r="M340" i="23"/>
  <c r="A341" i="23"/>
  <c r="B341" i="23"/>
  <c r="C341" i="23"/>
  <c r="D341" i="23"/>
  <c r="E341" i="23"/>
  <c r="G341" i="23"/>
  <c r="H341" i="23"/>
  <c r="J341" i="23"/>
  <c r="M341" i="23"/>
  <c r="A342" i="23"/>
  <c r="B342" i="23"/>
  <c r="C342" i="23"/>
  <c r="D342" i="23"/>
  <c r="E342" i="23"/>
  <c r="G342" i="23"/>
  <c r="H342" i="23"/>
  <c r="J342" i="23"/>
  <c r="M342" i="23"/>
  <c r="A343" i="23"/>
  <c r="B343" i="23"/>
  <c r="C343" i="23"/>
  <c r="D343" i="23"/>
  <c r="E343" i="23"/>
  <c r="G343" i="23"/>
  <c r="H343" i="23"/>
  <c r="J343" i="23"/>
  <c r="M343" i="23"/>
  <c r="A344" i="23"/>
  <c r="B344" i="23"/>
  <c r="C344" i="23"/>
  <c r="D344" i="23"/>
  <c r="E344" i="23"/>
  <c r="G344" i="23"/>
  <c r="H344" i="23"/>
  <c r="J344" i="23"/>
  <c r="M344" i="23"/>
  <c r="A345" i="23"/>
  <c r="B345" i="23"/>
  <c r="C345" i="23"/>
  <c r="D345" i="23"/>
  <c r="E345" i="23"/>
  <c r="G345" i="23"/>
  <c r="H345" i="23"/>
  <c r="J345" i="23"/>
  <c r="M345" i="23"/>
  <c r="A346" i="23"/>
  <c r="B346" i="23"/>
  <c r="C346" i="23"/>
  <c r="D346" i="23"/>
  <c r="E346" i="23"/>
  <c r="G346" i="23"/>
  <c r="H346" i="23"/>
  <c r="J346" i="23"/>
  <c r="M346" i="23"/>
  <c r="A347" i="23"/>
  <c r="B347" i="23"/>
  <c r="C347" i="23"/>
  <c r="D347" i="23"/>
  <c r="E347" i="23"/>
  <c r="G347" i="23"/>
  <c r="H347" i="23"/>
  <c r="J347" i="23"/>
  <c r="M347" i="23"/>
  <c r="A348" i="23"/>
  <c r="B348" i="23"/>
  <c r="C348" i="23"/>
  <c r="D348" i="23"/>
  <c r="E348" i="23"/>
  <c r="G348" i="23"/>
  <c r="H348" i="23"/>
  <c r="J348" i="23"/>
  <c r="M348" i="23"/>
  <c r="A349" i="23"/>
  <c r="B349" i="23"/>
  <c r="C349" i="23"/>
  <c r="D349" i="23"/>
  <c r="E349" i="23"/>
  <c r="G349" i="23"/>
  <c r="H349" i="23"/>
  <c r="J349" i="23"/>
  <c r="M349" i="23"/>
  <c r="A350" i="23"/>
  <c r="B350" i="23"/>
  <c r="C350" i="23"/>
  <c r="D350" i="23"/>
  <c r="E350" i="23"/>
  <c r="G350" i="23"/>
  <c r="H350" i="23"/>
  <c r="J350" i="23"/>
  <c r="M350" i="23"/>
  <c r="A351" i="23"/>
  <c r="B351" i="23"/>
  <c r="C351" i="23"/>
  <c r="D351" i="23"/>
  <c r="E351" i="23"/>
  <c r="G351" i="23"/>
  <c r="H351" i="23"/>
  <c r="J351" i="23"/>
  <c r="M351" i="23"/>
  <c r="A352" i="23"/>
  <c r="B352" i="23"/>
  <c r="C352" i="23"/>
  <c r="D352" i="23"/>
  <c r="E352" i="23"/>
  <c r="G352" i="23"/>
  <c r="H352" i="23"/>
  <c r="J352" i="23"/>
  <c r="M352" i="23"/>
  <c r="A353" i="23"/>
  <c r="B353" i="23"/>
  <c r="C353" i="23"/>
  <c r="D353" i="23"/>
  <c r="E353" i="23"/>
  <c r="G353" i="23"/>
  <c r="H353" i="23"/>
  <c r="J353" i="23"/>
  <c r="M353" i="23"/>
  <c r="A354" i="23"/>
  <c r="B354" i="23"/>
  <c r="C354" i="23"/>
  <c r="D354" i="23"/>
  <c r="E354" i="23"/>
  <c r="G354" i="23"/>
  <c r="H354" i="23"/>
  <c r="J354" i="23"/>
  <c r="M354" i="23"/>
  <c r="A355" i="23"/>
  <c r="B355" i="23"/>
  <c r="C355" i="23"/>
  <c r="D355" i="23"/>
  <c r="E355" i="23"/>
  <c r="G355" i="23"/>
  <c r="H355" i="23"/>
  <c r="J355" i="23"/>
  <c r="M355" i="23"/>
  <c r="A356" i="23"/>
  <c r="B356" i="23"/>
  <c r="C356" i="23"/>
  <c r="D356" i="23"/>
  <c r="E356" i="23"/>
  <c r="G356" i="23"/>
  <c r="H356" i="23"/>
  <c r="J356" i="23"/>
  <c r="M356" i="23"/>
  <c r="A357" i="23"/>
  <c r="B357" i="23"/>
  <c r="C357" i="23"/>
  <c r="D357" i="23"/>
  <c r="E357" i="23"/>
  <c r="G357" i="23"/>
  <c r="H357" i="23"/>
  <c r="J357" i="23"/>
  <c r="M357" i="23"/>
  <c r="A358" i="23"/>
  <c r="B358" i="23"/>
  <c r="C358" i="23"/>
  <c r="D358" i="23"/>
  <c r="E358" i="23"/>
  <c r="G358" i="23"/>
  <c r="H358" i="23"/>
  <c r="J358" i="23"/>
  <c r="M358" i="23"/>
  <c r="A359" i="23"/>
  <c r="B359" i="23"/>
  <c r="C359" i="23"/>
  <c r="D359" i="23"/>
  <c r="E359" i="23"/>
  <c r="G359" i="23"/>
  <c r="H359" i="23"/>
  <c r="J359" i="23"/>
  <c r="M359" i="23"/>
  <c r="A360" i="23"/>
  <c r="B360" i="23"/>
  <c r="C360" i="23"/>
  <c r="D360" i="23"/>
  <c r="E360" i="23"/>
  <c r="G360" i="23"/>
  <c r="H360" i="23"/>
  <c r="J360" i="23"/>
  <c r="M360" i="23"/>
  <c r="A361" i="23"/>
  <c r="B361" i="23"/>
  <c r="C361" i="23"/>
  <c r="D361" i="23"/>
  <c r="E361" i="23"/>
  <c r="G361" i="23"/>
  <c r="H361" i="23"/>
  <c r="J361" i="23"/>
  <c r="M361" i="23"/>
  <c r="A362" i="23"/>
  <c r="B362" i="23"/>
  <c r="C362" i="23"/>
  <c r="D362" i="23"/>
  <c r="E362" i="23"/>
  <c r="G362" i="23"/>
  <c r="H362" i="23"/>
  <c r="J362" i="23"/>
  <c r="M362" i="23"/>
  <c r="A363" i="23"/>
  <c r="B363" i="23"/>
  <c r="C363" i="23"/>
  <c r="D363" i="23"/>
  <c r="E363" i="23"/>
  <c r="G363" i="23"/>
  <c r="H363" i="23"/>
  <c r="J363" i="23"/>
  <c r="M363" i="23"/>
  <c r="A364" i="23"/>
  <c r="B364" i="23"/>
  <c r="C364" i="23"/>
  <c r="D364" i="23"/>
  <c r="E364" i="23"/>
  <c r="G364" i="23"/>
  <c r="H364" i="23"/>
  <c r="J364" i="23"/>
  <c r="M364" i="23"/>
  <c r="A365" i="23"/>
  <c r="B365" i="23"/>
  <c r="C365" i="23"/>
  <c r="D365" i="23"/>
  <c r="E365" i="23"/>
  <c r="G365" i="23"/>
  <c r="H365" i="23"/>
  <c r="J365" i="23"/>
  <c r="M365" i="23"/>
  <c r="A366" i="23"/>
  <c r="B366" i="23"/>
  <c r="C366" i="23"/>
  <c r="D366" i="23"/>
  <c r="E366" i="23"/>
  <c r="G366" i="23"/>
  <c r="H366" i="23"/>
  <c r="J366" i="23"/>
  <c r="M366" i="23"/>
  <c r="A367" i="23"/>
  <c r="B367" i="23"/>
  <c r="C367" i="23"/>
  <c r="D367" i="23"/>
  <c r="E367" i="23"/>
  <c r="G367" i="23"/>
  <c r="H367" i="23"/>
  <c r="J367" i="23"/>
  <c r="M367" i="23"/>
  <c r="A368" i="23"/>
  <c r="B368" i="23"/>
  <c r="C368" i="23"/>
  <c r="D368" i="23"/>
  <c r="E368" i="23"/>
  <c r="G368" i="23"/>
  <c r="H368" i="23"/>
  <c r="J368" i="23"/>
  <c r="M368" i="23"/>
  <c r="A369" i="23"/>
  <c r="B369" i="23"/>
  <c r="C369" i="23"/>
  <c r="D369" i="23"/>
  <c r="E369" i="23"/>
  <c r="G369" i="23"/>
  <c r="H369" i="23"/>
  <c r="J369" i="23"/>
  <c r="M369" i="23"/>
  <c r="A370" i="23"/>
  <c r="B370" i="23"/>
  <c r="C370" i="23"/>
  <c r="D370" i="23"/>
  <c r="E370" i="23"/>
  <c r="G370" i="23"/>
  <c r="H370" i="23"/>
  <c r="J370" i="23"/>
  <c r="M370" i="23"/>
  <c r="A371" i="23"/>
  <c r="B371" i="23"/>
  <c r="C371" i="23"/>
  <c r="D371" i="23"/>
  <c r="E371" i="23"/>
  <c r="G371" i="23"/>
  <c r="H371" i="23"/>
  <c r="J371" i="23"/>
  <c r="M371" i="23"/>
  <c r="A372" i="23"/>
  <c r="B372" i="23"/>
  <c r="C372" i="23"/>
  <c r="D372" i="23"/>
  <c r="E372" i="23"/>
  <c r="G372" i="23"/>
  <c r="H372" i="23"/>
  <c r="J372" i="23"/>
  <c r="M372" i="23"/>
  <c r="A373" i="23"/>
  <c r="B373" i="23"/>
  <c r="C373" i="23"/>
  <c r="D373" i="23"/>
  <c r="E373" i="23"/>
  <c r="G373" i="23"/>
  <c r="H373" i="23"/>
  <c r="J373" i="23"/>
  <c r="M373" i="23"/>
  <c r="A374" i="23"/>
  <c r="B374" i="23"/>
  <c r="C374" i="23"/>
  <c r="D374" i="23"/>
  <c r="E374" i="23"/>
  <c r="G374" i="23"/>
  <c r="H374" i="23"/>
  <c r="J374" i="23"/>
  <c r="M374" i="23"/>
  <c r="A375" i="23"/>
  <c r="B375" i="23"/>
  <c r="C375" i="23"/>
  <c r="D375" i="23"/>
  <c r="E375" i="23"/>
  <c r="G375" i="23"/>
  <c r="H375" i="23"/>
  <c r="J375" i="23"/>
  <c r="M375" i="23"/>
  <c r="A376" i="23"/>
  <c r="B376" i="23"/>
  <c r="C376" i="23"/>
  <c r="D376" i="23"/>
  <c r="E376" i="23"/>
  <c r="G376" i="23"/>
  <c r="H376" i="23"/>
  <c r="J376" i="23"/>
  <c r="M376" i="23"/>
  <c r="A377" i="23"/>
  <c r="B377" i="23"/>
  <c r="C377" i="23"/>
  <c r="D377" i="23"/>
  <c r="E377" i="23"/>
  <c r="G377" i="23"/>
  <c r="H377" i="23"/>
  <c r="J377" i="23"/>
  <c r="M377" i="23"/>
  <c r="A378" i="23"/>
  <c r="B378" i="23"/>
  <c r="C378" i="23"/>
  <c r="D378" i="23"/>
  <c r="E378" i="23"/>
  <c r="G378" i="23"/>
  <c r="H378" i="23"/>
  <c r="J378" i="23"/>
  <c r="M378" i="23"/>
  <c r="A379" i="23"/>
  <c r="B379" i="23"/>
  <c r="C379" i="23"/>
  <c r="D379" i="23"/>
  <c r="E379" i="23"/>
  <c r="G379" i="23"/>
  <c r="H379" i="23"/>
  <c r="J379" i="23"/>
  <c r="M379" i="23"/>
  <c r="A380" i="23"/>
  <c r="B380" i="23"/>
  <c r="C380" i="23"/>
  <c r="D380" i="23"/>
  <c r="E380" i="23"/>
  <c r="G380" i="23"/>
  <c r="H380" i="23"/>
  <c r="J380" i="23"/>
  <c r="M380" i="23"/>
  <c r="A381" i="23"/>
  <c r="B381" i="23"/>
  <c r="C381" i="23"/>
  <c r="D381" i="23"/>
  <c r="E381" i="23"/>
  <c r="G381" i="23"/>
  <c r="H381" i="23"/>
  <c r="J381" i="23"/>
  <c r="M381" i="23"/>
  <c r="A382" i="23"/>
  <c r="B382" i="23"/>
  <c r="C382" i="23"/>
  <c r="D382" i="23"/>
  <c r="E382" i="23"/>
  <c r="G382" i="23"/>
  <c r="H382" i="23"/>
  <c r="J382" i="23"/>
  <c r="M382" i="23"/>
  <c r="A383" i="23"/>
  <c r="B383" i="23"/>
  <c r="C383" i="23"/>
  <c r="D383" i="23"/>
  <c r="E383" i="23"/>
  <c r="G383" i="23"/>
  <c r="H383" i="23"/>
  <c r="J383" i="23"/>
  <c r="M383" i="23"/>
  <c r="A384" i="23"/>
  <c r="B384" i="23"/>
  <c r="C384" i="23"/>
  <c r="D384" i="23"/>
  <c r="E384" i="23"/>
  <c r="G384" i="23"/>
  <c r="H384" i="23"/>
  <c r="J384" i="23"/>
  <c r="M384" i="23"/>
  <c r="A385" i="23"/>
  <c r="B385" i="23"/>
  <c r="C385" i="23"/>
  <c r="D385" i="23"/>
  <c r="E385" i="23"/>
  <c r="G385" i="23"/>
  <c r="H385" i="23"/>
  <c r="J385" i="23"/>
  <c r="M385" i="23"/>
  <c r="A386" i="23"/>
  <c r="B386" i="23"/>
  <c r="C386" i="23"/>
  <c r="D386" i="23"/>
  <c r="E386" i="23"/>
  <c r="G386" i="23"/>
  <c r="H386" i="23"/>
  <c r="J386" i="23"/>
  <c r="M386" i="23"/>
  <c r="A387" i="23"/>
  <c r="B387" i="23"/>
  <c r="C387" i="23"/>
  <c r="D387" i="23"/>
  <c r="E387" i="23"/>
  <c r="G387" i="23"/>
  <c r="H387" i="23"/>
  <c r="J387" i="23"/>
  <c r="M387" i="23"/>
  <c r="A388" i="23"/>
  <c r="B388" i="23"/>
  <c r="C388" i="23"/>
  <c r="D388" i="23"/>
  <c r="E388" i="23"/>
  <c r="G388" i="23"/>
  <c r="H388" i="23"/>
  <c r="J388" i="23"/>
  <c r="M388" i="23"/>
  <c r="A389" i="23"/>
  <c r="B389" i="23"/>
  <c r="C389" i="23"/>
  <c r="D389" i="23"/>
  <c r="E389" i="23"/>
  <c r="G389" i="23"/>
  <c r="H389" i="23"/>
  <c r="J389" i="23"/>
  <c r="M389" i="23"/>
  <c r="A390" i="23"/>
  <c r="B390" i="23"/>
  <c r="C390" i="23"/>
  <c r="D390" i="23"/>
  <c r="E390" i="23"/>
  <c r="G390" i="23"/>
  <c r="H390" i="23"/>
  <c r="J390" i="23"/>
  <c r="M390" i="23"/>
  <c r="A391" i="23"/>
  <c r="B391" i="23"/>
  <c r="C391" i="23"/>
  <c r="D391" i="23"/>
  <c r="E391" i="23"/>
  <c r="G391" i="23"/>
  <c r="H391" i="23"/>
  <c r="J391" i="23"/>
  <c r="M391" i="23"/>
  <c r="A392" i="23"/>
  <c r="B392" i="23"/>
  <c r="C392" i="23"/>
  <c r="D392" i="23"/>
  <c r="E392" i="23"/>
  <c r="G392" i="23"/>
  <c r="H392" i="23"/>
  <c r="J392" i="23"/>
  <c r="M392" i="23"/>
  <c r="A393" i="23"/>
  <c r="B393" i="23"/>
  <c r="C393" i="23"/>
  <c r="D393" i="23"/>
  <c r="E393" i="23"/>
  <c r="G393" i="23"/>
  <c r="H393" i="23"/>
  <c r="J393" i="23"/>
  <c r="M393" i="23"/>
  <c r="A394" i="23"/>
  <c r="B394" i="23"/>
  <c r="C394" i="23"/>
  <c r="D394" i="23"/>
  <c r="E394" i="23"/>
  <c r="G394" i="23"/>
  <c r="H394" i="23"/>
  <c r="J394" i="23"/>
  <c r="M394" i="23"/>
  <c r="A395" i="23"/>
  <c r="B395" i="23"/>
  <c r="C395" i="23"/>
  <c r="D395" i="23"/>
  <c r="E395" i="23"/>
  <c r="G395" i="23"/>
  <c r="H395" i="23"/>
  <c r="J395" i="23"/>
  <c r="M395" i="23"/>
  <c r="A396" i="23"/>
  <c r="B396" i="23"/>
  <c r="C396" i="23"/>
  <c r="D396" i="23"/>
  <c r="E396" i="23"/>
  <c r="G396" i="23"/>
  <c r="H396" i="23"/>
  <c r="J396" i="23"/>
  <c r="M396" i="23"/>
  <c r="A397" i="23"/>
  <c r="B397" i="23"/>
  <c r="C397" i="23"/>
  <c r="D397" i="23"/>
  <c r="E397" i="23"/>
  <c r="G397" i="23"/>
  <c r="H397" i="23"/>
  <c r="J397" i="23"/>
  <c r="M397" i="23"/>
  <c r="A398" i="23"/>
  <c r="B398" i="23"/>
  <c r="C398" i="23"/>
  <c r="D398" i="23"/>
  <c r="E398" i="23"/>
  <c r="G398" i="23"/>
  <c r="H398" i="23"/>
  <c r="J398" i="23"/>
  <c r="M398" i="23"/>
  <c r="A399" i="23"/>
  <c r="B399" i="23"/>
  <c r="C399" i="23"/>
  <c r="D399" i="23"/>
  <c r="E399" i="23"/>
  <c r="G399" i="23"/>
  <c r="H399" i="23"/>
  <c r="J399" i="23"/>
  <c r="M399" i="23"/>
  <c r="A400" i="23"/>
  <c r="B400" i="23"/>
  <c r="C400" i="23"/>
  <c r="D400" i="23"/>
  <c r="E400" i="23"/>
  <c r="G400" i="23"/>
  <c r="H400" i="23"/>
  <c r="J400" i="23"/>
  <c r="M400" i="23"/>
  <c r="A401" i="23"/>
  <c r="B401" i="23"/>
  <c r="C401" i="23"/>
  <c r="D401" i="23"/>
  <c r="E401" i="23"/>
  <c r="G401" i="23"/>
  <c r="H401" i="23"/>
  <c r="J401" i="23"/>
  <c r="M401" i="23"/>
  <c r="A402" i="23"/>
  <c r="B402" i="23"/>
  <c r="C402" i="23"/>
  <c r="D402" i="23"/>
  <c r="E402" i="23"/>
  <c r="G402" i="23"/>
  <c r="H402" i="23"/>
  <c r="J402" i="23"/>
  <c r="M402" i="23"/>
  <c r="A403" i="23"/>
  <c r="B403" i="23"/>
  <c r="C403" i="23"/>
  <c r="D403" i="23"/>
  <c r="E403" i="23"/>
  <c r="G403" i="23"/>
  <c r="H403" i="23"/>
  <c r="J403" i="23"/>
  <c r="M403" i="23"/>
  <c r="A404" i="23"/>
  <c r="B404" i="23"/>
  <c r="C404" i="23"/>
  <c r="D404" i="23"/>
  <c r="E404" i="23"/>
  <c r="G404" i="23"/>
  <c r="H404" i="23"/>
  <c r="J404" i="23"/>
  <c r="M404" i="23"/>
  <c r="A405" i="23"/>
  <c r="B405" i="23"/>
  <c r="C405" i="23"/>
  <c r="D405" i="23"/>
  <c r="E405" i="23"/>
  <c r="G405" i="23"/>
  <c r="H405" i="23"/>
  <c r="J405" i="23"/>
  <c r="M405" i="23"/>
  <c r="A406" i="23"/>
  <c r="B406" i="23"/>
  <c r="C406" i="23"/>
  <c r="D406" i="23"/>
  <c r="E406" i="23"/>
  <c r="G406" i="23"/>
  <c r="H406" i="23"/>
  <c r="J406" i="23"/>
  <c r="M406" i="23"/>
  <c r="A407" i="23"/>
  <c r="B407" i="23"/>
  <c r="C407" i="23"/>
  <c r="D407" i="23"/>
  <c r="E407" i="23"/>
  <c r="G407" i="23"/>
  <c r="H407" i="23"/>
  <c r="J407" i="23"/>
  <c r="M407" i="23"/>
  <c r="A408" i="23"/>
  <c r="B408" i="23"/>
  <c r="C408" i="23"/>
  <c r="D408" i="23"/>
  <c r="E408" i="23"/>
  <c r="G408" i="23"/>
  <c r="H408" i="23"/>
  <c r="J408" i="23"/>
  <c r="M408" i="23"/>
  <c r="A409" i="23"/>
  <c r="B409" i="23"/>
  <c r="C409" i="23"/>
  <c r="D409" i="23"/>
  <c r="E409" i="23"/>
  <c r="G409" i="23"/>
  <c r="H409" i="23"/>
  <c r="J409" i="23"/>
  <c r="M409" i="23"/>
  <c r="A410" i="23"/>
  <c r="B410" i="23"/>
  <c r="C410" i="23"/>
  <c r="D410" i="23"/>
  <c r="E410" i="23"/>
  <c r="G410" i="23"/>
  <c r="H410" i="23"/>
  <c r="J410" i="23"/>
  <c r="M410" i="23"/>
  <c r="A411" i="23"/>
  <c r="B411" i="23"/>
  <c r="C411" i="23"/>
  <c r="D411" i="23"/>
  <c r="E411" i="23"/>
  <c r="G411" i="23"/>
  <c r="H411" i="23"/>
  <c r="J411" i="23"/>
  <c r="M411" i="23"/>
  <c r="A412" i="23"/>
  <c r="B412" i="23"/>
  <c r="C412" i="23"/>
  <c r="D412" i="23"/>
  <c r="E412" i="23"/>
  <c r="G412" i="23"/>
  <c r="H412" i="23"/>
  <c r="J412" i="23"/>
  <c r="M412" i="23"/>
  <c r="A413" i="23"/>
  <c r="B413" i="23"/>
  <c r="C413" i="23"/>
  <c r="D413" i="23"/>
  <c r="E413" i="23"/>
  <c r="G413" i="23"/>
  <c r="H413" i="23"/>
  <c r="J413" i="23"/>
  <c r="M413" i="23"/>
  <c r="A414" i="23"/>
  <c r="B414" i="23"/>
  <c r="C414" i="23"/>
  <c r="D414" i="23"/>
  <c r="E414" i="23"/>
  <c r="G414" i="23"/>
  <c r="H414" i="23"/>
  <c r="J414" i="23"/>
  <c r="M414" i="23"/>
  <c r="A415" i="23"/>
  <c r="B415" i="23"/>
  <c r="C415" i="23"/>
  <c r="D415" i="23"/>
  <c r="E415" i="23"/>
  <c r="G415" i="23"/>
  <c r="H415" i="23"/>
  <c r="J415" i="23"/>
  <c r="M415" i="23"/>
  <c r="A416" i="23"/>
  <c r="B416" i="23"/>
  <c r="C416" i="23"/>
  <c r="D416" i="23"/>
  <c r="E416" i="23"/>
  <c r="G416" i="23"/>
  <c r="H416" i="23"/>
  <c r="J416" i="23"/>
  <c r="M416" i="23"/>
  <c r="A417" i="23"/>
  <c r="B417" i="23"/>
  <c r="C417" i="23"/>
  <c r="D417" i="23"/>
  <c r="E417" i="23"/>
  <c r="G417" i="23"/>
  <c r="H417" i="23"/>
  <c r="J417" i="23"/>
  <c r="M417" i="23"/>
  <c r="A418" i="23"/>
  <c r="B418" i="23"/>
  <c r="C418" i="23"/>
  <c r="D418" i="23"/>
  <c r="E418" i="23"/>
  <c r="G418" i="23"/>
  <c r="H418" i="23"/>
  <c r="J418" i="23"/>
  <c r="M418" i="23"/>
  <c r="A419" i="23"/>
  <c r="B419" i="23"/>
  <c r="C419" i="23"/>
  <c r="D419" i="23"/>
  <c r="E419" i="23"/>
  <c r="G419" i="23"/>
  <c r="H419" i="23"/>
  <c r="J419" i="23"/>
  <c r="M419" i="23"/>
  <c r="A420" i="23"/>
  <c r="B420" i="23"/>
  <c r="C420" i="23"/>
  <c r="D420" i="23"/>
  <c r="E420" i="23"/>
  <c r="G420" i="23"/>
  <c r="H420" i="23"/>
  <c r="J420" i="23"/>
  <c r="M420" i="23"/>
  <c r="A421" i="23"/>
  <c r="B421" i="23"/>
  <c r="C421" i="23"/>
  <c r="D421" i="23"/>
  <c r="E421" i="23"/>
  <c r="G421" i="23"/>
  <c r="H421" i="23"/>
  <c r="J421" i="23"/>
  <c r="M421" i="23"/>
  <c r="A422" i="23"/>
  <c r="B422" i="23"/>
  <c r="C422" i="23"/>
  <c r="D422" i="23"/>
  <c r="E422" i="23"/>
  <c r="G422" i="23"/>
  <c r="H422" i="23"/>
  <c r="J422" i="23"/>
  <c r="M422" i="23"/>
  <c r="A423" i="23"/>
  <c r="B423" i="23"/>
  <c r="C423" i="23"/>
  <c r="D423" i="23"/>
  <c r="E423" i="23"/>
  <c r="G423" i="23"/>
  <c r="H423" i="23"/>
  <c r="J423" i="23"/>
  <c r="M423" i="23"/>
  <c r="A424" i="23"/>
  <c r="B424" i="23"/>
  <c r="C424" i="23"/>
  <c r="D424" i="23"/>
  <c r="E424" i="23"/>
  <c r="G424" i="23"/>
  <c r="H424" i="23"/>
  <c r="J424" i="23"/>
  <c r="M424" i="23"/>
  <c r="A425" i="23"/>
  <c r="B425" i="23"/>
  <c r="C425" i="23"/>
  <c r="D425" i="23"/>
  <c r="E425" i="23"/>
  <c r="G425" i="23"/>
  <c r="H425" i="23"/>
  <c r="J425" i="23"/>
  <c r="M425" i="23"/>
  <c r="A426" i="23"/>
  <c r="B426" i="23"/>
  <c r="C426" i="23"/>
  <c r="D426" i="23"/>
  <c r="E426" i="23"/>
  <c r="G426" i="23"/>
  <c r="H426" i="23"/>
  <c r="J426" i="23"/>
  <c r="M426" i="23"/>
  <c r="A427" i="23"/>
  <c r="B427" i="23"/>
  <c r="C427" i="23"/>
  <c r="D427" i="23"/>
  <c r="E427" i="23"/>
  <c r="G427" i="23"/>
  <c r="H427" i="23"/>
  <c r="J427" i="23"/>
  <c r="M427" i="23"/>
  <c r="A428" i="23"/>
  <c r="B428" i="23"/>
  <c r="C428" i="23"/>
  <c r="D428" i="23"/>
  <c r="E428" i="23"/>
  <c r="G428" i="23"/>
  <c r="H428" i="23"/>
  <c r="J428" i="23"/>
  <c r="M428" i="23"/>
  <c r="A429" i="23"/>
  <c r="B429" i="23"/>
  <c r="C429" i="23"/>
  <c r="D429" i="23"/>
  <c r="E429" i="23"/>
  <c r="G429" i="23"/>
  <c r="H429" i="23"/>
  <c r="J429" i="23"/>
  <c r="M429" i="23"/>
  <c r="A430" i="23"/>
  <c r="B430" i="23"/>
  <c r="C430" i="23"/>
  <c r="D430" i="23"/>
  <c r="E430" i="23"/>
  <c r="G430" i="23"/>
  <c r="H430" i="23"/>
  <c r="J430" i="23"/>
  <c r="M430" i="23"/>
  <c r="A431" i="23"/>
  <c r="B431" i="23"/>
  <c r="C431" i="23"/>
  <c r="D431" i="23"/>
  <c r="E431" i="23"/>
  <c r="G431" i="23"/>
  <c r="H431" i="23"/>
  <c r="J431" i="23"/>
  <c r="M431" i="23"/>
  <c r="A432" i="23"/>
  <c r="B432" i="23"/>
  <c r="C432" i="23"/>
  <c r="D432" i="23"/>
  <c r="E432" i="23"/>
  <c r="G432" i="23"/>
  <c r="H432" i="23"/>
  <c r="J432" i="23"/>
  <c r="M432" i="23"/>
  <c r="A433" i="23"/>
  <c r="B433" i="23"/>
  <c r="C433" i="23"/>
  <c r="D433" i="23"/>
  <c r="E433" i="23"/>
  <c r="G433" i="23"/>
  <c r="H433" i="23"/>
  <c r="J433" i="23"/>
  <c r="M433" i="23"/>
  <c r="A434" i="23"/>
  <c r="B434" i="23"/>
  <c r="C434" i="23"/>
  <c r="D434" i="23"/>
  <c r="E434" i="23"/>
  <c r="G434" i="23"/>
  <c r="H434" i="23"/>
  <c r="J434" i="23"/>
  <c r="M434" i="23"/>
  <c r="A435" i="23"/>
  <c r="B435" i="23"/>
  <c r="C435" i="23"/>
  <c r="D435" i="23"/>
  <c r="E435" i="23"/>
  <c r="G435" i="23"/>
  <c r="H435" i="23"/>
  <c r="J435" i="23"/>
  <c r="M435" i="23"/>
  <c r="A436" i="23"/>
  <c r="B436" i="23"/>
  <c r="C436" i="23"/>
  <c r="D436" i="23"/>
  <c r="E436" i="23"/>
  <c r="G436" i="23"/>
  <c r="H436" i="23"/>
  <c r="J436" i="23"/>
  <c r="M436" i="23"/>
  <c r="A437" i="23"/>
  <c r="B437" i="23"/>
  <c r="C437" i="23"/>
  <c r="D437" i="23"/>
  <c r="E437" i="23"/>
  <c r="G437" i="23"/>
  <c r="H437" i="23"/>
  <c r="J437" i="23"/>
  <c r="M437" i="23"/>
  <c r="A438" i="23"/>
  <c r="B438" i="23"/>
  <c r="C438" i="23"/>
  <c r="D438" i="23"/>
  <c r="E438" i="23"/>
  <c r="G438" i="23"/>
  <c r="H438" i="23"/>
  <c r="J438" i="23"/>
  <c r="M438" i="23"/>
  <c r="A439" i="23"/>
  <c r="B439" i="23"/>
  <c r="C439" i="23"/>
  <c r="D439" i="23"/>
  <c r="E439" i="23"/>
  <c r="G439" i="23"/>
  <c r="H439" i="23"/>
  <c r="J439" i="23"/>
  <c r="M439" i="23"/>
  <c r="A440" i="23"/>
  <c r="B440" i="23"/>
  <c r="C440" i="23"/>
  <c r="D440" i="23"/>
  <c r="E440" i="23"/>
  <c r="G440" i="23"/>
  <c r="H440" i="23"/>
  <c r="J440" i="23"/>
  <c r="M440" i="23"/>
  <c r="A441" i="23"/>
  <c r="B441" i="23"/>
  <c r="C441" i="23"/>
  <c r="D441" i="23"/>
  <c r="E441" i="23"/>
  <c r="G441" i="23"/>
  <c r="H441" i="23"/>
  <c r="J441" i="23"/>
  <c r="M441" i="23"/>
  <c r="A442" i="23"/>
  <c r="B442" i="23"/>
  <c r="C442" i="23"/>
  <c r="D442" i="23"/>
  <c r="E442" i="23"/>
  <c r="G442" i="23"/>
  <c r="H442" i="23"/>
  <c r="J442" i="23"/>
  <c r="M442" i="23"/>
  <c r="A443" i="23"/>
  <c r="B443" i="23"/>
  <c r="C443" i="23"/>
  <c r="D443" i="23"/>
  <c r="E443" i="23"/>
  <c r="G443" i="23"/>
  <c r="H443" i="23"/>
  <c r="J443" i="23"/>
  <c r="M443" i="23"/>
  <c r="A444" i="23"/>
  <c r="B444" i="23"/>
  <c r="C444" i="23"/>
  <c r="D444" i="23"/>
  <c r="E444" i="23"/>
  <c r="G444" i="23"/>
  <c r="H444" i="23"/>
  <c r="J444" i="23"/>
  <c r="M444" i="23"/>
  <c r="A445" i="23"/>
  <c r="B445" i="23"/>
  <c r="C445" i="23"/>
  <c r="D445" i="23"/>
  <c r="E445" i="23"/>
  <c r="G445" i="23"/>
  <c r="H445" i="23"/>
  <c r="J445" i="23"/>
  <c r="M445" i="23"/>
  <c r="A446" i="23"/>
  <c r="B446" i="23"/>
  <c r="C446" i="23"/>
  <c r="D446" i="23"/>
  <c r="E446" i="23"/>
  <c r="G446" i="23"/>
  <c r="H446" i="23"/>
  <c r="J446" i="23"/>
  <c r="M446" i="23"/>
  <c r="A447" i="23"/>
  <c r="B447" i="23"/>
  <c r="C447" i="23"/>
  <c r="D447" i="23"/>
  <c r="E447" i="23"/>
  <c r="G447" i="23"/>
  <c r="H447" i="23"/>
  <c r="J447" i="23"/>
  <c r="M447" i="23"/>
  <c r="A448" i="23"/>
  <c r="B448" i="23"/>
  <c r="C448" i="23"/>
  <c r="D448" i="23"/>
  <c r="E448" i="23"/>
  <c r="G448" i="23"/>
  <c r="H448" i="23"/>
  <c r="J448" i="23"/>
  <c r="M448" i="23"/>
  <c r="A449" i="23"/>
  <c r="B449" i="23"/>
  <c r="C449" i="23"/>
  <c r="D449" i="23"/>
  <c r="E449" i="23"/>
  <c r="G449" i="23"/>
  <c r="H449" i="23"/>
  <c r="J449" i="23"/>
  <c r="M449" i="23"/>
  <c r="A450" i="23"/>
  <c r="B450" i="23"/>
  <c r="C450" i="23"/>
  <c r="D450" i="23"/>
  <c r="E450" i="23"/>
  <c r="G450" i="23"/>
  <c r="H450" i="23"/>
  <c r="J450" i="23"/>
  <c r="M450" i="23"/>
  <c r="A451" i="23"/>
  <c r="B451" i="23"/>
  <c r="C451" i="23"/>
  <c r="D451" i="23"/>
  <c r="E451" i="23"/>
  <c r="G451" i="23"/>
  <c r="H451" i="23"/>
  <c r="J451" i="23"/>
  <c r="M451" i="23"/>
  <c r="A452" i="23"/>
  <c r="B452" i="23"/>
  <c r="C452" i="23"/>
  <c r="D452" i="23"/>
  <c r="E452" i="23"/>
  <c r="G452" i="23"/>
  <c r="H452" i="23"/>
  <c r="J452" i="23"/>
  <c r="M452" i="23"/>
  <c r="A453" i="23"/>
  <c r="B453" i="23"/>
  <c r="C453" i="23"/>
  <c r="D453" i="23"/>
  <c r="E453" i="23"/>
  <c r="G453" i="23"/>
  <c r="H453" i="23"/>
  <c r="J453" i="23"/>
  <c r="M453" i="23"/>
  <c r="A454" i="23"/>
  <c r="B454" i="23"/>
  <c r="C454" i="23"/>
  <c r="D454" i="23"/>
  <c r="E454" i="23"/>
  <c r="G454" i="23"/>
  <c r="H454" i="23"/>
  <c r="J454" i="23"/>
  <c r="M454" i="23"/>
  <c r="A455" i="23"/>
  <c r="B455" i="23"/>
  <c r="C455" i="23"/>
  <c r="D455" i="23"/>
  <c r="E455" i="23"/>
  <c r="G455" i="23"/>
  <c r="H455" i="23"/>
  <c r="J455" i="23"/>
  <c r="M455" i="23"/>
  <c r="A456" i="23"/>
  <c r="B456" i="23"/>
  <c r="C456" i="23"/>
  <c r="D456" i="23"/>
  <c r="E456" i="23"/>
  <c r="G456" i="23"/>
  <c r="H456" i="23"/>
  <c r="J456" i="23"/>
  <c r="M456" i="23"/>
  <c r="A457" i="23"/>
  <c r="B457" i="23"/>
  <c r="C457" i="23"/>
  <c r="D457" i="23"/>
  <c r="E457" i="23"/>
  <c r="G457" i="23"/>
  <c r="H457" i="23"/>
  <c r="J457" i="23"/>
  <c r="M457" i="23"/>
  <c r="A458" i="23"/>
  <c r="B458" i="23"/>
  <c r="C458" i="23"/>
  <c r="D458" i="23"/>
  <c r="E458" i="23"/>
  <c r="G458" i="23"/>
  <c r="H458" i="23"/>
  <c r="J458" i="23"/>
  <c r="M458" i="23"/>
  <c r="A459" i="23"/>
  <c r="B459" i="23"/>
  <c r="C459" i="23"/>
  <c r="D459" i="23"/>
  <c r="E459" i="23"/>
  <c r="G459" i="23"/>
  <c r="H459" i="23"/>
  <c r="J459" i="23"/>
  <c r="M459" i="23"/>
  <c r="A460" i="23"/>
  <c r="B460" i="23"/>
  <c r="C460" i="23"/>
  <c r="D460" i="23"/>
  <c r="E460" i="23"/>
  <c r="G460" i="23"/>
  <c r="H460" i="23"/>
  <c r="J460" i="23"/>
  <c r="M460" i="23"/>
  <c r="A461" i="23"/>
  <c r="B461" i="23"/>
  <c r="C461" i="23"/>
  <c r="D461" i="23"/>
  <c r="E461" i="23"/>
  <c r="G461" i="23"/>
  <c r="H461" i="23"/>
  <c r="J461" i="23"/>
  <c r="M461" i="23"/>
  <c r="A462" i="23"/>
  <c r="B462" i="23"/>
  <c r="C462" i="23"/>
  <c r="D462" i="23"/>
  <c r="E462" i="23"/>
  <c r="G462" i="23"/>
  <c r="H462" i="23"/>
  <c r="J462" i="23"/>
  <c r="M462" i="23"/>
  <c r="A463" i="23"/>
  <c r="B463" i="23"/>
  <c r="C463" i="23"/>
  <c r="D463" i="23"/>
  <c r="E463" i="23"/>
  <c r="G463" i="23"/>
  <c r="H463" i="23"/>
  <c r="J463" i="23"/>
  <c r="M463" i="23"/>
  <c r="A464" i="23"/>
  <c r="B464" i="23"/>
  <c r="C464" i="23"/>
  <c r="D464" i="23"/>
  <c r="E464" i="23"/>
  <c r="G464" i="23"/>
  <c r="H464" i="23"/>
  <c r="J464" i="23"/>
  <c r="M464" i="23"/>
  <c r="A465" i="23"/>
  <c r="B465" i="23"/>
  <c r="C465" i="23"/>
  <c r="D465" i="23"/>
  <c r="E465" i="23"/>
  <c r="G465" i="23"/>
  <c r="H465" i="23"/>
  <c r="J465" i="23"/>
  <c r="M465" i="23"/>
  <c r="A466" i="23"/>
  <c r="B466" i="23"/>
  <c r="C466" i="23"/>
  <c r="D466" i="23"/>
  <c r="E466" i="23"/>
  <c r="G466" i="23"/>
  <c r="H466" i="23"/>
  <c r="J466" i="23"/>
  <c r="M466" i="23"/>
  <c r="A467" i="23"/>
  <c r="B467" i="23"/>
  <c r="C467" i="23"/>
  <c r="D467" i="23"/>
  <c r="E467" i="23"/>
  <c r="G467" i="23"/>
  <c r="H467" i="23"/>
  <c r="J467" i="23"/>
  <c r="M467" i="23"/>
  <c r="A468" i="23"/>
  <c r="B468" i="23"/>
  <c r="C468" i="23"/>
  <c r="D468" i="23"/>
  <c r="E468" i="23"/>
  <c r="G468" i="23"/>
  <c r="H468" i="23"/>
  <c r="J468" i="23"/>
  <c r="M468" i="23"/>
  <c r="A469" i="23"/>
  <c r="B469" i="23"/>
  <c r="C469" i="23"/>
  <c r="D469" i="23"/>
  <c r="E469" i="23"/>
  <c r="G469" i="23"/>
  <c r="H469" i="23"/>
  <c r="J469" i="23"/>
  <c r="M469" i="23"/>
  <c r="A470" i="23"/>
  <c r="B470" i="23"/>
  <c r="C470" i="23"/>
  <c r="D470" i="23"/>
  <c r="E470" i="23"/>
  <c r="G470" i="23"/>
  <c r="H470" i="23"/>
  <c r="J470" i="23"/>
  <c r="M470" i="23"/>
  <c r="A471" i="23"/>
  <c r="B471" i="23"/>
  <c r="C471" i="23"/>
  <c r="D471" i="23"/>
  <c r="E471" i="23"/>
  <c r="G471" i="23"/>
  <c r="H471" i="23"/>
  <c r="J471" i="23"/>
  <c r="M471" i="23"/>
  <c r="A472" i="23"/>
  <c r="B472" i="23"/>
  <c r="C472" i="23"/>
  <c r="D472" i="23"/>
  <c r="E472" i="23"/>
  <c r="G472" i="23"/>
  <c r="H472" i="23"/>
  <c r="J472" i="23"/>
  <c r="M472" i="23"/>
  <c r="A473" i="23"/>
  <c r="B473" i="23"/>
  <c r="C473" i="23"/>
  <c r="D473" i="23"/>
  <c r="E473" i="23"/>
  <c r="G473" i="23"/>
  <c r="H473" i="23"/>
  <c r="J473" i="23"/>
  <c r="M473" i="23"/>
  <c r="A474" i="23"/>
  <c r="B474" i="23"/>
  <c r="C474" i="23"/>
  <c r="D474" i="23"/>
  <c r="E474" i="23"/>
  <c r="G474" i="23"/>
  <c r="H474" i="23"/>
  <c r="J474" i="23"/>
  <c r="M474" i="23"/>
  <c r="A475" i="23"/>
  <c r="B475" i="23"/>
  <c r="C475" i="23"/>
  <c r="D475" i="23"/>
  <c r="E475" i="23"/>
  <c r="G475" i="23"/>
  <c r="H475" i="23"/>
  <c r="J475" i="23"/>
  <c r="M475" i="23"/>
  <c r="A476" i="23"/>
  <c r="B476" i="23"/>
  <c r="C476" i="23"/>
  <c r="D476" i="23"/>
  <c r="E476" i="23"/>
  <c r="G476" i="23"/>
  <c r="H476" i="23"/>
  <c r="J476" i="23"/>
  <c r="M476" i="23"/>
  <c r="A477" i="23"/>
  <c r="B477" i="23"/>
  <c r="C477" i="23"/>
  <c r="D477" i="23"/>
  <c r="E477" i="23"/>
  <c r="G477" i="23"/>
  <c r="H477" i="23"/>
  <c r="J477" i="23"/>
  <c r="M477" i="23"/>
  <c r="A478" i="23"/>
  <c r="B478" i="23"/>
  <c r="C478" i="23"/>
  <c r="D478" i="23"/>
  <c r="E478" i="23"/>
  <c r="G478" i="23"/>
  <c r="H478" i="23"/>
  <c r="J478" i="23"/>
  <c r="M478" i="23"/>
  <c r="A479" i="23"/>
  <c r="B479" i="23"/>
  <c r="C479" i="23"/>
  <c r="D479" i="23"/>
  <c r="E479" i="23"/>
  <c r="G479" i="23"/>
  <c r="H479" i="23"/>
  <c r="J479" i="23"/>
  <c r="M479" i="23"/>
  <c r="A480" i="23"/>
  <c r="B480" i="23"/>
  <c r="C480" i="23"/>
  <c r="D480" i="23"/>
  <c r="E480" i="23"/>
  <c r="G480" i="23"/>
  <c r="H480" i="23"/>
  <c r="J480" i="23"/>
  <c r="M480" i="23"/>
  <c r="A481" i="23"/>
  <c r="B481" i="23"/>
  <c r="C481" i="23"/>
  <c r="D481" i="23"/>
  <c r="E481" i="23"/>
  <c r="G481" i="23"/>
  <c r="H481" i="23"/>
  <c r="J481" i="23"/>
  <c r="M481" i="23"/>
  <c r="A482" i="23"/>
  <c r="B482" i="23"/>
  <c r="C482" i="23"/>
  <c r="D482" i="23"/>
  <c r="E482" i="23"/>
  <c r="G482" i="23"/>
  <c r="H482" i="23"/>
  <c r="J482" i="23"/>
  <c r="M482" i="23"/>
  <c r="A483" i="23"/>
  <c r="B483" i="23"/>
  <c r="C483" i="23"/>
  <c r="D483" i="23"/>
  <c r="E483" i="23"/>
  <c r="G483" i="23"/>
  <c r="H483" i="23"/>
  <c r="J483" i="23"/>
  <c r="M483" i="23"/>
  <c r="A484" i="23"/>
  <c r="B484" i="23"/>
  <c r="C484" i="23"/>
  <c r="D484" i="23"/>
  <c r="E484" i="23"/>
  <c r="G484" i="23"/>
  <c r="H484" i="23"/>
  <c r="J484" i="23"/>
  <c r="M484" i="23"/>
  <c r="A485" i="23"/>
  <c r="B485" i="23"/>
  <c r="C485" i="23"/>
  <c r="D485" i="23"/>
  <c r="E485" i="23"/>
  <c r="G485" i="23"/>
  <c r="H485" i="23"/>
  <c r="J485" i="23"/>
  <c r="M485" i="23"/>
  <c r="A486" i="23"/>
  <c r="B486" i="23"/>
  <c r="C486" i="23"/>
  <c r="D486" i="23"/>
  <c r="E486" i="23"/>
  <c r="G486" i="23"/>
  <c r="H486" i="23"/>
  <c r="J486" i="23"/>
  <c r="M486" i="23"/>
  <c r="A487" i="23"/>
  <c r="B487" i="23"/>
  <c r="C487" i="23"/>
  <c r="D487" i="23"/>
  <c r="E487" i="23"/>
  <c r="G487" i="23"/>
  <c r="H487" i="23"/>
  <c r="J487" i="23"/>
  <c r="M487" i="23"/>
  <c r="A488" i="23"/>
  <c r="B488" i="23"/>
  <c r="C488" i="23"/>
  <c r="D488" i="23"/>
  <c r="E488" i="23"/>
  <c r="G488" i="23"/>
  <c r="H488" i="23"/>
  <c r="J488" i="23"/>
  <c r="M488" i="23"/>
  <c r="A489" i="23"/>
  <c r="B489" i="23"/>
  <c r="C489" i="23"/>
  <c r="D489" i="23"/>
  <c r="E489" i="23"/>
  <c r="G489" i="23"/>
  <c r="H489" i="23"/>
  <c r="J489" i="23"/>
  <c r="M489" i="23"/>
  <c r="A490" i="23"/>
  <c r="B490" i="23"/>
  <c r="C490" i="23"/>
  <c r="D490" i="23"/>
  <c r="E490" i="23"/>
  <c r="G490" i="23"/>
  <c r="H490" i="23"/>
  <c r="J490" i="23"/>
  <c r="M490" i="23"/>
  <c r="A491" i="23"/>
  <c r="B491" i="23"/>
  <c r="C491" i="23"/>
  <c r="D491" i="23"/>
  <c r="E491" i="23"/>
  <c r="G491" i="23"/>
  <c r="H491" i="23"/>
  <c r="J491" i="23"/>
  <c r="M491" i="23"/>
  <c r="A492" i="23"/>
  <c r="B492" i="23"/>
  <c r="C492" i="23"/>
  <c r="D492" i="23"/>
  <c r="E492" i="23"/>
  <c r="G492" i="23"/>
  <c r="H492" i="23"/>
  <c r="J492" i="23"/>
  <c r="M492" i="23"/>
  <c r="A493" i="23"/>
  <c r="B493" i="23"/>
  <c r="C493" i="23"/>
  <c r="D493" i="23"/>
  <c r="E493" i="23"/>
  <c r="G493" i="23"/>
  <c r="H493" i="23"/>
  <c r="J493" i="23"/>
  <c r="M493" i="23"/>
  <c r="A494" i="23"/>
  <c r="B494" i="23"/>
  <c r="C494" i="23"/>
  <c r="D494" i="23"/>
  <c r="E494" i="23"/>
  <c r="G494" i="23"/>
  <c r="H494" i="23"/>
  <c r="J494" i="23"/>
  <c r="M494" i="23"/>
  <c r="A495" i="23"/>
  <c r="B495" i="23"/>
  <c r="C495" i="23"/>
  <c r="D495" i="23"/>
  <c r="E495" i="23"/>
  <c r="G495" i="23"/>
  <c r="H495" i="23"/>
  <c r="J495" i="23"/>
  <c r="M495" i="23"/>
  <c r="A496" i="23"/>
  <c r="B496" i="23"/>
  <c r="C496" i="23"/>
  <c r="D496" i="23"/>
  <c r="E496" i="23"/>
  <c r="G496" i="23"/>
  <c r="H496" i="23"/>
  <c r="J496" i="23"/>
  <c r="M496" i="23"/>
  <c r="A497" i="23"/>
  <c r="B497" i="23"/>
  <c r="C497" i="23"/>
  <c r="D497" i="23"/>
  <c r="E497" i="23"/>
  <c r="G497" i="23"/>
  <c r="H497" i="23"/>
  <c r="J497" i="23"/>
  <c r="M497" i="23"/>
  <c r="A498" i="23"/>
  <c r="B498" i="23"/>
  <c r="C498" i="23"/>
  <c r="D498" i="23"/>
  <c r="E498" i="23"/>
  <c r="G498" i="23"/>
  <c r="H498" i="23"/>
  <c r="J498" i="23"/>
  <c r="M498" i="23"/>
  <c r="A499" i="23"/>
  <c r="B499" i="23"/>
  <c r="C499" i="23"/>
  <c r="D499" i="23"/>
  <c r="E499" i="23"/>
  <c r="G499" i="23"/>
  <c r="H499" i="23"/>
  <c r="J499" i="23"/>
  <c r="M499" i="23"/>
  <c r="A500" i="23"/>
  <c r="B500" i="23"/>
  <c r="C500" i="23"/>
  <c r="D500" i="23"/>
  <c r="E500" i="23"/>
  <c r="G500" i="23"/>
  <c r="H500" i="23"/>
  <c r="J500" i="23"/>
  <c r="M500" i="23"/>
  <c r="A501" i="23"/>
  <c r="B501" i="23"/>
  <c r="C501" i="23"/>
  <c r="D501" i="23"/>
  <c r="E501" i="23"/>
  <c r="G501" i="23"/>
  <c r="H501" i="23"/>
  <c r="J501" i="23"/>
  <c r="M501" i="23"/>
  <c r="A502" i="23"/>
  <c r="B502" i="23"/>
  <c r="C502" i="23"/>
  <c r="D502" i="23"/>
  <c r="E502" i="23"/>
  <c r="G502" i="23"/>
  <c r="H502" i="23"/>
  <c r="J502" i="23"/>
  <c r="M502" i="23"/>
  <c r="A503" i="23"/>
  <c r="B503" i="23"/>
  <c r="C503" i="23"/>
  <c r="D503" i="23"/>
  <c r="E503" i="23"/>
  <c r="G503" i="23"/>
  <c r="H503" i="23"/>
  <c r="J503" i="23"/>
  <c r="M503" i="23"/>
  <c r="A504" i="23"/>
  <c r="B504" i="23"/>
  <c r="C504" i="23"/>
  <c r="D504" i="23"/>
  <c r="E504" i="23"/>
  <c r="G504" i="23"/>
  <c r="H504" i="23"/>
  <c r="J504" i="23"/>
  <c r="M504" i="23"/>
  <c r="A505" i="23"/>
  <c r="B505" i="23"/>
  <c r="C505" i="23"/>
  <c r="D505" i="23"/>
  <c r="E505" i="23"/>
  <c r="G505" i="23"/>
  <c r="H505" i="23"/>
  <c r="J505" i="23"/>
  <c r="M505" i="23"/>
  <c r="A506" i="23"/>
  <c r="B506" i="23"/>
  <c r="C506" i="23"/>
  <c r="D506" i="23"/>
  <c r="E506" i="23"/>
  <c r="G506" i="23"/>
  <c r="H506" i="23"/>
  <c r="J506" i="23"/>
  <c r="M506" i="23"/>
  <c r="A507" i="23"/>
  <c r="B507" i="23"/>
  <c r="C507" i="23"/>
  <c r="D507" i="23"/>
  <c r="E507" i="23"/>
  <c r="G507" i="23"/>
  <c r="H507" i="23"/>
  <c r="J507" i="23"/>
  <c r="M507" i="23"/>
  <c r="A508" i="23"/>
  <c r="B508" i="23"/>
  <c r="C508" i="23"/>
  <c r="D508" i="23"/>
  <c r="E508" i="23"/>
  <c r="G508" i="23"/>
  <c r="H508" i="23"/>
  <c r="J508" i="23"/>
  <c r="M508" i="23"/>
  <c r="A509" i="23"/>
  <c r="B509" i="23"/>
  <c r="C509" i="23"/>
  <c r="D509" i="23"/>
  <c r="E509" i="23"/>
  <c r="G509" i="23"/>
  <c r="H509" i="23"/>
  <c r="J509" i="23"/>
  <c r="M509" i="23"/>
  <c r="A510" i="23"/>
  <c r="B510" i="23"/>
  <c r="C510" i="23"/>
  <c r="D510" i="23"/>
  <c r="E510" i="23"/>
  <c r="G510" i="23"/>
  <c r="H510" i="23"/>
  <c r="J510" i="23"/>
  <c r="M510" i="23"/>
  <c r="H13" i="23"/>
  <c r="J13" i="23"/>
  <c r="M13" i="23"/>
  <c r="B13" i="23"/>
  <c r="C13" i="23"/>
  <c r="D13" i="23"/>
  <c r="E13" i="23"/>
  <c r="G13" i="23"/>
  <c r="A13"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D12" i="23"/>
  <c r="C12" i="23"/>
  <c r="B12" i="23"/>
  <c r="A12" i="23"/>
  <c r="J5" i="23"/>
  <c r="B5" i="23"/>
  <c r="N9" i="23" s="1"/>
  <c r="B4" i="23"/>
  <c r="B3" i="23"/>
  <c r="B2" i="23"/>
  <c r="A14" i="22"/>
  <c r="B14" i="22"/>
  <c r="C14" i="22"/>
  <c r="D14" i="22"/>
  <c r="E14" i="22"/>
  <c r="G14" i="22"/>
  <c r="H14" i="22"/>
  <c r="J14" i="22"/>
  <c r="M14" i="22"/>
  <c r="A15" i="22"/>
  <c r="B15" i="22"/>
  <c r="C15" i="22"/>
  <c r="D15" i="22"/>
  <c r="E15" i="22"/>
  <c r="G15" i="22"/>
  <c r="H15" i="22"/>
  <c r="J15" i="22"/>
  <c r="M15" i="22"/>
  <c r="A16" i="22"/>
  <c r="B16" i="22"/>
  <c r="C16" i="22"/>
  <c r="D16" i="22"/>
  <c r="E16" i="22"/>
  <c r="G16" i="22"/>
  <c r="H16" i="22"/>
  <c r="J16" i="22"/>
  <c r="M16" i="22"/>
  <c r="A17" i="22"/>
  <c r="B17" i="22"/>
  <c r="C17" i="22"/>
  <c r="D17" i="22"/>
  <c r="E17" i="22"/>
  <c r="G17" i="22"/>
  <c r="H17" i="22"/>
  <c r="J17" i="22"/>
  <c r="M17" i="22"/>
  <c r="A18" i="22"/>
  <c r="B18" i="22"/>
  <c r="C18" i="22"/>
  <c r="D18" i="22"/>
  <c r="E18" i="22"/>
  <c r="G18" i="22"/>
  <c r="H18" i="22"/>
  <c r="J18" i="22"/>
  <c r="M18" i="22"/>
  <c r="A19" i="22"/>
  <c r="B19" i="22"/>
  <c r="C19" i="22"/>
  <c r="D19" i="22"/>
  <c r="E19" i="22"/>
  <c r="G19" i="22"/>
  <c r="H19" i="22"/>
  <c r="J19" i="22"/>
  <c r="M19" i="22"/>
  <c r="A20" i="22"/>
  <c r="B20" i="22"/>
  <c r="C20" i="22"/>
  <c r="D20" i="22"/>
  <c r="E20" i="22"/>
  <c r="G20" i="22"/>
  <c r="H20" i="22"/>
  <c r="J20" i="22"/>
  <c r="M20" i="22"/>
  <c r="A21" i="22"/>
  <c r="B21" i="22"/>
  <c r="C21" i="22"/>
  <c r="D21" i="22"/>
  <c r="E21" i="22"/>
  <c r="G21" i="22"/>
  <c r="H21" i="22"/>
  <c r="J21" i="22"/>
  <c r="M21" i="22"/>
  <c r="A22" i="22"/>
  <c r="B22" i="22"/>
  <c r="C22" i="22"/>
  <c r="D22" i="22"/>
  <c r="E22" i="22"/>
  <c r="G22" i="22"/>
  <c r="H22" i="22"/>
  <c r="J22" i="22"/>
  <c r="M22" i="22"/>
  <c r="A23" i="22"/>
  <c r="B23" i="22"/>
  <c r="C23" i="22"/>
  <c r="D23" i="22"/>
  <c r="E23" i="22"/>
  <c r="G23" i="22"/>
  <c r="H23" i="22"/>
  <c r="J23" i="22"/>
  <c r="M23" i="22"/>
  <c r="A24" i="22"/>
  <c r="B24" i="22"/>
  <c r="C24" i="22"/>
  <c r="D24" i="22"/>
  <c r="E24" i="22"/>
  <c r="G24" i="22"/>
  <c r="H24" i="22"/>
  <c r="J24" i="22"/>
  <c r="M24" i="22"/>
  <c r="A25" i="22"/>
  <c r="B25" i="22"/>
  <c r="C25" i="22"/>
  <c r="D25" i="22"/>
  <c r="E25" i="22"/>
  <c r="G25" i="22"/>
  <c r="H25" i="22"/>
  <c r="J25" i="22"/>
  <c r="M25" i="22"/>
  <c r="A26" i="22"/>
  <c r="B26" i="22"/>
  <c r="C26" i="22"/>
  <c r="D26" i="22"/>
  <c r="E26" i="22"/>
  <c r="G26" i="22"/>
  <c r="H26" i="22"/>
  <c r="J26" i="22"/>
  <c r="M26" i="22"/>
  <c r="A27" i="22"/>
  <c r="B27" i="22"/>
  <c r="C27" i="22"/>
  <c r="D27" i="22"/>
  <c r="E27" i="22"/>
  <c r="G27" i="22"/>
  <c r="H27" i="22"/>
  <c r="J27" i="22"/>
  <c r="M27" i="22"/>
  <c r="A28" i="22"/>
  <c r="B28" i="22"/>
  <c r="C28" i="22"/>
  <c r="D28" i="22"/>
  <c r="E28" i="22"/>
  <c r="G28" i="22"/>
  <c r="H28" i="22"/>
  <c r="J28" i="22"/>
  <c r="M28" i="22"/>
  <c r="A29" i="22"/>
  <c r="B29" i="22"/>
  <c r="C29" i="22"/>
  <c r="D29" i="22"/>
  <c r="E29" i="22"/>
  <c r="G29" i="22"/>
  <c r="H29" i="22"/>
  <c r="J29" i="22"/>
  <c r="M29" i="22"/>
  <c r="A30" i="22"/>
  <c r="B30" i="22"/>
  <c r="C30" i="22"/>
  <c r="D30" i="22"/>
  <c r="E30" i="22"/>
  <c r="G30" i="22"/>
  <c r="H30" i="22"/>
  <c r="J30" i="22"/>
  <c r="M30" i="22"/>
  <c r="A31" i="22"/>
  <c r="B31" i="22"/>
  <c r="C31" i="22"/>
  <c r="D31" i="22"/>
  <c r="E31" i="22"/>
  <c r="G31" i="22"/>
  <c r="H31" i="22"/>
  <c r="J31" i="22"/>
  <c r="M31" i="22"/>
  <c r="A32" i="22"/>
  <c r="B32" i="22"/>
  <c r="C32" i="22"/>
  <c r="D32" i="22"/>
  <c r="E32" i="22"/>
  <c r="G32" i="22"/>
  <c r="H32" i="22"/>
  <c r="J32" i="22"/>
  <c r="M32" i="22"/>
  <c r="A33" i="22"/>
  <c r="B33" i="22"/>
  <c r="C33" i="22"/>
  <c r="D33" i="22"/>
  <c r="E33" i="22"/>
  <c r="G33" i="22"/>
  <c r="H33" i="22"/>
  <c r="J33" i="22"/>
  <c r="M33" i="22"/>
  <c r="A34" i="22"/>
  <c r="B34" i="22"/>
  <c r="C34" i="22"/>
  <c r="D34" i="22"/>
  <c r="E34" i="22"/>
  <c r="G34" i="22"/>
  <c r="H34" i="22"/>
  <c r="J34" i="22"/>
  <c r="M34" i="22"/>
  <c r="A35" i="22"/>
  <c r="B35" i="22"/>
  <c r="C35" i="22"/>
  <c r="D35" i="22"/>
  <c r="E35" i="22"/>
  <c r="G35" i="22"/>
  <c r="H35" i="22"/>
  <c r="J35" i="22"/>
  <c r="M35" i="22"/>
  <c r="A36" i="22"/>
  <c r="B36" i="22"/>
  <c r="C36" i="22"/>
  <c r="D36" i="22"/>
  <c r="E36" i="22"/>
  <c r="G36" i="22"/>
  <c r="H36" i="22"/>
  <c r="J36" i="22"/>
  <c r="M36" i="22"/>
  <c r="A37" i="22"/>
  <c r="B37" i="22"/>
  <c r="C37" i="22"/>
  <c r="D37" i="22"/>
  <c r="E37" i="22"/>
  <c r="G37" i="22"/>
  <c r="H37" i="22"/>
  <c r="J37" i="22"/>
  <c r="M37" i="22"/>
  <c r="A38" i="22"/>
  <c r="B38" i="22"/>
  <c r="C38" i="22"/>
  <c r="D38" i="22"/>
  <c r="E38" i="22"/>
  <c r="G38" i="22"/>
  <c r="H38" i="22"/>
  <c r="J38" i="22"/>
  <c r="M38" i="22"/>
  <c r="A39" i="22"/>
  <c r="B39" i="22"/>
  <c r="C39" i="22"/>
  <c r="D39" i="22"/>
  <c r="E39" i="22"/>
  <c r="G39" i="22"/>
  <c r="H39" i="22"/>
  <c r="J39" i="22"/>
  <c r="M39" i="22"/>
  <c r="A40" i="22"/>
  <c r="B40" i="22"/>
  <c r="C40" i="22"/>
  <c r="D40" i="22"/>
  <c r="E40" i="22"/>
  <c r="G40" i="22"/>
  <c r="H40" i="22"/>
  <c r="J40" i="22"/>
  <c r="M40" i="22"/>
  <c r="A41" i="22"/>
  <c r="B41" i="22"/>
  <c r="C41" i="22"/>
  <c r="D41" i="22"/>
  <c r="E41" i="22"/>
  <c r="G41" i="22"/>
  <c r="H41" i="22"/>
  <c r="J41" i="22"/>
  <c r="M41" i="22"/>
  <c r="A42" i="22"/>
  <c r="B42" i="22"/>
  <c r="C42" i="22"/>
  <c r="D42" i="22"/>
  <c r="E42" i="22"/>
  <c r="G42" i="22"/>
  <c r="H42" i="22"/>
  <c r="J42" i="22"/>
  <c r="M42" i="22"/>
  <c r="A43" i="22"/>
  <c r="B43" i="22"/>
  <c r="C43" i="22"/>
  <c r="D43" i="22"/>
  <c r="E43" i="22"/>
  <c r="G43" i="22"/>
  <c r="H43" i="22"/>
  <c r="J43" i="22"/>
  <c r="M43" i="22"/>
  <c r="A44" i="22"/>
  <c r="B44" i="22"/>
  <c r="C44" i="22"/>
  <c r="D44" i="22"/>
  <c r="E44" i="22"/>
  <c r="G44" i="22"/>
  <c r="H44" i="22"/>
  <c r="J44" i="22"/>
  <c r="M44" i="22"/>
  <c r="A45" i="22"/>
  <c r="B45" i="22"/>
  <c r="C45" i="22"/>
  <c r="D45" i="22"/>
  <c r="E45" i="22"/>
  <c r="G45" i="22"/>
  <c r="H45" i="22"/>
  <c r="J45" i="22"/>
  <c r="M45" i="22"/>
  <c r="A46" i="22"/>
  <c r="B46" i="22"/>
  <c r="C46" i="22"/>
  <c r="D46" i="22"/>
  <c r="E46" i="22"/>
  <c r="G46" i="22"/>
  <c r="H46" i="22"/>
  <c r="J46" i="22"/>
  <c r="M46" i="22"/>
  <c r="A47" i="22"/>
  <c r="B47" i="22"/>
  <c r="C47" i="22"/>
  <c r="D47" i="22"/>
  <c r="E47" i="22"/>
  <c r="G47" i="22"/>
  <c r="H47" i="22"/>
  <c r="J47" i="22"/>
  <c r="M47" i="22"/>
  <c r="A48" i="22"/>
  <c r="B48" i="22"/>
  <c r="C48" i="22"/>
  <c r="D48" i="22"/>
  <c r="E48" i="22"/>
  <c r="G48" i="22"/>
  <c r="H48" i="22"/>
  <c r="J48" i="22"/>
  <c r="M48" i="22"/>
  <c r="A49" i="22"/>
  <c r="B49" i="22"/>
  <c r="C49" i="22"/>
  <c r="D49" i="22"/>
  <c r="E49" i="22"/>
  <c r="G49" i="22"/>
  <c r="H49" i="22"/>
  <c r="J49" i="22"/>
  <c r="M49" i="22"/>
  <c r="A50" i="22"/>
  <c r="B50" i="22"/>
  <c r="C50" i="22"/>
  <c r="D50" i="22"/>
  <c r="E50" i="22"/>
  <c r="G50" i="22"/>
  <c r="H50" i="22"/>
  <c r="J50" i="22"/>
  <c r="M50" i="22"/>
  <c r="A51" i="22"/>
  <c r="B51" i="22"/>
  <c r="C51" i="22"/>
  <c r="D51" i="22"/>
  <c r="E51" i="22"/>
  <c r="G51" i="22"/>
  <c r="H51" i="22"/>
  <c r="J51" i="22"/>
  <c r="M51" i="22"/>
  <c r="A52" i="22"/>
  <c r="B52" i="22"/>
  <c r="C52" i="22"/>
  <c r="D52" i="22"/>
  <c r="E52" i="22"/>
  <c r="G52" i="22"/>
  <c r="H52" i="22"/>
  <c r="J52" i="22"/>
  <c r="M52" i="22"/>
  <c r="A53" i="22"/>
  <c r="B53" i="22"/>
  <c r="C53" i="22"/>
  <c r="D53" i="22"/>
  <c r="E53" i="22"/>
  <c r="G53" i="22"/>
  <c r="H53" i="22"/>
  <c r="J53" i="22"/>
  <c r="M53" i="22"/>
  <c r="A54" i="22"/>
  <c r="B54" i="22"/>
  <c r="C54" i="22"/>
  <c r="D54" i="22"/>
  <c r="E54" i="22"/>
  <c r="G54" i="22"/>
  <c r="H54" i="22"/>
  <c r="J54" i="22"/>
  <c r="M54" i="22"/>
  <c r="A55" i="22"/>
  <c r="B55" i="22"/>
  <c r="C55" i="22"/>
  <c r="D55" i="22"/>
  <c r="E55" i="22"/>
  <c r="G55" i="22"/>
  <c r="H55" i="22"/>
  <c r="J55" i="22"/>
  <c r="M55" i="22"/>
  <c r="A56" i="22"/>
  <c r="B56" i="22"/>
  <c r="C56" i="22"/>
  <c r="D56" i="22"/>
  <c r="E56" i="22"/>
  <c r="G56" i="22"/>
  <c r="H56" i="22"/>
  <c r="J56" i="22"/>
  <c r="M56" i="22"/>
  <c r="A57" i="22"/>
  <c r="B57" i="22"/>
  <c r="C57" i="22"/>
  <c r="D57" i="22"/>
  <c r="E57" i="22"/>
  <c r="G57" i="22"/>
  <c r="H57" i="22"/>
  <c r="J57" i="22"/>
  <c r="M57" i="22"/>
  <c r="A58" i="22"/>
  <c r="B58" i="22"/>
  <c r="C58" i="22"/>
  <c r="D58" i="22"/>
  <c r="E58" i="22"/>
  <c r="G58" i="22"/>
  <c r="H58" i="22"/>
  <c r="J58" i="22"/>
  <c r="M58" i="22"/>
  <c r="A59" i="22"/>
  <c r="B59" i="22"/>
  <c r="C59" i="22"/>
  <c r="D59" i="22"/>
  <c r="E59" i="22"/>
  <c r="G59" i="22"/>
  <c r="H59" i="22"/>
  <c r="J59" i="22"/>
  <c r="M59" i="22"/>
  <c r="A60" i="22"/>
  <c r="B60" i="22"/>
  <c r="C60" i="22"/>
  <c r="D60" i="22"/>
  <c r="E60" i="22"/>
  <c r="G60" i="22"/>
  <c r="H60" i="22"/>
  <c r="J60" i="22"/>
  <c r="M60" i="22"/>
  <c r="A61" i="22"/>
  <c r="B61" i="22"/>
  <c r="C61" i="22"/>
  <c r="D61" i="22"/>
  <c r="E61" i="22"/>
  <c r="G61" i="22"/>
  <c r="H61" i="22"/>
  <c r="J61" i="22"/>
  <c r="M61" i="22"/>
  <c r="A62" i="22"/>
  <c r="B62" i="22"/>
  <c r="C62" i="22"/>
  <c r="D62" i="22"/>
  <c r="E62" i="22"/>
  <c r="G62" i="22"/>
  <c r="H62" i="22"/>
  <c r="J62" i="22"/>
  <c r="M62" i="22"/>
  <c r="A63" i="22"/>
  <c r="B63" i="22"/>
  <c r="C63" i="22"/>
  <c r="D63" i="22"/>
  <c r="E63" i="22"/>
  <c r="G63" i="22"/>
  <c r="H63" i="22"/>
  <c r="J63" i="22"/>
  <c r="M63" i="22"/>
  <c r="A64" i="22"/>
  <c r="B64" i="22"/>
  <c r="C64" i="22"/>
  <c r="D64" i="22"/>
  <c r="E64" i="22"/>
  <c r="G64" i="22"/>
  <c r="H64" i="22"/>
  <c r="J64" i="22"/>
  <c r="M64" i="22"/>
  <c r="A65" i="22"/>
  <c r="B65" i="22"/>
  <c r="C65" i="22"/>
  <c r="D65" i="22"/>
  <c r="E65" i="22"/>
  <c r="G65" i="22"/>
  <c r="H65" i="22"/>
  <c r="J65" i="22"/>
  <c r="M65" i="22"/>
  <c r="A66" i="22"/>
  <c r="B66" i="22"/>
  <c r="C66" i="22"/>
  <c r="D66" i="22"/>
  <c r="E66" i="22"/>
  <c r="G66" i="22"/>
  <c r="H66" i="22"/>
  <c r="J66" i="22"/>
  <c r="M66" i="22"/>
  <c r="A67" i="22"/>
  <c r="B67" i="22"/>
  <c r="C67" i="22"/>
  <c r="D67" i="22"/>
  <c r="E67" i="22"/>
  <c r="G67" i="22"/>
  <c r="H67" i="22"/>
  <c r="J67" i="22"/>
  <c r="M67" i="22"/>
  <c r="A68" i="22"/>
  <c r="B68" i="22"/>
  <c r="C68" i="22"/>
  <c r="D68" i="22"/>
  <c r="E68" i="22"/>
  <c r="G68" i="22"/>
  <c r="H68" i="22"/>
  <c r="J68" i="22"/>
  <c r="M68" i="22"/>
  <c r="A69" i="22"/>
  <c r="B69" i="22"/>
  <c r="C69" i="22"/>
  <c r="D69" i="22"/>
  <c r="E69" i="22"/>
  <c r="G69" i="22"/>
  <c r="H69" i="22"/>
  <c r="J69" i="22"/>
  <c r="M69" i="22"/>
  <c r="A70" i="22"/>
  <c r="B70" i="22"/>
  <c r="C70" i="22"/>
  <c r="D70" i="22"/>
  <c r="E70" i="22"/>
  <c r="G70" i="22"/>
  <c r="H70" i="22"/>
  <c r="J70" i="22"/>
  <c r="M70" i="22"/>
  <c r="A71" i="22"/>
  <c r="B71" i="22"/>
  <c r="C71" i="22"/>
  <c r="D71" i="22"/>
  <c r="E71" i="22"/>
  <c r="G71" i="22"/>
  <c r="H71" i="22"/>
  <c r="J71" i="22"/>
  <c r="M71" i="22"/>
  <c r="A72" i="22"/>
  <c r="B72" i="22"/>
  <c r="C72" i="22"/>
  <c r="D72" i="22"/>
  <c r="E72" i="22"/>
  <c r="G72" i="22"/>
  <c r="H72" i="22"/>
  <c r="J72" i="22"/>
  <c r="M72" i="22"/>
  <c r="A73" i="22"/>
  <c r="B73" i="22"/>
  <c r="C73" i="22"/>
  <c r="D73" i="22"/>
  <c r="E73" i="22"/>
  <c r="G73" i="22"/>
  <c r="H73" i="22"/>
  <c r="J73" i="22"/>
  <c r="M73" i="22"/>
  <c r="A74" i="22"/>
  <c r="B74" i="22"/>
  <c r="C74" i="22"/>
  <c r="D74" i="22"/>
  <c r="E74" i="22"/>
  <c r="G74" i="22"/>
  <c r="H74" i="22"/>
  <c r="J74" i="22"/>
  <c r="M74" i="22"/>
  <c r="A75" i="22"/>
  <c r="B75" i="22"/>
  <c r="C75" i="22"/>
  <c r="D75" i="22"/>
  <c r="E75" i="22"/>
  <c r="G75" i="22"/>
  <c r="H75" i="22"/>
  <c r="J75" i="22"/>
  <c r="M75" i="22"/>
  <c r="A76" i="22"/>
  <c r="B76" i="22"/>
  <c r="C76" i="22"/>
  <c r="D76" i="22"/>
  <c r="E76" i="22"/>
  <c r="G76" i="22"/>
  <c r="H76" i="22"/>
  <c r="J76" i="22"/>
  <c r="M76" i="22"/>
  <c r="A77" i="22"/>
  <c r="B77" i="22"/>
  <c r="C77" i="22"/>
  <c r="D77" i="22"/>
  <c r="E77" i="22"/>
  <c r="G77" i="22"/>
  <c r="H77" i="22"/>
  <c r="J77" i="22"/>
  <c r="M77" i="22"/>
  <c r="A78" i="22"/>
  <c r="B78" i="22"/>
  <c r="C78" i="22"/>
  <c r="D78" i="22"/>
  <c r="E78" i="22"/>
  <c r="G78" i="22"/>
  <c r="H78" i="22"/>
  <c r="J78" i="22"/>
  <c r="M78" i="22"/>
  <c r="A79" i="22"/>
  <c r="B79" i="22"/>
  <c r="C79" i="22"/>
  <c r="D79" i="22"/>
  <c r="E79" i="22"/>
  <c r="G79" i="22"/>
  <c r="H79" i="22"/>
  <c r="J79" i="22"/>
  <c r="M79" i="22"/>
  <c r="A80" i="22"/>
  <c r="B80" i="22"/>
  <c r="C80" i="22"/>
  <c r="D80" i="22"/>
  <c r="E80" i="22"/>
  <c r="G80" i="22"/>
  <c r="H80" i="22"/>
  <c r="J80" i="22"/>
  <c r="M80" i="22"/>
  <c r="A81" i="22"/>
  <c r="B81" i="22"/>
  <c r="C81" i="22"/>
  <c r="D81" i="22"/>
  <c r="E81" i="22"/>
  <c r="G81" i="22"/>
  <c r="H81" i="22"/>
  <c r="J81" i="22"/>
  <c r="M81" i="22"/>
  <c r="A82" i="22"/>
  <c r="B82" i="22"/>
  <c r="C82" i="22"/>
  <c r="D82" i="22"/>
  <c r="E82" i="22"/>
  <c r="G82" i="22"/>
  <c r="H82" i="22"/>
  <c r="J82" i="22"/>
  <c r="M82" i="22"/>
  <c r="A83" i="22"/>
  <c r="B83" i="22"/>
  <c r="C83" i="22"/>
  <c r="D83" i="22"/>
  <c r="E83" i="22"/>
  <c r="G83" i="22"/>
  <c r="H83" i="22"/>
  <c r="J83" i="22"/>
  <c r="M83" i="22"/>
  <c r="A84" i="22"/>
  <c r="B84" i="22"/>
  <c r="C84" i="22"/>
  <c r="D84" i="22"/>
  <c r="E84" i="22"/>
  <c r="G84" i="22"/>
  <c r="H84" i="22"/>
  <c r="J84" i="22"/>
  <c r="M84" i="22"/>
  <c r="A85" i="22"/>
  <c r="B85" i="22"/>
  <c r="C85" i="22"/>
  <c r="D85" i="22"/>
  <c r="E85" i="22"/>
  <c r="G85" i="22"/>
  <c r="H85" i="22"/>
  <c r="J85" i="22"/>
  <c r="M85" i="22"/>
  <c r="A86" i="22"/>
  <c r="B86" i="22"/>
  <c r="C86" i="22"/>
  <c r="D86" i="22"/>
  <c r="E86" i="22"/>
  <c r="G86" i="22"/>
  <c r="H86" i="22"/>
  <c r="J86" i="22"/>
  <c r="M86" i="22"/>
  <c r="A87" i="22"/>
  <c r="B87" i="22"/>
  <c r="C87" i="22"/>
  <c r="D87" i="22"/>
  <c r="E87" i="22"/>
  <c r="G87" i="22"/>
  <c r="H87" i="22"/>
  <c r="J87" i="22"/>
  <c r="M87" i="22"/>
  <c r="A88" i="22"/>
  <c r="B88" i="22"/>
  <c r="C88" i="22"/>
  <c r="D88" i="22"/>
  <c r="E88" i="22"/>
  <c r="G88" i="22"/>
  <c r="H88" i="22"/>
  <c r="J88" i="22"/>
  <c r="M88" i="22"/>
  <c r="A89" i="22"/>
  <c r="B89" i="22"/>
  <c r="C89" i="22"/>
  <c r="D89" i="22"/>
  <c r="E89" i="22"/>
  <c r="G89" i="22"/>
  <c r="H89" i="22"/>
  <c r="J89" i="22"/>
  <c r="M89" i="22"/>
  <c r="A90" i="22"/>
  <c r="B90" i="22"/>
  <c r="C90" i="22"/>
  <c r="D90" i="22"/>
  <c r="E90" i="22"/>
  <c r="G90" i="22"/>
  <c r="H90" i="22"/>
  <c r="J90" i="22"/>
  <c r="M90" i="22"/>
  <c r="A91" i="22"/>
  <c r="B91" i="22"/>
  <c r="C91" i="22"/>
  <c r="D91" i="22"/>
  <c r="E91" i="22"/>
  <c r="G91" i="22"/>
  <c r="H91" i="22"/>
  <c r="J91" i="22"/>
  <c r="M91" i="22"/>
  <c r="A92" i="22"/>
  <c r="B92" i="22"/>
  <c r="C92" i="22"/>
  <c r="D92" i="22"/>
  <c r="E92" i="22"/>
  <c r="G92" i="22"/>
  <c r="H92" i="22"/>
  <c r="J92" i="22"/>
  <c r="M92" i="22"/>
  <c r="A93" i="22"/>
  <c r="B93" i="22"/>
  <c r="C93" i="22"/>
  <c r="D93" i="22"/>
  <c r="E93" i="22"/>
  <c r="G93" i="22"/>
  <c r="H93" i="22"/>
  <c r="J93" i="22"/>
  <c r="M93" i="22"/>
  <c r="A94" i="22"/>
  <c r="B94" i="22"/>
  <c r="C94" i="22"/>
  <c r="D94" i="22"/>
  <c r="E94" i="22"/>
  <c r="G94" i="22"/>
  <c r="H94" i="22"/>
  <c r="J94" i="22"/>
  <c r="M94" i="22"/>
  <c r="A95" i="22"/>
  <c r="B95" i="22"/>
  <c r="C95" i="22"/>
  <c r="D95" i="22"/>
  <c r="E95" i="22"/>
  <c r="G95" i="22"/>
  <c r="H95" i="22"/>
  <c r="J95" i="22"/>
  <c r="M95" i="22"/>
  <c r="A96" i="22"/>
  <c r="B96" i="22"/>
  <c r="C96" i="22"/>
  <c r="D96" i="22"/>
  <c r="E96" i="22"/>
  <c r="G96" i="22"/>
  <c r="H96" i="22"/>
  <c r="J96" i="22"/>
  <c r="M96" i="22"/>
  <c r="A97" i="22"/>
  <c r="B97" i="22"/>
  <c r="C97" i="22"/>
  <c r="D97" i="22"/>
  <c r="E97" i="22"/>
  <c r="G97" i="22"/>
  <c r="H97" i="22"/>
  <c r="J97" i="22"/>
  <c r="M97" i="22"/>
  <c r="A98" i="22"/>
  <c r="B98" i="22"/>
  <c r="C98" i="22"/>
  <c r="D98" i="22"/>
  <c r="E98" i="22"/>
  <c r="G98" i="22"/>
  <c r="H98" i="22"/>
  <c r="J98" i="22"/>
  <c r="M98" i="22"/>
  <c r="A99" i="22"/>
  <c r="B99" i="22"/>
  <c r="C99" i="22"/>
  <c r="D99" i="22"/>
  <c r="E99" i="22"/>
  <c r="G99" i="22"/>
  <c r="H99" i="22"/>
  <c r="J99" i="22"/>
  <c r="M99" i="22"/>
  <c r="A100" i="22"/>
  <c r="B100" i="22"/>
  <c r="C100" i="22"/>
  <c r="D100" i="22"/>
  <c r="E100" i="22"/>
  <c r="G100" i="22"/>
  <c r="H100" i="22"/>
  <c r="J100" i="22"/>
  <c r="M100" i="22"/>
  <c r="A101" i="22"/>
  <c r="B101" i="22"/>
  <c r="C101" i="22"/>
  <c r="D101" i="22"/>
  <c r="E101" i="22"/>
  <c r="G101" i="22"/>
  <c r="H101" i="22"/>
  <c r="J101" i="22"/>
  <c r="M101" i="22"/>
  <c r="A102" i="22"/>
  <c r="B102" i="22"/>
  <c r="C102" i="22"/>
  <c r="D102" i="22"/>
  <c r="E102" i="22"/>
  <c r="G102" i="22"/>
  <c r="H102" i="22"/>
  <c r="J102" i="22"/>
  <c r="M102" i="22"/>
  <c r="A103" i="22"/>
  <c r="B103" i="22"/>
  <c r="C103" i="22"/>
  <c r="D103" i="22"/>
  <c r="E103" i="22"/>
  <c r="G103" i="22"/>
  <c r="H103" i="22"/>
  <c r="J103" i="22"/>
  <c r="M103" i="22"/>
  <c r="A104" i="22"/>
  <c r="B104" i="22"/>
  <c r="C104" i="22"/>
  <c r="D104" i="22"/>
  <c r="E104" i="22"/>
  <c r="G104" i="22"/>
  <c r="H104" i="22"/>
  <c r="J104" i="22"/>
  <c r="M104" i="22"/>
  <c r="A105" i="22"/>
  <c r="B105" i="22"/>
  <c r="C105" i="22"/>
  <c r="D105" i="22"/>
  <c r="E105" i="22"/>
  <c r="G105" i="22"/>
  <c r="H105" i="22"/>
  <c r="J105" i="22"/>
  <c r="M105" i="22"/>
  <c r="A106" i="22"/>
  <c r="B106" i="22"/>
  <c r="C106" i="22"/>
  <c r="D106" i="22"/>
  <c r="E106" i="22"/>
  <c r="G106" i="22"/>
  <c r="H106" i="22"/>
  <c r="J106" i="22"/>
  <c r="M106" i="22"/>
  <c r="A107" i="22"/>
  <c r="B107" i="22"/>
  <c r="C107" i="22"/>
  <c r="D107" i="22"/>
  <c r="E107" i="22"/>
  <c r="G107" i="22"/>
  <c r="H107" i="22"/>
  <c r="J107" i="22"/>
  <c r="M107" i="22"/>
  <c r="A108" i="22"/>
  <c r="B108" i="22"/>
  <c r="C108" i="22"/>
  <c r="D108" i="22"/>
  <c r="E108" i="22"/>
  <c r="G108" i="22"/>
  <c r="H108" i="22"/>
  <c r="J108" i="22"/>
  <c r="M108" i="22"/>
  <c r="A109" i="22"/>
  <c r="B109" i="22"/>
  <c r="C109" i="22"/>
  <c r="D109" i="22"/>
  <c r="E109" i="22"/>
  <c r="G109" i="22"/>
  <c r="H109" i="22"/>
  <c r="J109" i="22"/>
  <c r="M109" i="22"/>
  <c r="A110" i="22"/>
  <c r="B110" i="22"/>
  <c r="C110" i="22"/>
  <c r="D110" i="22"/>
  <c r="E110" i="22"/>
  <c r="G110" i="22"/>
  <c r="H110" i="22"/>
  <c r="J110" i="22"/>
  <c r="M110" i="22"/>
  <c r="A111" i="22"/>
  <c r="B111" i="22"/>
  <c r="C111" i="22"/>
  <c r="D111" i="22"/>
  <c r="E111" i="22"/>
  <c r="G111" i="22"/>
  <c r="H111" i="22"/>
  <c r="J111" i="22"/>
  <c r="M111" i="22"/>
  <c r="A112" i="22"/>
  <c r="B112" i="22"/>
  <c r="C112" i="22"/>
  <c r="D112" i="22"/>
  <c r="E112" i="22"/>
  <c r="G112" i="22"/>
  <c r="H112" i="22"/>
  <c r="J112" i="22"/>
  <c r="M112" i="22"/>
  <c r="A113" i="22"/>
  <c r="B113" i="22"/>
  <c r="C113" i="22"/>
  <c r="D113" i="22"/>
  <c r="E113" i="22"/>
  <c r="G113" i="22"/>
  <c r="H113" i="22"/>
  <c r="J113" i="22"/>
  <c r="M113" i="22"/>
  <c r="A114" i="22"/>
  <c r="B114" i="22"/>
  <c r="C114" i="22"/>
  <c r="D114" i="22"/>
  <c r="E114" i="22"/>
  <c r="G114" i="22"/>
  <c r="H114" i="22"/>
  <c r="J114" i="22"/>
  <c r="M114" i="22"/>
  <c r="A115" i="22"/>
  <c r="B115" i="22"/>
  <c r="C115" i="22"/>
  <c r="D115" i="22"/>
  <c r="E115" i="22"/>
  <c r="G115" i="22"/>
  <c r="H115" i="22"/>
  <c r="J115" i="22"/>
  <c r="M115" i="22"/>
  <c r="A116" i="22"/>
  <c r="B116" i="22"/>
  <c r="C116" i="22"/>
  <c r="D116" i="22"/>
  <c r="E116" i="22"/>
  <c r="G116" i="22"/>
  <c r="H116" i="22"/>
  <c r="J116" i="22"/>
  <c r="M116" i="22"/>
  <c r="A117" i="22"/>
  <c r="B117" i="22"/>
  <c r="C117" i="22"/>
  <c r="D117" i="22"/>
  <c r="E117" i="22"/>
  <c r="G117" i="22"/>
  <c r="H117" i="22"/>
  <c r="J117" i="22"/>
  <c r="M117" i="22"/>
  <c r="A118" i="22"/>
  <c r="B118" i="22"/>
  <c r="C118" i="22"/>
  <c r="D118" i="22"/>
  <c r="E118" i="22"/>
  <c r="G118" i="22"/>
  <c r="H118" i="22"/>
  <c r="J118" i="22"/>
  <c r="M118" i="22"/>
  <c r="A119" i="22"/>
  <c r="B119" i="22"/>
  <c r="C119" i="22"/>
  <c r="D119" i="22"/>
  <c r="E119" i="22"/>
  <c r="G119" i="22"/>
  <c r="H119" i="22"/>
  <c r="J119" i="22"/>
  <c r="M119" i="22"/>
  <c r="A120" i="22"/>
  <c r="B120" i="22"/>
  <c r="C120" i="22"/>
  <c r="D120" i="22"/>
  <c r="E120" i="22"/>
  <c r="G120" i="22"/>
  <c r="H120" i="22"/>
  <c r="J120" i="22"/>
  <c r="M120" i="22"/>
  <c r="A121" i="22"/>
  <c r="B121" i="22"/>
  <c r="C121" i="22"/>
  <c r="D121" i="22"/>
  <c r="E121" i="22"/>
  <c r="G121" i="22"/>
  <c r="H121" i="22"/>
  <c r="J121" i="22"/>
  <c r="M121" i="22"/>
  <c r="A122" i="22"/>
  <c r="B122" i="22"/>
  <c r="C122" i="22"/>
  <c r="D122" i="22"/>
  <c r="E122" i="22"/>
  <c r="G122" i="22"/>
  <c r="H122" i="22"/>
  <c r="J122" i="22"/>
  <c r="M122" i="22"/>
  <c r="A123" i="22"/>
  <c r="B123" i="22"/>
  <c r="C123" i="22"/>
  <c r="D123" i="22"/>
  <c r="E123" i="22"/>
  <c r="G123" i="22"/>
  <c r="H123" i="22"/>
  <c r="J123" i="22"/>
  <c r="M123" i="22"/>
  <c r="A124" i="22"/>
  <c r="B124" i="22"/>
  <c r="C124" i="22"/>
  <c r="D124" i="22"/>
  <c r="E124" i="22"/>
  <c r="G124" i="22"/>
  <c r="H124" i="22"/>
  <c r="J124" i="22"/>
  <c r="M124" i="22"/>
  <c r="A125" i="22"/>
  <c r="B125" i="22"/>
  <c r="C125" i="22"/>
  <c r="D125" i="22"/>
  <c r="E125" i="22"/>
  <c r="G125" i="22"/>
  <c r="H125" i="22"/>
  <c r="J125" i="22"/>
  <c r="M125" i="22"/>
  <c r="A126" i="22"/>
  <c r="B126" i="22"/>
  <c r="C126" i="22"/>
  <c r="D126" i="22"/>
  <c r="E126" i="22"/>
  <c r="G126" i="22"/>
  <c r="H126" i="22"/>
  <c r="J126" i="22"/>
  <c r="M126" i="22"/>
  <c r="A127" i="22"/>
  <c r="B127" i="22"/>
  <c r="C127" i="22"/>
  <c r="D127" i="22"/>
  <c r="E127" i="22"/>
  <c r="G127" i="22"/>
  <c r="H127" i="22"/>
  <c r="J127" i="22"/>
  <c r="M127" i="22"/>
  <c r="A128" i="22"/>
  <c r="B128" i="22"/>
  <c r="C128" i="22"/>
  <c r="D128" i="22"/>
  <c r="E128" i="22"/>
  <c r="G128" i="22"/>
  <c r="H128" i="22"/>
  <c r="J128" i="22"/>
  <c r="M128" i="22"/>
  <c r="A129" i="22"/>
  <c r="B129" i="22"/>
  <c r="C129" i="22"/>
  <c r="D129" i="22"/>
  <c r="E129" i="22"/>
  <c r="G129" i="22"/>
  <c r="H129" i="22"/>
  <c r="J129" i="22"/>
  <c r="M129" i="22"/>
  <c r="A130" i="22"/>
  <c r="B130" i="22"/>
  <c r="C130" i="22"/>
  <c r="D130" i="22"/>
  <c r="E130" i="22"/>
  <c r="G130" i="22"/>
  <c r="H130" i="22"/>
  <c r="J130" i="22"/>
  <c r="M130" i="22"/>
  <c r="A131" i="22"/>
  <c r="B131" i="22"/>
  <c r="C131" i="22"/>
  <c r="D131" i="22"/>
  <c r="E131" i="22"/>
  <c r="G131" i="22"/>
  <c r="H131" i="22"/>
  <c r="J131" i="22"/>
  <c r="M131" i="22"/>
  <c r="A132" i="22"/>
  <c r="B132" i="22"/>
  <c r="C132" i="22"/>
  <c r="D132" i="22"/>
  <c r="E132" i="22"/>
  <c r="G132" i="22"/>
  <c r="H132" i="22"/>
  <c r="J132" i="22"/>
  <c r="M132" i="22"/>
  <c r="A133" i="22"/>
  <c r="B133" i="22"/>
  <c r="C133" i="22"/>
  <c r="D133" i="22"/>
  <c r="E133" i="22"/>
  <c r="G133" i="22"/>
  <c r="H133" i="22"/>
  <c r="J133" i="22"/>
  <c r="M133" i="22"/>
  <c r="A134" i="22"/>
  <c r="B134" i="22"/>
  <c r="C134" i="22"/>
  <c r="D134" i="22"/>
  <c r="E134" i="22"/>
  <c r="G134" i="22"/>
  <c r="H134" i="22"/>
  <c r="J134" i="22"/>
  <c r="M134" i="22"/>
  <c r="A135" i="22"/>
  <c r="B135" i="22"/>
  <c r="C135" i="22"/>
  <c r="D135" i="22"/>
  <c r="E135" i="22"/>
  <c r="G135" i="22"/>
  <c r="H135" i="22"/>
  <c r="J135" i="22"/>
  <c r="M135" i="22"/>
  <c r="A136" i="22"/>
  <c r="B136" i="22"/>
  <c r="C136" i="22"/>
  <c r="D136" i="22"/>
  <c r="E136" i="22"/>
  <c r="G136" i="22"/>
  <c r="H136" i="22"/>
  <c r="J136" i="22"/>
  <c r="M136" i="22"/>
  <c r="A137" i="22"/>
  <c r="B137" i="22"/>
  <c r="C137" i="22"/>
  <c r="D137" i="22"/>
  <c r="E137" i="22"/>
  <c r="G137" i="22"/>
  <c r="H137" i="22"/>
  <c r="J137" i="22"/>
  <c r="M137" i="22"/>
  <c r="A138" i="22"/>
  <c r="B138" i="22"/>
  <c r="C138" i="22"/>
  <c r="D138" i="22"/>
  <c r="E138" i="22"/>
  <c r="G138" i="22"/>
  <c r="H138" i="22"/>
  <c r="J138" i="22"/>
  <c r="M138" i="22"/>
  <c r="A139" i="22"/>
  <c r="B139" i="22"/>
  <c r="C139" i="22"/>
  <c r="D139" i="22"/>
  <c r="E139" i="22"/>
  <c r="G139" i="22"/>
  <c r="H139" i="22"/>
  <c r="J139" i="22"/>
  <c r="M139" i="22"/>
  <c r="A140" i="22"/>
  <c r="B140" i="22"/>
  <c r="C140" i="22"/>
  <c r="D140" i="22"/>
  <c r="E140" i="22"/>
  <c r="G140" i="22"/>
  <c r="H140" i="22"/>
  <c r="J140" i="22"/>
  <c r="M140" i="22"/>
  <c r="A141" i="22"/>
  <c r="B141" i="22"/>
  <c r="C141" i="22"/>
  <c r="D141" i="22"/>
  <c r="E141" i="22"/>
  <c r="G141" i="22"/>
  <c r="H141" i="22"/>
  <c r="J141" i="22"/>
  <c r="M141" i="22"/>
  <c r="A142" i="22"/>
  <c r="B142" i="22"/>
  <c r="C142" i="22"/>
  <c r="D142" i="22"/>
  <c r="E142" i="22"/>
  <c r="G142" i="22"/>
  <c r="H142" i="22"/>
  <c r="J142" i="22"/>
  <c r="M142" i="22"/>
  <c r="A143" i="22"/>
  <c r="B143" i="22"/>
  <c r="C143" i="22"/>
  <c r="D143" i="22"/>
  <c r="E143" i="22"/>
  <c r="G143" i="22"/>
  <c r="H143" i="22"/>
  <c r="J143" i="22"/>
  <c r="M143" i="22"/>
  <c r="A144" i="22"/>
  <c r="B144" i="22"/>
  <c r="C144" i="22"/>
  <c r="D144" i="22"/>
  <c r="E144" i="22"/>
  <c r="G144" i="22"/>
  <c r="H144" i="22"/>
  <c r="J144" i="22"/>
  <c r="M144" i="22"/>
  <c r="A145" i="22"/>
  <c r="B145" i="22"/>
  <c r="C145" i="22"/>
  <c r="D145" i="22"/>
  <c r="E145" i="22"/>
  <c r="G145" i="22"/>
  <c r="H145" i="22"/>
  <c r="J145" i="22"/>
  <c r="M145" i="22"/>
  <c r="A146" i="22"/>
  <c r="B146" i="22"/>
  <c r="C146" i="22"/>
  <c r="D146" i="22"/>
  <c r="E146" i="22"/>
  <c r="G146" i="22"/>
  <c r="H146" i="22"/>
  <c r="J146" i="22"/>
  <c r="M146" i="22"/>
  <c r="A147" i="22"/>
  <c r="B147" i="22"/>
  <c r="C147" i="22"/>
  <c r="D147" i="22"/>
  <c r="E147" i="22"/>
  <c r="G147" i="22"/>
  <c r="H147" i="22"/>
  <c r="J147" i="22"/>
  <c r="M147" i="22"/>
  <c r="A148" i="22"/>
  <c r="B148" i="22"/>
  <c r="C148" i="22"/>
  <c r="D148" i="22"/>
  <c r="E148" i="22"/>
  <c r="G148" i="22"/>
  <c r="H148" i="22"/>
  <c r="J148" i="22"/>
  <c r="M148" i="22"/>
  <c r="A149" i="22"/>
  <c r="B149" i="22"/>
  <c r="C149" i="22"/>
  <c r="D149" i="22"/>
  <c r="E149" i="22"/>
  <c r="G149" i="22"/>
  <c r="H149" i="22"/>
  <c r="J149" i="22"/>
  <c r="M149" i="22"/>
  <c r="A150" i="22"/>
  <c r="B150" i="22"/>
  <c r="C150" i="22"/>
  <c r="D150" i="22"/>
  <c r="E150" i="22"/>
  <c r="G150" i="22"/>
  <c r="H150" i="22"/>
  <c r="J150" i="22"/>
  <c r="M150" i="22"/>
  <c r="A151" i="22"/>
  <c r="B151" i="22"/>
  <c r="C151" i="22"/>
  <c r="D151" i="22"/>
  <c r="E151" i="22"/>
  <c r="G151" i="22"/>
  <c r="H151" i="22"/>
  <c r="J151" i="22"/>
  <c r="M151" i="22"/>
  <c r="A152" i="22"/>
  <c r="B152" i="22"/>
  <c r="C152" i="22"/>
  <c r="D152" i="22"/>
  <c r="E152" i="22"/>
  <c r="G152" i="22"/>
  <c r="H152" i="22"/>
  <c r="J152" i="22"/>
  <c r="M152" i="22"/>
  <c r="A153" i="22"/>
  <c r="B153" i="22"/>
  <c r="C153" i="22"/>
  <c r="D153" i="22"/>
  <c r="E153" i="22"/>
  <c r="G153" i="22"/>
  <c r="H153" i="22"/>
  <c r="J153" i="22"/>
  <c r="M153" i="22"/>
  <c r="A154" i="22"/>
  <c r="B154" i="22"/>
  <c r="C154" i="22"/>
  <c r="D154" i="22"/>
  <c r="E154" i="22"/>
  <c r="G154" i="22"/>
  <c r="H154" i="22"/>
  <c r="J154" i="22"/>
  <c r="M154" i="22"/>
  <c r="A155" i="22"/>
  <c r="B155" i="22"/>
  <c r="C155" i="22"/>
  <c r="D155" i="22"/>
  <c r="E155" i="22"/>
  <c r="G155" i="22"/>
  <c r="H155" i="22"/>
  <c r="J155" i="22"/>
  <c r="M155" i="22"/>
  <c r="A156" i="22"/>
  <c r="B156" i="22"/>
  <c r="C156" i="22"/>
  <c r="D156" i="22"/>
  <c r="E156" i="22"/>
  <c r="G156" i="22"/>
  <c r="H156" i="22"/>
  <c r="J156" i="22"/>
  <c r="M156" i="22"/>
  <c r="A157" i="22"/>
  <c r="B157" i="22"/>
  <c r="C157" i="22"/>
  <c r="D157" i="22"/>
  <c r="E157" i="22"/>
  <c r="G157" i="22"/>
  <c r="H157" i="22"/>
  <c r="J157" i="22"/>
  <c r="M157" i="22"/>
  <c r="A158" i="22"/>
  <c r="B158" i="22"/>
  <c r="C158" i="22"/>
  <c r="D158" i="22"/>
  <c r="E158" i="22"/>
  <c r="G158" i="22"/>
  <c r="H158" i="22"/>
  <c r="J158" i="22"/>
  <c r="M158" i="22"/>
  <c r="A159" i="22"/>
  <c r="B159" i="22"/>
  <c r="C159" i="22"/>
  <c r="D159" i="22"/>
  <c r="E159" i="22"/>
  <c r="G159" i="22"/>
  <c r="H159" i="22"/>
  <c r="J159" i="22"/>
  <c r="M159" i="22"/>
  <c r="A160" i="22"/>
  <c r="B160" i="22"/>
  <c r="C160" i="22"/>
  <c r="D160" i="22"/>
  <c r="E160" i="22"/>
  <c r="G160" i="22"/>
  <c r="H160" i="22"/>
  <c r="J160" i="22"/>
  <c r="M160" i="22"/>
  <c r="A161" i="22"/>
  <c r="B161" i="22"/>
  <c r="C161" i="22"/>
  <c r="D161" i="22"/>
  <c r="E161" i="22"/>
  <c r="G161" i="22"/>
  <c r="H161" i="22"/>
  <c r="J161" i="22"/>
  <c r="M161" i="22"/>
  <c r="A162" i="22"/>
  <c r="B162" i="22"/>
  <c r="C162" i="22"/>
  <c r="D162" i="22"/>
  <c r="E162" i="22"/>
  <c r="G162" i="22"/>
  <c r="H162" i="22"/>
  <c r="J162" i="22"/>
  <c r="M162" i="22"/>
  <c r="A163" i="22"/>
  <c r="B163" i="22"/>
  <c r="C163" i="22"/>
  <c r="D163" i="22"/>
  <c r="E163" i="22"/>
  <c r="G163" i="22"/>
  <c r="H163" i="22"/>
  <c r="J163" i="22"/>
  <c r="M163" i="22"/>
  <c r="A164" i="22"/>
  <c r="B164" i="22"/>
  <c r="C164" i="22"/>
  <c r="D164" i="22"/>
  <c r="E164" i="22"/>
  <c r="G164" i="22"/>
  <c r="H164" i="22"/>
  <c r="J164" i="22"/>
  <c r="M164" i="22"/>
  <c r="A165" i="22"/>
  <c r="B165" i="22"/>
  <c r="C165" i="22"/>
  <c r="D165" i="22"/>
  <c r="E165" i="22"/>
  <c r="G165" i="22"/>
  <c r="H165" i="22"/>
  <c r="J165" i="22"/>
  <c r="M165" i="22"/>
  <c r="A166" i="22"/>
  <c r="B166" i="22"/>
  <c r="C166" i="22"/>
  <c r="D166" i="22"/>
  <c r="E166" i="22"/>
  <c r="G166" i="22"/>
  <c r="H166" i="22"/>
  <c r="J166" i="22"/>
  <c r="M166" i="22"/>
  <c r="A167" i="22"/>
  <c r="B167" i="22"/>
  <c r="C167" i="22"/>
  <c r="D167" i="22"/>
  <c r="E167" i="22"/>
  <c r="G167" i="22"/>
  <c r="H167" i="22"/>
  <c r="J167" i="22"/>
  <c r="M167" i="22"/>
  <c r="A168" i="22"/>
  <c r="B168" i="22"/>
  <c r="C168" i="22"/>
  <c r="D168" i="22"/>
  <c r="E168" i="22"/>
  <c r="G168" i="22"/>
  <c r="H168" i="22"/>
  <c r="J168" i="22"/>
  <c r="M168" i="22"/>
  <c r="A169" i="22"/>
  <c r="B169" i="22"/>
  <c r="C169" i="22"/>
  <c r="D169" i="22"/>
  <c r="E169" i="22"/>
  <c r="G169" i="22"/>
  <c r="H169" i="22"/>
  <c r="J169" i="22"/>
  <c r="M169" i="22"/>
  <c r="A170" i="22"/>
  <c r="B170" i="22"/>
  <c r="C170" i="22"/>
  <c r="D170" i="22"/>
  <c r="E170" i="22"/>
  <c r="G170" i="22"/>
  <c r="H170" i="22"/>
  <c r="J170" i="22"/>
  <c r="M170" i="22"/>
  <c r="A171" i="22"/>
  <c r="B171" i="22"/>
  <c r="C171" i="22"/>
  <c r="D171" i="22"/>
  <c r="E171" i="22"/>
  <c r="G171" i="22"/>
  <c r="H171" i="22"/>
  <c r="J171" i="22"/>
  <c r="M171" i="22"/>
  <c r="A172" i="22"/>
  <c r="B172" i="22"/>
  <c r="C172" i="22"/>
  <c r="D172" i="22"/>
  <c r="E172" i="22"/>
  <c r="G172" i="22"/>
  <c r="H172" i="22"/>
  <c r="J172" i="22"/>
  <c r="M172" i="22"/>
  <c r="A173" i="22"/>
  <c r="B173" i="22"/>
  <c r="C173" i="22"/>
  <c r="D173" i="22"/>
  <c r="E173" i="22"/>
  <c r="G173" i="22"/>
  <c r="H173" i="22"/>
  <c r="J173" i="22"/>
  <c r="M173" i="22"/>
  <c r="A174" i="22"/>
  <c r="B174" i="22"/>
  <c r="C174" i="22"/>
  <c r="D174" i="22"/>
  <c r="E174" i="22"/>
  <c r="G174" i="22"/>
  <c r="H174" i="22"/>
  <c r="J174" i="22"/>
  <c r="M174" i="22"/>
  <c r="A175" i="22"/>
  <c r="B175" i="22"/>
  <c r="C175" i="22"/>
  <c r="D175" i="22"/>
  <c r="E175" i="22"/>
  <c r="G175" i="22"/>
  <c r="H175" i="22"/>
  <c r="J175" i="22"/>
  <c r="M175" i="22"/>
  <c r="A176" i="22"/>
  <c r="B176" i="22"/>
  <c r="C176" i="22"/>
  <c r="D176" i="22"/>
  <c r="E176" i="22"/>
  <c r="G176" i="22"/>
  <c r="H176" i="22"/>
  <c r="J176" i="22"/>
  <c r="M176" i="22"/>
  <c r="A177" i="22"/>
  <c r="B177" i="22"/>
  <c r="C177" i="22"/>
  <c r="D177" i="22"/>
  <c r="E177" i="22"/>
  <c r="G177" i="22"/>
  <c r="H177" i="22"/>
  <c r="J177" i="22"/>
  <c r="M177" i="22"/>
  <c r="A178" i="22"/>
  <c r="B178" i="22"/>
  <c r="C178" i="22"/>
  <c r="D178" i="22"/>
  <c r="E178" i="22"/>
  <c r="G178" i="22"/>
  <c r="H178" i="22"/>
  <c r="J178" i="22"/>
  <c r="M178" i="22"/>
  <c r="A179" i="22"/>
  <c r="B179" i="22"/>
  <c r="C179" i="22"/>
  <c r="D179" i="22"/>
  <c r="E179" i="22"/>
  <c r="G179" i="22"/>
  <c r="H179" i="22"/>
  <c r="J179" i="22"/>
  <c r="M179" i="22"/>
  <c r="A180" i="22"/>
  <c r="B180" i="22"/>
  <c r="C180" i="22"/>
  <c r="D180" i="22"/>
  <c r="E180" i="22"/>
  <c r="G180" i="22"/>
  <c r="H180" i="22"/>
  <c r="J180" i="22"/>
  <c r="M180" i="22"/>
  <c r="A181" i="22"/>
  <c r="B181" i="22"/>
  <c r="C181" i="22"/>
  <c r="D181" i="22"/>
  <c r="E181" i="22"/>
  <c r="G181" i="22"/>
  <c r="H181" i="22"/>
  <c r="J181" i="22"/>
  <c r="M181" i="22"/>
  <c r="A182" i="22"/>
  <c r="B182" i="22"/>
  <c r="C182" i="22"/>
  <c r="D182" i="22"/>
  <c r="E182" i="22"/>
  <c r="G182" i="22"/>
  <c r="H182" i="22"/>
  <c r="J182" i="22"/>
  <c r="M182" i="22"/>
  <c r="A183" i="22"/>
  <c r="B183" i="22"/>
  <c r="C183" i="22"/>
  <c r="D183" i="22"/>
  <c r="E183" i="22"/>
  <c r="G183" i="22"/>
  <c r="H183" i="22"/>
  <c r="J183" i="22"/>
  <c r="M183" i="22"/>
  <c r="A184" i="22"/>
  <c r="B184" i="22"/>
  <c r="C184" i="22"/>
  <c r="D184" i="22"/>
  <c r="E184" i="22"/>
  <c r="G184" i="22"/>
  <c r="H184" i="22"/>
  <c r="J184" i="22"/>
  <c r="M184" i="22"/>
  <c r="A185" i="22"/>
  <c r="B185" i="22"/>
  <c r="C185" i="22"/>
  <c r="D185" i="22"/>
  <c r="E185" i="22"/>
  <c r="G185" i="22"/>
  <c r="H185" i="22"/>
  <c r="J185" i="22"/>
  <c r="M185" i="22"/>
  <c r="A186" i="22"/>
  <c r="B186" i="22"/>
  <c r="C186" i="22"/>
  <c r="D186" i="22"/>
  <c r="E186" i="22"/>
  <c r="G186" i="22"/>
  <c r="H186" i="22"/>
  <c r="J186" i="22"/>
  <c r="M186" i="22"/>
  <c r="A187" i="22"/>
  <c r="B187" i="22"/>
  <c r="C187" i="22"/>
  <c r="D187" i="22"/>
  <c r="E187" i="22"/>
  <c r="G187" i="22"/>
  <c r="H187" i="22"/>
  <c r="J187" i="22"/>
  <c r="M187" i="22"/>
  <c r="A188" i="22"/>
  <c r="B188" i="22"/>
  <c r="C188" i="22"/>
  <c r="D188" i="22"/>
  <c r="E188" i="22"/>
  <c r="G188" i="22"/>
  <c r="H188" i="22"/>
  <c r="J188" i="22"/>
  <c r="M188" i="22"/>
  <c r="A189" i="22"/>
  <c r="B189" i="22"/>
  <c r="C189" i="22"/>
  <c r="D189" i="22"/>
  <c r="E189" i="22"/>
  <c r="G189" i="22"/>
  <c r="H189" i="22"/>
  <c r="J189" i="22"/>
  <c r="M189" i="22"/>
  <c r="A190" i="22"/>
  <c r="B190" i="22"/>
  <c r="C190" i="22"/>
  <c r="D190" i="22"/>
  <c r="E190" i="22"/>
  <c r="G190" i="22"/>
  <c r="H190" i="22"/>
  <c r="J190" i="22"/>
  <c r="M190" i="22"/>
  <c r="A191" i="22"/>
  <c r="B191" i="22"/>
  <c r="C191" i="22"/>
  <c r="D191" i="22"/>
  <c r="E191" i="22"/>
  <c r="G191" i="22"/>
  <c r="H191" i="22"/>
  <c r="J191" i="22"/>
  <c r="M191" i="22"/>
  <c r="A192" i="22"/>
  <c r="B192" i="22"/>
  <c r="C192" i="22"/>
  <c r="D192" i="22"/>
  <c r="E192" i="22"/>
  <c r="G192" i="22"/>
  <c r="H192" i="22"/>
  <c r="J192" i="22"/>
  <c r="M192" i="22"/>
  <c r="A193" i="22"/>
  <c r="B193" i="22"/>
  <c r="C193" i="22"/>
  <c r="D193" i="22"/>
  <c r="E193" i="22"/>
  <c r="G193" i="22"/>
  <c r="H193" i="22"/>
  <c r="J193" i="22"/>
  <c r="M193" i="22"/>
  <c r="A194" i="22"/>
  <c r="B194" i="22"/>
  <c r="C194" i="22"/>
  <c r="D194" i="22"/>
  <c r="E194" i="22"/>
  <c r="G194" i="22"/>
  <c r="H194" i="22"/>
  <c r="J194" i="22"/>
  <c r="M194" i="22"/>
  <c r="A195" i="22"/>
  <c r="B195" i="22"/>
  <c r="C195" i="22"/>
  <c r="D195" i="22"/>
  <c r="E195" i="22"/>
  <c r="G195" i="22"/>
  <c r="H195" i="22"/>
  <c r="J195" i="22"/>
  <c r="M195" i="22"/>
  <c r="A196" i="22"/>
  <c r="B196" i="22"/>
  <c r="C196" i="22"/>
  <c r="D196" i="22"/>
  <c r="E196" i="22"/>
  <c r="G196" i="22"/>
  <c r="H196" i="22"/>
  <c r="J196" i="22"/>
  <c r="M196" i="22"/>
  <c r="A197" i="22"/>
  <c r="B197" i="22"/>
  <c r="C197" i="22"/>
  <c r="D197" i="22"/>
  <c r="E197" i="22"/>
  <c r="G197" i="22"/>
  <c r="H197" i="22"/>
  <c r="J197" i="22"/>
  <c r="M197" i="22"/>
  <c r="A198" i="22"/>
  <c r="B198" i="22"/>
  <c r="C198" i="22"/>
  <c r="D198" i="22"/>
  <c r="E198" i="22"/>
  <c r="G198" i="22"/>
  <c r="H198" i="22"/>
  <c r="J198" i="22"/>
  <c r="M198" i="22"/>
  <c r="A199" i="22"/>
  <c r="B199" i="22"/>
  <c r="C199" i="22"/>
  <c r="D199" i="22"/>
  <c r="E199" i="22"/>
  <c r="G199" i="22"/>
  <c r="H199" i="22"/>
  <c r="J199" i="22"/>
  <c r="M199" i="22"/>
  <c r="A200" i="22"/>
  <c r="B200" i="22"/>
  <c r="C200" i="22"/>
  <c r="D200" i="22"/>
  <c r="E200" i="22"/>
  <c r="G200" i="22"/>
  <c r="H200" i="22"/>
  <c r="J200" i="22"/>
  <c r="M200" i="22"/>
  <c r="A201" i="22"/>
  <c r="B201" i="22"/>
  <c r="C201" i="22"/>
  <c r="D201" i="22"/>
  <c r="E201" i="22"/>
  <c r="G201" i="22"/>
  <c r="H201" i="22"/>
  <c r="J201" i="22"/>
  <c r="M201" i="22"/>
  <c r="A202" i="22"/>
  <c r="B202" i="22"/>
  <c r="C202" i="22"/>
  <c r="D202" i="22"/>
  <c r="E202" i="22"/>
  <c r="G202" i="22"/>
  <c r="H202" i="22"/>
  <c r="J202" i="22"/>
  <c r="M202" i="22"/>
  <c r="A203" i="22"/>
  <c r="B203" i="22"/>
  <c r="C203" i="22"/>
  <c r="D203" i="22"/>
  <c r="E203" i="22"/>
  <c r="G203" i="22"/>
  <c r="H203" i="22"/>
  <c r="J203" i="22"/>
  <c r="M203" i="22"/>
  <c r="A204" i="22"/>
  <c r="B204" i="22"/>
  <c r="C204" i="22"/>
  <c r="D204" i="22"/>
  <c r="E204" i="22"/>
  <c r="G204" i="22"/>
  <c r="H204" i="22"/>
  <c r="J204" i="22"/>
  <c r="M204" i="22"/>
  <c r="A205" i="22"/>
  <c r="B205" i="22"/>
  <c r="C205" i="22"/>
  <c r="D205" i="22"/>
  <c r="E205" i="22"/>
  <c r="G205" i="22"/>
  <c r="H205" i="22"/>
  <c r="J205" i="22"/>
  <c r="M205" i="22"/>
  <c r="A206" i="22"/>
  <c r="B206" i="22"/>
  <c r="C206" i="22"/>
  <c r="D206" i="22"/>
  <c r="E206" i="22"/>
  <c r="G206" i="22"/>
  <c r="H206" i="22"/>
  <c r="J206" i="22"/>
  <c r="M206" i="22"/>
  <c r="A207" i="22"/>
  <c r="B207" i="22"/>
  <c r="C207" i="22"/>
  <c r="D207" i="22"/>
  <c r="E207" i="22"/>
  <c r="G207" i="22"/>
  <c r="H207" i="22"/>
  <c r="J207" i="22"/>
  <c r="M207" i="22"/>
  <c r="A208" i="22"/>
  <c r="B208" i="22"/>
  <c r="C208" i="22"/>
  <c r="D208" i="22"/>
  <c r="E208" i="22"/>
  <c r="G208" i="22"/>
  <c r="H208" i="22"/>
  <c r="J208" i="22"/>
  <c r="M208" i="22"/>
  <c r="A209" i="22"/>
  <c r="B209" i="22"/>
  <c r="C209" i="22"/>
  <c r="D209" i="22"/>
  <c r="E209" i="22"/>
  <c r="G209" i="22"/>
  <c r="H209" i="22"/>
  <c r="J209" i="22"/>
  <c r="M209" i="22"/>
  <c r="A210" i="22"/>
  <c r="B210" i="22"/>
  <c r="C210" i="22"/>
  <c r="D210" i="22"/>
  <c r="E210" i="22"/>
  <c r="G210" i="22"/>
  <c r="H210" i="22"/>
  <c r="J210" i="22"/>
  <c r="M210" i="22"/>
  <c r="A211" i="22"/>
  <c r="B211" i="22"/>
  <c r="C211" i="22"/>
  <c r="D211" i="22"/>
  <c r="E211" i="22"/>
  <c r="G211" i="22"/>
  <c r="H211" i="22"/>
  <c r="J211" i="22"/>
  <c r="M211" i="22"/>
  <c r="A212" i="22"/>
  <c r="B212" i="22"/>
  <c r="C212" i="22"/>
  <c r="D212" i="22"/>
  <c r="E212" i="22"/>
  <c r="G212" i="22"/>
  <c r="H212" i="22"/>
  <c r="J212" i="22"/>
  <c r="M212" i="22"/>
  <c r="A213" i="22"/>
  <c r="B213" i="22"/>
  <c r="C213" i="22"/>
  <c r="D213" i="22"/>
  <c r="E213" i="22"/>
  <c r="G213" i="22"/>
  <c r="H213" i="22"/>
  <c r="J213" i="22"/>
  <c r="M213" i="22"/>
  <c r="A214" i="22"/>
  <c r="B214" i="22"/>
  <c r="C214" i="22"/>
  <c r="D214" i="22"/>
  <c r="E214" i="22"/>
  <c r="G214" i="22"/>
  <c r="H214" i="22"/>
  <c r="J214" i="22"/>
  <c r="M214" i="22"/>
  <c r="A215" i="22"/>
  <c r="B215" i="22"/>
  <c r="C215" i="22"/>
  <c r="D215" i="22"/>
  <c r="E215" i="22"/>
  <c r="G215" i="22"/>
  <c r="H215" i="22"/>
  <c r="J215" i="22"/>
  <c r="M215" i="22"/>
  <c r="A216" i="22"/>
  <c r="B216" i="22"/>
  <c r="C216" i="22"/>
  <c r="D216" i="22"/>
  <c r="E216" i="22"/>
  <c r="G216" i="22"/>
  <c r="H216" i="22"/>
  <c r="J216" i="22"/>
  <c r="M216" i="22"/>
  <c r="A217" i="22"/>
  <c r="B217" i="22"/>
  <c r="C217" i="22"/>
  <c r="D217" i="22"/>
  <c r="E217" i="22"/>
  <c r="G217" i="22"/>
  <c r="H217" i="22"/>
  <c r="J217" i="22"/>
  <c r="M217" i="22"/>
  <c r="A218" i="22"/>
  <c r="B218" i="22"/>
  <c r="C218" i="22"/>
  <c r="D218" i="22"/>
  <c r="E218" i="22"/>
  <c r="G218" i="22"/>
  <c r="H218" i="22"/>
  <c r="J218" i="22"/>
  <c r="M218" i="22"/>
  <c r="A219" i="22"/>
  <c r="B219" i="22"/>
  <c r="C219" i="22"/>
  <c r="D219" i="22"/>
  <c r="E219" i="22"/>
  <c r="G219" i="22"/>
  <c r="H219" i="22"/>
  <c r="J219" i="22"/>
  <c r="M219" i="22"/>
  <c r="A220" i="22"/>
  <c r="B220" i="22"/>
  <c r="C220" i="22"/>
  <c r="D220" i="22"/>
  <c r="E220" i="22"/>
  <c r="G220" i="22"/>
  <c r="H220" i="22"/>
  <c r="J220" i="22"/>
  <c r="M220" i="22"/>
  <c r="A221" i="22"/>
  <c r="B221" i="22"/>
  <c r="C221" i="22"/>
  <c r="D221" i="22"/>
  <c r="E221" i="22"/>
  <c r="G221" i="22"/>
  <c r="H221" i="22"/>
  <c r="J221" i="22"/>
  <c r="M221" i="22"/>
  <c r="A222" i="22"/>
  <c r="B222" i="22"/>
  <c r="C222" i="22"/>
  <c r="D222" i="22"/>
  <c r="E222" i="22"/>
  <c r="G222" i="22"/>
  <c r="H222" i="22"/>
  <c r="J222" i="22"/>
  <c r="M222" i="22"/>
  <c r="A223" i="22"/>
  <c r="B223" i="22"/>
  <c r="C223" i="22"/>
  <c r="D223" i="22"/>
  <c r="E223" i="22"/>
  <c r="G223" i="22"/>
  <c r="H223" i="22"/>
  <c r="J223" i="22"/>
  <c r="M223" i="22"/>
  <c r="A224" i="22"/>
  <c r="B224" i="22"/>
  <c r="C224" i="22"/>
  <c r="D224" i="22"/>
  <c r="E224" i="22"/>
  <c r="G224" i="22"/>
  <c r="H224" i="22"/>
  <c r="J224" i="22"/>
  <c r="M224" i="22"/>
  <c r="A225" i="22"/>
  <c r="B225" i="22"/>
  <c r="C225" i="22"/>
  <c r="D225" i="22"/>
  <c r="E225" i="22"/>
  <c r="G225" i="22"/>
  <c r="H225" i="22"/>
  <c r="J225" i="22"/>
  <c r="M225" i="22"/>
  <c r="A226" i="22"/>
  <c r="B226" i="22"/>
  <c r="C226" i="22"/>
  <c r="D226" i="22"/>
  <c r="E226" i="22"/>
  <c r="G226" i="22"/>
  <c r="H226" i="22"/>
  <c r="J226" i="22"/>
  <c r="M226" i="22"/>
  <c r="A227" i="22"/>
  <c r="B227" i="22"/>
  <c r="C227" i="22"/>
  <c r="D227" i="22"/>
  <c r="E227" i="22"/>
  <c r="G227" i="22"/>
  <c r="H227" i="22"/>
  <c r="J227" i="22"/>
  <c r="M227" i="22"/>
  <c r="A228" i="22"/>
  <c r="B228" i="22"/>
  <c r="C228" i="22"/>
  <c r="D228" i="22"/>
  <c r="E228" i="22"/>
  <c r="G228" i="22"/>
  <c r="H228" i="22"/>
  <c r="J228" i="22"/>
  <c r="M228" i="22"/>
  <c r="A229" i="22"/>
  <c r="B229" i="22"/>
  <c r="C229" i="22"/>
  <c r="D229" i="22"/>
  <c r="E229" i="22"/>
  <c r="G229" i="22"/>
  <c r="H229" i="22"/>
  <c r="J229" i="22"/>
  <c r="M229" i="22"/>
  <c r="A230" i="22"/>
  <c r="B230" i="22"/>
  <c r="C230" i="22"/>
  <c r="D230" i="22"/>
  <c r="E230" i="22"/>
  <c r="G230" i="22"/>
  <c r="H230" i="22"/>
  <c r="J230" i="22"/>
  <c r="M230" i="22"/>
  <c r="A231" i="22"/>
  <c r="B231" i="22"/>
  <c r="C231" i="22"/>
  <c r="D231" i="22"/>
  <c r="E231" i="22"/>
  <c r="G231" i="22"/>
  <c r="H231" i="22"/>
  <c r="J231" i="22"/>
  <c r="M231" i="22"/>
  <c r="A232" i="22"/>
  <c r="B232" i="22"/>
  <c r="C232" i="22"/>
  <c r="D232" i="22"/>
  <c r="E232" i="22"/>
  <c r="G232" i="22"/>
  <c r="H232" i="22"/>
  <c r="J232" i="22"/>
  <c r="M232" i="22"/>
  <c r="A233" i="22"/>
  <c r="B233" i="22"/>
  <c r="C233" i="22"/>
  <c r="D233" i="22"/>
  <c r="E233" i="22"/>
  <c r="G233" i="22"/>
  <c r="H233" i="22"/>
  <c r="J233" i="22"/>
  <c r="M233" i="22"/>
  <c r="A234" i="22"/>
  <c r="B234" i="22"/>
  <c r="C234" i="22"/>
  <c r="D234" i="22"/>
  <c r="E234" i="22"/>
  <c r="G234" i="22"/>
  <c r="H234" i="22"/>
  <c r="J234" i="22"/>
  <c r="M234" i="22"/>
  <c r="A235" i="22"/>
  <c r="B235" i="22"/>
  <c r="C235" i="22"/>
  <c r="D235" i="22"/>
  <c r="E235" i="22"/>
  <c r="G235" i="22"/>
  <c r="H235" i="22"/>
  <c r="J235" i="22"/>
  <c r="M235" i="22"/>
  <c r="A236" i="22"/>
  <c r="B236" i="22"/>
  <c r="C236" i="22"/>
  <c r="D236" i="22"/>
  <c r="E236" i="22"/>
  <c r="G236" i="22"/>
  <c r="H236" i="22"/>
  <c r="J236" i="22"/>
  <c r="M236" i="22"/>
  <c r="A237" i="22"/>
  <c r="B237" i="22"/>
  <c r="C237" i="22"/>
  <c r="D237" i="22"/>
  <c r="E237" i="22"/>
  <c r="G237" i="22"/>
  <c r="H237" i="22"/>
  <c r="J237" i="22"/>
  <c r="M237" i="22"/>
  <c r="A238" i="22"/>
  <c r="B238" i="22"/>
  <c r="C238" i="22"/>
  <c r="D238" i="22"/>
  <c r="E238" i="22"/>
  <c r="G238" i="22"/>
  <c r="H238" i="22"/>
  <c r="J238" i="22"/>
  <c r="M238" i="22"/>
  <c r="A239" i="22"/>
  <c r="B239" i="22"/>
  <c r="C239" i="22"/>
  <c r="D239" i="22"/>
  <c r="E239" i="22"/>
  <c r="G239" i="22"/>
  <c r="H239" i="22"/>
  <c r="J239" i="22"/>
  <c r="M239" i="22"/>
  <c r="A240" i="22"/>
  <c r="B240" i="22"/>
  <c r="C240" i="22"/>
  <c r="D240" i="22"/>
  <c r="E240" i="22"/>
  <c r="G240" i="22"/>
  <c r="H240" i="22"/>
  <c r="J240" i="22"/>
  <c r="M240" i="22"/>
  <c r="A241" i="22"/>
  <c r="B241" i="22"/>
  <c r="C241" i="22"/>
  <c r="D241" i="22"/>
  <c r="E241" i="22"/>
  <c r="G241" i="22"/>
  <c r="H241" i="22"/>
  <c r="J241" i="22"/>
  <c r="M241" i="22"/>
  <c r="A242" i="22"/>
  <c r="B242" i="22"/>
  <c r="C242" i="22"/>
  <c r="D242" i="22"/>
  <c r="E242" i="22"/>
  <c r="G242" i="22"/>
  <c r="H242" i="22"/>
  <c r="J242" i="22"/>
  <c r="M242" i="22"/>
  <c r="A243" i="22"/>
  <c r="B243" i="22"/>
  <c r="C243" i="22"/>
  <c r="D243" i="22"/>
  <c r="E243" i="22"/>
  <c r="G243" i="22"/>
  <c r="H243" i="22"/>
  <c r="J243" i="22"/>
  <c r="M243" i="22"/>
  <c r="A244" i="22"/>
  <c r="B244" i="22"/>
  <c r="C244" i="22"/>
  <c r="D244" i="22"/>
  <c r="E244" i="22"/>
  <c r="G244" i="22"/>
  <c r="H244" i="22"/>
  <c r="J244" i="22"/>
  <c r="M244" i="22"/>
  <c r="A245" i="22"/>
  <c r="B245" i="22"/>
  <c r="C245" i="22"/>
  <c r="D245" i="22"/>
  <c r="E245" i="22"/>
  <c r="G245" i="22"/>
  <c r="H245" i="22"/>
  <c r="J245" i="22"/>
  <c r="M245" i="22"/>
  <c r="A246" i="22"/>
  <c r="B246" i="22"/>
  <c r="C246" i="22"/>
  <c r="D246" i="22"/>
  <c r="E246" i="22"/>
  <c r="G246" i="22"/>
  <c r="H246" i="22"/>
  <c r="J246" i="22"/>
  <c r="M246" i="22"/>
  <c r="A247" i="22"/>
  <c r="B247" i="22"/>
  <c r="C247" i="22"/>
  <c r="D247" i="22"/>
  <c r="E247" i="22"/>
  <c r="G247" i="22"/>
  <c r="H247" i="22"/>
  <c r="J247" i="22"/>
  <c r="M247" i="22"/>
  <c r="A248" i="22"/>
  <c r="B248" i="22"/>
  <c r="C248" i="22"/>
  <c r="D248" i="22"/>
  <c r="E248" i="22"/>
  <c r="G248" i="22"/>
  <c r="H248" i="22"/>
  <c r="J248" i="22"/>
  <c r="M248" i="22"/>
  <c r="A249" i="22"/>
  <c r="B249" i="22"/>
  <c r="C249" i="22"/>
  <c r="D249" i="22"/>
  <c r="E249" i="22"/>
  <c r="G249" i="22"/>
  <c r="H249" i="22"/>
  <c r="J249" i="22"/>
  <c r="M249" i="22"/>
  <c r="A250" i="22"/>
  <c r="B250" i="22"/>
  <c r="C250" i="22"/>
  <c r="D250" i="22"/>
  <c r="E250" i="22"/>
  <c r="G250" i="22"/>
  <c r="H250" i="22"/>
  <c r="J250" i="22"/>
  <c r="M250" i="22"/>
  <c r="A251" i="22"/>
  <c r="B251" i="22"/>
  <c r="C251" i="22"/>
  <c r="D251" i="22"/>
  <c r="E251" i="22"/>
  <c r="G251" i="22"/>
  <c r="H251" i="22"/>
  <c r="J251" i="22"/>
  <c r="M251" i="22"/>
  <c r="A252" i="22"/>
  <c r="B252" i="22"/>
  <c r="C252" i="22"/>
  <c r="D252" i="22"/>
  <c r="E252" i="22"/>
  <c r="G252" i="22"/>
  <c r="H252" i="22"/>
  <c r="J252" i="22"/>
  <c r="M252" i="22"/>
  <c r="A253" i="22"/>
  <c r="B253" i="22"/>
  <c r="C253" i="22"/>
  <c r="D253" i="22"/>
  <c r="E253" i="22"/>
  <c r="G253" i="22"/>
  <c r="H253" i="22"/>
  <c r="J253" i="22"/>
  <c r="M253" i="22"/>
  <c r="A254" i="22"/>
  <c r="B254" i="22"/>
  <c r="C254" i="22"/>
  <c r="D254" i="22"/>
  <c r="E254" i="22"/>
  <c r="G254" i="22"/>
  <c r="H254" i="22"/>
  <c r="J254" i="22"/>
  <c r="M254" i="22"/>
  <c r="A255" i="22"/>
  <c r="B255" i="22"/>
  <c r="C255" i="22"/>
  <c r="D255" i="22"/>
  <c r="E255" i="22"/>
  <c r="G255" i="22"/>
  <c r="H255" i="22"/>
  <c r="J255" i="22"/>
  <c r="M255" i="22"/>
  <c r="A256" i="22"/>
  <c r="B256" i="22"/>
  <c r="C256" i="22"/>
  <c r="D256" i="22"/>
  <c r="E256" i="22"/>
  <c r="G256" i="22"/>
  <c r="H256" i="22"/>
  <c r="J256" i="22"/>
  <c r="M256" i="22"/>
  <c r="A257" i="22"/>
  <c r="B257" i="22"/>
  <c r="C257" i="22"/>
  <c r="D257" i="22"/>
  <c r="E257" i="22"/>
  <c r="G257" i="22"/>
  <c r="H257" i="22"/>
  <c r="J257" i="22"/>
  <c r="M257" i="22"/>
  <c r="A258" i="22"/>
  <c r="B258" i="22"/>
  <c r="C258" i="22"/>
  <c r="D258" i="22"/>
  <c r="E258" i="22"/>
  <c r="G258" i="22"/>
  <c r="H258" i="22"/>
  <c r="J258" i="22"/>
  <c r="M258" i="22"/>
  <c r="A259" i="22"/>
  <c r="B259" i="22"/>
  <c r="C259" i="22"/>
  <c r="D259" i="22"/>
  <c r="E259" i="22"/>
  <c r="G259" i="22"/>
  <c r="H259" i="22"/>
  <c r="J259" i="22"/>
  <c r="M259" i="22"/>
  <c r="A260" i="22"/>
  <c r="B260" i="22"/>
  <c r="C260" i="22"/>
  <c r="D260" i="22"/>
  <c r="E260" i="22"/>
  <c r="G260" i="22"/>
  <c r="H260" i="22"/>
  <c r="J260" i="22"/>
  <c r="M260" i="22"/>
  <c r="A261" i="22"/>
  <c r="B261" i="22"/>
  <c r="C261" i="22"/>
  <c r="D261" i="22"/>
  <c r="E261" i="22"/>
  <c r="G261" i="22"/>
  <c r="H261" i="22"/>
  <c r="J261" i="22"/>
  <c r="M261" i="22"/>
  <c r="A262" i="22"/>
  <c r="B262" i="22"/>
  <c r="C262" i="22"/>
  <c r="D262" i="22"/>
  <c r="E262" i="22"/>
  <c r="G262" i="22"/>
  <c r="H262" i="22"/>
  <c r="J262" i="22"/>
  <c r="M262" i="22"/>
  <c r="A263" i="22"/>
  <c r="B263" i="22"/>
  <c r="C263" i="22"/>
  <c r="D263" i="22"/>
  <c r="E263" i="22"/>
  <c r="G263" i="22"/>
  <c r="H263" i="22"/>
  <c r="J263" i="22"/>
  <c r="M263" i="22"/>
  <c r="A264" i="22"/>
  <c r="B264" i="22"/>
  <c r="C264" i="22"/>
  <c r="D264" i="22"/>
  <c r="E264" i="22"/>
  <c r="G264" i="22"/>
  <c r="H264" i="22"/>
  <c r="J264" i="22"/>
  <c r="M264" i="22"/>
  <c r="A265" i="22"/>
  <c r="B265" i="22"/>
  <c r="C265" i="22"/>
  <c r="D265" i="22"/>
  <c r="E265" i="22"/>
  <c r="G265" i="22"/>
  <c r="H265" i="22"/>
  <c r="J265" i="22"/>
  <c r="M265" i="22"/>
  <c r="A266" i="22"/>
  <c r="B266" i="22"/>
  <c r="C266" i="22"/>
  <c r="D266" i="22"/>
  <c r="E266" i="22"/>
  <c r="G266" i="22"/>
  <c r="H266" i="22"/>
  <c r="J266" i="22"/>
  <c r="M266" i="22"/>
  <c r="A267" i="22"/>
  <c r="B267" i="22"/>
  <c r="C267" i="22"/>
  <c r="D267" i="22"/>
  <c r="E267" i="22"/>
  <c r="G267" i="22"/>
  <c r="H267" i="22"/>
  <c r="J267" i="22"/>
  <c r="M267" i="22"/>
  <c r="A268" i="22"/>
  <c r="B268" i="22"/>
  <c r="C268" i="22"/>
  <c r="D268" i="22"/>
  <c r="E268" i="22"/>
  <c r="G268" i="22"/>
  <c r="H268" i="22"/>
  <c r="J268" i="22"/>
  <c r="M268" i="22"/>
  <c r="A269" i="22"/>
  <c r="B269" i="22"/>
  <c r="C269" i="22"/>
  <c r="D269" i="22"/>
  <c r="E269" i="22"/>
  <c r="G269" i="22"/>
  <c r="H269" i="22"/>
  <c r="J269" i="22"/>
  <c r="M269" i="22"/>
  <c r="A270" i="22"/>
  <c r="B270" i="22"/>
  <c r="C270" i="22"/>
  <c r="D270" i="22"/>
  <c r="E270" i="22"/>
  <c r="G270" i="22"/>
  <c r="H270" i="22"/>
  <c r="J270" i="22"/>
  <c r="M270" i="22"/>
  <c r="A271" i="22"/>
  <c r="B271" i="22"/>
  <c r="C271" i="22"/>
  <c r="D271" i="22"/>
  <c r="E271" i="22"/>
  <c r="G271" i="22"/>
  <c r="H271" i="22"/>
  <c r="J271" i="22"/>
  <c r="M271" i="22"/>
  <c r="A272" i="22"/>
  <c r="B272" i="22"/>
  <c r="C272" i="22"/>
  <c r="D272" i="22"/>
  <c r="E272" i="22"/>
  <c r="G272" i="22"/>
  <c r="H272" i="22"/>
  <c r="J272" i="22"/>
  <c r="M272" i="22"/>
  <c r="A273" i="22"/>
  <c r="B273" i="22"/>
  <c r="C273" i="22"/>
  <c r="D273" i="22"/>
  <c r="E273" i="22"/>
  <c r="G273" i="22"/>
  <c r="H273" i="22"/>
  <c r="J273" i="22"/>
  <c r="M273" i="22"/>
  <c r="A274" i="22"/>
  <c r="B274" i="22"/>
  <c r="C274" i="22"/>
  <c r="D274" i="22"/>
  <c r="E274" i="22"/>
  <c r="G274" i="22"/>
  <c r="H274" i="22"/>
  <c r="J274" i="22"/>
  <c r="M274" i="22"/>
  <c r="A275" i="22"/>
  <c r="B275" i="22"/>
  <c r="C275" i="22"/>
  <c r="D275" i="22"/>
  <c r="E275" i="22"/>
  <c r="G275" i="22"/>
  <c r="H275" i="22"/>
  <c r="J275" i="22"/>
  <c r="M275" i="22"/>
  <c r="A276" i="22"/>
  <c r="B276" i="22"/>
  <c r="C276" i="22"/>
  <c r="D276" i="22"/>
  <c r="E276" i="22"/>
  <c r="G276" i="22"/>
  <c r="H276" i="22"/>
  <c r="J276" i="22"/>
  <c r="M276" i="22"/>
  <c r="A277" i="22"/>
  <c r="B277" i="22"/>
  <c r="C277" i="22"/>
  <c r="D277" i="22"/>
  <c r="E277" i="22"/>
  <c r="G277" i="22"/>
  <c r="H277" i="22"/>
  <c r="J277" i="22"/>
  <c r="M277" i="22"/>
  <c r="A278" i="22"/>
  <c r="B278" i="22"/>
  <c r="C278" i="22"/>
  <c r="D278" i="22"/>
  <c r="E278" i="22"/>
  <c r="G278" i="22"/>
  <c r="H278" i="22"/>
  <c r="J278" i="22"/>
  <c r="M278" i="22"/>
  <c r="A279" i="22"/>
  <c r="B279" i="22"/>
  <c r="C279" i="22"/>
  <c r="D279" i="22"/>
  <c r="E279" i="22"/>
  <c r="G279" i="22"/>
  <c r="H279" i="22"/>
  <c r="J279" i="22"/>
  <c r="M279" i="22"/>
  <c r="A280" i="22"/>
  <c r="B280" i="22"/>
  <c r="C280" i="22"/>
  <c r="D280" i="22"/>
  <c r="E280" i="22"/>
  <c r="G280" i="22"/>
  <c r="H280" i="22"/>
  <c r="J280" i="22"/>
  <c r="M280" i="22"/>
  <c r="A281" i="22"/>
  <c r="B281" i="22"/>
  <c r="C281" i="22"/>
  <c r="D281" i="22"/>
  <c r="E281" i="22"/>
  <c r="G281" i="22"/>
  <c r="H281" i="22"/>
  <c r="J281" i="22"/>
  <c r="M281" i="22"/>
  <c r="A282" i="22"/>
  <c r="B282" i="22"/>
  <c r="C282" i="22"/>
  <c r="D282" i="22"/>
  <c r="E282" i="22"/>
  <c r="G282" i="22"/>
  <c r="H282" i="22"/>
  <c r="J282" i="22"/>
  <c r="M282" i="22"/>
  <c r="A283" i="22"/>
  <c r="B283" i="22"/>
  <c r="C283" i="22"/>
  <c r="D283" i="22"/>
  <c r="E283" i="22"/>
  <c r="G283" i="22"/>
  <c r="H283" i="22"/>
  <c r="J283" i="22"/>
  <c r="M283" i="22"/>
  <c r="A284" i="22"/>
  <c r="B284" i="22"/>
  <c r="C284" i="22"/>
  <c r="D284" i="22"/>
  <c r="E284" i="22"/>
  <c r="G284" i="22"/>
  <c r="H284" i="22"/>
  <c r="J284" i="22"/>
  <c r="M284" i="22"/>
  <c r="A285" i="22"/>
  <c r="B285" i="22"/>
  <c r="C285" i="22"/>
  <c r="D285" i="22"/>
  <c r="E285" i="22"/>
  <c r="G285" i="22"/>
  <c r="H285" i="22"/>
  <c r="J285" i="22"/>
  <c r="M285" i="22"/>
  <c r="A286" i="22"/>
  <c r="B286" i="22"/>
  <c r="C286" i="22"/>
  <c r="D286" i="22"/>
  <c r="E286" i="22"/>
  <c r="G286" i="22"/>
  <c r="H286" i="22"/>
  <c r="J286" i="22"/>
  <c r="M286" i="22"/>
  <c r="A287" i="22"/>
  <c r="B287" i="22"/>
  <c r="C287" i="22"/>
  <c r="D287" i="22"/>
  <c r="E287" i="22"/>
  <c r="G287" i="22"/>
  <c r="H287" i="22"/>
  <c r="J287" i="22"/>
  <c r="M287" i="22"/>
  <c r="A288" i="22"/>
  <c r="B288" i="22"/>
  <c r="C288" i="22"/>
  <c r="D288" i="22"/>
  <c r="E288" i="22"/>
  <c r="G288" i="22"/>
  <c r="H288" i="22"/>
  <c r="J288" i="22"/>
  <c r="M288" i="22"/>
  <c r="A289" i="22"/>
  <c r="B289" i="22"/>
  <c r="C289" i="22"/>
  <c r="D289" i="22"/>
  <c r="E289" i="22"/>
  <c r="G289" i="22"/>
  <c r="H289" i="22"/>
  <c r="J289" i="22"/>
  <c r="M289" i="22"/>
  <c r="A290" i="22"/>
  <c r="B290" i="22"/>
  <c r="C290" i="22"/>
  <c r="D290" i="22"/>
  <c r="E290" i="22"/>
  <c r="G290" i="22"/>
  <c r="H290" i="22"/>
  <c r="J290" i="22"/>
  <c r="M290" i="22"/>
  <c r="A291" i="22"/>
  <c r="B291" i="22"/>
  <c r="C291" i="22"/>
  <c r="D291" i="22"/>
  <c r="E291" i="22"/>
  <c r="G291" i="22"/>
  <c r="H291" i="22"/>
  <c r="J291" i="22"/>
  <c r="M291" i="22"/>
  <c r="A292" i="22"/>
  <c r="B292" i="22"/>
  <c r="C292" i="22"/>
  <c r="D292" i="22"/>
  <c r="E292" i="22"/>
  <c r="G292" i="22"/>
  <c r="H292" i="22"/>
  <c r="J292" i="22"/>
  <c r="M292" i="22"/>
  <c r="A293" i="22"/>
  <c r="B293" i="22"/>
  <c r="C293" i="22"/>
  <c r="D293" i="22"/>
  <c r="E293" i="22"/>
  <c r="G293" i="22"/>
  <c r="H293" i="22"/>
  <c r="J293" i="22"/>
  <c r="M293" i="22"/>
  <c r="A294" i="22"/>
  <c r="B294" i="22"/>
  <c r="C294" i="22"/>
  <c r="D294" i="22"/>
  <c r="E294" i="22"/>
  <c r="G294" i="22"/>
  <c r="H294" i="22"/>
  <c r="J294" i="22"/>
  <c r="M294" i="22"/>
  <c r="A295" i="22"/>
  <c r="B295" i="22"/>
  <c r="C295" i="22"/>
  <c r="D295" i="22"/>
  <c r="E295" i="22"/>
  <c r="G295" i="22"/>
  <c r="H295" i="22"/>
  <c r="J295" i="22"/>
  <c r="M295" i="22"/>
  <c r="A296" i="22"/>
  <c r="B296" i="22"/>
  <c r="C296" i="22"/>
  <c r="D296" i="22"/>
  <c r="E296" i="22"/>
  <c r="G296" i="22"/>
  <c r="H296" i="22"/>
  <c r="J296" i="22"/>
  <c r="M296" i="22"/>
  <c r="A297" i="22"/>
  <c r="B297" i="22"/>
  <c r="C297" i="22"/>
  <c r="D297" i="22"/>
  <c r="E297" i="22"/>
  <c r="G297" i="22"/>
  <c r="H297" i="22"/>
  <c r="J297" i="22"/>
  <c r="M297" i="22"/>
  <c r="A298" i="22"/>
  <c r="B298" i="22"/>
  <c r="C298" i="22"/>
  <c r="D298" i="22"/>
  <c r="E298" i="22"/>
  <c r="G298" i="22"/>
  <c r="H298" i="22"/>
  <c r="J298" i="22"/>
  <c r="M298" i="22"/>
  <c r="A299" i="22"/>
  <c r="B299" i="22"/>
  <c r="C299" i="22"/>
  <c r="D299" i="22"/>
  <c r="E299" i="22"/>
  <c r="G299" i="22"/>
  <c r="H299" i="22"/>
  <c r="J299" i="22"/>
  <c r="M299" i="22"/>
  <c r="A300" i="22"/>
  <c r="B300" i="22"/>
  <c r="C300" i="22"/>
  <c r="D300" i="22"/>
  <c r="E300" i="22"/>
  <c r="G300" i="22"/>
  <c r="H300" i="22"/>
  <c r="J300" i="22"/>
  <c r="M300" i="22"/>
  <c r="A301" i="22"/>
  <c r="B301" i="22"/>
  <c r="C301" i="22"/>
  <c r="D301" i="22"/>
  <c r="E301" i="22"/>
  <c r="G301" i="22"/>
  <c r="H301" i="22"/>
  <c r="J301" i="22"/>
  <c r="M301" i="22"/>
  <c r="A302" i="22"/>
  <c r="B302" i="22"/>
  <c r="C302" i="22"/>
  <c r="D302" i="22"/>
  <c r="E302" i="22"/>
  <c r="G302" i="22"/>
  <c r="H302" i="22"/>
  <c r="J302" i="22"/>
  <c r="M302" i="22"/>
  <c r="A303" i="22"/>
  <c r="B303" i="22"/>
  <c r="C303" i="22"/>
  <c r="D303" i="22"/>
  <c r="E303" i="22"/>
  <c r="G303" i="22"/>
  <c r="H303" i="22"/>
  <c r="J303" i="22"/>
  <c r="M303" i="22"/>
  <c r="A304" i="22"/>
  <c r="B304" i="22"/>
  <c r="C304" i="22"/>
  <c r="D304" i="22"/>
  <c r="E304" i="22"/>
  <c r="G304" i="22"/>
  <c r="H304" i="22"/>
  <c r="J304" i="22"/>
  <c r="M304" i="22"/>
  <c r="A305" i="22"/>
  <c r="B305" i="22"/>
  <c r="C305" i="22"/>
  <c r="D305" i="22"/>
  <c r="E305" i="22"/>
  <c r="G305" i="22"/>
  <c r="H305" i="22"/>
  <c r="J305" i="22"/>
  <c r="M305" i="22"/>
  <c r="A306" i="22"/>
  <c r="B306" i="22"/>
  <c r="C306" i="22"/>
  <c r="D306" i="22"/>
  <c r="E306" i="22"/>
  <c r="G306" i="22"/>
  <c r="H306" i="22"/>
  <c r="J306" i="22"/>
  <c r="M306" i="22"/>
  <c r="A307" i="22"/>
  <c r="B307" i="22"/>
  <c r="C307" i="22"/>
  <c r="D307" i="22"/>
  <c r="E307" i="22"/>
  <c r="G307" i="22"/>
  <c r="H307" i="22"/>
  <c r="J307" i="22"/>
  <c r="M307" i="22"/>
  <c r="A308" i="22"/>
  <c r="B308" i="22"/>
  <c r="C308" i="22"/>
  <c r="D308" i="22"/>
  <c r="E308" i="22"/>
  <c r="G308" i="22"/>
  <c r="H308" i="22"/>
  <c r="J308" i="22"/>
  <c r="M308" i="22"/>
  <c r="A309" i="22"/>
  <c r="B309" i="22"/>
  <c r="C309" i="22"/>
  <c r="D309" i="22"/>
  <c r="E309" i="22"/>
  <c r="G309" i="22"/>
  <c r="H309" i="22"/>
  <c r="J309" i="22"/>
  <c r="M309" i="22"/>
  <c r="A310" i="22"/>
  <c r="B310" i="22"/>
  <c r="C310" i="22"/>
  <c r="D310" i="22"/>
  <c r="E310" i="22"/>
  <c r="G310" i="22"/>
  <c r="H310" i="22"/>
  <c r="J310" i="22"/>
  <c r="M310" i="22"/>
  <c r="A311" i="22"/>
  <c r="B311" i="22"/>
  <c r="C311" i="22"/>
  <c r="D311" i="22"/>
  <c r="E311" i="22"/>
  <c r="G311" i="22"/>
  <c r="H311" i="22"/>
  <c r="J311" i="22"/>
  <c r="M311" i="22"/>
  <c r="A312" i="22"/>
  <c r="B312" i="22"/>
  <c r="C312" i="22"/>
  <c r="D312" i="22"/>
  <c r="E312" i="22"/>
  <c r="G312" i="22"/>
  <c r="H312" i="22"/>
  <c r="J312" i="22"/>
  <c r="M312" i="22"/>
  <c r="A313" i="22"/>
  <c r="B313" i="22"/>
  <c r="C313" i="22"/>
  <c r="D313" i="22"/>
  <c r="E313" i="22"/>
  <c r="G313" i="22"/>
  <c r="H313" i="22"/>
  <c r="J313" i="22"/>
  <c r="M313" i="22"/>
  <c r="A314" i="22"/>
  <c r="B314" i="22"/>
  <c r="C314" i="22"/>
  <c r="D314" i="22"/>
  <c r="E314" i="22"/>
  <c r="G314" i="22"/>
  <c r="H314" i="22"/>
  <c r="J314" i="22"/>
  <c r="M314" i="22"/>
  <c r="A315" i="22"/>
  <c r="B315" i="22"/>
  <c r="C315" i="22"/>
  <c r="D315" i="22"/>
  <c r="E315" i="22"/>
  <c r="G315" i="22"/>
  <c r="H315" i="22"/>
  <c r="J315" i="22"/>
  <c r="M315" i="22"/>
  <c r="A316" i="22"/>
  <c r="B316" i="22"/>
  <c r="C316" i="22"/>
  <c r="D316" i="22"/>
  <c r="E316" i="22"/>
  <c r="G316" i="22"/>
  <c r="H316" i="22"/>
  <c r="J316" i="22"/>
  <c r="M316" i="22"/>
  <c r="A317" i="22"/>
  <c r="B317" i="22"/>
  <c r="C317" i="22"/>
  <c r="D317" i="22"/>
  <c r="E317" i="22"/>
  <c r="G317" i="22"/>
  <c r="H317" i="22"/>
  <c r="J317" i="22"/>
  <c r="M317" i="22"/>
  <c r="A318" i="22"/>
  <c r="B318" i="22"/>
  <c r="C318" i="22"/>
  <c r="D318" i="22"/>
  <c r="E318" i="22"/>
  <c r="G318" i="22"/>
  <c r="H318" i="22"/>
  <c r="J318" i="22"/>
  <c r="M318" i="22"/>
  <c r="A319" i="22"/>
  <c r="B319" i="22"/>
  <c r="C319" i="22"/>
  <c r="D319" i="22"/>
  <c r="E319" i="22"/>
  <c r="G319" i="22"/>
  <c r="H319" i="22"/>
  <c r="J319" i="22"/>
  <c r="M319" i="22"/>
  <c r="A320" i="22"/>
  <c r="B320" i="22"/>
  <c r="C320" i="22"/>
  <c r="D320" i="22"/>
  <c r="E320" i="22"/>
  <c r="G320" i="22"/>
  <c r="H320" i="22"/>
  <c r="J320" i="22"/>
  <c r="M320" i="22"/>
  <c r="A321" i="22"/>
  <c r="B321" i="22"/>
  <c r="C321" i="22"/>
  <c r="D321" i="22"/>
  <c r="E321" i="22"/>
  <c r="G321" i="22"/>
  <c r="H321" i="22"/>
  <c r="J321" i="22"/>
  <c r="M321" i="22"/>
  <c r="A322" i="22"/>
  <c r="B322" i="22"/>
  <c r="C322" i="22"/>
  <c r="D322" i="22"/>
  <c r="E322" i="22"/>
  <c r="G322" i="22"/>
  <c r="H322" i="22"/>
  <c r="J322" i="22"/>
  <c r="M322" i="22"/>
  <c r="A323" i="22"/>
  <c r="B323" i="22"/>
  <c r="C323" i="22"/>
  <c r="D323" i="22"/>
  <c r="E323" i="22"/>
  <c r="G323" i="22"/>
  <c r="H323" i="22"/>
  <c r="J323" i="22"/>
  <c r="M323" i="22"/>
  <c r="A324" i="22"/>
  <c r="B324" i="22"/>
  <c r="C324" i="22"/>
  <c r="D324" i="22"/>
  <c r="E324" i="22"/>
  <c r="G324" i="22"/>
  <c r="H324" i="22"/>
  <c r="J324" i="22"/>
  <c r="M324" i="22"/>
  <c r="A325" i="22"/>
  <c r="B325" i="22"/>
  <c r="C325" i="22"/>
  <c r="D325" i="22"/>
  <c r="E325" i="22"/>
  <c r="G325" i="22"/>
  <c r="H325" i="22"/>
  <c r="J325" i="22"/>
  <c r="M325" i="22"/>
  <c r="A326" i="22"/>
  <c r="B326" i="22"/>
  <c r="C326" i="22"/>
  <c r="D326" i="22"/>
  <c r="E326" i="22"/>
  <c r="G326" i="22"/>
  <c r="H326" i="22"/>
  <c r="J326" i="22"/>
  <c r="M326" i="22"/>
  <c r="A327" i="22"/>
  <c r="B327" i="22"/>
  <c r="C327" i="22"/>
  <c r="D327" i="22"/>
  <c r="E327" i="22"/>
  <c r="G327" i="22"/>
  <c r="H327" i="22"/>
  <c r="J327" i="22"/>
  <c r="M327" i="22"/>
  <c r="A328" i="22"/>
  <c r="B328" i="22"/>
  <c r="C328" i="22"/>
  <c r="D328" i="22"/>
  <c r="E328" i="22"/>
  <c r="G328" i="22"/>
  <c r="H328" i="22"/>
  <c r="J328" i="22"/>
  <c r="M328" i="22"/>
  <c r="A329" i="22"/>
  <c r="B329" i="22"/>
  <c r="C329" i="22"/>
  <c r="D329" i="22"/>
  <c r="E329" i="22"/>
  <c r="G329" i="22"/>
  <c r="H329" i="22"/>
  <c r="J329" i="22"/>
  <c r="M329" i="22"/>
  <c r="A330" i="22"/>
  <c r="B330" i="22"/>
  <c r="C330" i="22"/>
  <c r="D330" i="22"/>
  <c r="E330" i="22"/>
  <c r="G330" i="22"/>
  <c r="H330" i="22"/>
  <c r="J330" i="22"/>
  <c r="M330" i="22"/>
  <c r="A331" i="22"/>
  <c r="B331" i="22"/>
  <c r="C331" i="22"/>
  <c r="D331" i="22"/>
  <c r="E331" i="22"/>
  <c r="G331" i="22"/>
  <c r="H331" i="22"/>
  <c r="J331" i="22"/>
  <c r="M331" i="22"/>
  <c r="A332" i="22"/>
  <c r="B332" i="22"/>
  <c r="C332" i="22"/>
  <c r="D332" i="22"/>
  <c r="E332" i="22"/>
  <c r="G332" i="22"/>
  <c r="H332" i="22"/>
  <c r="J332" i="22"/>
  <c r="M332" i="22"/>
  <c r="A333" i="22"/>
  <c r="B333" i="22"/>
  <c r="C333" i="22"/>
  <c r="D333" i="22"/>
  <c r="E333" i="22"/>
  <c r="G333" i="22"/>
  <c r="H333" i="22"/>
  <c r="J333" i="22"/>
  <c r="M333" i="22"/>
  <c r="A334" i="22"/>
  <c r="B334" i="22"/>
  <c r="C334" i="22"/>
  <c r="D334" i="22"/>
  <c r="E334" i="22"/>
  <c r="G334" i="22"/>
  <c r="H334" i="22"/>
  <c r="J334" i="22"/>
  <c r="M334" i="22"/>
  <c r="A335" i="22"/>
  <c r="B335" i="22"/>
  <c r="C335" i="22"/>
  <c r="D335" i="22"/>
  <c r="E335" i="22"/>
  <c r="G335" i="22"/>
  <c r="H335" i="22"/>
  <c r="J335" i="22"/>
  <c r="M335" i="22"/>
  <c r="A336" i="22"/>
  <c r="B336" i="22"/>
  <c r="C336" i="22"/>
  <c r="D336" i="22"/>
  <c r="E336" i="22"/>
  <c r="G336" i="22"/>
  <c r="H336" i="22"/>
  <c r="J336" i="22"/>
  <c r="M336" i="22"/>
  <c r="A337" i="22"/>
  <c r="B337" i="22"/>
  <c r="C337" i="22"/>
  <c r="D337" i="22"/>
  <c r="E337" i="22"/>
  <c r="G337" i="22"/>
  <c r="H337" i="22"/>
  <c r="J337" i="22"/>
  <c r="M337" i="22"/>
  <c r="A338" i="22"/>
  <c r="B338" i="22"/>
  <c r="C338" i="22"/>
  <c r="D338" i="22"/>
  <c r="E338" i="22"/>
  <c r="G338" i="22"/>
  <c r="H338" i="22"/>
  <c r="J338" i="22"/>
  <c r="M338" i="22"/>
  <c r="A339" i="22"/>
  <c r="B339" i="22"/>
  <c r="C339" i="22"/>
  <c r="D339" i="22"/>
  <c r="E339" i="22"/>
  <c r="G339" i="22"/>
  <c r="H339" i="22"/>
  <c r="J339" i="22"/>
  <c r="M339" i="22"/>
  <c r="A340" i="22"/>
  <c r="B340" i="22"/>
  <c r="C340" i="22"/>
  <c r="D340" i="22"/>
  <c r="E340" i="22"/>
  <c r="G340" i="22"/>
  <c r="H340" i="22"/>
  <c r="J340" i="22"/>
  <c r="M340" i="22"/>
  <c r="A341" i="22"/>
  <c r="B341" i="22"/>
  <c r="C341" i="22"/>
  <c r="D341" i="22"/>
  <c r="E341" i="22"/>
  <c r="G341" i="22"/>
  <c r="H341" i="22"/>
  <c r="J341" i="22"/>
  <c r="M341" i="22"/>
  <c r="A342" i="22"/>
  <c r="B342" i="22"/>
  <c r="C342" i="22"/>
  <c r="D342" i="22"/>
  <c r="E342" i="22"/>
  <c r="G342" i="22"/>
  <c r="H342" i="22"/>
  <c r="J342" i="22"/>
  <c r="M342" i="22"/>
  <c r="A343" i="22"/>
  <c r="B343" i="22"/>
  <c r="C343" i="22"/>
  <c r="D343" i="22"/>
  <c r="E343" i="22"/>
  <c r="G343" i="22"/>
  <c r="H343" i="22"/>
  <c r="J343" i="22"/>
  <c r="M343" i="22"/>
  <c r="A344" i="22"/>
  <c r="B344" i="22"/>
  <c r="C344" i="22"/>
  <c r="D344" i="22"/>
  <c r="E344" i="22"/>
  <c r="G344" i="22"/>
  <c r="H344" i="22"/>
  <c r="J344" i="22"/>
  <c r="M344" i="22"/>
  <c r="A345" i="22"/>
  <c r="B345" i="22"/>
  <c r="C345" i="22"/>
  <c r="D345" i="22"/>
  <c r="E345" i="22"/>
  <c r="G345" i="22"/>
  <c r="H345" i="22"/>
  <c r="J345" i="22"/>
  <c r="M345" i="22"/>
  <c r="A346" i="22"/>
  <c r="B346" i="22"/>
  <c r="C346" i="22"/>
  <c r="D346" i="22"/>
  <c r="E346" i="22"/>
  <c r="G346" i="22"/>
  <c r="H346" i="22"/>
  <c r="J346" i="22"/>
  <c r="M346" i="22"/>
  <c r="A347" i="22"/>
  <c r="B347" i="22"/>
  <c r="C347" i="22"/>
  <c r="D347" i="22"/>
  <c r="E347" i="22"/>
  <c r="G347" i="22"/>
  <c r="H347" i="22"/>
  <c r="J347" i="22"/>
  <c r="M347" i="22"/>
  <c r="A348" i="22"/>
  <c r="B348" i="22"/>
  <c r="C348" i="22"/>
  <c r="D348" i="22"/>
  <c r="E348" i="22"/>
  <c r="G348" i="22"/>
  <c r="H348" i="22"/>
  <c r="J348" i="22"/>
  <c r="M348" i="22"/>
  <c r="A349" i="22"/>
  <c r="B349" i="22"/>
  <c r="C349" i="22"/>
  <c r="D349" i="22"/>
  <c r="E349" i="22"/>
  <c r="G349" i="22"/>
  <c r="H349" i="22"/>
  <c r="J349" i="22"/>
  <c r="M349" i="22"/>
  <c r="A350" i="22"/>
  <c r="B350" i="22"/>
  <c r="C350" i="22"/>
  <c r="D350" i="22"/>
  <c r="E350" i="22"/>
  <c r="G350" i="22"/>
  <c r="H350" i="22"/>
  <c r="J350" i="22"/>
  <c r="M350" i="22"/>
  <c r="A351" i="22"/>
  <c r="B351" i="22"/>
  <c r="C351" i="22"/>
  <c r="D351" i="22"/>
  <c r="E351" i="22"/>
  <c r="G351" i="22"/>
  <c r="H351" i="22"/>
  <c r="J351" i="22"/>
  <c r="M351" i="22"/>
  <c r="A352" i="22"/>
  <c r="B352" i="22"/>
  <c r="C352" i="22"/>
  <c r="D352" i="22"/>
  <c r="E352" i="22"/>
  <c r="G352" i="22"/>
  <c r="H352" i="22"/>
  <c r="J352" i="22"/>
  <c r="M352" i="22"/>
  <c r="A353" i="22"/>
  <c r="B353" i="22"/>
  <c r="C353" i="22"/>
  <c r="D353" i="22"/>
  <c r="E353" i="22"/>
  <c r="G353" i="22"/>
  <c r="H353" i="22"/>
  <c r="J353" i="22"/>
  <c r="M353" i="22"/>
  <c r="A354" i="22"/>
  <c r="B354" i="22"/>
  <c r="C354" i="22"/>
  <c r="D354" i="22"/>
  <c r="E354" i="22"/>
  <c r="G354" i="22"/>
  <c r="H354" i="22"/>
  <c r="J354" i="22"/>
  <c r="M354" i="22"/>
  <c r="A355" i="22"/>
  <c r="B355" i="22"/>
  <c r="C355" i="22"/>
  <c r="D355" i="22"/>
  <c r="E355" i="22"/>
  <c r="G355" i="22"/>
  <c r="H355" i="22"/>
  <c r="J355" i="22"/>
  <c r="M355" i="22"/>
  <c r="A356" i="22"/>
  <c r="B356" i="22"/>
  <c r="C356" i="22"/>
  <c r="D356" i="22"/>
  <c r="E356" i="22"/>
  <c r="G356" i="22"/>
  <c r="H356" i="22"/>
  <c r="J356" i="22"/>
  <c r="M356" i="22"/>
  <c r="A357" i="22"/>
  <c r="B357" i="22"/>
  <c r="C357" i="22"/>
  <c r="D357" i="22"/>
  <c r="E357" i="22"/>
  <c r="G357" i="22"/>
  <c r="H357" i="22"/>
  <c r="J357" i="22"/>
  <c r="M357" i="22"/>
  <c r="A358" i="22"/>
  <c r="B358" i="22"/>
  <c r="C358" i="22"/>
  <c r="D358" i="22"/>
  <c r="E358" i="22"/>
  <c r="G358" i="22"/>
  <c r="H358" i="22"/>
  <c r="J358" i="22"/>
  <c r="M358" i="22"/>
  <c r="A359" i="22"/>
  <c r="B359" i="22"/>
  <c r="C359" i="22"/>
  <c r="D359" i="22"/>
  <c r="E359" i="22"/>
  <c r="G359" i="22"/>
  <c r="H359" i="22"/>
  <c r="J359" i="22"/>
  <c r="M359" i="22"/>
  <c r="A360" i="22"/>
  <c r="B360" i="22"/>
  <c r="C360" i="22"/>
  <c r="D360" i="22"/>
  <c r="E360" i="22"/>
  <c r="G360" i="22"/>
  <c r="H360" i="22"/>
  <c r="J360" i="22"/>
  <c r="M360" i="22"/>
  <c r="A361" i="22"/>
  <c r="B361" i="22"/>
  <c r="C361" i="22"/>
  <c r="D361" i="22"/>
  <c r="E361" i="22"/>
  <c r="G361" i="22"/>
  <c r="H361" i="22"/>
  <c r="J361" i="22"/>
  <c r="M361" i="22"/>
  <c r="A362" i="22"/>
  <c r="B362" i="22"/>
  <c r="C362" i="22"/>
  <c r="D362" i="22"/>
  <c r="E362" i="22"/>
  <c r="G362" i="22"/>
  <c r="H362" i="22"/>
  <c r="J362" i="22"/>
  <c r="M362" i="22"/>
  <c r="A363" i="22"/>
  <c r="B363" i="22"/>
  <c r="C363" i="22"/>
  <c r="D363" i="22"/>
  <c r="E363" i="22"/>
  <c r="G363" i="22"/>
  <c r="H363" i="22"/>
  <c r="J363" i="22"/>
  <c r="M363" i="22"/>
  <c r="A364" i="22"/>
  <c r="B364" i="22"/>
  <c r="C364" i="22"/>
  <c r="D364" i="22"/>
  <c r="E364" i="22"/>
  <c r="G364" i="22"/>
  <c r="H364" i="22"/>
  <c r="J364" i="22"/>
  <c r="M364" i="22"/>
  <c r="A365" i="22"/>
  <c r="B365" i="22"/>
  <c r="C365" i="22"/>
  <c r="D365" i="22"/>
  <c r="E365" i="22"/>
  <c r="G365" i="22"/>
  <c r="H365" i="22"/>
  <c r="J365" i="22"/>
  <c r="M365" i="22"/>
  <c r="A366" i="22"/>
  <c r="B366" i="22"/>
  <c r="C366" i="22"/>
  <c r="D366" i="22"/>
  <c r="E366" i="22"/>
  <c r="G366" i="22"/>
  <c r="H366" i="22"/>
  <c r="J366" i="22"/>
  <c r="M366" i="22"/>
  <c r="A367" i="22"/>
  <c r="B367" i="22"/>
  <c r="C367" i="22"/>
  <c r="D367" i="22"/>
  <c r="E367" i="22"/>
  <c r="G367" i="22"/>
  <c r="H367" i="22"/>
  <c r="J367" i="22"/>
  <c r="M367" i="22"/>
  <c r="A368" i="22"/>
  <c r="B368" i="22"/>
  <c r="C368" i="22"/>
  <c r="D368" i="22"/>
  <c r="E368" i="22"/>
  <c r="G368" i="22"/>
  <c r="H368" i="22"/>
  <c r="J368" i="22"/>
  <c r="M368" i="22"/>
  <c r="A369" i="22"/>
  <c r="B369" i="22"/>
  <c r="C369" i="22"/>
  <c r="D369" i="22"/>
  <c r="E369" i="22"/>
  <c r="G369" i="22"/>
  <c r="H369" i="22"/>
  <c r="J369" i="22"/>
  <c r="M369" i="22"/>
  <c r="A370" i="22"/>
  <c r="B370" i="22"/>
  <c r="C370" i="22"/>
  <c r="D370" i="22"/>
  <c r="E370" i="22"/>
  <c r="G370" i="22"/>
  <c r="H370" i="22"/>
  <c r="J370" i="22"/>
  <c r="M370" i="22"/>
  <c r="A371" i="22"/>
  <c r="B371" i="22"/>
  <c r="C371" i="22"/>
  <c r="D371" i="22"/>
  <c r="E371" i="22"/>
  <c r="G371" i="22"/>
  <c r="H371" i="22"/>
  <c r="J371" i="22"/>
  <c r="M371" i="22"/>
  <c r="A372" i="22"/>
  <c r="B372" i="22"/>
  <c r="C372" i="22"/>
  <c r="D372" i="22"/>
  <c r="E372" i="22"/>
  <c r="G372" i="22"/>
  <c r="H372" i="22"/>
  <c r="J372" i="22"/>
  <c r="M372" i="22"/>
  <c r="A373" i="22"/>
  <c r="B373" i="22"/>
  <c r="C373" i="22"/>
  <c r="D373" i="22"/>
  <c r="E373" i="22"/>
  <c r="G373" i="22"/>
  <c r="H373" i="22"/>
  <c r="J373" i="22"/>
  <c r="M373" i="22"/>
  <c r="A374" i="22"/>
  <c r="B374" i="22"/>
  <c r="C374" i="22"/>
  <c r="D374" i="22"/>
  <c r="E374" i="22"/>
  <c r="G374" i="22"/>
  <c r="H374" i="22"/>
  <c r="J374" i="22"/>
  <c r="M374" i="22"/>
  <c r="A375" i="22"/>
  <c r="B375" i="22"/>
  <c r="C375" i="22"/>
  <c r="D375" i="22"/>
  <c r="E375" i="22"/>
  <c r="G375" i="22"/>
  <c r="H375" i="22"/>
  <c r="J375" i="22"/>
  <c r="M375" i="22"/>
  <c r="A376" i="22"/>
  <c r="B376" i="22"/>
  <c r="C376" i="22"/>
  <c r="D376" i="22"/>
  <c r="E376" i="22"/>
  <c r="G376" i="22"/>
  <c r="H376" i="22"/>
  <c r="J376" i="22"/>
  <c r="M376" i="22"/>
  <c r="A377" i="22"/>
  <c r="B377" i="22"/>
  <c r="C377" i="22"/>
  <c r="D377" i="22"/>
  <c r="E377" i="22"/>
  <c r="G377" i="22"/>
  <c r="H377" i="22"/>
  <c r="J377" i="22"/>
  <c r="M377" i="22"/>
  <c r="A378" i="22"/>
  <c r="B378" i="22"/>
  <c r="C378" i="22"/>
  <c r="D378" i="22"/>
  <c r="E378" i="22"/>
  <c r="G378" i="22"/>
  <c r="H378" i="22"/>
  <c r="J378" i="22"/>
  <c r="M378" i="22"/>
  <c r="A379" i="22"/>
  <c r="B379" i="22"/>
  <c r="C379" i="22"/>
  <c r="D379" i="22"/>
  <c r="E379" i="22"/>
  <c r="G379" i="22"/>
  <c r="H379" i="22"/>
  <c r="J379" i="22"/>
  <c r="M379" i="22"/>
  <c r="A380" i="22"/>
  <c r="B380" i="22"/>
  <c r="C380" i="22"/>
  <c r="D380" i="22"/>
  <c r="E380" i="22"/>
  <c r="G380" i="22"/>
  <c r="H380" i="22"/>
  <c r="J380" i="22"/>
  <c r="M380" i="22"/>
  <c r="A381" i="22"/>
  <c r="B381" i="22"/>
  <c r="C381" i="22"/>
  <c r="D381" i="22"/>
  <c r="E381" i="22"/>
  <c r="G381" i="22"/>
  <c r="H381" i="22"/>
  <c r="J381" i="22"/>
  <c r="M381" i="22"/>
  <c r="A382" i="22"/>
  <c r="B382" i="22"/>
  <c r="C382" i="22"/>
  <c r="D382" i="22"/>
  <c r="E382" i="22"/>
  <c r="G382" i="22"/>
  <c r="H382" i="22"/>
  <c r="J382" i="22"/>
  <c r="M382" i="22"/>
  <c r="A383" i="22"/>
  <c r="B383" i="22"/>
  <c r="C383" i="22"/>
  <c r="D383" i="22"/>
  <c r="E383" i="22"/>
  <c r="G383" i="22"/>
  <c r="H383" i="22"/>
  <c r="J383" i="22"/>
  <c r="M383" i="22"/>
  <c r="A384" i="22"/>
  <c r="B384" i="22"/>
  <c r="C384" i="22"/>
  <c r="D384" i="22"/>
  <c r="E384" i="22"/>
  <c r="G384" i="22"/>
  <c r="H384" i="22"/>
  <c r="J384" i="22"/>
  <c r="M384" i="22"/>
  <c r="A385" i="22"/>
  <c r="B385" i="22"/>
  <c r="C385" i="22"/>
  <c r="D385" i="22"/>
  <c r="E385" i="22"/>
  <c r="G385" i="22"/>
  <c r="H385" i="22"/>
  <c r="J385" i="22"/>
  <c r="M385" i="22"/>
  <c r="A386" i="22"/>
  <c r="B386" i="22"/>
  <c r="C386" i="22"/>
  <c r="D386" i="22"/>
  <c r="E386" i="22"/>
  <c r="G386" i="22"/>
  <c r="H386" i="22"/>
  <c r="J386" i="22"/>
  <c r="M386" i="22"/>
  <c r="A387" i="22"/>
  <c r="B387" i="22"/>
  <c r="C387" i="22"/>
  <c r="D387" i="22"/>
  <c r="E387" i="22"/>
  <c r="G387" i="22"/>
  <c r="H387" i="22"/>
  <c r="J387" i="22"/>
  <c r="M387" i="22"/>
  <c r="A388" i="22"/>
  <c r="B388" i="22"/>
  <c r="C388" i="22"/>
  <c r="D388" i="22"/>
  <c r="E388" i="22"/>
  <c r="G388" i="22"/>
  <c r="H388" i="22"/>
  <c r="J388" i="22"/>
  <c r="M388" i="22"/>
  <c r="A389" i="22"/>
  <c r="B389" i="22"/>
  <c r="C389" i="22"/>
  <c r="D389" i="22"/>
  <c r="E389" i="22"/>
  <c r="G389" i="22"/>
  <c r="H389" i="22"/>
  <c r="J389" i="22"/>
  <c r="M389" i="22"/>
  <c r="A390" i="22"/>
  <c r="B390" i="22"/>
  <c r="C390" i="22"/>
  <c r="D390" i="22"/>
  <c r="E390" i="22"/>
  <c r="G390" i="22"/>
  <c r="H390" i="22"/>
  <c r="J390" i="22"/>
  <c r="M390" i="22"/>
  <c r="A391" i="22"/>
  <c r="B391" i="22"/>
  <c r="C391" i="22"/>
  <c r="D391" i="22"/>
  <c r="E391" i="22"/>
  <c r="G391" i="22"/>
  <c r="H391" i="22"/>
  <c r="J391" i="22"/>
  <c r="M391" i="22"/>
  <c r="A392" i="22"/>
  <c r="B392" i="22"/>
  <c r="C392" i="22"/>
  <c r="D392" i="22"/>
  <c r="E392" i="22"/>
  <c r="G392" i="22"/>
  <c r="H392" i="22"/>
  <c r="J392" i="22"/>
  <c r="M392" i="22"/>
  <c r="A393" i="22"/>
  <c r="B393" i="22"/>
  <c r="C393" i="22"/>
  <c r="D393" i="22"/>
  <c r="E393" i="22"/>
  <c r="G393" i="22"/>
  <c r="H393" i="22"/>
  <c r="J393" i="22"/>
  <c r="M393" i="22"/>
  <c r="A394" i="22"/>
  <c r="B394" i="22"/>
  <c r="C394" i="22"/>
  <c r="D394" i="22"/>
  <c r="E394" i="22"/>
  <c r="G394" i="22"/>
  <c r="H394" i="22"/>
  <c r="J394" i="22"/>
  <c r="M394" i="22"/>
  <c r="A395" i="22"/>
  <c r="B395" i="22"/>
  <c r="C395" i="22"/>
  <c r="D395" i="22"/>
  <c r="E395" i="22"/>
  <c r="G395" i="22"/>
  <c r="H395" i="22"/>
  <c r="J395" i="22"/>
  <c r="M395" i="22"/>
  <c r="A396" i="22"/>
  <c r="B396" i="22"/>
  <c r="C396" i="22"/>
  <c r="D396" i="22"/>
  <c r="E396" i="22"/>
  <c r="G396" i="22"/>
  <c r="H396" i="22"/>
  <c r="J396" i="22"/>
  <c r="M396" i="22"/>
  <c r="A397" i="22"/>
  <c r="B397" i="22"/>
  <c r="C397" i="22"/>
  <c r="D397" i="22"/>
  <c r="E397" i="22"/>
  <c r="G397" i="22"/>
  <c r="H397" i="22"/>
  <c r="J397" i="22"/>
  <c r="M397" i="22"/>
  <c r="A398" i="22"/>
  <c r="B398" i="22"/>
  <c r="C398" i="22"/>
  <c r="D398" i="22"/>
  <c r="E398" i="22"/>
  <c r="G398" i="22"/>
  <c r="H398" i="22"/>
  <c r="J398" i="22"/>
  <c r="M398" i="22"/>
  <c r="A399" i="22"/>
  <c r="B399" i="22"/>
  <c r="C399" i="22"/>
  <c r="D399" i="22"/>
  <c r="E399" i="22"/>
  <c r="G399" i="22"/>
  <c r="H399" i="22"/>
  <c r="J399" i="22"/>
  <c r="M399" i="22"/>
  <c r="A400" i="22"/>
  <c r="B400" i="22"/>
  <c r="C400" i="22"/>
  <c r="D400" i="22"/>
  <c r="E400" i="22"/>
  <c r="G400" i="22"/>
  <c r="H400" i="22"/>
  <c r="J400" i="22"/>
  <c r="M400" i="22"/>
  <c r="A401" i="22"/>
  <c r="B401" i="22"/>
  <c r="C401" i="22"/>
  <c r="D401" i="22"/>
  <c r="E401" i="22"/>
  <c r="G401" i="22"/>
  <c r="H401" i="22"/>
  <c r="J401" i="22"/>
  <c r="M401" i="22"/>
  <c r="A402" i="22"/>
  <c r="B402" i="22"/>
  <c r="C402" i="22"/>
  <c r="D402" i="22"/>
  <c r="E402" i="22"/>
  <c r="G402" i="22"/>
  <c r="H402" i="22"/>
  <c r="J402" i="22"/>
  <c r="M402" i="22"/>
  <c r="A403" i="22"/>
  <c r="B403" i="22"/>
  <c r="C403" i="22"/>
  <c r="D403" i="22"/>
  <c r="E403" i="22"/>
  <c r="G403" i="22"/>
  <c r="H403" i="22"/>
  <c r="J403" i="22"/>
  <c r="M403" i="22"/>
  <c r="A404" i="22"/>
  <c r="B404" i="22"/>
  <c r="C404" i="22"/>
  <c r="D404" i="22"/>
  <c r="E404" i="22"/>
  <c r="G404" i="22"/>
  <c r="H404" i="22"/>
  <c r="J404" i="22"/>
  <c r="M404" i="22"/>
  <c r="A405" i="22"/>
  <c r="B405" i="22"/>
  <c r="C405" i="22"/>
  <c r="D405" i="22"/>
  <c r="E405" i="22"/>
  <c r="G405" i="22"/>
  <c r="H405" i="22"/>
  <c r="J405" i="22"/>
  <c r="M405" i="22"/>
  <c r="A406" i="22"/>
  <c r="B406" i="22"/>
  <c r="C406" i="22"/>
  <c r="D406" i="22"/>
  <c r="E406" i="22"/>
  <c r="G406" i="22"/>
  <c r="H406" i="22"/>
  <c r="J406" i="22"/>
  <c r="M406" i="22"/>
  <c r="A407" i="22"/>
  <c r="B407" i="22"/>
  <c r="C407" i="22"/>
  <c r="D407" i="22"/>
  <c r="E407" i="22"/>
  <c r="G407" i="22"/>
  <c r="H407" i="22"/>
  <c r="J407" i="22"/>
  <c r="M407" i="22"/>
  <c r="A408" i="22"/>
  <c r="B408" i="22"/>
  <c r="C408" i="22"/>
  <c r="D408" i="22"/>
  <c r="E408" i="22"/>
  <c r="G408" i="22"/>
  <c r="H408" i="22"/>
  <c r="J408" i="22"/>
  <c r="M408" i="22"/>
  <c r="A409" i="22"/>
  <c r="B409" i="22"/>
  <c r="C409" i="22"/>
  <c r="D409" i="22"/>
  <c r="E409" i="22"/>
  <c r="G409" i="22"/>
  <c r="H409" i="22"/>
  <c r="J409" i="22"/>
  <c r="M409" i="22"/>
  <c r="A410" i="22"/>
  <c r="B410" i="22"/>
  <c r="C410" i="22"/>
  <c r="D410" i="22"/>
  <c r="E410" i="22"/>
  <c r="G410" i="22"/>
  <c r="H410" i="22"/>
  <c r="J410" i="22"/>
  <c r="M410" i="22"/>
  <c r="A411" i="22"/>
  <c r="B411" i="22"/>
  <c r="C411" i="22"/>
  <c r="D411" i="22"/>
  <c r="E411" i="22"/>
  <c r="G411" i="22"/>
  <c r="H411" i="22"/>
  <c r="J411" i="22"/>
  <c r="M411" i="22"/>
  <c r="A412" i="22"/>
  <c r="B412" i="22"/>
  <c r="C412" i="22"/>
  <c r="D412" i="22"/>
  <c r="E412" i="22"/>
  <c r="G412" i="22"/>
  <c r="H412" i="22"/>
  <c r="J412" i="22"/>
  <c r="M412" i="22"/>
  <c r="A413" i="22"/>
  <c r="B413" i="22"/>
  <c r="C413" i="22"/>
  <c r="D413" i="22"/>
  <c r="E413" i="22"/>
  <c r="G413" i="22"/>
  <c r="H413" i="22"/>
  <c r="J413" i="22"/>
  <c r="M413" i="22"/>
  <c r="A414" i="22"/>
  <c r="B414" i="22"/>
  <c r="C414" i="22"/>
  <c r="D414" i="22"/>
  <c r="E414" i="22"/>
  <c r="G414" i="22"/>
  <c r="H414" i="22"/>
  <c r="J414" i="22"/>
  <c r="M414" i="22"/>
  <c r="A415" i="22"/>
  <c r="B415" i="22"/>
  <c r="C415" i="22"/>
  <c r="D415" i="22"/>
  <c r="E415" i="22"/>
  <c r="G415" i="22"/>
  <c r="H415" i="22"/>
  <c r="J415" i="22"/>
  <c r="M415" i="22"/>
  <c r="A416" i="22"/>
  <c r="B416" i="22"/>
  <c r="C416" i="22"/>
  <c r="D416" i="22"/>
  <c r="E416" i="22"/>
  <c r="G416" i="22"/>
  <c r="H416" i="22"/>
  <c r="J416" i="22"/>
  <c r="M416" i="22"/>
  <c r="A417" i="22"/>
  <c r="B417" i="22"/>
  <c r="C417" i="22"/>
  <c r="D417" i="22"/>
  <c r="E417" i="22"/>
  <c r="G417" i="22"/>
  <c r="H417" i="22"/>
  <c r="J417" i="22"/>
  <c r="M417" i="22"/>
  <c r="A418" i="22"/>
  <c r="B418" i="22"/>
  <c r="C418" i="22"/>
  <c r="D418" i="22"/>
  <c r="E418" i="22"/>
  <c r="G418" i="22"/>
  <c r="H418" i="22"/>
  <c r="J418" i="22"/>
  <c r="M418" i="22"/>
  <c r="A419" i="22"/>
  <c r="B419" i="22"/>
  <c r="C419" i="22"/>
  <c r="D419" i="22"/>
  <c r="E419" i="22"/>
  <c r="G419" i="22"/>
  <c r="H419" i="22"/>
  <c r="J419" i="22"/>
  <c r="M419" i="22"/>
  <c r="A420" i="22"/>
  <c r="B420" i="22"/>
  <c r="C420" i="22"/>
  <c r="D420" i="22"/>
  <c r="E420" i="22"/>
  <c r="G420" i="22"/>
  <c r="H420" i="22"/>
  <c r="J420" i="22"/>
  <c r="M420" i="22"/>
  <c r="A421" i="22"/>
  <c r="B421" i="22"/>
  <c r="C421" i="22"/>
  <c r="D421" i="22"/>
  <c r="E421" i="22"/>
  <c r="G421" i="22"/>
  <c r="H421" i="22"/>
  <c r="J421" i="22"/>
  <c r="M421" i="22"/>
  <c r="A422" i="22"/>
  <c r="B422" i="22"/>
  <c r="C422" i="22"/>
  <c r="D422" i="22"/>
  <c r="E422" i="22"/>
  <c r="G422" i="22"/>
  <c r="H422" i="22"/>
  <c r="J422" i="22"/>
  <c r="M422" i="22"/>
  <c r="A423" i="22"/>
  <c r="B423" i="22"/>
  <c r="C423" i="22"/>
  <c r="D423" i="22"/>
  <c r="E423" i="22"/>
  <c r="G423" i="22"/>
  <c r="H423" i="22"/>
  <c r="J423" i="22"/>
  <c r="M423" i="22"/>
  <c r="A424" i="22"/>
  <c r="B424" i="22"/>
  <c r="C424" i="22"/>
  <c r="D424" i="22"/>
  <c r="E424" i="22"/>
  <c r="G424" i="22"/>
  <c r="H424" i="22"/>
  <c r="J424" i="22"/>
  <c r="M424" i="22"/>
  <c r="A425" i="22"/>
  <c r="B425" i="22"/>
  <c r="C425" i="22"/>
  <c r="D425" i="22"/>
  <c r="E425" i="22"/>
  <c r="G425" i="22"/>
  <c r="H425" i="22"/>
  <c r="J425" i="22"/>
  <c r="M425" i="22"/>
  <c r="A426" i="22"/>
  <c r="B426" i="22"/>
  <c r="C426" i="22"/>
  <c r="D426" i="22"/>
  <c r="E426" i="22"/>
  <c r="G426" i="22"/>
  <c r="H426" i="22"/>
  <c r="J426" i="22"/>
  <c r="M426" i="22"/>
  <c r="A427" i="22"/>
  <c r="B427" i="22"/>
  <c r="C427" i="22"/>
  <c r="D427" i="22"/>
  <c r="E427" i="22"/>
  <c r="G427" i="22"/>
  <c r="H427" i="22"/>
  <c r="J427" i="22"/>
  <c r="M427" i="22"/>
  <c r="A428" i="22"/>
  <c r="B428" i="22"/>
  <c r="C428" i="22"/>
  <c r="D428" i="22"/>
  <c r="E428" i="22"/>
  <c r="G428" i="22"/>
  <c r="H428" i="22"/>
  <c r="J428" i="22"/>
  <c r="M428" i="22"/>
  <c r="A429" i="22"/>
  <c r="B429" i="22"/>
  <c r="C429" i="22"/>
  <c r="D429" i="22"/>
  <c r="E429" i="22"/>
  <c r="G429" i="22"/>
  <c r="H429" i="22"/>
  <c r="J429" i="22"/>
  <c r="M429" i="22"/>
  <c r="A430" i="22"/>
  <c r="B430" i="22"/>
  <c r="C430" i="22"/>
  <c r="D430" i="22"/>
  <c r="E430" i="22"/>
  <c r="G430" i="22"/>
  <c r="H430" i="22"/>
  <c r="J430" i="22"/>
  <c r="M430" i="22"/>
  <c r="A431" i="22"/>
  <c r="B431" i="22"/>
  <c r="C431" i="22"/>
  <c r="D431" i="22"/>
  <c r="E431" i="22"/>
  <c r="G431" i="22"/>
  <c r="H431" i="22"/>
  <c r="J431" i="22"/>
  <c r="M431" i="22"/>
  <c r="A432" i="22"/>
  <c r="B432" i="22"/>
  <c r="C432" i="22"/>
  <c r="D432" i="22"/>
  <c r="E432" i="22"/>
  <c r="G432" i="22"/>
  <c r="H432" i="22"/>
  <c r="J432" i="22"/>
  <c r="M432" i="22"/>
  <c r="A433" i="22"/>
  <c r="B433" i="22"/>
  <c r="C433" i="22"/>
  <c r="D433" i="22"/>
  <c r="E433" i="22"/>
  <c r="G433" i="22"/>
  <c r="H433" i="22"/>
  <c r="J433" i="22"/>
  <c r="M433" i="22"/>
  <c r="A434" i="22"/>
  <c r="B434" i="22"/>
  <c r="C434" i="22"/>
  <c r="D434" i="22"/>
  <c r="E434" i="22"/>
  <c r="G434" i="22"/>
  <c r="H434" i="22"/>
  <c r="J434" i="22"/>
  <c r="M434" i="22"/>
  <c r="A435" i="22"/>
  <c r="B435" i="22"/>
  <c r="C435" i="22"/>
  <c r="D435" i="22"/>
  <c r="E435" i="22"/>
  <c r="G435" i="22"/>
  <c r="H435" i="22"/>
  <c r="J435" i="22"/>
  <c r="M435" i="22"/>
  <c r="A436" i="22"/>
  <c r="B436" i="22"/>
  <c r="C436" i="22"/>
  <c r="D436" i="22"/>
  <c r="E436" i="22"/>
  <c r="G436" i="22"/>
  <c r="H436" i="22"/>
  <c r="J436" i="22"/>
  <c r="M436" i="22"/>
  <c r="A437" i="22"/>
  <c r="B437" i="22"/>
  <c r="C437" i="22"/>
  <c r="D437" i="22"/>
  <c r="E437" i="22"/>
  <c r="G437" i="22"/>
  <c r="H437" i="22"/>
  <c r="J437" i="22"/>
  <c r="M437" i="22"/>
  <c r="A438" i="22"/>
  <c r="B438" i="22"/>
  <c r="C438" i="22"/>
  <c r="D438" i="22"/>
  <c r="E438" i="22"/>
  <c r="G438" i="22"/>
  <c r="H438" i="22"/>
  <c r="J438" i="22"/>
  <c r="M438" i="22"/>
  <c r="A439" i="22"/>
  <c r="B439" i="22"/>
  <c r="C439" i="22"/>
  <c r="D439" i="22"/>
  <c r="E439" i="22"/>
  <c r="G439" i="22"/>
  <c r="H439" i="22"/>
  <c r="J439" i="22"/>
  <c r="M439" i="22"/>
  <c r="A440" i="22"/>
  <c r="B440" i="22"/>
  <c r="C440" i="22"/>
  <c r="D440" i="22"/>
  <c r="E440" i="22"/>
  <c r="G440" i="22"/>
  <c r="H440" i="22"/>
  <c r="J440" i="22"/>
  <c r="M440" i="22"/>
  <c r="A441" i="22"/>
  <c r="B441" i="22"/>
  <c r="C441" i="22"/>
  <c r="D441" i="22"/>
  <c r="E441" i="22"/>
  <c r="G441" i="22"/>
  <c r="H441" i="22"/>
  <c r="J441" i="22"/>
  <c r="M441" i="22"/>
  <c r="A442" i="22"/>
  <c r="B442" i="22"/>
  <c r="C442" i="22"/>
  <c r="D442" i="22"/>
  <c r="E442" i="22"/>
  <c r="G442" i="22"/>
  <c r="H442" i="22"/>
  <c r="J442" i="22"/>
  <c r="M442" i="22"/>
  <c r="A443" i="22"/>
  <c r="B443" i="22"/>
  <c r="C443" i="22"/>
  <c r="D443" i="22"/>
  <c r="E443" i="22"/>
  <c r="G443" i="22"/>
  <c r="H443" i="22"/>
  <c r="J443" i="22"/>
  <c r="M443" i="22"/>
  <c r="A444" i="22"/>
  <c r="B444" i="22"/>
  <c r="C444" i="22"/>
  <c r="D444" i="22"/>
  <c r="E444" i="22"/>
  <c r="G444" i="22"/>
  <c r="H444" i="22"/>
  <c r="J444" i="22"/>
  <c r="M444" i="22"/>
  <c r="A445" i="22"/>
  <c r="B445" i="22"/>
  <c r="C445" i="22"/>
  <c r="D445" i="22"/>
  <c r="E445" i="22"/>
  <c r="G445" i="22"/>
  <c r="H445" i="22"/>
  <c r="J445" i="22"/>
  <c r="M445" i="22"/>
  <c r="A446" i="22"/>
  <c r="B446" i="22"/>
  <c r="C446" i="22"/>
  <c r="D446" i="22"/>
  <c r="E446" i="22"/>
  <c r="G446" i="22"/>
  <c r="H446" i="22"/>
  <c r="J446" i="22"/>
  <c r="M446" i="22"/>
  <c r="A447" i="22"/>
  <c r="B447" i="22"/>
  <c r="C447" i="22"/>
  <c r="D447" i="22"/>
  <c r="E447" i="22"/>
  <c r="G447" i="22"/>
  <c r="H447" i="22"/>
  <c r="J447" i="22"/>
  <c r="M447" i="22"/>
  <c r="A448" i="22"/>
  <c r="B448" i="22"/>
  <c r="C448" i="22"/>
  <c r="D448" i="22"/>
  <c r="E448" i="22"/>
  <c r="G448" i="22"/>
  <c r="H448" i="22"/>
  <c r="J448" i="22"/>
  <c r="M448" i="22"/>
  <c r="A449" i="22"/>
  <c r="B449" i="22"/>
  <c r="C449" i="22"/>
  <c r="D449" i="22"/>
  <c r="E449" i="22"/>
  <c r="G449" i="22"/>
  <c r="H449" i="22"/>
  <c r="J449" i="22"/>
  <c r="M449" i="22"/>
  <c r="A450" i="22"/>
  <c r="B450" i="22"/>
  <c r="C450" i="22"/>
  <c r="D450" i="22"/>
  <c r="E450" i="22"/>
  <c r="G450" i="22"/>
  <c r="H450" i="22"/>
  <c r="J450" i="22"/>
  <c r="M450" i="22"/>
  <c r="A451" i="22"/>
  <c r="B451" i="22"/>
  <c r="C451" i="22"/>
  <c r="D451" i="22"/>
  <c r="E451" i="22"/>
  <c r="G451" i="22"/>
  <c r="H451" i="22"/>
  <c r="J451" i="22"/>
  <c r="M451" i="22"/>
  <c r="A452" i="22"/>
  <c r="B452" i="22"/>
  <c r="C452" i="22"/>
  <c r="D452" i="22"/>
  <c r="E452" i="22"/>
  <c r="G452" i="22"/>
  <c r="H452" i="22"/>
  <c r="J452" i="22"/>
  <c r="M452" i="22"/>
  <c r="A453" i="22"/>
  <c r="B453" i="22"/>
  <c r="C453" i="22"/>
  <c r="D453" i="22"/>
  <c r="E453" i="22"/>
  <c r="G453" i="22"/>
  <c r="H453" i="22"/>
  <c r="J453" i="22"/>
  <c r="M453" i="22"/>
  <c r="A454" i="22"/>
  <c r="B454" i="22"/>
  <c r="C454" i="22"/>
  <c r="D454" i="22"/>
  <c r="E454" i="22"/>
  <c r="G454" i="22"/>
  <c r="H454" i="22"/>
  <c r="J454" i="22"/>
  <c r="M454" i="22"/>
  <c r="A455" i="22"/>
  <c r="B455" i="22"/>
  <c r="C455" i="22"/>
  <c r="D455" i="22"/>
  <c r="E455" i="22"/>
  <c r="G455" i="22"/>
  <c r="H455" i="22"/>
  <c r="J455" i="22"/>
  <c r="M455" i="22"/>
  <c r="A456" i="22"/>
  <c r="B456" i="22"/>
  <c r="C456" i="22"/>
  <c r="D456" i="22"/>
  <c r="E456" i="22"/>
  <c r="G456" i="22"/>
  <c r="H456" i="22"/>
  <c r="J456" i="22"/>
  <c r="M456" i="22"/>
  <c r="A457" i="22"/>
  <c r="B457" i="22"/>
  <c r="C457" i="22"/>
  <c r="D457" i="22"/>
  <c r="E457" i="22"/>
  <c r="G457" i="22"/>
  <c r="H457" i="22"/>
  <c r="J457" i="22"/>
  <c r="M457" i="22"/>
  <c r="A458" i="22"/>
  <c r="B458" i="22"/>
  <c r="C458" i="22"/>
  <c r="D458" i="22"/>
  <c r="E458" i="22"/>
  <c r="G458" i="22"/>
  <c r="H458" i="22"/>
  <c r="J458" i="22"/>
  <c r="M458" i="22"/>
  <c r="A459" i="22"/>
  <c r="B459" i="22"/>
  <c r="C459" i="22"/>
  <c r="D459" i="22"/>
  <c r="E459" i="22"/>
  <c r="G459" i="22"/>
  <c r="H459" i="22"/>
  <c r="J459" i="22"/>
  <c r="M459" i="22"/>
  <c r="A460" i="22"/>
  <c r="B460" i="22"/>
  <c r="C460" i="22"/>
  <c r="D460" i="22"/>
  <c r="E460" i="22"/>
  <c r="G460" i="22"/>
  <c r="H460" i="22"/>
  <c r="J460" i="22"/>
  <c r="M460" i="22"/>
  <c r="A461" i="22"/>
  <c r="B461" i="22"/>
  <c r="C461" i="22"/>
  <c r="D461" i="22"/>
  <c r="E461" i="22"/>
  <c r="G461" i="22"/>
  <c r="H461" i="22"/>
  <c r="J461" i="22"/>
  <c r="M461" i="22"/>
  <c r="A462" i="22"/>
  <c r="B462" i="22"/>
  <c r="C462" i="22"/>
  <c r="D462" i="22"/>
  <c r="E462" i="22"/>
  <c r="G462" i="22"/>
  <c r="H462" i="22"/>
  <c r="J462" i="22"/>
  <c r="M462" i="22"/>
  <c r="A463" i="22"/>
  <c r="B463" i="22"/>
  <c r="C463" i="22"/>
  <c r="D463" i="22"/>
  <c r="E463" i="22"/>
  <c r="G463" i="22"/>
  <c r="H463" i="22"/>
  <c r="J463" i="22"/>
  <c r="M463" i="22"/>
  <c r="A464" i="22"/>
  <c r="B464" i="22"/>
  <c r="C464" i="22"/>
  <c r="D464" i="22"/>
  <c r="E464" i="22"/>
  <c r="G464" i="22"/>
  <c r="H464" i="22"/>
  <c r="J464" i="22"/>
  <c r="M464" i="22"/>
  <c r="A465" i="22"/>
  <c r="B465" i="22"/>
  <c r="C465" i="22"/>
  <c r="D465" i="22"/>
  <c r="E465" i="22"/>
  <c r="G465" i="22"/>
  <c r="H465" i="22"/>
  <c r="J465" i="22"/>
  <c r="M465" i="22"/>
  <c r="A466" i="22"/>
  <c r="B466" i="22"/>
  <c r="C466" i="22"/>
  <c r="D466" i="22"/>
  <c r="E466" i="22"/>
  <c r="G466" i="22"/>
  <c r="H466" i="22"/>
  <c r="J466" i="22"/>
  <c r="M466" i="22"/>
  <c r="A467" i="22"/>
  <c r="B467" i="22"/>
  <c r="C467" i="22"/>
  <c r="D467" i="22"/>
  <c r="E467" i="22"/>
  <c r="G467" i="22"/>
  <c r="H467" i="22"/>
  <c r="J467" i="22"/>
  <c r="M467" i="22"/>
  <c r="A468" i="22"/>
  <c r="B468" i="22"/>
  <c r="C468" i="22"/>
  <c r="D468" i="22"/>
  <c r="E468" i="22"/>
  <c r="G468" i="22"/>
  <c r="H468" i="22"/>
  <c r="J468" i="22"/>
  <c r="M468" i="22"/>
  <c r="A469" i="22"/>
  <c r="B469" i="22"/>
  <c r="C469" i="22"/>
  <c r="D469" i="22"/>
  <c r="E469" i="22"/>
  <c r="G469" i="22"/>
  <c r="H469" i="22"/>
  <c r="J469" i="22"/>
  <c r="M469" i="22"/>
  <c r="A470" i="22"/>
  <c r="B470" i="22"/>
  <c r="C470" i="22"/>
  <c r="D470" i="22"/>
  <c r="E470" i="22"/>
  <c r="G470" i="22"/>
  <c r="H470" i="22"/>
  <c r="J470" i="22"/>
  <c r="M470" i="22"/>
  <c r="A471" i="22"/>
  <c r="B471" i="22"/>
  <c r="C471" i="22"/>
  <c r="D471" i="22"/>
  <c r="E471" i="22"/>
  <c r="G471" i="22"/>
  <c r="H471" i="22"/>
  <c r="J471" i="22"/>
  <c r="M471" i="22"/>
  <c r="A472" i="22"/>
  <c r="B472" i="22"/>
  <c r="C472" i="22"/>
  <c r="D472" i="22"/>
  <c r="E472" i="22"/>
  <c r="G472" i="22"/>
  <c r="H472" i="22"/>
  <c r="J472" i="22"/>
  <c r="M472" i="22"/>
  <c r="A473" i="22"/>
  <c r="B473" i="22"/>
  <c r="C473" i="22"/>
  <c r="D473" i="22"/>
  <c r="E473" i="22"/>
  <c r="G473" i="22"/>
  <c r="H473" i="22"/>
  <c r="J473" i="22"/>
  <c r="M473" i="22"/>
  <c r="A474" i="22"/>
  <c r="B474" i="22"/>
  <c r="C474" i="22"/>
  <c r="D474" i="22"/>
  <c r="E474" i="22"/>
  <c r="G474" i="22"/>
  <c r="H474" i="22"/>
  <c r="J474" i="22"/>
  <c r="M474" i="22"/>
  <c r="A475" i="22"/>
  <c r="B475" i="22"/>
  <c r="C475" i="22"/>
  <c r="D475" i="22"/>
  <c r="E475" i="22"/>
  <c r="G475" i="22"/>
  <c r="H475" i="22"/>
  <c r="J475" i="22"/>
  <c r="M475" i="22"/>
  <c r="A476" i="22"/>
  <c r="B476" i="22"/>
  <c r="C476" i="22"/>
  <c r="D476" i="22"/>
  <c r="E476" i="22"/>
  <c r="G476" i="22"/>
  <c r="H476" i="22"/>
  <c r="J476" i="22"/>
  <c r="M476" i="22"/>
  <c r="A477" i="22"/>
  <c r="B477" i="22"/>
  <c r="C477" i="22"/>
  <c r="D477" i="22"/>
  <c r="E477" i="22"/>
  <c r="G477" i="22"/>
  <c r="H477" i="22"/>
  <c r="J477" i="22"/>
  <c r="M477" i="22"/>
  <c r="A478" i="22"/>
  <c r="B478" i="22"/>
  <c r="C478" i="22"/>
  <c r="D478" i="22"/>
  <c r="E478" i="22"/>
  <c r="G478" i="22"/>
  <c r="H478" i="22"/>
  <c r="J478" i="22"/>
  <c r="M478" i="22"/>
  <c r="A479" i="22"/>
  <c r="B479" i="22"/>
  <c r="C479" i="22"/>
  <c r="D479" i="22"/>
  <c r="E479" i="22"/>
  <c r="G479" i="22"/>
  <c r="H479" i="22"/>
  <c r="J479" i="22"/>
  <c r="M479" i="22"/>
  <c r="A480" i="22"/>
  <c r="B480" i="22"/>
  <c r="C480" i="22"/>
  <c r="D480" i="22"/>
  <c r="E480" i="22"/>
  <c r="G480" i="22"/>
  <c r="H480" i="22"/>
  <c r="J480" i="22"/>
  <c r="M480" i="22"/>
  <c r="A481" i="22"/>
  <c r="B481" i="22"/>
  <c r="C481" i="22"/>
  <c r="D481" i="22"/>
  <c r="E481" i="22"/>
  <c r="G481" i="22"/>
  <c r="H481" i="22"/>
  <c r="J481" i="22"/>
  <c r="M481" i="22"/>
  <c r="A482" i="22"/>
  <c r="B482" i="22"/>
  <c r="C482" i="22"/>
  <c r="D482" i="22"/>
  <c r="E482" i="22"/>
  <c r="G482" i="22"/>
  <c r="H482" i="22"/>
  <c r="J482" i="22"/>
  <c r="M482" i="22"/>
  <c r="A483" i="22"/>
  <c r="B483" i="22"/>
  <c r="C483" i="22"/>
  <c r="D483" i="22"/>
  <c r="E483" i="22"/>
  <c r="G483" i="22"/>
  <c r="H483" i="22"/>
  <c r="J483" i="22"/>
  <c r="M483" i="22"/>
  <c r="A484" i="22"/>
  <c r="B484" i="22"/>
  <c r="C484" i="22"/>
  <c r="D484" i="22"/>
  <c r="E484" i="22"/>
  <c r="G484" i="22"/>
  <c r="H484" i="22"/>
  <c r="J484" i="22"/>
  <c r="M484" i="22"/>
  <c r="A485" i="22"/>
  <c r="B485" i="22"/>
  <c r="C485" i="22"/>
  <c r="D485" i="22"/>
  <c r="E485" i="22"/>
  <c r="G485" i="22"/>
  <c r="H485" i="22"/>
  <c r="J485" i="22"/>
  <c r="M485" i="22"/>
  <c r="A486" i="22"/>
  <c r="B486" i="22"/>
  <c r="C486" i="22"/>
  <c r="D486" i="22"/>
  <c r="E486" i="22"/>
  <c r="G486" i="22"/>
  <c r="H486" i="22"/>
  <c r="J486" i="22"/>
  <c r="M486" i="22"/>
  <c r="A487" i="22"/>
  <c r="B487" i="22"/>
  <c r="C487" i="22"/>
  <c r="D487" i="22"/>
  <c r="E487" i="22"/>
  <c r="G487" i="22"/>
  <c r="H487" i="22"/>
  <c r="J487" i="22"/>
  <c r="M487" i="22"/>
  <c r="A488" i="22"/>
  <c r="B488" i="22"/>
  <c r="C488" i="22"/>
  <c r="D488" i="22"/>
  <c r="E488" i="22"/>
  <c r="G488" i="22"/>
  <c r="H488" i="22"/>
  <c r="J488" i="22"/>
  <c r="M488" i="22"/>
  <c r="A489" i="22"/>
  <c r="B489" i="22"/>
  <c r="C489" i="22"/>
  <c r="D489" i="22"/>
  <c r="E489" i="22"/>
  <c r="G489" i="22"/>
  <c r="H489" i="22"/>
  <c r="J489" i="22"/>
  <c r="M489" i="22"/>
  <c r="A490" i="22"/>
  <c r="B490" i="22"/>
  <c r="C490" i="22"/>
  <c r="D490" i="22"/>
  <c r="E490" i="22"/>
  <c r="G490" i="22"/>
  <c r="H490" i="22"/>
  <c r="J490" i="22"/>
  <c r="M490" i="22"/>
  <c r="A491" i="22"/>
  <c r="B491" i="22"/>
  <c r="C491" i="22"/>
  <c r="D491" i="22"/>
  <c r="E491" i="22"/>
  <c r="G491" i="22"/>
  <c r="H491" i="22"/>
  <c r="J491" i="22"/>
  <c r="M491" i="22"/>
  <c r="A492" i="22"/>
  <c r="B492" i="22"/>
  <c r="C492" i="22"/>
  <c r="D492" i="22"/>
  <c r="E492" i="22"/>
  <c r="G492" i="22"/>
  <c r="H492" i="22"/>
  <c r="J492" i="22"/>
  <c r="M492" i="22"/>
  <c r="A493" i="22"/>
  <c r="B493" i="22"/>
  <c r="C493" i="22"/>
  <c r="D493" i="22"/>
  <c r="E493" i="22"/>
  <c r="G493" i="22"/>
  <c r="H493" i="22"/>
  <c r="J493" i="22"/>
  <c r="M493" i="22"/>
  <c r="A494" i="22"/>
  <c r="B494" i="22"/>
  <c r="C494" i="22"/>
  <c r="D494" i="22"/>
  <c r="E494" i="22"/>
  <c r="G494" i="22"/>
  <c r="H494" i="22"/>
  <c r="J494" i="22"/>
  <c r="M494" i="22"/>
  <c r="A495" i="22"/>
  <c r="B495" i="22"/>
  <c r="C495" i="22"/>
  <c r="D495" i="22"/>
  <c r="E495" i="22"/>
  <c r="G495" i="22"/>
  <c r="H495" i="22"/>
  <c r="J495" i="22"/>
  <c r="M495" i="22"/>
  <c r="A496" i="22"/>
  <c r="B496" i="22"/>
  <c r="C496" i="22"/>
  <c r="D496" i="22"/>
  <c r="E496" i="22"/>
  <c r="G496" i="22"/>
  <c r="H496" i="22"/>
  <c r="J496" i="22"/>
  <c r="M496" i="22"/>
  <c r="A497" i="22"/>
  <c r="B497" i="22"/>
  <c r="C497" i="22"/>
  <c r="D497" i="22"/>
  <c r="E497" i="22"/>
  <c r="G497" i="22"/>
  <c r="H497" i="22"/>
  <c r="J497" i="22"/>
  <c r="M497" i="22"/>
  <c r="A498" i="22"/>
  <c r="B498" i="22"/>
  <c r="C498" i="22"/>
  <c r="D498" i="22"/>
  <c r="E498" i="22"/>
  <c r="G498" i="22"/>
  <c r="H498" i="22"/>
  <c r="J498" i="22"/>
  <c r="M498" i="22"/>
  <c r="A499" i="22"/>
  <c r="B499" i="22"/>
  <c r="C499" i="22"/>
  <c r="D499" i="22"/>
  <c r="E499" i="22"/>
  <c r="G499" i="22"/>
  <c r="H499" i="22"/>
  <c r="J499" i="22"/>
  <c r="M499" i="22"/>
  <c r="A500" i="22"/>
  <c r="B500" i="22"/>
  <c r="C500" i="22"/>
  <c r="D500" i="22"/>
  <c r="E500" i="22"/>
  <c r="G500" i="22"/>
  <c r="H500" i="22"/>
  <c r="J500" i="22"/>
  <c r="M500" i="22"/>
  <c r="A501" i="22"/>
  <c r="B501" i="22"/>
  <c r="C501" i="22"/>
  <c r="D501" i="22"/>
  <c r="E501" i="22"/>
  <c r="G501" i="22"/>
  <c r="H501" i="22"/>
  <c r="J501" i="22"/>
  <c r="M501" i="22"/>
  <c r="A502" i="22"/>
  <c r="B502" i="22"/>
  <c r="C502" i="22"/>
  <c r="D502" i="22"/>
  <c r="E502" i="22"/>
  <c r="G502" i="22"/>
  <c r="H502" i="22"/>
  <c r="J502" i="22"/>
  <c r="M502" i="22"/>
  <c r="A503" i="22"/>
  <c r="B503" i="22"/>
  <c r="C503" i="22"/>
  <c r="D503" i="22"/>
  <c r="E503" i="22"/>
  <c r="G503" i="22"/>
  <c r="H503" i="22"/>
  <c r="J503" i="22"/>
  <c r="M503" i="22"/>
  <c r="A504" i="22"/>
  <c r="B504" i="22"/>
  <c r="C504" i="22"/>
  <c r="D504" i="22"/>
  <c r="E504" i="22"/>
  <c r="G504" i="22"/>
  <c r="H504" i="22"/>
  <c r="J504" i="22"/>
  <c r="M504" i="22"/>
  <c r="A505" i="22"/>
  <c r="B505" i="22"/>
  <c r="C505" i="22"/>
  <c r="D505" i="22"/>
  <c r="E505" i="22"/>
  <c r="G505" i="22"/>
  <c r="H505" i="22"/>
  <c r="J505" i="22"/>
  <c r="M505" i="22"/>
  <c r="A506" i="22"/>
  <c r="B506" i="22"/>
  <c r="C506" i="22"/>
  <c r="D506" i="22"/>
  <c r="E506" i="22"/>
  <c r="G506" i="22"/>
  <c r="H506" i="22"/>
  <c r="J506" i="22"/>
  <c r="M506" i="22"/>
  <c r="A507" i="22"/>
  <c r="B507" i="22"/>
  <c r="C507" i="22"/>
  <c r="D507" i="22"/>
  <c r="E507" i="22"/>
  <c r="G507" i="22"/>
  <c r="H507" i="22"/>
  <c r="J507" i="22"/>
  <c r="M507" i="22"/>
  <c r="A508" i="22"/>
  <c r="B508" i="22"/>
  <c r="C508" i="22"/>
  <c r="D508" i="22"/>
  <c r="E508" i="22"/>
  <c r="G508" i="22"/>
  <c r="H508" i="22"/>
  <c r="J508" i="22"/>
  <c r="M508" i="22"/>
  <c r="A509" i="22"/>
  <c r="B509" i="22"/>
  <c r="C509" i="22"/>
  <c r="D509" i="22"/>
  <c r="E509" i="22"/>
  <c r="G509" i="22"/>
  <c r="H509" i="22"/>
  <c r="J509" i="22"/>
  <c r="M509" i="22"/>
  <c r="A510" i="22"/>
  <c r="B510" i="22"/>
  <c r="C510" i="22"/>
  <c r="D510" i="22"/>
  <c r="E510" i="22"/>
  <c r="G510" i="22"/>
  <c r="H510" i="22"/>
  <c r="J510" i="22"/>
  <c r="M510" i="22"/>
  <c r="H13" i="22"/>
  <c r="J13" i="22"/>
  <c r="M13" i="22"/>
  <c r="G13" i="22"/>
  <c r="E13" i="22"/>
  <c r="W12" i="22"/>
  <c r="X12" i="22"/>
  <c r="Y12" i="22"/>
  <c r="V12" i="22"/>
  <c r="O12" i="22"/>
  <c r="P12" i="22"/>
  <c r="Q12" i="22"/>
  <c r="R12" i="22"/>
  <c r="S12" i="22"/>
  <c r="T12" i="22"/>
  <c r="U12" i="22"/>
  <c r="N12" i="22"/>
  <c r="I12" i="22"/>
  <c r="J12" i="22"/>
  <c r="K12" i="22"/>
  <c r="L12" i="22"/>
  <c r="M12" i="22"/>
  <c r="H12" i="22"/>
  <c r="B12" i="22"/>
  <c r="C12" i="22"/>
  <c r="D12" i="22"/>
  <c r="E12" i="22"/>
  <c r="F12" i="22"/>
  <c r="G12" i="22"/>
  <c r="A12" i="22"/>
  <c r="D13" i="22"/>
  <c r="C13" i="22"/>
  <c r="B13" i="22"/>
  <c r="A13" i="22"/>
  <c r="AA12" i="22"/>
  <c r="AB12" i="22"/>
  <c r="AC12" i="22"/>
  <c r="AD12" i="22"/>
  <c r="Z12" i="22"/>
  <c r="J5" i="22"/>
  <c r="B5" i="22"/>
  <c r="N9" i="22" s="1"/>
  <c r="B4" i="22"/>
  <c r="B3" i="22"/>
  <c r="B2" i="22"/>
  <c r="E2" i="23" l="1"/>
  <c r="B10" i="23"/>
  <c r="B10" i="22"/>
  <c r="E2" i="22"/>
  <c r="G5" i="6"/>
  <c r="B7" i="18"/>
  <c r="L1" i="18"/>
  <c r="I93" i="18" l="1"/>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108" i="18"/>
  <c r="I107" i="18"/>
  <c r="I106" i="18"/>
  <c r="I105" i="18"/>
  <c r="I104" i="18"/>
  <c r="I103" i="18"/>
  <c r="I102" i="18"/>
  <c r="I101" i="18"/>
  <c r="I100" i="18"/>
  <c r="I99" i="18"/>
  <c r="I98" i="18"/>
  <c r="I97" i="18"/>
  <c r="I96" i="18"/>
  <c r="I95" i="18"/>
  <c r="I94" i="18"/>
  <c r="I53" i="18"/>
  <c r="I52" i="18"/>
  <c r="I51" i="18"/>
  <c r="I50" i="18"/>
  <c r="I49" i="18"/>
  <c r="I48" i="18"/>
  <c r="I47" i="18"/>
  <c r="I46" i="18"/>
  <c r="I45" i="18"/>
  <c r="I44" i="18"/>
  <c r="I43" i="18"/>
  <c r="I42" i="18"/>
  <c r="I41" i="18"/>
  <c r="I40" i="18"/>
  <c r="I39" i="18"/>
  <c r="I38" i="18"/>
  <c r="I37" i="18"/>
  <c r="I36" i="18"/>
  <c r="I35" i="18"/>
  <c r="I34" i="18"/>
  <c r="I33" i="18"/>
  <c r="I32" i="18"/>
  <c r="I31" i="18"/>
  <c r="I30" i="18"/>
  <c r="B113" i="18" l="1"/>
  <c r="B10" i="6"/>
  <c r="B22" i="1" l="1"/>
  <c r="B21" i="1"/>
  <c r="E2" i="18"/>
  <c r="I556" i="18"/>
  <c r="BA556" i="18" s="1"/>
  <c r="K556" i="18"/>
  <c r="K454" i="23" s="1"/>
  <c r="AH556" i="18"/>
  <c r="AI556" i="18" s="1"/>
  <c r="AJ556" i="18"/>
  <c r="AB454" i="23" s="1"/>
  <c r="AC454" i="23"/>
  <c r="AO556" i="18"/>
  <c r="I557" i="18"/>
  <c r="BA557" i="18" s="1"/>
  <c r="K557" i="18"/>
  <c r="K455" i="23" s="1"/>
  <c r="AH557" i="18"/>
  <c r="AJ557" i="18"/>
  <c r="AB455" i="23" s="1"/>
  <c r="AC455" i="23"/>
  <c r="AO557" i="18"/>
  <c r="I558" i="18"/>
  <c r="BA558" i="18" s="1"/>
  <c r="K558" i="18"/>
  <c r="K456" i="23" s="1"/>
  <c r="AH558" i="18"/>
  <c r="AI558" i="18" s="1"/>
  <c r="AJ558" i="18"/>
  <c r="AB456" i="23" s="1"/>
  <c r="AC456" i="23"/>
  <c r="AO558" i="18"/>
  <c r="I559" i="18"/>
  <c r="BA559" i="18" s="1"/>
  <c r="K559" i="18"/>
  <c r="K457" i="23" s="1"/>
  <c r="AH559" i="18"/>
  <c r="AJ559" i="18"/>
  <c r="AB457" i="23" s="1"/>
  <c r="AC457" i="23"/>
  <c r="AO559" i="18"/>
  <c r="I560" i="18"/>
  <c r="BA560" i="18" s="1"/>
  <c r="K560" i="18"/>
  <c r="K458" i="23" s="1"/>
  <c r="AH560" i="18"/>
  <c r="AI560" i="18" s="1"/>
  <c r="AJ560" i="18"/>
  <c r="AB458" i="23" s="1"/>
  <c r="AC458" i="23"/>
  <c r="AO560" i="18"/>
  <c r="I561" i="18"/>
  <c r="BA561" i="18" s="1"/>
  <c r="K561" i="18"/>
  <c r="K459" i="23" s="1"/>
  <c r="AH561" i="18"/>
  <c r="AI561" i="18" s="1"/>
  <c r="AJ561" i="18"/>
  <c r="AB459" i="23" s="1"/>
  <c r="AC459" i="23"/>
  <c r="AO561" i="18"/>
  <c r="I562" i="18"/>
  <c r="BA562" i="18" s="1"/>
  <c r="K562" i="18"/>
  <c r="K460" i="23" s="1"/>
  <c r="AH562" i="18"/>
  <c r="AI562" i="18" s="1"/>
  <c r="AJ562" i="18"/>
  <c r="AB460" i="23" s="1"/>
  <c r="AC460" i="23"/>
  <c r="AO562" i="18"/>
  <c r="I563" i="18"/>
  <c r="BA563" i="18" s="1"/>
  <c r="K563" i="18"/>
  <c r="K461" i="23" s="1"/>
  <c r="AH563" i="18"/>
  <c r="AI563" i="18" s="1"/>
  <c r="AJ563" i="18"/>
  <c r="AB461" i="23" s="1"/>
  <c r="AC461" i="23"/>
  <c r="AO563" i="18"/>
  <c r="I564" i="18"/>
  <c r="BA564" i="18" s="1"/>
  <c r="K564" i="18"/>
  <c r="K462" i="23" s="1"/>
  <c r="AH564" i="18"/>
  <c r="AI564" i="18" s="1"/>
  <c r="AJ564" i="18"/>
  <c r="AB462" i="23" s="1"/>
  <c r="AC462" i="23"/>
  <c r="AO564" i="18"/>
  <c r="I565" i="18"/>
  <c r="BA565" i="18" s="1"/>
  <c r="K565" i="18"/>
  <c r="K463" i="23" s="1"/>
  <c r="AH565" i="18"/>
  <c r="AI565" i="18" s="1"/>
  <c r="AJ565" i="18"/>
  <c r="AB463" i="23" s="1"/>
  <c r="AC463" i="23"/>
  <c r="AO565" i="18"/>
  <c r="I566" i="18"/>
  <c r="BA566" i="18" s="1"/>
  <c r="K566" i="18"/>
  <c r="K464" i="23" s="1"/>
  <c r="AH566" i="18"/>
  <c r="AI566" i="18" s="1"/>
  <c r="AJ566" i="18"/>
  <c r="AB464" i="23" s="1"/>
  <c r="AC464" i="23"/>
  <c r="AO566" i="18"/>
  <c r="I567" i="18"/>
  <c r="BA567" i="18" s="1"/>
  <c r="K567" i="18"/>
  <c r="K465" i="23" s="1"/>
  <c r="AH567" i="18"/>
  <c r="AJ567" i="18"/>
  <c r="AB465" i="23" s="1"/>
  <c r="AC465" i="23"/>
  <c r="AO567" i="18"/>
  <c r="I568" i="18"/>
  <c r="BA568" i="18" s="1"/>
  <c r="K568" i="18"/>
  <c r="K466" i="23" s="1"/>
  <c r="AH568" i="18"/>
  <c r="AJ568" i="18"/>
  <c r="AB466" i="23" s="1"/>
  <c r="AC466" i="23"/>
  <c r="AO568" i="18"/>
  <c r="I569" i="18"/>
  <c r="BA569" i="18" s="1"/>
  <c r="K569" i="18"/>
  <c r="K467" i="23" s="1"/>
  <c r="AH569" i="18"/>
  <c r="AJ569" i="18"/>
  <c r="AB467" i="23" s="1"/>
  <c r="AC467" i="23"/>
  <c r="AO569" i="18"/>
  <c r="I570" i="18"/>
  <c r="BA570" i="18" s="1"/>
  <c r="K570" i="18"/>
  <c r="K468" i="23" s="1"/>
  <c r="AH570" i="18"/>
  <c r="AI570" i="18" s="1"/>
  <c r="AJ570" i="18"/>
  <c r="AB468" i="23" s="1"/>
  <c r="AC468" i="23"/>
  <c r="AO570" i="18"/>
  <c r="I571" i="18"/>
  <c r="BA571" i="18" s="1"/>
  <c r="K571" i="18"/>
  <c r="K469" i="23" s="1"/>
  <c r="AH571" i="18"/>
  <c r="AJ571" i="18"/>
  <c r="AB469" i="23" s="1"/>
  <c r="AC469" i="23"/>
  <c r="AO571" i="18"/>
  <c r="I572" i="18"/>
  <c r="BA572" i="18" s="1"/>
  <c r="K572" i="18"/>
  <c r="K470" i="23" s="1"/>
  <c r="AH572" i="18"/>
  <c r="AI572" i="18" s="1"/>
  <c r="AJ572" i="18"/>
  <c r="AB470" i="23" s="1"/>
  <c r="AC470" i="23"/>
  <c r="AO572" i="18"/>
  <c r="I573" i="18"/>
  <c r="BA573" i="18" s="1"/>
  <c r="K573" i="18"/>
  <c r="K471" i="23" s="1"/>
  <c r="AH573" i="18"/>
  <c r="AJ573" i="18"/>
  <c r="AB471" i="23" s="1"/>
  <c r="AC471" i="23"/>
  <c r="AO573" i="18"/>
  <c r="I574" i="18"/>
  <c r="BA574" i="18" s="1"/>
  <c r="K574" i="18"/>
  <c r="K472" i="23" s="1"/>
  <c r="AH574" i="18"/>
  <c r="AI574" i="18" s="1"/>
  <c r="AJ574" i="18"/>
  <c r="AB472" i="23" s="1"/>
  <c r="AC472" i="23"/>
  <c r="AO574" i="18"/>
  <c r="I575" i="18"/>
  <c r="BA575" i="18" s="1"/>
  <c r="K575" i="18"/>
  <c r="K473" i="23" s="1"/>
  <c r="AH575" i="18"/>
  <c r="AI575" i="18" s="1"/>
  <c r="AJ575" i="18"/>
  <c r="AB473" i="23" s="1"/>
  <c r="AC473" i="23"/>
  <c r="AO575" i="18"/>
  <c r="I576" i="18"/>
  <c r="BA576" i="18" s="1"/>
  <c r="K576" i="18"/>
  <c r="K474" i="23" s="1"/>
  <c r="AH576" i="18"/>
  <c r="AJ576" i="18"/>
  <c r="AB474" i="23" s="1"/>
  <c r="AC474" i="23"/>
  <c r="AO576" i="18"/>
  <c r="I577" i="18"/>
  <c r="BA577" i="18" s="1"/>
  <c r="K577" i="18"/>
  <c r="K475" i="23" s="1"/>
  <c r="AH577" i="18"/>
  <c r="AJ577" i="18"/>
  <c r="AB475" i="23" s="1"/>
  <c r="AC475" i="23"/>
  <c r="AO577" i="18"/>
  <c r="I578" i="18"/>
  <c r="BA578" i="18" s="1"/>
  <c r="K578" i="18"/>
  <c r="K476" i="23" s="1"/>
  <c r="AH578" i="18"/>
  <c r="AJ578" i="18"/>
  <c r="AB476" i="23" s="1"/>
  <c r="AC476" i="23"/>
  <c r="AO578" i="18"/>
  <c r="I579" i="18"/>
  <c r="BA579" i="18" s="1"/>
  <c r="K579" i="18"/>
  <c r="K477" i="23" s="1"/>
  <c r="AH579" i="18"/>
  <c r="AJ579" i="18"/>
  <c r="AB477" i="23" s="1"/>
  <c r="AC477" i="23"/>
  <c r="AO579" i="18"/>
  <c r="I580" i="18"/>
  <c r="BA580" i="18" s="1"/>
  <c r="K580" i="18"/>
  <c r="K478" i="23" s="1"/>
  <c r="AH580" i="18"/>
  <c r="AJ580" i="18"/>
  <c r="AB478" i="23" s="1"/>
  <c r="AC478" i="23"/>
  <c r="AO580" i="18"/>
  <c r="I581" i="18"/>
  <c r="BA581" i="18" s="1"/>
  <c r="K581" i="18"/>
  <c r="K479" i="23" s="1"/>
  <c r="AH581" i="18"/>
  <c r="AJ581" i="18"/>
  <c r="AB479" i="23" s="1"/>
  <c r="AC479" i="23"/>
  <c r="AO581" i="18"/>
  <c r="I582" i="18"/>
  <c r="BA582" i="18" s="1"/>
  <c r="K582" i="18"/>
  <c r="K480" i="23" s="1"/>
  <c r="AH582" i="18"/>
  <c r="AJ582" i="18"/>
  <c r="AB480" i="23" s="1"/>
  <c r="AC480" i="23"/>
  <c r="AO582" i="18"/>
  <c r="I583" i="18"/>
  <c r="BA583" i="18" s="1"/>
  <c r="K583" i="18"/>
  <c r="K481" i="23" s="1"/>
  <c r="AH583" i="18"/>
  <c r="AJ583" i="18"/>
  <c r="AB481" i="23" s="1"/>
  <c r="AC481" i="23"/>
  <c r="AO583" i="18"/>
  <c r="I584" i="18"/>
  <c r="BA584" i="18" s="1"/>
  <c r="K584" i="18"/>
  <c r="K482" i="23" s="1"/>
  <c r="AH584" i="18"/>
  <c r="AJ584" i="18"/>
  <c r="AB482" i="23" s="1"/>
  <c r="AC482" i="23"/>
  <c r="AO584" i="18"/>
  <c r="I585" i="18"/>
  <c r="BA585" i="18" s="1"/>
  <c r="K585" i="18"/>
  <c r="K483" i="23" s="1"/>
  <c r="AH585" i="18"/>
  <c r="AJ585" i="18"/>
  <c r="AB483" i="23" s="1"/>
  <c r="AC483" i="23"/>
  <c r="AO585" i="18"/>
  <c r="I586" i="18"/>
  <c r="BA586" i="18" s="1"/>
  <c r="K586" i="18"/>
  <c r="K484" i="23" s="1"/>
  <c r="AH586" i="18"/>
  <c r="AJ586" i="18"/>
  <c r="AB484" i="23" s="1"/>
  <c r="AC484" i="23"/>
  <c r="AO586" i="18"/>
  <c r="I587" i="18"/>
  <c r="BA587" i="18" s="1"/>
  <c r="K587" i="18"/>
  <c r="K485" i="23" s="1"/>
  <c r="AH587" i="18"/>
  <c r="AJ587" i="18"/>
  <c r="AB485" i="23" s="1"/>
  <c r="AC485" i="23"/>
  <c r="AO587" i="18"/>
  <c r="I588" i="18"/>
  <c r="BA588" i="18" s="1"/>
  <c r="K588" i="18"/>
  <c r="K486" i="23" s="1"/>
  <c r="AH588" i="18"/>
  <c r="AI588" i="18" s="1"/>
  <c r="AJ588" i="18"/>
  <c r="AB486" i="23" s="1"/>
  <c r="AC486" i="23"/>
  <c r="AO588" i="18"/>
  <c r="I589" i="18"/>
  <c r="BA589" i="18" s="1"/>
  <c r="K589" i="18"/>
  <c r="K487" i="23" s="1"/>
  <c r="AH589" i="18"/>
  <c r="AI589" i="18" s="1"/>
  <c r="AJ589" i="18"/>
  <c r="AB487" i="23" s="1"/>
  <c r="AC487" i="23"/>
  <c r="AO589" i="18"/>
  <c r="I590" i="18"/>
  <c r="BA590" i="18" s="1"/>
  <c r="K590" i="18"/>
  <c r="K488" i="23" s="1"/>
  <c r="AH590" i="18"/>
  <c r="AI590" i="18" s="1"/>
  <c r="AJ590" i="18"/>
  <c r="AB488" i="23" s="1"/>
  <c r="AC488" i="23"/>
  <c r="AO590" i="18"/>
  <c r="I591" i="18"/>
  <c r="BA591" i="18" s="1"/>
  <c r="K591" i="18"/>
  <c r="K489" i="23" s="1"/>
  <c r="AH591" i="18"/>
  <c r="AJ591" i="18"/>
  <c r="AB489" i="23" s="1"/>
  <c r="AC489" i="23"/>
  <c r="AO591" i="18"/>
  <c r="I592" i="18"/>
  <c r="BA592" i="18" s="1"/>
  <c r="K592" i="18"/>
  <c r="K490" i="23" s="1"/>
  <c r="AH592" i="18"/>
  <c r="AJ592" i="18"/>
  <c r="AB490" i="23" s="1"/>
  <c r="AC490" i="23"/>
  <c r="AO592" i="18"/>
  <c r="I593" i="18"/>
  <c r="BA593" i="18" s="1"/>
  <c r="K593" i="18"/>
  <c r="K491" i="23" s="1"/>
  <c r="AH593" i="18"/>
  <c r="AJ593" i="18"/>
  <c r="AB491" i="23" s="1"/>
  <c r="AC491" i="23"/>
  <c r="AO593" i="18"/>
  <c r="I594" i="18"/>
  <c r="BA594" i="18" s="1"/>
  <c r="K594" i="18"/>
  <c r="K492" i="23" s="1"/>
  <c r="AH594" i="18"/>
  <c r="AI594" i="18" s="1"/>
  <c r="AJ594" i="18"/>
  <c r="AB492" i="23" s="1"/>
  <c r="AO594" i="18"/>
  <c r="I595" i="18"/>
  <c r="BA595" i="18" s="1"/>
  <c r="K595" i="18"/>
  <c r="K493" i="23" s="1"/>
  <c r="AH595" i="18"/>
  <c r="AJ595" i="18"/>
  <c r="AB493" i="23" s="1"/>
  <c r="AC493" i="23"/>
  <c r="AO595" i="18"/>
  <c r="I596" i="18"/>
  <c r="BA596" i="18" s="1"/>
  <c r="K596" i="18"/>
  <c r="K494" i="23" s="1"/>
  <c r="AH596" i="18"/>
  <c r="AJ596" i="18"/>
  <c r="AB494" i="23" s="1"/>
  <c r="AC494" i="23"/>
  <c r="AO596" i="18"/>
  <c r="I597" i="18"/>
  <c r="BA597" i="18" s="1"/>
  <c r="K597" i="18"/>
  <c r="K495" i="23" s="1"/>
  <c r="AH597" i="18"/>
  <c r="AJ597" i="18"/>
  <c r="AB495" i="23" s="1"/>
  <c r="AC495" i="23"/>
  <c r="AO597" i="18"/>
  <c r="I598" i="18"/>
  <c r="BA598" i="18" s="1"/>
  <c r="K598" i="18"/>
  <c r="K496" i="23" s="1"/>
  <c r="AH598" i="18"/>
  <c r="AJ598" i="18"/>
  <c r="AB496" i="23" s="1"/>
  <c r="AC496" i="23"/>
  <c r="AO598" i="18"/>
  <c r="I599" i="18"/>
  <c r="BA599" i="18" s="1"/>
  <c r="K599" i="18"/>
  <c r="K497" i="23" s="1"/>
  <c r="AH599" i="18"/>
  <c r="AJ599" i="18"/>
  <c r="AB497" i="23" s="1"/>
  <c r="AC497" i="23"/>
  <c r="AO599" i="18"/>
  <c r="I600" i="18"/>
  <c r="BA600" i="18" s="1"/>
  <c r="K600" i="18"/>
  <c r="K498" i="23" s="1"/>
  <c r="AH600" i="18"/>
  <c r="AJ600" i="18"/>
  <c r="AB498" i="23" s="1"/>
  <c r="AC498" i="23"/>
  <c r="AO600" i="18"/>
  <c r="I601" i="18"/>
  <c r="BA601" i="18" s="1"/>
  <c r="K601" i="18"/>
  <c r="K499" i="23" s="1"/>
  <c r="AH601" i="18"/>
  <c r="AJ601" i="18"/>
  <c r="AB499" i="23" s="1"/>
  <c r="AC499" i="23"/>
  <c r="AO601" i="18"/>
  <c r="I602" i="18"/>
  <c r="BA602" i="18" s="1"/>
  <c r="K602" i="18"/>
  <c r="K500" i="23" s="1"/>
  <c r="AH602" i="18"/>
  <c r="AJ602" i="18"/>
  <c r="AB500" i="23" s="1"/>
  <c r="AC500" i="23"/>
  <c r="AO602" i="18"/>
  <c r="I603" i="18"/>
  <c r="BA603" i="18" s="1"/>
  <c r="K603" i="18"/>
  <c r="K501" i="23" s="1"/>
  <c r="AH603" i="18"/>
  <c r="AJ603" i="18"/>
  <c r="AB501" i="23" s="1"/>
  <c r="AC501" i="23"/>
  <c r="AO603" i="18"/>
  <c r="I604" i="18"/>
  <c r="BA604" i="18" s="1"/>
  <c r="K604" i="18"/>
  <c r="K502" i="23" s="1"/>
  <c r="AH604" i="18"/>
  <c r="AI604" i="18" s="1"/>
  <c r="AJ604" i="18"/>
  <c r="AB502" i="23" s="1"/>
  <c r="AO604" i="18"/>
  <c r="I605" i="18"/>
  <c r="BA605" i="18" s="1"/>
  <c r="K605" i="18"/>
  <c r="K503" i="23" s="1"/>
  <c r="AH605" i="18"/>
  <c r="AJ605" i="18"/>
  <c r="AB503" i="23" s="1"/>
  <c r="AC503" i="23"/>
  <c r="AO605" i="18"/>
  <c r="I606" i="18"/>
  <c r="BA606" i="18" s="1"/>
  <c r="K606" i="18"/>
  <c r="K504" i="23" s="1"/>
  <c r="AH606" i="18"/>
  <c r="AJ606" i="18"/>
  <c r="AB504" i="23" s="1"/>
  <c r="AC504" i="23"/>
  <c r="AO606" i="18"/>
  <c r="I607" i="18"/>
  <c r="BA607" i="18" s="1"/>
  <c r="K607" i="18"/>
  <c r="K505" i="23" s="1"/>
  <c r="AH607" i="18"/>
  <c r="AJ607" i="18"/>
  <c r="AB505" i="23" s="1"/>
  <c r="AC505" i="23"/>
  <c r="AO607" i="18"/>
  <c r="I608" i="18"/>
  <c r="BA608" i="18" s="1"/>
  <c r="K608" i="18"/>
  <c r="K506" i="23" s="1"/>
  <c r="AH608" i="18"/>
  <c r="AJ608" i="18"/>
  <c r="AB506" i="23" s="1"/>
  <c r="AC506" i="23"/>
  <c r="AO608" i="18"/>
  <c r="I609" i="18"/>
  <c r="BA609" i="18" s="1"/>
  <c r="K609" i="18"/>
  <c r="K507" i="23" s="1"/>
  <c r="AH609" i="18"/>
  <c r="AJ609" i="18"/>
  <c r="AB507" i="23" s="1"/>
  <c r="AC507" i="23"/>
  <c r="AO609" i="18"/>
  <c r="I610" i="18"/>
  <c r="BA610" i="18" s="1"/>
  <c r="K610" i="18"/>
  <c r="K508" i="23" s="1"/>
  <c r="AH610" i="18"/>
  <c r="AI610" i="18" s="1"/>
  <c r="AJ610" i="18"/>
  <c r="AB508" i="23" s="1"/>
  <c r="AC508" i="23"/>
  <c r="AO610" i="18"/>
  <c r="I611" i="18"/>
  <c r="BA611" i="18" s="1"/>
  <c r="K611" i="18"/>
  <c r="K509" i="23" s="1"/>
  <c r="AH611" i="18"/>
  <c r="AJ611" i="18"/>
  <c r="AB509" i="23" s="1"/>
  <c r="AC509" i="23"/>
  <c r="AO611" i="18"/>
  <c r="I612" i="18"/>
  <c r="BA612" i="18" s="1"/>
  <c r="K612" i="18"/>
  <c r="K510" i="23" s="1"/>
  <c r="AH612" i="18"/>
  <c r="AI612" i="18" s="1"/>
  <c r="AJ612" i="18"/>
  <c r="AB510" i="23" s="1"/>
  <c r="AC510" i="23"/>
  <c r="AO612" i="18"/>
  <c r="I140" i="18"/>
  <c r="BA140" i="18" s="1"/>
  <c r="K140" i="18"/>
  <c r="K38" i="23" s="1"/>
  <c r="AH140" i="18"/>
  <c r="AK140" i="18" s="1"/>
  <c r="AC38" i="23" s="1"/>
  <c r="AJ140" i="18"/>
  <c r="AB38" i="23" s="1"/>
  <c r="AO140" i="18"/>
  <c r="I141" i="18"/>
  <c r="BA141" i="18" s="1"/>
  <c r="K141" i="18"/>
  <c r="K39" i="23" s="1"/>
  <c r="AH141" i="18"/>
  <c r="AK141" i="18" s="1"/>
  <c r="AC39" i="23" s="1"/>
  <c r="AJ141" i="18"/>
  <c r="AB39" i="23" s="1"/>
  <c r="AO141" i="18"/>
  <c r="I142" i="18"/>
  <c r="BA142" i="18" s="1"/>
  <c r="K142" i="18"/>
  <c r="K40" i="23" s="1"/>
  <c r="AH142" i="18"/>
  <c r="AK142" i="18" s="1"/>
  <c r="AC40" i="23" s="1"/>
  <c r="AJ142" i="18"/>
  <c r="AB40" i="23" s="1"/>
  <c r="AO142" i="18"/>
  <c r="I143" i="18"/>
  <c r="BA143" i="18" s="1"/>
  <c r="K143" i="18"/>
  <c r="K41" i="23" s="1"/>
  <c r="AH143" i="18"/>
  <c r="AK143" i="18" s="1"/>
  <c r="AC41" i="23" s="1"/>
  <c r="AJ143" i="18"/>
  <c r="AB41" i="23" s="1"/>
  <c r="AO143" i="18"/>
  <c r="I144" i="18"/>
  <c r="BA144" i="18" s="1"/>
  <c r="K144" i="18"/>
  <c r="K42" i="23" s="1"/>
  <c r="AH144" i="18"/>
  <c r="AK144" i="18" s="1"/>
  <c r="AC42" i="23" s="1"/>
  <c r="AJ144" i="18"/>
  <c r="AB42" i="23" s="1"/>
  <c r="AO144" i="18"/>
  <c r="I145" i="18"/>
  <c r="BA145" i="18" s="1"/>
  <c r="K145" i="18"/>
  <c r="K43" i="23" s="1"/>
  <c r="AH145" i="18"/>
  <c r="AK145" i="18" s="1"/>
  <c r="AJ145" i="18"/>
  <c r="AB43" i="23" s="1"/>
  <c r="AC43" i="23"/>
  <c r="AO145" i="18"/>
  <c r="I146" i="18"/>
  <c r="BA146" i="18" s="1"/>
  <c r="K146" i="18"/>
  <c r="K44" i="23" s="1"/>
  <c r="AH146" i="18"/>
  <c r="AK146" i="18" s="1"/>
  <c r="AC44" i="23" s="1"/>
  <c r="AJ146" i="18"/>
  <c r="AB44" i="23" s="1"/>
  <c r="AO146" i="18"/>
  <c r="I147" i="18"/>
  <c r="BA147" i="18" s="1"/>
  <c r="K147" i="18"/>
  <c r="K45" i="23" s="1"/>
  <c r="AH147" i="18"/>
  <c r="AK147" i="18" s="1"/>
  <c r="AC45" i="23" s="1"/>
  <c r="AJ147" i="18"/>
  <c r="AB45" i="23" s="1"/>
  <c r="AO147" i="18"/>
  <c r="I148" i="18"/>
  <c r="BA148" i="18" s="1"/>
  <c r="K148" i="18"/>
  <c r="K46" i="23" s="1"/>
  <c r="AH148" i="18"/>
  <c r="AK148" i="18" s="1"/>
  <c r="AC46" i="23" s="1"/>
  <c r="AJ148" i="18"/>
  <c r="AB46" i="23" s="1"/>
  <c r="AO148" i="18"/>
  <c r="I149" i="18"/>
  <c r="BA149" i="18" s="1"/>
  <c r="K149" i="18"/>
  <c r="K47" i="23" s="1"/>
  <c r="AH149" i="18"/>
  <c r="AK149" i="18" s="1"/>
  <c r="AJ149" i="18"/>
  <c r="AB47" i="23" s="1"/>
  <c r="AC47" i="23"/>
  <c r="AO149" i="18"/>
  <c r="I150" i="18"/>
  <c r="BA150" i="18" s="1"/>
  <c r="K150" i="18"/>
  <c r="K48" i="23" s="1"/>
  <c r="AH150" i="18"/>
  <c r="AK150" i="18" s="1"/>
  <c r="AC48" i="23" s="1"/>
  <c r="AJ150" i="18"/>
  <c r="AB48" i="23" s="1"/>
  <c r="AO150" i="18"/>
  <c r="I151" i="18"/>
  <c r="BA151" i="18" s="1"/>
  <c r="K151" i="18"/>
  <c r="K49" i="23" s="1"/>
  <c r="AH151" i="18"/>
  <c r="AK151" i="18" s="1"/>
  <c r="AC49" i="23" s="1"/>
  <c r="AJ151" i="18"/>
  <c r="AB49" i="23" s="1"/>
  <c r="AO151" i="18"/>
  <c r="I152" i="18"/>
  <c r="BA152" i="18" s="1"/>
  <c r="K152" i="18"/>
  <c r="K50" i="23" s="1"/>
  <c r="AH152" i="18"/>
  <c r="AK152" i="18" s="1"/>
  <c r="AC50" i="23" s="1"/>
  <c r="AJ152" i="18"/>
  <c r="AB50" i="23" s="1"/>
  <c r="AO152" i="18"/>
  <c r="I153" i="18"/>
  <c r="BA153" i="18" s="1"/>
  <c r="K153" i="18"/>
  <c r="K51" i="23" s="1"/>
  <c r="AH153" i="18"/>
  <c r="AK153" i="18" s="1"/>
  <c r="AJ153" i="18"/>
  <c r="AB51" i="23" s="1"/>
  <c r="AC51" i="23"/>
  <c r="AO153" i="18"/>
  <c r="I154" i="18"/>
  <c r="BA154" i="18" s="1"/>
  <c r="K154" i="18"/>
  <c r="K52" i="23" s="1"/>
  <c r="AH154" i="18"/>
  <c r="AK154" i="18" s="1"/>
  <c r="AC52" i="23" s="1"/>
  <c r="AJ154" i="18"/>
  <c r="AB52" i="23" s="1"/>
  <c r="AO154" i="18"/>
  <c r="I155" i="18"/>
  <c r="BA155" i="18" s="1"/>
  <c r="K155" i="18"/>
  <c r="K53" i="23" s="1"/>
  <c r="AH155" i="18"/>
  <c r="AK155" i="18" s="1"/>
  <c r="AC53" i="23" s="1"/>
  <c r="AJ155" i="18"/>
  <c r="AB53" i="23" s="1"/>
  <c r="AO155" i="18"/>
  <c r="I156" i="18"/>
  <c r="BA156" i="18" s="1"/>
  <c r="K156" i="18"/>
  <c r="K54" i="23" s="1"/>
  <c r="AH156" i="18"/>
  <c r="AK156" i="18" s="1"/>
  <c r="AC54" i="23" s="1"/>
  <c r="AJ156" i="18"/>
  <c r="AB54" i="23" s="1"/>
  <c r="AO156" i="18"/>
  <c r="I157" i="18"/>
  <c r="BA157" i="18" s="1"/>
  <c r="K157" i="18"/>
  <c r="K55" i="23" s="1"/>
  <c r="AH157" i="18"/>
  <c r="AK157" i="18" s="1"/>
  <c r="AJ157" i="18"/>
  <c r="AB55" i="23" s="1"/>
  <c r="AC55" i="23"/>
  <c r="AO157" i="18"/>
  <c r="I158" i="18"/>
  <c r="BA158" i="18" s="1"/>
  <c r="K158" i="18"/>
  <c r="K56" i="23" s="1"/>
  <c r="AH158" i="18"/>
  <c r="AK158" i="18" s="1"/>
  <c r="AC56" i="23" s="1"/>
  <c r="AJ158" i="18"/>
  <c r="AB56" i="23" s="1"/>
  <c r="AO158" i="18"/>
  <c r="I159" i="18"/>
  <c r="BA159" i="18" s="1"/>
  <c r="K159" i="18"/>
  <c r="K57" i="23" s="1"/>
  <c r="AH159" i="18"/>
  <c r="AK159" i="18" s="1"/>
  <c r="AC57" i="23" s="1"/>
  <c r="AJ159" i="18"/>
  <c r="AB57" i="23" s="1"/>
  <c r="AO159" i="18"/>
  <c r="I160" i="18"/>
  <c r="BA160" i="18" s="1"/>
  <c r="K160" i="18"/>
  <c r="K58" i="23" s="1"/>
  <c r="AH160" i="18"/>
  <c r="AK160" i="18" s="1"/>
  <c r="AC58" i="23" s="1"/>
  <c r="AJ160" i="18"/>
  <c r="AB58" i="23" s="1"/>
  <c r="AO160" i="18"/>
  <c r="I161" i="18"/>
  <c r="BA161" i="18" s="1"/>
  <c r="K161" i="18"/>
  <c r="K59" i="23" s="1"/>
  <c r="AH161" i="18"/>
  <c r="AK161" i="18" s="1"/>
  <c r="AC59" i="23" s="1"/>
  <c r="AJ161" i="18"/>
  <c r="AB59" i="23" s="1"/>
  <c r="AO161" i="18"/>
  <c r="I162" i="18"/>
  <c r="BA162" i="18" s="1"/>
  <c r="K162" i="18"/>
  <c r="K60" i="23" s="1"/>
  <c r="AH162" i="18"/>
  <c r="AK162" i="18" s="1"/>
  <c r="AC60" i="23" s="1"/>
  <c r="AJ162" i="18"/>
  <c r="AB60" i="23" s="1"/>
  <c r="AO162" i="18"/>
  <c r="I163" i="18"/>
  <c r="BA163" i="18" s="1"/>
  <c r="K163" i="18"/>
  <c r="K61" i="23" s="1"/>
  <c r="AH163" i="18"/>
  <c r="AK163" i="18" s="1"/>
  <c r="AC61" i="23" s="1"/>
  <c r="AJ163" i="18"/>
  <c r="AB61" i="23" s="1"/>
  <c r="AO163" i="18"/>
  <c r="I164" i="18"/>
  <c r="BA164" i="18" s="1"/>
  <c r="K164" i="18"/>
  <c r="K62" i="23" s="1"/>
  <c r="AH164" i="18"/>
  <c r="AK164" i="18" s="1"/>
  <c r="AC62" i="23" s="1"/>
  <c r="AJ164" i="18"/>
  <c r="AB62" i="23" s="1"/>
  <c r="AO164" i="18"/>
  <c r="I165" i="18"/>
  <c r="BA165" i="18" s="1"/>
  <c r="K165" i="18"/>
  <c r="K63" i="23" s="1"/>
  <c r="AH165" i="18"/>
  <c r="AK165" i="18" s="1"/>
  <c r="AC63" i="23" s="1"/>
  <c r="AJ165" i="18"/>
  <c r="AB63" i="23" s="1"/>
  <c r="AO165" i="18"/>
  <c r="I166" i="18"/>
  <c r="BA166" i="18" s="1"/>
  <c r="K166" i="18"/>
  <c r="K64" i="23" s="1"/>
  <c r="AH166" i="18"/>
  <c r="AK166" i="18" s="1"/>
  <c r="AC64" i="23" s="1"/>
  <c r="AJ166" i="18"/>
  <c r="AB64" i="23" s="1"/>
  <c r="AO166" i="18"/>
  <c r="I167" i="18"/>
  <c r="BA167" i="18" s="1"/>
  <c r="K167" i="18"/>
  <c r="K65" i="23" s="1"/>
  <c r="AH167" i="18"/>
  <c r="AK167" i="18" s="1"/>
  <c r="AC65" i="23" s="1"/>
  <c r="AJ167" i="18"/>
  <c r="AB65" i="23" s="1"/>
  <c r="AO167" i="18"/>
  <c r="I168" i="18"/>
  <c r="BA168" i="18" s="1"/>
  <c r="K168" i="18"/>
  <c r="K66" i="23" s="1"/>
  <c r="AH168" i="18"/>
  <c r="AK168" i="18" s="1"/>
  <c r="AC66" i="23" s="1"/>
  <c r="AJ168" i="18"/>
  <c r="AB66" i="23" s="1"/>
  <c r="AO168" i="18"/>
  <c r="I169" i="18"/>
  <c r="BA169" i="18" s="1"/>
  <c r="K169" i="18"/>
  <c r="K67" i="23" s="1"/>
  <c r="AH169" i="18"/>
  <c r="AK169" i="18" s="1"/>
  <c r="AC67" i="23" s="1"/>
  <c r="AJ169" i="18"/>
  <c r="AB67" i="23" s="1"/>
  <c r="AO169" i="18"/>
  <c r="I170" i="18"/>
  <c r="BA170" i="18" s="1"/>
  <c r="K170" i="18"/>
  <c r="K68" i="23" s="1"/>
  <c r="AH170" i="18"/>
  <c r="AK170" i="18" s="1"/>
  <c r="AC68" i="23" s="1"/>
  <c r="AJ170" i="18"/>
  <c r="AB68" i="23" s="1"/>
  <c r="AO170" i="18"/>
  <c r="I171" i="18"/>
  <c r="BA171" i="18" s="1"/>
  <c r="K171" i="18"/>
  <c r="K69" i="23" s="1"/>
  <c r="AH171" i="18"/>
  <c r="AK171" i="18" s="1"/>
  <c r="AC69" i="23" s="1"/>
  <c r="AJ171" i="18"/>
  <c r="AB69" i="23" s="1"/>
  <c r="AO171" i="18"/>
  <c r="I172" i="18"/>
  <c r="BA172" i="18" s="1"/>
  <c r="K172" i="18"/>
  <c r="K70" i="23" s="1"/>
  <c r="AH172" i="18"/>
  <c r="AK172" i="18" s="1"/>
  <c r="AC70" i="23" s="1"/>
  <c r="AJ172" i="18"/>
  <c r="AB70" i="23" s="1"/>
  <c r="AO172" i="18"/>
  <c r="I173" i="18"/>
  <c r="BA173" i="18" s="1"/>
  <c r="K173" i="18"/>
  <c r="K71" i="23" s="1"/>
  <c r="AH173" i="18"/>
  <c r="AK173" i="18" s="1"/>
  <c r="AC71" i="23" s="1"/>
  <c r="AJ173" i="18"/>
  <c r="AB71" i="23" s="1"/>
  <c r="AO173" i="18"/>
  <c r="I174" i="18"/>
  <c r="BA174" i="18" s="1"/>
  <c r="K174" i="18"/>
  <c r="K72" i="23" s="1"/>
  <c r="AH174" i="18"/>
  <c r="AK174" i="18" s="1"/>
  <c r="AC72" i="23" s="1"/>
  <c r="AJ174" i="18"/>
  <c r="AB72" i="23" s="1"/>
  <c r="AO174" i="18"/>
  <c r="I175" i="18"/>
  <c r="BA175" i="18" s="1"/>
  <c r="K175" i="18"/>
  <c r="K73" i="23" s="1"/>
  <c r="AH175" i="18"/>
  <c r="AK175" i="18" s="1"/>
  <c r="AC73" i="23" s="1"/>
  <c r="AJ175" i="18"/>
  <c r="AB73" i="23" s="1"/>
  <c r="AO175" i="18"/>
  <c r="I176" i="18"/>
  <c r="BA176" i="18" s="1"/>
  <c r="K176" i="18"/>
  <c r="K74" i="23" s="1"/>
  <c r="AH176" i="18"/>
  <c r="AK176" i="18" s="1"/>
  <c r="AC74" i="23" s="1"/>
  <c r="AJ176" i="18"/>
  <c r="AB74" i="23" s="1"/>
  <c r="AO176" i="18"/>
  <c r="I177" i="18"/>
  <c r="BA177" i="18" s="1"/>
  <c r="K177" i="18"/>
  <c r="K75" i="23" s="1"/>
  <c r="AH177" i="18"/>
  <c r="AK177" i="18" s="1"/>
  <c r="AC75" i="23" s="1"/>
  <c r="AJ177" i="18"/>
  <c r="AB75" i="23" s="1"/>
  <c r="AO177" i="18"/>
  <c r="I178" i="18"/>
  <c r="BA178" i="18" s="1"/>
  <c r="K178" i="18"/>
  <c r="K76" i="23" s="1"/>
  <c r="AH178" i="18"/>
  <c r="AK178" i="18" s="1"/>
  <c r="AC76" i="23" s="1"/>
  <c r="AJ178" i="18"/>
  <c r="AB76" i="23" s="1"/>
  <c r="AO178" i="18"/>
  <c r="I179" i="18"/>
  <c r="BA179" i="18" s="1"/>
  <c r="K179" i="18"/>
  <c r="K77" i="23" s="1"/>
  <c r="AH179" i="18"/>
  <c r="AK179" i="18" s="1"/>
  <c r="AC77" i="23" s="1"/>
  <c r="AJ179" i="18"/>
  <c r="AB77" i="23" s="1"/>
  <c r="AO179" i="18"/>
  <c r="I180" i="18"/>
  <c r="BA180" i="18" s="1"/>
  <c r="K180" i="18"/>
  <c r="K78" i="23" s="1"/>
  <c r="AH180" i="18"/>
  <c r="AK180" i="18" s="1"/>
  <c r="AC78" i="23" s="1"/>
  <c r="AJ180" i="18"/>
  <c r="AB78" i="23" s="1"/>
  <c r="AO180" i="18"/>
  <c r="I181" i="18"/>
  <c r="BA181" i="18" s="1"/>
  <c r="K181" i="18"/>
  <c r="K79" i="23" s="1"/>
  <c r="AH181" i="18"/>
  <c r="AK181" i="18" s="1"/>
  <c r="AC79" i="23" s="1"/>
  <c r="AJ181" i="18"/>
  <c r="AB79" i="23" s="1"/>
  <c r="AO181" i="18"/>
  <c r="I182" i="18"/>
  <c r="BA182" i="18" s="1"/>
  <c r="K182" i="18"/>
  <c r="K80" i="23" s="1"/>
  <c r="AH182" i="18"/>
  <c r="AK182" i="18" s="1"/>
  <c r="AC80" i="23" s="1"/>
  <c r="AJ182" i="18"/>
  <c r="AB80" i="23" s="1"/>
  <c r="AO182" i="18"/>
  <c r="I183" i="18"/>
  <c r="BA183" i="18" s="1"/>
  <c r="K183" i="18"/>
  <c r="K81" i="23" s="1"/>
  <c r="AH183" i="18"/>
  <c r="AK183" i="18" s="1"/>
  <c r="AC81" i="23" s="1"/>
  <c r="AJ183" i="18"/>
  <c r="AB81" i="23" s="1"/>
  <c r="AO183" i="18"/>
  <c r="I184" i="18"/>
  <c r="BA184" i="18" s="1"/>
  <c r="K184" i="18"/>
  <c r="K82" i="23" s="1"/>
  <c r="AH184" i="18"/>
  <c r="AK184" i="18" s="1"/>
  <c r="AC82" i="23" s="1"/>
  <c r="AJ184" i="18"/>
  <c r="AB82" i="23" s="1"/>
  <c r="AO184" i="18"/>
  <c r="I185" i="18"/>
  <c r="BA185" i="18" s="1"/>
  <c r="K185" i="18"/>
  <c r="K83" i="23" s="1"/>
  <c r="AH185" i="18"/>
  <c r="AK185" i="18" s="1"/>
  <c r="AC83" i="23" s="1"/>
  <c r="AJ185" i="18"/>
  <c r="AB83" i="23" s="1"/>
  <c r="AO185" i="18"/>
  <c r="I186" i="18"/>
  <c r="BA186" i="18" s="1"/>
  <c r="K186" i="18"/>
  <c r="K84" i="23" s="1"/>
  <c r="AH186" i="18"/>
  <c r="AK186" i="18" s="1"/>
  <c r="AC84" i="23" s="1"/>
  <c r="AJ186" i="18"/>
  <c r="AB84" i="23" s="1"/>
  <c r="AO186" i="18"/>
  <c r="I187" i="18"/>
  <c r="BA187" i="18" s="1"/>
  <c r="K187" i="18"/>
  <c r="K85" i="23" s="1"/>
  <c r="AH187" i="18"/>
  <c r="AK187" i="18" s="1"/>
  <c r="AC85" i="23" s="1"/>
  <c r="AJ187" i="18"/>
  <c r="AB85" i="23" s="1"/>
  <c r="AO187" i="18"/>
  <c r="I188" i="18"/>
  <c r="BA188" i="18" s="1"/>
  <c r="K188" i="18"/>
  <c r="K86" i="23" s="1"/>
  <c r="AH188" i="18"/>
  <c r="AK188" i="18" s="1"/>
  <c r="AC86" i="23" s="1"/>
  <c r="AJ188" i="18"/>
  <c r="AB86" i="23" s="1"/>
  <c r="AO188" i="18"/>
  <c r="I189" i="18"/>
  <c r="BA189" i="18" s="1"/>
  <c r="K189" i="18"/>
  <c r="K87" i="23" s="1"/>
  <c r="AH189" i="18"/>
  <c r="AK189" i="18" s="1"/>
  <c r="AC87" i="23" s="1"/>
  <c r="AJ189" i="18"/>
  <c r="AB87" i="23" s="1"/>
  <c r="AO189" i="18"/>
  <c r="I190" i="18"/>
  <c r="BA190" i="18" s="1"/>
  <c r="K190" i="18"/>
  <c r="K88" i="23" s="1"/>
  <c r="AH190" i="18"/>
  <c r="AK190" i="18" s="1"/>
  <c r="AC88" i="23" s="1"/>
  <c r="AJ190" i="18"/>
  <c r="AB88" i="23" s="1"/>
  <c r="AO190" i="18"/>
  <c r="I191" i="18"/>
  <c r="BA191" i="18" s="1"/>
  <c r="K191" i="18"/>
  <c r="K89" i="23" s="1"/>
  <c r="AH191" i="18"/>
  <c r="AK191" i="18" s="1"/>
  <c r="AC89" i="23" s="1"/>
  <c r="AJ191" i="18"/>
  <c r="AB89" i="23" s="1"/>
  <c r="AO191" i="18"/>
  <c r="I192" i="18"/>
  <c r="BA192" i="18" s="1"/>
  <c r="K192" i="18"/>
  <c r="K90" i="23" s="1"/>
  <c r="AH192" i="18"/>
  <c r="AK192" i="18" s="1"/>
  <c r="AC90" i="23" s="1"/>
  <c r="AJ192" i="18"/>
  <c r="AB90" i="23" s="1"/>
  <c r="AO192" i="18"/>
  <c r="I193" i="18"/>
  <c r="BA193" i="18" s="1"/>
  <c r="K193" i="18"/>
  <c r="K91" i="23" s="1"/>
  <c r="AH193" i="18"/>
  <c r="AK193" i="18" s="1"/>
  <c r="AC91" i="23" s="1"/>
  <c r="AJ193" i="18"/>
  <c r="AB91" i="23" s="1"/>
  <c r="AO193" i="18"/>
  <c r="I194" i="18"/>
  <c r="BA194" i="18" s="1"/>
  <c r="K194" i="18"/>
  <c r="K92" i="23" s="1"/>
  <c r="AH194" i="18"/>
  <c r="AK194" i="18" s="1"/>
  <c r="AC92" i="23" s="1"/>
  <c r="AJ194" i="18"/>
  <c r="AB92" i="23" s="1"/>
  <c r="AO194" i="18"/>
  <c r="I195" i="18"/>
  <c r="BA195" i="18" s="1"/>
  <c r="K195" i="18"/>
  <c r="K93" i="23" s="1"/>
  <c r="AH195" i="18"/>
  <c r="AK195" i="18" s="1"/>
  <c r="AC93" i="23" s="1"/>
  <c r="AJ195" i="18"/>
  <c r="AB93" i="23" s="1"/>
  <c r="AO195" i="18"/>
  <c r="I196" i="18"/>
  <c r="BA196" i="18" s="1"/>
  <c r="K196" i="18"/>
  <c r="K94" i="23" s="1"/>
  <c r="AH196" i="18"/>
  <c r="AK196" i="18" s="1"/>
  <c r="AC94" i="23" s="1"/>
  <c r="AJ196" i="18"/>
  <c r="AB94" i="23" s="1"/>
  <c r="AO196" i="18"/>
  <c r="I197" i="18"/>
  <c r="BA197" i="18" s="1"/>
  <c r="K197" i="18"/>
  <c r="K95" i="23" s="1"/>
  <c r="AH197" i="18"/>
  <c r="AJ197" i="18"/>
  <c r="AB95" i="23" s="1"/>
  <c r="AO197" i="18"/>
  <c r="I198" i="18"/>
  <c r="BA198" i="18" s="1"/>
  <c r="K198" i="18"/>
  <c r="K96" i="23" s="1"/>
  <c r="AH198" i="18"/>
  <c r="AK198" i="18" s="1"/>
  <c r="AC96" i="23" s="1"/>
  <c r="AJ198" i="18"/>
  <c r="AB96" i="23" s="1"/>
  <c r="AO198" i="18"/>
  <c r="I199" i="18"/>
  <c r="BA199" i="18" s="1"/>
  <c r="K199" i="18"/>
  <c r="K97" i="23" s="1"/>
  <c r="AH199" i="18"/>
  <c r="AK199" i="18" s="1"/>
  <c r="AC97" i="23" s="1"/>
  <c r="AJ199" i="18"/>
  <c r="AB97" i="23" s="1"/>
  <c r="AO199" i="18"/>
  <c r="I200" i="18"/>
  <c r="BA200" i="18" s="1"/>
  <c r="K200" i="18"/>
  <c r="K98" i="23" s="1"/>
  <c r="AH200" i="18"/>
  <c r="AK200" i="18" s="1"/>
  <c r="AC98" i="23" s="1"/>
  <c r="AJ200" i="18"/>
  <c r="AB98" i="23" s="1"/>
  <c r="AO200" i="18"/>
  <c r="I201" i="18"/>
  <c r="BA201" i="18" s="1"/>
  <c r="K201" i="18"/>
  <c r="K99" i="23" s="1"/>
  <c r="AH201" i="18"/>
  <c r="AK201" i="18" s="1"/>
  <c r="AC99" i="23" s="1"/>
  <c r="AJ201" i="18"/>
  <c r="AB99" i="23" s="1"/>
  <c r="AO201" i="18"/>
  <c r="I202" i="18"/>
  <c r="BA202" i="18" s="1"/>
  <c r="K202" i="18"/>
  <c r="K100" i="23" s="1"/>
  <c r="AH202" i="18"/>
  <c r="AJ202" i="18"/>
  <c r="AB100" i="23" s="1"/>
  <c r="AO202" i="18"/>
  <c r="I203" i="18"/>
  <c r="BA203" i="18" s="1"/>
  <c r="K203" i="18"/>
  <c r="K101" i="23" s="1"/>
  <c r="AH203" i="18"/>
  <c r="AJ203" i="18"/>
  <c r="AB101" i="23" s="1"/>
  <c r="AO203" i="18"/>
  <c r="I204" i="18"/>
  <c r="BA204" i="18" s="1"/>
  <c r="K204" i="18"/>
  <c r="K102" i="23" s="1"/>
  <c r="AH204" i="18"/>
  <c r="AJ204" i="18"/>
  <c r="AB102" i="23" s="1"/>
  <c r="AO204" i="18"/>
  <c r="I205" i="18"/>
  <c r="BA205" i="18" s="1"/>
  <c r="K205" i="18"/>
  <c r="K103" i="23" s="1"/>
  <c r="AH205" i="18"/>
  <c r="AJ205" i="18"/>
  <c r="AB103" i="23" s="1"/>
  <c r="AO205" i="18"/>
  <c r="I206" i="18"/>
  <c r="BA206" i="18" s="1"/>
  <c r="K206" i="18"/>
  <c r="K104" i="23" s="1"/>
  <c r="AH206" i="18"/>
  <c r="AJ206" i="18"/>
  <c r="AB104" i="23" s="1"/>
  <c r="AO206" i="18"/>
  <c r="I207" i="18"/>
  <c r="BA207" i="18" s="1"/>
  <c r="K207" i="18"/>
  <c r="K105" i="23" s="1"/>
  <c r="AH207" i="18"/>
  <c r="AJ207" i="18"/>
  <c r="AB105" i="23" s="1"/>
  <c r="AO207" i="18"/>
  <c r="I208" i="18"/>
  <c r="BA208" i="18" s="1"/>
  <c r="K208" i="18"/>
  <c r="K106" i="23" s="1"/>
  <c r="AH208" i="18"/>
  <c r="AJ208" i="18"/>
  <c r="AB106" i="23" s="1"/>
  <c r="AO208" i="18"/>
  <c r="I209" i="18"/>
  <c r="BA209" i="18" s="1"/>
  <c r="K209" i="18"/>
  <c r="K107" i="23" s="1"/>
  <c r="AH209" i="18"/>
  <c r="AJ209" i="18"/>
  <c r="AB107" i="23" s="1"/>
  <c r="AO209" i="18"/>
  <c r="I210" i="18"/>
  <c r="BA210" i="18" s="1"/>
  <c r="K210" i="18"/>
  <c r="K108" i="23" s="1"/>
  <c r="AH210" i="18"/>
  <c r="AJ210" i="18"/>
  <c r="AB108" i="23" s="1"/>
  <c r="AO210" i="18"/>
  <c r="I211" i="18"/>
  <c r="BA211" i="18" s="1"/>
  <c r="K211" i="18"/>
  <c r="K109" i="23" s="1"/>
  <c r="AH211" i="18"/>
  <c r="AJ211" i="18"/>
  <c r="AB109" i="23" s="1"/>
  <c r="AO211" i="18"/>
  <c r="I212" i="18"/>
  <c r="BA212" i="18" s="1"/>
  <c r="K212" i="18"/>
  <c r="K110" i="23" s="1"/>
  <c r="AH212" i="18"/>
  <c r="AJ212" i="18"/>
  <c r="AB110" i="23" s="1"/>
  <c r="AO212" i="18"/>
  <c r="I213" i="18"/>
  <c r="BA213" i="18" s="1"/>
  <c r="K213" i="18"/>
  <c r="K111" i="23" s="1"/>
  <c r="AH213" i="18"/>
  <c r="AK213" i="18" s="1"/>
  <c r="AC111" i="23" s="1"/>
  <c r="AJ213" i="18"/>
  <c r="AB111" i="23" s="1"/>
  <c r="AO213" i="18"/>
  <c r="I214" i="18"/>
  <c r="BA214" i="18" s="1"/>
  <c r="K214" i="18"/>
  <c r="K112" i="23" s="1"/>
  <c r="AH214" i="18"/>
  <c r="AJ214" i="18"/>
  <c r="AB112" i="23" s="1"/>
  <c r="AO214" i="18"/>
  <c r="I215" i="18"/>
  <c r="BA215" i="18" s="1"/>
  <c r="K215" i="18"/>
  <c r="K113" i="23" s="1"/>
  <c r="AH215" i="18"/>
  <c r="AJ215" i="18"/>
  <c r="AB113" i="23" s="1"/>
  <c r="AO215" i="18"/>
  <c r="I216" i="18"/>
  <c r="BA216" i="18" s="1"/>
  <c r="K216" i="18"/>
  <c r="K114" i="23" s="1"/>
  <c r="AH216" i="18"/>
  <c r="AJ216" i="18"/>
  <c r="AB114" i="23" s="1"/>
  <c r="AO216" i="18"/>
  <c r="I217" i="18"/>
  <c r="BA217" i="18" s="1"/>
  <c r="K217" i="18"/>
  <c r="K115" i="23" s="1"/>
  <c r="AH217" i="18"/>
  <c r="AK217" i="18" s="1"/>
  <c r="AC115" i="23" s="1"/>
  <c r="AJ217" i="18"/>
  <c r="AB115" i="23" s="1"/>
  <c r="AO217" i="18"/>
  <c r="I218" i="18"/>
  <c r="BA218" i="18" s="1"/>
  <c r="K218" i="18"/>
  <c r="K116" i="23" s="1"/>
  <c r="AH218" i="18"/>
  <c r="AJ218" i="18"/>
  <c r="AB116" i="23" s="1"/>
  <c r="AO218" i="18"/>
  <c r="I219" i="18"/>
  <c r="BA219" i="18" s="1"/>
  <c r="K219" i="18"/>
  <c r="K117" i="23" s="1"/>
  <c r="AH219" i="18"/>
  <c r="AJ219" i="18"/>
  <c r="AB117" i="23" s="1"/>
  <c r="AO219" i="18"/>
  <c r="I220" i="18"/>
  <c r="BA220" i="18" s="1"/>
  <c r="K220" i="18"/>
  <c r="K118" i="23" s="1"/>
  <c r="AH220" i="18"/>
  <c r="AJ220" i="18"/>
  <c r="AB118" i="23" s="1"/>
  <c r="AO220" i="18"/>
  <c r="I221" i="18"/>
  <c r="BA221" i="18" s="1"/>
  <c r="K221" i="18"/>
  <c r="K119" i="23" s="1"/>
  <c r="AH221" i="18"/>
  <c r="AJ221" i="18"/>
  <c r="AB119" i="23" s="1"/>
  <c r="AO221" i="18"/>
  <c r="I222" i="18"/>
  <c r="BA222" i="18" s="1"/>
  <c r="K222" i="18"/>
  <c r="K120" i="23" s="1"/>
  <c r="AH222" i="18"/>
  <c r="AJ222" i="18"/>
  <c r="AB120" i="23" s="1"/>
  <c r="AO222" i="18"/>
  <c r="I223" i="18"/>
  <c r="BA223" i="18" s="1"/>
  <c r="K223" i="18"/>
  <c r="K121" i="23" s="1"/>
  <c r="AH223" i="18"/>
  <c r="AJ223" i="18"/>
  <c r="AB121" i="23" s="1"/>
  <c r="AO223" i="18"/>
  <c r="I224" i="18"/>
  <c r="BA224" i="18" s="1"/>
  <c r="K224" i="18"/>
  <c r="K122" i="23" s="1"/>
  <c r="AH224" i="18"/>
  <c r="AK224" i="18" s="1"/>
  <c r="AC122" i="23" s="1"/>
  <c r="AJ224" i="18"/>
  <c r="AB122" i="23" s="1"/>
  <c r="AO224" i="18"/>
  <c r="I225" i="18"/>
  <c r="BA225" i="18" s="1"/>
  <c r="K225" i="18"/>
  <c r="K123" i="23" s="1"/>
  <c r="AH225" i="18"/>
  <c r="AK225" i="18" s="1"/>
  <c r="AC123" i="23" s="1"/>
  <c r="AJ225" i="18"/>
  <c r="AB123" i="23" s="1"/>
  <c r="AO225" i="18"/>
  <c r="I226" i="18"/>
  <c r="BA226" i="18" s="1"/>
  <c r="K226" i="18"/>
  <c r="K124" i="23" s="1"/>
  <c r="AH226" i="18"/>
  <c r="AJ226" i="18"/>
  <c r="AB124" i="23" s="1"/>
  <c r="AO226" i="18"/>
  <c r="I227" i="18"/>
  <c r="BA227" i="18" s="1"/>
  <c r="K227" i="18"/>
  <c r="K125" i="23" s="1"/>
  <c r="AH227" i="18"/>
  <c r="AJ227" i="18"/>
  <c r="AB125" i="23" s="1"/>
  <c r="AO227" i="18"/>
  <c r="I228" i="18"/>
  <c r="BA228" i="18" s="1"/>
  <c r="K228" i="18"/>
  <c r="K126" i="23" s="1"/>
  <c r="AH228" i="18"/>
  <c r="AK228" i="18" s="1"/>
  <c r="AC126" i="23" s="1"/>
  <c r="AJ228" i="18"/>
  <c r="AB126" i="23" s="1"/>
  <c r="AO228" i="18"/>
  <c r="I229" i="18"/>
  <c r="BA229" i="18" s="1"/>
  <c r="K229" i="18"/>
  <c r="K127" i="23" s="1"/>
  <c r="AH229" i="18"/>
  <c r="AK229" i="18" s="1"/>
  <c r="AC127" i="23" s="1"/>
  <c r="AJ229" i="18"/>
  <c r="AB127" i="23" s="1"/>
  <c r="AO229" i="18"/>
  <c r="I230" i="18"/>
  <c r="BA230" i="18" s="1"/>
  <c r="K230" i="18"/>
  <c r="K128" i="23" s="1"/>
  <c r="AH230" i="18"/>
  <c r="AJ230" i="18"/>
  <c r="AB128" i="23" s="1"/>
  <c r="AO230" i="18"/>
  <c r="I231" i="18"/>
  <c r="BA231" i="18" s="1"/>
  <c r="K231" i="18"/>
  <c r="K129" i="23" s="1"/>
  <c r="AH231" i="18"/>
  <c r="AJ231" i="18"/>
  <c r="AB129" i="23" s="1"/>
  <c r="AO231" i="18"/>
  <c r="I232" i="18"/>
  <c r="BA232" i="18" s="1"/>
  <c r="K232" i="18"/>
  <c r="K130" i="23" s="1"/>
  <c r="AH232" i="18"/>
  <c r="AK232" i="18" s="1"/>
  <c r="AC130" i="23" s="1"/>
  <c r="AJ232" i="18"/>
  <c r="AB130" i="23" s="1"/>
  <c r="AO232" i="18"/>
  <c r="I233" i="18"/>
  <c r="BA233" i="18" s="1"/>
  <c r="K233" i="18"/>
  <c r="K131" i="23" s="1"/>
  <c r="AH233" i="18"/>
  <c r="AK233" i="18" s="1"/>
  <c r="AC131" i="23" s="1"/>
  <c r="AJ233" i="18"/>
  <c r="AB131" i="23" s="1"/>
  <c r="AO233" i="18"/>
  <c r="I234" i="18"/>
  <c r="BA234" i="18" s="1"/>
  <c r="K234" i="18"/>
  <c r="K132" i="23" s="1"/>
  <c r="AH234" i="18"/>
  <c r="AK234" i="18" s="1"/>
  <c r="AC132" i="23" s="1"/>
  <c r="AJ234" i="18"/>
  <c r="AB132" i="23" s="1"/>
  <c r="AO234" i="18"/>
  <c r="I235" i="18"/>
  <c r="BA235" i="18" s="1"/>
  <c r="K235" i="18"/>
  <c r="K133" i="23" s="1"/>
  <c r="AH235" i="18"/>
  <c r="AJ235" i="18"/>
  <c r="AB133" i="23" s="1"/>
  <c r="AO235" i="18"/>
  <c r="I236" i="18"/>
  <c r="BA236" i="18" s="1"/>
  <c r="K236" i="18"/>
  <c r="K134" i="23" s="1"/>
  <c r="AH236" i="18"/>
  <c r="AK236" i="18" s="1"/>
  <c r="AC134" i="23" s="1"/>
  <c r="AJ236" i="18"/>
  <c r="AB134" i="23" s="1"/>
  <c r="AO236" i="18"/>
  <c r="I237" i="18"/>
  <c r="BA237" i="18" s="1"/>
  <c r="K237" i="18"/>
  <c r="K135" i="23" s="1"/>
  <c r="AH237" i="18"/>
  <c r="AK237" i="18" s="1"/>
  <c r="AC135" i="23" s="1"/>
  <c r="AJ237" i="18"/>
  <c r="AB135" i="23" s="1"/>
  <c r="AO237" i="18"/>
  <c r="I238" i="18"/>
  <c r="BA238" i="18" s="1"/>
  <c r="K238" i="18"/>
  <c r="K136" i="23" s="1"/>
  <c r="AH238" i="18"/>
  <c r="AK238" i="18" s="1"/>
  <c r="AC136" i="23" s="1"/>
  <c r="AJ238" i="18"/>
  <c r="AB136" i="23" s="1"/>
  <c r="AO238" i="18"/>
  <c r="I239" i="18"/>
  <c r="BA239" i="18" s="1"/>
  <c r="K239" i="18"/>
  <c r="K137" i="23" s="1"/>
  <c r="AH239" i="18"/>
  <c r="AJ239" i="18"/>
  <c r="AB137" i="23" s="1"/>
  <c r="AO239" i="18"/>
  <c r="I240" i="18"/>
  <c r="BA240" i="18" s="1"/>
  <c r="K240" i="18"/>
  <c r="K138" i="23" s="1"/>
  <c r="AH240" i="18"/>
  <c r="AK240" i="18" s="1"/>
  <c r="AC138" i="23" s="1"/>
  <c r="AJ240" i="18"/>
  <c r="AB138" i="23" s="1"/>
  <c r="AO240" i="18"/>
  <c r="I241" i="18"/>
  <c r="BA241" i="18" s="1"/>
  <c r="K241" i="18"/>
  <c r="K139" i="23" s="1"/>
  <c r="AH241" i="18"/>
  <c r="AK241" i="18" s="1"/>
  <c r="AC139" i="23" s="1"/>
  <c r="AJ241" i="18"/>
  <c r="AB139" i="23" s="1"/>
  <c r="AO241" i="18"/>
  <c r="I242" i="18"/>
  <c r="BA242" i="18" s="1"/>
  <c r="K242" i="18"/>
  <c r="K140" i="23" s="1"/>
  <c r="AH242" i="18"/>
  <c r="AK242" i="18" s="1"/>
  <c r="AC140" i="23" s="1"/>
  <c r="AJ242" i="18"/>
  <c r="AB140" i="23" s="1"/>
  <c r="AO242" i="18"/>
  <c r="I243" i="18"/>
  <c r="BA243" i="18" s="1"/>
  <c r="K243" i="18"/>
  <c r="K141" i="23" s="1"/>
  <c r="AH243" i="18"/>
  <c r="AJ243" i="18"/>
  <c r="AB141" i="23" s="1"/>
  <c r="AO243" i="18"/>
  <c r="I244" i="18"/>
  <c r="BA244" i="18" s="1"/>
  <c r="K244" i="18"/>
  <c r="K142" i="23" s="1"/>
  <c r="AH244" i="18"/>
  <c r="AK244" i="18" s="1"/>
  <c r="AC142" i="23" s="1"/>
  <c r="AJ244" i="18"/>
  <c r="AB142" i="23" s="1"/>
  <c r="AO244" i="18"/>
  <c r="I245" i="18"/>
  <c r="BA245" i="18" s="1"/>
  <c r="K245" i="18"/>
  <c r="K143" i="23" s="1"/>
  <c r="AH245" i="18"/>
  <c r="AK245" i="18" s="1"/>
  <c r="AC143" i="23" s="1"/>
  <c r="AJ245" i="18"/>
  <c r="AB143" i="23" s="1"/>
  <c r="AO245" i="18"/>
  <c r="I246" i="18"/>
  <c r="BA246" i="18" s="1"/>
  <c r="K246" i="18"/>
  <c r="K144" i="23" s="1"/>
  <c r="AH246" i="18"/>
  <c r="AJ246" i="18"/>
  <c r="AB144" i="23" s="1"/>
  <c r="AO246" i="18"/>
  <c r="I247" i="18"/>
  <c r="BA247" i="18" s="1"/>
  <c r="K247" i="18"/>
  <c r="K145" i="23" s="1"/>
  <c r="AH247" i="18"/>
  <c r="AJ247" i="18"/>
  <c r="AB145" i="23" s="1"/>
  <c r="AO247" i="18"/>
  <c r="I248" i="18"/>
  <c r="BA248" i="18" s="1"/>
  <c r="K248" i="18"/>
  <c r="K146" i="23" s="1"/>
  <c r="AH248" i="18"/>
  <c r="AK248" i="18" s="1"/>
  <c r="AC146" i="23" s="1"/>
  <c r="AJ248" i="18"/>
  <c r="AB146" i="23" s="1"/>
  <c r="AO248" i="18"/>
  <c r="I249" i="18"/>
  <c r="BA249" i="18" s="1"/>
  <c r="K249" i="18"/>
  <c r="K147" i="23" s="1"/>
  <c r="AH249" i="18"/>
  <c r="AK249" i="18" s="1"/>
  <c r="AC147" i="23" s="1"/>
  <c r="AJ249" i="18"/>
  <c r="AB147" i="23" s="1"/>
  <c r="AO249" i="18"/>
  <c r="I250" i="18"/>
  <c r="BA250" i="18" s="1"/>
  <c r="K250" i="18"/>
  <c r="K148" i="23" s="1"/>
  <c r="AH250" i="18"/>
  <c r="AJ250" i="18"/>
  <c r="AB148" i="23" s="1"/>
  <c r="AO250" i="18"/>
  <c r="I251" i="18"/>
  <c r="BA251" i="18" s="1"/>
  <c r="K251" i="18"/>
  <c r="K149" i="23" s="1"/>
  <c r="AH251" i="18"/>
  <c r="AJ251" i="18"/>
  <c r="AB149" i="23" s="1"/>
  <c r="AO251" i="18"/>
  <c r="I252" i="18"/>
  <c r="BA252" i="18" s="1"/>
  <c r="K252" i="18"/>
  <c r="K150" i="23" s="1"/>
  <c r="AH252" i="18"/>
  <c r="AK252" i="18" s="1"/>
  <c r="AC150" i="23" s="1"/>
  <c r="AJ252" i="18"/>
  <c r="AB150" i="23" s="1"/>
  <c r="AO252" i="18"/>
  <c r="I253" i="18"/>
  <c r="BA253" i="18" s="1"/>
  <c r="K253" i="18"/>
  <c r="K151" i="23" s="1"/>
  <c r="AH253" i="18"/>
  <c r="AJ253" i="18"/>
  <c r="AB151" i="23" s="1"/>
  <c r="AO253" i="18"/>
  <c r="I254" i="18"/>
  <c r="BA254" i="18" s="1"/>
  <c r="K254" i="18"/>
  <c r="K152" i="23" s="1"/>
  <c r="AH254" i="18"/>
  <c r="AK254" i="18" s="1"/>
  <c r="AC152" i="23" s="1"/>
  <c r="AJ254" i="18"/>
  <c r="AB152" i="23" s="1"/>
  <c r="AO254" i="18"/>
  <c r="I255" i="18"/>
  <c r="BA255" i="18" s="1"/>
  <c r="K255" i="18"/>
  <c r="K153" i="23" s="1"/>
  <c r="AH255" i="18"/>
  <c r="AJ255" i="18"/>
  <c r="AB153" i="23" s="1"/>
  <c r="AO255" i="18"/>
  <c r="I256" i="18"/>
  <c r="BA256" i="18" s="1"/>
  <c r="K256" i="18"/>
  <c r="K154" i="23" s="1"/>
  <c r="AH256" i="18"/>
  <c r="AK256" i="18" s="1"/>
  <c r="AC154" i="23" s="1"/>
  <c r="AJ256" i="18"/>
  <c r="AB154" i="23" s="1"/>
  <c r="AO256" i="18"/>
  <c r="I257" i="18"/>
  <c r="BA257" i="18" s="1"/>
  <c r="K257" i="18"/>
  <c r="K155" i="23" s="1"/>
  <c r="AH257" i="18"/>
  <c r="AK257" i="18" s="1"/>
  <c r="AC155" i="23" s="1"/>
  <c r="AJ257" i="18"/>
  <c r="AB155" i="23" s="1"/>
  <c r="AO257" i="18"/>
  <c r="I258" i="18"/>
  <c r="BA258" i="18" s="1"/>
  <c r="K258" i="18"/>
  <c r="K156" i="23" s="1"/>
  <c r="AH258" i="18"/>
  <c r="AK258" i="18" s="1"/>
  <c r="AC156" i="23" s="1"/>
  <c r="AJ258" i="18"/>
  <c r="AB156" i="23" s="1"/>
  <c r="AO258" i="18"/>
  <c r="I259" i="18"/>
  <c r="BA259" i="18" s="1"/>
  <c r="K259" i="18"/>
  <c r="K157" i="23" s="1"/>
  <c r="AH259" i="18"/>
  <c r="AJ259" i="18"/>
  <c r="AB157" i="23" s="1"/>
  <c r="AO259" i="18"/>
  <c r="I260" i="18"/>
  <c r="BA260" i="18" s="1"/>
  <c r="K260" i="18"/>
  <c r="K158" i="23" s="1"/>
  <c r="AH260" i="18"/>
  <c r="AJ260" i="18"/>
  <c r="AB158" i="23" s="1"/>
  <c r="AO260" i="18"/>
  <c r="I261" i="18"/>
  <c r="BA261" i="18" s="1"/>
  <c r="K261" i="18"/>
  <c r="K159" i="23" s="1"/>
  <c r="AH261" i="18"/>
  <c r="AK261" i="18" s="1"/>
  <c r="AC159" i="23" s="1"/>
  <c r="AJ261" i="18"/>
  <c r="AB159" i="23" s="1"/>
  <c r="AO261" i="18"/>
  <c r="I262" i="18"/>
  <c r="BA262" i="18" s="1"/>
  <c r="K262" i="18"/>
  <c r="K160" i="23" s="1"/>
  <c r="AH262" i="18"/>
  <c r="AJ262" i="18"/>
  <c r="AB160" i="23" s="1"/>
  <c r="AO262" i="18"/>
  <c r="I263" i="18"/>
  <c r="BA263" i="18" s="1"/>
  <c r="K263" i="18"/>
  <c r="K161" i="23" s="1"/>
  <c r="AH263" i="18"/>
  <c r="AJ263" i="18"/>
  <c r="AB161" i="23" s="1"/>
  <c r="AO263" i="18"/>
  <c r="I264" i="18"/>
  <c r="BA264" i="18" s="1"/>
  <c r="K264" i="18"/>
  <c r="K162" i="23" s="1"/>
  <c r="AH264" i="18"/>
  <c r="AJ264" i="18"/>
  <c r="AB162" i="23" s="1"/>
  <c r="AO264" i="18"/>
  <c r="I265" i="18"/>
  <c r="BA265" i="18" s="1"/>
  <c r="K265" i="18"/>
  <c r="K163" i="23" s="1"/>
  <c r="AH265" i="18"/>
  <c r="AK265" i="18" s="1"/>
  <c r="AC163" i="23" s="1"/>
  <c r="AJ265" i="18"/>
  <c r="AB163" i="23" s="1"/>
  <c r="AO265" i="18"/>
  <c r="I266" i="18"/>
  <c r="BA266" i="18" s="1"/>
  <c r="K266" i="18"/>
  <c r="K164" i="23" s="1"/>
  <c r="AH266" i="18"/>
  <c r="AJ266" i="18"/>
  <c r="AB164" i="23" s="1"/>
  <c r="AO266" i="18"/>
  <c r="I267" i="18"/>
  <c r="BA267" i="18" s="1"/>
  <c r="K267" i="18"/>
  <c r="K165" i="23" s="1"/>
  <c r="AH267" i="18"/>
  <c r="AK267" i="18" s="1"/>
  <c r="AC165" i="23" s="1"/>
  <c r="AJ267" i="18"/>
  <c r="AB165" i="23" s="1"/>
  <c r="AO267" i="18"/>
  <c r="I268" i="18"/>
  <c r="BA268" i="18" s="1"/>
  <c r="K268" i="18"/>
  <c r="K166" i="23" s="1"/>
  <c r="AH268" i="18"/>
  <c r="AK268" i="18" s="1"/>
  <c r="AC166" i="23" s="1"/>
  <c r="AJ268" i="18"/>
  <c r="AB166" i="23" s="1"/>
  <c r="AO268" i="18"/>
  <c r="I269" i="18"/>
  <c r="BA269" i="18" s="1"/>
  <c r="K269" i="18"/>
  <c r="K167" i="23" s="1"/>
  <c r="AH269" i="18"/>
  <c r="AJ269" i="18"/>
  <c r="AB167" i="23" s="1"/>
  <c r="AO269" i="18"/>
  <c r="I270" i="18"/>
  <c r="BA270" i="18" s="1"/>
  <c r="K270" i="18"/>
  <c r="K168" i="23" s="1"/>
  <c r="AH270" i="18"/>
  <c r="AJ270" i="18"/>
  <c r="AB168" i="23" s="1"/>
  <c r="AO270" i="18"/>
  <c r="I271" i="18"/>
  <c r="BA271" i="18" s="1"/>
  <c r="K271" i="18"/>
  <c r="K169" i="23" s="1"/>
  <c r="AH271" i="18"/>
  <c r="AK271" i="18" s="1"/>
  <c r="AC169" i="23" s="1"/>
  <c r="AJ271" i="18"/>
  <c r="AB169" i="23" s="1"/>
  <c r="AO271" i="18"/>
  <c r="I272" i="18"/>
  <c r="BA272" i="18" s="1"/>
  <c r="K272" i="18"/>
  <c r="K170" i="23" s="1"/>
  <c r="AH272" i="18"/>
  <c r="AK272" i="18" s="1"/>
  <c r="AC170" i="23" s="1"/>
  <c r="AJ272" i="18"/>
  <c r="AB170" i="23" s="1"/>
  <c r="AO272" i="18"/>
  <c r="I273" i="18"/>
  <c r="BA273" i="18" s="1"/>
  <c r="K273" i="18"/>
  <c r="K171" i="23" s="1"/>
  <c r="AH273" i="18"/>
  <c r="AJ273" i="18"/>
  <c r="AB171" i="23" s="1"/>
  <c r="AO273" i="18"/>
  <c r="I274" i="18"/>
  <c r="BA274" i="18" s="1"/>
  <c r="K274" i="18"/>
  <c r="K172" i="23" s="1"/>
  <c r="AH274" i="18"/>
  <c r="AJ274" i="18"/>
  <c r="AB172" i="23" s="1"/>
  <c r="AO274" i="18"/>
  <c r="I275" i="18"/>
  <c r="BA275" i="18" s="1"/>
  <c r="K275" i="18"/>
  <c r="K173" i="23" s="1"/>
  <c r="AH275" i="18"/>
  <c r="AK275" i="18" s="1"/>
  <c r="AC173" i="23" s="1"/>
  <c r="AJ275" i="18"/>
  <c r="AB173" i="23" s="1"/>
  <c r="AO275" i="18"/>
  <c r="I276" i="18"/>
  <c r="BA276" i="18" s="1"/>
  <c r="K276" i="18"/>
  <c r="K174" i="23" s="1"/>
  <c r="AH276" i="18"/>
  <c r="AK276" i="18" s="1"/>
  <c r="AC174" i="23" s="1"/>
  <c r="AJ276" i="18"/>
  <c r="AB174" i="23" s="1"/>
  <c r="AO276" i="18"/>
  <c r="I277" i="18"/>
  <c r="BA277" i="18" s="1"/>
  <c r="K277" i="18"/>
  <c r="K175" i="23" s="1"/>
  <c r="AH277" i="18"/>
  <c r="AJ277" i="18"/>
  <c r="AB175" i="23" s="1"/>
  <c r="AO277" i="18"/>
  <c r="I278" i="18"/>
  <c r="BA278" i="18" s="1"/>
  <c r="K278" i="18"/>
  <c r="K176" i="23" s="1"/>
  <c r="AH278" i="18"/>
  <c r="AJ278" i="18"/>
  <c r="AB176" i="23" s="1"/>
  <c r="AO278" i="18"/>
  <c r="I279" i="18"/>
  <c r="BA279" i="18" s="1"/>
  <c r="K279" i="18"/>
  <c r="K177" i="23" s="1"/>
  <c r="AH279" i="18"/>
  <c r="AJ279" i="18"/>
  <c r="AB177" i="23" s="1"/>
  <c r="AO279" i="18"/>
  <c r="I280" i="18"/>
  <c r="BA280" i="18" s="1"/>
  <c r="K280" i="18"/>
  <c r="K178" i="23" s="1"/>
  <c r="AH280" i="18"/>
  <c r="AK280" i="18" s="1"/>
  <c r="AC178" i="23" s="1"/>
  <c r="AJ280" i="18"/>
  <c r="AB178" i="23" s="1"/>
  <c r="AO280" i="18"/>
  <c r="I281" i="18"/>
  <c r="BA281" i="18" s="1"/>
  <c r="K281" i="18"/>
  <c r="K179" i="23" s="1"/>
  <c r="AH281" i="18"/>
  <c r="AK281" i="18" s="1"/>
  <c r="AC179" i="23" s="1"/>
  <c r="AJ281" i="18"/>
  <c r="AB179" i="23" s="1"/>
  <c r="AO281" i="18"/>
  <c r="I282" i="18"/>
  <c r="BA282" i="18" s="1"/>
  <c r="K282" i="18"/>
  <c r="K180" i="23" s="1"/>
  <c r="AH282" i="18"/>
  <c r="AK282" i="18" s="1"/>
  <c r="AC180" i="23" s="1"/>
  <c r="AJ282" i="18"/>
  <c r="AB180" i="23" s="1"/>
  <c r="AO282" i="18"/>
  <c r="I283" i="18"/>
  <c r="BA283" i="18" s="1"/>
  <c r="K283" i="18"/>
  <c r="K181" i="23" s="1"/>
  <c r="AH283" i="18"/>
  <c r="AK283" i="18" s="1"/>
  <c r="AC181" i="23" s="1"/>
  <c r="AJ283" i="18"/>
  <c r="AB181" i="23" s="1"/>
  <c r="AO283" i="18"/>
  <c r="I284" i="18"/>
  <c r="BA284" i="18" s="1"/>
  <c r="K284" i="18"/>
  <c r="K182" i="23" s="1"/>
  <c r="AH284" i="18"/>
  <c r="AK284" i="18" s="1"/>
  <c r="AC182" i="23" s="1"/>
  <c r="AJ284" i="18"/>
  <c r="AB182" i="23" s="1"/>
  <c r="AO284" i="18"/>
  <c r="I285" i="18"/>
  <c r="BA285" i="18" s="1"/>
  <c r="K285" i="18"/>
  <c r="K183" i="23" s="1"/>
  <c r="AH285" i="18"/>
  <c r="AK285" i="18" s="1"/>
  <c r="AC183" i="23" s="1"/>
  <c r="AJ285" i="18"/>
  <c r="AB183" i="23" s="1"/>
  <c r="AO285" i="18"/>
  <c r="I286" i="18"/>
  <c r="BA286" i="18" s="1"/>
  <c r="K286" i="18"/>
  <c r="K184" i="23" s="1"/>
  <c r="AH286" i="18"/>
  <c r="AK286" i="18" s="1"/>
  <c r="AC184" i="23" s="1"/>
  <c r="AJ286" i="18"/>
  <c r="AB184" i="23" s="1"/>
  <c r="AO286" i="18"/>
  <c r="I287" i="18"/>
  <c r="BA287" i="18" s="1"/>
  <c r="K287" i="18"/>
  <c r="K185" i="23" s="1"/>
  <c r="AH287" i="18"/>
  <c r="AK287" i="18" s="1"/>
  <c r="AC185" i="23" s="1"/>
  <c r="AJ287" i="18"/>
  <c r="AB185" i="23" s="1"/>
  <c r="AO287" i="18"/>
  <c r="I288" i="18"/>
  <c r="BA288" i="18" s="1"/>
  <c r="K288" i="18"/>
  <c r="K186" i="23" s="1"/>
  <c r="AH288" i="18"/>
  <c r="AK288" i="18" s="1"/>
  <c r="AC186" i="23" s="1"/>
  <c r="AJ288" i="18"/>
  <c r="AB186" i="23" s="1"/>
  <c r="AO288" i="18"/>
  <c r="I289" i="18"/>
  <c r="BA289" i="18" s="1"/>
  <c r="K289" i="18"/>
  <c r="K187" i="23" s="1"/>
  <c r="AH289" i="18"/>
  <c r="AK289" i="18" s="1"/>
  <c r="AC187" i="23" s="1"/>
  <c r="AJ289" i="18"/>
  <c r="AB187" i="23" s="1"/>
  <c r="AO289" i="18"/>
  <c r="I290" i="18"/>
  <c r="BA290" i="18" s="1"/>
  <c r="K290" i="18"/>
  <c r="K188" i="23" s="1"/>
  <c r="AH290" i="18"/>
  <c r="AK290" i="18" s="1"/>
  <c r="AC188" i="23" s="1"/>
  <c r="AJ290" i="18"/>
  <c r="AB188" i="23" s="1"/>
  <c r="AO290" i="18"/>
  <c r="I291" i="18"/>
  <c r="BA291" i="18" s="1"/>
  <c r="K291" i="18"/>
  <c r="K189" i="23" s="1"/>
  <c r="AH291" i="18"/>
  <c r="AK291" i="18" s="1"/>
  <c r="AC189" i="23" s="1"/>
  <c r="AJ291" i="18"/>
  <c r="AB189" i="23" s="1"/>
  <c r="AO291" i="18"/>
  <c r="I292" i="18"/>
  <c r="BA292" i="18" s="1"/>
  <c r="K292" i="18"/>
  <c r="K190" i="23" s="1"/>
  <c r="AH292" i="18"/>
  <c r="AK292" i="18" s="1"/>
  <c r="AC190" i="23" s="1"/>
  <c r="AJ292" i="18"/>
  <c r="AB190" i="23" s="1"/>
  <c r="AO292" i="18"/>
  <c r="I293" i="18"/>
  <c r="BA293" i="18" s="1"/>
  <c r="K293" i="18"/>
  <c r="K191" i="23" s="1"/>
  <c r="AH293" i="18"/>
  <c r="AK293" i="18" s="1"/>
  <c r="AC191" i="23" s="1"/>
  <c r="AJ293" i="18"/>
  <c r="AB191" i="23" s="1"/>
  <c r="AO293" i="18"/>
  <c r="I294" i="18"/>
  <c r="BA294" i="18" s="1"/>
  <c r="K294" i="18"/>
  <c r="K192" i="23" s="1"/>
  <c r="AH294" i="18"/>
  <c r="AK294" i="18" s="1"/>
  <c r="AC192" i="23" s="1"/>
  <c r="AJ294" i="18"/>
  <c r="AB192" i="23" s="1"/>
  <c r="AO294" i="18"/>
  <c r="I295" i="18"/>
  <c r="BA295" i="18" s="1"/>
  <c r="K295" i="18"/>
  <c r="K193" i="23" s="1"/>
  <c r="AH295" i="18"/>
  <c r="AK295" i="18" s="1"/>
  <c r="AC193" i="23" s="1"/>
  <c r="AJ295" i="18"/>
  <c r="AB193" i="23" s="1"/>
  <c r="AO295" i="18"/>
  <c r="I296" i="18"/>
  <c r="BA296" i="18" s="1"/>
  <c r="K296" i="18"/>
  <c r="K194" i="23" s="1"/>
  <c r="AH296" i="18"/>
  <c r="AK296" i="18" s="1"/>
  <c r="AC194" i="23" s="1"/>
  <c r="AJ296" i="18"/>
  <c r="AB194" i="23" s="1"/>
  <c r="AO296" i="18"/>
  <c r="I297" i="18"/>
  <c r="BA297" i="18" s="1"/>
  <c r="K297" i="18"/>
  <c r="K195" i="23" s="1"/>
  <c r="AH297" i="18"/>
  <c r="AK297" i="18" s="1"/>
  <c r="AC195" i="23" s="1"/>
  <c r="AJ297" i="18"/>
  <c r="AB195" i="23" s="1"/>
  <c r="AO297" i="18"/>
  <c r="I298" i="18"/>
  <c r="BA298" i="18" s="1"/>
  <c r="K298" i="18"/>
  <c r="K196" i="23" s="1"/>
  <c r="AH298" i="18"/>
  <c r="AK298" i="18" s="1"/>
  <c r="AC196" i="23" s="1"/>
  <c r="AJ298" i="18"/>
  <c r="AB196" i="23" s="1"/>
  <c r="AO298" i="18"/>
  <c r="I299" i="18"/>
  <c r="BA299" i="18" s="1"/>
  <c r="K299" i="18"/>
  <c r="K197" i="23" s="1"/>
  <c r="AH299" i="18"/>
  <c r="AK299" i="18" s="1"/>
  <c r="AC197" i="23" s="1"/>
  <c r="AJ299" i="18"/>
  <c r="AB197" i="23" s="1"/>
  <c r="AO299" i="18"/>
  <c r="I300" i="18"/>
  <c r="BA300" i="18" s="1"/>
  <c r="K300" i="18"/>
  <c r="K198" i="23" s="1"/>
  <c r="AH300" i="18"/>
  <c r="AK300" i="18" s="1"/>
  <c r="AC198" i="23" s="1"/>
  <c r="AJ300" i="18"/>
  <c r="AB198" i="23" s="1"/>
  <c r="AO300" i="18"/>
  <c r="I301" i="18"/>
  <c r="BA301" i="18" s="1"/>
  <c r="K301" i="18"/>
  <c r="K199" i="23" s="1"/>
  <c r="AH301" i="18"/>
  <c r="AK301" i="18" s="1"/>
  <c r="AC199" i="23" s="1"/>
  <c r="AJ301" i="18"/>
  <c r="AB199" i="23" s="1"/>
  <c r="AO301" i="18"/>
  <c r="I302" i="18"/>
  <c r="BA302" i="18" s="1"/>
  <c r="K302" i="18"/>
  <c r="K200" i="23" s="1"/>
  <c r="AH302" i="18"/>
  <c r="AK302" i="18" s="1"/>
  <c r="AC200" i="23" s="1"/>
  <c r="AJ302" i="18"/>
  <c r="AB200" i="23" s="1"/>
  <c r="AO302" i="18"/>
  <c r="I303" i="18"/>
  <c r="BA303" i="18" s="1"/>
  <c r="K303" i="18"/>
  <c r="K201" i="23" s="1"/>
  <c r="AH303" i="18"/>
  <c r="AK303" i="18" s="1"/>
  <c r="AC201" i="23" s="1"/>
  <c r="AJ303" i="18"/>
  <c r="AB201" i="23" s="1"/>
  <c r="AO303" i="18"/>
  <c r="I304" i="18"/>
  <c r="BA304" i="18" s="1"/>
  <c r="K304" i="18"/>
  <c r="K202" i="23" s="1"/>
  <c r="AH304" i="18"/>
  <c r="AK304" i="18" s="1"/>
  <c r="AC202" i="23" s="1"/>
  <c r="AJ304" i="18"/>
  <c r="AB202" i="23" s="1"/>
  <c r="AO304" i="18"/>
  <c r="I305" i="18"/>
  <c r="BA305" i="18" s="1"/>
  <c r="K305" i="18"/>
  <c r="K203" i="23" s="1"/>
  <c r="AH305" i="18"/>
  <c r="AK305" i="18" s="1"/>
  <c r="AC203" i="23" s="1"/>
  <c r="AJ305" i="18"/>
  <c r="AB203" i="23" s="1"/>
  <c r="AO305" i="18"/>
  <c r="I306" i="18"/>
  <c r="BA306" i="18" s="1"/>
  <c r="K306" i="18"/>
  <c r="K204" i="23" s="1"/>
  <c r="AH306" i="18"/>
  <c r="AK306" i="18" s="1"/>
  <c r="AC204" i="23" s="1"/>
  <c r="AJ306" i="18"/>
  <c r="AB204" i="23" s="1"/>
  <c r="AO306" i="18"/>
  <c r="I307" i="18"/>
  <c r="BA307" i="18" s="1"/>
  <c r="K307" i="18"/>
  <c r="K205" i="23" s="1"/>
  <c r="AH307" i="18"/>
  <c r="AK307" i="18" s="1"/>
  <c r="AC205" i="23" s="1"/>
  <c r="AJ307" i="18"/>
  <c r="AB205" i="23" s="1"/>
  <c r="AO307" i="18"/>
  <c r="I308" i="18"/>
  <c r="BA308" i="18" s="1"/>
  <c r="K308" i="18"/>
  <c r="K206" i="23" s="1"/>
  <c r="AH308" i="18"/>
  <c r="AK308" i="18" s="1"/>
  <c r="AC206" i="23" s="1"/>
  <c r="AJ308" i="18"/>
  <c r="AB206" i="23" s="1"/>
  <c r="AO308" i="18"/>
  <c r="I309" i="18"/>
  <c r="BA309" i="18" s="1"/>
  <c r="K309" i="18"/>
  <c r="K207" i="23" s="1"/>
  <c r="AH309" i="18"/>
  <c r="AK309" i="18" s="1"/>
  <c r="AC207" i="23" s="1"/>
  <c r="AJ309" i="18"/>
  <c r="AB207" i="23" s="1"/>
  <c r="AO309" i="18"/>
  <c r="I310" i="18"/>
  <c r="BA310" i="18" s="1"/>
  <c r="K310" i="18"/>
  <c r="K208" i="23" s="1"/>
  <c r="AH310" i="18"/>
  <c r="AK310" i="18" s="1"/>
  <c r="AC208" i="23" s="1"/>
  <c r="AJ310" i="18"/>
  <c r="AB208" i="23" s="1"/>
  <c r="AO310" i="18"/>
  <c r="I311" i="18"/>
  <c r="BA311" i="18" s="1"/>
  <c r="K311" i="18"/>
  <c r="K209" i="23" s="1"/>
  <c r="AH311" i="18"/>
  <c r="AK311" i="18" s="1"/>
  <c r="AC209" i="23" s="1"/>
  <c r="AJ311" i="18"/>
  <c r="AB209" i="23" s="1"/>
  <c r="AO311" i="18"/>
  <c r="I312" i="18"/>
  <c r="BA312" i="18" s="1"/>
  <c r="K312" i="18"/>
  <c r="K210" i="23" s="1"/>
  <c r="AH312" i="18"/>
  <c r="AK312" i="18" s="1"/>
  <c r="AC210" i="23" s="1"/>
  <c r="AJ312" i="18"/>
  <c r="AB210" i="23" s="1"/>
  <c r="AO312" i="18"/>
  <c r="I313" i="18"/>
  <c r="BA313" i="18" s="1"/>
  <c r="K313" i="18"/>
  <c r="K211" i="23" s="1"/>
  <c r="AH313" i="18"/>
  <c r="AK313" i="18" s="1"/>
  <c r="AC211" i="23" s="1"/>
  <c r="AJ313" i="18"/>
  <c r="AB211" i="23" s="1"/>
  <c r="AO313" i="18"/>
  <c r="I314" i="18"/>
  <c r="BA314" i="18" s="1"/>
  <c r="K314" i="18"/>
  <c r="K212" i="23" s="1"/>
  <c r="AH314" i="18"/>
  <c r="AK314" i="18" s="1"/>
  <c r="AC212" i="23" s="1"/>
  <c r="AJ314" i="18"/>
  <c r="AB212" i="23" s="1"/>
  <c r="AO314" i="18"/>
  <c r="I315" i="18"/>
  <c r="BA315" i="18" s="1"/>
  <c r="K315" i="18"/>
  <c r="K213" i="23" s="1"/>
  <c r="AH315" i="18"/>
  <c r="AK315" i="18" s="1"/>
  <c r="AC213" i="23" s="1"/>
  <c r="AJ315" i="18"/>
  <c r="AB213" i="23" s="1"/>
  <c r="AO315" i="18"/>
  <c r="I316" i="18"/>
  <c r="BA316" i="18" s="1"/>
  <c r="K316" i="18"/>
  <c r="K214" i="23" s="1"/>
  <c r="AH316" i="18"/>
  <c r="AK316" i="18" s="1"/>
  <c r="AC214" i="23" s="1"/>
  <c r="AJ316" i="18"/>
  <c r="AB214" i="23" s="1"/>
  <c r="AO316" i="18"/>
  <c r="I317" i="18"/>
  <c r="BA317" i="18" s="1"/>
  <c r="K317" i="18"/>
  <c r="K215" i="23" s="1"/>
  <c r="AH317" i="18"/>
  <c r="AK317" i="18" s="1"/>
  <c r="AC215" i="23" s="1"/>
  <c r="AJ317" i="18"/>
  <c r="AB215" i="23" s="1"/>
  <c r="AO317" i="18"/>
  <c r="I318" i="18"/>
  <c r="BA318" i="18" s="1"/>
  <c r="K318" i="18"/>
  <c r="K216" i="23" s="1"/>
  <c r="AH318" i="18"/>
  <c r="AK318" i="18" s="1"/>
  <c r="AC216" i="23" s="1"/>
  <c r="AJ318" i="18"/>
  <c r="AB216" i="23" s="1"/>
  <c r="AO318" i="18"/>
  <c r="I319" i="18"/>
  <c r="BA319" i="18" s="1"/>
  <c r="K319" i="18"/>
  <c r="K217" i="23" s="1"/>
  <c r="AH319" i="18"/>
  <c r="AK319" i="18" s="1"/>
  <c r="AC217" i="23" s="1"/>
  <c r="AJ319" i="18"/>
  <c r="AB217" i="23" s="1"/>
  <c r="AO319" i="18"/>
  <c r="I320" i="18"/>
  <c r="BA320" i="18" s="1"/>
  <c r="K320" i="18"/>
  <c r="K218" i="23" s="1"/>
  <c r="AH320" i="18"/>
  <c r="AJ320" i="18"/>
  <c r="AB218" i="23" s="1"/>
  <c r="AO320" i="18"/>
  <c r="I321" i="18"/>
  <c r="BA321" i="18" s="1"/>
  <c r="K321" i="18"/>
  <c r="K219" i="23" s="1"/>
  <c r="AH321" i="18"/>
  <c r="AJ321" i="18"/>
  <c r="AB219" i="23" s="1"/>
  <c r="AO321" i="18"/>
  <c r="I322" i="18"/>
  <c r="BA322" i="18" s="1"/>
  <c r="K322" i="18"/>
  <c r="K220" i="23" s="1"/>
  <c r="AH322" i="18"/>
  <c r="AJ322" i="18"/>
  <c r="AB220" i="23" s="1"/>
  <c r="AO322" i="18"/>
  <c r="I323" i="18"/>
  <c r="BA323" i="18" s="1"/>
  <c r="K323" i="18"/>
  <c r="K221" i="23" s="1"/>
  <c r="AH323" i="18"/>
  <c r="AJ323" i="18"/>
  <c r="AB221" i="23" s="1"/>
  <c r="AO323" i="18"/>
  <c r="I324" i="18"/>
  <c r="BA324" i="18" s="1"/>
  <c r="K324" i="18"/>
  <c r="K222" i="23" s="1"/>
  <c r="AH324" i="18"/>
  <c r="AK324" i="18" s="1"/>
  <c r="AC222" i="23" s="1"/>
  <c r="AJ324" i="18"/>
  <c r="AB222" i="23" s="1"/>
  <c r="AO324" i="18"/>
  <c r="I325" i="18"/>
  <c r="BA325" i="18" s="1"/>
  <c r="K325" i="18"/>
  <c r="K223" i="23" s="1"/>
  <c r="AH325" i="18"/>
  <c r="AJ325" i="18"/>
  <c r="AB223" i="23" s="1"/>
  <c r="AO325" i="18"/>
  <c r="I326" i="18"/>
  <c r="BA326" i="18" s="1"/>
  <c r="K326" i="18"/>
  <c r="K224" i="23" s="1"/>
  <c r="AH326" i="18"/>
  <c r="AJ326" i="18"/>
  <c r="AB224" i="23" s="1"/>
  <c r="AO326" i="18"/>
  <c r="I327" i="18"/>
  <c r="BA327" i="18" s="1"/>
  <c r="K327" i="18"/>
  <c r="K225" i="23" s="1"/>
  <c r="AH327" i="18"/>
  <c r="AJ327" i="18"/>
  <c r="AB225" i="23" s="1"/>
  <c r="AO327" i="18"/>
  <c r="I328" i="18"/>
  <c r="BA328" i="18" s="1"/>
  <c r="K328" i="18"/>
  <c r="K226" i="23" s="1"/>
  <c r="AH328" i="18"/>
  <c r="AJ328" i="18"/>
  <c r="AB226" i="23" s="1"/>
  <c r="AO328" i="18"/>
  <c r="I329" i="18"/>
  <c r="BA329" i="18" s="1"/>
  <c r="K329" i="18"/>
  <c r="K227" i="23" s="1"/>
  <c r="AH329" i="18"/>
  <c r="AJ329" i="18"/>
  <c r="AB227" i="23" s="1"/>
  <c r="AO329" i="18"/>
  <c r="I330" i="18"/>
  <c r="BA330" i="18" s="1"/>
  <c r="K330" i="18"/>
  <c r="K228" i="23" s="1"/>
  <c r="AH330" i="18"/>
  <c r="AJ330" i="18"/>
  <c r="AB228" i="23" s="1"/>
  <c r="AO330" i="18"/>
  <c r="I331" i="18"/>
  <c r="BA331" i="18" s="1"/>
  <c r="K331" i="18"/>
  <c r="K229" i="23" s="1"/>
  <c r="AH331" i="18"/>
  <c r="AJ331" i="18"/>
  <c r="AB229" i="23" s="1"/>
  <c r="AO331" i="18"/>
  <c r="I332" i="18"/>
  <c r="BA332" i="18" s="1"/>
  <c r="K332" i="18"/>
  <c r="K230" i="23" s="1"/>
  <c r="AH332" i="18"/>
  <c r="AJ332" i="18"/>
  <c r="AB230" i="23" s="1"/>
  <c r="AO332" i="18"/>
  <c r="I333" i="18"/>
  <c r="BA333" i="18" s="1"/>
  <c r="K333" i="18"/>
  <c r="K231" i="23" s="1"/>
  <c r="AH333" i="18"/>
  <c r="AK333" i="18" s="1"/>
  <c r="AC231" i="23" s="1"/>
  <c r="AJ333" i="18"/>
  <c r="AB231" i="23" s="1"/>
  <c r="AO333" i="18"/>
  <c r="I334" i="18"/>
  <c r="BA334" i="18" s="1"/>
  <c r="K334" i="18"/>
  <c r="K232" i="23" s="1"/>
  <c r="AH334" i="18"/>
  <c r="AK334" i="18" s="1"/>
  <c r="AC232" i="23" s="1"/>
  <c r="AJ334" i="18"/>
  <c r="AB232" i="23" s="1"/>
  <c r="AO334" i="18"/>
  <c r="I335" i="18"/>
  <c r="BA335" i="18" s="1"/>
  <c r="K335" i="18"/>
  <c r="K233" i="23" s="1"/>
  <c r="AH335" i="18"/>
  <c r="AJ335" i="18"/>
  <c r="AB233" i="23" s="1"/>
  <c r="AO335" i="18"/>
  <c r="I336" i="18"/>
  <c r="BA336" i="18" s="1"/>
  <c r="K336" i="18"/>
  <c r="K234" i="23" s="1"/>
  <c r="AH336" i="18"/>
  <c r="AJ336" i="18"/>
  <c r="AB234" i="23" s="1"/>
  <c r="AO336" i="18"/>
  <c r="I337" i="18"/>
  <c r="BA337" i="18" s="1"/>
  <c r="K337" i="18"/>
  <c r="K235" i="23" s="1"/>
  <c r="AH337" i="18"/>
  <c r="AK337" i="18" s="1"/>
  <c r="AC235" i="23" s="1"/>
  <c r="AJ337" i="18"/>
  <c r="AB235" i="23" s="1"/>
  <c r="AO337" i="18"/>
  <c r="I338" i="18"/>
  <c r="BA338" i="18" s="1"/>
  <c r="K338" i="18"/>
  <c r="K236" i="23" s="1"/>
  <c r="AH338" i="18"/>
  <c r="AJ338" i="18"/>
  <c r="AB236" i="23" s="1"/>
  <c r="AO338" i="18"/>
  <c r="I339" i="18"/>
  <c r="BA339" i="18" s="1"/>
  <c r="K339" i="18"/>
  <c r="K237" i="23" s="1"/>
  <c r="AH339" i="18"/>
  <c r="AJ339" i="18"/>
  <c r="AB237" i="23" s="1"/>
  <c r="AO339" i="18"/>
  <c r="I340" i="18"/>
  <c r="BA340" i="18" s="1"/>
  <c r="K340" i="18"/>
  <c r="K238" i="23" s="1"/>
  <c r="AH340" i="18"/>
  <c r="AJ340" i="18"/>
  <c r="AB238" i="23" s="1"/>
  <c r="AO340" i="18"/>
  <c r="I341" i="18"/>
  <c r="BA341" i="18" s="1"/>
  <c r="K341" i="18"/>
  <c r="K239" i="23" s="1"/>
  <c r="AH341" i="18"/>
  <c r="AK341" i="18" s="1"/>
  <c r="AC239" i="23" s="1"/>
  <c r="AJ341" i="18"/>
  <c r="AB239" i="23" s="1"/>
  <c r="AO341" i="18"/>
  <c r="I342" i="18"/>
  <c r="BA342" i="18" s="1"/>
  <c r="K342" i="18"/>
  <c r="K240" i="23" s="1"/>
  <c r="AH342" i="18"/>
  <c r="AJ342" i="18"/>
  <c r="AB240" i="23" s="1"/>
  <c r="AO342" i="18"/>
  <c r="I343" i="18"/>
  <c r="BA343" i="18" s="1"/>
  <c r="K343" i="18"/>
  <c r="K241" i="23" s="1"/>
  <c r="AH343" i="18"/>
  <c r="AJ343" i="18"/>
  <c r="AB241" i="23" s="1"/>
  <c r="AO343" i="18"/>
  <c r="I344" i="18"/>
  <c r="BA344" i="18" s="1"/>
  <c r="K344" i="18"/>
  <c r="K242" i="23" s="1"/>
  <c r="AH344" i="18"/>
  <c r="AK344" i="18" s="1"/>
  <c r="AC242" i="23" s="1"/>
  <c r="AJ344" i="18"/>
  <c r="AB242" i="23" s="1"/>
  <c r="AO344" i="18"/>
  <c r="I345" i="18"/>
  <c r="BA345" i="18" s="1"/>
  <c r="K345" i="18"/>
  <c r="K243" i="23" s="1"/>
  <c r="AH345" i="18"/>
  <c r="AJ345" i="18"/>
  <c r="AB243" i="23" s="1"/>
  <c r="AO345" i="18"/>
  <c r="I346" i="18"/>
  <c r="BA346" i="18" s="1"/>
  <c r="K346" i="18"/>
  <c r="K244" i="23" s="1"/>
  <c r="AH346" i="18"/>
  <c r="AK346" i="18" s="1"/>
  <c r="AC244" i="23" s="1"/>
  <c r="AJ346" i="18"/>
  <c r="AB244" i="23" s="1"/>
  <c r="AO346" i="18"/>
  <c r="I347" i="18"/>
  <c r="BA347" i="18" s="1"/>
  <c r="K347" i="18"/>
  <c r="K245" i="23" s="1"/>
  <c r="AH347" i="18"/>
  <c r="AJ347" i="18"/>
  <c r="AB245" i="23" s="1"/>
  <c r="AO347" i="18"/>
  <c r="I348" i="18"/>
  <c r="BA348" i="18" s="1"/>
  <c r="K348" i="18"/>
  <c r="K246" i="23" s="1"/>
  <c r="AH348" i="18"/>
  <c r="AI348" i="18" s="1"/>
  <c r="AJ348" i="18"/>
  <c r="AB246" i="23" s="1"/>
  <c r="AC246" i="23"/>
  <c r="AO348" i="18"/>
  <c r="I349" i="18"/>
  <c r="BA349" i="18" s="1"/>
  <c r="K349" i="18"/>
  <c r="K247" i="23" s="1"/>
  <c r="AH349" i="18"/>
  <c r="AJ349" i="18"/>
  <c r="AB247" i="23" s="1"/>
  <c r="AC247" i="23"/>
  <c r="AO349" i="18"/>
  <c r="I350" i="18"/>
  <c r="BA350" i="18" s="1"/>
  <c r="K350" i="18"/>
  <c r="K248" i="23" s="1"/>
  <c r="AH350" i="18"/>
  <c r="AI350" i="18" s="1"/>
  <c r="AJ350" i="18"/>
  <c r="AB248" i="23" s="1"/>
  <c r="AC248" i="23"/>
  <c r="AO350" i="18"/>
  <c r="I351" i="18"/>
  <c r="BA351" i="18" s="1"/>
  <c r="K351" i="18"/>
  <c r="K249" i="23" s="1"/>
  <c r="AH351" i="18"/>
  <c r="AI351" i="18" s="1"/>
  <c r="AJ351" i="18"/>
  <c r="AB249" i="23" s="1"/>
  <c r="AC249" i="23"/>
  <c r="AO351" i="18"/>
  <c r="I352" i="18"/>
  <c r="BA352" i="18" s="1"/>
  <c r="K352" i="18"/>
  <c r="K250" i="23" s="1"/>
  <c r="AH352" i="18"/>
  <c r="AJ352" i="18"/>
  <c r="AB250" i="23" s="1"/>
  <c r="AC250" i="23"/>
  <c r="AO352" i="18"/>
  <c r="I353" i="18"/>
  <c r="BA353" i="18" s="1"/>
  <c r="K353" i="18"/>
  <c r="K251" i="23" s="1"/>
  <c r="AH353" i="18"/>
  <c r="AI353" i="18" s="1"/>
  <c r="AJ353" i="18"/>
  <c r="AB251" i="23" s="1"/>
  <c r="AC251" i="23"/>
  <c r="AO353" i="18"/>
  <c r="I354" i="18"/>
  <c r="BA354" i="18" s="1"/>
  <c r="K354" i="18"/>
  <c r="K252" i="23" s="1"/>
  <c r="AH354" i="18"/>
  <c r="AI354" i="18" s="1"/>
  <c r="AJ354" i="18"/>
  <c r="AB252" i="23" s="1"/>
  <c r="AC252" i="23"/>
  <c r="AO354" i="18"/>
  <c r="I355" i="18"/>
  <c r="BA355" i="18" s="1"/>
  <c r="K355" i="18"/>
  <c r="K253" i="23" s="1"/>
  <c r="AH355" i="18"/>
  <c r="AI355" i="18" s="1"/>
  <c r="AJ355" i="18"/>
  <c r="AB253" i="23" s="1"/>
  <c r="AC253" i="23"/>
  <c r="AO355" i="18"/>
  <c r="I356" i="18"/>
  <c r="BA356" i="18" s="1"/>
  <c r="K356" i="18"/>
  <c r="K254" i="23" s="1"/>
  <c r="AH356" i="18"/>
  <c r="AI356" i="18" s="1"/>
  <c r="AJ356" i="18"/>
  <c r="AB254" i="23" s="1"/>
  <c r="AC254" i="23"/>
  <c r="AO356" i="18"/>
  <c r="I357" i="18"/>
  <c r="BA357" i="18" s="1"/>
  <c r="K357" i="18"/>
  <c r="K255" i="23" s="1"/>
  <c r="AH357" i="18"/>
  <c r="AI357" i="18" s="1"/>
  <c r="AJ357" i="18"/>
  <c r="AB255" i="23" s="1"/>
  <c r="AC255" i="23"/>
  <c r="AO357" i="18"/>
  <c r="I358" i="18"/>
  <c r="BA358" i="18" s="1"/>
  <c r="K358" i="18"/>
  <c r="K256" i="23" s="1"/>
  <c r="AH358" i="18"/>
  <c r="AI358" i="18" s="1"/>
  <c r="AJ358" i="18"/>
  <c r="AB256" i="23" s="1"/>
  <c r="AC256" i="23"/>
  <c r="AO358" i="18"/>
  <c r="I359" i="18"/>
  <c r="BA359" i="18" s="1"/>
  <c r="K359" i="18"/>
  <c r="K257" i="23" s="1"/>
  <c r="AH359" i="18"/>
  <c r="AI359" i="18" s="1"/>
  <c r="AJ359" i="18"/>
  <c r="AB257" i="23" s="1"/>
  <c r="AC257" i="23"/>
  <c r="AO359" i="18"/>
  <c r="I360" i="18"/>
  <c r="BA360" i="18" s="1"/>
  <c r="K360" i="18"/>
  <c r="K258" i="23" s="1"/>
  <c r="AH360" i="18"/>
  <c r="AI360" i="18" s="1"/>
  <c r="AJ360" i="18"/>
  <c r="AB258" i="23" s="1"/>
  <c r="AC258" i="23"/>
  <c r="AO360" i="18"/>
  <c r="I361" i="18"/>
  <c r="BA361" i="18" s="1"/>
  <c r="K361" i="18"/>
  <c r="K259" i="23" s="1"/>
  <c r="AH361" i="18"/>
  <c r="AJ361" i="18"/>
  <c r="AB259" i="23" s="1"/>
  <c r="AC259" i="23"/>
  <c r="AO361" i="18"/>
  <c r="I362" i="18"/>
  <c r="BA362" i="18" s="1"/>
  <c r="K362" i="18"/>
  <c r="K260" i="23" s="1"/>
  <c r="AH362" i="18"/>
  <c r="AJ362" i="18"/>
  <c r="AB260" i="23" s="1"/>
  <c r="AC260" i="23"/>
  <c r="AO362" i="18"/>
  <c r="I363" i="18"/>
  <c r="BA363" i="18" s="1"/>
  <c r="K363" i="18"/>
  <c r="K261" i="23" s="1"/>
  <c r="AH363" i="18"/>
  <c r="AI363" i="18" s="1"/>
  <c r="AJ363" i="18"/>
  <c r="AB261" i="23" s="1"/>
  <c r="AC261" i="23"/>
  <c r="AO363" i="18"/>
  <c r="I364" i="18"/>
  <c r="BA364" i="18" s="1"/>
  <c r="K364" i="18"/>
  <c r="K262" i="23" s="1"/>
  <c r="AH364" i="18"/>
  <c r="AI364" i="18" s="1"/>
  <c r="AJ364" i="18"/>
  <c r="AB262" i="23" s="1"/>
  <c r="AC262" i="23"/>
  <c r="AO364" i="18"/>
  <c r="I365" i="18"/>
  <c r="BA365" i="18" s="1"/>
  <c r="K365" i="18"/>
  <c r="K263" i="23" s="1"/>
  <c r="AH365" i="18"/>
  <c r="AI365" i="18" s="1"/>
  <c r="AJ365" i="18"/>
  <c r="AB263" i="23" s="1"/>
  <c r="AC263" i="23"/>
  <c r="AO365" i="18"/>
  <c r="I366" i="18"/>
  <c r="BA366" i="18" s="1"/>
  <c r="K366" i="18"/>
  <c r="K264" i="23" s="1"/>
  <c r="AH366" i="18"/>
  <c r="AJ366" i="18"/>
  <c r="AB264" i="23" s="1"/>
  <c r="AC264" i="23"/>
  <c r="AO366" i="18"/>
  <c r="I367" i="18"/>
  <c r="BA367" i="18" s="1"/>
  <c r="K367" i="18"/>
  <c r="K265" i="23" s="1"/>
  <c r="AH367" i="18"/>
  <c r="AI367" i="18" s="1"/>
  <c r="AJ367" i="18"/>
  <c r="AB265" i="23" s="1"/>
  <c r="AC265" i="23"/>
  <c r="AO367" i="18"/>
  <c r="I368" i="18"/>
  <c r="BA368" i="18" s="1"/>
  <c r="K368" i="18"/>
  <c r="K266" i="23" s="1"/>
  <c r="AH368" i="18"/>
  <c r="AI368" i="18" s="1"/>
  <c r="AJ368" i="18"/>
  <c r="AB266" i="23" s="1"/>
  <c r="AC266" i="23"/>
  <c r="AO368" i="18"/>
  <c r="I369" i="18"/>
  <c r="BA369" i="18" s="1"/>
  <c r="K369" i="18"/>
  <c r="K267" i="23" s="1"/>
  <c r="AH369" i="18"/>
  <c r="AI369" i="18" s="1"/>
  <c r="AJ369" i="18"/>
  <c r="AB267" i="23" s="1"/>
  <c r="AC267" i="23"/>
  <c r="AO369" i="18"/>
  <c r="I370" i="18"/>
  <c r="BA370" i="18" s="1"/>
  <c r="K370" i="18"/>
  <c r="K268" i="23" s="1"/>
  <c r="AH370" i="18"/>
  <c r="AI370" i="18" s="1"/>
  <c r="AJ370" i="18"/>
  <c r="AB268" i="23" s="1"/>
  <c r="AC268" i="23"/>
  <c r="AO370" i="18"/>
  <c r="I371" i="18"/>
  <c r="BA371" i="18" s="1"/>
  <c r="K371" i="18"/>
  <c r="K269" i="23" s="1"/>
  <c r="AH371" i="18"/>
  <c r="AI371" i="18" s="1"/>
  <c r="AJ371" i="18"/>
  <c r="AB269" i="23" s="1"/>
  <c r="AC269" i="23"/>
  <c r="AO371" i="18"/>
  <c r="I372" i="18"/>
  <c r="BA372" i="18" s="1"/>
  <c r="K372" i="18"/>
  <c r="K270" i="23" s="1"/>
  <c r="AH372" i="18"/>
  <c r="AI372" i="18" s="1"/>
  <c r="AJ372" i="18"/>
  <c r="AB270" i="23" s="1"/>
  <c r="AC270" i="23"/>
  <c r="AO372" i="18"/>
  <c r="I373" i="18"/>
  <c r="BA373" i="18" s="1"/>
  <c r="K373" i="18"/>
  <c r="K271" i="23" s="1"/>
  <c r="AH373" i="18"/>
  <c r="AJ373" i="18"/>
  <c r="AB271" i="23" s="1"/>
  <c r="AC271" i="23"/>
  <c r="AO373" i="18"/>
  <c r="I374" i="18"/>
  <c r="BA374" i="18" s="1"/>
  <c r="K374" i="18"/>
  <c r="K272" i="23" s="1"/>
  <c r="AH374" i="18"/>
  <c r="AI374" i="18" s="1"/>
  <c r="AJ374" i="18"/>
  <c r="AB272" i="23" s="1"/>
  <c r="AC272" i="23"/>
  <c r="AO374" i="18"/>
  <c r="I375" i="18"/>
  <c r="BA375" i="18" s="1"/>
  <c r="K375" i="18"/>
  <c r="K273" i="23" s="1"/>
  <c r="AH375" i="18"/>
  <c r="AI375" i="18" s="1"/>
  <c r="AJ375" i="18"/>
  <c r="AB273" i="23" s="1"/>
  <c r="AC273" i="23"/>
  <c r="AO375" i="18"/>
  <c r="I376" i="18"/>
  <c r="BA376" i="18" s="1"/>
  <c r="K376" i="18"/>
  <c r="K274" i="23" s="1"/>
  <c r="AH376" i="18"/>
  <c r="AI376" i="18" s="1"/>
  <c r="AJ376" i="18"/>
  <c r="AB274" i="23" s="1"/>
  <c r="AC274" i="23"/>
  <c r="AO376" i="18"/>
  <c r="I377" i="18"/>
  <c r="BA377" i="18" s="1"/>
  <c r="K377" i="18"/>
  <c r="K275" i="23" s="1"/>
  <c r="AH377" i="18"/>
  <c r="AJ377" i="18"/>
  <c r="AB275" i="23" s="1"/>
  <c r="AC275" i="23"/>
  <c r="AO377" i="18"/>
  <c r="I378" i="18"/>
  <c r="BA378" i="18" s="1"/>
  <c r="K378" i="18"/>
  <c r="K276" i="23" s="1"/>
  <c r="AH378" i="18"/>
  <c r="AI378" i="18" s="1"/>
  <c r="AJ378" i="18"/>
  <c r="AB276" i="23" s="1"/>
  <c r="AC276" i="23"/>
  <c r="AO378" i="18"/>
  <c r="I379" i="18"/>
  <c r="BA379" i="18" s="1"/>
  <c r="K379" i="18"/>
  <c r="K277" i="23" s="1"/>
  <c r="AH379" i="18"/>
  <c r="AI379" i="18" s="1"/>
  <c r="AJ379" i="18"/>
  <c r="AB277" i="23" s="1"/>
  <c r="AC277" i="23"/>
  <c r="AO379" i="18"/>
  <c r="I380" i="18"/>
  <c r="BA380" i="18" s="1"/>
  <c r="K380" i="18"/>
  <c r="K278" i="23" s="1"/>
  <c r="AH380" i="18"/>
  <c r="AJ380" i="18"/>
  <c r="AB278" i="23" s="1"/>
  <c r="AC278" i="23"/>
  <c r="AO380" i="18"/>
  <c r="I381" i="18"/>
  <c r="BA381" i="18" s="1"/>
  <c r="K381" i="18"/>
  <c r="K279" i="23" s="1"/>
  <c r="AH381" i="18"/>
  <c r="AJ381" i="18"/>
  <c r="AB279" i="23" s="1"/>
  <c r="AC279" i="23"/>
  <c r="AO381" i="18"/>
  <c r="I382" i="18"/>
  <c r="BA382" i="18" s="1"/>
  <c r="K382" i="18"/>
  <c r="K280" i="23" s="1"/>
  <c r="AH382" i="18"/>
  <c r="AI382" i="18" s="1"/>
  <c r="AJ382" i="18"/>
  <c r="AB280" i="23" s="1"/>
  <c r="AC280" i="23"/>
  <c r="AO382" i="18"/>
  <c r="I383" i="18"/>
  <c r="BA383" i="18" s="1"/>
  <c r="K383" i="18"/>
  <c r="K281" i="23" s="1"/>
  <c r="AH383" i="18"/>
  <c r="AI383" i="18" s="1"/>
  <c r="AJ383" i="18"/>
  <c r="AB281" i="23" s="1"/>
  <c r="AC281" i="23"/>
  <c r="AO383" i="18"/>
  <c r="I384" i="18"/>
  <c r="BA384" i="18" s="1"/>
  <c r="K384" i="18"/>
  <c r="K282" i="23" s="1"/>
  <c r="AH384" i="18"/>
  <c r="AI384" i="18" s="1"/>
  <c r="AJ384" i="18"/>
  <c r="AB282" i="23" s="1"/>
  <c r="AC282" i="23"/>
  <c r="AO384" i="18"/>
  <c r="I385" i="18"/>
  <c r="BA385" i="18" s="1"/>
  <c r="K385" i="18"/>
  <c r="K283" i="23" s="1"/>
  <c r="AH385" i="18"/>
  <c r="AI385" i="18" s="1"/>
  <c r="AJ385" i="18"/>
  <c r="AB283" i="23" s="1"/>
  <c r="AC283" i="23"/>
  <c r="AO385" i="18"/>
  <c r="I386" i="18"/>
  <c r="BA386" i="18" s="1"/>
  <c r="K386" i="18"/>
  <c r="K284" i="23" s="1"/>
  <c r="AH386" i="18"/>
  <c r="AI386" i="18" s="1"/>
  <c r="AJ386" i="18"/>
  <c r="AB284" i="23" s="1"/>
  <c r="AC284" i="23"/>
  <c r="AO386" i="18"/>
  <c r="I387" i="18"/>
  <c r="BA387" i="18" s="1"/>
  <c r="K387" i="18"/>
  <c r="K285" i="23" s="1"/>
  <c r="AH387" i="18"/>
  <c r="AI387" i="18" s="1"/>
  <c r="AJ387" i="18"/>
  <c r="AB285" i="23" s="1"/>
  <c r="AC285" i="23"/>
  <c r="AO387" i="18"/>
  <c r="I388" i="18"/>
  <c r="BA388" i="18" s="1"/>
  <c r="K388" i="18"/>
  <c r="K286" i="23" s="1"/>
  <c r="AH388" i="18"/>
  <c r="AI388" i="18" s="1"/>
  <c r="AJ388" i="18"/>
  <c r="AB286" i="23" s="1"/>
  <c r="AC286" i="23"/>
  <c r="AO388" i="18"/>
  <c r="I389" i="18"/>
  <c r="BA389" i="18" s="1"/>
  <c r="K389" i="18"/>
  <c r="K287" i="23" s="1"/>
  <c r="AH389" i="18"/>
  <c r="AJ389" i="18"/>
  <c r="AB287" i="23" s="1"/>
  <c r="AC287" i="23"/>
  <c r="AO389" i="18"/>
  <c r="I390" i="18"/>
  <c r="BA390" i="18" s="1"/>
  <c r="K390" i="18"/>
  <c r="K288" i="23" s="1"/>
  <c r="AH390" i="18"/>
  <c r="AI390" i="18" s="1"/>
  <c r="AJ390" i="18"/>
  <c r="AB288" i="23" s="1"/>
  <c r="AC288" i="23"/>
  <c r="AO390" i="18"/>
  <c r="I391" i="18"/>
  <c r="BA391" i="18" s="1"/>
  <c r="K391" i="18"/>
  <c r="K289" i="23" s="1"/>
  <c r="AH391" i="18"/>
  <c r="AI391" i="18" s="1"/>
  <c r="AJ391" i="18"/>
  <c r="AB289" i="23" s="1"/>
  <c r="AC289" i="23"/>
  <c r="AO391" i="18"/>
  <c r="I392" i="18"/>
  <c r="BA392" i="18" s="1"/>
  <c r="K392" i="18"/>
  <c r="K290" i="23" s="1"/>
  <c r="AH392" i="18"/>
  <c r="AJ392" i="18"/>
  <c r="AB290" i="23" s="1"/>
  <c r="AC290" i="23"/>
  <c r="AO392" i="18"/>
  <c r="I393" i="18"/>
  <c r="BA393" i="18" s="1"/>
  <c r="K393" i="18"/>
  <c r="K291" i="23" s="1"/>
  <c r="AH393" i="18"/>
  <c r="AI393" i="18" s="1"/>
  <c r="AJ393" i="18"/>
  <c r="AB291" i="23" s="1"/>
  <c r="AC291" i="23"/>
  <c r="AO393" i="18"/>
  <c r="I394" i="18"/>
  <c r="BA394" i="18" s="1"/>
  <c r="K394" i="18"/>
  <c r="K292" i="23" s="1"/>
  <c r="AH394" i="18"/>
  <c r="AI394" i="18" s="1"/>
  <c r="AJ394" i="18"/>
  <c r="AB292" i="23" s="1"/>
  <c r="AC292" i="23"/>
  <c r="AO394" i="18"/>
  <c r="I395" i="18"/>
  <c r="BA395" i="18" s="1"/>
  <c r="K395" i="18"/>
  <c r="K293" i="23" s="1"/>
  <c r="AH395" i="18"/>
  <c r="AI395" i="18" s="1"/>
  <c r="AJ395" i="18"/>
  <c r="AB293" i="23" s="1"/>
  <c r="AC293" i="23"/>
  <c r="AO395" i="18"/>
  <c r="I396" i="18"/>
  <c r="BA396" i="18" s="1"/>
  <c r="K396" i="18"/>
  <c r="K294" i="23" s="1"/>
  <c r="AH396" i="18"/>
  <c r="AJ396" i="18"/>
  <c r="AB294" i="23" s="1"/>
  <c r="AC294" i="23"/>
  <c r="AO396" i="18"/>
  <c r="I397" i="18"/>
  <c r="BA397" i="18" s="1"/>
  <c r="K397" i="18"/>
  <c r="K295" i="23" s="1"/>
  <c r="AH397" i="18"/>
  <c r="AI397" i="18" s="1"/>
  <c r="AJ397" i="18"/>
  <c r="AB295" i="23" s="1"/>
  <c r="AC295" i="23"/>
  <c r="AO397" i="18"/>
  <c r="I398" i="18"/>
  <c r="BA398" i="18" s="1"/>
  <c r="K398" i="18"/>
  <c r="K296" i="23" s="1"/>
  <c r="AH398" i="18"/>
  <c r="AI398" i="18" s="1"/>
  <c r="AJ398" i="18"/>
  <c r="AB296" i="23" s="1"/>
  <c r="AC296" i="23"/>
  <c r="AO398" i="18"/>
  <c r="I399" i="18"/>
  <c r="BA399" i="18" s="1"/>
  <c r="K399" i="18"/>
  <c r="K297" i="23" s="1"/>
  <c r="AH399" i="18"/>
  <c r="AI399" i="18" s="1"/>
  <c r="AJ399" i="18"/>
  <c r="AB297" i="23" s="1"/>
  <c r="AC297" i="23"/>
  <c r="AO399" i="18"/>
  <c r="I400" i="18"/>
  <c r="BA400" i="18" s="1"/>
  <c r="K400" i="18"/>
  <c r="K298" i="23" s="1"/>
  <c r="AH400" i="18"/>
  <c r="AI400" i="18" s="1"/>
  <c r="AJ400" i="18"/>
  <c r="AB298" i="23" s="1"/>
  <c r="AC298" i="23"/>
  <c r="AO400" i="18"/>
  <c r="I401" i="18"/>
  <c r="BA401" i="18" s="1"/>
  <c r="K401" i="18"/>
  <c r="K299" i="23" s="1"/>
  <c r="AH401" i="18"/>
  <c r="AJ401" i="18"/>
  <c r="AB299" i="23" s="1"/>
  <c r="AC299" i="23"/>
  <c r="AO401" i="18"/>
  <c r="I402" i="18"/>
  <c r="BA402" i="18" s="1"/>
  <c r="K402" i="18"/>
  <c r="K300" i="23" s="1"/>
  <c r="AH402" i="18"/>
  <c r="AI402" i="18" s="1"/>
  <c r="AJ402" i="18"/>
  <c r="AB300" i="23" s="1"/>
  <c r="AC300" i="23"/>
  <c r="AO402" i="18"/>
  <c r="I403" i="18"/>
  <c r="BA403" i="18" s="1"/>
  <c r="K403" i="18"/>
  <c r="K301" i="23" s="1"/>
  <c r="AH403" i="18"/>
  <c r="AI403" i="18" s="1"/>
  <c r="AJ403" i="18"/>
  <c r="AB301" i="23" s="1"/>
  <c r="AC301" i="23"/>
  <c r="AO403" i="18"/>
  <c r="I404" i="18"/>
  <c r="BA404" i="18" s="1"/>
  <c r="K404" i="18"/>
  <c r="K302" i="23" s="1"/>
  <c r="AH404" i="18"/>
  <c r="AJ404" i="18"/>
  <c r="AB302" i="23" s="1"/>
  <c r="AC302" i="23"/>
  <c r="AO404" i="18"/>
  <c r="I405" i="18"/>
  <c r="BA405" i="18" s="1"/>
  <c r="K405" i="18"/>
  <c r="K303" i="23" s="1"/>
  <c r="AH405" i="18"/>
  <c r="AI405" i="18" s="1"/>
  <c r="AJ405" i="18"/>
  <c r="AB303" i="23" s="1"/>
  <c r="AC303" i="23"/>
  <c r="AO405" i="18"/>
  <c r="I406" i="18"/>
  <c r="BA406" i="18" s="1"/>
  <c r="K406" i="18"/>
  <c r="K304" i="23" s="1"/>
  <c r="AH406" i="18"/>
  <c r="AI406" i="18" s="1"/>
  <c r="AJ406" i="18"/>
  <c r="AB304" i="23" s="1"/>
  <c r="AC304" i="23"/>
  <c r="AO406" i="18"/>
  <c r="I407" i="18"/>
  <c r="BA407" i="18" s="1"/>
  <c r="K407" i="18"/>
  <c r="K305" i="23" s="1"/>
  <c r="AH407" i="18"/>
  <c r="AI407" i="18" s="1"/>
  <c r="AJ407" i="18"/>
  <c r="AB305" i="23" s="1"/>
  <c r="AC305" i="23"/>
  <c r="AO407" i="18"/>
  <c r="I408" i="18"/>
  <c r="BA408" i="18" s="1"/>
  <c r="K408" i="18"/>
  <c r="K306" i="23" s="1"/>
  <c r="AH408" i="18"/>
  <c r="AI408" i="18" s="1"/>
  <c r="AJ408" i="18"/>
  <c r="AB306" i="23" s="1"/>
  <c r="AC306" i="23"/>
  <c r="AO408" i="18"/>
  <c r="I409" i="18"/>
  <c r="BA409" i="18" s="1"/>
  <c r="K409" i="18"/>
  <c r="K307" i="23" s="1"/>
  <c r="AH409" i="18"/>
  <c r="AJ409" i="18"/>
  <c r="AB307" i="23" s="1"/>
  <c r="AC307" i="23"/>
  <c r="AO409" i="18"/>
  <c r="I410" i="18"/>
  <c r="BA410" i="18" s="1"/>
  <c r="K410" i="18"/>
  <c r="K308" i="23" s="1"/>
  <c r="AH410" i="18"/>
  <c r="AI410" i="18" s="1"/>
  <c r="AJ410" i="18"/>
  <c r="AB308" i="23" s="1"/>
  <c r="AC308" i="23"/>
  <c r="AO410" i="18"/>
  <c r="I411" i="18"/>
  <c r="BA411" i="18" s="1"/>
  <c r="K411" i="18"/>
  <c r="K309" i="23" s="1"/>
  <c r="AH411" i="18"/>
  <c r="AI411" i="18" s="1"/>
  <c r="AJ411" i="18"/>
  <c r="AB309" i="23" s="1"/>
  <c r="AC309" i="23"/>
  <c r="AO411" i="18"/>
  <c r="I412" i="18"/>
  <c r="BA412" i="18" s="1"/>
  <c r="K412" i="18"/>
  <c r="K310" i="23" s="1"/>
  <c r="AH412" i="18"/>
  <c r="AI412" i="18" s="1"/>
  <c r="AJ412" i="18"/>
  <c r="AB310" i="23" s="1"/>
  <c r="AC310" i="23"/>
  <c r="AO412" i="18"/>
  <c r="I413" i="18"/>
  <c r="BA413" i="18" s="1"/>
  <c r="K413" i="18"/>
  <c r="K311" i="23" s="1"/>
  <c r="AH413" i="18"/>
  <c r="AI413" i="18" s="1"/>
  <c r="AJ413" i="18"/>
  <c r="AB311" i="23" s="1"/>
  <c r="AC311" i="23"/>
  <c r="AO413" i="18"/>
  <c r="I414" i="18"/>
  <c r="BA414" i="18" s="1"/>
  <c r="K414" i="18"/>
  <c r="K312" i="23" s="1"/>
  <c r="AH414" i="18"/>
  <c r="AJ414" i="18"/>
  <c r="AB312" i="23" s="1"/>
  <c r="AC312" i="23"/>
  <c r="AO414" i="18"/>
  <c r="I415" i="18"/>
  <c r="BA415" i="18" s="1"/>
  <c r="K415" i="18"/>
  <c r="K313" i="23" s="1"/>
  <c r="AH415" i="18"/>
  <c r="AI415" i="18" s="1"/>
  <c r="AJ415" i="18"/>
  <c r="AB313" i="23" s="1"/>
  <c r="AC313" i="23"/>
  <c r="AO415" i="18"/>
  <c r="I416" i="18"/>
  <c r="BA416" i="18" s="1"/>
  <c r="K416" i="18"/>
  <c r="K314" i="23" s="1"/>
  <c r="AH416" i="18"/>
  <c r="AI416" i="18" s="1"/>
  <c r="AJ416" i="18"/>
  <c r="AB314" i="23" s="1"/>
  <c r="AC314" i="23"/>
  <c r="AO416" i="18"/>
  <c r="I417" i="18"/>
  <c r="BA417" i="18" s="1"/>
  <c r="K417" i="18"/>
  <c r="K315" i="23" s="1"/>
  <c r="AH417" i="18"/>
  <c r="AI417" i="18" s="1"/>
  <c r="AJ417" i="18"/>
  <c r="AB315" i="23" s="1"/>
  <c r="AC315" i="23"/>
  <c r="AO417" i="18"/>
  <c r="I418" i="18"/>
  <c r="BA418" i="18" s="1"/>
  <c r="K418" i="18"/>
  <c r="K316" i="23" s="1"/>
  <c r="AH418" i="18"/>
  <c r="AI418" i="18" s="1"/>
  <c r="AJ418" i="18"/>
  <c r="AB316" i="23" s="1"/>
  <c r="AC316" i="23"/>
  <c r="AO418" i="18"/>
  <c r="I419" i="18"/>
  <c r="BA419" i="18" s="1"/>
  <c r="K419" i="18"/>
  <c r="K317" i="23" s="1"/>
  <c r="AH419" i="18"/>
  <c r="AI419" i="18" s="1"/>
  <c r="AJ419" i="18"/>
  <c r="AB317" i="23" s="1"/>
  <c r="AC317" i="23"/>
  <c r="AO419" i="18"/>
  <c r="I420" i="18"/>
  <c r="BA420" i="18" s="1"/>
  <c r="K420" i="18"/>
  <c r="K318" i="23" s="1"/>
  <c r="AH420" i="18"/>
  <c r="AJ420" i="18"/>
  <c r="AB318" i="23" s="1"/>
  <c r="AC318" i="23"/>
  <c r="AO420" i="18"/>
  <c r="I421" i="18"/>
  <c r="BA421" i="18" s="1"/>
  <c r="K421" i="18"/>
  <c r="K319" i="23" s="1"/>
  <c r="AH421" i="18"/>
  <c r="AI421" i="18" s="1"/>
  <c r="AJ421" i="18"/>
  <c r="AB319" i="23" s="1"/>
  <c r="AC319" i="23"/>
  <c r="AO421" i="18"/>
  <c r="I422" i="18"/>
  <c r="BA422" i="18" s="1"/>
  <c r="K422" i="18"/>
  <c r="K320" i="23" s="1"/>
  <c r="AH422" i="18"/>
  <c r="AI422" i="18" s="1"/>
  <c r="AJ422" i="18"/>
  <c r="AB320" i="23" s="1"/>
  <c r="AC320" i="23"/>
  <c r="AO422" i="18"/>
  <c r="I423" i="18"/>
  <c r="BA423" i="18" s="1"/>
  <c r="K423" i="18"/>
  <c r="K321" i="23" s="1"/>
  <c r="AH423" i="18"/>
  <c r="AI423" i="18" s="1"/>
  <c r="AJ423" i="18"/>
  <c r="AB321" i="23" s="1"/>
  <c r="AC321" i="23"/>
  <c r="AO423" i="18"/>
  <c r="I424" i="18"/>
  <c r="BA424" i="18" s="1"/>
  <c r="K424" i="18"/>
  <c r="K322" i="23" s="1"/>
  <c r="AH424" i="18"/>
  <c r="AI424" i="18" s="1"/>
  <c r="AJ424" i="18"/>
  <c r="AB322" i="23" s="1"/>
  <c r="AC322" i="23"/>
  <c r="AO424" i="18"/>
  <c r="I425" i="18"/>
  <c r="BA425" i="18" s="1"/>
  <c r="K425" i="18"/>
  <c r="K323" i="23" s="1"/>
  <c r="AH425" i="18"/>
  <c r="AI425" i="18" s="1"/>
  <c r="AJ425" i="18"/>
  <c r="AB323" i="23" s="1"/>
  <c r="AC323" i="23"/>
  <c r="AO425" i="18"/>
  <c r="I426" i="18"/>
  <c r="BA426" i="18" s="1"/>
  <c r="K426" i="18"/>
  <c r="K324" i="23" s="1"/>
  <c r="AH426" i="18"/>
  <c r="AI426" i="18" s="1"/>
  <c r="AJ426" i="18"/>
  <c r="AB324" i="23" s="1"/>
  <c r="AC324" i="23"/>
  <c r="AO426" i="18"/>
  <c r="I427" i="18"/>
  <c r="BA427" i="18" s="1"/>
  <c r="K427" i="18"/>
  <c r="K325" i="23" s="1"/>
  <c r="AH427" i="18"/>
  <c r="AI427" i="18" s="1"/>
  <c r="AJ427" i="18"/>
  <c r="AB325" i="23" s="1"/>
  <c r="AC325" i="23"/>
  <c r="AO427" i="18"/>
  <c r="I428" i="18"/>
  <c r="BA428" i="18" s="1"/>
  <c r="K428" i="18"/>
  <c r="K326" i="23" s="1"/>
  <c r="AH428" i="18"/>
  <c r="AJ428" i="18"/>
  <c r="AB326" i="23" s="1"/>
  <c r="AC326" i="23"/>
  <c r="AO428" i="18"/>
  <c r="I429" i="18"/>
  <c r="BA429" i="18" s="1"/>
  <c r="K429" i="18"/>
  <c r="K327" i="23" s="1"/>
  <c r="AH429" i="18"/>
  <c r="AI429" i="18" s="1"/>
  <c r="AJ429" i="18"/>
  <c r="AB327" i="23" s="1"/>
  <c r="AC327" i="23"/>
  <c r="AO429" i="18"/>
  <c r="I430" i="18"/>
  <c r="BA430" i="18" s="1"/>
  <c r="K430" i="18"/>
  <c r="K328" i="23" s="1"/>
  <c r="AH430" i="18"/>
  <c r="AI430" i="18" s="1"/>
  <c r="AJ430" i="18"/>
  <c r="AB328" i="23" s="1"/>
  <c r="AC328" i="23"/>
  <c r="AO430" i="18"/>
  <c r="I431" i="18"/>
  <c r="BA431" i="18" s="1"/>
  <c r="K431" i="18"/>
  <c r="K329" i="23" s="1"/>
  <c r="AH431" i="18"/>
  <c r="AI431" i="18" s="1"/>
  <c r="AJ431" i="18"/>
  <c r="AB329" i="23" s="1"/>
  <c r="AC329" i="23"/>
  <c r="AO431" i="18"/>
  <c r="I432" i="18"/>
  <c r="BA432" i="18" s="1"/>
  <c r="K432" i="18"/>
  <c r="K330" i="23" s="1"/>
  <c r="AH432" i="18"/>
  <c r="AI432" i="18" s="1"/>
  <c r="AJ432" i="18"/>
  <c r="AB330" i="23" s="1"/>
  <c r="AC330" i="23"/>
  <c r="AO432" i="18"/>
  <c r="I433" i="18"/>
  <c r="BA433" i="18" s="1"/>
  <c r="K433" i="18"/>
  <c r="K331" i="23" s="1"/>
  <c r="AH433" i="18"/>
  <c r="AI433" i="18" s="1"/>
  <c r="AJ433" i="18"/>
  <c r="AB331" i="23" s="1"/>
  <c r="AC331" i="23"/>
  <c r="AO433" i="18"/>
  <c r="I434" i="18"/>
  <c r="BA434" i="18" s="1"/>
  <c r="K434" i="18"/>
  <c r="K332" i="23" s="1"/>
  <c r="AH434" i="18"/>
  <c r="AI434" i="18" s="1"/>
  <c r="AJ434" i="18"/>
  <c r="AB332" i="23" s="1"/>
  <c r="AC332" i="23"/>
  <c r="AO434" i="18"/>
  <c r="I435" i="18"/>
  <c r="BA435" i="18" s="1"/>
  <c r="K435" i="18"/>
  <c r="K333" i="23" s="1"/>
  <c r="AH435" i="18"/>
  <c r="AI435" i="18" s="1"/>
  <c r="AJ435" i="18"/>
  <c r="AB333" i="23" s="1"/>
  <c r="AC333" i="23"/>
  <c r="AO435" i="18"/>
  <c r="I436" i="18"/>
  <c r="BA436" i="18" s="1"/>
  <c r="K436" i="18"/>
  <c r="K334" i="23" s="1"/>
  <c r="AH436" i="18"/>
  <c r="AJ436" i="18"/>
  <c r="AB334" i="23" s="1"/>
  <c r="AC334" i="23"/>
  <c r="AO436" i="18"/>
  <c r="I437" i="18"/>
  <c r="BA437" i="18" s="1"/>
  <c r="K437" i="18"/>
  <c r="K335" i="23" s="1"/>
  <c r="AH437" i="18"/>
  <c r="AI437" i="18" s="1"/>
  <c r="AJ437" i="18"/>
  <c r="AB335" i="23" s="1"/>
  <c r="AC335" i="23"/>
  <c r="AO437" i="18"/>
  <c r="I438" i="18"/>
  <c r="BA438" i="18" s="1"/>
  <c r="K438" i="18"/>
  <c r="K336" i="23" s="1"/>
  <c r="AH438" i="18"/>
  <c r="AI438" i="18" s="1"/>
  <c r="AJ438" i="18"/>
  <c r="AB336" i="23" s="1"/>
  <c r="AC336" i="23"/>
  <c r="AO438" i="18"/>
  <c r="I439" i="18"/>
  <c r="BA439" i="18" s="1"/>
  <c r="K439" i="18"/>
  <c r="K337" i="23" s="1"/>
  <c r="AH439" i="18"/>
  <c r="AI439" i="18" s="1"/>
  <c r="AJ439" i="18"/>
  <c r="AB337" i="23" s="1"/>
  <c r="AC337" i="23"/>
  <c r="AO439" i="18"/>
  <c r="I440" i="18"/>
  <c r="BA440" i="18" s="1"/>
  <c r="K440" i="18"/>
  <c r="K338" i="23" s="1"/>
  <c r="AH440" i="18"/>
  <c r="AI440" i="18" s="1"/>
  <c r="AJ440" i="18"/>
  <c r="AB338" i="23" s="1"/>
  <c r="AC338" i="23"/>
  <c r="AO440" i="18"/>
  <c r="I441" i="18"/>
  <c r="BA441" i="18" s="1"/>
  <c r="K441" i="18"/>
  <c r="K339" i="23" s="1"/>
  <c r="AH441" i="18"/>
  <c r="AI441" i="18" s="1"/>
  <c r="AJ441" i="18"/>
  <c r="AB339" i="23" s="1"/>
  <c r="AC339" i="23"/>
  <c r="AO441" i="18"/>
  <c r="I442" i="18"/>
  <c r="BA442" i="18" s="1"/>
  <c r="K442" i="18"/>
  <c r="K340" i="23" s="1"/>
  <c r="AH442" i="18"/>
  <c r="AI442" i="18" s="1"/>
  <c r="AJ442" i="18"/>
  <c r="AB340" i="23" s="1"/>
  <c r="AC340" i="23"/>
  <c r="AO442" i="18"/>
  <c r="I443" i="18"/>
  <c r="BA443" i="18" s="1"/>
  <c r="K443" i="18"/>
  <c r="K341" i="23" s="1"/>
  <c r="AH443" i="18"/>
  <c r="AI443" i="18" s="1"/>
  <c r="AJ443" i="18"/>
  <c r="AB341" i="23" s="1"/>
  <c r="AC341" i="23"/>
  <c r="AO443" i="18"/>
  <c r="I444" i="18"/>
  <c r="BA444" i="18" s="1"/>
  <c r="K444" i="18"/>
  <c r="K342" i="23" s="1"/>
  <c r="AH444" i="18"/>
  <c r="AI444" i="18" s="1"/>
  <c r="AJ444" i="18"/>
  <c r="AB342" i="23" s="1"/>
  <c r="AC342" i="23"/>
  <c r="AO444" i="18"/>
  <c r="I445" i="18"/>
  <c r="BA445" i="18" s="1"/>
  <c r="K445" i="18"/>
  <c r="K343" i="23" s="1"/>
  <c r="AH445" i="18"/>
  <c r="AI445" i="18" s="1"/>
  <c r="AJ445" i="18"/>
  <c r="AB343" i="23" s="1"/>
  <c r="AC343" i="23"/>
  <c r="AO445" i="18"/>
  <c r="I446" i="18"/>
  <c r="BA446" i="18" s="1"/>
  <c r="K446" i="18"/>
  <c r="K344" i="23" s="1"/>
  <c r="AH446" i="18"/>
  <c r="AI446" i="18" s="1"/>
  <c r="AJ446" i="18"/>
  <c r="AB344" i="23" s="1"/>
  <c r="AC344" i="23"/>
  <c r="AO446" i="18"/>
  <c r="I447" i="18"/>
  <c r="BA447" i="18" s="1"/>
  <c r="K447" i="18"/>
  <c r="K345" i="23" s="1"/>
  <c r="AH447" i="18"/>
  <c r="AJ447" i="18"/>
  <c r="AB345" i="23" s="1"/>
  <c r="AC345" i="23"/>
  <c r="AO447" i="18"/>
  <c r="I448" i="18"/>
  <c r="BA448" i="18" s="1"/>
  <c r="K448" i="18"/>
  <c r="K346" i="23" s="1"/>
  <c r="AH448" i="18"/>
  <c r="AJ448" i="18"/>
  <c r="AB346" i="23" s="1"/>
  <c r="AC346" i="23"/>
  <c r="AO448" i="18"/>
  <c r="I449" i="18"/>
  <c r="BA449" i="18" s="1"/>
  <c r="K449" i="18"/>
  <c r="K347" i="23" s="1"/>
  <c r="AH449" i="18"/>
  <c r="AJ449" i="18"/>
  <c r="AB347" i="23" s="1"/>
  <c r="AC347" i="23"/>
  <c r="AO449" i="18"/>
  <c r="I450" i="18"/>
  <c r="BA450" i="18" s="1"/>
  <c r="K450" i="18"/>
  <c r="K348" i="23" s="1"/>
  <c r="AH450" i="18"/>
  <c r="AJ450" i="18"/>
  <c r="AB348" i="23" s="1"/>
  <c r="AC348" i="23"/>
  <c r="AO450" i="18"/>
  <c r="I451" i="18"/>
  <c r="BA451" i="18" s="1"/>
  <c r="K451" i="18"/>
  <c r="K349" i="23" s="1"/>
  <c r="AH451" i="18"/>
  <c r="AJ451" i="18"/>
  <c r="AB349" i="23" s="1"/>
  <c r="AC349" i="23"/>
  <c r="AO451" i="18"/>
  <c r="I452" i="18"/>
  <c r="BA452" i="18" s="1"/>
  <c r="K452" i="18"/>
  <c r="K350" i="23" s="1"/>
  <c r="AH452" i="18"/>
  <c r="AJ452" i="18"/>
  <c r="AB350" i="23" s="1"/>
  <c r="AC350" i="23"/>
  <c r="AO452" i="18"/>
  <c r="I453" i="18"/>
  <c r="BA453" i="18" s="1"/>
  <c r="K453" i="18"/>
  <c r="K351" i="23" s="1"/>
  <c r="AH453" i="18"/>
  <c r="AJ453" i="18"/>
  <c r="AB351" i="23" s="1"/>
  <c r="AC351" i="23"/>
  <c r="AO453" i="18"/>
  <c r="I454" i="18"/>
  <c r="BA454" i="18" s="1"/>
  <c r="K454" i="18"/>
  <c r="K352" i="23" s="1"/>
  <c r="AH454" i="18"/>
  <c r="AJ454" i="18"/>
  <c r="AB352" i="23" s="1"/>
  <c r="AC352" i="23"/>
  <c r="AO454" i="18"/>
  <c r="I455" i="18"/>
  <c r="BA455" i="18" s="1"/>
  <c r="K455" i="18"/>
  <c r="K353" i="23" s="1"/>
  <c r="AH455" i="18"/>
  <c r="AJ455" i="18"/>
  <c r="AB353" i="23" s="1"/>
  <c r="AC353" i="23"/>
  <c r="AO455" i="18"/>
  <c r="I456" i="18"/>
  <c r="BA456" i="18" s="1"/>
  <c r="K456" i="18"/>
  <c r="K354" i="23" s="1"/>
  <c r="AH456" i="18"/>
  <c r="AJ456" i="18"/>
  <c r="AB354" i="23" s="1"/>
  <c r="AC354" i="23"/>
  <c r="AO456" i="18"/>
  <c r="I457" i="18"/>
  <c r="BA457" i="18" s="1"/>
  <c r="K457" i="18"/>
  <c r="K355" i="23" s="1"/>
  <c r="AH457" i="18"/>
  <c r="AJ457" i="18"/>
  <c r="AB355" i="23" s="1"/>
  <c r="AC355" i="23"/>
  <c r="AO457" i="18"/>
  <c r="I458" i="18"/>
  <c r="BA458" i="18" s="1"/>
  <c r="K458" i="18"/>
  <c r="K356" i="23" s="1"/>
  <c r="AH458" i="18"/>
  <c r="AJ458" i="18"/>
  <c r="AB356" i="23" s="1"/>
  <c r="AC356" i="23"/>
  <c r="AO458" i="18"/>
  <c r="I459" i="18"/>
  <c r="BA459" i="18" s="1"/>
  <c r="K459" i="18"/>
  <c r="K357" i="23" s="1"/>
  <c r="AH459" i="18"/>
  <c r="AJ459" i="18"/>
  <c r="AB357" i="23" s="1"/>
  <c r="AC357" i="23"/>
  <c r="AO459" i="18"/>
  <c r="I460" i="18"/>
  <c r="BA460" i="18" s="1"/>
  <c r="K460" i="18"/>
  <c r="K358" i="23" s="1"/>
  <c r="AH460" i="18"/>
  <c r="AJ460" i="18"/>
  <c r="AB358" i="23" s="1"/>
  <c r="AC358" i="23"/>
  <c r="AO460" i="18"/>
  <c r="I461" i="18"/>
  <c r="BA461" i="18" s="1"/>
  <c r="K461" i="18"/>
  <c r="K359" i="23" s="1"/>
  <c r="AH461" i="18"/>
  <c r="AJ461" i="18"/>
  <c r="AB359" i="23" s="1"/>
  <c r="AC359" i="23"/>
  <c r="AO461" i="18"/>
  <c r="I462" i="18"/>
  <c r="BA462" i="18" s="1"/>
  <c r="K462" i="18"/>
  <c r="K360" i="23" s="1"/>
  <c r="AH462" i="18"/>
  <c r="AJ462" i="18"/>
  <c r="AB360" i="23" s="1"/>
  <c r="AC360" i="23"/>
  <c r="AO462" i="18"/>
  <c r="I463" i="18"/>
  <c r="BA463" i="18" s="1"/>
  <c r="K463" i="18"/>
  <c r="K361" i="23" s="1"/>
  <c r="AH463" i="18"/>
  <c r="AJ463" i="18"/>
  <c r="AB361" i="23" s="1"/>
  <c r="AC361" i="23"/>
  <c r="AO463" i="18"/>
  <c r="I464" i="18"/>
  <c r="BA464" i="18" s="1"/>
  <c r="K464" i="18"/>
  <c r="K362" i="23" s="1"/>
  <c r="AH464" i="18"/>
  <c r="AJ464" i="18"/>
  <c r="AB362" i="23" s="1"/>
  <c r="AC362" i="23"/>
  <c r="AO464" i="18"/>
  <c r="I465" i="18"/>
  <c r="BA465" i="18" s="1"/>
  <c r="K465" i="18"/>
  <c r="K363" i="23" s="1"/>
  <c r="AH465" i="18"/>
  <c r="AJ465" i="18"/>
  <c r="AB363" i="23" s="1"/>
  <c r="AC363" i="23"/>
  <c r="AO465" i="18"/>
  <c r="I466" i="18"/>
  <c r="BA466" i="18" s="1"/>
  <c r="K466" i="18"/>
  <c r="K364" i="23" s="1"/>
  <c r="AH466" i="18"/>
  <c r="AJ466" i="18"/>
  <c r="AB364" i="23" s="1"/>
  <c r="AC364" i="23"/>
  <c r="AO466" i="18"/>
  <c r="I467" i="18"/>
  <c r="BA467" i="18" s="1"/>
  <c r="K467" i="18"/>
  <c r="K365" i="23" s="1"/>
  <c r="AH467" i="18"/>
  <c r="AJ467" i="18"/>
  <c r="AB365" i="23" s="1"/>
  <c r="AC365" i="23"/>
  <c r="AO467" i="18"/>
  <c r="I468" i="18"/>
  <c r="BA468" i="18" s="1"/>
  <c r="K468" i="18"/>
  <c r="K366" i="23" s="1"/>
  <c r="AH468" i="18"/>
  <c r="AJ468" i="18"/>
  <c r="AB366" i="23" s="1"/>
  <c r="AC366" i="23"/>
  <c r="AO468" i="18"/>
  <c r="I469" i="18"/>
  <c r="BA469" i="18" s="1"/>
  <c r="K469" i="18"/>
  <c r="K367" i="23" s="1"/>
  <c r="AH469" i="18"/>
  <c r="AJ469" i="18"/>
  <c r="AB367" i="23" s="1"/>
  <c r="AC367" i="23"/>
  <c r="AO469" i="18"/>
  <c r="I470" i="18"/>
  <c r="BA470" i="18" s="1"/>
  <c r="K470" i="18"/>
  <c r="K368" i="23" s="1"/>
  <c r="AH470" i="18"/>
  <c r="AJ470" i="18"/>
  <c r="AB368" i="23" s="1"/>
  <c r="AC368" i="23"/>
  <c r="AO470" i="18"/>
  <c r="I471" i="18"/>
  <c r="BA471" i="18" s="1"/>
  <c r="K471" i="18"/>
  <c r="K369" i="23" s="1"/>
  <c r="AH471" i="18"/>
  <c r="AJ471" i="18"/>
  <c r="AB369" i="23" s="1"/>
  <c r="AC369" i="23"/>
  <c r="AO471" i="18"/>
  <c r="I472" i="18"/>
  <c r="BA472" i="18" s="1"/>
  <c r="K472" i="18"/>
  <c r="K370" i="23" s="1"/>
  <c r="AH472" i="18"/>
  <c r="AJ472" i="18"/>
  <c r="AB370" i="23" s="1"/>
  <c r="AC370" i="23"/>
  <c r="AO472" i="18"/>
  <c r="I473" i="18"/>
  <c r="BA473" i="18" s="1"/>
  <c r="K473" i="18"/>
  <c r="K371" i="23" s="1"/>
  <c r="AH473" i="18"/>
  <c r="AJ473" i="18"/>
  <c r="AB371" i="23" s="1"/>
  <c r="AC371" i="23"/>
  <c r="AO473" i="18"/>
  <c r="I474" i="18"/>
  <c r="BA474" i="18" s="1"/>
  <c r="K474" i="18"/>
  <c r="K372" i="23" s="1"/>
  <c r="AH474" i="18"/>
  <c r="AJ474" i="18"/>
  <c r="AB372" i="23" s="1"/>
  <c r="AC372" i="23"/>
  <c r="AO474" i="18"/>
  <c r="I475" i="18"/>
  <c r="BA475" i="18" s="1"/>
  <c r="K475" i="18"/>
  <c r="K373" i="23" s="1"/>
  <c r="AH475" i="18"/>
  <c r="AJ475" i="18"/>
  <c r="AB373" i="23" s="1"/>
  <c r="AC373" i="23"/>
  <c r="AO475" i="18"/>
  <c r="I476" i="18"/>
  <c r="BA476" i="18" s="1"/>
  <c r="K476" i="18"/>
  <c r="K374" i="23" s="1"/>
  <c r="AH476" i="18"/>
  <c r="AJ476" i="18"/>
  <c r="AB374" i="23" s="1"/>
  <c r="AC374" i="23"/>
  <c r="AO476" i="18"/>
  <c r="I477" i="18"/>
  <c r="BA477" i="18" s="1"/>
  <c r="K477" i="18"/>
  <c r="K375" i="23" s="1"/>
  <c r="AH477" i="18"/>
  <c r="AJ477" i="18"/>
  <c r="AB375" i="23" s="1"/>
  <c r="AC375" i="23"/>
  <c r="AO477" i="18"/>
  <c r="I478" i="18"/>
  <c r="BA478" i="18" s="1"/>
  <c r="K478" i="18"/>
  <c r="K376" i="23" s="1"/>
  <c r="AH478" i="18"/>
  <c r="AJ478" i="18"/>
  <c r="AB376" i="23" s="1"/>
  <c r="AC376" i="23"/>
  <c r="AO478" i="18"/>
  <c r="I479" i="18"/>
  <c r="BA479" i="18" s="1"/>
  <c r="K479" i="18"/>
  <c r="K377" i="23" s="1"/>
  <c r="AH479" i="18"/>
  <c r="AJ479" i="18"/>
  <c r="AB377" i="23" s="1"/>
  <c r="AC377" i="23"/>
  <c r="AO479" i="18"/>
  <c r="I480" i="18"/>
  <c r="BA480" i="18" s="1"/>
  <c r="K480" i="18"/>
  <c r="K378" i="23" s="1"/>
  <c r="AH480" i="18"/>
  <c r="AJ480" i="18"/>
  <c r="AB378" i="23" s="1"/>
  <c r="AC378" i="23"/>
  <c r="AO480" i="18"/>
  <c r="I481" i="18"/>
  <c r="BA481" i="18" s="1"/>
  <c r="K481" i="18"/>
  <c r="K379" i="23" s="1"/>
  <c r="AH481" i="18"/>
  <c r="AJ481" i="18"/>
  <c r="AB379" i="23" s="1"/>
  <c r="AC379" i="23"/>
  <c r="AO481" i="18"/>
  <c r="I482" i="18"/>
  <c r="BA482" i="18" s="1"/>
  <c r="K482" i="18"/>
  <c r="K380" i="23" s="1"/>
  <c r="AH482" i="18"/>
  <c r="AJ482" i="18"/>
  <c r="AB380" i="23" s="1"/>
  <c r="AC380" i="23"/>
  <c r="AO482" i="18"/>
  <c r="I483" i="18"/>
  <c r="BA483" i="18" s="1"/>
  <c r="K483" i="18"/>
  <c r="K381" i="23" s="1"/>
  <c r="AH483" i="18"/>
  <c r="AJ483" i="18"/>
  <c r="AB381" i="23" s="1"/>
  <c r="AC381" i="23"/>
  <c r="AO483" i="18"/>
  <c r="I484" i="18"/>
  <c r="BA484" i="18" s="1"/>
  <c r="K484" i="18"/>
  <c r="K382" i="23" s="1"/>
  <c r="AH484" i="18"/>
  <c r="AJ484" i="18"/>
  <c r="AB382" i="23" s="1"/>
  <c r="AC382" i="23"/>
  <c r="AO484" i="18"/>
  <c r="I485" i="18"/>
  <c r="BA485" i="18" s="1"/>
  <c r="K485" i="18"/>
  <c r="K383" i="23" s="1"/>
  <c r="AH485" i="18"/>
  <c r="AJ485" i="18"/>
  <c r="AB383" i="23" s="1"/>
  <c r="AC383" i="23"/>
  <c r="AO485" i="18"/>
  <c r="I486" i="18"/>
  <c r="BA486" i="18" s="1"/>
  <c r="K486" i="18"/>
  <c r="K384" i="23" s="1"/>
  <c r="AH486" i="18"/>
  <c r="AJ486" i="18"/>
  <c r="AB384" i="23" s="1"/>
  <c r="AC384" i="23"/>
  <c r="AO486" i="18"/>
  <c r="I487" i="18"/>
  <c r="BA487" i="18" s="1"/>
  <c r="K487" i="18"/>
  <c r="K385" i="23" s="1"/>
  <c r="AH487" i="18"/>
  <c r="AJ487" i="18"/>
  <c r="AB385" i="23" s="1"/>
  <c r="AC385" i="23"/>
  <c r="AO487" i="18"/>
  <c r="I488" i="18"/>
  <c r="BA488" i="18" s="1"/>
  <c r="K488" i="18"/>
  <c r="K386" i="23" s="1"/>
  <c r="AH488" i="18"/>
  <c r="AJ488" i="18"/>
  <c r="AB386" i="23" s="1"/>
  <c r="AC386" i="23"/>
  <c r="AO488" i="18"/>
  <c r="I489" i="18"/>
  <c r="BA489" i="18" s="1"/>
  <c r="K489" i="18"/>
  <c r="K387" i="23" s="1"/>
  <c r="AH489" i="18"/>
  <c r="AJ489" i="18"/>
  <c r="AB387" i="23" s="1"/>
  <c r="AC387" i="23"/>
  <c r="AO489" i="18"/>
  <c r="I490" i="18"/>
  <c r="BA490" i="18" s="1"/>
  <c r="K490" i="18"/>
  <c r="K388" i="23" s="1"/>
  <c r="AH490" i="18"/>
  <c r="AJ490" i="18"/>
  <c r="AB388" i="23" s="1"/>
  <c r="AC388" i="23"/>
  <c r="AO490" i="18"/>
  <c r="I491" i="18"/>
  <c r="BA491" i="18" s="1"/>
  <c r="K491" i="18"/>
  <c r="K389" i="23" s="1"/>
  <c r="AH491" i="18"/>
  <c r="AJ491" i="18"/>
  <c r="AB389" i="23" s="1"/>
  <c r="AC389" i="23"/>
  <c r="AO491" i="18"/>
  <c r="I492" i="18"/>
  <c r="BA492" i="18" s="1"/>
  <c r="K492" i="18"/>
  <c r="K390" i="23" s="1"/>
  <c r="AH492" i="18"/>
  <c r="AJ492" i="18"/>
  <c r="AB390" i="23" s="1"/>
  <c r="AC390" i="23"/>
  <c r="AO492" i="18"/>
  <c r="I493" i="18"/>
  <c r="BA493" i="18" s="1"/>
  <c r="K493" i="18"/>
  <c r="K391" i="23" s="1"/>
  <c r="AH493" i="18"/>
  <c r="AJ493" i="18"/>
  <c r="AB391" i="23" s="1"/>
  <c r="AC391" i="23"/>
  <c r="AO493" i="18"/>
  <c r="I494" i="18"/>
  <c r="BA494" i="18" s="1"/>
  <c r="K494" i="18"/>
  <c r="K392" i="23" s="1"/>
  <c r="AH494" i="18"/>
  <c r="AJ494" i="18"/>
  <c r="AB392" i="23" s="1"/>
  <c r="AC392" i="23"/>
  <c r="AO494" i="18"/>
  <c r="I495" i="18"/>
  <c r="BA495" i="18" s="1"/>
  <c r="K495" i="18"/>
  <c r="K393" i="23" s="1"/>
  <c r="AH495" i="18"/>
  <c r="AJ495" i="18"/>
  <c r="AB393" i="23" s="1"/>
  <c r="AC393" i="23"/>
  <c r="AO495" i="18"/>
  <c r="I496" i="18"/>
  <c r="BA496" i="18" s="1"/>
  <c r="K496" i="18"/>
  <c r="K394" i="23" s="1"/>
  <c r="AH496" i="18"/>
  <c r="AJ496" i="18"/>
  <c r="AB394" i="23" s="1"/>
  <c r="AC394" i="23"/>
  <c r="AO496" i="18"/>
  <c r="I497" i="18"/>
  <c r="BA497" i="18" s="1"/>
  <c r="K497" i="18"/>
  <c r="K395" i="23" s="1"/>
  <c r="AH497" i="18"/>
  <c r="AJ497" i="18"/>
  <c r="AB395" i="23" s="1"/>
  <c r="AC395" i="23"/>
  <c r="AO497" i="18"/>
  <c r="I498" i="18"/>
  <c r="BA498" i="18" s="1"/>
  <c r="K498" i="18"/>
  <c r="K396" i="23" s="1"/>
  <c r="AH498" i="18"/>
  <c r="AJ498" i="18"/>
  <c r="AB396" i="23" s="1"/>
  <c r="AC396" i="23"/>
  <c r="AO498" i="18"/>
  <c r="I499" i="18"/>
  <c r="BA499" i="18" s="1"/>
  <c r="K499" i="18"/>
  <c r="K397" i="23" s="1"/>
  <c r="AH499" i="18"/>
  <c r="AJ499" i="18"/>
  <c r="AB397" i="23" s="1"/>
  <c r="AC397" i="23"/>
  <c r="AO499" i="18"/>
  <c r="I500" i="18"/>
  <c r="BA500" i="18" s="1"/>
  <c r="K500" i="18"/>
  <c r="K398" i="23" s="1"/>
  <c r="AH500" i="18"/>
  <c r="AJ500" i="18"/>
  <c r="AB398" i="23" s="1"/>
  <c r="AC398" i="23"/>
  <c r="AO500" i="18"/>
  <c r="I501" i="18"/>
  <c r="BA501" i="18" s="1"/>
  <c r="K501" i="18"/>
  <c r="K399" i="23" s="1"/>
  <c r="AH501" i="18"/>
  <c r="AJ501" i="18"/>
  <c r="AB399" i="23" s="1"/>
  <c r="AC399" i="23"/>
  <c r="AO501" i="18"/>
  <c r="I502" i="18"/>
  <c r="BA502" i="18" s="1"/>
  <c r="K502" i="18"/>
  <c r="K400" i="23" s="1"/>
  <c r="AH502" i="18"/>
  <c r="AJ502" i="18"/>
  <c r="AB400" i="23" s="1"/>
  <c r="AC400" i="23"/>
  <c r="AO502" i="18"/>
  <c r="I503" i="18"/>
  <c r="BA503" i="18" s="1"/>
  <c r="K503" i="18"/>
  <c r="K401" i="23" s="1"/>
  <c r="AH503" i="18"/>
  <c r="AJ503" i="18"/>
  <c r="AB401" i="23" s="1"/>
  <c r="AC401" i="23"/>
  <c r="AO503" i="18"/>
  <c r="I504" i="18"/>
  <c r="BA504" i="18" s="1"/>
  <c r="K504" i="18"/>
  <c r="K402" i="23" s="1"/>
  <c r="AH504" i="18"/>
  <c r="AJ504" i="18"/>
  <c r="AB402" i="23" s="1"/>
  <c r="AC402" i="23"/>
  <c r="AO504" i="18"/>
  <c r="I505" i="18"/>
  <c r="BA505" i="18" s="1"/>
  <c r="K505" i="18"/>
  <c r="K403" i="23" s="1"/>
  <c r="AH505" i="18"/>
  <c r="AJ505" i="18"/>
  <c r="AB403" i="23" s="1"/>
  <c r="AC403" i="23"/>
  <c r="AO505" i="18"/>
  <c r="I506" i="18"/>
  <c r="BA506" i="18" s="1"/>
  <c r="K506" i="18"/>
  <c r="K404" i="23" s="1"/>
  <c r="AH506" i="18"/>
  <c r="AJ506" i="18"/>
  <c r="AB404" i="23" s="1"/>
  <c r="AC404" i="23"/>
  <c r="AO506" i="18"/>
  <c r="I507" i="18"/>
  <c r="BA507" i="18" s="1"/>
  <c r="K507" i="18"/>
  <c r="K405" i="23" s="1"/>
  <c r="AH507" i="18"/>
  <c r="AJ507" i="18"/>
  <c r="AB405" i="23" s="1"/>
  <c r="AC405" i="23"/>
  <c r="AO507" i="18"/>
  <c r="I508" i="18"/>
  <c r="BA508" i="18" s="1"/>
  <c r="K508" i="18"/>
  <c r="K406" i="23" s="1"/>
  <c r="AH508" i="18"/>
  <c r="AJ508" i="18"/>
  <c r="AB406" i="23" s="1"/>
  <c r="AC406" i="23"/>
  <c r="AO508" i="18"/>
  <c r="I509" i="18"/>
  <c r="BA509" i="18" s="1"/>
  <c r="K509" i="18"/>
  <c r="K407" i="23" s="1"/>
  <c r="AH509" i="18"/>
  <c r="AJ509" i="18"/>
  <c r="AB407" i="23" s="1"/>
  <c r="AC407" i="23"/>
  <c r="AO509" i="18"/>
  <c r="I510" i="18"/>
  <c r="BA510" i="18" s="1"/>
  <c r="K510" i="18"/>
  <c r="K408" i="23" s="1"/>
  <c r="AH510" i="18"/>
  <c r="AJ510" i="18"/>
  <c r="AB408" i="23" s="1"/>
  <c r="AC408" i="23"/>
  <c r="AO510" i="18"/>
  <c r="I511" i="18"/>
  <c r="BA511" i="18" s="1"/>
  <c r="K511" i="18"/>
  <c r="K409" i="23" s="1"/>
  <c r="AH511" i="18"/>
  <c r="AJ511" i="18"/>
  <c r="AB409" i="23" s="1"/>
  <c r="AC409" i="23"/>
  <c r="AO511" i="18"/>
  <c r="I512" i="18"/>
  <c r="BA512" i="18" s="1"/>
  <c r="K512" i="18"/>
  <c r="K410" i="23" s="1"/>
  <c r="AH512" i="18"/>
  <c r="AJ512" i="18"/>
  <c r="AB410" i="23" s="1"/>
  <c r="AC410" i="23"/>
  <c r="AO512" i="18"/>
  <c r="I513" i="18"/>
  <c r="BA513" i="18" s="1"/>
  <c r="K513" i="18"/>
  <c r="K411" i="23" s="1"/>
  <c r="AH513" i="18"/>
  <c r="AJ513" i="18"/>
  <c r="AB411" i="23" s="1"/>
  <c r="AC411" i="23"/>
  <c r="AO513" i="18"/>
  <c r="I514" i="18"/>
  <c r="BA514" i="18" s="1"/>
  <c r="K514" i="18"/>
  <c r="K412" i="23" s="1"/>
  <c r="AH514" i="18"/>
  <c r="AJ514" i="18"/>
  <c r="AB412" i="23" s="1"/>
  <c r="AC412" i="23"/>
  <c r="AO514" i="18"/>
  <c r="I515" i="18"/>
  <c r="BA515" i="18" s="1"/>
  <c r="K515" i="18"/>
  <c r="K413" i="23" s="1"/>
  <c r="AH515" i="18"/>
  <c r="AJ515" i="18"/>
  <c r="AB413" i="23" s="1"/>
  <c r="AC413" i="23"/>
  <c r="AO515" i="18"/>
  <c r="I516" i="18"/>
  <c r="BA516" i="18" s="1"/>
  <c r="K516" i="18"/>
  <c r="K414" i="23" s="1"/>
  <c r="AH516" i="18"/>
  <c r="AJ516" i="18"/>
  <c r="AB414" i="23" s="1"/>
  <c r="AC414" i="23"/>
  <c r="AO516" i="18"/>
  <c r="I517" i="18"/>
  <c r="BA517" i="18" s="1"/>
  <c r="K517" i="18"/>
  <c r="K415" i="23" s="1"/>
  <c r="AH517" i="18"/>
  <c r="AJ517" i="18"/>
  <c r="AB415" i="23" s="1"/>
  <c r="AC415" i="23"/>
  <c r="AO517" i="18"/>
  <c r="I518" i="18"/>
  <c r="BA518" i="18" s="1"/>
  <c r="K518" i="18"/>
  <c r="K416" i="23" s="1"/>
  <c r="AH518" i="18"/>
  <c r="AJ518" i="18"/>
  <c r="AB416" i="23" s="1"/>
  <c r="AC416" i="23"/>
  <c r="AO518" i="18"/>
  <c r="I519" i="18"/>
  <c r="BA519" i="18" s="1"/>
  <c r="K519" i="18"/>
  <c r="K417" i="23" s="1"/>
  <c r="AH519" i="18"/>
  <c r="AJ519" i="18"/>
  <c r="AB417" i="23" s="1"/>
  <c r="AC417" i="23"/>
  <c r="AO519" i="18"/>
  <c r="I520" i="18"/>
  <c r="BA520" i="18" s="1"/>
  <c r="K520" i="18"/>
  <c r="K418" i="23" s="1"/>
  <c r="AH520" i="18"/>
  <c r="AJ520" i="18"/>
  <c r="AB418" i="23" s="1"/>
  <c r="AC418" i="23"/>
  <c r="AO520" i="18"/>
  <c r="I521" i="18"/>
  <c r="BA521" i="18" s="1"/>
  <c r="K521" i="18"/>
  <c r="K419" i="23" s="1"/>
  <c r="AH521" i="18"/>
  <c r="AJ521" i="18"/>
  <c r="AB419" i="23" s="1"/>
  <c r="AC419" i="23"/>
  <c r="AO521" i="18"/>
  <c r="I522" i="18"/>
  <c r="BA522" i="18" s="1"/>
  <c r="K522" i="18"/>
  <c r="K420" i="23" s="1"/>
  <c r="AH522" i="18"/>
  <c r="AJ522" i="18"/>
  <c r="AB420" i="23" s="1"/>
  <c r="AC420" i="23"/>
  <c r="AO522" i="18"/>
  <c r="I523" i="18"/>
  <c r="BA523" i="18" s="1"/>
  <c r="K523" i="18"/>
  <c r="K421" i="23" s="1"/>
  <c r="AH523" i="18"/>
  <c r="AJ523" i="18"/>
  <c r="AB421" i="23" s="1"/>
  <c r="AC421" i="23"/>
  <c r="AO523" i="18"/>
  <c r="I524" i="18"/>
  <c r="BA524" i="18" s="1"/>
  <c r="K524" i="18"/>
  <c r="K422" i="23" s="1"/>
  <c r="AH524" i="18"/>
  <c r="AJ524" i="18"/>
  <c r="AB422" i="23" s="1"/>
  <c r="AC422" i="23"/>
  <c r="AO524" i="18"/>
  <c r="I525" i="18"/>
  <c r="BA525" i="18" s="1"/>
  <c r="K525" i="18"/>
  <c r="K423" i="23" s="1"/>
  <c r="AH525" i="18"/>
  <c r="AJ525" i="18"/>
  <c r="AB423" i="23" s="1"/>
  <c r="AC423" i="23"/>
  <c r="AO525" i="18"/>
  <c r="I526" i="18"/>
  <c r="BA526" i="18" s="1"/>
  <c r="K526" i="18"/>
  <c r="K424" i="23" s="1"/>
  <c r="AH526" i="18"/>
  <c r="AJ526" i="18"/>
  <c r="AB424" i="23" s="1"/>
  <c r="AC424" i="23"/>
  <c r="AO526" i="18"/>
  <c r="I527" i="18"/>
  <c r="BA527" i="18" s="1"/>
  <c r="K527" i="18"/>
  <c r="K425" i="23" s="1"/>
  <c r="AH527" i="18"/>
  <c r="AJ527" i="18"/>
  <c r="AB425" i="23" s="1"/>
  <c r="AC425" i="23"/>
  <c r="AO527" i="18"/>
  <c r="I528" i="18"/>
  <c r="BA528" i="18" s="1"/>
  <c r="K528" i="18"/>
  <c r="K426" i="23" s="1"/>
  <c r="AH528" i="18"/>
  <c r="AJ528" i="18"/>
  <c r="AB426" i="23" s="1"/>
  <c r="AC426" i="23"/>
  <c r="AO528" i="18"/>
  <c r="I529" i="18"/>
  <c r="BA529" i="18" s="1"/>
  <c r="K529" i="18"/>
  <c r="K427" i="23" s="1"/>
  <c r="AH529" i="18"/>
  <c r="AJ529" i="18"/>
  <c r="AB427" i="23" s="1"/>
  <c r="AC427" i="23"/>
  <c r="AO529" i="18"/>
  <c r="I530" i="18"/>
  <c r="BA530" i="18" s="1"/>
  <c r="K530" i="18"/>
  <c r="K428" i="23" s="1"/>
  <c r="AH530" i="18"/>
  <c r="AJ530" i="18"/>
  <c r="AB428" i="23" s="1"/>
  <c r="AC428" i="23"/>
  <c r="AO530" i="18"/>
  <c r="I531" i="18"/>
  <c r="BA531" i="18" s="1"/>
  <c r="K531" i="18"/>
  <c r="K429" i="23" s="1"/>
  <c r="AH531" i="18"/>
  <c r="AJ531" i="18"/>
  <c r="AB429" i="23" s="1"/>
  <c r="AC429" i="23"/>
  <c r="AO531" i="18"/>
  <c r="I532" i="18"/>
  <c r="BA532" i="18" s="1"/>
  <c r="K532" i="18"/>
  <c r="K430" i="23" s="1"/>
  <c r="AH532" i="18"/>
  <c r="AJ532" i="18"/>
  <c r="AB430" i="23" s="1"/>
  <c r="AC430" i="23"/>
  <c r="AO532" i="18"/>
  <c r="I533" i="18"/>
  <c r="BA533" i="18" s="1"/>
  <c r="K533" i="18"/>
  <c r="K431" i="23" s="1"/>
  <c r="AH533" i="18"/>
  <c r="AJ533" i="18"/>
  <c r="AB431" i="23" s="1"/>
  <c r="AC431" i="23"/>
  <c r="AO533" i="18"/>
  <c r="I534" i="18"/>
  <c r="BA534" i="18" s="1"/>
  <c r="K534" i="18"/>
  <c r="K432" i="23" s="1"/>
  <c r="AH534" i="18"/>
  <c r="AJ534" i="18"/>
  <c r="AB432" i="23" s="1"/>
  <c r="AC432" i="23"/>
  <c r="AO534" i="18"/>
  <c r="I535" i="18"/>
  <c r="BA535" i="18" s="1"/>
  <c r="K535" i="18"/>
  <c r="K433" i="23" s="1"/>
  <c r="AH535" i="18"/>
  <c r="AJ535" i="18"/>
  <c r="AB433" i="23" s="1"/>
  <c r="AC433" i="23"/>
  <c r="AO535" i="18"/>
  <c r="I536" i="18"/>
  <c r="BA536" i="18" s="1"/>
  <c r="K536" i="18"/>
  <c r="K434" i="23" s="1"/>
  <c r="AH536" i="18"/>
  <c r="AJ536" i="18"/>
  <c r="AB434" i="23" s="1"/>
  <c r="AC434" i="23"/>
  <c r="AO536" i="18"/>
  <c r="I537" i="18"/>
  <c r="BA537" i="18" s="1"/>
  <c r="K537" i="18"/>
  <c r="K435" i="23" s="1"/>
  <c r="AH537" i="18"/>
  <c r="AJ537" i="18"/>
  <c r="AB435" i="23" s="1"/>
  <c r="AC435" i="23"/>
  <c r="AO537" i="18"/>
  <c r="I538" i="18"/>
  <c r="BA538" i="18" s="1"/>
  <c r="K538" i="18"/>
  <c r="K436" i="23" s="1"/>
  <c r="AH538" i="18"/>
  <c r="AJ538" i="18"/>
  <c r="AB436" i="23" s="1"/>
  <c r="AC436" i="23"/>
  <c r="AO538" i="18"/>
  <c r="I539" i="18"/>
  <c r="BA539" i="18" s="1"/>
  <c r="K539" i="18"/>
  <c r="K437" i="23" s="1"/>
  <c r="AH539" i="18"/>
  <c r="AJ539" i="18"/>
  <c r="AB437" i="23" s="1"/>
  <c r="AC437" i="23"/>
  <c r="AO539" i="18"/>
  <c r="I540" i="18"/>
  <c r="BA540" i="18" s="1"/>
  <c r="K540" i="18"/>
  <c r="K438" i="23" s="1"/>
  <c r="AH540" i="18"/>
  <c r="AJ540" i="18"/>
  <c r="AB438" i="23" s="1"/>
  <c r="AC438" i="23"/>
  <c r="AO540" i="18"/>
  <c r="I541" i="18"/>
  <c r="BA541" i="18" s="1"/>
  <c r="K541" i="18"/>
  <c r="K439" i="23" s="1"/>
  <c r="AH541" i="18"/>
  <c r="AJ541" i="18"/>
  <c r="AB439" i="23" s="1"/>
  <c r="AC439" i="23"/>
  <c r="AO541" i="18"/>
  <c r="I542" i="18"/>
  <c r="BA542" i="18" s="1"/>
  <c r="K542" i="18"/>
  <c r="K440" i="23" s="1"/>
  <c r="AH542" i="18"/>
  <c r="AI542" i="18" s="1"/>
  <c r="AJ542" i="18"/>
  <c r="AB440" i="23" s="1"/>
  <c r="AC440" i="23"/>
  <c r="AO542" i="18"/>
  <c r="I543" i="18"/>
  <c r="BA543" i="18" s="1"/>
  <c r="K543" i="18"/>
  <c r="K441" i="23" s="1"/>
  <c r="AH543" i="18"/>
  <c r="AI543" i="18" s="1"/>
  <c r="AJ543" i="18"/>
  <c r="AB441" i="23" s="1"/>
  <c r="AC441" i="23"/>
  <c r="AO543" i="18"/>
  <c r="I544" i="18"/>
  <c r="BA544" i="18" s="1"/>
  <c r="K544" i="18"/>
  <c r="K442" i="23" s="1"/>
  <c r="AH544" i="18"/>
  <c r="AI544" i="18" s="1"/>
  <c r="AJ544" i="18"/>
  <c r="AB442" i="23" s="1"/>
  <c r="AC442" i="23"/>
  <c r="AO544" i="18"/>
  <c r="I545" i="18"/>
  <c r="BA545" i="18" s="1"/>
  <c r="K545" i="18"/>
  <c r="K443" i="23" s="1"/>
  <c r="AH545" i="18"/>
  <c r="AI545" i="18" s="1"/>
  <c r="AJ545" i="18"/>
  <c r="AB443" i="23" s="1"/>
  <c r="AC443" i="23"/>
  <c r="AO545" i="18"/>
  <c r="I546" i="18"/>
  <c r="BA546" i="18" s="1"/>
  <c r="K546" i="18"/>
  <c r="K444" i="23" s="1"/>
  <c r="AH546" i="18"/>
  <c r="AI546" i="18" s="1"/>
  <c r="AJ546" i="18"/>
  <c r="AB444" i="23" s="1"/>
  <c r="AC444" i="23"/>
  <c r="AO546" i="18"/>
  <c r="I547" i="18"/>
  <c r="BA547" i="18" s="1"/>
  <c r="K547" i="18"/>
  <c r="K445" i="23" s="1"/>
  <c r="AH547" i="18"/>
  <c r="AI547" i="18" s="1"/>
  <c r="AJ547" i="18"/>
  <c r="AB445" i="23" s="1"/>
  <c r="AC445" i="23"/>
  <c r="AO547" i="18"/>
  <c r="I548" i="18"/>
  <c r="BA548" i="18" s="1"/>
  <c r="K548" i="18"/>
  <c r="K446" i="23" s="1"/>
  <c r="AH548" i="18"/>
  <c r="AI548" i="18" s="1"/>
  <c r="AJ548" i="18"/>
  <c r="AB446" i="23" s="1"/>
  <c r="AC446" i="23"/>
  <c r="AO548" i="18"/>
  <c r="I549" i="18"/>
  <c r="BA549" i="18" s="1"/>
  <c r="K549" i="18"/>
  <c r="K447" i="23" s="1"/>
  <c r="AH549" i="18"/>
  <c r="AI549" i="18" s="1"/>
  <c r="AJ549" i="18"/>
  <c r="AB447" i="23" s="1"/>
  <c r="AC447" i="23"/>
  <c r="AO549" i="18"/>
  <c r="I550" i="18"/>
  <c r="BA550" i="18" s="1"/>
  <c r="K550" i="18"/>
  <c r="K448" i="23" s="1"/>
  <c r="AH550" i="18"/>
  <c r="AI550" i="18" s="1"/>
  <c r="AJ550" i="18"/>
  <c r="AB448" i="23" s="1"/>
  <c r="AC448" i="23"/>
  <c r="AO550" i="18"/>
  <c r="I551" i="18"/>
  <c r="BA551" i="18" s="1"/>
  <c r="K551" i="18"/>
  <c r="K449" i="23" s="1"/>
  <c r="AH551" i="18"/>
  <c r="AI551" i="18" s="1"/>
  <c r="AJ551" i="18"/>
  <c r="AB449" i="23" s="1"/>
  <c r="AC449" i="23"/>
  <c r="AO551" i="18"/>
  <c r="I552" i="18"/>
  <c r="BA552" i="18" s="1"/>
  <c r="K552" i="18"/>
  <c r="K450" i="23" s="1"/>
  <c r="AH552" i="18"/>
  <c r="AI552" i="18" s="1"/>
  <c r="AJ552" i="18"/>
  <c r="AB450" i="23" s="1"/>
  <c r="AC450" i="23"/>
  <c r="AO552" i="18"/>
  <c r="I553" i="18"/>
  <c r="BA553" i="18" s="1"/>
  <c r="K553" i="18"/>
  <c r="K451" i="23" s="1"/>
  <c r="AH553" i="18"/>
  <c r="AI553" i="18" s="1"/>
  <c r="AJ553" i="18"/>
  <c r="AB451" i="23" s="1"/>
  <c r="AC451" i="23"/>
  <c r="AO553" i="18"/>
  <c r="I554" i="18"/>
  <c r="BA554" i="18" s="1"/>
  <c r="K554" i="18"/>
  <c r="K452" i="23" s="1"/>
  <c r="AH554" i="18"/>
  <c r="AI554" i="18" s="1"/>
  <c r="AJ554" i="18"/>
  <c r="AB452" i="23" s="1"/>
  <c r="AC452" i="23"/>
  <c r="AO554" i="18"/>
  <c r="I555" i="18"/>
  <c r="BA555" i="18" s="1"/>
  <c r="K555" i="18"/>
  <c r="K453" i="23" s="1"/>
  <c r="AH555" i="18"/>
  <c r="AI555" i="18" s="1"/>
  <c r="AJ555" i="18"/>
  <c r="AB453" i="23" s="1"/>
  <c r="AC453" i="23"/>
  <c r="AO555" i="18"/>
  <c r="AO125" i="18"/>
  <c r="AO126" i="18"/>
  <c r="AO127" i="18"/>
  <c r="AO128" i="18"/>
  <c r="AO129" i="18"/>
  <c r="AO130" i="18"/>
  <c r="AO131" i="18"/>
  <c r="AO132" i="18"/>
  <c r="AO133" i="18"/>
  <c r="AO134" i="18"/>
  <c r="AO135" i="18"/>
  <c r="AO136" i="18"/>
  <c r="AO137" i="18"/>
  <c r="AO138" i="18"/>
  <c r="AO139" i="18"/>
  <c r="AO116" i="18"/>
  <c r="AO117" i="18"/>
  <c r="AO118" i="18"/>
  <c r="AO119" i="18"/>
  <c r="AO120" i="18"/>
  <c r="AO121" i="18"/>
  <c r="AO122" i="18"/>
  <c r="AO123" i="18"/>
  <c r="AO124" i="18"/>
  <c r="AH116" i="18"/>
  <c r="AH117" i="18"/>
  <c r="AH118" i="18"/>
  <c r="AH119" i="18"/>
  <c r="AH120" i="18"/>
  <c r="AH121" i="18"/>
  <c r="AH122" i="18"/>
  <c r="AH123" i="18"/>
  <c r="AH124" i="18"/>
  <c r="AK124" i="18" s="1"/>
  <c r="AH125" i="18"/>
  <c r="AK125" i="18" s="1"/>
  <c r="AC23" i="23" s="1"/>
  <c r="AH126" i="18"/>
  <c r="AK126" i="18" s="1"/>
  <c r="AC24" i="23" s="1"/>
  <c r="AH127" i="18"/>
  <c r="AK127" i="18" s="1"/>
  <c r="AC25" i="23" s="1"/>
  <c r="AH128" i="18"/>
  <c r="AK128" i="18" s="1"/>
  <c r="AC26" i="23" s="1"/>
  <c r="AH129" i="18"/>
  <c r="AK129" i="18" s="1"/>
  <c r="AC27" i="23" s="1"/>
  <c r="AH130" i="18"/>
  <c r="AK130" i="18" s="1"/>
  <c r="AC28" i="23" s="1"/>
  <c r="AH131" i="18"/>
  <c r="AK131" i="18" s="1"/>
  <c r="AC29" i="23" s="1"/>
  <c r="AH132" i="18"/>
  <c r="AK132" i="18" s="1"/>
  <c r="AC30" i="23" s="1"/>
  <c r="AH133" i="18"/>
  <c r="AK133" i="18" s="1"/>
  <c r="AC31" i="23" s="1"/>
  <c r="AH134" i="18"/>
  <c r="AK134" i="18" s="1"/>
  <c r="AC32" i="23" s="1"/>
  <c r="AH135" i="18"/>
  <c r="AK135" i="18" s="1"/>
  <c r="AC33" i="23" s="1"/>
  <c r="AH136" i="18"/>
  <c r="AK136" i="18" s="1"/>
  <c r="AC34" i="23" s="1"/>
  <c r="AH137" i="18"/>
  <c r="AK137" i="18" s="1"/>
  <c r="AC35" i="23" s="1"/>
  <c r="AH138" i="18"/>
  <c r="AK138" i="18" s="1"/>
  <c r="AC36" i="23" s="1"/>
  <c r="AH139" i="18"/>
  <c r="AK139" i="18" s="1"/>
  <c r="AC37" i="23" s="1"/>
  <c r="AH115" i="18"/>
  <c r="AO115" i="18"/>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211" i="6"/>
  <c r="AP212" i="6"/>
  <c r="AP213" i="6"/>
  <c r="AP214" i="6"/>
  <c r="AP215" i="6"/>
  <c r="AP216" i="6"/>
  <c r="AP217" i="6"/>
  <c r="AP218" i="6"/>
  <c r="AP219" i="6"/>
  <c r="AP220" i="6"/>
  <c r="AP221" i="6"/>
  <c r="AP222" i="6"/>
  <c r="AP223" i="6"/>
  <c r="AP224" i="6"/>
  <c r="AP225" i="6"/>
  <c r="AP226" i="6"/>
  <c r="AP227" i="6"/>
  <c r="AP228" i="6"/>
  <c r="AP229" i="6"/>
  <c r="AP230" i="6"/>
  <c r="AP231" i="6"/>
  <c r="AP232" i="6"/>
  <c r="AP233" i="6"/>
  <c r="AP234" i="6"/>
  <c r="AP235" i="6"/>
  <c r="AP236" i="6"/>
  <c r="AP237" i="6"/>
  <c r="AP238" i="6"/>
  <c r="AP239" i="6"/>
  <c r="AP240" i="6"/>
  <c r="AP241" i="6"/>
  <c r="AP242" i="6"/>
  <c r="AP243" i="6"/>
  <c r="AP244" i="6"/>
  <c r="AP245" i="6"/>
  <c r="AP246" i="6"/>
  <c r="AP247" i="6"/>
  <c r="AP248" i="6"/>
  <c r="AP249" i="6"/>
  <c r="AP250" i="6"/>
  <c r="AP251" i="6"/>
  <c r="AP252" i="6"/>
  <c r="AP253" i="6"/>
  <c r="AP254" i="6"/>
  <c r="AP255" i="6"/>
  <c r="AP256" i="6"/>
  <c r="AP257" i="6"/>
  <c r="AP258" i="6"/>
  <c r="AP259" i="6"/>
  <c r="AP260" i="6"/>
  <c r="AP261" i="6"/>
  <c r="AP262" i="6"/>
  <c r="AP263" i="6"/>
  <c r="AP264" i="6"/>
  <c r="AP265" i="6"/>
  <c r="AP266" i="6"/>
  <c r="AP267" i="6"/>
  <c r="AP268" i="6"/>
  <c r="AP269" i="6"/>
  <c r="AP270" i="6"/>
  <c r="AP271" i="6"/>
  <c r="AP272" i="6"/>
  <c r="AP273" i="6"/>
  <c r="AP274" i="6"/>
  <c r="AP275" i="6"/>
  <c r="AP276" i="6"/>
  <c r="AP277" i="6"/>
  <c r="AP278" i="6"/>
  <c r="AP279" i="6"/>
  <c r="AP280" i="6"/>
  <c r="AP281" i="6"/>
  <c r="AP282" i="6"/>
  <c r="AP283" i="6"/>
  <c r="AP284" i="6"/>
  <c r="AP285" i="6"/>
  <c r="AP286" i="6"/>
  <c r="AP287" i="6"/>
  <c r="AP288" i="6"/>
  <c r="AP289" i="6"/>
  <c r="AP290" i="6"/>
  <c r="AP291" i="6"/>
  <c r="AP292" i="6"/>
  <c r="AP293" i="6"/>
  <c r="AP294" i="6"/>
  <c r="AP295" i="6"/>
  <c r="AP296" i="6"/>
  <c r="AP297" i="6"/>
  <c r="AP298" i="6"/>
  <c r="AP299" i="6"/>
  <c r="AP300" i="6"/>
  <c r="AP301" i="6"/>
  <c r="AP302" i="6"/>
  <c r="AP303" i="6"/>
  <c r="AP304" i="6"/>
  <c r="AP305" i="6"/>
  <c r="AP306" i="6"/>
  <c r="AP307" i="6"/>
  <c r="AP308" i="6"/>
  <c r="AP309" i="6"/>
  <c r="AP310" i="6"/>
  <c r="AP311" i="6"/>
  <c r="AP312" i="6"/>
  <c r="AP313" i="6"/>
  <c r="AP314" i="6"/>
  <c r="AP315" i="6"/>
  <c r="AP316" i="6"/>
  <c r="AP317" i="6"/>
  <c r="AP318" i="6"/>
  <c r="AP319" i="6"/>
  <c r="AP320" i="6"/>
  <c r="AP321" i="6"/>
  <c r="AP322" i="6"/>
  <c r="AP323" i="6"/>
  <c r="AP324" i="6"/>
  <c r="AP325" i="6"/>
  <c r="AP326" i="6"/>
  <c r="AP327" i="6"/>
  <c r="AP328" i="6"/>
  <c r="AP329" i="6"/>
  <c r="AP330" i="6"/>
  <c r="AP331" i="6"/>
  <c r="AP332" i="6"/>
  <c r="AP333" i="6"/>
  <c r="AP334" i="6"/>
  <c r="AP335" i="6"/>
  <c r="AP336" i="6"/>
  <c r="AP337" i="6"/>
  <c r="AP338" i="6"/>
  <c r="AP339" i="6"/>
  <c r="AP340" i="6"/>
  <c r="AP341" i="6"/>
  <c r="AP342" i="6"/>
  <c r="AP343" i="6"/>
  <c r="AP344" i="6"/>
  <c r="AP345" i="6"/>
  <c r="AP346" i="6"/>
  <c r="AP347" i="6"/>
  <c r="AP348" i="6"/>
  <c r="AP349" i="6"/>
  <c r="AP350" i="6"/>
  <c r="AP351" i="6"/>
  <c r="AP352" i="6"/>
  <c r="AP353" i="6"/>
  <c r="AP354" i="6"/>
  <c r="AP355" i="6"/>
  <c r="AP356" i="6"/>
  <c r="AP357" i="6"/>
  <c r="AP358" i="6"/>
  <c r="AP359" i="6"/>
  <c r="AP360" i="6"/>
  <c r="AP361" i="6"/>
  <c r="AP362" i="6"/>
  <c r="AP363" i="6"/>
  <c r="AP364" i="6"/>
  <c r="AP365" i="6"/>
  <c r="AP366" i="6"/>
  <c r="AP367" i="6"/>
  <c r="AP368" i="6"/>
  <c r="AP369" i="6"/>
  <c r="AP370" i="6"/>
  <c r="AP371" i="6"/>
  <c r="AP372" i="6"/>
  <c r="AP373" i="6"/>
  <c r="AP374" i="6"/>
  <c r="AP375" i="6"/>
  <c r="AP376" i="6"/>
  <c r="AP377" i="6"/>
  <c r="AP378" i="6"/>
  <c r="AP379" i="6"/>
  <c r="AP380" i="6"/>
  <c r="AP381" i="6"/>
  <c r="AP382" i="6"/>
  <c r="AP383" i="6"/>
  <c r="AP384" i="6"/>
  <c r="AP385" i="6"/>
  <c r="AP386" i="6"/>
  <c r="AP387" i="6"/>
  <c r="AP388" i="6"/>
  <c r="AP389" i="6"/>
  <c r="AP390" i="6"/>
  <c r="AP391" i="6"/>
  <c r="AP392" i="6"/>
  <c r="AP393" i="6"/>
  <c r="AP394" i="6"/>
  <c r="AP395" i="6"/>
  <c r="AP396" i="6"/>
  <c r="AP397" i="6"/>
  <c r="AP398" i="6"/>
  <c r="AP399" i="6"/>
  <c r="AP400" i="6"/>
  <c r="AP401" i="6"/>
  <c r="AP402" i="6"/>
  <c r="AP403" i="6"/>
  <c r="AP404" i="6"/>
  <c r="AP405" i="6"/>
  <c r="AP406" i="6"/>
  <c r="AP407" i="6"/>
  <c r="AP408" i="6"/>
  <c r="AP409" i="6"/>
  <c r="AP410" i="6"/>
  <c r="AP411" i="6"/>
  <c r="AP412" i="6"/>
  <c r="AP413" i="6"/>
  <c r="AP414" i="6"/>
  <c r="AP415" i="6"/>
  <c r="AP416" i="6"/>
  <c r="AP417" i="6"/>
  <c r="AP418" i="6"/>
  <c r="AP419" i="6"/>
  <c r="AP420" i="6"/>
  <c r="AP421" i="6"/>
  <c r="AP422" i="6"/>
  <c r="AP423" i="6"/>
  <c r="AP424" i="6"/>
  <c r="AP425" i="6"/>
  <c r="AP426" i="6"/>
  <c r="AP427" i="6"/>
  <c r="AP428" i="6"/>
  <c r="AP429" i="6"/>
  <c r="AP430" i="6"/>
  <c r="AP431" i="6"/>
  <c r="AP432" i="6"/>
  <c r="AP433" i="6"/>
  <c r="AP434" i="6"/>
  <c r="AP435" i="6"/>
  <c r="AP436" i="6"/>
  <c r="AP437" i="6"/>
  <c r="AP438" i="6"/>
  <c r="AP439" i="6"/>
  <c r="AP440" i="6"/>
  <c r="AP441" i="6"/>
  <c r="AP442" i="6"/>
  <c r="AP443" i="6"/>
  <c r="AP444" i="6"/>
  <c r="AP445" i="6"/>
  <c r="AP446" i="6"/>
  <c r="AP447" i="6"/>
  <c r="AP448" i="6"/>
  <c r="AP449" i="6"/>
  <c r="AP450" i="6"/>
  <c r="AP451" i="6"/>
  <c r="AP452" i="6"/>
  <c r="AP453" i="6"/>
  <c r="AP454" i="6"/>
  <c r="AP455" i="6"/>
  <c r="AP456" i="6"/>
  <c r="AP457" i="6"/>
  <c r="AP458" i="6"/>
  <c r="AP459" i="6"/>
  <c r="AP460" i="6"/>
  <c r="AP461" i="6"/>
  <c r="AP462" i="6"/>
  <c r="AP463" i="6"/>
  <c r="AP464" i="6"/>
  <c r="AP465" i="6"/>
  <c r="AP466" i="6"/>
  <c r="AP467" i="6"/>
  <c r="AP468" i="6"/>
  <c r="AP469" i="6"/>
  <c r="AP470" i="6"/>
  <c r="AP471" i="6"/>
  <c r="AP472" i="6"/>
  <c r="AP473" i="6"/>
  <c r="AP474" i="6"/>
  <c r="AP475" i="6"/>
  <c r="AP476" i="6"/>
  <c r="AP477" i="6"/>
  <c r="AP478" i="6"/>
  <c r="AP479" i="6"/>
  <c r="AP480" i="6"/>
  <c r="AP481" i="6"/>
  <c r="AP482" i="6"/>
  <c r="AP483" i="6"/>
  <c r="AP484" i="6"/>
  <c r="AP485" i="6"/>
  <c r="AP486" i="6"/>
  <c r="AP487" i="6"/>
  <c r="AP488" i="6"/>
  <c r="AP489" i="6"/>
  <c r="AP490" i="6"/>
  <c r="AP491" i="6"/>
  <c r="AP492" i="6"/>
  <c r="AP493" i="6"/>
  <c r="AP494" i="6"/>
  <c r="AP495" i="6"/>
  <c r="AP496" i="6"/>
  <c r="AP497" i="6"/>
  <c r="AP498" i="6"/>
  <c r="AP499" i="6"/>
  <c r="AP500" i="6"/>
  <c r="AP501" i="6"/>
  <c r="AP502" i="6"/>
  <c r="AP503" i="6"/>
  <c r="AP504" i="6"/>
  <c r="AP505" i="6"/>
  <c r="AP506" i="6"/>
  <c r="AP507" i="6"/>
  <c r="AP508" i="6"/>
  <c r="AP509" i="6"/>
  <c r="AP12" i="6"/>
  <c r="I116" i="18"/>
  <c r="BA116" i="18" s="1"/>
  <c r="I117" i="18"/>
  <c r="BA117" i="18" s="1"/>
  <c r="I118" i="18"/>
  <c r="BA118" i="18" s="1"/>
  <c r="I119" i="18"/>
  <c r="BA119" i="18" s="1"/>
  <c r="I120" i="18"/>
  <c r="BA120" i="18" s="1"/>
  <c r="I121" i="18"/>
  <c r="BA121" i="18" s="1"/>
  <c r="I122" i="18"/>
  <c r="BA122" i="18" s="1"/>
  <c r="I123" i="18"/>
  <c r="BA123" i="18" s="1"/>
  <c r="I124" i="18"/>
  <c r="BA124" i="18" s="1"/>
  <c r="I125" i="18"/>
  <c r="BA125" i="18" s="1"/>
  <c r="I126" i="18"/>
  <c r="BA126" i="18" s="1"/>
  <c r="I127" i="18"/>
  <c r="BA127" i="18" s="1"/>
  <c r="I128" i="18"/>
  <c r="BA128" i="18" s="1"/>
  <c r="I129" i="18"/>
  <c r="BA129" i="18" s="1"/>
  <c r="I130" i="18"/>
  <c r="BA130" i="18" s="1"/>
  <c r="I131" i="18"/>
  <c r="BA131" i="18" s="1"/>
  <c r="I132" i="18"/>
  <c r="BA132" i="18" s="1"/>
  <c r="I133" i="18"/>
  <c r="BA133" i="18" s="1"/>
  <c r="I134" i="18"/>
  <c r="BA134" i="18" s="1"/>
  <c r="I135" i="18"/>
  <c r="BA135" i="18" s="1"/>
  <c r="I136" i="18"/>
  <c r="BA136" i="18" s="1"/>
  <c r="I137" i="18"/>
  <c r="BA137" i="18" s="1"/>
  <c r="I138" i="18"/>
  <c r="BA138" i="18" s="1"/>
  <c r="I139" i="18"/>
  <c r="BA139" i="18" s="1"/>
  <c r="I115" i="18"/>
  <c r="BA115" i="18" s="1"/>
  <c r="I30" i="1" l="1" a="1"/>
  <c r="I30" i="1" s="1"/>
  <c r="I28" i="1" a="1"/>
  <c r="I28" i="1" s="1"/>
  <c r="AI345" i="18"/>
  <c r="AK345" i="18"/>
  <c r="AC243" i="23" s="1"/>
  <c r="AI329" i="18"/>
  <c r="AK329" i="18"/>
  <c r="AC227" i="23" s="1"/>
  <c r="AI325" i="18"/>
  <c r="AK325" i="18"/>
  <c r="AC223" i="23" s="1"/>
  <c r="AI321" i="18"/>
  <c r="AA219" i="23" s="1"/>
  <c r="AK321" i="18"/>
  <c r="AC219" i="23" s="1"/>
  <c r="AI277" i="18"/>
  <c r="AA175" i="23" s="1"/>
  <c r="AK277" i="18"/>
  <c r="AC175" i="23" s="1"/>
  <c r="AI273" i="18"/>
  <c r="AA171" i="23" s="1"/>
  <c r="AK273" i="18"/>
  <c r="AC171" i="23" s="1"/>
  <c r="AI269" i="18"/>
  <c r="AA167" i="23" s="1"/>
  <c r="AK269" i="18"/>
  <c r="AC167" i="23" s="1"/>
  <c r="AI253" i="18"/>
  <c r="AA151" i="23" s="1"/>
  <c r="AK253" i="18"/>
  <c r="AC151" i="23" s="1"/>
  <c r="AI221" i="18"/>
  <c r="AA119" i="23" s="1"/>
  <c r="AK221" i="18"/>
  <c r="AC119" i="23" s="1"/>
  <c r="AI209" i="18"/>
  <c r="AK209" i="18"/>
  <c r="AC107" i="23" s="1"/>
  <c r="AI205" i="18"/>
  <c r="AK205" i="18"/>
  <c r="AC103" i="23" s="1"/>
  <c r="AI197" i="18"/>
  <c r="AK197" i="18"/>
  <c r="AC95" i="23" s="1"/>
  <c r="AI342" i="18"/>
  <c r="AK342" i="18"/>
  <c r="AC240" i="23" s="1"/>
  <c r="AI338" i="18"/>
  <c r="AA236" i="23" s="1"/>
  <c r="AK338" i="18"/>
  <c r="AC236" i="23" s="1"/>
  <c r="AI330" i="18"/>
  <c r="AA228" i="23" s="1"/>
  <c r="AK330" i="18"/>
  <c r="AC228" i="23" s="1"/>
  <c r="AI326" i="18"/>
  <c r="AA224" i="23" s="1"/>
  <c r="AK326" i="18"/>
  <c r="AC224" i="23" s="1"/>
  <c r="AI246" i="18"/>
  <c r="AA144" i="23" s="1"/>
  <c r="AK246" i="18"/>
  <c r="AC144" i="23" s="1"/>
  <c r="AI322" i="18"/>
  <c r="AA220" i="23" s="1"/>
  <c r="AK322" i="18"/>
  <c r="AC220" i="23" s="1"/>
  <c r="AI226" i="18"/>
  <c r="AA124" i="23" s="1"/>
  <c r="AK226" i="18"/>
  <c r="AC124" i="23" s="1"/>
  <c r="AI347" i="18"/>
  <c r="AK347" i="18"/>
  <c r="AC245" i="23" s="1"/>
  <c r="AI343" i="18"/>
  <c r="AK343" i="18"/>
  <c r="AC241" i="23" s="1"/>
  <c r="AI339" i="18"/>
  <c r="AK339" i="18"/>
  <c r="AC237" i="23" s="1"/>
  <c r="AI335" i="18"/>
  <c r="AK335" i="18"/>
  <c r="AC233" i="23" s="1"/>
  <c r="AI331" i="18"/>
  <c r="AK331" i="18"/>
  <c r="AC229" i="23" s="1"/>
  <c r="AI327" i="18"/>
  <c r="AA225" i="23" s="1"/>
  <c r="AK327" i="18"/>
  <c r="AC225" i="23" s="1"/>
  <c r="AI323" i="18"/>
  <c r="AA221" i="23" s="1"/>
  <c r="AK323" i="18"/>
  <c r="AC221" i="23" s="1"/>
  <c r="AI279" i="18"/>
  <c r="AA177" i="23" s="1"/>
  <c r="AK279" i="18"/>
  <c r="AC177" i="23" s="1"/>
  <c r="AI263" i="18"/>
  <c r="AA161" i="23" s="1"/>
  <c r="AK263" i="18"/>
  <c r="AC161" i="23" s="1"/>
  <c r="AI259" i="18"/>
  <c r="AA157" i="23" s="1"/>
  <c r="AK259" i="18"/>
  <c r="AC157" i="23" s="1"/>
  <c r="AI255" i="18"/>
  <c r="AA153" i="23" s="1"/>
  <c r="AK255" i="18"/>
  <c r="AC153" i="23" s="1"/>
  <c r="AI251" i="18"/>
  <c r="AK251" i="18"/>
  <c r="AC149" i="23" s="1"/>
  <c r="AI247" i="18"/>
  <c r="AK247" i="18"/>
  <c r="AC145" i="23" s="1"/>
  <c r="AI243" i="18"/>
  <c r="AK243" i="18"/>
  <c r="AC141" i="23" s="1"/>
  <c r="AI239" i="18"/>
  <c r="AK239" i="18"/>
  <c r="AC137" i="23" s="1"/>
  <c r="AI235" i="18"/>
  <c r="AA133" i="23" s="1"/>
  <c r="AK235" i="18"/>
  <c r="AC133" i="23" s="1"/>
  <c r="AI231" i="18"/>
  <c r="AA129" i="23" s="1"/>
  <c r="AK231" i="18"/>
  <c r="AC129" i="23" s="1"/>
  <c r="AI227" i="18"/>
  <c r="AA125" i="23" s="1"/>
  <c r="AK227" i="18"/>
  <c r="AC125" i="23" s="1"/>
  <c r="AI223" i="18"/>
  <c r="AA121" i="23" s="1"/>
  <c r="AK223" i="18"/>
  <c r="AC121" i="23" s="1"/>
  <c r="AI219" i="18"/>
  <c r="AA117" i="23" s="1"/>
  <c r="AK219" i="18"/>
  <c r="AC117" i="23" s="1"/>
  <c r="AI215" i="18"/>
  <c r="AK215" i="18"/>
  <c r="AC113" i="23" s="1"/>
  <c r="AI211" i="18"/>
  <c r="AK211" i="18"/>
  <c r="AC109" i="23" s="1"/>
  <c r="AI207" i="18"/>
  <c r="AK207" i="18"/>
  <c r="AC105" i="23" s="1"/>
  <c r="AI203" i="18"/>
  <c r="AK203" i="18"/>
  <c r="AC101" i="23" s="1"/>
  <c r="AI274" i="18"/>
  <c r="AA172" i="23" s="1"/>
  <c r="AK274" i="18"/>
  <c r="AC172" i="23" s="1"/>
  <c r="AI270" i="18"/>
  <c r="AA168" i="23" s="1"/>
  <c r="AK270" i="18"/>
  <c r="AC168" i="23" s="1"/>
  <c r="AI262" i="18"/>
  <c r="AA160" i="23" s="1"/>
  <c r="AK262" i="18"/>
  <c r="AC160" i="23" s="1"/>
  <c r="AI250" i="18"/>
  <c r="AA148" i="23" s="1"/>
  <c r="AK250" i="18"/>
  <c r="AC148" i="23" s="1"/>
  <c r="AI230" i="18"/>
  <c r="AA128" i="23" s="1"/>
  <c r="AK230" i="18"/>
  <c r="AC128" i="23" s="1"/>
  <c r="AI222" i="18"/>
  <c r="AA120" i="23" s="1"/>
  <c r="AK222" i="18"/>
  <c r="AC120" i="23" s="1"/>
  <c r="AI218" i="18"/>
  <c r="AA116" i="23" s="1"/>
  <c r="AK218" i="18"/>
  <c r="AC116" i="23" s="1"/>
  <c r="AI210" i="18"/>
  <c r="AK210" i="18"/>
  <c r="AC108" i="23" s="1"/>
  <c r="AI206" i="18"/>
  <c r="AK206" i="18"/>
  <c r="AC104" i="23" s="1"/>
  <c r="AI340" i="18"/>
  <c r="AK340" i="18"/>
  <c r="AC238" i="23" s="1"/>
  <c r="AI336" i="18"/>
  <c r="AK336" i="18"/>
  <c r="AC234" i="23" s="1"/>
  <c r="AI332" i="18"/>
  <c r="AK332" i="18"/>
  <c r="AC230" i="23" s="1"/>
  <c r="AI328" i="18"/>
  <c r="AA226" i="23" s="1"/>
  <c r="AK328" i="18"/>
  <c r="AC226" i="23" s="1"/>
  <c r="AI320" i="18"/>
  <c r="AA218" i="23" s="1"/>
  <c r="AK320" i="18"/>
  <c r="AC218" i="23" s="1"/>
  <c r="AI264" i="18"/>
  <c r="AA162" i="23" s="1"/>
  <c r="AK264" i="18"/>
  <c r="AC162" i="23" s="1"/>
  <c r="AI260" i="18"/>
  <c r="AA158" i="23" s="1"/>
  <c r="AK260" i="18"/>
  <c r="AC158" i="23" s="1"/>
  <c r="AI220" i="18"/>
  <c r="AA118" i="23" s="1"/>
  <c r="AK220" i="18"/>
  <c r="AC118" i="23" s="1"/>
  <c r="AI216" i="18"/>
  <c r="AK216" i="18"/>
  <c r="AC114" i="23" s="1"/>
  <c r="AI212" i="18"/>
  <c r="AK212" i="18"/>
  <c r="AC110" i="23" s="1"/>
  <c r="AI208" i="18"/>
  <c r="AK208" i="18"/>
  <c r="AC106" i="23" s="1"/>
  <c r="AI204" i="18"/>
  <c r="AK204" i="18"/>
  <c r="AC102" i="23" s="1"/>
  <c r="AI278" i="18"/>
  <c r="AA176" i="23" s="1"/>
  <c r="AK278" i="18"/>
  <c r="AC176" i="23" s="1"/>
  <c r="AI266" i="18"/>
  <c r="AA164" i="23" s="1"/>
  <c r="AK266" i="18"/>
  <c r="AC164" i="23" s="1"/>
  <c r="AI214" i="18"/>
  <c r="AA112" i="23" s="1"/>
  <c r="AK214" i="18"/>
  <c r="AC112" i="23" s="1"/>
  <c r="AI202" i="18"/>
  <c r="AA100" i="23" s="1"/>
  <c r="AK202" i="18"/>
  <c r="AC100" i="23" s="1"/>
  <c r="BD133" i="18"/>
  <c r="AI133" i="18"/>
  <c r="BD121" i="18"/>
  <c r="AK121" i="18"/>
  <c r="AI121" i="18"/>
  <c r="BD541" i="18"/>
  <c r="AI541" i="18"/>
  <c r="BD535" i="18"/>
  <c r="AI535" i="18"/>
  <c r="AA433" i="23" s="1"/>
  <c r="BD529" i="18"/>
  <c r="AI529" i="18"/>
  <c r="AA427" i="23" s="1"/>
  <c r="BD527" i="18"/>
  <c r="AI527" i="18"/>
  <c r="AA425" i="23" s="1"/>
  <c r="BD525" i="18"/>
  <c r="AI525" i="18"/>
  <c r="AA423" i="23" s="1"/>
  <c r="BD515" i="18"/>
  <c r="AI515" i="18"/>
  <c r="AA413" i="23" s="1"/>
  <c r="BD513" i="18"/>
  <c r="AI513" i="18"/>
  <c r="AA411" i="23" s="1"/>
  <c r="BD507" i="18"/>
  <c r="AI507" i="18"/>
  <c r="AA405" i="23" s="1"/>
  <c r="BD501" i="18"/>
  <c r="AI501" i="18"/>
  <c r="AA399" i="23" s="1"/>
  <c r="BD495" i="18"/>
  <c r="AI495" i="18"/>
  <c r="BD489" i="18"/>
  <c r="AI489" i="18"/>
  <c r="BD487" i="18"/>
  <c r="AI487" i="18"/>
  <c r="AA385" i="23" s="1"/>
  <c r="BD475" i="18"/>
  <c r="AI475" i="18"/>
  <c r="AA373" i="23" s="1"/>
  <c r="BD473" i="18"/>
  <c r="AI473" i="18"/>
  <c r="AA371" i="23" s="1"/>
  <c r="BD471" i="18"/>
  <c r="AI471" i="18"/>
  <c r="AA369" i="23" s="1"/>
  <c r="BD465" i="18"/>
  <c r="AI465" i="18"/>
  <c r="AA363" i="23" s="1"/>
  <c r="BD459" i="18"/>
  <c r="AI459" i="18"/>
  <c r="AA357" i="23" s="1"/>
  <c r="BD453" i="18"/>
  <c r="AI453" i="18"/>
  <c r="AA351" i="23" s="1"/>
  <c r="BD447" i="18"/>
  <c r="AI447" i="18"/>
  <c r="BD377" i="18"/>
  <c r="AI377" i="18"/>
  <c r="BD361" i="18"/>
  <c r="AI361" i="18"/>
  <c r="BD341" i="18"/>
  <c r="AI341" i="18"/>
  <c r="AA239" i="23" s="1"/>
  <c r="BD319" i="18"/>
  <c r="AI319" i="18"/>
  <c r="AA217" i="23" s="1"/>
  <c r="BD313" i="18"/>
  <c r="AI313" i="18"/>
  <c r="AA211" i="23" s="1"/>
  <c r="BD307" i="18"/>
  <c r="AI307" i="18"/>
  <c r="AA205" i="23" s="1"/>
  <c r="BD305" i="18"/>
  <c r="AI305" i="18"/>
  <c r="AA203" i="23" s="1"/>
  <c r="BD299" i="18"/>
  <c r="AI299" i="18"/>
  <c r="AA197" i="23" s="1"/>
  <c r="BD297" i="18"/>
  <c r="AI297" i="18"/>
  <c r="AA195" i="23" s="1"/>
  <c r="BD295" i="18"/>
  <c r="AI295" i="18"/>
  <c r="AA193" i="23" s="1"/>
  <c r="BD293" i="18"/>
  <c r="AI293" i="18"/>
  <c r="BD291" i="18"/>
  <c r="AI291" i="18"/>
  <c r="BD289" i="18"/>
  <c r="AI289" i="18"/>
  <c r="AA187" i="23" s="1"/>
  <c r="BD287" i="18"/>
  <c r="AI287" i="18"/>
  <c r="AA185" i="23" s="1"/>
  <c r="BD285" i="18"/>
  <c r="AI285" i="18"/>
  <c r="AA183" i="23" s="1"/>
  <c r="BD283" i="18"/>
  <c r="AI283" i="18"/>
  <c r="AA181" i="23" s="1"/>
  <c r="BD281" i="18"/>
  <c r="AI281" i="18"/>
  <c r="AA179" i="23" s="1"/>
  <c r="BD275" i="18"/>
  <c r="AI275" i="18"/>
  <c r="AA173" i="23" s="1"/>
  <c r="BD271" i="18"/>
  <c r="AI271" i="18"/>
  <c r="AA169" i="23" s="1"/>
  <c r="BD267" i="18"/>
  <c r="AI267" i="18"/>
  <c r="BD265" i="18"/>
  <c r="AI265" i="18"/>
  <c r="BD261" i="18"/>
  <c r="AI261" i="18"/>
  <c r="BD257" i="18"/>
  <c r="AI257" i="18"/>
  <c r="AA155" i="23" s="1"/>
  <c r="BD249" i="18"/>
  <c r="AI249" i="18"/>
  <c r="AA147" i="23" s="1"/>
  <c r="BD245" i="18"/>
  <c r="AI245" i="18"/>
  <c r="AA143" i="23" s="1"/>
  <c r="BD241" i="18"/>
  <c r="AI241" i="18"/>
  <c r="AA139" i="23" s="1"/>
  <c r="BD237" i="18"/>
  <c r="AI237" i="18"/>
  <c r="AA135" i="23" s="1"/>
  <c r="BD233" i="18"/>
  <c r="AI233" i="18"/>
  <c r="AA131" i="23" s="1"/>
  <c r="BD229" i="18"/>
  <c r="AI229" i="18"/>
  <c r="AA127" i="23" s="1"/>
  <c r="BD225" i="18"/>
  <c r="AI225" i="18"/>
  <c r="AA123" i="23" s="1"/>
  <c r="BD217" i="18"/>
  <c r="AI217" i="18"/>
  <c r="BD213" i="18"/>
  <c r="AI213" i="18"/>
  <c r="BD201" i="18"/>
  <c r="AI201" i="18"/>
  <c r="AA99" i="23" s="1"/>
  <c r="BD199" i="18"/>
  <c r="AI199" i="18"/>
  <c r="AA97" i="23" s="1"/>
  <c r="BD195" i="18"/>
  <c r="AI195" i="18"/>
  <c r="AA93" i="23" s="1"/>
  <c r="BD193" i="18"/>
  <c r="AI193" i="18"/>
  <c r="AA91" i="23" s="1"/>
  <c r="BD191" i="18"/>
  <c r="AI191" i="18"/>
  <c r="AA89" i="23" s="1"/>
  <c r="BD189" i="18"/>
  <c r="AI189" i="18"/>
  <c r="AA87" i="23" s="1"/>
  <c r="BD187" i="18"/>
  <c r="AI187" i="18"/>
  <c r="AA85" i="23" s="1"/>
  <c r="BD185" i="18"/>
  <c r="AI185" i="18"/>
  <c r="BD183" i="18"/>
  <c r="AI183" i="18"/>
  <c r="BD181" i="18"/>
  <c r="AI181" i="18"/>
  <c r="BD179" i="18"/>
  <c r="AI179" i="18"/>
  <c r="AA77" i="23" s="1"/>
  <c r="BD177" i="18"/>
  <c r="AI177" i="18"/>
  <c r="AA75" i="23" s="1"/>
  <c r="BD175" i="18"/>
  <c r="AI175" i="18"/>
  <c r="AA73" i="23" s="1"/>
  <c r="BD173" i="18"/>
  <c r="AI173" i="18"/>
  <c r="AA71" i="23" s="1"/>
  <c r="BD171" i="18"/>
  <c r="AI171" i="18"/>
  <c r="AA69" i="23" s="1"/>
  <c r="BD169" i="18"/>
  <c r="AI169" i="18"/>
  <c r="AA67" i="23" s="1"/>
  <c r="BD167" i="18"/>
  <c r="AI167" i="18"/>
  <c r="AA65" i="23" s="1"/>
  <c r="BD165" i="18"/>
  <c r="AI165" i="18"/>
  <c r="AA63" i="23" s="1"/>
  <c r="BD163" i="18"/>
  <c r="AI163" i="18"/>
  <c r="BD161" i="18"/>
  <c r="AI161" i="18"/>
  <c r="BD159" i="18"/>
  <c r="AI159" i="18"/>
  <c r="AA57" i="23" s="1"/>
  <c r="BD157" i="18"/>
  <c r="AI157" i="18"/>
  <c r="AA55" i="23" s="1"/>
  <c r="BD155" i="18"/>
  <c r="AI155" i="18"/>
  <c r="AA53" i="23" s="1"/>
  <c r="BD153" i="18"/>
  <c r="AI153" i="18"/>
  <c r="AA51" i="23" s="1"/>
  <c r="BD151" i="18"/>
  <c r="AI151" i="18"/>
  <c r="AA49" i="23" s="1"/>
  <c r="BD149" i="18"/>
  <c r="AI149" i="18"/>
  <c r="AA47" i="23" s="1"/>
  <c r="BD147" i="18"/>
  <c r="AI147" i="18"/>
  <c r="AA45" i="23" s="1"/>
  <c r="BD145" i="18"/>
  <c r="AI145" i="18"/>
  <c r="BD143" i="18"/>
  <c r="AI143" i="18"/>
  <c r="BD141" i="18"/>
  <c r="AI141" i="18"/>
  <c r="BD608" i="18"/>
  <c r="AI608" i="18"/>
  <c r="AA506" i="23" s="1"/>
  <c r="BD606" i="18"/>
  <c r="AI606" i="18"/>
  <c r="AA504" i="23" s="1"/>
  <c r="BD593" i="18"/>
  <c r="AI593" i="18"/>
  <c r="AA491" i="23" s="1"/>
  <c r="BD591" i="18"/>
  <c r="AI591" i="18"/>
  <c r="AA489" i="23" s="1"/>
  <c r="BD587" i="18"/>
  <c r="AI587" i="18"/>
  <c r="AA485" i="23" s="1"/>
  <c r="BD585" i="18"/>
  <c r="AI585" i="18"/>
  <c r="AA483" i="23" s="1"/>
  <c r="BD583" i="18"/>
  <c r="AI583" i="18"/>
  <c r="AA481" i="23" s="1"/>
  <c r="BD581" i="18"/>
  <c r="AI581" i="18"/>
  <c r="BD579" i="18"/>
  <c r="AI579" i="18"/>
  <c r="BD577" i="18"/>
  <c r="AI577" i="18"/>
  <c r="BD573" i="18"/>
  <c r="AI573" i="18"/>
  <c r="AA471" i="23" s="1"/>
  <c r="BD571" i="18"/>
  <c r="AI571" i="18"/>
  <c r="AA469" i="23" s="1"/>
  <c r="BD569" i="18"/>
  <c r="AI569" i="18"/>
  <c r="AA467" i="23" s="1"/>
  <c r="BD567" i="18"/>
  <c r="AI567" i="18"/>
  <c r="AA465" i="23" s="1"/>
  <c r="BD559" i="18"/>
  <c r="AI559" i="18"/>
  <c r="AA457" i="23" s="1"/>
  <c r="BD557" i="18"/>
  <c r="AI557" i="18"/>
  <c r="AA455" i="23" s="1"/>
  <c r="BD115" i="18"/>
  <c r="AK115" i="18"/>
  <c r="AI115" i="18"/>
  <c r="BD136" i="18"/>
  <c r="AI136" i="18"/>
  <c r="BD132" i="18"/>
  <c r="AI132" i="18"/>
  <c r="BD128" i="18"/>
  <c r="AI128" i="18"/>
  <c r="BD124" i="18"/>
  <c r="AI124" i="18"/>
  <c r="BD120" i="18"/>
  <c r="AK120" i="18"/>
  <c r="AI120" i="18"/>
  <c r="BD116" i="18"/>
  <c r="AK116" i="18"/>
  <c r="AI116" i="18"/>
  <c r="BD603" i="18"/>
  <c r="AI603" i="18"/>
  <c r="AA501" i="23" s="1"/>
  <c r="BD601" i="18"/>
  <c r="AI601" i="18"/>
  <c r="AA499" i="23" s="1"/>
  <c r="BD599" i="18"/>
  <c r="AI599" i="18"/>
  <c r="AA497" i="23" s="1"/>
  <c r="BD597" i="18"/>
  <c r="AI597" i="18"/>
  <c r="AA495" i="23" s="1"/>
  <c r="BD595" i="18"/>
  <c r="AI595" i="18"/>
  <c r="BD129" i="18"/>
  <c r="AI129" i="18"/>
  <c r="BD117" i="18"/>
  <c r="AK117" i="18"/>
  <c r="AI117" i="18"/>
  <c r="BD539" i="18"/>
  <c r="AI539" i="18"/>
  <c r="AA437" i="23" s="1"/>
  <c r="BD533" i="18"/>
  <c r="AI533" i="18"/>
  <c r="AA431" i="23" s="1"/>
  <c r="BD531" i="18"/>
  <c r="AI531" i="18"/>
  <c r="AA429" i="23" s="1"/>
  <c r="BD523" i="18"/>
  <c r="AI523" i="18"/>
  <c r="AA421" i="23" s="1"/>
  <c r="BD521" i="18"/>
  <c r="AI521" i="18"/>
  <c r="AA419" i="23" s="1"/>
  <c r="BD519" i="18"/>
  <c r="AI519" i="18"/>
  <c r="BD509" i="18"/>
  <c r="AI509" i="18"/>
  <c r="BD503" i="18"/>
  <c r="AI503" i="18"/>
  <c r="BD497" i="18"/>
  <c r="AI497" i="18"/>
  <c r="AA395" i="23" s="1"/>
  <c r="BD491" i="18"/>
  <c r="AI491" i="18"/>
  <c r="AA389" i="23" s="1"/>
  <c r="BD485" i="18"/>
  <c r="AI485" i="18"/>
  <c r="AA383" i="23" s="1"/>
  <c r="BD483" i="18"/>
  <c r="AI483" i="18"/>
  <c r="AA381" i="23" s="1"/>
  <c r="BD481" i="18"/>
  <c r="AI481" i="18"/>
  <c r="AA379" i="23" s="1"/>
  <c r="BD479" i="18"/>
  <c r="AI479" i="18"/>
  <c r="AA377" i="23" s="1"/>
  <c r="BD477" i="18"/>
  <c r="AI477" i="18"/>
  <c r="AA375" i="23" s="1"/>
  <c r="BD469" i="18"/>
  <c r="AI469" i="18"/>
  <c r="BD463" i="18"/>
  <c r="AI463" i="18"/>
  <c r="BD457" i="18"/>
  <c r="AI457" i="18"/>
  <c r="BD451" i="18"/>
  <c r="AI451" i="18"/>
  <c r="AA349" i="23" s="1"/>
  <c r="BD409" i="18"/>
  <c r="AI409" i="18"/>
  <c r="AA307" i="23" s="1"/>
  <c r="BD381" i="18"/>
  <c r="AI381" i="18"/>
  <c r="AA279" i="23" s="1"/>
  <c r="BD373" i="18"/>
  <c r="AI373" i="18"/>
  <c r="AA271" i="23" s="1"/>
  <c r="BD337" i="18"/>
  <c r="AI337" i="18"/>
  <c r="AA235" i="23" s="1"/>
  <c r="BD317" i="18"/>
  <c r="AI317" i="18"/>
  <c r="AA215" i="23" s="1"/>
  <c r="BD311" i="18"/>
  <c r="AI311" i="18"/>
  <c r="AA209" i="23" s="1"/>
  <c r="BD301" i="18"/>
  <c r="AI301" i="18"/>
  <c r="AA199" i="23" s="1"/>
  <c r="BD139" i="18"/>
  <c r="AI139" i="18"/>
  <c r="BD131" i="18"/>
  <c r="AI131" i="18"/>
  <c r="BD123" i="18"/>
  <c r="AI123" i="18"/>
  <c r="AK123" i="18"/>
  <c r="BD528" i="18"/>
  <c r="AI528" i="18"/>
  <c r="AA426" i="23" s="1"/>
  <c r="BD522" i="18"/>
  <c r="AI522" i="18"/>
  <c r="AA420" i="23" s="1"/>
  <c r="BD518" i="18"/>
  <c r="AI518" i="18"/>
  <c r="AA416" i="23" s="1"/>
  <c r="BD508" i="18"/>
  <c r="AI508" i="18"/>
  <c r="AA406" i="23" s="1"/>
  <c r="BD504" i="18"/>
  <c r="AI504" i="18"/>
  <c r="AA402" i="23" s="1"/>
  <c r="BD494" i="18"/>
  <c r="AI494" i="18"/>
  <c r="AA392" i="23" s="1"/>
  <c r="BD484" i="18"/>
  <c r="AI484" i="18"/>
  <c r="AA382" i="23" s="1"/>
  <c r="BD480" i="18"/>
  <c r="AI480" i="18"/>
  <c r="BD474" i="18"/>
  <c r="AI474" i="18"/>
  <c r="AA372" i="23" s="1"/>
  <c r="BD468" i="18"/>
  <c r="AI468" i="18"/>
  <c r="AA366" i="23" s="1"/>
  <c r="BD464" i="18"/>
  <c r="AI464" i="18"/>
  <c r="AA362" i="23" s="1"/>
  <c r="BD456" i="18"/>
  <c r="AI456" i="18"/>
  <c r="AA354" i="23" s="1"/>
  <c r="BD452" i="18"/>
  <c r="AI452" i="18"/>
  <c r="AA350" i="23" s="1"/>
  <c r="BD448" i="18"/>
  <c r="AI448" i="18"/>
  <c r="AA346" i="23" s="1"/>
  <c r="BD428" i="18"/>
  <c r="AI428" i="18"/>
  <c r="AA326" i="23" s="1"/>
  <c r="BD404" i="18"/>
  <c r="AI404" i="18"/>
  <c r="AA302" i="23" s="1"/>
  <c r="BD380" i="18"/>
  <c r="AI380" i="18"/>
  <c r="AA278" i="23" s="1"/>
  <c r="BD362" i="18"/>
  <c r="AI362" i="18"/>
  <c r="AA260" i="23" s="1"/>
  <c r="BD334" i="18"/>
  <c r="AI334" i="18"/>
  <c r="AA232" i="23" s="1"/>
  <c r="BD316" i="18"/>
  <c r="AI316" i="18"/>
  <c r="AA214" i="23" s="1"/>
  <c r="BD312" i="18"/>
  <c r="AI312" i="18"/>
  <c r="AA210" i="23" s="1"/>
  <c r="BD304" i="18"/>
  <c r="AI304" i="18"/>
  <c r="AA202" i="23" s="1"/>
  <c r="BD298" i="18"/>
  <c r="AI298" i="18"/>
  <c r="AA196" i="23" s="1"/>
  <c r="BD294" i="18"/>
  <c r="AI294" i="18"/>
  <c r="AA192" i="23" s="1"/>
  <c r="BD288" i="18"/>
  <c r="AI288" i="18"/>
  <c r="AA186" i="23" s="1"/>
  <c r="BD284" i="18"/>
  <c r="AI284" i="18"/>
  <c r="AA182" i="23" s="1"/>
  <c r="BD280" i="18"/>
  <c r="AI280" i="18"/>
  <c r="AA178" i="23" s="1"/>
  <c r="BD254" i="18"/>
  <c r="AI254" i="18"/>
  <c r="BD236" i="18"/>
  <c r="AI236" i="18"/>
  <c r="AA134" i="23" s="1"/>
  <c r="BD232" i="18"/>
  <c r="AI232" i="18"/>
  <c r="AA130" i="23" s="1"/>
  <c r="BD196" i="18"/>
  <c r="AI196" i="18"/>
  <c r="AA94" i="23" s="1"/>
  <c r="BD190" i="18"/>
  <c r="AI190" i="18"/>
  <c r="AA88" i="23" s="1"/>
  <c r="BD186" i="18"/>
  <c r="AI186" i="18"/>
  <c r="AA84" i="23" s="1"/>
  <c r="BD176" i="18"/>
  <c r="AI176" i="18"/>
  <c r="AA74" i="23" s="1"/>
  <c r="BD170" i="18"/>
  <c r="AI170" i="18"/>
  <c r="AA68" i="23" s="1"/>
  <c r="BD166" i="18"/>
  <c r="AI166" i="18"/>
  <c r="AA64" i="23" s="1"/>
  <c r="BD160" i="18"/>
  <c r="AI160" i="18"/>
  <c r="AA58" i="23" s="1"/>
  <c r="BD158" i="18"/>
  <c r="AI158" i="18"/>
  <c r="AA56" i="23" s="1"/>
  <c r="BD156" i="18"/>
  <c r="AI156" i="18"/>
  <c r="AA54" i="23" s="1"/>
  <c r="BD154" i="18"/>
  <c r="AI154" i="18"/>
  <c r="AA52" i="23" s="1"/>
  <c r="BD152" i="18"/>
  <c r="AI152" i="18"/>
  <c r="AA50" i="23" s="1"/>
  <c r="BD150" i="18"/>
  <c r="AI150" i="18"/>
  <c r="AA48" i="23" s="1"/>
  <c r="BD148" i="18"/>
  <c r="AI148" i="18"/>
  <c r="AA46" i="23" s="1"/>
  <c r="BD146" i="18"/>
  <c r="AI146" i="18"/>
  <c r="AA44" i="23" s="1"/>
  <c r="BD144" i="18"/>
  <c r="AI144" i="18"/>
  <c r="AA42" i="23" s="1"/>
  <c r="BD142" i="18"/>
  <c r="AI142" i="18"/>
  <c r="AA40" i="23" s="1"/>
  <c r="BD140" i="18"/>
  <c r="AI140" i="18"/>
  <c r="AA38" i="23" s="1"/>
  <c r="BD611" i="18"/>
  <c r="AI611" i="18"/>
  <c r="AA509" i="23" s="1"/>
  <c r="BD609" i="18"/>
  <c r="AI609" i="18"/>
  <c r="AA507" i="23" s="1"/>
  <c r="BD607" i="18"/>
  <c r="AI607" i="18"/>
  <c r="AA505" i="23" s="1"/>
  <c r="BD605" i="18"/>
  <c r="AI605" i="18"/>
  <c r="AA503" i="23" s="1"/>
  <c r="BD592" i="18"/>
  <c r="AI592" i="18"/>
  <c r="AA490" i="23" s="1"/>
  <c r="BD586" i="18"/>
  <c r="AI586" i="18"/>
  <c r="AA484" i="23" s="1"/>
  <c r="BD584" i="18"/>
  <c r="AI584" i="18"/>
  <c r="AA482" i="23" s="1"/>
  <c r="BD582" i="18"/>
  <c r="AI582" i="18"/>
  <c r="AA480" i="23" s="1"/>
  <c r="BD580" i="18"/>
  <c r="AI580" i="18"/>
  <c r="AA478" i="23" s="1"/>
  <c r="BD578" i="18"/>
  <c r="AI578" i="18"/>
  <c r="AA476" i="23" s="1"/>
  <c r="BD576" i="18"/>
  <c r="AI576" i="18"/>
  <c r="AA474" i="23" s="1"/>
  <c r="BD568" i="18"/>
  <c r="AI568" i="18"/>
  <c r="AA466" i="23" s="1"/>
  <c r="BD137" i="18"/>
  <c r="AI137" i="18"/>
  <c r="BD125" i="18"/>
  <c r="AI125" i="18"/>
  <c r="BD537" i="18"/>
  <c r="AI537" i="18"/>
  <c r="AA435" i="23" s="1"/>
  <c r="BD517" i="18"/>
  <c r="AI517" i="18"/>
  <c r="AA415" i="23" s="1"/>
  <c r="BD511" i="18"/>
  <c r="AI511" i="18"/>
  <c r="AA409" i="23" s="1"/>
  <c r="BD505" i="18"/>
  <c r="AI505" i="18"/>
  <c r="AA403" i="23" s="1"/>
  <c r="BD499" i="18"/>
  <c r="AI499" i="18"/>
  <c r="AA397" i="23" s="1"/>
  <c r="BD493" i="18"/>
  <c r="AI493" i="18"/>
  <c r="AA391" i="23" s="1"/>
  <c r="BD467" i="18"/>
  <c r="AI467" i="18"/>
  <c r="BD461" i="18"/>
  <c r="AI461" i="18"/>
  <c r="AA359" i="23" s="1"/>
  <c r="BD455" i="18"/>
  <c r="AI455" i="18"/>
  <c r="AA353" i="23" s="1"/>
  <c r="BD449" i="18"/>
  <c r="AI449" i="18"/>
  <c r="AA347" i="23" s="1"/>
  <c r="BD401" i="18"/>
  <c r="AI401" i="18"/>
  <c r="AA299" i="23" s="1"/>
  <c r="BD389" i="18"/>
  <c r="AI389" i="18"/>
  <c r="AA287" i="23" s="1"/>
  <c r="BD349" i="18"/>
  <c r="AI349" i="18"/>
  <c r="AA247" i="23" s="1"/>
  <c r="BD333" i="18"/>
  <c r="AI333" i="18"/>
  <c r="AA231" i="23" s="1"/>
  <c r="BD315" i="18"/>
  <c r="AI315" i="18"/>
  <c r="AA213" i="23" s="1"/>
  <c r="BD309" i="18"/>
  <c r="AI309" i="18"/>
  <c r="AA207" i="23" s="1"/>
  <c r="BD303" i="18"/>
  <c r="AI303" i="18"/>
  <c r="BD135" i="18"/>
  <c r="AI135" i="18"/>
  <c r="BD127" i="18"/>
  <c r="AI127" i="18"/>
  <c r="BD119" i="18"/>
  <c r="AI119" i="18"/>
  <c r="AK119" i="18"/>
  <c r="BD540" i="18"/>
  <c r="AI540" i="18"/>
  <c r="AA438" i="23" s="1"/>
  <c r="BD538" i="18"/>
  <c r="AI538" i="18"/>
  <c r="AA436" i="23" s="1"/>
  <c r="BD536" i="18"/>
  <c r="AI536" i="18"/>
  <c r="AA434" i="23" s="1"/>
  <c r="BD534" i="18"/>
  <c r="AI534" i="18"/>
  <c r="AA432" i="23" s="1"/>
  <c r="BD532" i="18"/>
  <c r="AI532" i="18"/>
  <c r="BD530" i="18"/>
  <c r="AI530" i="18"/>
  <c r="BD526" i="18"/>
  <c r="AI526" i="18"/>
  <c r="BD524" i="18"/>
  <c r="AI524" i="18"/>
  <c r="AA422" i="23" s="1"/>
  <c r="BD520" i="18"/>
  <c r="AI520" i="18"/>
  <c r="AA418" i="23" s="1"/>
  <c r="BD516" i="18"/>
  <c r="AI516" i="18"/>
  <c r="AA414" i="23" s="1"/>
  <c r="BD514" i="18"/>
  <c r="AI514" i="18"/>
  <c r="AA412" i="23" s="1"/>
  <c r="BD512" i="18"/>
  <c r="AI512" i="18"/>
  <c r="AA410" i="23" s="1"/>
  <c r="BD510" i="18"/>
  <c r="AI510" i="18"/>
  <c r="AA408" i="23" s="1"/>
  <c r="BD506" i="18"/>
  <c r="AI506" i="18"/>
  <c r="AA404" i="23" s="1"/>
  <c r="BD502" i="18"/>
  <c r="AI502" i="18"/>
  <c r="BD500" i="18"/>
  <c r="AI500" i="18"/>
  <c r="BD498" i="18"/>
  <c r="AI498" i="18"/>
  <c r="BD496" i="18"/>
  <c r="AI496" i="18"/>
  <c r="AA394" i="23" s="1"/>
  <c r="BD492" i="18"/>
  <c r="AI492" i="18"/>
  <c r="AA390" i="23" s="1"/>
  <c r="BD490" i="18"/>
  <c r="AI490" i="18"/>
  <c r="AA388" i="23" s="1"/>
  <c r="BD488" i="18"/>
  <c r="AI488" i="18"/>
  <c r="AA386" i="23" s="1"/>
  <c r="BD486" i="18"/>
  <c r="AI486" i="18"/>
  <c r="AA384" i="23" s="1"/>
  <c r="BD482" i="18"/>
  <c r="AI482" i="18"/>
  <c r="AA380" i="23" s="1"/>
  <c r="BD478" i="18"/>
  <c r="AI478" i="18"/>
  <c r="AA376" i="23" s="1"/>
  <c r="BD476" i="18"/>
  <c r="AI476" i="18"/>
  <c r="AA374" i="23" s="1"/>
  <c r="BD472" i="18"/>
  <c r="AI472" i="18"/>
  <c r="BD470" i="18"/>
  <c r="AI470" i="18"/>
  <c r="BD466" i="18"/>
  <c r="AI466" i="18"/>
  <c r="AA364" i="23" s="1"/>
  <c r="BD462" i="18"/>
  <c r="AI462" i="18"/>
  <c r="AA360" i="23" s="1"/>
  <c r="BD460" i="18"/>
  <c r="AI460" i="18"/>
  <c r="AA358" i="23" s="1"/>
  <c r="BD458" i="18"/>
  <c r="AI458" i="18"/>
  <c r="AA356" i="23" s="1"/>
  <c r="BD454" i="18"/>
  <c r="AI454" i="18"/>
  <c r="AA352" i="23" s="1"/>
  <c r="BD450" i="18"/>
  <c r="AI450" i="18"/>
  <c r="AA348" i="23" s="1"/>
  <c r="BD436" i="18"/>
  <c r="AI436" i="18"/>
  <c r="AA334" i="23" s="1"/>
  <c r="BD420" i="18"/>
  <c r="AI420" i="18"/>
  <c r="BD414" i="18"/>
  <c r="AI414" i="18"/>
  <c r="BD396" i="18"/>
  <c r="AI396" i="18"/>
  <c r="BD392" i="18"/>
  <c r="AI392" i="18"/>
  <c r="AA290" i="23" s="1"/>
  <c r="BD366" i="18"/>
  <c r="AI366" i="18"/>
  <c r="AA264" i="23" s="1"/>
  <c r="BD352" i="18"/>
  <c r="AI352" i="18"/>
  <c r="AA250" i="23" s="1"/>
  <c r="BD346" i="18"/>
  <c r="AI346" i="18"/>
  <c r="AA244" i="23" s="1"/>
  <c r="BD344" i="18"/>
  <c r="AI344" i="18"/>
  <c r="AA242" i="23" s="1"/>
  <c r="BD324" i="18"/>
  <c r="AI324" i="18"/>
  <c r="AA222" i="23" s="1"/>
  <c r="BD318" i="18"/>
  <c r="AI318" i="18"/>
  <c r="AA216" i="23" s="1"/>
  <c r="BD314" i="18"/>
  <c r="AI314" i="18"/>
  <c r="BD310" i="18"/>
  <c r="AI310" i="18"/>
  <c r="BD308" i="18"/>
  <c r="AI308" i="18"/>
  <c r="BD306" i="18"/>
  <c r="AI306" i="18"/>
  <c r="AA204" i="23" s="1"/>
  <c r="BD302" i="18"/>
  <c r="AI302" i="18"/>
  <c r="AA200" i="23" s="1"/>
  <c r="BD300" i="18"/>
  <c r="AI300" i="18"/>
  <c r="AA198" i="23" s="1"/>
  <c r="BD296" i="18"/>
  <c r="AI296" i="18"/>
  <c r="AA194" i="23" s="1"/>
  <c r="BD292" i="18"/>
  <c r="AI292" i="18"/>
  <c r="AA190" i="23" s="1"/>
  <c r="BD290" i="18"/>
  <c r="AI290" i="18"/>
  <c r="AA188" i="23" s="1"/>
  <c r="BD286" i="18"/>
  <c r="AI286" i="18"/>
  <c r="AA184" i="23" s="1"/>
  <c r="BD282" i="18"/>
  <c r="AI282" i="18"/>
  <c r="AA180" i="23" s="1"/>
  <c r="BD276" i="18"/>
  <c r="AI276" i="18"/>
  <c r="BD272" i="18"/>
  <c r="AI272" i="18"/>
  <c r="AA170" i="23" s="1"/>
  <c r="BD268" i="18"/>
  <c r="AI268" i="18"/>
  <c r="AA166" i="23" s="1"/>
  <c r="BD258" i="18"/>
  <c r="AI258" i="18"/>
  <c r="AA156" i="23" s="1"/>
  <c r="BD256" i="18"/>
  <c r="AI256" i="18"/>
  <c r="AA154" i="23" s="1"/>
  <c r="BD252" i="18"/>
  <c r="AI252" i="18"/>
  <c r="AA150" i="23" s="1"/>
  <c r="BD248" i="18"/>
  <c r="AI248" i="18"/>
  <c r="AA146" i="23" s="1"/>
  <c r="BD244" i="18"/>
  <c r="AI244" i="18"/>
  <c r="AA142" i="23" s="1"/>
  <c r="BD242" i="18"/>
  <c r="AI242" i="18"/>
  <c r="AA140" i="23" s="1"/>
  <c r="BD240" i="18"/>
  <c r="AI240" i="18"/>
  <c r="AA138" i="23" s="1"/>
  <c r="BD238" i="18"/>
  <c r="AI238" i="18"/>
  <c r="BD234" i="18"/>
  <c r="AI234" i="18"/>
  <c r="BD228" i="18"/>
  <c r="AI228" i="18"/>
  <c r="AA126" i="23" s="1"/>
  <c r="BD224" i="18"/>
  <c r="AI224" i="18"/>
  <c r="AA122" i="23" s="1"/>
  <c r="BD200" i="18"/>
  <c r="AI200" i="18"/>
  <c r="AA98" i="23" s="1"/>
  <c r="BD198" i="18"/>
  <c r="AI198" i="18"/>
  <c r="AA96" i="23" s="1"/>
  <c r="BD194" i="18"/>
  <c r="AI194" i="18"/>
  <c r="AA92" i="23" s="1"/>
  <c r="BD192" i="18"/>
  <c r="AI192" i="18"/>
  <c r="AA90" i="23" s="1"/>
  <c r="BD188" i="18"/>
  <c r="AI188" i="18"/>
  <c r="AA86" i="23" s="1"/>
  <c r="BD184" i="18"/>
  <c r="AI184" i="18"/>
  <c r="AA82" i="23" s="1"/>
  <c r="BD182" i="18"/>
  <c r="AI182" i="18"/>
  <c r="BD180" i="18"/>
  <c r="AI180" i="18"/>
  <c r="BD178" i="18"/>
  <c r="AI178" i="18"/>
  <c r="AA76" i="23" s="1"/>
  <c r="BD174" i="18"/>
  <c r="AI174" i="18"/>
  <c r="AA72" i="23" s="1"/>
  <c r="BD172" i="18"/>
  <c r="AI172" i="18"/>
  <c r="AA70" i="23" s="1"/>
  <c r="BD168" i="18"/>
  <c r="AI168" i="18"/>
  <c r="AA66" i="23" s="1"/>
  <c r="BD164" i="18"/>
  <c r="AI164" i="18"/>
  <c r="AA62" i="23" s="1"/>
  <c r="BD162" i="18"/>
  <c r="AI162" i="18"/>
  <c r="AA60" i="23" s="1"/>
  <c r="BD138" i="18"/>
  <c r="AI138" i="18"/>
  <c r="BD134" i="18"/>
  <c r="AI134" i="18"/>
  <c r="BD130" i="18"/>
  <c r="AI130" i="18"/>
  <c r="BD126" i="18"/>
  <c r="AI126" i="18"/>
  <c r="BD122" i="18"/>
  <c r="AI122" i="18"/>
  <c r="AK122" i="18"/>
  <c r="BD118" i="18"/>
  <c r="AI118" i="18"/>
  <c r="AK118" i="18"/>
  <c r="BD602" i="18"/>
  <c r="AI602" i="18"/>
  <c r="AA500" i="23" s="1"/>
  <c r="BD600" i="18"/>
  <c r="AI600" i="18"/>
  <c r="AA498" i="23" s="1"/>
  <c r="BD598" i="18"/>
  <c r="AI598" i="18"/>
  <c r="AA496" i="23" s="1"/>
  <c r="BD596" i="18"/>
  <c r="AI596" i="18"/>
  <c r="AA494" i="23" s="1"/>
  <c r="AZ556" i="18"/>
  <c r="AZ494" i="18"/>
  <c r="AZ346" i="18"/>
  <c r="AV345" i="18"/>
  <c r="AW345" i="18" s="1"/>
  <c r="BD345" i="18"/>
  <c r="AZ342" i="18"/>
  <c r="AZ338" i="18"/>
  <c r="AZ334" i="18"/>
  <c r="AZ330" i="18"/>
  <c r="AV329" i="18"/>
  <c r="AW329" i="18" s="1"/>
  <c r="BD329" i="18"/>
  <c r="AZ326" i="18"/>
  <c r="AV325" i="18"/>
  <c r="AW325" i="18" s="1"/>
  <c r="BD325" i="18"/>
  <c r="AZ322" i="18"/>
  <c r="AV321" i="18"/>
  <c r="AW321" i="18" s="1"/>
  <c r="BD321" i="18"/>
  <c r="AZ318" i="18"/>
  <c r="AZ314" i="18"/>
  <c r="AZ310" i="18"/>
  <c r="AZ306" i="18"/>
  <c r="AZ302" i="18"/>
  <c r="AZ298" i="18"/>
  <c r="AZ294" i="18"/>
  <c r="AZ290" i="18"/>
  <c r="AZ286" i="18"/>
  <c r="AZ282" i="18"/>
  <c r="AZ278" i="18"/>
  <c r="AV277" i="18"/>
  <c r="AW277" i="18" s="1"/>
  <c r="BD277" i="18"/>
  <c r="AZ274" i="18"/>
  <c r="AV273" i="18"/>
  <c r="AW273" i="18" s="1"/>
  <c r="BD273" i="18"/>
  <c r="AZ270" i="18"/>
  <c r="AV269" i="18"/>
  <c r="AW269" i="18" s="1"/>
  <c r="BD269" i="18"/>
  <c r="AZ266" i="18"/>
  <c r="AZ262" i="18"/>
  <c r="AZ258" i="18"/>
  <c r="AZ254" i="18"/>
  <c r="AV253" i="18"/>
  <c r="AW253" i="18" s="1"/>
  <c r="BD253" i="18"/>
  <c r="AZ250" i="18"/>
  <c r="AZ246" i="18"/>
  <c r="AZ242" i="18"/>
  <c r="AZ238" i="18"/>
  <c r="AZ234" i="18"/>
  <c r="AZ230" i="18"/>
  <c r="AZ226" i="18"/>
  <c r="AZ222" i="18"/>
  <c r="AV221" i="18"/>
  <c r="AW221" i="18" s="1"/>
  <c r="BD221" i="18"/>
  <c r="AZ218" i="18"/>
  <c r="AZ214" i="18"/>
  <c r="AZ210" i="18"/>
  <c r="AV209" i="18"/>
  <c r="AW209" i="18" s="1"/>
  <c r="BD209" i="18"/>
  <c r="AZ206" i="18"/>
  <c r="AV205" i="18"/>
  <c r="AW205" i="18" s="1"/>
  <c r="BD205" i="18"/>
  <c r="AZ202" i="18"/>
  <c r="AZ198" i="18"/>
  <c r="AV197" i="18"/>
  <c r="AW197" i="18" s="1"/>
  <c r="BD197" i="18"/>
  <c r="AZ194" i="18"/>
  <c r="AZ190" i="18"/>
  <c r="AZ186" i="18"/>
  <c r="AZ182" i="18"/>
  <c r="AZ178" i="18"/>
  <c r="AZ174" i="18"/>
  <c r="AZ170" i="18"/>
  <c r="AZ166" i="18"/>
  <c r="AZ162" i="18"/>
  <c r="AZ158" i="18"/>
  <c r="AZ154" i="18"/>
  <c r="AZ150" i="18"/>
  <c r="AZ146" i="18"/>
  <c r="AZ142" i="18"/>
  <c r="AZ611" i="18"/>
  <c r="AV610" i="18"/>
  <c r="AW610" i="18" s="1"/>
  <c r="BD610" i="18"/>
  <c r="AZ607" i="18"/>
  <c r="AZ604" i="18"/>
  <c r="AZ600" i="18"/>
  <c r="AZ596" i="18"/>
  <c r="AZ593" i="18"/>
  <c r="AZ589" i="18"/>
  <c r="AV588" i="18"/>
  <c r="AW588" i="18" s="1"/>
  <c r="BD588" i="18"/>
  <c r="AZ585" i="18"/>
  <c r="AZ581" i="18"/>
  <c r="AZ577" i="18"/>
  <c r="AZ573" i="18"/>
  <c r="AV572" i="18"/>
  <c r="AW572" i="18" s="1"/>
  <c r="BD572" i="18"/>
  <c r="AZ569" i="18"/>
  <c r="AZ565" i="18"/>
  <c r="AV564" i="18"/>
  <c r="AW564" i="18" s="1"/>
  <c r="BD564" i="18"/>
  <c r="AZ561" i="18"/>
  <c r="AV560" i="18"/>
  <c r="AW560" i="18" s="1"/>
  <c r="BD560" i="18"/>
  <c r="AZ557" i="18"/>
  <c r="AV556" i="18"/>
  <c r="AW556" i="18" s="1"/>
  <c r="BD556" i="18"/>
  <c r="AZ115" i="18"/>
  <c r="AZ132" i="18"/>
  <c r="AZ128" i="18"/>
  <c r="AZ120" i="18"/>
  <c r="AZ553" i="18"/>
  <c r="AZ549" i="18"/>
  <c r="AV544" i="18"/>
  <c r="AW544" i="18" s="1"/>
  <c r="BD544" i="18"/>
  <c r="AZ541" i="18"/>
  <c r="AZ533" i="18"/>
  <c r="AZ529" i="18"/>
  <c r="AZ517" i="18"/>
  <c r="AZ493" i="18"/>
  <c r="AZ477" i="18"/>
  <c r="AZ473" i="18"/>
  <c r="AZ469" i="18"/>
  <c r="AZ465" i="18"/>
  <c r="AZ461" i="18"/>
  <c r="AZ457" i="18"/>
  <c r="AZ449" i="18"/>
  <c r="AZ445" i="18"/>
  <c r="AV440" i="18"/>
  <c r="AW440" i="18" s="1"/>
  <c r="BD440" i="18"/>
  <c r="AZ433" i="18"/>
  <c r="AZ429" i="18"/>
  <c r="AV424" i="18"/>
  <c r="AW424" i="18" s="1"/>
  <c r="BD424" i="18"/>
  <c r="AZ421" i="18"/>
  <c r="AZ417" i="18"/>
  <c r="AZ413" i="18"/>
  <c r="AV408" i="18"/>
  <c r="AW408" i="18" s="1"/>
  <c r="BD408" i="18"/>
  <c r="AZ401" i="18"/>
  <c r="AZ393" i="18"/>
  <c r="AV388" i="18"/>
  <c r="AW388" i="18" s="1"/>
  <c r="BD388" i="18"/>
  <c r="AZ385" i="18"/>
  <c r="AZ377" i="18"/>
  <c r="AZ373" i="18"/>
  <c r="AZ369" i="18"/>
  <c r="AZ365" i="18"/>
  <c r="AV360" i="18"/>
  <c r="AW360" i="18" s="1"/>
  <c r="BD360" i="18"/>
  <c r="AZ357" i="18"/>
  <c r="AZ353" i="18"/>
  <c r="AV348" i="18"/>
  <c r="AW348" i="18" s="1"/>
  <c r="BD348" i="18"/>
  <c r="AZ341" i="18"/>
  <c r="AZ337" i="18"/>
  <c r="AV336" i="18"/>
  <c r="AW336" i="18" s="1"/>
  <c r="BD336" i="18"/>
  <c r="AZ333" i="18"/>
  <c r="AV328" i="18"/>
  <c r="AW328" i="18" s="1"/>
  <c r="BD328" i="18"/>
  <c r="AZ325" i="18"/>
  <c r="AV320" i="18"/>
  <c r="AW320" i="18" s="1"/>
  <c r="BD320" i="18"/>
  <c r="AZ309" i="18"/>
  <c r="AZ305" i="18"/>
  <c r="AZ301" i="18"/>
  <c r="AZ293" i="18"/>
  <c r="AZ289" i="18"/>
  <c r="AZ277" i="18"/>
  <c r="AZ269" i="18"/>
  <c r="AZ265" i="18"/>
  <c r="AV260" i="18"/>
  <c r="AW260" i="18" s="1"/>
  <c r="BD260" i="18"/>
  <c r="AZ257" i="18"/>
  <c r="AZ249" i="18"/>
  <c r="AZ245" i="18"/>
  <c r="AZ237" i="18"/>
  <c r="AZ233" i="18"/>
  <c r="AZ225" i="18"/>
  <c r="AV220" i="18"/>
  <c r="AW220" i="18" s="1"/>
  <c r="BD220" i="18"/>
  <c r="AZ217" i="18"/>
  <c r="AV212" i="18"/>
  <c r="AW212" i="18" s="1"/>
  <c r="BD212" i="18"/>
  <c r="AZ209" i="18"/>
  <c r="AZ205" i="18"/>
  <c r="AZ201" i="18"/>
  <c r="AZ197" i="18"/>
  <c r="AZ193" i="18"/>
  <c r="AZ185" i="18"/>
  <c r="AZ181" i="18"/>
  <c r="AZ173" i="18"/>
  <c r="AZ165" i="18"/>
  <c r="AZ157" i="18"/>
  <c r="AZ153" i="18"/>
  <c r="AZ145" i="18"/>
  <c r="AZ141" i="18"/>
  <c r="AZ584" i="18"/>
  <c r="AZ580" i="18"/>
  <c r="AZ576" i="18"/>
  <c r="AZ572" i="18"/>
  <c r="AZ568" i="18"/>
  <c r="AZ564" i="18"/>
  <c r="AZ139" i="18"/>
  <c r="AZ135" i="18"/>
  <c r="AZ131" i="18"/>
  <c r="AZ127" i="18"/>
  <c r="AZ123" i="18"/>
  <c r="AZ119" i="18"/>
  <c r="AZ554" i="18"/>
  <c r="AV553" i="18"/>
  <c r="AW553" i="18" s="1"/>
  <c r="BD553" i="18"/>
  <c r="AZ550" i="18"/>
  <c r="AV549" i="18"/>
  <c r="AW549" i="18" s="1"/>
  <c r="BD549" i="18"/>
  <c r="AZ546" i="18"/>
  <c r="AV545" i="18"/>
  <c r="AW545" i="18" s="1"/>
  <c r="BD545" i="18"/>
  <c r="AZ542" i="18"/>
  <c r="AZ538" i="18"/>
  <c r="AZ534" i="18"/>
  <c r="AZ530" i="18"/>
  <c r="AZ526" i="18"/>
  <c r="AZ522" i="18"/>
  <c r="AZ518" i="18"/>
  <c r="AZ514" i="18"/>
  <c r="AZ510" i="18"/>
  <c r="AZ506" i="18"/>
  <c r="AZ502" i="18"/>
  <c r="AZ498" i="18"/>
  <c r="AZ490" i="18"/>
  <c r="AZ486" i="18"/>
  <c r="AZ482" i="18"/>
  <c r="AZ478" i="18"/>
  <c r="AZ474" i="18"/>
  <c r="AZ470" i="18"/>
  <c r="AZ466" i="18"/>
  <c r="AZ462" i="18"/>
  <c r="AZ458" i="18"/>
  <c r="AZ454" i="18"/>
  <c r="AZ450" i="18"/>
  <c r="AZ446" i="18"/>
  <c r="AV445" i="18"/>
  <c r="AW445" i="18" s="1"/>
  <c r="BD445" i="18"/>
  <c r="AZ442" i="18"/>
  <c r="AV441" i="18"/>
  <c r="AW441" i="18" s="1"/>
  <c r="BD441" i="18"/>
  <c r="AZ438" i="18"/>
  <c r="AV437" i="18"/>
  <c r="AW437" i="18" s="1"/>
  <c r="BD437" i="18"/>
  <c r="AZ434" i="18"/>
  <c r="AV433" i="18"/>
  <c r="AW433" i="18" s="1"/>
  <c r="BD433" i="18"/>
  <c r="AZ430" i="18"/>
  <c r="AV429" i="18"/>
  <c r="AW429" i="18" s="1"/>
  <c r="BD429" i="18"/>
  <c r="AZ426" i="18"/>
  <c r="AV425" i="18"/>
  <c r="AW425" i="18" s="1"/>
  <c r="BD425" i="18"/>
  <c r="AZ422" i="18"/>
  <c r="AV421" i="18"/>
  <c r="AW421" i="18" s="1"/>
  <c r="BD421" i="18"/>
  <c r="AZ418" i="18"/>
  <c r="AV417" i="18"/>
  <c r="AW417" i="18" s="1"/>
  <c r="BD417" i="18"/>
  <c r="AZ414" i="18"/>
  <c r="AV413" i="18"/>
  <c r="AW413" i="18" s="1"/>
  <c r="BD413" i="18"/>
  <c r="AZ410" i="18"/>
  <c r="AZ406" i="18"/>
  <c r="AV405" i="18"/>
  <c r="AW405" i="18" s="1"/>
  <c r="BD405" i="18"/>
  <c r="AZ402" i="18"/>
  <c r="AZ398" i="18"/>
  <c r="AV397" i="18"/>
  <c r="AW397" i="18" s="1"/>
  <c r="BD397" i="18"/>
  <c r="AZ394" i="18"/>
  <c r="AV393" i="18"/>
  <c r="AW393" i="18" s="1"/>
  <c r="BD393" i="18"/>
  <c r="AZ390" i="18"/>
  <c r="AZ386" i="18"/>
  <c r="AV385" i="18"/>
  <c r="AW385" i="18" s="1"/>
  <c r="BD385" i="18"/>
  <c r="AZ382" i="18"/>
  <c r="AZ378" i="18"/>
  <c r="AZ374" i="18"/>
  <c r="AZ370" i="18"/>
  <c r="AV369" i="18"/>
  <c r="AW369" i="18" s="1"/>
  <c r="BD369" i="18"/>
  <c r="AZ366" i="18"/>
  <c r="AV365" i="18"/>
  <c r="AW365" i="18" s="1"/>
  <c r="BD365" i="18"/>
  <c r="AZ362" i="18"/>
  <c r="AZ358" i="18"/>
  <c r="AV357" i="18"/>
  <c r="AW357" i="18" s="1"/>
  <c r="BD357" i="18"/>
  <c r="AZ354" i="18"/>
  <c r="AV353" i="18"/>
  <c r="AW353" i="18" s="1"/>
  <c r="BD353" i="18"/>
  <c r="AZ350" i="18"/>
  <c r="AZ138" i="18"/>
  <c r="AZ134" i="18"/>
  <c r="AZ130" i="18"/>
  <c r="AZ126" i="18"/>
  <c r="AZ122" i="18"/>
  <c r="AZ118" i="18"/>
  <c r="AZ555" i="18"/>
  <c r="AV554" i="18"/>
  <c r="AW554" i="18" s="1"/>
  <c r="BD554" i="18"/>
  <c r="AZ551" i="18"/>
  <c r="AV550" i="18"/>
  <c r="AW550" i="18" s="1"/>
  <c r="BD550" i="18"/>
  <c r="AZ547" i="18"/>
  <c r="AV546" i="18"/>
  <c r="AW546" i="18" s="1"/>
  <c r="BD546" i="18"/>
  <c r="AZ543" i="18"/>
  <c r="AV542" i="18"/>
  <c r="AW542" i="18" s="1"/>
  <c r="BD542" i="18"/>
  <c r="AZ539" i="18"/>
  <c r="AZ535" i="18"/>
  <c r="AZ531" i="18"/>
  <c r="AZ527" i="18"/>
  <c r="AZ523" i="18"/>
  <c r="AZ519" i="18"/>
  <c r="AZ515" i="18"/>
  <c r="AZ511" i="18"/>
  <c r="AZ507" i="18"/>
  <c r="AZ503" i="18"/>
  <c r="AZ499" i="18"/>
  <c r="AZ495" i="18"/>
  <c r="AZ491" i="18"/>
  <c r="AZ487" i="18"/>
  <c r="AZ483" i="18"/>
  <c r="AZ479" i="18"/>
  <c r="AZ475" i="18"/>
  <c r="AZ471" i="18"/>
  <c r="AZ467" i="18"/>
  <c r="AZ463" i="18"/>
  <c r="AZ459" i="18"/>
  <c r="AZ455" i="18"/>
  <c r="AZ451" i="18"/>
  <c r="AZ447" i="18"/>
  <c r="AV446" i="18"/>
  <c r="AW446" i="18" s="1"/>
  <c r="BD446" i="18"/>
  <c r="AZ443" i="18"/>
  <c r="AV442" i="18"/>
  <c r="AW442" i="18" s="1"/>
  <c r="BD442" i="18"/>
  <c r="AZ439" i="18"/>
  <c r="AV438" i="18"/>
  <c r="AW438" i="18" s="1"/>
  <c r="BD438" i="18"/>
  <c r="AZ435" i="18"/>
  <c r="AV434" i="18"/>
  <c r="AW434" i="18" s="1"/>
  <c r="BD434" i="18"/>
  <c r="AZ431" i="18"/>
  <c r="AV430" i="18"/>
  <c r="AW430" i="18" s="1"/>
  <c r="BD430" i="18"/>
  <c r="AZ427" i="18"/>
  <c r="AV426" i="18"/>
  <c r="AW426" i="18" s="1"/>
  <c r="BD426" i="18"/>
  <c r="AZ423" i="18"/>
  <c r="AV422" i="18"/>
  <c r="AW422" i="18" s="1"/>
  <c r="BD422" i="18"/>
  <c r="AZ419" i="18"/>
  <c r="AV418" i="18"/>
  <c r="AW418" i="18" s="1"/>
  <c r="BD418" i="18"/>
  <c r="AZ415" i="18"/>
  <c r="AZ411" i="18"/>
  <c r="AV410" i="18"/>
  <c r="AW410" i="18" s="1"/>
  <c r="BD410" i="18"/>
  <c r="AZ407" i="18"/>
  <c r="AV406" i="18"/>
  <c r="AW406" i="18" s="1"/>
  <c r="BD406" i="18"/>
  <c r="AZ403" i="18"/>
  <c r="AV402" i="18"/>
  <c r="AW402" i="18" s="1"/>
  <c r="BD402" i="18"/>
  <c r="AZ399" i="18"/>
  <c r="AV398" i="18"/>
  <c r="AW398" i="18" s="1"/>
  <c r="BD398" i="18"/>
  <c r="AZ395" i="18"/>
  <c r="AV394" i="18"/>
  <c r="AW394" i="18" s="1"/>
  <c r="BD394" i="18"/>
  <c r="AZ391" i="18"/>
  <c r="AV390" i="18"/>
  <c r="AW390" i="18" s="1"/>
  <c r="BD390" i="18"/>
  <c r="AZ387" i="18"/>
  <c r="AV386" i="18"/>
  <c r="AW386" i="18" s="1"/>
  <c r="BD386" i="18"/>
  <c r="AZ383" i="18"/>
  <c r="AV382" i="18"/>
  <c r="AW382" i="18" s="1"/>
  <c r="BD382" i="18"/>
  <c r="AZ379" i="18"/>
  <c r="AV378" i="18"/>
  <c r="AW378" i="18" s="1"/>
  <c r="BD378" i="18"/>
  <c r="AZ375" i="18"/>
  <c r="AV374" i="18"/>
  <c r="AW374" i="18" s="1"/>
  <c r="BD374" i="18"/>
  <c r="AZ371" i="18"/>
  <c r="AV370" i="18"/>
  <c r="AW370" i="18" s="1"/>
  <c r="BD370" i="18"/>
  <c r="AZ367" i="18"/>
  <c r="AZ363" i="18"/>
  <c r="AZ359" i="18"/>
  <c r="AV358" i="18"/>
  <c r="AW358" i="18" s="1"/>
  <c r="BD358" i="18"/>
  <c r="AZ355" i="18"/>
  <c r="AV354" i="18"/>
  <c r="AW354" i="18" s="1"/>
  <c r="BD354" i="18"/>
  <c r="AZ351" i="18"/>
  <c r="AV350" i="18"/>
  <c r="AW350" i="18" s="1"/>
  <c r="BD350" i="18"/>
  <c r="AZ347" i="18"/>
  <c r="AZ343" i="18"/>
  <c r="AV342" i="18"/>
  <c r="AW342" i="18" s="1"/>
  <c r="BD342" i="18"/>
  <c r="AZ339" i="18"/>
  <c r="AV338" i="18"/>
  <c r="AW338" i="18" s="1"/>
  <c r="BD338" i="18"/>
  <c r="AZ335" i="18"/>
  <c r="AZ331" i="18"/>
  <c r="AV330" i="18"/>
  <c r="AW330" i="18" s="1"/>
  <c r="BD330" i="18"/>
  <c r="AZ327" i="18"/>
  <c r="AV326" i="18"/>
  <c r="AW326" i="18" s="1"/>
  <c r="BD326" i="18"/>
  <c r="AZ323" i="18"/>
  <c r="AV322" i="18"/>
  <c r="AW322" i="18" s="1"/>
  <c r="BD322" i="18"/>
  <c r="AZ319" i="18"/>
  <c r="AZ315" i="18"/>
  <c r="AZ311" i="18"/>
  <c r="AZ307" i="18"/>
  <c r="AZ303" i="18"/>
  <c r="AZ299" i="18"/>
  <c r="AZ295" i="18"/>
  <c r="AZ291" i="18"/>
  <c r="AZ287" i="18"/>
  <c r="AZ283" i="18"/>
  <c r="AZ279" i="18"/>
  <c r="AV278" i="18"/>
  <c r="AW278" i="18" s="1"/>
  <c r="BD278" i="18"/>
  <c r="AZ275" i="18"/>
  <c r="AV274" i="18"/>
  <c r="AW274" i="18" s="1"/>
  <c r="BD274" i="18"/>
  <c r="AZ271" i="18"/>
  <c r="AV270" i="18"/>
  <c r="AW270" i="18" s="1"/>
  <c r="BD270" i="18"/>
  <c r="AZ267" i="18"/>
  <c r="AV266" i="18"/>
  <c r="AW266" i="18" s="1"/>
  <c r="BD266" i="18"/>
  <c r="AZ263" i="18"/>
  <c r="AV262" i="18"/>
  <c r="AW262" i="18" s="1"/>
  <c r="BD262" i="18"/>
  <c r="AZ259" i="18"/>
  <c r="AZ255" i="18"/>
  <c r="AZ251" i="18"/>
  <c r="AV250" i="18"/>
  <c r="AW250" i="18" s="1"/>
  <c r="BD250" i="18"/>
  <c r="AZ247" i="18"/>
  <c r="AV246" i="18"/>
  <c r="AW246" i="18" s="1"/>
  <c r="BD246" i="18"/>
  <c r="AZ243" i="18"/>
  <c r="AZ239" i="18"/>
  <c r="AZ235" i="18"/>
  <c r="AZ231" i="18"/>
  <c r="AV230" i="18"/>
  <c r="AW230" i="18" s="1"/>
  <c r="BD230" i="18"/>
  <c r="AZ227" i="18"/>
  <c r="AV226" i="18"/>
  <c r="AW226" i="18" s="1"/>
  <c r="BD226" i="18"/>
  <c r="AZ223" i="18"/>
  <c r="AV222" i="18"/>
  <c r="AW222" i="18" s="1"/>
  <c r="BD222" i="18"/>
  <c r="AZ219" i="18"/>
  <c r="AV218" i="18"/>
  <c r="AW218" i="18" s="1"/>
  <c r="BD218" i="18"/>
  <c r="AZ215" i="18"/>
  <c r="AV214" i="18"/>
  <c r="AW214" i="18" s="1"/>
  <c r="BD214" i="18"/>
  <c r="AZ211" i="18"/>
  <c r="AV210" i="18"/>
  <c r="AW210" i="18" s="1"/>
  <c r="BD210" i="18"/>
  <c r="AZ207" i="18"/>
  <c r="AV206" i="18"/>
  <c r="AW206" i="18" s="1"/>
  <c r="BD206" i="18"/>
  <c r="AZ203" i="18"/>
  <c r="AV202" i="18"/>
  <c r="AW202" i="18" s="1"/>
  <c r="BD202" i="18"/>
  <c r="AZ199" i="18"/>
  <c r="AZ195" i="18"/>
  <c r="AZ191" i="18"/>
  <c r="AZ187" i="18"/>
  <c r="AZ183" i="18"/>
  <c r="AZ179" i="18"/>
  <c r="AZ175" i="18"/>
  <c r="AZ171" i="18"/>
  <c r="AZ167" i="18"/>
  <c r="AZ163" i="18"/>
  <c r="AZ159" i="18"/>
  <c r="AZ155" i="18"/>
  <c r="AZ151" i="18"/>
  <c r="AZ147" i="18"/>
  <c r="AZ143" i="18"/>
  <c r="AZ612" i="18"/>
  <c r="AZ608" i="18"/>
  <c r="AV604" i="18"/>
  <c r="AW604" i="18" s="1"/>
  <c r="BD604" i="18"/>
  <c r="AZ601" i="18"/>
  <c r="AZ597" i="18"/>
  <c r="I492" i="23"/>
  <c r="AZ594" i="18"/>
  <c r="AZ590" i="18"/>
  <c r="AV589" i="18"/>
  <c r="AW589" i="18" s="1"/>
  <c r="BD589" i="18"/>
  <c r="AZ586" i="18"/>
  <c r="AZ582" i="18"/>
  <c r="AZ578" i="18"/>
  <c r="AZ574" i="18"/>
  <c r="AZ570" i="18"/>
  <c r="AZ566" i="18"/>
  <c r="AV565" i="18"/>
  <c r="AW565" i="18" s="1"/>
  <c r="BD565" i="18"/>
  <c r="AZ562" i="18"/>
  <c r="AV561" i="18"/>
  <c r="AW561" i="18" s="1"/>
  <c r="BD561" i="18"/>
  <c r="AZ558" i="18"/>
  <c r="AZ136" i="18"/>
  <c r="AZ124" i="18"/>
  <c r="AZ116" i="18"/>
  <c r="AV552" i="18"/>
  <c r="AW552" i="18" s="1"/>
  <c r="BD552" i="18"/>
  <c r="AV548" i="18"/>
  <c r="AW548" i="18" s="1"/>
  <c r="BD548" i="18"/>
  <c r="AZ545" i="18"/>
  <c r="AZ537" i="18"/>
  <c r="AZ525" i="18"/>
  <c r="AZ521" i="18"/>
  <c r="AZ513" i="18"/>
  <c r="AZ509" i="18"/>
  <c r="AZ505" i="18"/>
  <c r="AZ501" i="18"/>
  <c r="AZ497" i="18"/>
  <c r="AZ489" i="18"/>
  <c r="AZ485" i="18"/>
  <c r="AZ481" i="18"/>
  <c r="AZ453" i="18"/>
  <c r="AV444" i="18"/>
  <c r="AW444" i="18" s="1"/>
  <c r="BD444" i="18"/>
  <c r="AZ441" i="18"/>
  <c r="AZ437" i="18"/>
  <c r="AV432" i="18"/>
  <c r="AW432" i="18" s="1"/>
  <c r="BD432" i="18"/>
  <c r="AZ425" i="18"/>
  <c r="AV416" i="18"/>
  <c r="AW416" i="18" s="1"/>
  <c r="BD416" i="18"/>
  <c r="AV412" i="18"/>
  <c r="AW412" i="18" s="1"/>
  <c r="BD412" i="18"/>
  <c r="AZ409" i="18"/>
  <c r="AZ405" i="18"/>
  <c r="AV400" i="18"/>
  <c r="AW400" i="18" s="1"/>
  <c r="BD400" i="18"/>
  <c r="AZ397" i="18"/>
  <c r="AZ389" i="18"/>
  <c r="AV384" i="18"/>
  <c r="AW384" i="18" s="1"/>
  <c r="BD384" i="18"/>
  <c r="AZ381" i="18"/>
  <c r="AV376" i="18"/>
  <c r="AW376" i="18" s="1"/>
  <c r="BD376" i="18"/>
  <c r="AV372" i="18"/>
  <c r="AW372" i="18" s="1"/>
  <c r="BD372" i="18"/>
  <c r="AV368" i="18"/>
  <c r="AW368" i="18" s="1"/>
  <c r="BD368" i="18"/>
  <c r="AV364" i="18"/>
  <c r="AW364" i="18" s="1"/>
  <c r="BD364" i="18"/>
  <c r="AZ361" i="18"/>
  <c r="AV356" i="18"/>
  <c r="AW356" i="18" s="1"/>
  <c r="BD356" i="18"/>
  <c r="AZ349" i="18"/>
  <c r="AZ345" i="18"/>
  <c r="AV340" i="18"/>
  <c r="AW340" i="18" s="1"/>
  <c r="BD340" i="18"/>
  <c r="AV332" i="18"/>
  <c r="AW332" i="18" s="1"/>
  <c r="BD332" i="18"/>
  <c r="AZ329" i="18"/>
  <c r="AZ321" i="18"/>
  <c r="AZ317" i="18"/>
  <c r="AZ313" i="18"/>
  <c r="AZ297" i="18"/>
  <c r="AZ285" i="18"/>
  <c r="AZ281" i="18"/>
  <c r="AZ273" i="18"/>
  <c r="AV264" i="18"/>
  <c r="AW264" i="18" s="1"/>
  <c r="BD264" i="18"/>
  <c r="AZ261" i="18"/>
  <c r="AZ253" i="18"/>
  <c r="AZ241" i="18"/>
  <c r="AZ229" i="18"/>
  <c r="AZ221" i="18"/>
  <c r="AV216" i="18"/>
  <c r="AW216" i="18" s="1"/>
  <c r="BD216" i="18"/>
  <c r="AZ213" i="18"/>
  <c r="AV208" i="18"/>
  <c r="AW208" i="18" s="1"/>
  <c r="BD208" i="18"/>
  <c r="AV204" i="18"/>
  <c r="AW204" i="18" s="1"/>
  <c r="BD204" i="18"/>
  <c r="AZ189" i="18"/>
  <c r="AZ177" i="18"/>
  <c r="AZ169" i="18"/>
  <c r="AZ161" i="18"/>
  <c r="AZ149" i="18"/>
  <c r="AZ610" i="18"/>
  <c r="AZ606" i="18"/>
  <c r="AZ603" i="18"/>
  <c r="AZ599" i="18"/>
  <c r="AZ595" i="18"/>
  <c r="AZ592" i="18"/>
  <c r="AZ588" i="18"/>
  <c r="AV575" i="18"/>
  <c r="AW575" i="18" s="1"/>
  <c r="BD575" i="18"/>
  <c r="AV563" i="18"/>
  <c r="AW563" i="18" s="1"/>
  <c r="BD563" i="18"/>
  <c r="AZ560" i="18"/>
  <c r="AZ137" i="18"/>
  <c r="AZ133" i="18"/>
  <c r="AZ129" i="18"/>
  <c r="AZ125" i="18"/>
  <c r="AZ121" i="18"/>
  <c r="AZ117" i="18"/>
  <c r="AV555" i="18"/>
  <c r="AW555" i="18" s="1"/>
  <c r="BD555" i="18"/>
  <c r="AZ552" i="18"/>
  <c r="AV551" i="18"/>
  <c r="AW551" i="18" s="1"/>
  <c r="BD551" i="18"/>
  <c r="AZ548" i="18"/>
  <c r="AV547" i="18"/>
  <c r="AW547" i="18" s="1"/>
  <c r="BD547" i="18"/>
  <c r="AZ544" i="18"/>
  <c r="AV543" i="18"/>
  <c r="AW543" i="18" s="1"/>
  <c r="BD543" i="18"/>
  <c r="AZ540" i="18"/>
  <c r="AZ536" i="18"/>
  <c r="AZ532" i="18"/>
  <c r="AZ528" i="18"/>
  <c r="AZ524" i="18"/>
  <c r="AZ520" i="18"/>
  <c r="AZ516" i="18"/>
  <c r="AZ512" i="18"/>
  <c r="AZ508" i="18"/>
  <c r="AZ504" i="18"/>
  <c r="AZ500" i="18"/>
  <c r="AZ496" i="18"/>
  <c r="AZ492" i="18"/>
  <c r="AZ488" i="18"/>
  <c r="AZ484" i="18"/>
  <c r="AZ480" i="18"/>
  <c r="AZ476" i="18"/>
  <c r="AZ472" i="18"/>
  <c r="AZ468" i="18"/>
  <c r="AZ464" i="18"/>
  <c r="AZ460" i="18"/>
  <c r="AZ456" i="18"/>
  <c r="AZ452" i="18"/>
  <c r="AZ448" i="18"/>
  <c r="AZ444" i="18"/>
  <c r="AV443" i="18"/>
  <c r="AW443" i="18" s="1"/>
  <c r="BD443" i="18"/>
  <c r="AZ440" i="18"/>
  <c r="AV439" i="18"/>
  <c r="AW439" i="18" s="1"/>
  <c r="BD439" i="18"/>
  <c r="AZ436" i="18"/>
  <c r="AV435" i="18"/>
  <c r="AW435" i="18" s="1"/>
  <c r="BD435" i="18"/>
  <c r="AZ432" i="18"/>
  <c r="AV431" i="18"/>
  <c r="AW431" i="18" s="1"/>
  <c r="BD431" i="18"/>
  <c r="AZ428" i="18"/>
  <c r="AV427" i="18"/>
  <c r="AW427" i="18" s="1"/>
  <c r="BD427" i="18"/>
  <c r="AZ424" i="18"/>
  <c r="AV423" i="18"/>
  <c r="AW423" i="18" s="1"/>
  <c r="BD423" i="18"/>
  <c r="AZ420" i="18"/>
  <c r="AV419" i="18"/>
  <c r="AW419" i="18" s="1"/>
  <c r="BD419" i="18"/>
  <c r="AZ416" i="18"/>
  <c r="AV415" i="18"/>
  <c r="AW415" i="18" s="1"/>
  <c r="BD415" i="18"/>
  <c r="AZ412" i="18"/>
  <c r="AV411" i="18"/>
  <c r="AW411" i="18" s="1"/>
  <c r="BD411" i="18"/>
  <c r="AZ408" i="18"/>
  <c r="AV407" i="18"/>
  <c r="AW407" i="18" s="1"/>
  <c r="BD407" i="18"/>
  <c r="AZ404" i="18"/>
  <c r="AV403" i="18"/>
  <c r="AW403" i="18" s="1"/>
  <c r="BD403" i="18"/>
  <c r="AZ400" i="18"/>
  <c r="AV399" i="18"/>
  <c r="AW399" i="18" s="1"/>
  <c r="BD399" i="18"/>
  <c r="AZ396" i="18"/>
  <c r="AV395" i="18"/>
  <c r="AW395" i="18" s="1"/>
  <c r="BD395" i="18"/>
  <c r="AZ392" i="18"/>
  <c r="AV391" i="18"/>
  <c r="AW391" i="18" s="1"/>
  <c r="BD391" i="18"/>
  <c r="AZ388" i="18"/>
  <c r="AV387" i="18"/>
  <c r="AW387" i="18" s="1"/>
  <c r="BD387" i="18"/>
  <c r="AZ384" i="18"/>
  <c r="AV383" i="18"/>
  <c r="AW383" i="18" s="1"/>
  <c r="BD383" i="18"/>
  <c r="AZ380" i="18"/>
  <c r="AV379" i="18"/>
  <c r="AW379" i="18" s="1"/>
  <c r="BD379" i="18"/>
  <c r="AZ376" i="18"/>
  <c r="AV375" i="18"/>
  <c r="AW375" i="18" s="1"/>
  <c r="BD375" i="18"/>
  <c r="AZ372" i="18"/>
  <c r="AV371" i="18"/>
  <c r="AW371" i="18" s="1"/>
  <c r="BD371" i="18"/>
  <c r="AZ368" i="18"/>
  <c r="AV367" i="18"/>
  <c r="AW367" i="18" s="1"/>
  <c r="BD367" i="18"/>
  <c r="AZ364" i="18"/>
  <c r="AV363" i="18"/>
  <c r="AW363" i="18" s="1"/>
  <c r="BD363" i="18"/>
  <c r="AZ360" i="18"/>
  <c r="AV359" i="18"/>
  <c r="AW359" i="18" s="1"/>
  <c r="BD359" i="18"/>
  <c r="AZ356" i="18"/>
  <c r="AV355" i="18"/>
  <c r="AW355" i="18" s="1"/>
  <c r="BD355" i="18"/>
  <c r="AZ352" i="18"/>
  <c r="AV351" i="18"/>
  <c r="AW351" i="18" s="1"/>
  <c r="BD351" i="18"/>
  <c r="AZ348" i="18"/>
  <c r="AV347" i="18"/>
  <c r="AW347" i="18" s="1"/>
  <c r="BD347" i="18"/>
  <c r="AZ344" i="18"/>
  <c r="AV343" i="18"/>
  <c r="AW343" i="18" s="1"/>
  <c r="BD343" i="18"/>
  <c r="AZ340" i="18"/>
  <c r="AV339" i="18"/>
  <c r="AW339" i="18" s="1"/>
  <c r="BD339" i="18"/>
  <c r="AZ336" i="18"/>
  <c r="AV335" i="18"/>
  <c r="AW335" i="18" s="1"/>
  <c r="BD335" i="18"/>
  <c r="AZ332" i="18"/>
  <c r="AV331" i="18"/>
  <c r="AW331" i="18" s="1"/>
  <c r="BD331" i="18"/>
  <c r="AZ328" i="18"/>
  <c r="AV327" i="18"/>
  <c r="AW327" i="18" s="1"/>
  <c r="BD327" i="18"/>
  <c r="AZ324" i="18"/>
  <c r="AV323" i="18"/>
  <c r="AW323" i="18" s="1"/>
  <c r="BD323" i="18"/>
  <c r="AZ320" i="18"/>
  <c r="AZ316" i="18"/>
  <c r="AZ312" i="18"/>
  <c r="AZ308" i="18"/>
  <c r="AZ304" i="18"/>
  <c r="AZ300" i="18"/>
  <c r="AZ296" i="18"/>
  <c r="AZ292" i="18"/>
  <c r="AZ288" i="18"/>
  <c r="AZ284" i="18"/>
  <c r="AZ280" i="18"/>
  <c r="AV279" i="18"/>
  <c r="AW279" i="18" s="1"/>
  <c r="BD279" i="18"/>
  <c r="AZ276" i="18"/>
  <c r="AZ272" i="18"/>
  <c r="AZ268" i="18"/>
  <c r="AZ264" i="18"/>
  <c r="AV263" i="18"/>
  <c r="AW263" i="18" s="1"/>
  <c r="BD263" i="18"/>
  <c r="AZ260" i="18"/>
  <c r="AV259" i="18"/>
  <c r="AW259" i="18" s="1"/>
  <c r="BD259" i="18"/>
  <c r="AZ256" i="18"/>
  <c r="AV255" i="18"/>
  <c r="AW255" i="18" s="1"/>
  <c r="BD255" i="18"/>
  <c r="AZ252" i="18"/>
  <c r="AV251" i="18"/>
  <c r="AW251" i="18" s="1"/>
  <c r="BD251" i="18"/>
  <c r="AZ248" i="18"/>
  <c r="AV247" i="18"/>
  <c r="AW247" i="18" s="1"/>
  <c r="BD247" i="18"/>
  <c r="AZ244" i="18"/>
  <c r="AV243" i="18"/>
  <c r="AW243" i="18" s="1"/>
  <c r="BD243" i="18"/>
  <c r="AZ240" i="18"/>
  <c r="AV239" i="18"/>
  <c r="AW239" i="18" s="1"/>
  <c r="BD239" i="18"/>
  <c r="AZ236" i="18"/>
  <c r="AV235" i="18"/>
  <c r="AW235" i="18" s="1"/>
  <c r="BD235" i="18"/>
  <c r="AZ232" i="18"/>
  <c r="AV231" i="18"/>
  <c r="AW231" i="18" s="1"/>
  <c r="BD231" i="18"/>
  <c r="AZ228" i="18"/>
  <c r="AV227" i="18"/>
  <c r="AW227" i="18" s="1"/>
  <c r="BD227" i="18"/>
  <c r="AZ224" i="18"/>
  <c r="AV223" i="18"/>
  <c r="AW223" i="18" s="1"/>
  <c r="BD223" i="18"/>
  <c r="AZ220" i="18"/>
  <c r="AV219" i="18"/>
  <c r="AW219" i="18" s="1"/>
  <c r="BD219" i="18"/>
  <c r="AZ216" i="18"/>
  <c r="AV215" i="18"/>
  <c r="AW215" i="18" s="1"/>
  <c r="BD215" i="18"/>
  <c r="AZ212" i="18"/>
  <c r="AV211" i="18"/>
  <c r="AW211" i="18" s="1"/>
  <c r="BD211" i="18"/>
  <c r="AZ208" i="18"/>
  <c r="AV207" i="18"/>
  <c r="AW207" i="18" s="1"/>
  <c r="BD207" i="18"/>
  <c r="AZ204" i="18"/>
  <c r="AV203" i="18"/>
  <c r="AW203" i="18" s="1"/>
  <c r="BD203" i="18"/>
  <c r="AZ200" i="18"/>
  <c r="AZ196" i="18"/>
  <c r="AZ192" i="18"/>
  <c r="AZ188" i="18"/>
  <c r="AZ184" i="18"/>
  <c r="AZ180" i="18"/>
  <c r="AZ176" i="18"/>
  <c r="AZ172" i="18"/>
  <c r="AZ168" i="18"/>
  <c r="AZ164" i="18"/>
  <c r="AZ160" i="18"/>
  <c r="AZ156" i="18"/>
  <c r="AZ152" i="18"/>
  <c r="AZ148" i="18"/>
  <c r="AZ144" i="18"/>
  <c r="AZ140" i="18"/>
  <c r="AV612" i="18"/>
  <c r="AW612" i="18" s="1"/>
  <c r="BD612" i="18"/>
  <c r="AZ609" i="18"/>
  <c r="AZ605" i="18"/>
  <c r="AZ602" i="18"/>
  <c r="AZ598" i="18"/>
  <c r="AV594" i="18"/>
  <c r="AW594" i="18" s="1"/>
  <c r="BD594" i="18"/>
  <c r="AZ591" i="18"/>
  <c r="AV590" i="18"/>
  <c r="AW590" i="18" s="1"/>
  <c r="BD590" i="18"/>
  <c r="AZ587" i="18"/>
  <c r="AZ583" i="18"/>
  <c r="AZ579" i="18"/>
  <c r="AZ575" i="18"/>
  <c r="AV574" i="18"/>
  <c r="AW574" i="18" s="1"/>
  <c r="BD574" i="18"/>
  <c r="AZ571" i="18"/>
  <c r="AV570" i="18"/>
  <c r="AW570" i="18" s="1"/>
  <c r="BD570" i="18"/>
  <c r="AZ567" i="18"/>
  <c r="AV566" i="18"/>
  <c r="AW566" i="18" s="1"/>
  <c r="BD566" i="18"/>
  <c r="AZ563" i="18"/>
  <c r="AV562" i="18"/>
  <c r="AW562" i="18" s="1"/>
  <c r="BD562" i="18"/>
  <c r="AZ559" i="18"/>
  <c r="AV558" i="18"/>
  <c r="AW558" i="18" s="1"/>
  <c r="BD558" i="18"/>
  <c r="Z26" i="23"/>
  <c r="AV128" i="18"/>
  <c r="AW128" i="18" s="1"/>
  <c r="Z22" i="23"/>
  <c r="AV124" i="18"/>
  <c r="AW124" i="18" s="1"/>
  <c r="Z18" i="23"/>
  <c r="AV120" i="18"/>
  <c r="AW120" i="18" s="1"/>
  <c r="Z14" i="23"/>
  <c r="AV116" i="18"/>
  <c r="AW116" i="18" s="1"/>
  <c r="Z438" i="23"/>
  <c r="AV540" i="18"/>
  <c r="AW540" i="18" s="1"/>
  <c r="Z434" i="23"/>
  <c r="AV536" i="18"/>
  <c r="AW536" i="18" s="1"/>
  <c r="Z430" i="23"/>
  <c r="AV532" i="18"/>
  <c r="AW532" i="18" s="1"/>
  <c r="Z426" i="23"/>
  <c r="AV528" i="18"/>
  <c r="AW528" i="18" s="1"/>
  <c r="Z422" i="23"/>
  <c r="AV524" i="18"/>
  <c r="AW524" i="18" s="1"/>
  <c r="Z418" i="23"/>
  <c r="AV520" i="18"/>
  <c r="AW520" i="18" s="1"/>
  <c r="Z414" i="23"/>
  <c r="AV516" i="18"/>
  <c r="AW516" i="18" s="1"/>
  <c r="Z410" i="23"/>
  <c r="AV512" i="18"/>
  <c r="AW512" i="18" s="1"/>
  <c r="Z406" i="23"/>
  <c r="AV508" i="18"/>
  <c r="AW508" i="18" s="1"/>
  <c r="Z402" i="23"/>
  <c r="AV504" i="18"/>
  <c r="AW504" i="18" s="1"/>
  <c r="Z398" i="23"/>
  <c r="AV500" i="18"/>
  <c r="AW500" i="18" s="1"/>
  <c r="Z394" i="23"/>
  <c r="AV496" i="18"/>
  <c r="AW496" i="18" s="1"/>
  <c r="Z390" i="23"/>
  <c r="AV492" i="18"/>
  <c r="AW492" i="18" s="1"/>
  <c r="Z386" i="23"/>
  <c r="AV488" i="18"/>
  <c r="AW488" i="18" s="1"/>
  <c r="Z382" i="23"/>
  <c r="AV484" i="18"/>
  <c r="AW484" i="18" s="1"/>
  <c r="Z378" i="23"/>
  <c r="AV480" i="18"/>
  <c r="AW480" i="18" s="1"/>
  <c r="Z374" i="23"/>
  <c r="AV476" i="18"/>
  <c r="AW476" i="18" s="1"/>
  <c r="Z370" i="23"/>
  <c r="AV472" i="18"/>
  <c r="AW472" i="18" s="1"/>
  <c r="Z366" i="23"/>
  <c r="AV468" i="18"/>
  <c r="AW468" i="18" s="1"/>
  <c r="Z362" i="23"/>
  <c r="AV464" i="18"/>
  <c r="AW464" i="18" s="1"/>
  <c r="Z358" i="23"/>
  <c r="AV460" i="18"/>
  <c r="AW460" i="18" s="1"/>
  <c r="Z354" i="23"/>
  <c r="AV456" i="18"/>
  <c r="AW456" i="18" s="1"/>
  <c r="Z350" i="23"/>
  <c r="AV452" i="18"/>
  <c r="AW452" i="18" s="1"/>
  <c r="Z346" i="23"/>
  <c r="AV448" i="18"/>
  <c r="AW448" i="18" s="1"/>
  <c r="Z334" i="23"/>
  <c r="AV436" i="18"/>
  <c r="AW436" i="18" s="1"/>
  <c r="Z326" i="23"/>
  <c r="AV428" i="18"/>
  <c r="AW428" i="18" s="1"/>
  <c r="Z318" i="23"/>
  <c r="AV420" i="18"/>
  <c r="AW420" i="18" s="1"/>
  <c r="Z302" i="23"/>
  <c r="AV404" i="18"/>
  <c r="AW404" i="18" s="1"/>
  <c r="Z294" i="23"/>
  <c r="AV396" i="18"/>
  <c r="AW396" i="18" s="1"/>
  <c r="Z290" i="23"/>
  <c r="AV392" i="18"/>
  <c r="AW392" i="18" s="1"/>
  <c r="Z278" i="23"/>
  <c r="AV380" i="18"/>
  <c r="AW380" i="18" s="1"/>
  <c r="Z250" i="23"/>
  <c r="AV352" i="18"/>
  <c r="AW352" i="18" s="1"/>
  <c r="Z242" i="23"/>
  <c r="AV344" i="18"/>
  <c r="AW344" i="18" s="1"/>
  <c r="Z222" i="23"/>
  <c r="AV324" i="18"/>
  <c r="AW324" i="18" s="1"/>
  <c r="Z214" i="23"/>
  <c r="AV316" i="18"/>
  <c r="AW316" i="18" s="1"/>
  <c r="Z210" i="23"/>
  <c r="AV312" i="18"/>
  <c r="AW312" i="18" s="1"/>
  <c r="Z206" i="23"/>
  <c r="AV308" i="18"/>
  <c r="AW308" i="18" s="1"/>
  <c r="Z202" i="23"/>
  <c r="AV304" i="18"/>
  <c r="AW304" i="18" s="1"/>
  <c r="Z198" i="23"/>
  <c r="AV300" i="18"/>
  <c r="AW300" i="18" s="1"/>
  <c r="Z194" i="23"/>
  <c r="AV296" i="18"/>
  <c r="AW296" i="18" s="1"/>
  <c r="Z190" i="23"/>
  <c r="AV292" i="18"/>
  <c r="AW292" i="18" s="1"/>
  <c r="Z186" i="23"/>
  <c r="AV288" i="18"/>
  <c r="AW288" i="18" s="1"/>
  <c r="Z182" i="23"/>
  <c r="AV284" i="18"/>
  <c r="AW284" i="18" s="1"/>
  <c r="Z178" i="23"/>
  <c r="AV280" i="18"/>
  <c r="AW280" i="18" s="1"/>
  <c r="Z174" i="23"/>
  <c r="AV276" i="18"/>
  <c r="AW276" i="18" s="1"/>
  <c r="Z170" i="23"/>
  <c r="AV272" i="18"/>
  <c r="AW272" i="18" s="1"/>
  <c r="Z166" i="23"/>
  <c r="AV268" i="18"/>
  <c r="AW268" i="18" s="1"/>
  <c r="Z154" i="23"/>
  <c r="AV256" i="18"/>
  <c r="AW256" i="18" s="1"/>
  <c r="Z150" i="23"/>
  <c r="AV252" i="18"/>
  <c r="AW252" i="18" s="1"/>
  <c r="Z146" i="23"/>
  <c r="AV248" i="18"/>
  <c r="AW248" i="18" s="1"/>
  <c r="Z142" i="23"/>
  <c r="AV244" i="18"/>
  <c r="AW244" i="18" s="1"/>
  <c r="Z138" i="23"/>
  <c r="AV240" i="18"/>
  <c r="AW240" i="18" s="1"/>
  <c r="Z134" i="23"/>
  <c r="AV236" i="18"/>
  <c r="AW236" i="18" s="1"/>
  <c r="Z130" i="23"/>
  <c r="AV232" i="18"/>
  <c r="AW232" i="18" s="1"/>
  <c r="Z126" i="23"/>
  <c r="AV228" i="18"/>
  <c r="AW228" i="18" s="1"/>
  <c r="Z122" i="23"/>
  <c r="AV224" i="18"/>
  <c r="AW224" i="18" s="1"/>
  <c r="Z98" i="23"/>
  <c r="AV200" i="18"/>
  <c r="AW200" i="18" s="1"/>
  <c r="Z94" i="23"/>
  <c r="AV196" i="18"/>
  <c r="AW196" i="18" s="1"/>
  <c r="Z90" i="23"/>
  <c r="AV192" i="18"/>
  <c r="AW192" i="18" s="1"/>
  <c r="Z86" i="23"/>
  <c r="AV188" i="18"/>
  <c r="AW188" i="18" s="1"/>
  <c r="Z82" i="23"/>
  <c r="AV184" i="18"/>
  <c r="AW184" i="18" s="1"/>
  <c r="Z78" i="23"/>
  <c r="AV180" i="18"/>
  <c r="AW180" i="18" s="1"/>
  <c r="Z74" i="23"/>
  <c r="AV176" i="18"/>
  <c r="AW176" i="18" s="1"/>
  <c r="Z70" i="23"/>
  <c r="AV172" i="18"/>
  <c r="AW172" i="18" s="1"/>
  <c r="Z66" i="23"/>
  <c r="AV168" i="18"/>
  <c r="AW168" i="18" s="1"/>
  <c r="Z62" i="23"/>
  <c r="AV164" i="18"/>
  <c r="AW164" i="18" s="1"/>
  <c r="Z58" i="23"/>
  <c r="AV160" i="18"/>
  <c r="AW160" i="18" s="1"/>
  <c r="Z54" i="23"/>
  <c r="AV156" i="18"/>
  <c r="AW156" i="18" s="1"/>
  <c r="Z50" i="23"/>
  <c r="AV152" i="18"/>
  <c r="AW152" i="18" s="1"/>
  <c r="Z46" i="23"/>
  <c r="AV148" i="18"/>
  <c r="AW148" i="18" s="1"/>
  <c r="Z42" i="23"/>
  <c r="AV144" i="18"/>
  <c r="AW144" i="18" s="1"/>
  <c r="Z38" i="23"/>
  <c r="AV140" i="18"/>
  <c r="AW140" i="18" s="1"/>
  <c r="Z507" i="23"/>
  <c r="AV609" i="18"/>
  <c r="AW609" i="18" s="1"/>
  <c r="Z503" i="23"/>
  <c r="AV605" i="18"/>
  <c r="AW605" i="18" s="1"/>
  <c r="Z500" i="23"/>
  <c r="AV602" i="18"/>
  <c r="AW602" i="18" s="1"/>
  <c r="Z496" i="23"/>
  <c r="AV598" i="18"/>
  <c r="AW598" i="18" s="1"/>
  <c r="Z489" i="23"/>
  <c r="AV591" i="18"/>
  <c r="AW591" i="18" s="1"/>
  <c r="Z485" i="23"/>
  <c r="AV587" i="18"/>
  <c r="AW587" i="18" s="1"/>
  <c r="Z481" i="23"/>
  <c r="AV583" i="18"/>
  <c r="AW583" i="18" s="1"/>
  <c r="Z477" i="23"/>
  <c r="AV579" i="18"/>
  <c r="AW579" i="18" s="1"/>
  <c r="Z469" i="23"/>
  <c r="AV571" i="18"/>
  <c r="AW571" i="18" s="1"/>
  <c r="Z465" i="23"/>
  <c r="AV567" i="18"/>
  <c r="AW567" i="18" s="1"/>
  <c r="Z457" i="23"/>
  <c r="AV559" i="18"/>
  <c r="AW559" i="18" s="1"/>
  <c r="Z34" i="23"/>
  <c r="AV136" i="18"/>
  <c r="AW136" i="18" s="1"/>
  <c r="Z37" i="23"/>
  <c r="AV139" i="18"/>
  <c r="AW139" i="18" s="1"/>
  <c r="Z33" i="23"/>
  <c r="AV135" i="18"/>
  <c r="AW135" i="18" s="1"/>
  <c r="Z29" i="23"/>
  <c r="AV131" i="18"/>
  <c r="AW131" i="18" s="1"/>
  <c r="Z25" i="23"/>
  <c r="AV127" i="18"/>
  <c r="AW127" i="18" s="1"/>
  <c r="Z21" i="23"/>
  <c r="AV123" i="18"/>
  <c r="AW123" i="18" s="1"/>
  <c r="Z17" i="23"/>
  <c r="AV119" i="18"/>
  <c r="AW119" i="18" s="1"/>
  <c r="Z439" i="23"/>
  <c r="AV541" i="18"/>
  <c r="AW541" i="18" s="1"/>
  <c r="Z435" i="23"/>
  <c r="AV537" i="18"/>
  <c r="AW537" i="18" s="1"/>
  <c r="Z431" i="23"/>
  <c r="AV533" i="18"/>
  <c r="AW533" i="18" s="1"/>
  <c r="Z427" i="23"/>
  <c r="AV529" i="18"/>
  <c r="AW529" i="18" s="1"/>
  <c r="Z423" i="23"/>
  <c r="AV525" i="18"/>
  <c r="AW525" i="18" s="1"/>
  <c r="Z419" i="23"/>
  <c r="AV521" i="18"/>
  <c r="AW521" i="18" s="1"/>
  <c r="Z415" i="23"/>
  <c r="AV517" i="18"/>
  <c r="AW517" i="18" s="1"/>
  <c r="Z411" i="23"/>
  <c r="AV513" i="18"/>
  <c r="AW513" i="18" s="1"/>
  <c r="Z407" i="23"/>
  <c r="AV509" i="18"/>
  <c r="AW509" i="18" s="1"/>
  <c r="Z403" i="23"/>
  <c r="AV505" i="18"/>
  <c r="AW505" i="18" s="1"/>
  <c r="Z399" i="23"/>
  <c r="AV501" i="18"/>
  <c r="AW501" i="18" s="1"/>
  <c r="Z395" i="23"/>
  <c r="AV497" i="18"/>
  <c r="AW497" i="18" s="1"/>
  <c r="Z391" i="23"/>
  <c r="AV493" i="18"/>
  <c r="AW493" i="18" s="1"/>
  <c r="Z387" i="23"/>
  <c r="AV489" i="18"/>
  <c r="AW489" i="18" s="1"/>
  <c r="Z383" i="23"/>
  <c r="AV485" i="18"/>
  <c r="AW485" i="18" s="1"/>
  <c r="Z379" i="23"/>
  <c r="AV481" i="18"/>
  <c r="AW481" i="18" s="1"/>
  <c r="Z375" i="23"/>
  <c r="AV477" i="18"/>
  <c r="AW477" i="18" s="1"/>
  <c r="Z371" i="23"/>
  <c r="AV473" i="18"/>
  <c r="AW473" i="18" s="1"/>
  <c r="Z367" i="23"/>
  <c r="AV469" i="18"/>
  <c r="AW469" i="18" s="1"/>
  <c r="Z363" i="23"/>
  <c r="AV465" i="18"/>
  <c r="AW465" i="18" s="1"/>
  <c r="Z359" i="23"/>
  <c r="AV461" i="18"/>
  <c r="AW461" i="18" s="1"/>
  <c r="Z355" i="23"/>
  <c r="AV457" i="18"/>
  <c r="AW457" i="18" s="1"/>
  <c r="Z351" i="23"/>
  <c r="AV453" i="18"/>
  <c r="AW453" i="18" s="1"/>
  <c r="Z347" i="23"/>
  <c r="AV449" i="18"/>
  <c r="AW449" i="18" s="1"/>
  <c r="Z307" i="23"/>
  <c r="AV409" i="18"/>
  <c r="AW409" i="18" s="1"/>
  <c r="Z299" i="23"/>
  <c r="AV401" i="18"/>
  <c r="AW401" i="18" s="1"/>
  <c r="Z287" i="23"/>
  <c r="AV389" i="18"/>
  <c r="AW389" i="18" s="1"/>
  <c r="Z279" i="23"/>
  <c r="AV381" i="18"/>
  <c r="AW381" i="18" s="1"/>
  <c r="Z275" i="23"/>
  <c r="AV377" i="18"/>
  <c r="AW377" i="18" s="1"/>
  <c r="Z271" i="23"/>
  <c r="AV373" i="18"/>
  <c r="AW373" i="18" s="1"/>
  <c r="Z259" i="23"/>
  <c r="AV361" i="18"/>
  <c r="AW361" i="18" s="1"/>
  <c r="Z247" i="23"/>
  <c r="AV349" i="18"/>
  <c r="AW349" i="18" s="1"/>
  <c r="Z239" i="23"/>
  <c r="AV341" i="18"/>
  <c r="AW341" i="18" s="1"/>
  <c r="Z235" i="23"/>
  <c r="AV337" i="18"/>
  <c r="AW337" i="18" s="1"/>
  <c r="Z231" i="23"/>
  <c r="AV333" i="18"/>
  <c r="AW333" i="18" s="1"/>
  <c r="Z215" i="23"/>
  <c r="AV317" i="18"/>
  <c r="AW317" i="18" s="1"/>
  <c r="Z211" i="23"/>
  <c r="AV313" i="18"/>
  <c r="AW313" i="18" s="1"/>
  <c r="Z207" i="23"/>
  <c r="AV309" i="18"/>
  <c r="AW309" i="18" s="1"/>
  <c r="Z203" i="23"/>
  <c r="AV305" i="18"/>
  <c r="AW305" i="18" s="1"/>
  <c r="Z199" i="23"/>
  <c r="AV301" i="18"/>
  <c r="AW301" i="18" s="1"/>
  <c r="Z195" i="23"/>
  <c r="AV297" i="18"/>
  <c r="AW297" i="18" s="1"/>
  <c r="Z191" i="23"/>
  <c r="AV293" i="18"/>
  <c r="AW293" i="18" s="1"/>
  <c r="Z187" i="23"/>
  <c r="AV289" i="18"/>
  <c r="AW289" i="18" s="1"/>
  <c r="Z183" i="23"/>
  <c r="AV285" i="18"/>
  <c r="AW285" i="18" s="1"/>
  <c r="Z179" i="23"/>
  <c r="AV281" i="18"/>
  <c r="AW281" i="18" s="1"/>
  <c r="Z163" i="23"/>
  <c r="AV265" i="18"/>
  <c r="AW265" i="18" s="1"/>
  <c r="Z159" i="23"/>
  <c r="AV261" i="18"/>
  <c r="AW261" i="18" s="1"/>
  <c r="Z155" i="23"/>
  <c r="AV257" i="18"/>
  <c r="AW257" i="18" s="1"/>
  <c r="Z147" i="23"/>
  <c r="AV249" i="18"/>
  <c r="AW249" i="18" s="1"/>
  <c r="Z143" i="23"/>
  <c r="AV245" i="18"/>
  <c r="AW245" i="18" s="1"/>
  <c r="Z139" i="23"/>
  <c r="AV241" i="18"/>
  <c r="AW241" i="18" s="1"/>
  <c r="Z135" i="23"/>
  <c r="AV237" i="18"/>
  <c r="AW237" i="18" s="1"/>
  <c r="Z131" i="23"/>
  <c r="AV233" i="18"/>
  <c r="AW233" i="18" s="1"/>
  <c r="Z127" i="23"/>
  <c r="AV229" i="18"/>
  <c r="AW229" i="18" s="1"/>
  <c r="Z123" i="23"/>
  <c r="AV225" i="18"/>
  <c r="AW225" i="18" s="1"/>
  <c r="Z115" i="23"/>
  <c r="AV217" i="18"/>
  <c r="AW217" i="18" s="1"/>
  <c r="Z111" i="23"/>
  <c r="AV213" i="18"/>
  <c r="AW213" i="18" s="1"/>
  <c r="Z99" i="23"/>
  <c r="AV201" i="18"/>
  <c r="AW201" i="18" s="1"/>
  <c r="Z91" i="23"/>
  <c r="AV193" i="18"/>
  <c r="AW193" i="18" s="1"/>
  <c r="Z87" i="23"/>
  <c r="AV189" i="18"/>
  <c r="AW189" i="18" s="1"/>
  <c r="Z83" i="23"/>
  <c r="AV185" i="18"/>
  <c r="AW185" i="18" s="1"/>
  <c r="Z79" i="23"/>
  <c r="AV181" i="18"/>
  <c r="AW181" i="18" s="1"/>
  <c r="Z75" i="23"/>
  <c r="AV177" i="18"/>
  <c r="AW177" i="18" s="1"/>
  <c r="Z71" i="23"/>
  <c r="AV173" i="18"/>
  <c r="AW173" i="18" s="1"/>
  <c r="Z67" i="23"/>
  <c r="AV169" i="18"/>
  <c r="AW169" i="18" s="1"/>
  <c r="Z63" i="23"/>
  <c r="AV165" i="18"/>
  <c r="AW165" i="18" s="1"/>
  <c r="Z59" i="23"/>
  <c r="AV161" i="18"/>
  <c r="AW161" i="18" s="1"/>
  <c r="Z55" i="23"/>
  <c r="AV157" i="18"/>
  <c r="AW157" i="18" s="1"/>
  <c r="Z51" i="23"/>
  <c r="AV153" i="18"/>
  <c r="AW153" i="18" s="1"/>
  <c r="Z47" i="23"/>
  <c r="AV149" i="18"/>
  <c r="AW149" i="18" s="1"/>
  <c r="Z43" i="23"/>
  <c r="AV145" i="18"/>
  <c r="AW145" i="18" s="1"/>
  <c r="Z39" i="23"/>
  <c r="AV141" i="18"/>
  <c r="AW141" i="18" s="1"/>
  <c r="Z504" i="23"/>
  <c r="AV606" i="18"/>
  <c r="AW606" i="18" s="1"/>
  <c r="Z501" i="23"/>
  <c r="AV603" i="18"/>
  <c r="AW603" i="18" s="1"/>
  <c r="Z497" i="23"/>
  <c r="AV599" i="18"/>
  <c r="AW599" i="18" s="1"/>
  <c r="Z493" i="23"/>
  <c r="AV595" i="18"/>
  <c r="AW595" i="18" s="1"/>
  <c r="Z490" i="23"/>
  <c r="AV592" i="18"/>
  <c r="AW592" i="18" s="1"/>
  <c r="Z482" i="23"/>
  <c r="AV584" i="18"/>
  <c r="AW584" i="18" s="1"/>
  <c r="Z478" i="23"/>
  <c r="AV580" i="18"/>
  <c r="AW580" i="18" s="1"/>
  <c r="Z474" i="23"/>
  <c r="AV576" i="18"/>
  <c r="AW576" i="18" s="1"/>
  <c r="Z466" i="23"/>
  <c r="AV568" i="18"/>
  <c r="AW568" i="18" s="1"/>
  <c r="Z30" i="23"/>
  <c r="AV132" i="18"/>
  <c r="AW132" i="18" s="1"/>
  <c r="Z36" i="23"/>
  <c r="AV138" i="18"/>
  <c r="AW138" i="18" s="1"/>
  <c r="Z32" i="23"/>
  <c r="AV134" i="18"/>
  <c r="AW134" i="18" s="1"/>
  <c r="Z28" i="23"/>
  <c r="AV130" i="18"/>
  <c r="AW130" i="18" s="1"/>
  <c r="Z24" i="23"/>
  <c r="AV126" i="18"/>
  <c r="AW126" i="18" s="1"/>
  <c r="Z20" i="23"/>
  <c r="AV122" i="18"/>
  <c r="AW122" i="18" s="1"/>
  <c r="Z16" i="23"/>
  <c r="AV118" i="18"/>
  <c r="AW118" i="18" s="1"/>
  <c r="Z436" i="23"/>
  <c r="AV538" i="18"/>
  <c r="AW538" i="18" s="1"/>
  <c r="Z432" i="23"/>
  <c r="AV534" i="18"/>
  <c r="AW534" i="18" s="1"/>
  <c r="Z428" i="23"/>
  <c r="AV530" i="18"/>
  <c r="AW530" i="18" s="1"/>
  <c r="Z424" i="23"/>
  <c r="AV526" i="18"/>
  <c r="AW526" i="18" s="1"/>
  <c r="Z420" i="23"/>
  <c r="AV522" i="18"/>
  <c r="AW522" i="18" s="1"/>
  <c r="Z416" i="23"/>
  <c r="AV518" i="18"/>
  <c r="AW518" i="18" s="1"/>
  <c r="Z412" i="23"/>
  <c r="AV514" i="18"/>
  <c r="AW514" i="18" s="1"/>
  <c r="Z408" i="23"/>
  <c r="AV510" i="18"/>
  <c r="AW510" i="18" s="1"/>
  <c r="Z404" i="23"/>
  <c r="AV506" i="18"/>
  <c r="AW506" i="18" s="1"/>
  <c r="Z400" i="23"/>
  <c r="AV502" i="18"/>
  <c r="AW502" i="18" s="1"/>
  <c r="Z396" i="23"/>
  <c r="AV498" i="18"/>
  <c r="AW498" i="18" s="1"/>
  <c r="Z392" i="23"/>
  <c r="AV494" i="18"/>
  <c r="AW494" i="18" s="1"/>
  <c r="Z388" i="23"/>
  <c r="AV490" i="18"/>
  <c r="AW490" i="18" s="1"/>
  <c r="Z384" i="23"/>
  <c r="AV486" i="18"/>
  <c r="AW486" i="18" s="1"/>
  <c r="Z380" i="23"/>
  <c r="AV482" i="18"/>
  <c r="AW482" i="18" s="1"/>
  <c r="Z376" i="23"/>
  <c r="AV478" i="18"/>
  <c r="AW478" i="18" s="1"/>
  <c r="Z372" i="23"/>
  <c r="AV474" i="18"/>
  <c r="AW474" i="18" s="1"/>
  <c r="Z368" i="23"/>
  <c r="AV470" i="18"/>
  <c r="AW470" i="18" s="1"/>
  <c r="Z364" i="23"/>
  <c r="AV466" i="18"/>
  <c r="AW466" i="18" s="1"/>
  <c r="Z360" i="23"/>
  <c r="AV462" i="18"/>
  <c r="AW462" i="18" s="1"/>
  <c r="Z356" i="23"/>
  <c r="AV458" i="18"/>
  <c r="AW458" i="18" s="1"/>
  <c r="Z352" i="23"/>
  <c r="AV454" i="18"/>
  <c r="AW454" i="18" s="1"/>
  <c r="Z348" i="23"/>
  <c r="AV450" i="18"/>
  <c r="AW450" i="18" s="1"/>
  <c r="Z312" i="23"/>
  <c r="AV414" i="18"/>
  <c r="AW414" i="18" s="1"/>
  <c r="Z264" i="23"/>
  <c r="AV366" i="18"/>
  <c r="AW366" i="18" s="1"/>
  <c r="Z260" i="23"/>
  <c r="AV362" i="18"/>
  <c r="AW362" i="18" s="1"/>
  <c r="Z244" i="23"/>
  <c r="AV346" i="18"/>
  <c r="AW346" i="18" s="1"/>
  <c r="Z232" i="23"/>
  <c r="AV334" i="18"/>
  <c r="AW334" i="18" s="1"/>
  <c r="Z216" i="23"/>
  <c r="AV318" i="18"/>
  <c r="AW318" i="18" s="1"/>
  <c r="Z212" i="23"/>
  <c r="AV314" i="18"/>
  <c r="AW314" i="18" s="1"/>
  <c r="Z208" i="23"/>
  <c r="AV310" i="18"/>
  <c r="AW310" i="18" s="1"/>
  <c r="Z204" i="23"/>
  <c r="AV306" i="18"/>
  <c r="AW306" i="18" s="1"/>
  <c r="Z200" i="23"/>
  <c r="AV302" i="18"/>
  <c r="AW302" i="18" s="1"/>
  <c r="Z196" i="23"/>
  <c r="AV298" i="18"/>
  <c r="AW298" i="18" s="1"/>
  <c r="Z192" i="23"/>
  <c r="AV294" i="18"/>
  <c r="AW294" i="18" s="1"/>
  <c r="Z188" i="23"/>
  <c r="AV290" i="18"/>
  <c r="AW290" i="18" s="1"/>
  <c r="Z184" i="23"/>
  <c r="AV286" i="18"/>
  <c r="AW286" i="18" s="1"/>
  <c r="Z180" i="23"/>
  <c r="AV282" i="18"/>
  <c r="AW282" i="18" s="1"/>
  <c r="Z156" i="23"/>
  <c r="AV258" i="18"/>
  <c r="AW258" i="18" s="1"/>
  <c r="Z152" i="23"/>
  <c r="AV254" i="18"/>
  <c r="AW254" i="18" s="1"/>
  <c r="Z140" i="23"/>
  <c r="AV242" i="18"/>
  <c r="AW242" i="18" s="1"/>
  <c r="Z136" i="23"/>
  <c r="AV238" i="18"/>
  <c r="AW238" i="18" s="1"/>
  <c r="Z132" i="23"/>
  <c r="AV234" i="18"/>
  <c r="AW234" i="18" s="1"/>
  <c r="Z96" i="23"/>
  <c r="AV198" i="18"/>
  <c r="AW198" i="18" s="1"/>
  <c r="Z92" i="23"/>
  <c r="AV194" i="18"/>
  <c r="AW194" i="18" s="1"/>
  <c r="Z88" i="23"/>
  <c r="AV190" i="18"/>
  <c r="AW190" i="18" s="1"/>
  <c r="Z84" i="23"/>
  <c r="AV186" i="18"/>
  <c r="AW186" i="18" s="1"/>
  <c r="Z80" i="23"/>
  <c r="AV182" i="18"/>
  <c r="AW182" i="18" s="1"/>
  <c r="Z76" i="23"/>
  <c r="AV178" i="18"/>
  <c r="AW178" i="18" s="1"/>
  <c r="Z72" i="23"/>
  <c r="AV174" i="18"/>
  <c r="AW174" i="18" s="1"/>
  <c r="Z68" i="23"/>
  <c r="AV170" i="18"/>
  <c r="AW170" i="18" s="1"/>
  <c r="Z64" i="23"/>
  <c r="AV166" i="18"/>
  <c r="AW166" i="18" s="1"/>
  <c r="Z60" i="23"/>
  <c r="AV162" i="18"/>
  <c r="AW162" i="18" s="1"/>
  <c r="Z56" i="23"/>
  <c r="AV158" i="18"/>
  <c r="AW158" i="18" s="1"/>
  <c r="Z52" i="23"/>
  <c r="AV154" i="18"/>
  <c r="AW154" i="18" s="1"/>
  <c r="Z48" i="23"/>
  <c r="AV150" i="18"/>
  <c r="AW150" i="18" s="1"/>
  <c r="Z44" i="23"/>
  <c r="AV146" i="18"/>
  <c r="AW146" i="18" s="1"/>
  <c r="Z40" i="23"/>
  <c r="AV142" i="18"/>
  <c r="AW142" i="18" s="1"/>
  <c r="Z509" i="23"/>
  <c r="AV611" i="18"/>
  <c r="AW611" i="18" s="1"/>
  <c r="Z505" i="23"/>
  <c r="AV607" i="18"/>
  <c r="AW607" i="18" s="1"/>
  <c r="Z498" i="23"/>
  <c r="AV600" i="18"/>
  <c r="AW600" i="18" s="1"/>
  <c r="Z494" i="23"/>
  <c r="AV596" i="18"/>
  <c r="AW596" i="18" s="1"/>
  <c r="Z491" i="23"/>
  <c r="AV593" i="18"/>
  <c r="AW593" i="18" s="1"/>
  <c r="Z483" i="23"/>
  <c r="AV585" i="18"/>
  <c r="AW585" i="18" s="1"/>
  <c r="Z479" i="23"/>
  <c r="AV581" i="18"/>
  <c r="AW581" i="18" s="1"/>
  <c r="Z475" i="23"/>
  <c r="AV577" i="18"/>
  <c r="AW577" i="18" s="1"/>
  <c r="Z471" i="23"/>
  <c r="AV573" i="18"/>
  <c r="AW573" i="18" s="1"/>
  <c r="Z467" i="23"/>
  <c r="AV569" i="18"/>
  <c r="AW569" i="18" s="1"/>
  <c r="Z455" i="23"/>
  <c r="AV557" i="18"/>
  <c r="AW557" i="18" s="1"/>
  <c r="Z13" i="23"/>
  <c r="AV115" i="18"/>
  <c r="Z35" i="23"/>
  <c r="AV137" i="18"/>
  <c r="AW137" i="18" s="1"/>
  <c r="Z31" i="23"/>
  <c r="AV133" i="18"/>
  <c r="AW133" i="18" s="1"/>
  <c r="Z27" i="23"/>
  <c r="AV129" i="18"/>
  <c r="AW129" i="18" s="1"/>
  <c r="Z23" i="23"/>
  <c r="AV125" i="18"/>
  <c r="AW125" i="18" s="1"/>
  <c r="Z19" i="23"/>
  <c r="AV121" i="18"/>
  <c r="AW121" i="18" s="1"/>
  <c r="Z15" i="23"/>
  <c r="AV117" i="18"/>
  <c r="AW117" i="18" s="1"/>
  <c r="Z437" i="23"/>
  <c r="AV539" i="18"/>
  <c r="AW539" i="18" s="1"/>
  <c r="Z433" i="23"/>
  <c r="AV535" i="18"/>
  <c r="AW535" i="18" s="1"/>
  <c r="Z429" i="23"/>
  <c r="AV531" i="18"/>
  <c r="AW531" i="18" s="1"/>
  <c r="Z425" i="23"/>
  <c r="AV527" i="18"/>
  <c r="AW527" i="18" s="1"/>
  <c r="Z421" i="23"/>
  <c r="AV523" i="18"/>
  <c r="AW523" i="18" s="1"/>
  <c r="Z417" i="23"/>
  <c r="AV519" i="18"/>
  <c r="AW519" i="18" s="1"/>
  <c r="Z413" i="23"/>
  <c r="AV515" i="18"/>
  <c r="AW515" i="18" s="1"/>
  <c r="Z409" i="23"/>
  <c r="AV511" i="18"/>
  <c r="AW511" i="18" s="1"/>
  <c r="Z405" i="23"/>
  <c r="AV507" i="18"/>
  <c r="AW507" i="18" s="1"/>
  <c r="Z401" i="23"/>
  <c r="AV503" i="18"/>
  <c r="AW503" i="18" s="1"/>
  <c r="Z397" i="23"/>
  <c r="AV499" i="18"/>
  <c r="AW499" i="18" s="1"/>
  <c r="Z393" i="23"/>
  <c r="AV495" i="18"/>
  <c r="AW495" i="18" s="1"/>
  <c r="Z389" i="23"/>
  <c r="AV491" i="18"/>
  <c r="AW491" i="18" s="1"/>
  <c r="Z385" i="23"/>
  <c r="AV487" i="18"/>
  <c r="AW487" i="18" s="1"/>
  <c r="Z381" i="23"/>
  <c r="AV483" i="18"/>
  <c r="AW483" i="18" s="1"/>
  <c r="Z377" i="23"/>
  <c r="AV479" i="18"/>
  <c r="AW479" i="18" s="1"/>
  <c r="Z373" i="23"/>
  <c r="AV475" i="18"/>
  <c r="AW475" i="18" s="1"/>
  <c r="Z369" i="23"/>
  <c r="AV471" i="18"/>
  <c r="AW471" i="18" s="1"/>
  <c r="Z365" i="23"/>
  <c r="AV467" i="18"/>
  <c r="AW467" i="18" s="1"/>
  <c r="Z361" i="23"/>
  <c r="AV463" i="18"/>
  <c r="AW463" i="18" s="1"/>
  <c r="Z357" i="23"/>
  <c r="AV459" i="18"/>
  <c r="AW459" i="18" s="1"/>
  <c r="Z353" i="23"/>
  <c r="AV455" i="18"/>
  <c r="AW455" i="18" s="1"/>
  <c r="Z349" i="23"/>
  <c r="AV451" i="18"/>
  <c r="AW451" i="18" s="1"/>
  <c r="Z345" i="23"/>
  <c r="AV447" i="18"/>
  <c r="AW447" i="18" s="1"/>
  <c r="Z217" i="23"/>
  <c r="AV319" i="18"/>
  <c r="AW319" i="18" s="1"/>
  <c r="Z213" i="23"/>
  <c r="AV315" i="18"/>
  <c r="AW315" i="18" s="1"/>
  <c r="Z209" i="23"/>
  <c r="AV311" i="18"/>
  <c r="AW311" i="18" s="1"/>
  <c r="Z205" i="23"/>
  <c r="AV307" i="18"/>
  <c r="AW307" i="18" s="1"/>
  <c r="Z201" i="23"/>
  <c r="AV303" i="18"/>
  <c r="AW303" i="18" s="1"/>
  <c r="Z197" i="23"/>
  <c r="AV299" i="18"/>
  <c r="AW299" i="18" s="1"/>
  <c r="Z193" i="23"/>
  <c r="AV295" i="18"/>
  <c r="AW295" i="18" s="1"/>
  <c r="Z189" i="23"/>
  <c r="AV291" i="18"/>
  <c r="AW291" i="18" s="1"/>
  <c r="Z185" i="23"/>
  <c r="AV287" i="18"/>
  <c r="AW287" i="18" s="1"/>
  <c r="Z181" i="23"/>
  <c r="AV283" i="18"/>
  <c r="AW283" i="18" s="1"/>
  <c r="Z173" i="23"/>
  <c r="AV275" i="18"/>
  <c r="AW275" i="18" s="1"/>
  <c r="Z169" i="23"/>
  <c r="AV271" i="18"/>
  <c r="AW271" i="18" s="1"/>
  <c r="Z165" i="23"/>
  <c r="AV267" i="18"/>
  <c r="AW267" i="18" s="1"/>
  <c r="Z97" i="23"/>
  <c r="AV199" i="18"/>
  <c r="AW199" i="18" s="1"/>
  <c r="Z93" i="23"/>
  <c r="AV195" i="18"/>
  <c r="AW195" i="18" s="1"/>
  <c r="Z89" i="23"/>
  <c r="AV191" i="18"/>
  <c r="AW191" i="18" s="1"/>
  <c r="Z85" i="23"/>
  <c r="AV187" i="18"/>
  <c r="AW187" i="18" s="1"/>
  <c r="Z81" i="23"/>
  <c r="AV183" i="18"/>
  <c r="AW183" i="18" s="1"/>
  <c r="Z77" i="23"/>
  <c r="AV179" i="18"/>
  <c r="AW179" i="18" s="1"/>
  <c r="Z73" i="23"/>
  <c r="AV175" i="18"/>
  <c r="AW175" i="18" s="1"/>
  <c r="Z69" i="23"/>
  <c r="AV171" i="18"/>
  <c r="AW171" i="18" s="1"/>
  <c r="Z65" i="23"/>
  <c r="AV167" i="18"/>
  <c r="AW167" i="18" s="1"/>
  <c r="Z61" i="23"/>
  <c r="AV163" i="18"/>
  <c r="AW163" i="18" s="1"/>
  <c r="Z57" i="23"/>
  <c r="AV159" i="18"/>
  <c r="AW159" i="18" s="1"/>
  <c r="Z53" i="23"/>
  <c r="AV155" i="18"/>
  <c r="AW155" i="18" s="1"/>
  <c r="Z49" i="23"/>
  <c r="AV151" i="18"/>
  <c r="AW151" i="18" s="1"/>
  <c r="Z45" i="23"/>
  <c r="AV147" i="18"/>
  <c r="AW147" i="18" s="1"/>
  <c r="Z41" i="23"/>
  <c r="AV143" i="18"/>
  <c r="AW143" i="18" s="1"/>
  <c r="Z506" i="23"/>
  <c r="AV608" i="18"/>
  <c r="AW608" i="18" s="1"/>
  <c r="Z499" i="23"/>
  <c r="AV601" i="18"/>
  <c r="AW601" i="18" s="1"/>
  <c r="Z495" i="23"/>
  <c r="AV597" i="18"/>
  <c r="AW597" i="18" s="1"/>
  <c r="Z484" i="23"/>
  <c r="AV586" i="18"/>
  <c r="AW586" i="18" s="1"/>
  <c r="Z480" i="23"/>
  <c r="AV582" i="18"/>
  <c r="AW582" i="18" s="1"/>
  <c r="Z476" i="23"/>
  <c r="AV578" i="18"/>
  <c r="AW578" i="18" s="1"/>
  <c r="AA450" i="23"/>
  <c r="Z450" i="23"/>
  <c r="AA446" i="23"/>
  <c r="Z446" i="23"/>
  <c r="AA442" i="23"/>
  <c r="Z442" i="23"/>
  <c r="AA342" i="23"/>
  <c r="Z342" i="23"/>
  <c r="AA338" i="23"/>
  <c r="Z338" i="23"/>
  <c r="AA330" i="23"/>
  <c r="Z330" i="23"/>
  <c r="AA322" i="23"/>
  <c r="Z322" i="23"/>
  <c r="AA314" i="23"/>
  <c r="Z314" i="23"/>
  <c r="AA310" i="23"/>
  <c r="Z310" i="23"/>
  <c r="AA306" i="23"/>
  <c r="Z306" i="23"/>
  <c r="AA298" i="23"/>
  <c r="Z298" i="23"/>
  <c r="AA286" i="23"/>
  <c r="Z286" i="23"/>
  <c r="AA282" i="23"/>
  <c r="Z282" i="23"/>
  <c r="AA274" i="23"/>
  <c r="Z274" i="23"/>
  <c r="AA270" i="23"/>
  <c r="Z270" i="23"/>
  <c r="AA266" i="23"/>
  <c r="Z266" i="23"/>
  <c r="AA262" i="23"/>
  <c r="Z262" i="23"/>
  <c r="AA258" i="23"/>
  <c r="Z258" i="23"/>
  <c r="AA254" i="23"/>
  <c r="Z254" i="23"/>
  <c r="AA246" i="23"/>
  <c r="Z246" i="23"/>
  <c r="AA238" i="23"/>
  <c r="Z238" i="23"/>
  <c r="AA234" i="23"/>
  <c r="Z234" i="23"/>
  <c r="AA230" i="23"/>
  <c r="Z230" i="23"/>
  <c r="Z226" i="23"/>
  <c r="Z218" i="23"/>
  <c r="Z162" i="23"/>
  <c r="Z158" i="23"/>
  <c r="Z118" i="23"/>
  <c r="AA114" i="23"/>
  <c r="Z114" i="23"/>
  <c r="AA110" i="23"/>
  <c r="Z110" i="23"/>
  <c r="AA106" i="23"/>
  <c r="Z106" i="23"/>
  <c r="AA102" i="23"/>
  <c r="Z102" i="23"/>
  <c r="AA473" i="23"/>
  <c r="Z473" i="23"/>
  <c r="AA461" i="23"/>
  <c r="Z461" i="23"/>
  <c r="AA451" i="23"/>
  <c r="Z451" i="23"/>
  <c r="AA447" i="23"/>
  <c r="Z447" i="23"/>
  <c r="AA443" i="23"/>
  <c r="Z443" i="23"/>
  <c r="AA343" i="23"/>
  <c r="Z343" i="23"/>
  <c r="AA339" i="23"/>
  <c r="Z339" i="23"/>
  <c r="AA335" i="23"/>
  <c r="Z335" i="23"/>
  <c r="AA331" i="23"/>
  <c r="Z331" i="23"/>
  <c r="AA327" i="23"/>
  <c r="Z327" i="23"/>
  <c r="AA323" i="23"/>
  <c r="Z323" i="23"/>
  <c r="AA319" i="23"/>
  <c r="Z319" i="23"/>
  <c r="AA315" i="23"/>
  <c r="Z315" i="23"/>
  <c r="AA311" i="23"/>
  <c r="Z311" i="23"/>
  <c r="AA303" i="23"/>
  <c r="Z303" i="23"/>
  <c r="AA295" i="23"/>
  <c r="Z295" i="23"/>
  <c r="AA291" i="23"/>
  <c r="Z291" i="23"/>
  <c r="AA283" i="23"/>
  <c r="Z283" i="23"/>
  <c r="AA267" i="23"/>
  <c r="Z267" i="23"/>
  <c r="AA263" i="23"/>
  <c r="Z263" i="23"/>
  <c r="AA255" i="23"/>
  <c r="Z255" i="23"/>
  <c r="AA251" i="23"/>
  <c r="Z251" i="23"/>
  <c r="AA243" i="23"/>
  <c r="Z243" i="23"/>
  <c r="AA227" i="23"/>
  <c r="Z227" i="23"/>
  <c r="AA223" i="23"/>
  <c r="Z223" i="23"/>
  <c r="Z219" i="23"/>
  <c r="Z175" i="23"/>
  <c r="Z171" i="23"/>
  <c r="Z167" i="23"/>
  <c r="Z151" i="23"/>
  <c r="Z119" i="23"/>
  <c r="AA107" i="23"/>
  <c r="Z107" i="23"/>
  <c r="AA103" i="23"/>
  <c r="Z103" i="23"/>
  <c r="AA95" i="23"/>
  <c r="Z95" i="23"/>
  <c r="AA508" i="23"/>
  <c r="Z508" i="23"/>
  <c r="AA486" i="23"/>
  <c r="Z486" i="23"/>
  <c r="AA470" i="23"/>
  <c r="Z470" i="23"/>
  <c r="AA462" i="23"/>
  <c r="Z462" i="23"/>
  <c r="AA458" i="23"/>
  <c r="Z458" i="23"/>
  <c r="AA454" i="23"/>
  <c r="Z454" i="23"/>
  <c r="AA452" i="23"/>
  <c r="Z452" i="23"/>
  <c r="AA448" i="23"/>
  <c r="Z448" i="23"/>
  <c r="AA444" i="23"/>
  <c r="Z444" i="23"/>
  <c r="AA440" i="23"/>
  <c r="Z440" i="23"/>
  <c r="AA344" i="23"/>
  <c r="Z344" i="23"/>
  <c r="AA340" i="23"/>
  <c r="Z340" i="23"/>
  <c r="AA336" i="23"/>
  <c r="Z336" i="23"/>
  <c r="AA332" i="23"/>
  <c r="Z332" i="23"/>
  <c r="AA328" i="23"/>
  <c r="Z328" i="23"/>
  <c r="AA324" i="23"/>
  <c r="Z324" i="23"/>
  <c r="AA320" i="23"/>
  <c r="Z320" i="23"/>
  <c r="AA316" i="23"/>
  <c r="Z316" i="23"/>
  <c r="AA308" i="23"/>
  <c r="Z308" i="23"/>
  <c r="AA304" i="23"/>
  <c r="Z304" i="23"/>
  <c r="AA300" i="23"/>
  <c r="Z300" i="23"/>
  <c r="AA296" i="23"/>
  <c r="Z296" i="23"/>
  <c r="AA292" i="23"/>
  <c r="Z292" i="23"/>
  <c r="AA288" i="23"/>
  <c r="Z288" i="23"/>
  <c r="AA284" i="23"/>
  <c r="Z284" i="23"/>
  <c r="AA280" i="23"/>
  <c r="Z280" i="23"/>
  <c r="AA276" i="23"/>
  <c r="Z276" i="23"/>
  <c r="AA272" i="23"/>
  <c r="Z272" i="23"/>
  <c r="AA268" i="23"/>
  <c r="Z268" i="23"/>
  <c r="AA256" i="23"/>
  <c r="Z256" i="23"/>
  <c r="AA252" i="23"/>
  <c r="Z252" i="23"/>
  <c r="AA248" i="23"/>
  <c r="Z248" i="23"/>
  <c r="AA240" i="23"/>
  <c r="Z240" i="23"/>
  <c r="Z236" i="23"/>
  <c r="Z228" i="23"/>
  <c r="Z224" i="23"/>
  <c r="Z220" i="23"/>
  <c r="Z176" i="23"/>
  <c r="Z172" i="23"/>
  <c r="Z168" i="23"/>
  <c r="Z164" i="23"/>
  <c r="Z160" i="23"/>
  <c r="Z148" i="23"/>
  <c r="Z144" i="23"/>
  <c r="Z128" i="23"/>
  <c r="Z124" i="23"/>
  <c r="Z120" i="23"/>
  <c r="Z116" i="23"/>
  <c r="Z112" i="23"/>
  <c r="AA108" i="23"/>
  <c r="Z108" i="23"/>
  <c r="AA104" i="23"/>
  <c r="Z104" i="23"/>
  <c r="Z100" i="23"/>
  <c r="AC502" i="23"/>
  <c r="Z502" i="23"/>
  <c r="AA487" i="23"/>
  <c r="Z487" i="23"/>
  <c r="AA463" i="23"/>
  <c r="Z463" i="23"/>
  <c r="AA459" i="23"/>
  <c r="Z459" i="23"/>
  <c r="AA453" i="23"/>
  <c r="Z453" i="23"/>
  <c r="AA449" i="23"/>
  <c r="Z449" i="23"/>
  <c r="AA445" i="23"/>
  <c r="Z445" i="23"/>
  <c r="AA441" i="23"/>
  <c r="Z441" i="23"/>
  <c r="AA341" i="23"/>
  <c r="Z341" i="23"/>
  <c r="AA337" i="23"/>
  <c r="Z337" i="23"/>
  <c r="AA333" i="23"/>
  <c r="Z333" i="23"/>
  <c r="AA329" i="23"/>
  <c r="Z329" i="23"/>
  <c r="AA325" i="23"/>
  <c r="Z325" i="23"/>
  <c r="AA321" i="23"/>
  <c r="Z321" i="23"/>
  <c r="AA317" i="23"/>
  <c r="Z317" i="23"/>
  <c r="AA313" i="23"/>
  <c r="Z313" i="23"/>
  <c r="AA309" i="23"/>
  <c r="Z309" i="23"/>
  <c r="AA305" i="23"/>
  <c r="Z305" i="23"/>
  <c r="AA301" i="23"/>
  <c r="Z301" i="23"/>
  <c r="AA297" i="23"/>
  <c r="Z297" i="23"/>
  <c r="AA293" i="23"/>
  <c r="Z293" i="23"/>
  <c r="AA289" i="23"/>
  <c r="Z289" i="23"/>
  <c r="AA285" i="23"/>
  <c r="Z285" i="23"/>
  <c r="AA281" i="23"/>
  <c r="Z281" i="23"/>
  <c r="AA277" i="23"/>
  <c r="Z277" i="23"/>
  <c r="AA273" i="23"/>
  <c r="Z273" i="23"/>
  <c r="AA269" i="23"/>
  <c r="Z269" i="23"/>
  <c r="AA265" i="23"/>
  <c r="Z265" i="23"/>
  <c r="AA261" i="23"/>
  <c r="Z261" i="23"/>
  <c r="AA257" i="23"/>
  <c r="Z257" i="23"/>
  <c r="AA253" i="23"/>
  <c r="Z253" i="23"/>
  <c r="AA249" i="23"/>
  <c r="Z249" i="23"/>
  <c r="AA245" i="23"/>
  <c r="Z245" i="23"/>
  <c r="AA241" i="23"/>
  <c r="Z241" i="23"/>
  <c r="AA237" i="23"/>
  <c r="Z237" i="23"/>
  <c r="AA233" i="23"/>
  <c r="Z233" i="23"/>
  <c r="AA229" i="23"/>
  <c r="Z229" i="23"/>
  <c r="Z225" i="23"/>
  <c r="Z221" i="23"/>
  <c r="Z177" i="23"/>
  <c r="Z161" i="23"/>
  <c r="Z157" i="23"/>
  <c r="Z153" i="23"/>
  <c r="AA149" i="23"/>
  <c r="Z149" i="23"/>
  <c r="AA145" i="23"/>
  <c r="Z145" i="23"/>
  <c r="AA141" i="23"/>
  <c r="Z141" i="23"/>
  <c r="AA137" i="23"/>
  <c r="Z137" i="23"/>
  <c r="Z133" i="23"/>
  <c r="Z129" i="23"/>
  <c r="Z125" i="23"/>
  <c r="Z121" i="23"/>
  <c r="Z117" i="23"/>
  <c r="AA113" i="23"/>
  <c r="Z113" i="23"/>
  <c r="AA109" i="23"/>
  <c r="Z109" i="23"/>
  <c r="AA105" i="23"/>
  <c r="Z105" i="23"/>
  <c r="AA101" i="23"/>
  <c r="Z101" i="23"/>
  <c r="AA510" i="23"/>
  <c r="Z510" i="23"/>
  <c r="AC492" i="23"/>
  <c r="Z492" i="23"/>
  <c r="AA488" i="23"/>
  <c r="Z488" i="23"/>
  <c r="AA472" i="23"/>
  <c r="Z472" i="23"/>
  <c r="AA468" i="23"/>
  <c r="Z468" i="23"/>
  <c r="AA464" i="23"/>
  <c r="Z464" i="23"/>
  <c r="AA460" i="23"/>
  <c r="Z460" i="23"/>
  <c r="AA456" i="23"/>
  <c r="Z456" i="23"/>
  <c r="AS138" i="18"/>
  <c r="AR138" i="18" s="1"/>
  <c r="I36" i="23"/>
  <c r="AS134" i="18"/>
  <c r="AR134" i="18" s="1"/>
  <c r="I32" i="23"/>
  <c r="AS130" i="18"/>
  <c r="AR130" i="18" s="1"/>
  <c r="I28" i="23"/>
  <c r="AS126" i="18"/>
  <c r="AR126" i="18" s="1"/>
  <c r="I24" i="23"/>
  <c r="AS122" i="18"/>
  <c r="AR122" i="18" s="1"/>
  <c r="I20" i="23"/>
  <c r="AS118" i="18"/>
  <c r="AR118" i="18" s="1"/>
  <c r="I16" i="23"/>
  <c r="AS553" i="18"/>
  <c r="AR553" i="18" s="1"/>
  <c r="I451" i="23"/>
  <c r="AS549" i="18"/>
  <c r="AR549" i="18" s="1"/>
  <c r="I447" i="23"/>
  <c r="AS545" i="18"/>
  <c r="AR545" i="18" s="1"/>
  <c r="I443" i="23"/>
  <c r="AS541" i="18"/>
  <c r="AR541" i="18" s="1"/>
  <c r="I439" i="23"/>
  <c r="AS537" i="18"/>
  <c r="AR537" i="18" s="1"/>
  <c r="I435" i="23"/>
  <c r="AS533" i="18"/>
  <c r="AR533" i="18" s="1"/>
  <c r="I431" i="23"/>
  <c r="AS529" i="18"/>
  <c r="AR529" i="18" s="1"/>
  <c r="I427" i="23"/>
  <c r="AS525" i="18"/>
  <c r="AR525" i="18" s="1"/>
  <c r="I423" i="23"/>
  <c r="AS521" i="18"/>
  <c r="AR521" i="18" s="1"/>
  <c r="I419" i="23"/>
  <c r="AS517" i="18"/>
  <c r="AR517" i="18" s="1"/>
  <c r="I415" i="23"/>
  <c r="AS513" i="18"/>
  <c r="AR513" i="18" s="1"/>
  <c r="I411" i="23"/>
  <c r="AS509" i="18"/>
  <c r="AR509" i="18" s="1"/>
  <c r="I407" i="23"/>
  <c r="AS505" i="18"/>
  <c r="AR505" i="18" s="1"/>
  <c r="I403" i="23"/>
  <c r="AS501" i="18"/>
  <c r="AR501" i="18" s="1"/>
  <c r="I399" i="23"/>
  <c r="AS497" i="18"/>
  <c r="AR497" i="18" s="1"/>
  <c r="I395" i="23"/>
  <c r="AS493" i="18"/>
  <c r="AR493" i="18" s="1"/>
  <c r="I391" i="23"/>
  <c r="AS489" i="18"/>
  <c r="AR489" i="18" s="1"/>
  <c r="I387" i="23"/>
  <c r="AS485" i="18"/>
  <c r="AR485" i="18" s="1"/>
  <c r="I383" i="23"/>
  <c r="AS481" i="18"/>
  <c r="AR481" i="18" s="1"/>
  <c r="I379" i="23"/>
  <c r="AS477" i="18"/>
  <c r="AR477" i="18" s="1"/>
  <c r="I375" i="23"/>
  <c r="AS473" i="18"/>
  <c r="AR473" i="18" s="1"/>
  <c r="I371" i="23"/>
  <c r="AS469" i="18"/>
  <c r="AR469" i="18" s="1"/>
  <c r="I367" i="23"/>
  <c r="AS465" i="18"/>
  <c r="AR465" i="18" s="1"/>
  <c r="I363" i="23"/>
  <c r="AS461" i="18"/>
  <c r="AR461" i="18" s="1"/>
  <c r="I359" i="23"/>
  <c r="AS457" i="18"/>
  <c r="AR457" i="18" s="1"/>
  <c r="I355" i="23"/>
  <c r="AS453" i="18"/>
  <c r="AR453" i="18" s="1"/>
  <c r="I351" i="23"/>
  <c r="AS449" i="18"/>
  <c r="AR449" i="18" s="1"/>
  <c r="I347" i="23"/>
  <c r="AS445" i="18"/>
  <c r="AR445" i="18" s="1"/>
  <c r="I343" i="23"/>
  <c r="AS441" i="18"/>
  <c r="AR441" i="18" s="1"/>
  <c r="I339" i="23"/>
  <c r="AS437" i="18"/>
  <c r="AR437" i="18" s="1"/>
  <c r="I335" i="23"/>
  <c r="AS433" i="18"/>
  <c r="AR433" i="18" s="1"/>
  <c r="I331" i="23"/>
  <c r="AS429" i="18"/>
  <c r="AR429" i="18" s="1"/>
  <c r="I327" i="23"/>
  <c r="AS425" i="18"/>
  <c r="AR425" i="18" s="1"/>
  <c r="I323" i="23"/>
  <c r="AS421" i="18"/>
  <c r="AR421" i="18" s="1"/>
  <c r="I319" i="23"/>
  <c r="AS417" i="18"/>
  <c r="AR417" i="18" s="1"/>
  <c r="I315" i="23"/>
  <c r="AS413" i="18"/>
  <c r="AR413" i="18" s="1"/>
  <c r="I311" i="23"/>
  <c r="AS409" i="18"/>
  <c r="AR409" i="18" s="1"/>
  <c r="I307" i="23"/>
  <c r="AS405" i="18"/>
  <c r="AR405" i="18" s="1"/>
  <c r="I303" i="23"/>
  <c r="AS401" i="18"/>
  <c r="AR401" i="18" s="1"/>
  <c r="I299" i="23"/>
  <c r="AS397" i="18"/>
  <c r="AR397" i="18" s="1"/>
  <c r="I295" i="23"/>
  <c r="AS393" i="18"/>
  <c r="AR393" i="18" s="1"/>
  <c r="I291" i="23"/>
  <c r="AS389" i="18"/>
  <c r="AR389" i="18" s="1"/>
  <c r="I287" i="23"/>
  <c r="AS385" i="18"/>
  <c r="AR385" i="18" s="1"/>
  <c r="I283" i="23"/>
  <c r="AS381" i="18"/>
  <c r="AR381" i="18" s="1"/>
  <c r="I279" i="23"/>
  <c r="AS377" i="18"/>
  <c r="AR377" i="18" s="1"/>
  <c r="I275" i="23"/>
  <c r="AS373" i="18"/>
  <c r="AR373" i="18" s="1"/>
  <c r="I271" i="23"/>
  <c r="AS369" i="18"/>
  <c r="AR369" i="18" s="1"/>
  <c r="I267" i="23"/>
  <c r="AS365" i="18"/>
  <c r="AR365" i="18" s="1"/>
  <c r="I263" i="23"/>
  <c r="AS361" i="18"/>
  <c r="AR361" i="18" s="1"/>
  <c r="I259" i="23"/>
  <c r="AS357" i="18"/>
  <c r="AR357" i="18" s="1"/>
  <c r="I255" i="23"/>
  <c r="AS353" i="18"/>
  <c r="AR353" i="18" s="1"/>
  <c r="I251" i="23"/>
  <c r="AS349" i="18"/>
  <c r="AR349" i="18" s="1"/>
  <c r="I247" i="23"/>
  <c r="AS345" i="18"/>
  <c r="AR345" i="18" s="1"/>
  <c r="I243" i="23"/>
  <c r="AS341" i="18"/>
  <c r="AR341" i="18" s="1"/>
  <c r="I239" i="23"/>
  <c r="AS337" i="18"/>
  <c r="AR337" i="18" s="1"/>
  <c r="I235" i="23"/>
  <c r="AS333" i="18"/>
  <c r="AR333" i="18" s="1"/>
  <c r="I231" i="23"/>
  <c r="AS329" i="18"/>
  <c r="AR329" i="18" s="1"/>
  <c r="I227" i="23"/>
  <c r="AS325" i="18"/>
  <c r="AR325" i="18" s="1"/>
  <c r="I223" i="23"/>
  <c r="AS321" i="18"/>
  <c r="AR321" i="18" s="1"/>
  <c r="I219" i="23"/>
  <c r="AS317" i="18"/>
  <c r="AR317" i="18" s="1"/>
  <c r="I215" i="23"/>
  <c r="AS313" i="18"/>
  <c r="AR313" i="18" s="1"/>
  <c r="I211" i="23"/>
  <c r="AS309" i="18"/>
  <c r="AR309" i="18" s="1"/>
  <c r="I207" i="23"/>
  <c r="AS305" i="18"/>
  <c r="AR305" i="18" s="1"/>
  <c r="I203" i="23"/>
  <c r="AS301" i="18"/>
  <c r="AR301" i="18" s="1"/>
  <c r="I199" i="23"/>
  <c r="AS297" i="18"/>
  <c r="AR297" i="18" s="1"/>
  <c r="I195" i="23"/>
  <c r="AS293" i="18"/>
  <c r="AR293" i="18" s="1"/>
  <c r="I191" i="23"/>
  <c r="AS289" i="18"/>
  <c r="AR289" i="18" s="1"/>
  <c r="I187" i="23"/>
  <c r="AS285" i="18"/>
  <c r="AR285" i="18" s="1"/>
  <c r="I183" i="23"/>
  <c r="AS281" i="18"/>
  <c r="AR281" i="18" s="1"/>
  <c r="I179" i="23"/>
  <c r="AS277" i="18"/>
  <c r="AR277" i="18" s="1"/>
  <c r="I175" i="23"/>
  <c r="AS273" i="18"/>
  <c r="AR273" i="18" s="1"/>
  <c r="I171" i="23"/>
  <c r="AS269" i="18"/>
  <c r="AR269" i="18" s="1"/>
  <c r="I167" i="23"/>
  <c r="AS265" i="18"/>
  <c r="AR265" i="18" s="1"/>
  <c r="I163" i="23"/>
  <c r="AS261" i="18"/>
  <c r="AR261" i="18" s="1"/>
  <c r="I159" i="23"/>
  <c r="AS257" i="18"/>
  <c r="AR257" i="18" s="1"/>
  <c r="I155" i="23"/>
  <c r="AS253" i="18"/>
  <c r="AR253" i="18" s="1"/>
  <c r="I151" i="23"/>
  <c r="AS249" i="18"/>
  <c r="AR249" i="18" s="1"/>
  <c r="I147" i="23"/>
  <c r="AS245" i="18"/>
  <c r="AR245" i="18" s="1"/>
  <c r="I143" i="23"/>
  <c r="AS241" i="18"/>
  <c r="AR241" i="18" s="1"/>
  <c r="I139" i="23"/>
  <c r="AS237" i="18"/>
  <c r="AR237" i="18" s="1"/>
  <c r="I135" i="23"/>
  <c r="AS233" i="18"/>
  <c r="AR233" i="18" s="1"/>
  <c r="I131" i="23"/>
  <c r="AS229" i="18"/>
  <c r="AR229" i="18" s="1"/>
  <c r="I127" i="23"/>
  <c r="AS225" i="18"/>
  <c r="AR225" i="18" s="1"/>
  <c r="I123" i="23"/>
  <c r="AS221" i="18"/>
  <c r="AR221" i="18" s="1"/>
  <c r="I119" i="23"/>
  <c r="AS217" i="18"/>
  <c r="AR217" i="18" s="1"/>
  <c r="I115" i="23"/>
  <c r="AS213" i="18"/>
  <c r="AR213" i="18" s="1"/>
  <c r="I111" i="23"/>
  <c r="AS209" i="18"/>
  <c r="AR209" i="18" s="1"/>
  <c r="I107" i="23"/>
  <c r="AS205" i="18"/>
  <c r="AR205" i="18" s="1"/>
  <c r="I103" i="23"/>
  <c r="AS201" i="18"/>
  <c r="AR201" i="18" s="1"/>
  <c r="I99" i="23"/>
  <c r="AS197" i="18"/>
  <c r="AR197" i="18" s="1"/>
  <c r="I95" i="23"/>
  <c r="AS193" i="18"/>
  <c r="AR193" i="18" s="1"/>
  <c r="I91" i="23"/>
  <c r="AS189" i="18"/>
  <c r="AR189" i="18" s="1"/>
  <c r="I87" i="23"/>
  <c r="AS185" i="18"/>
  <c r="AR185" i="18" s="1"/>
  <c r="I83" i="23"/>
  <c r="AS181" i="18"/>
  <c r="AR181" i="18" s="1"/>
  <c r="I79" i="23"/>
  <c r="AS177" i="18"/>
  <c r="AR177" i="18" s="1"/>
  <c r="I75" i="23"/>
  <c r="AS173" i="18"/>
  <c r="AR173" i="18" s="1"/>
  <c r="I71" i="23"/>
  <c r="AS169" i="18"/>
  <c r="AR169" i="18" s="1"/>
  <c r="I67" i="23"/>
  <c r="AS165" i="18"/>
  <c r="AR165" i="18" s="1"/>
  <c r="I63" i="23"/>
  <c r="AS161" i="18"/>
  <c r="AR161" i="18" s="1"/>
  <c r="I59" i="23"/>
  <c r="AS157" i="18"/>
  <c r="AR157" i="18" s="1"/>
  <c r="I55" i="23"/>
  <c r="AS153" i="18"/>
  <c r="AR153" i="18" s="1"/>
  <c r="I51" i="23"/>
  <c r="AS149" i="18"/>
  <c r="AR149" i="18" s="1"/>
  <c r="I47" i="23"/>
  <c r="AS145" i="18"/>
  <c r="AR145" i="18" s="1"/>
  <c r="I43" i="23"/>
  <c r="AS141" i="18"/>
  <c r="AR141" i="18" s="1"/>
  <c r="I39" i="23"/>
  <c r="AS610" i="18"/>
  <c r="AR610" i="18" s="1"/>
  <c r="I508" i="23"/>
  <c r="AS606" i="18"/>
  <c r="AR606" i="18" s="1"/>
  <c r="I504" i="23"/>
  <c r="AS603" i="18"/>
  <c r="AR603" i="18" s="1"/>
  <c r="I501" i="23"/>
  <c r="AS599" i="18"/>
  <c r="AR599" i="18" s="1"/>
  <c r="I497" i="23"/>
  <c r="AS595" i="18"/>
  <c r="AR595" i="18" s="1"/>
  <c r="I493" i="23"/>
  <c r="AS592" i="18"/>
  <c r="AR592" i="18" s="1"/>
  <c r="I490" i="23"/>
  <c r="AS588" i="18"/>
  <c r="AR588" i="18" s="1"/>
  <c r="I486" i="23"/>
  <c r="AS584" i="18"/>
  <c r="AR584" i="18" s="1"/>
  <c r="I482" i="23"/>
  <c r="AS580" i="18"/>
  <c r="AR580" i="18" s="1"/>
  <c r="I478" i="23"/>
  <c r="AS576" i="18"/>
  <c r="AR576" i="18" s="1"/>
  <c r="I474" i="23"/>
  <c r="AS572" i="18"/>
  <c r="AR572" i="18" s="1"/>
  <c r="I470" i="23"/>
  <c r="AS568" i="18"/>
  <c r="AR568" i="18" s="1"/>
  <c r="I466" i="23"/>
  <c r="AS564" i="18"/>
  <c r="AR564" i="18" s="1"/>
  <c r="I462" i="23"/>
  <c r="AS560" i="18"/>
  <c r="AR560" i="18" s="1"/>
  <c r="I458" i="23"/>
  <c r="AS556" i="18"/>
  <c r="AR556" i="18" s="1"/>
  <c r="I454" i="23"/>
  <c r="AS137" i="18"/>
  <c r="AR137" i="18" s="1"/>
  <c r="I35" i="23"/>
  <c r="AS133" i="18"/>
  <c r="AR133" i="18" s="1"/>
  <c r="I31" i="23"/>
  <c r="AS129" i="18"/>
  <c r="AR129" i="18" s="1"/>
  <c r="I27" i="23"/>
  <c r="AS125" i="18"/>
  <c r="AR125" i="18" s="1"/>
  <c r="I23" i="23"/>
  <c r="AS121" i="18"/>
  <c r="AR121" i="18" s="1"/>
  <c r="I19" i="23"/>
  <c r="I15" i="23"/>
  <c r="AS554" i="18"/>
  <c r="AR554" i="18" s="1"/>
  <c r="I452" i="23"/>
  <c r="AS550" i="18"/>
  <c r="AR550" i="18" s="1"/>
  <c r="I448" i="23"/>
  <c r="AS546" i="18"/>
  <c r="AR546" i="18" s="1"/>
  <c r="I444" i="23"/>
  <c r="AS542" i="18"/>
  <c r="AR542" i="18" s="1"/>
  <c r="I440" i="23"/>
  <c r="AS538" i="18"/>
  <c r="AR538" i="18" s="1"/>
  <c r="I436" i="23"/>
  <c r="AS534" i="18"/>
  <c r="AR534" i="18" s="1"/>
  <c r="I432" i="23"/>
  <c r="AS530" i="18"/>
  <c r="AR530" i="18" s="1"/>
  <c r="I428" i="23"/>
  <c r="AS526" i="18"/>
  <c r="AR526" i="18" s="1"/>
  <c r="I424" i="23"/>
  <c r="AS522" i="18"/>
  <c r="AR522" i="18" s="1"/>
  <c r="I420" i="23"/>
  <c r="AS518" i="18"/>
  <c r="AR518" i="18" s="1"/>
  <c r="I416" i="23"/>
  <c r="AS514" i="18"/>
  <c r="AR514" i="18" s="1"/>
  <c r="I412" i="23"/>
  <c r="AS510" i="18"/>
  <c r="AR510" i="18" s="1"/>
  <c r="I408" i="23"/>
  <c r="AS506" i="18"/>
  <c r="AR506" i="18" s="1"/>
  <c r="I404" i="23"/>
  <c r="AS502" i="18"/>
  <c r="AR502" i="18" s="1"/>
  <c r="I400" i="23"/>
  <c r="AS498" i="18"/>
  <c r="AR498" i="18" s="1"/>
  <c r="I396" i="23"/>
  <c r="AS494" i="18"/>
  <c r="AR494" i="18" s="1"/>
  <c r="I392" i="23"/>
  <c r="AS490" i="18"/>
  <c r="AR490" i="18" s="1"/>
  <c r="I388" i="23"/>
  <c r="AS486" i="18"/>
  <c r="AR486" i="18" s="1"/>
  <c r="I384" i="23"/>
  <c r="AS482" i="18"/>
  <c r="AR482" i="18" s="1"/>
  <c r="I380" i="23"/>
  <c r="AS478" i="18"/>
  <c r="AR478" i="18" s="1"/>
  <c r="I376" i="23"/>
  <c r="AS474" i="18"/>
  <c r="AR474" i="18" s="1"/>
  <c r="I372" i="23"/>
  <c r="AS470" i="18"/>
  <c r="AR470" i="18" s="1"/>
  <c r="I368" i="23"/>
  <c r="AS466" i="18"/>
  <c r="AR466" i="18" s="1"/>
  <c r="I364" i="23"/>
  <c r="AS462" i="18"/>
  <c r="AR462" i="18" s="1"/>
  <c r="I360" i="23"/>
  <c r="AS458" i="18"/>
  <c r="AR458" i="18" s="1"/>
  <c r="I356" i="23"/>
  <c r="AS454" i="18"/>
  <c r="AR454" i="18" s="1"/>
  <c r="I352" i="23"/>
  <c r="AS450" i="18"/>
  <c r="AR450" i="18" s="1"/>
  <c r="I348" i="23"/>
  <c r="AS446" i="18"/>
  <c r="AR446" i="18" s="1"/>
  <c r="I344" i="23"/>
  <c r="AS442" i="18"/>
  <c r="AR442" i="18" s="1"/>
  <c r="I340" i="23"/>
  <c r="AS438" i="18"/>
  <c r="AR438" i="18" s="1"/>
  <c r="I336" i="23"/>
  <c r="AS434" i="18"/>
  <c r="AR434" i="18" s="1"/>
  <c r="I332" i="23"/>
  <c r="AS430" i="18"/>
  <c r="AR430" i="18" s="1"/>
  <c r="I328" i="23"/>
  <c r="AS426" i="18"/>
  <c r="AR426" i="18" s="1"/>
  <c r="I324" i="23"/>
  <c r="AS422" i="18"/>
  <c r="AR422" i="18" s="1"/>
  <c r="I320" i="23"/>
  <c r="AS418" i="18"/>
  <c r="AR418" i="18" s="1"/>
  <c r="I316" i="23"/>
  <c r="AS414" i="18"/>
  <c r="AR414" i="18" s="1"/>
  <c r="I312" i="23"/>
  <c r="AS410" i="18"/>
  <c r="AR410" i="18" s="1"/>
  <c r="I308" i="23"/>
  <c r="AS406" i="18"/>
  <c r="AR406" i="18" s="1"/>
  <c r="I304" i="23"/>
  <c r="AS402" i="18"/>
  <c r="AR402" i="18" s="1"/>
  <c r="I300" i="23"/>
  <c r="AS398" i="18"/>
  <c r="AR398" i="18" s="1"/>
  <c r="I296" i="23"/>
  <c r="AS394" i="18"/>
  <c r="AR394" i="18" s="1"/>
  <c r="I292" i="23"/>
  <c r="AS390" i="18"/>
  <c r="AR390" i="18" s="1"/>
  <c r="I288" i="23"/>
  <c r="AS386" i="18"/>
  <c r="AR386" i="18" s="1"/>
  <c r="I284" i="23"/>
  <c r="AS382" i="18"/>
  <c r="AR382" i="18" s="1"/>
  <c r="I280" i="23"/>
  <c r="AS378" i="18"/>
  <c r="AR378" i="18" s="1"/>
  <c r="I276" i="23"/>
  <c r="AS374" i="18"/>
  <c r="AR374" i="18" s="1"/>
  <c r="I272" i="23"/>
  <c r="AS370" i="18"/>
  <c r="AR370" i="18" s="1"/>
  <c r="I268" i="23"/>
  <c r="AS366" i="18"/>
  <c r="AR366" i="18" s="1"/>
  <c r="I264" i="23"/>
  <c r="AS362" i="18"/>
  <c r="AR362" i="18" s="1"/>
  <c r="I260" i="23"/>
  <c r="AS358" i="18"/>
  <c r="AR358" i="18" s="1"/>
  <c r="I256" i="23"/>
  <c r="AS354" i="18"/>
  <c r="AR354" i="18" s="1"/>
  <c r="I252" i="23"/>
  <c r="AS350" i="18"/>
  <c r="AR350" i="18" s="1"/>
  <c r="I248" i="23"/>
  <c r="AS346" i="18"/>
  <c r="AR346" i="18" s="1"/>
  <c r="I244" i="23"/>
  <c r="AS342" i="18"/>
  <c r="AR342" i="18" s="1"/>
  <c r="I240" i="23"/>
  <c r="AS338" i="18"/>
  <c r="AR338" i="18" s="1"/>
  <c r="I236" i="23"/>
  <c r="AS334" i="18"/>
  <c r="AR334" i="18" s="1"/>
  <c r="I232" i="23"/>
  <c r="AS330" i="18"/>
  <c r="AR330" i="18" s="1"/>
  <c r="I228" i="23"/>
  <c r="AS326" i="18"/>
  <c r="AR326" i="18" s="1"/>
  <c r="I224" i="23"/>
  <c r="AS322" i="18"/>
  <c r="AR322" i="18" s="1"/>
  <c r="I220" i="23"/>
  <c r="AS318" i="18"/>
  <c r="AR318" i="18" s="1"/>
  <c r="I216" i="23"/>
  <c r="AS314" i="18"/>
  <c r="AR314" i="18" s="1"/>
  <c r="I212" i="23"/>
  <c r="AS310" i="18"/>
  <c r="AR310" i="18" s="1"/>
  <c r="I208" i="23"/>
  <c r="AS306" i="18"/>
  <c r="AR306" i="18" s="1"/>
  <c r="I204" i="23"/>
  <c r="AS302" i="18"/>
  <c r="AR302" i="18" s="1"/>
  <c r="I200" i="23"/>
  <c r="AS298" i="18"/>
  <c r="AR298" i="18" s="1"/>
  <c r="I196" i="23"/>
  <c r="AS294" i="18"/>
  <c r="AR294" i="18" s="1"/>
  <c r="I192" i="23"/>
  <c r="AS290" i="18"/>
  <c r="AR290" i="18" s="1"/>
  <c r="I188" i="23"/>
  <c r="AS286" i="18"/>
  <c r="AR286" i="18" s="1"/>
  <c r="I184" i="23"/>
  <c r="AS282" i="18"/>
  <c r="AR282" i="18" s="1"/>
  <c r="I180" i="23"/>
  <c r="AS278" i="18"/>
  <c r="AR278" i="18" s="1"/>
  <c r="I176" i="23"/>
  <c r="AS274" i="18"/>
  <c r="AR274" i="18" s="1"/>
  <c r="I172" i="23"/>
  <c r="AS270" i="18"/>
  <c r="AR270" i="18" s="1"/>
  <c r="I168" i="23"/>
  <c r="AS266" i="18"/>
  <c r="AR266" i="18" s="1"/>
  <c r="I164" i="23"/>
  <c r="AS262" i="18"/>
  <c r="AR262" i="18" s="1"/>
  <c r="I160" i="23"/>
  <c r="AS258" i="18"/>
  <c r="AR258" i="18" s="1"/>
  <c r="I156" i="23"/>
  <c r="AS254" i="18"/>
  <c r="AR254" i="18" s="1"/>
  <c r="I152" i="23"/>
  <c r="AS250" i="18"/>
  <c r="AR250" i="18" s="1"/>
  <c r="I148" i="23"/>
  <c r="AS246" i="18"/>
  <c r="AR246" i="18" s="1"/>
  <c r="I144" i="23"/>
  <c r="AS242" i="18"/>
  <c r="AR242" i="18" s="1"/>
  <c r="I140" i="23"/>
  <c r="AS238" i="18"/>
  <c r="AR238" i="18" s="1"/>
  <c r="I136" i="23"/>
  <c r="AS234" i="18"/>
  <c r="AR234" i="18" s="1"/>
  <c r="I132" i="23"/>
  <c r="AS230" i="18"/>
  <c r="AR230" i="18" s="1"/>
  <c r="I128" i="23"/>
  <c r="AS226" i="18"/>
  <c r="AR226" i="18" s="1"/>
  <c r="I124" i="23"/>
  <c r="AS222" i="18"/>
  <c r="AR222" i="18" s="1"/>
  <c r="I120" i="23"/>
  <c r="AS218" i="18"/>
  <c r="AR218" i="18" s="1"/>
  <c r="I116" i="23"/>
  <c r="AS214" i="18"/>
  <c r="AR214" i="18" s="1"/>
  <c r="I112" i="23"/>
  <c r="AS210" i="18"/>
  <c r="AR210" i="18" s="1"/>
  <c r="I108" i="23"/>
  <c r="AS206" i="18"/>
  <c r="AR206" i="18" s="1"/>
  <c r="I104" i="23"/>
  <c r="AS202" i="18"/>
  <c r="AR202" i="18" s="1"/>
  <c r="I100" i="23"/>
  <c r="AS198" i="18"/>
  <c r="AR198" i="18" s="1"/>
  <c r="I96" i="23"/>
  <c r="AS194" i="18"/>
  <c r="AR194" i="18" s="1"/>
  <c r="I92" i="23"/>
  <c r="AS190" i="18"/>
  <c r="AR190" i="18" s="1"/>
  <c r="I88" i="23"/>
  <c r="AS186" i="18"/>
  <c r="AR186" i="18" s="1"/>
  <c r="I84" i="23"/>
  <c r="AS182" i="18"/>
  <c r="AR182" i="18" s="1"/>
  <c r="I80" i="23"/>
  <c r="AS178" i="18"/>
  <c r="AR178" i="18" s="1"/>
  <c r="I76" i="23"/>
  <c r="AS174" i="18"/>
  <c r="AR174" i="18" s="1"/>
  <c r="I72" i="23"/>
  <c r="AS170" i="18"/>
  <c r="AR170" i="18" s="1"/>
  <c r="I68" i="23"/>
  <c r="AS166" i="18"/>
  <c r="AR166" i="18" s="1"/>
  <c r="I64" i="23"/>
  <c r="AS162" i="18"/>
  <c r="AR162" i="18" s="1"/>
  <c r="I60" i="23"/>
  <c r="AS158" i="18"/>
  <c r="AR158" i="18" s="1"/>
  <c r="I56" i="23"/>
  <c r="AS154" i="18"/>
  <c r="AR154" i="18" s="1"/>
  <c r="I52" i="23"/>
  <c r="AS150" i="18"/>
  <c r="AR150" i="18" s="1"/>
  <c r="I48" i="23"/>
  <c r="AS146" i="18"/>
  <c r="AR146" i="18" s="1"/>
  <c r="I44" i="23"/>
  <c r="AS142" i="18"/>
  <c r="AR142" i="18" s="1"/>
  <c r="I40" i="23"/>
  <c r="AS611" i="18"/>
  <c r="AR611" i="18" s="1"/>
  <c r="I509" i="23"/>
  <c r="AS607" i="18"/>
  <c r="AR607" i="18" s="1"/>
  <c r="I505" i="23"/>
  <c r="AS604" i="18"/>
  <c r="AR604" i="18" s="1"/>
  <c r="I502" i="23"/>
  <c r="AS600" i="18"/>
  <c r="AR600" i="18" s="1"/>
  <c r="I498" i="23"/>
  <c r="AS596" i="18"/>
  <c r="AR596" i="18" s="1"/>
  <c r="I494" i="23"/>
  <c r="AS593" i="18"/>
  <c r="AR593" i="18" s="1"/>
  <c r="I491" i="23"/>
  <c r="AS589" i="18"/>
  <c r="AR589" i="18" s="1"/>
  <c r="I487" i="23"/>
  <c r="AS585" i="18"/>
  <c r="AR585" i="18" s="1"/>
  <c r="I483" i="23"/>
  <c r="AS581" i="18"/>
  <c r="AR581" i="18" s="1"/>
  <c r="I479" i="23"/>
  <c r="AS577" i="18"/>
  <c r="AR577" i="18" s="1"/>
  <c r="I475" i="23"/>
  <c r="AS573" i="18"/>
  <c r="AR573" i="18" s="1"/>
  <c r="I471" i="23"/>
  <c r="AS569" i="18"/>
  <c r="AR569" i="18" s="1"/>
  <c r="I467" i="23"/>
  <c r="AS565" i="18"/>
  <c r="AR565" i="18" s="1"/>
  <c r="I463" i="23"/>
  <c r="AS561" i="18"/>
  <c r="AR561" i="18" s="1"/>
  <c r="I459" i="23"/>
  <c r="AS557" i="18"/>
  <c r="AR557" i="18" s="1"/>
  <c r="I455" i="23"/>
  <c r="AS136" i="18"/>
  <c r="AR136" i="18" s="1"/>
  <c r="I34" i="23"/>
  <c r="AS132" i="18"/>
  <c r="AR132" i="18" s="1"/>
  <c r="I30" i="23"/>
  <c r="AS128" i="18"/>
  <c r="AR128" i="18" s="1"/>
  <c r="I26" i="23"/>
  <c r="AS124" i="18"/>
  <c r="AR124" i="18" s="1"/>
  <c r="I22" i="23"/>
  <c r="AS120" i="18"/>
  <c r="AR120" i="18" s="1"/>
  <c r="I18" i="23"/>
  <c r="AS116" i="18"/>
  <c r="AR116" i="18" s="1"/>
  <c r="I14" i="23"/>
  <c r="AS555" i="18"/>
  <c r="AR555" i="18" s="1"/>
  <c r="I453" i="23"/>
  <c r="AS551" i="18"/>
  <c r="AR551" i="18" s="1"/>
  <c r="I449" i="23"/>
  <c r="AS547" i="18"/>
  <c r="AR547" i="18" s="1"/>
  <c r="I445" i="23"/>
  <c r="AS543" i="18"/>
  <c r="AR543" i="18" s="1"/>
  <c r="I441" i="23"/>
  <c r="AS539" i="18"/>
  <c r="AR539" i="18" s="1"/>
  <c r="I437" i="23"/>
  <c r="AS535" i="18"/>
  <c r="AR535" i="18" s="1"/>
  <c r="I433" i="23"/>
  <c r="AS531" i="18"/>
  <c r="AR531" i="18" s="1"/>
  <c r="I429" i="23"/>
  <c r="AS527" i="18"/>
  <c r="AR527" i="18" s="1"/>
  <c r="I425" i="23"/>
  <c r="AS523" i="18"/>
  <c r="AR523" i="18" s="1"/>
  <c r="I421" i="23"/>
  <c r="AS519" i="18"/>
  <c r="AR519" i="18" s="1"/>
  <c r="I417" i="23"/>
  <c r="AS515" i="18"/>
  <c r="AR515" i="18" s="1"/>
  <c r="I413" i="23"/>
  <c r="AS511" i="18"/>
  <c r="AR511" i="18" s="1"/>
  <c r="I409" i="23"/>
  <c r="AS507" i="18"/>
  <c r="AR507" i="18" s="1"/>
  <c r="I405" i="23"/>
  <c r="AS503" i="18"/>
  <c r="AR503" i="18" s="1"/>
  <c r="I401" i="23"/>
  <c r="AS499" i="18"/>
  <c r="AR499" i="18" s="1"/>
  <c r="I397" i="23"/>
  <c r="AS495" i="18"/>
  <c r="AR495" i="18" s="1"/>
  <c r="I393" i="23"/>
  <c r="AS491" i="18"/>
  <c r="AR491" i="18" s="1"/>
  <c r="I389" i="23"/>
  <c r="AS487" i="18"/>
  <c r="AR487" i="18" s="1"/>
  <c r="I385" i="23"/>
  <c r="AS483" i="18"/>
  <c r="AR483" i="18" s="1"/>
  <c r="I381" i="23"/>
  <c r="AS479" i="18"/>
  <c r="AR479" i="18" s="1"/>
  <c r="I377" i="23"/>
  <c r="AS475" i="18"/>
  <c r="AR475" i="18" s="1"/>
  <c r="I373" i="23"/>
  <c r="AS471" i="18"/>
  <c r="AR471" i="18" s="1"/>
  <c r="I369" i="23"/>
  <c r="AS467" i="18"/>
  <c r="AR467" i="18" s="1"/>
  <c r="I365" i="23"/>
  <c r="AS463" i="18"/>
  <c r="AR463" i="18" s="1"/>
  <c r="I361" i="23"/>
  <c r="AS459" i="18"/>
  <c r="AR459" i="18" s="1"/>
  <c r="I357" i="23"/>
  <c r="AS455" i="18"/>
  <c r="AR455" i="18" s="1"/>
  <c r="I353" i="23"/>
  <c r="AS451" i="18"/>
  <c r="AR451" i="18" s="1"/>
  <c r="I349" i="23"/>
  <c r="AS447" i="18"/>
  <c r="AR447" i="18" s="1"/>
  <c r="I345" i="23"/>
  <c r="AS443" i="18"/>
  <c r="AR443" i="18" s="1"/>
  <c r="I341" i="23"/>
  <c r="AS439" i="18"/>
  <c r="AR439" i="18" s="1"/>
  <c r="I337" i="23"/>
  <c r="AS435" i="18"/>
  <c r="AR435" i="18" s="1"/>
  <c r="I333" i="23"/>
  <c r="AS431" i="18"/>
  <c r="AR431" i="18" s="1"/>
  <c r="I329" i="23"/>
  <c r="AS427" i="18"/>
  <c r="AR427" i="18" s="1"/>
  <c r="I325" i="23"/>
  <c r="AS423" i="18"/>
  <c r="AR423" i="18" s="1"/>
  <c r="I321" i="23"/>
  <c r="AS419" i="18"/>
  <c r="AR419" i="18" s="1"/>
  <c r="I317" i="23"/>
  <c r="AS415" i="18"/>
  <c r="AR415" i="18" s="1"/>
  <c r="I313" i="23"/>
  <c r="AS411" i="18"/>
  <c r="AR411" i="18" s="1"/>
  <c r="I309" i="23"/>
  <c r="AS407" i="18"/>
  <c r="AR407" i="18" s="1"/>
  <c r="I305" i="23"/>
  <c r="AS403" i="18"/>
  <c r="AR403" i="18" s="1"/>
  <c r="I301" i="23"/>
  <c r="AS399" i="18"/>
  <c r="AR399" i="18" s="1"/>
  <c r="I297" i="23"/>
  <c r="AS395" i="18"/>
  <c r="AR395" i="18" s="1"/>
  <c r="I293" i="23"/>
  <c r="AS391" i="18"/>
  <c r="AR391" i="18" s="1"/>
  <c r="I289" i="23"/>
  <c r="AS387" i="18"/>
  <c r="AR387" i="18" s="1"/>
  <c r="I285" i="23"/>
  <c r="AS383" i="18"/>
  <c r="AR383" i="18" s="1"/>
  <c r="I281" i="23"/>
  <c r="AS379" i="18"/>
  <c r="AR379" i="18" s="1"/>
  <c r="I277" i="23"/>
  <c r="AS375" i="18"/>
  <c r="AR375" i="18" s="1"/>
  <c r="I273" i="23"/>
  <c r="AS371" i="18"/>
  <c r="AR371" i="18" s="1"/>
  <c r="I269" i="23"/>
  <c r="AS367" i="18"/>
  <c r="AR367" i="18" s="1"/>
  <c r="I265" i="23"/>
  <c r="AS363" i="18"/>
  <c r="AR363" i="18" s="1"/>
  <c r="I261" i="23"/>
  <c r="AS359" i="18"/>
  <c r="AR359" i="18" s="1"/>
  <c r="I257" i="23"/>
  <c r="AS355" i="18"/>
  <c r="AR355" i="18" s="1"/>
  <c r="I253" i="23"/>
  <c r="AS351" i="18"/>
  <c r="AR351" i="18" s="1"/>
  <c r="I249" i="23"/>
  <c r="AS347" i="18"/>
  <c r="AR347" i="18" s="1"/>
  <c r="I245" i="23"/>
  <c r="AS343" i="18"/>
  <c r="AR343" i="18" s="1"/>
  <c r="I241" i="23"/>
  <c r="AS339" i="18"/>
  <c r="AR339" i="18" s="1"/>
  <c r="I237" i="23"/>
  <c r="AS335" i="18"/>
  <c r="AR335" i="18" s="1"/>
  <c r="I233" i="23"/>
  <c r="AS331" i="18"/>
  <c r="AR331" i="18" s="1"/>
  <c r="I229" i="23"/>
  <c r="AS327" i="18"/>
  <c r="AR327" i="18" s="1"/>
  <c r="I225" i="23"/>
  <c r="AS323" i="18"/>
  <c r="AR323" i="18" s="1"/>
  <c r="I221" i="23"/>
  <c r="AS319" i="18"/>
  <c r="AR319" i="18" s="1"/>
  <c r="I217" i="23"/>
  <c r="AS315" i="18"/>
  <c r="AR315" i="18" s="1"/>
  <c r="I213" i="23"/>
  <c r="AS311" i="18"/>
  <c r="AR311" i="18" s="1"/>
  <c r="I209" i="23"/>
  <c r="AS307" i="18"/>
  <c r="AR307" i="18" s="1"/>
  <c r="I205" i="23"/>
  <c r="AS303" i="18"/>
  <c r="AR303" i="18" s="1"/>
  <c r="I201" i="23"/>
  <c r="AS299" i="18"/>
  <c r="AR299" i="18" s="1"/>
  <c r="I197" i="23"/>
  <c r="AS295" i="18"/>
  <c r="AR295" i="18" s="1"/>
  <c r="I193" i="23"/>
  <c r="AS291" i="18"/>
  <c r="AR291" i="18" s="1"/>
  <c r="I189" i="23"/>
  <c r="AS287" i="18"/>
  <c r="AR287" i="18" s="1"/>
  <c r="I185" i="23"/>
  <c r="AS283" i="18"/>
  <c r="AR283" i="18" s="1"/>
  <c r="I181" i="23"/>
  <c r="AS279" i="18"/>
  <c r="AR279" i="18" s="1"/>
  <c r="I177" i="23"/>
  <c r="AS275" i="18"/>
  <c r="AR275" i="18" s="1"/>
  <c r="I173" i="23"/>
  <c r="AS271" i="18"/>
  <c r="AR271" i="18" s="1"/>
  <c r="I169" i="23"/>
  <c r="AS267" i="18"/>
  <c r="AR267" i="18" s="1"/>
  <c r="I165" i="23"/>
  <c r="AS263" i="18"/>
  <c r="AR263" i="18" s="1"/>
  <c r="I161" i="23"/>
  <c r="AS259" i="18"/>
  <c r="AR259" i="18" s="1"/>
  <c r="I157" i="23"/>
  <c r="AS255" i="18"/>
  <c r="AR255" i="18" s="1"/>
  <c r="I153" i="23"/>
  <c r="AS251" i="18"/>
  <c r="AR251" i="18" s="1"/>
  <c r="I149" i="23"/>
  <c r="AS247" i="18"/>
  <c r="AR247" i="18" s="1"/>
  <c r="I145" i="23"/>
  <c r="AS243" i="18"/>
  <c r="AR243" i="18" s="1"/>
  <c r="I141" i="23"/>
  <c r="AS239" i="18"/>
  <c r="AR239" i="18" s="1"/>
  <c r="I137" i="23"/>
  <c r="AS235" i="18"/>
  <c r="AR235" i="18" s="1"/>
  <c r="I133" i="23"/>
  <c r="AS231" i="18"/>
  <c r="AR231" i="18" s="1"/>
  <c r="I129" i="23"/>
  <c r="AS227" i="18"/>
  <c r="AR227" i="18" s="1"/>
  <c r="I125" i="23"/>
  <c r="AS223" i="18"/>
  <c r="AR223" i="18" s="1"/>
  <c r="I121" i="23"/>
  <c r="AS219" i="18"/>
  <c r="AR219" i="18" s="1"/>
  <c r="I117" i="23"/>
  <c r="AS215" i="18"/>
  <c r="AR215" i="18" s="1"/>
  <c r="I113" i="23"/>
  <c r="AS211" i="18"/>
  <c r="AR211" i="18" s="1"/>
  <c r="I109" i="23"/>
  <c r="AS207" i="18"/>
  <c r="AR207" i="18" s="1"/>
  <c r="I105" i="23"/>
  <c r="AS203" i="18"/>
  <c r="AR203" i="18" s="1"/>
  <c r="I101" i="23"/>
  <c r="AS199" i="18"/>
  <c r="AR199" i="18" s="1"/>
  <c r="I97" i="23"/>
  <c r="AS195" i="18"/>
  <c r="AR195" i="18" s="1"/>
  <c r="I93" i="23"/>
  <c r="AS191" i="18"/>
  <c r="AR191" i="18" s="1"/>
  <c r="I89" i="23"/>
  <c r="AS187" i="18"/>
  <c r="AR187" i="18" s="1"/>
  <c r="I85" i="23"/>
  <c r="AS183" i="18"/>
  <c r="AR183" i="18" s="1"/>
  <c r="I81" i="23"/>
  <c r="AS179" i="18"/>
  <c r="AR179" i="18" s="1"/>
  <c r="I77" i="23"/>
  <c r="AS175" i="18"/>
  <c r="AR175" i="18" s="1"/>
  <c r="I73" i="23"/>
  <c r="AS171" i="18"/>
  <c r="AR171" i="18" s="1"/>
  <c r="I69" i="23"/>
  <c r="AS167" i="18"/>
  <c r="AR167" i="18" s="1"/>
  <c r="I65" i="23"/>
  <c r="AS163" i="18"/>
  <c r="AR163" i="18" s="1"/>
  <c r="I61" i="23"/>
  <c r="AS159" i="18"/>
  <c r="AR159" i="18" s="1"/>
  <c r="I57" i="23"/>
  <c r="AS155" i="18"/>
  <c r="AR155" i="18" s="1"/>
  <c r="I53" i="23"/>
  <c r="AS151" i="18"/>
  <c r="AR151" i="18" s="1"/>
  <c r="I49" i="23"/>
  <c r="AS147" i="18"/>
  <c r="AR147" i="18" s="1"/>
  <c r="I45" i="23"/>
  <c r="AS143" i="18"/>
  <c r="AR143" i="18" s="1"/>
  <c r="I41" i="23"/>
  <c r="AS612" i="18"/>
  <c r="AR612" i="18" s="1"/>
  <c r="I510" i="23"/>
  <c r="AS608" i="18"/>
  <c r="AR608" i="18" s="1"/>
  <c r="I506" i="23"/>
  <c r="AS601" i="18"/>
  <c r="AR601" i="18" s="1"/>
  <c r="I499" i="23"/>
  <c r="AS597" i="18"/>
  <c r="AR597" i="18" s="1"/>
  <c r="I495" i="23"/>
  <c r="AS590" i="18"/>
  <c r="AR590" i="18" s="1"/>
  <c r="I488" i="23"/>
  <c r="AS586" i="18"/>
  <c r="AR586" i="18" s="1"/>
  <c r="I484" i="23"/>
  <c r="AS582" i="18"/>
  <c r="AR582" i="18" s="1"/>
  <c r="I480" i="23"/>
  <c r="AS578" i="18"/>
  <c r="AR578" i="18" s="1"/>
  <c r="I476" i="23"/>
  <c r="AS574" i="18"/>
  <c r="AR574" i="18" s="1"/>
  <c r="I472" i="23"/>
  <c r="AS570" i="18"/>
  <c r="AR570" i="18" s="1"/>
  <c r="I468" i="23"/>
  <c r="AS566" i="18"/>
  <c r="AR566" i="18" s="1"/>
  <c r="I464" i="23"/>
  <c r="AS562" i="18"/>
  <c r="AR562" i="18" s="1"/>
  <c r="I460" i="23"/>
  <c r="AS558" i="18"/>
  <c r="AR558" i="18" s="1"/>
  <c r="I456" i="23"/>
  <c r="AS139" i="18"/>
  <c r="AR139" i="18" s="1"/>
  <c r="I37" i="23"/>
  <c r="AS135" i="18"/>
  <c r="AR135" i="18" s="1"/>
  <c r="I33" i="23"/>
  <c r="AS131" i="18"/>
  <c r="AR131" i="18" s="1"/>
  <c r="I29" i="23"/>
  <c r="AS127" i="18"/>
  <c r="AR127" i="18" s="1"/>
  <c r="I25" i="23"/>
  <c r="AS123" i="18"/>
  <c r="AR123" i="18" s="1"/>
  <c r="I21" i="23"/>
  <c r="AS119" i="18"/>
  <c r="AR119" i="18" s="1"/>
  <c r="I17" i="23"/>
  <c r="AS552" i="18"/>
  <c r="AR552" i="18" s="1"/>
  <c r="I450" i="23"/>
  <c r="AS548" i="18"/>
  <c r="AR548" i="18" s="1"/>
  <c r="I446" i="23"/>
  <c r="AS544" i="18"/>
  <c r="AR544" i="18" s="1"/>
  <c r="I442" i="23"/>
  <c r="AS540" i="18"/>
  <c r="AR540" i="18" s="1"/>
  <c r="I438" i="23"/>
  <c r="AS536" i="18"/>
  <c r="AR536" i="18" s="1"/>
  <c r="I434" i="23"/>
  <c r="AS532" i="18"/>
  <c r="AR532" i="18" s="1"/>
  <c r="I430" i="23"/>
  <c r="AS528" i="18"/>
  <c r="AR528" i="18" s="1"/>
  <c r="I426" i="23"/>
  <c r="AS524" i="18"/>
  <c r="AR524" i="18" s="1"/>
  <c r="I422" i="23"/>
  <c r="AS520" i="18"/>
  <c r="AR520" i="18" s="1"/>
  <c r="I418" i="23"/>
  <c r="AS516" i="18"/>
  <c r="AR516" i="18" s="1"/>
  <c r="I414" i="23"/>
  <c r="AS512" i="18"/>
  <c r="AR512" i="18" s="1"/>
  <c r="I410" i="23"/>
  <c r="AS508" i="18"/>
  <c r="AR508" i="18" s="1"/>
  <c r="I406" i="23"/>
  <c r="AS504" i="18"/>
  <c r="AR504" i="18" s="1"/>
  <c r="I402" i="23"/>
  <c r="AS500" i="18"/>
  <c r="AR500" i="18" s="1"/>
  <c r="I398" i="23"/>
  <c r="AS496" i="18"/>
  <c r="AR496" i="18" s="1"/>
  <c r="I394" i="23"/>
  <c r="AS492" i="18"/>
  <c r="AR492" i="18" s="1"/>
  <c r="I390" i="23"/>
  <c r="AS488" i="18"/>
  <c r="AR488" i="18" s="1"/>
  <c r="I386" i="23"/>
  <c r="AS484" i="18"/>
  <c r="AR484" i="18" s="1"/>
  <c r="I382" i="23"/>
  <c r="AS480" i="18"/>
  <c r="AR480" i="18" s="1"/>
  <c r="I378" i="23"/>
  <c r="AS476" i="18"/>
  <c r="AR476" i="18" s="1"/>
  <c r="I374" i="23"/>
  <c r="AS472" i="18"/>
  <c r="AR472" i="18" s="1"/>
  <c r="I370" i="23"/>
  <c r="AS468" i="18"/>
  <c r="AR468" i="18" s="1"/>
  <c r="I366" i="23"/>
  <c r="AS464" i="18"/>
  <c r="AR464" i="18" s="1"/>
  <c r="I362" i="23"/>
  <c r="AS460" i="18"/>
  <c r="AR460" i="18" s="1"/>
  <c r="I358" i="23"/>
  <c r="AS456" i="18"/>
  <c r="AR456" i="18" s="1"/>
  <c r="I354" i="23"/>
  <c r="AS452" i="18"/>
  <c r="AR452" i="18" s="1"/>
  <c r="I350" i="23"/>
  <c r="AS448" i="18"/>
  <c r="AR448" i="18" s="1"/>
  <c r="I346" i="23"/>
  <c r="AS444" i="18"/>
  <c r="AR444" i="18" s="1"/>
  <c r="I342" i="23"/>
  <c r="AS440" i="18"/>
  <c r="AR440" i="18" s="1"/>
  <c r="I338" i="23"/>
  <c r="AS436" i="18"/>
  <c r="AR436" i="18" s="1"/>
  <c r="I334" i="23"/>
  <c r="AS432" i="18"/>
  <c r="AR432" i="18" s="1"/>
  <c r="I330" i="23"/>
  <c r="AS428" i="18"/>
  <c r="AR428" i="18" s="1"/>
  <c r="I326" i="23"/>
  <c r="AS424" i="18"/>
  <c r="AR424" i="18" s="1"/>
  <c r="I322" i="23"/>
  <c r="AS420" i="18"/>
  <c r="AR420" i="18" s="1"/>
  <c r="I318" i="23"/>
  <c r="AS416" i="18"/>
  <c r="AR416" i="18" s="1"/>
  <c r="I314" i="23"/>
  <c r="AS412" i="18"/>
  <c r="AR412" i="18" s="1"/>
  <c r="I310" i="23"/>
  <c r="AS408" i="18"/>
  <c r="AR408" i="18" s="1"/>
  <c r="I306" i="23"/>
  <c r="AS404" i="18"/>
  <c r="AR404" i="18" s="1"/>
  <c r="I302" i="23"/>
  <c r="AS400" i="18"/>
  <c r="AR400" i="18" s="1"/>
  <c r="I298" i="23"/>
  <c r="AS396" i="18"/>
  <c r="AR396" i="18" s="1"/>
  <c r="I294" i="23"/>
  <c r="AS392" i="18"/>
  <c r="AR392" i="18" s="1"/>
  <c r="I290" i="23"/>
  <c r="AS388" i="18"/>
  <c r="AR388" i="18" s="1"/>
  <c r="I286" i="23"/>
  <c r="AS384" i="18"/>
  <c r="AR384" i="18" s="1"/>
  <c r="I282" i="23"/>
  <c r="AS380" i="18"/>
  <c r="AR380" i="18" s="1"/>
  <c r="I278" i="23"/>
  <c r="AS376" i="18"/>
  <c r="AR376" i="18" s="1"/>
  <c r="I274" i="23"/>
  <c r="AS372" i="18"/>
  <c r="AR372" i="18" s="1"/>
  <c r="I270" i="23"/>
  <c r="AS368" i="18"/>
  <c r="AR368" i="18" s="1"/>
  <c r="I266" i="23"/>
  <c r="AS364" i="18"/>
  <c r="AR364" i="18" s="1"/>
  <c r="I262" i="23"/>
  <c r="AS360" i="18"/>
  <c r="AR360" i="18" s="1"/>
  <c r="I258" i="23"/>
  <c r="AS356" i="18"/>
  <c r="AR356" i="18" s="1"/>
  <c r="I254" i="23"/>
  <c r="AS352" i="18"/>
  <c r="AR352" i="18" s="1"/>
  <c r="I250" i="23"/>
  <c r="AS348" i="18"/>
  <c r="AR348" i="18" s="1"/>
  <c r="I246" i="23"/>
  <c r="AS344" i="18"/>
  <c r="AR344" i="18" s="1"/>
  <c r="I242" i="23"/>
  <c r="AS340" i="18"/>
  <c r="AR340" i="18" s="1"/>
  <c r="I238" i="23"/>
  <c r="AS336" i="18"/>
  <c r="AR336" i="18" s="1"/>
  <c r="I234" i="23"/>
  <c r="AS332" i="18"/>
  <c r="AR332" i="18" s="1"/>
  <c r="I230" i="23"/>
  <c r="AS328" i="18"/>
  <c r="AR328" i="18" s="1"/>
  <c r="I226" i="23"/>
  <c r="AS324" i="18"/>
  <c r="AR324" i="18" s="1"/>
  <c r="I222" i="23"/>
  <c r="AS320" i="18"/>
  <c r="AR320" i="18" s="1"/>
  <c r="I218" i="23"/>
  <c r="AS316" i="18"/>
  <c r="AR316" i="18" s="1"/>
  <c r="I214" i="23"/>
  <c r="AS312" i="18"/>
  <c r="AR312" i="18" s="1"/>
  <c r="I210" i="23"/>
  <c r="AS308" i="18"/>
  <c r="AR308" i="18" s="1"/>
  <c r="I206" i="23"/>
  <c r="AS304" i="18"/>
  <c r="AR304" i="18" s="1"/>
  <c r="I202" i="23"/>
  <c r="AS300" i="18"/>
  <c r="AR300" i="18" s="1"/>
  <c r="I198" i="23"/>
  <c r="AS296" i="18"/>
  <c r="AR296" i="18" s="1"/>
  <c r="I194" i="23"/>
  <c r="AS292" i="18"/>
  <c r="AR292" i="18" s="1"/>
  <c r="I190" i="23"/>
  <c r="AS288" i="18"/>
  <c r="AR288" i="18" s="1"/>
  <c r="I186" i="23"/>
  <c r="AS284" i="18"/>
  <c r="AR284" i="18" s="1"/>
  <c r="I182" i="23"/>
  <c r="AS280" i="18"/>
  <c r="AR280" i="18" s="1"/>
  <c r="I178" i="23"/>
  <c r="AS276" i="18"/>
  <c r="AR276" i="18" s="1"/>
  <c r="I174" i="23"/>
  <c r="AS272" i="18"/>
  <c r="AR272" i="18" s="1"/>
  <c r="I170" i="23"/>
  <c r="AS268" i="18"/>
  <c r="AR268" i="18" s="1"/>
  <c r="I166" i="23"/>
  <c r="AS264" i="18"/>
  <c r="AR264" i="18" s="1"/>
  <c r="I162" i="23"/>
  <c r="AS260" i="18"/>
  <c r="AR260" i="18" s="1"/>
  <c r="I158" i="23"/>
  <c r="AS256" i="18"/>
  <c r="AR256" i="18" s="1"/>
  <c r="I154" i="23"/>
  <c r="AS252" i="18"/>
  <c r="AR252" i="18" s="1"/>
  <c r="I150" i="23"/>
  <c r="AS248" i="18"/>
  <c r="AR248" i="18" s="1"/>
  <c r="I146" i="23"/>
  <c r="AS244" i="18"/>
  <c r="AR244" i="18" s="1"/>
  <c r="I142" i="23"/>
  <c r="AS240" i="18"/>
  <c r="AR240" i="18" s="1"/>
  <c r="I138" i="23"/>
  <c r="AS236" i="18"/>
  <c r="AR236" i="18" s="1"/>
  <c r="I134" i="23"/>
  <c r="AS232" i="18"/>
  <c r="AR232" i="18" s="1"/>
  <c r="I130" i="23"/>
  <c r="AS228" i="18"/>
  <c r="AR228" i="18" s="1"/>
  <c r="I126" i="23"/>
  <c r="AS224" i="18"/>
  <c r="AR224" i="18" s="1"/>
  <c r="I122" i="23"/>
  <c r="AS220" i="18"/>
  <c r="AR220" i="18" s="1"/>
  <c r="I118" i="23"/>
  <c r="AS216" i="18"/>
  <c r="AR216" i="18" s="1"/>
  <c r="I114" i="23"/>
  <c r="AS212" i="18"/>
  <c r="AR212" i="18" s="1"/>
  <c r="I110" i="23"/>
  <c r="AS208" i="18"/>
  <c r="AR208" i="18" s="1"/>
  <c r="I106" i="23"/>
  <c r="AS204" i="18"/>
  <c r="AR204" i="18" s="1"/>
  <c r="I102" i="23"/>
  <c r="AS200" i="18"/>
  <c r="AR200" i="18" s="1"/>
  <c r="I98" i="23"/>
  <c r="AS196" i="18"/>
  <c r="AR196" i="18" s="1"/>
  <c r="I94" i="23"/>
  <c r="AS192" i="18"/>
  <c r="AR192" i="18" s="1"/>
  <c r="I90" i="23"/>
  <c r="AS188" i="18"/>
  <c r="AR188" i="18" s="1"/>
  <c r="I86" i="23"/>
  <c r="AS184" i="18"/>
  <c r="AR184" i="18" s="1"/>
  <c r="I82" i="23"/>
  <c r="AS180" i="18"/>
  <c r="AR180" i="18" s="1"/>
  <c r="I78" i="23"/>
  <c r="AS176" i="18"/>
  <c r="AR176" i="18" s="1"/>
  <c r="I74" i="23"/>
  <c r="AS172" i="18"/>
  <c r="AR172" i="18" s="1"/>
  <c r="I70" i="23"/>
  <c r="AS168" i="18"/>
  <c r="AR168" i="18" s="1"/>
  <c r="I66" i="23"/>
  <c r="AS164" i="18"/>
  <c r="AR164" i="18" s="1"/>
  <c r="I62" i="23"/>
  <c r="AS160" i="18"/>
  <c r="AR160" i="18" s="1"/>
  <c r="I58" i="23"/>
  <c r="AS156" i="18"/>
  <c r="AR156" i="18" s="1"/>
  <c r="I54" i="23"/>
  <c r="AS152" i="18"/>
  <c r="AR152" i="18" s="1"/>
  <c r="I50" i="23"/>
  <c r="AS148" i="18"/>
  <c r="AR148" i="18" s="1"/>
  <c r="I46" i="23"/>
  <c r="AS144" i="18"/>
  <c r="AR144" i="18" s="1"/>
  <c r="I42" i="23"/>
  <c r="AS140" i="18"/>
  <c r="AR140" i="18" s="1"/>
  <c r="I38" i="23"/>
  <c r="AS609" i="18"/>
  <c r="AR609" i="18" s="1"/>
  <c r="I507" i="23"/>
  <c r="AS605" i="18"/>
  <c r="AR605" i="18" s="1"/>
  <c r="I503" i="23"/>
  <c r="AS602" i="18"/>
  <c r="AR602" i="18" s="1"/>
  <c r="I500" i="23"/>
  <c r="AS598" i="18"/>
  <c r="AR598" i="18" s="1"/>
  <c r="I496" i="23"/>
  <c r="AS591" i="18"/>
  <c r="AR591" i="18" s="1"/>
  <c r="I489" i="23"/>
  <c r="AS587" i="18"/>
  <c r="AR587" i="18" s="1"/>
  <c r="I485" i="23"/>
  <c r="AS583" i="18"/>
  <c r="AR583" i="18" s="1"/>
  <c r="I481" i="23"/>
  <c r="AS579" i="18"/>
  <c r="AR579" i="18" s="1"/>
  <c r="I477" i="23"/>
  <c r="AS575" i="18"/>
  <c r="AR575" i="18" s="1"/>
  <c r="I473" i="23"/>
  <c r="AS571" i="18"/>
  <c r="AR571" i="18" s="1"/>
  <c r="I469" i="23"/>
  <c r="AS567" i="18"/>
  <c r="AR567" i="18" s="1"/>
  <c r="I465" i="23"/>
  <c r="AS563" i="18"/>
  <c r="AR563" i="18" s="1"/>
  <c r="I461" i="23"/>
  <c r="AS559" i="18"/>
  <c r="AR559" i="18" s="1"/>
  <c r="I457" i="23"/>
  <c r="AS115" i="18"/>
  <c r="AR115" i="18" s="1"/>
  <c r="I13" i="23"/>
  <c r="AS594" i="18"/>
  <c r="AR594" i="18" s="1"/>
  <c r="AA159" i="23"/>
  <c r="AA132" i="23"/>
  <c r="AA275" i="23"/>
  <c r="AA312" i="23"/>
  <c r="AA174" i="23"/>
  <c r="AA163" i="23"/>
  <c r="AA318" i="23"/>
  <c r="AA294" i="23"/>
  <c r="AA259" i="23"/>
  <c r="AA165" i="23"/>
  <c r="AA152" i="23"/>
  <c r="AA136" i="23"/>
  <c r="AA115" i="23"/>
  <c r="AA111" i="23"/>
  <c r="AA502" i="23"/>
  <c r="AA493" i="23"/>
  <c r="AA492" i="23"/>
  <c r="AA477" i="23"/>
  <c r="AA479" i="23"/>
  <c r="AA475" i="23"/>
  <c r="AA428" i="23"/>
  <c r="AA430" i="23"/>
  <c r="AA439" i="23"/>
  <c r="AA424" i="23"/>
  <c r="AA417" i="23"/>
  <c r="AA407" i="23"/>
  <c r="AA401" i="23"/>
  <c r="AA400" i="23"/>
  <c r="AA398" i="23"/>
  <c r="AA396" i="23"/>
  <c r="AA393" i="23"/>
  <c r="AA387" i="23"/>
  <c r="AA378" i="23"/>
  <c r="AA370" i="23"/>
  <c r="AA368" i="23"/>
  <c r="AA367" i="23"/>
  <c r="AA365" i="23"/>
  <c r="AA361" i="23"/>
  <c r="AA355" i="23"/>
  <c r="AA345" i="23"/>
  <c r="AA59" i="23"/>
  <c r="AA212" i="23"/>
  <c r="AA208" i="23"/>
  <c r="AA206" i="23"/>
  <c r="AA201" i="23"/>
  <c r="AA191" i="23"/>
  <c r="AA189" i="23"/>
  <c r="AA78" i="23"/>
  <c r="AA83" i="23"/>
  <c r="AA79" i="23"/>
  <c r="AA80" i="23"/>
  <c r="AA43" i="23"/>
  <c r="AA81" i="23"/>
  <c r="AA39" i="23"/>
  <c r="AA61" i="23"/>
  <c r="AA41" i="23"/>
  <c r="I20" i="18"/>
  <c r="I21" i="18"/>
  <c r="I22" i="18"/>
  <c r="I23" i="18"/>
  <c r="I24" i="18"/>
  <c r="I25" i="18"/>
  <c r="I26" i="18"/>
  <c r="I27" i="18"/>
  <c r="I28" i="18"/>
  <c r="I29" i="18"/>
  <c r="I109" i="18"/>
  <c r="L116" i="18" l="1"/>
  <c r="L117" i="18"/>
  <c r="L118" i="18"/>
  <c r="X118" i="18" l="1"/>
  <c r="W118" i="18"/>
  <c r="W117" i="18"/>
  <c r="X117" i="18"/>
  <c r="W116" i="18"/>
  <c r="X116" i="18"/>
  <c r="L16" i="23"/>
  <c r="L15" i="23"/>
  <c r="L14" i="23"/>
  <c r="AJ124" i="18"/>
  <c r="AB22" i="23" s="1"/>
  <c r="AJ125" i="18"/>
  <c r="AB23" i="23" s="1"/>
  <c r="AJ126" i="18"/>
  <c r="AB24" i="23" s="1"/>
  <c r="AJ127" i="18"/>
  <c r="AB25" i="23" s="1"/>
  <c r="AJ128" i="18"/>
  <c r="AB26" i="23" s="1"/>
  <c r="AJ129" i="18"/>
  <c r="AB27" i="23" s="1"/>
  <c r="AJ130" i="18"/>
  <c r="AB28" i="23" s="1"/>
  <c r="AJ131" i="18"/>
  <c r="AB29" i="23" s="1"/>
  <c r="AJ132" i="18"/>
  <c r="AB30" i="23" s="1"/>
  <c r="AJ133" i="18"/>
  <c r="AB31" i="23" s="1"/>
  <c r="AJ134" i="18"/>
  <c r="AB32" i="23" s="1"/>
  <c r="AJ135" i="18"/>
  <c r="AB33" i="23" s="1"/>
  <c r="AJ136" i="18"/>
  <c r="AB34" i="23" s="1"/>
  <c r="AJ137" i="18"/>
  <c r="AB35" i="23" s="1"/>
  <c r="AJ138" i="18"/>
  <c r="AB36" i="23" s="1"/>
  <c r="AJ139" i="18"/>
  <c r="AB37" i="23" s="1"/>
  <c r="AA23" i="23"/>
  <c r="AA24" i="23"/>
  <c r="AA25" i="23"/>
  <c r="AA26" i="23"/>
  <c r="AA27" i="23"/>
  <c r="AA28" i="23"/>
  <c r="AA29" i="23"/>
  <c r="AA30" i="23"/>
  <c r="AA31" i="23"/>
  <c r="AA32" i="23"/>
  <c r="AA33" i="23"/>
  <c r="AA34" i="23"/>
  <c r="AA35" i="23"/>
  <c r="AA36" i="23"/>
  <c r="AA37" i="23"/>
  <c r="K124" i="18"/>
  <c r="K22" i="23" s="1"/>
  <c r="K125" i="18"/>
  <c r="K23" i="23" s="1"/>
  <c r="K126" i="18"/>
  <c r="K24" i="23" s="1"/>
  <c r="K127" i="18"/>
  <c r="K25" i="23" s="1"/>
  <c r="K128" i="18"/>
  <c r="K26" i="23" s="1"/>
  <c r="K129" i="18"/>
  <c r="K27" i="23" s="1"/>
  <c r="K130" i="18"/>
  <c r="K28" i="23" s="1"/>
  <c r="K131" i="18"/>
  <c r="K29" i="23" s="1"/>
  <c r="K132" i="18"/>
  <c r="K30" i="23" s="1"/>
  <c r="K133" i="18"/>
  <c r="K31" i="23" s="1"/>
  <c r="K134" i="18"/>
  <c r="K32" i="23" s="1"/>
  <c r="K135" i="18"/>
  <c r="K33" i="23" s="1"/>
  <c r="K136" i="18"/>
  <c r="K34" i="23" s="1"/>
  <c r="K137" i="18"/>
  <c r="K35" i="23" s="1"/>
  <c r="K138" i="18"/>
  <c r="K36" i="23" s="1"/>
  <c r="K139" i="18"/>
  <c r="K37" i="23" s="1"/>
  <c r="AA22" i="23" l="1"/>
  <c r="E2" i="6" l="1"/>
  <c r="I26" i="14" l="1"/>
  <c r="AD23" i="22" l="1"/>
  <c r="AD28"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151" i="22"/>
  <c r="AD152" i="22"/>
  <c r="AD153" i="22"/>
  <c r="AD154" i="22"/>
  <c r="AD155" i="22"/>
  <c r="AD156" i="22"/>
  <c r="AD157" i="22"/>
  <c r="AD158" i="22"/>
  <c r="AD159" i="22"/>
  <c r="AD160" i="22"/>
  <c r="AD161" i="22"/>
  <c r="AD162" i="22"/>
  <c r="AD163" i="22"/>
  <c r="AD164" i="22"/>
  <c r="AD165" i="22"/>
  <c r="AD166" i="22"/>
  <c r="AD167" i="22"/>
  <c r="AD168" i="22"/>
  <c r="AD169" i="22"/>
  <c r="AD170" i="22"/>
  <c r="AD171" i="22"/>
  <c r="AD172" i="22"/>
  <c r="AD173" i="22"/>
  <c r="AD174" i="22"/>
  <c r="AD175" i="22"/>
  <c r="AD176" i="22"/>
  <c r="AD177" i="22"/>
  <c r="AD178" i="22"/>
  <c r="AD179" i="22"/>
  <c r="AD180" i="22"/>
  <c r="AD181" i="22"/>
  <c r="AD182" i="22"/>
  <c r="AD183" i="22"/>
  <c r="AD184" i="22"/>
  <c r="AD185" i="22"/>
  <c r="AD186" i="22"/>
  <c r="AD187" i="22"/>
  <c r="AD188" i="22"/>
  <c r="AD189" i="22"/>
  <c r="AD190" i="22"/>
  <c r="AD191" i="22"/>
  <c r="AD192" i="22"/>
  <c r="AD193" i="22"/>
  <c r="AD194" i="22"/>
  <c r="AD195" i="22"/>
  <c r="AD196" i="22"/>
  <c r="AD197" i="22"/>
  <c r="AD198" i="22"/>
  <c r="AD199" i="22"/>
  <c r="AD200" i="22"/>
  <c r="AD201" i="22"/>
  <c r="AD202" i="22"/>
  <c r="AD203" i="22"/>
  <c r="AD204" i="22"/>
  <c r="AD205" i="22"/>
  <c r="AD206" i="22"/>
  <c r="AD207" i="22"/>
  <c r="AD208" i="22"/>
  <c r="AD209" i="22"/>
  <c r="AD210" i="22"/>
  <c r="AD211" i="22"/>
  <c r="AD212" i="22"/>
  <c r="AD213" i="22"/>
  <c r="AD214" i="22"/>
  <c r="AD215" i="22"/>
  <c r="AD216" i="22"/>
  <c r="AD217" i="22"/>
  <c r="AD218" i="22"/>
  <c r="AD219" i="22"/>
  <c r="AD220" i="22"/>
  <c r="AD221" i="22"/>
  <c r="AD222" i="22"/>
  <c r="AD223" i="22"/>
  <c r="AD224" i="22"/>
  <c r="AD225" i="22"/>
  <c r="AD226" i="22"/>
  <c r="AD227" i="22"/>
  <c r="AD228" i="22"/>
  <c r="AD229" i="22"/>
  <c r="AD230" i="22"/>
  <c r="AD231" i="22"/>
  <c r="AD232" i="22"/>
  <c r="AD233" i="22"/>
  <c r="AD234" i="22"/>
  <c r="AD235" i="22"/>
  <c r="AD236" i="22"/>
  <c r="AD237" i="22"/>
  <c r="AD238" i="22"/>
  <c r="AD239" i="22"/>
  <c r="AD240" i="22"/>
  <c r="AD241" i="22"/>
  <c r="AD242" i="22"/>
  <c r="AD243" i="22"/>
  <c r="AD244" i="22"/>
  <c r="AD245" i="22"/>
  <c r="AD246" i="22"/>
  <c r="AD247" i="22"/>
  <c r="AD248" i="22"/>
  <c r="AD249" i="22"/>
  <c r="AD250" i="22"/>
  <c r="AD251" i="22"/>
  <c r="AD252" i="22"/>
  <c r="AD253" i="22"/>
  <c r="AD254" i="22"/>
  <c r="AD255" i="22"/>
  <c r="AD256" i="22"/>
  <c r="AD257" i="22"/>
  <c r="AD258" i="22"/>
  <c r="AD259" i="22"/>
  <c r="AD260" i="22"/>
  <c r="AD261" i="22"/>
  <c r="AD262" i="22"/>
  <c r="AD263" i="22"/>
  <c r="AD264" i="22"/>
  <c r="AD265" i="22"/>
  <c r="AD266" i="22"/>
  <c r="AD267" i="22"/>
  <c r="AD268" i="22"/>
  <c r="AD269" i="22"/>
  <c r="AD270" i="22"/>
  <c r="AD271" i="22"/>
  <c r="AD272" i="22"/>
  <c r="AD273" i="22"/>
  <c r="AD274" i="22"/>
  <c r="AD275" i="22"/>
  <c r="AD276" i="22"/>
  <c r="AD277" i="22"/>
  <c r="AD278" i="22"/>
  <c r="AD279" i="22"/>
  <c r="AD280" i="22"/>
  <c r="AD281" i="22"/>
  <c r="AD282" i="22"/>
  <c r="AD283" i="22"/>
  <c r="AD284" i="22"/>
  <c r="AD285" i="22"/>
  <c r="AD286" i="22"/>
  <c r="AD287" i="22"/>
  <c r="AD288" i="22"/>
  <c r="AD289" i="22"/>
  <c r="AD290" i="22"/>
  <c r="AD291" i="22"/>
  <c r="AD292" i="22"/>
  <c r="AD293" i="22"/>
  <c r="AD294" i="22"/>
  <c r="AD295" i="22"/>
  <c r="AD296" i="22"/>
  <c r="AD297" i="22"/>
  <c r="AD298" i="22"/>
  <c r="AD299" i="22"/>
  <c r="AD300" i="22"/>
  <c r="AD301" i="22"/>
  <c r="AD302" i="22"/>
  <c r="AD303" i="22"/>
  <c r="AD304" i="22"/>
  <c r="AD305" i="22"/>
  <c r="AD306" i="22"/>
  <c r="AD307" i="22"/>
  <c r="AD308" i="22"/>
  <c r="AD309" i="22"/>
  <c r="AD310" i="22"/>
  <c r="AD311" i="22"/>
  <c r="AD312" i="22"/>
  <c r="AD313" i="22"/>
  <c r="AD314" i="22"/>
  <c r="AD315" i="22"/>
  <c r="AD316" i="22"/>
  <c r="AD317" i="22"/>
  <c r="AD318" i="22"/>
  <c r="AD319" i="22"/>
  <c r="AD320" i="22"/>
  <c r="AD321" i="22"/>
  <c r="AD322" i="22"/>
  <c r="AD323" i="22"/>
  <c r="AD324" i="22"/>
  <c r="AD325" i="22"/>
  <c r="AD326" i="22"/>
  <c r="AD327" i="22"/>
  <c r="AD328" i="22"/>
  <c r="AD329" i="22"/>
  <c r="AD330" i="22"/>
  <c r="AD331" i="22"/>
  <c r="AD332" i="22"/>
  <c r="AD333" i="22"/>
  <c r="AD334" i="22"/>
  <c r="AD335" i="22"/>
  <c r="AD336" i="22"/>
  <c r="AD337" i="22"/>
  <c r="AD338" i="22"/>
  <c r="AD339" i="22"/>
  <c r="AD340" i="22"/>
  <c r="AD341" i="22"/>
  <c r="AD342" i="22"/>
  <c r="AD343" i="22"/>
  <c r="AD344" i="22"/>
  <c r="AD345" i="22"/>
  <c r="AD346" i="22"/>
  <c r="AD347" i="22"/>
  <c r="AD348" i="22"/>
  <c r="AD349" i="22"/>
  <c r="AD350" i="22"/>
  <c r="AD351" i="22"/>
  <c r="AD352" i="22"/>
  <c r="AD353" i="22"/>
  <c r="AD354" i="22"/>
  <c r="AD355" i="22"/>
  <c r="AD356" i="22"/>
  <c r="AD357" i="22"/>
  <c r="AD358" i="22"/>
  <c r="AD359" i="22"/>
  <c r="AD360" i="22"/>
  <c r="AD361" i="22"/>
  <c r="AD362" i="22"/>
  <c r="AD363" i="22"/>
  <c r="AD364" i="22"/>
  <c r="AD365" i="22"/>
  <c r="AD366" i="22"/>
  <c r="AD367" i="22"/>
  <c r="AD368" i="22"/>
  <c r="AD369" i="22"/>
  <c r="AD370" i="22"/>
  <c r="AD371" i="22"/>
  <c r="AD372" i="22"/>
  <c r="AD373" i="22"/>
  <c r="AD374" i="22"/>
  <c r="AD375" i="22"/>
  <c r="AD376" i="22"/>
  <c r="AD377" i="22"/>
  <c r="AD378" i="22"/>
  <c r="AD379" i="22"/>
  <c r="AD380" i="22"/>
  <c r="AD381" i="22"/>
  <c r="AD382" i="22"/>
  <c r="AD383" i="22"/>
  <c r="AD384" i="22"/>
  <c r="AD385" i="22"/>
  <c r="AD386" i="22"/>
  <c r="AD387" i="22"/>
  <c r="AD388" i="22"/>
  <c r="AD389" i="22"/>
  <c r="AD390" i="22"/>
  <c r="AD391" i="22"/>
  <c r="AD392" i="22"/>
  <c r="AD393" i="22"/>
  <c r="AD394" i="22"/>
  <c r="AD395" i="22"/>
  <c r="AD396" i="22"/>
  <c r="AD397" i="22"/>
  <c r="AD398" i="22"/>
  <c r="AD399" i="22"/>
  <c r="AD400" i="22"/>
  <c r="AD401" i="22"/>
  <c r="AD402" i="22"/>
  <c r="AD403" i="22"/>
  <c r="AD404" i="22"/>
  <c r="AD405" i="22"/>
  <c r="AD406" i="22"/>
  <c r="AD407" i="22"/>
  <c r="AD408" i="22"/>
  <c r="AD409" i="22"/>
  <c r="AD410" i="22"/>
  <c r="AD411" i="22"/>
  <c r="AD412" i="22"/>
  <c r="AD413" i="22"/>
  <c r="AD414" i="22"/>
  <c r="AD415" i="22"/>
  <c r="AD416" i="22"/>
  <c r="AD417" i="22"/>
  <c r="AD418" i="22"/>
  <c r="AD419" i="22"/>
  <c r="AD420" i="22"/>
  <c r="AD421" i="22"/>
  <c r="AD422" i="22"/>
  <c r="AD423" i="22"/>
  <c r="AD424" i="22"/>
  <c r="AD425" i="22"/>
  <c r="AD426" i="22"/>
  <c r="AD427" i="22"/>
  <c r="AD428" i="22"/>
  <c r="AD429" i="22"/>
  <c r="AD430" i="22"/>
  <c r="AD431" i="22"/>
  <c r="AD432" i="22"/>
  <c r="AD433" i="22"/>
  <c r="AD434" i="22"/>
  <c r="AD435" i="22"/>
  <c r="AD436" i="22"/>
  <c r="AD437" i="22"/>
  <c r="AD438" i="22"/>
  <c r="AD439" i="22"/>
  <c r="AD440" i="22"/>
  <c r="AD441" i="22"/>
  <c r="AD442" i="22"/>
  <c r="AD443" i="22"/>
  <c r="AD444" i="22"/>
  <c r="AD445" i="22"/>
  <c r="AD446" i="22"/>
  <c r="AD447" i="22"/>
  <c r="AD448" i="22"/>
  <c r="AD449" i="22"/>
  <c r="AD450" i="22"/>
  <c r="AD451" i="22"/>
  <c r="AD452" i="22"/>
  <c r="AD453" i="22"/>
  <c r="AD454" i="22"/>
  <c r="AD455" i="22"/>
  <c r="AD456" i="22"/>
  <c r="AD457" i="22"/>
  <c r="AD458" i="22"/>
  <c r="AD459" i="22"/>
  <c r="AD460" i="22"/>
  <c r="AD461" i="22"/>
  <c r="AD462" i="22"/>
  <c r="AD463" i="22"/>
  <c r="AD464" i="22"/>
  <c r="AD465" i="22"/>
  <c r="AD466" i="22"/>
  <c r="AD467" i="22"/>
  <c r="AD468" i="22"/>
  <c r="AD469" i="22"/>
  <c r="AD470" i="22"/>
  <c r="AD471" i="22"/>
  <c r="AD472" i="22"/>
  <c r="AD473" i="22"/>
  <c r="AD474" i="22"/>
  <c r="AD475" i="22"/>
  <c r="AD476" i="22"/>
  <c r="AD477" i="22"/>
  <c r="AD478" i="22"/>
  <c r="AD479" i="22"/>
  <c r="AD480" i="22"/>
  <c r="AD481" i="22"/>
  <c r="AD482" i="22"/>
  <c r="AD483" i="22"/>
  <c r="AD484" i="22"/>
  <c r="AD485" i="22"/>
  <c r="AD486" i="22"/>
  <c r="AD487" i="22"/>
  <c r="AD488" i="22"/>
  <c r="AD489" i="22"/>
  <c r="AD490" i="22"/>
  <c r="AD491" i="22"/>
  <c r="AD492" i="22"/>
  <c r="AD493" i="22"/>
  <c r="AD494" i="22"/>
  <c r="AD495" i="22"/>
  <c r="AD496" i="22"/>
  <c r="AD497" i="22"/>
  <c r="AD498" i="22"/>
  <c r="AD499" i="22"/>
  <c r="AD500" i="22"/>
  <c r="AD501" i="22"/>
  <c r="AD502" i="22"/>
  <c r="AD503" i="22"/>
  <c r="AD504" i="22"/>
  <c r="AD505" i="22"/>
  <c r="AD506" i="22"/>
  <c r="AD507" i="22"/>
  <c r="AD508" i="22"/>
  <c r="AD509" i="22"/>
  <c r="AD510" i="22"/>
  <c r="AK13" i="6"/>
  <c r="AC14" i="22" s="1"/>
  <c r="AK14" i="6"/>
  <c r="AC15" i="22" s="1"/>
  <c r="AK15" i="6"/>
  <c r="AC16" i="22" s="1"/>
  <c r="AK16" i="6"/>
  <c r="AC17" i="22" s="1"/>
  <c r="AK17" i="6"/>
  <c r="AC18" i="22" s="1"/>
  <c r="AK18" i="6"/>
  <c r="AC19" i="22" s="1"/>
  <c r="AK19" i="6"/>
  <c r="AC20" i="22" s="1"/>
  <c r="AK20" i="6"/>
  <c r="AC21" i="22" s="1"/>
  <c r="AK21" i="6"/>
  <c r="AC22" i="22" s="1"/>
  <c r="AK22" i="6"/>
  <c r="AC23" i="22" s="1"/>
  <c r="AK23" i="6"/>
  <c r="AC24" i="22" s="1"/>
  <c r="AK24" i="6"/>
  <c r="AC25" i="22" s="1"/>
  <c r="AK25" i="6"/>
  <c r="AC26" i="22" s="1"/>
  <c r="AK26" i="6"/>
  <c r="AC27" i="22" s="1"/>
  <c r="AK27" i="6"/>
  <c r="AC28" i="22" s="1"/>
  <c r="AK28" i="6"/>
  <c r="AC29" i="22" s="1"/>
  <c r="AK29" i="6"/>
  <c r="AC30" i="22" s="1"/>
  <c r="AK30" i="6"/>
  <c r="AC31" i="22" s="1"/>
  <c r="AK31" i="6"/>
  <c r="AC32" i="22" s="1"/>
  <c r="AK32" i="6"/>
  <c r="AC33" i="22" s="1"/>
  <c r="AK33" i="6"/>
  <c r="AC34" i="22" s="1"/>
  <c r="AK34" i="6"/>
  <c r="AC35" i="22" s="1"/>
  <c r="AK35" i="6"/>
  <c r="AC36" i="22" s="1"/>
  <c r="AK36" i="6"/>
  <c r="AC37" i="22" s="1"/>
  <c r="AK37" i="6"/>
  <c r="AC38" i="22" s="1"/>
  <c r="AK38" i="6"/>
  <c r="AC39" i="22" s="1"/>
  <c r="AK39" i="6"/>
  <c r="AC40" i="22" s="1"/>
  <c r="AK40" i="6"/>
  <c r="AC41" i="22" s="1"/>
  <c r="AK41" i="6"/>
  <c r="AC42" i="22" s="1"/>
  <c r="AK42" i="6"/>
  <c r="AC43" i="22" s="1"/>
  <c r="AK43" i="6"/>
  <c r="AC44" i="22" s="1"/>
  <c r="AK44" i="6"/>
  <c r="AC45" i="22" s="1"/>
  <c r="AK45" i="6"/>
  <c r="AC46" i="22" s="1"/>
  <c r="AK46" i="6"/>
  <c r="AC47" i="22" s="1"/>
  <c r="AK47" i="6"/>
  <c r="AC48" i="22" s="1"/>
  <c r="AK48" i="6"/>
  <c r="AC49" i="22" s="1"/>
  <c r="AK49" i="6"/>
  <c r="AC50" i="22" s="1"/>
  <c r="AK50" i="6"/>
  <c r="AC51" i="22" s="1"/>
  <c r="AK51" i="6"/>
  <c r="AC52" i="22" s="1"/>
  <c r="AK52" i="6"/>
  <c r="AC53" i="22" s="1"/>
  <c r="AK53" i="6"/>
  <c r="AC54" i="22" s="1"/>
  <c r="AK54" i="6"/>
  <c r="AC55" i="22" s="1"/>
  <c r="AK55" i="6"/>
  <c r="AC56" i="22" s="1"/>
  <c r="AK56" i="6"/>
  <c r="AC57" i="22" s="1"/>
  <c r="AK57" i="6"/>
  <c r="AC58" i="22" s="1"/>
  <c r="AK58" i="6"/>
  <c r="AC59" i="22" s="1"/>
  <c r="AK59" i="6"/>
  <c r="AC60" i="22" s="1"/>
  <c r="AK60" i="6"/>
  <c r="AC61" i="22" s="1"/>
  <c r="AK61" i="6"/>
  <c r="AC62" i="22" s="1"/>
  <c r="AK62" i="6"/>
  <c r="AC63" i="22" s="1"/>
  <c r="AK63" i="6"/>
  <c r="AC64" i="22" s="1"/>
  <c r="AK64" i="6"/>
  <c r="AC65" i="22" s="1"/>
  <c r="AK65" i="6"/>
  <c r="AC66" i="22" s="1"/>
  <c r="AK66" i="6"/>
  <c r="AC67" i="22" s="1"/>
  <c r="AK67" i="6"/>
  <c r="AC68" i="22" s="1"/>
  <c r="AK68" i="6"/>
  <c r="AC69" i="22" s="1"/>
  <c r="AK69" i="6"/>
  <c r="AC70" i="22" s="1"/>
  <c r="AK70" i="6"/>
  <c r="AC71" i="22" s="1"/>
  <c r="AK71" i="6"/>
  <c r="AC72" i="22" s="1"/>
  <c r="AK72" i="6"/>
  <c r="AC73" i="22" s="1"/>
  <c r="AK73" i="6"/>
  <c r="AC74" i="22" s="1"/>
  <c r="AK74" i="6"/>
  <c r="AC75" i="22" s="1"/>
  <c r="AK75" i="6"/>
  <c r="AC76" i="22" s="1"/>
  <c r="AK76" i="6"/>
  <c r="AC77" i="22" s="1"/>
  <c r="AK77" i="6"/>
  <c r="AC78" i="22" s="1"/>
  <c r="AK78" i="6"/>
  <c r="AC79" i="22" s="1"/>
  <c r="AK79" i="6"/>
  <c r="AC80" i="22" s="1"/>
  <c r="AK80" i="6"/>
  <c r="AC81" i="22" s="1"/>
  <c r="AK81" i="6"/>
  <c r="AC82" i="22" s="1"/>
  <c r="AK82" i="6"/>
  <c r="AC83" i="22" s="1"/>
  <c r="AK83" i="6"/>
  <c r="AC84" i="22" s="1"/>
  <c r="AK84" i="6"/>
  <c r="AC85" i="22" s="1"/>
  <c r="AK85" i="6"/>
  <c r="AC86" i="22" s="1"/>
  <c r="AK86" i="6"/>
  <c r="AC87" i="22" s="1"/>
  <c r="AK87" i="6"/>
  <c r="AC88" i="22" s="1"/>
  <c r="AK88" i="6"/>
  <c r="AC89" i="22" s="1"/>
  <c r="AK89" i="6"/>
  <c r="AC90" i="22" s="1"/>
  <c r="AK90" i="6"/>
  <c r="AC91" i="22" s="1"/>
  <c r="AK91" i="6"/>
  <c r="AC92" i="22" s="1"/>
  <c r="AK92" i="6"/>
  <c r="AC93" i="22" s="1"/>
  <c r="AK93" i="6"/>
  <c r="AC94" i="22" s="1"/>
  <c r="AK94" i="6"/>
  <c r="AC95" i="22" s="1"/>
  <c r="AK95" i="6"/>
  <c r="AC96" i="22" s="1"/>
  <c r="AK96" i="6"/>
  <c r="AC97" i="22" s="1"/>
  <c r="AK97" i="6"/>
  <c r="AC98" i="22" s="1"/>
  <c r="AK98" i="6"/>
  <c r="AC99" i="22" s="1"/>
  <c r="AK99" i="6"/>
  <c r="AC100" i="22" s="1"/>
  <c r="AK100" i="6"/>
  <c r="AC101" i="22" s="1"/>
  <c r="AK101" i="6"/>
  <c r="AC102" i="22" s="1"/>
  <c r="AK102" i="6"/>
  <c r="AC103" i="22" s="1"/>
  <c r="AK103" i="6"/>
  <c r="AC104" i="22" s="1"/>
  <c r="AK104" i="6"/>
  <c r="AC105" i="22" s="1"/>
  <c r="AK105" i="6"/>
  <c r="AC106" i="22" s="1"/>
  <c r="AK106" i="6"/>
  <c r="AC107" i="22" s="1"/>
  <c r="AK107" i="6"/>
  <c r="AC108" i="22" s="1"/>
  <c r="AK108" i="6"/>
  <c r="AC109" i="22" s="1"/>
  <c r="AK109" i="6"/>
  <c r="AC110" i="22" s="1"/>
  <c r="AK110" i="6"/>
  <c r="AC111" i="22" s="1"/>
  <c r="AK111" i="6"/>
  <c r="AC112" i="22" s="1"/>
  <c r="AK112" i="6"/>
  <c r="AC113" i="22" s="1"/>
  <c r="AK113" i="6"/>
  <c r="AC114" i="22" s="1"/>
  <c r="AK114" i="6"/>
  <c r="AC115" i="22" s="1"/>
  <c r="AK115" i="6"/>
  <c r="AC116" i="22" s="1"/>
  <c r="AK116" i="6"/>
  <c r="AC117" i="22" s="1"/>
  <c r="AK117" i="6"/>
  <c r="AC118" i="22" s="1"/>
  <c r="AK118" i="6"/>
  <c r="AC119" i="22" s="1"/>
  <c r="AK119" i="6"/>
  <c r="AC120" i="22" s="1"/>
  <c r="AK120" i="6"/>
  <c r="AC121" i="22" s="1"/>
  <c r="AK121" i="6"/>
  <c r="AC122" i="22" s="1"/>
  <c r="AK122" i="6"/>
  <c r="AC123" i="22" s="1"/>
  <c r="AK123" i="6"/>
  <c r="AC124" i="22" s="1"/>
  <c r="AK124" i="6"/>
  <c r="AC125" i="22" s="1"/>
  <c r="AK125" i="6"/>
  <c r="AC126" i="22" s="1"/>
  <c r="AK126" i="6"/>
  <c r="AC127" i="22" s="1"/>
  <c r="AK127" i="6"/>
  <c r="AC128" i="22" s="1"/>
  <c r="AK128" i="6"/>
  <c r="AC129" i="22" s="1"/>
  <c r="AK129" i="6"/>
  <c r="AC130" i="22" s="1"/>
  <c r="AK130" i="6"/>
  <c r="AC131" i="22" s="1"/>
  <c r="AK131" i="6"/>
  <c r="AC132" i="22" s="1"/>
  <c r="AK132" i="6"/>
  <c r="AC133" i="22" s="1"/>
  <c r="AK133" i="6"/>
  <c r="AC134" i="22" s="1"/>
  <c r="AK134" i="6"/>
  <c r="AC135" i="22" s="1"/>
  <c r="AK135" i="6"/>
  <c r="AC136" i="22" s="1"/>
  <c r="AK136" i="6"/>
  <c r="AC137" i="22" s="1"/>
  <c r="AK137" i="6"/>
  <c r="AC138" i="22" s="1"/>
  <c r="AK138" i="6"/>
  <c r="AC139" i="22" s="1"/>
  <c r="AK139" i="6"/>
  <c r="AC140" i="22" s="1"/>
  <c r="AK140" i="6"/>
  <c r="AC141" i="22" s="1"/>
  <c r="AK141" i="6"/>
  <c r="AC142" i="22" s="1"/>
  <c r="AK142" i="6"/>
  <c r="AC143" i="22" s="1"/>
  <c r="AK143" i="6"/>
  <c r="AC144" i="22" s="1"/>
  <c r="AK144" i="6"/>
  <c r="AC145" i="22" s="1"/>
  <c r="AK145" i="6"/>
  <c r="AC146" i="22" s="1"/>
  <c r="AK146" i="6"/>
  <c r="AC147" i="22" s="1"/>
  <c r="AK147" i="6"/>
  <c r="AC148" i="22" s="1"/>
  <c r="AK148" i="6"/>
  <c r="AC149" i="22" s="1"/>
  <c r="AK149" i="6"/>
  <c r="AC150" i="22" s="1"/>
  <c r="AK150" i="6"/>
  <c r="AC151" i="22" s="1"/>
  <c r="AK151" i="6"/>
  <c r="AC152" i="22" s="1"/>
  <c r="AK152" i="6"/>
  <c r="AC153" i="22" s="1"/>
  <c r="AK153" i="6"/>
  <c r="AC154" i="22" s="1"/>
  <c r="AK154" i="6"/>
  <c r="AC155" i="22" s="1"/>
  <c r="AK155" i="6"/>
  <c r="AC156" i="22" s="1"/>
  <c r="AK156" i="6"/>
  <c r="AC157" i="22" s="1"/>
  <c r="AK157" i="6"/>
  <c r="AC158" i="22" s="1"/>
  <c r="AK158" i="6"/>
  <c r="AC159" i="22" s="1"/>
  <c r="AK159" i="6"/>
  <c r="AC160" i="22" s="1"/>
  <c r="AK160" i="6"/>
  <c r="AC161" i="22" s="1"/>
  <c r="AK161" i="6"/>
  <c r="AC162" i="22" s="1"/>
  <c r="AK162" i="6"/>
  <c r="AC163" i="22" s="1"/>
  <c r="AK163" i="6"/>
  <c r="AC164" i="22" s="1"/>
  <c r="AK164" i="6"/>
  <c r="AC165" i="22" s="1"/>
  <c r="AK165" i="6"/>
  <c r="AC166" i="22" s="1"/>
  <c r="AK166" i="6"/>
  <c r="AC167" i="22" s="1"/>
  <c r="AK167" i="6"/>
  <c r="AC168" i="22" s="1"/>
  <c r="AK168" i="6"/>
  <c r="AC169" i="22" s="1"/>
  <c r="AK169" i="6"/>
  <c r="AC170" i="22" s="1"/>
  <c r="AK170" i="6"/>
  <c r="AC171" i="22" s="1"/>
  <c r="AK171" i="6"/>
  <c r="AC172" i="22" s="1"/>
  <c r="AK172" i="6"/>
  <c r="AC173" i="22" s="1"/>
  <c r="AK173" i="6"/>
  <c r="AC174" i="22" s="1"/>
  <c r="AK174" i="6"/>
  <c r="AC175" i="22" s="1"/>
  <c r="AK175" i="6"/>
  <c r="AC176" i="22" s="1"/>
  <c r="AK176" i="6"/>
  <c r="AC177" i="22" s="1"/>
  <c r="AK177" i="6"/>
  <c r="AC178" i="22" s="1"/>
  <c r="AK178" i="6"/>
  <c r="AC179" i="22" s="1"/>
  <c r="AK179" i="6"/>
  <c r="AC180" i="22" s="1"/>
  <c r="AK180" i="6"/>
  <c r="AC181" i="22" s="1"/>
  <c r="AK181" i="6"/>
  <c r="AC182" i="22" s="1"/>
  <c r="AK182" i="6"/>
  <c r="AC183" i="22" s="1"/>
  <c r="AK183" i="6"/>
  <c r="AC184" i="22" s="1"/>
  <c r="AK184" i="6"/>
  <c r="AC185" i="22" s="1"/>
  <c r="AK185" i="6"/>
  <c r="AC186" i="22" s="1"/>
  <c r="AK186" i="6"/>
  <c r="AC187" i="22" s="1"/>
  <c r="AK187" i="6"/>
  <c r="AC188" i="22" s="1"/>
  <c r="AK188" i="6"/>
  <c r="AC189" i="22" s="1"/>
  <c r="AK189" i="6"/>
  <c r="AC190" i="22" s="1"/>
  <c r="AK190" i="6"/>
  <c r="AC191" i="22" s="1"/>
  <c r="AK191" i="6"/>
  <c r="AC192" i="22" s="1"/>
  <c r="AK192" i="6"/>
  <c r="AC193" i="22" s="1"/>
  <c r="AK193" i="6"/>
  <c r="AC194" i="22" s="1"/>
  <c r="AK194" i="6"/>
  <c r="AC195" i="22" s="1"/>
  <c r="AK195" i="6"/>
  <c r="AC196" i="22" s="1"/>
  <c r="AK196" i="6"/>
  <c r="AC197" i="22" s="1"/>
  <c r="AK197" i="6"/>
  <c r="AC198" i="22" s="1"/>
  <c r="AK198" i="6"/>
  <c r="AC199" i="22" s="1"/>
  <c r="AK199" i="6"/>
  <c r="AC200" i="22" s="1"/>
  <c r="AK200" i="6"/>
  <c r="AC201" i="22" s="1"/>
  <c r="AK201" i="6"/>
  <c r="AC202" i="22" s="1"/>
  <c r="AK202" i="6"/>
  <c r="AC203" i="22" s="1"/>
  <c r="AK203" i="6"/>
  <c r="AC204" i="22" s="1"/>
  <c r="AK204" i="6"/>
  <c r="AC205" i="22" s="1"/>
  <c r="AK205" i="6"/>
  <c r="AC206" i="22" s="1"/>
  <c r="AK206" i="6"/>
  <c r="AC207" i="22" s="1"/>
  <c r="AK207" i="6"/>
  <c r="AC208" i="22" s="1"/>
  <c r="AK208" i="6"/>
  <c r="AC209" i="22" s="1"/>
  <c r="AK209" i="6"/>
  <c r="AC210" i="22" s="1"/>
  <c r="AK210" i="6"/>
  <c r="AC211" i="22" s="1"/>
  <c r="AK211" i="6"/>
  <c r="AC212" i="22" s="1"/>
  <c r="AK212" i="6"/>
  <c r="AC213" i="22" s="1"/>
  <c r="AK213" i="6"/>
  <c r="AC214" i="22" s="1"/>
  <c r="AK214" i="6"/>
  <c r="AC215" i="22" s="1"/>
  <c r="AK215" i="6"/>
  <c r="AC216" i="22" s="1"/>
  <c r="AK216" i="6"/>
  <c r="AC217" i="22" s="1"/>
  <c r="AK217" i="6"/>
  <c r="AC218" i="22" s="1"/>
  <c r="AK218" i="6"/>
  <c r="AC219" i="22" s="1"/>
  <c r="AK219" i="6"/>
  <c r="AC220" i="22" s="1"/>
  <c r="AK220" i="6"/>
  <c r="AC221" i="22" s="1"/>
  <c r="AK221" i="6"/>
  <c r="AC222" i="22" s="1"/>
  <c r="AK222" i="6"/>
  <c r="AC223" i="22" s="1"/>
  <c r="AK223" i="6"/>
  <c r="AC224" i="22" s="1"/>
  <c r="AK224" i="6"/>
  <c r="AC225" i="22" s="1"/>
  <c r="AK225" i="6"/>
  <c r="AC226" i="22" s="1"/>
  <c r="AK226" i="6"/>
  <c r="AC227" i="22" s="1"/>
  <c r="AK227" i="6"/>
  <c r="AC228" i="22" s="1"/>
  <c r="AK228" i="6"/>
  <c r="AC229" i="22" s="1"/>
  <c r="AK229" i="6"/>
  <c r="AC230" i="22" s="1"/>
  <c r="AK230" i="6"/>
  <c r="AC231" i="22" s="1"/>
  <c r="AK231" i="6"/>
  <c r="AC232" i="22" s="1"/>
  <c r="AK232" i="6"/>
  <c r="AC233" i="22" s="1"/>
  <c r="AK233" i="6"/>
  <c r="AC234" i="22" s="1"/>
  <c r="AK234" i="6"/>
  <c r="AC235" i="22" s="1"/>
  <c r="AK235" i="6"/>
  <c r="AC236" i="22" s="1"/>
  <c r="AK236" i="6"/>
  <c r="AC237" i="22" s="1"/>
  <c r="AK237" i="6"/>
  <c r="AC238" i="22" s="1"/>
  <c r="AK238" i="6"/>
  <c r="AC239" i="22" s="1"/>
  <c r="AK239" i="6"/>
  <c r="AC240" i="22" s="1"/>
  <c r="AK240" i="6"/>
  <c r="AC241" i="22" s="1"/>
  <c r="AK241" i="6"/>
  <c r="AC242" i="22" s="1"/>
  <c r="AK242" i="6"/>
  <c r="AC243" i="22" s="1"/>
  <c r="AK243" i="6"/>
  <c r="AC244" i="22" s="1"/>
  <c r="AK244" i="6"/>
  <c r="AC245" i="22" s="1"/>
  <c r="AK245" i="6"/>
  <c r="AC246" i="22" s="1"/>
  <c r="AK246" i="6"/>
  <c r="AC247" i="22" s="1"/>
  <c r="AK247" i="6"/>
  <c r="AC248" i="22" s="1"/>
  <c r="AK248" i="6"/>
  <c r="AC249" i="22" s="1"/>
  <c r="AK249" i="6"/>
  <c r="AC250" i="22" s="1"/>
  <c r="AK250" i="6"/>
  <c r="AC251" i="22" s="1"/>
  <c r="AK251" i="6"/>
  <c r="AC252" i="22" s="1"/>
  <c r="AK252" i="6"/>
  <c r="AC253" i="22" s="1"/>
  <c r="AK253" i="6"/>
  <c r="AC254" i="22" s="1"/>
  <c r="AK254" i="6"/>
  <c r="AC255" i="22" s="1"/>
  <c r="AK255" i="6"/>
  <c r="AC256" i="22" s="1"/>
  <c r="AK256" i="6"/>
  <c r="AC257" i="22" s="1"/>
  <c r="AK257" i="6"/>
  <c r="AC258" i="22" s="1"/>
  <c r="AK258" i="6"/>
  <c r="AC259" i="22" s="1"/>
  <c r="AK259" i="6"/>
  <c r="AC260" i="22" s="1"/>
  <c r="AK260" i="6"/>
  <c r="AC261" i="22" s="1"/>
  <c r="AK261" i="6"/>
  <c r="AC262" i="22" s="1"/>
  <c r="AK262" i="6"/>
  <c r="AC263" i="22" s="1"/>
  <c r="AK263" i="6"/>
  <c r="AC264" i="22" s="1"/>
  <c r="AK264" i="6"/>
  <c r="AC265" i="22" s="1"/>
  <c r="AK265" i="6"/>
  <c r="AC266" i="22" s="1"/>
  <c r="AK266" i="6"/>
  <c r="AC267" i="22" s="1"/>
  <c r="AK267" i="6"/>
  <c r="AC268" i="22" s="1"/>
  <c r="AK268" i="6"/>
  <c r="AC269" i="22" s="1"/>
  <c r="AK269" i="6"/>
  <c r="AC270" i="22" s="1"/>
  <c r="AK270" i="6"/>
  <c r="AC271" i="22" s="1"/>
  <c r="AK271" i="6"/>
  <c r="AC272" i="22" s="1"/>
  <c r="AK272" i="6"/>
  <c r="AC273" i="22" s="1"/>
  <c r="AK273" i="6"/>
  <c r="AC274" i="22" s="1"/>
  <c r="AK274" i="6"/>
  <c r="AC275" i="22" s="1"/>
  <c r="AK275" i="6"/>
  <c r="AC276" i="22" s="1"/>
  <c r="AK276" i="6"/>
  <c r="AC277" i="22" s="1"/>
  <c r="AK277" i="6"/>
  <c r="AC278" i="22" s="1"/>
  <c r="AK278" i="6"/>
  <c r="AC279" i="22" s="1"/>
  <c r="AK279" i="6"/>
  <c r="AC280" i="22" s="1"/>
  <c r="AK280" i="6"/>
  <c r="AC281" i="22" s="1"/>
  <c r="AK281" i="6"/>
  <c r="AC282" i="22" s="1"/>
  <c r="AK282" i="6"/>
  <c r="AC283" i="22" s="1"/>
  <c r="AK283" i="6"/>
  <c r="AC284" i="22" s="1"/>
  <c r="AK284" i="6"/>
  <c r="AC285" i="22" s="1"/>
  <c r="AK285" i="6"/>
  <c r="AC286" i="22" s="1"/>
  <c r="AK286" i="6"/>
  <c r="AC287" i="22" s="1"/>
  <c r="AK287" i="6"/>
  <c r="AC288" i="22" s="1"/>
  <c r="AK288" i="6"/>
  <c r="AC289" i="22" s="1"/>
  <c r="AK289" i="6"/>
  <c r="AC290" i="22" s="1"/>
  <c r="AK290" i="6"/>
  <c r="AC291" i="22" s="1"/>
  <c r="AK291" i="6"/>
  <c r="AC292" i="22" s="1"/>
  <c r="AK292" i="6"/>
  <c r="AC293" i="22" s="1"/>
  <c r="AK293" i="6"/>
  <c r="AC294" i="22" s="1"/>
  <c r="AK294" i="6"/>
  <c r="AC295" i="22" s="1"/>
  <c r="AK295" i="6"/>
  <c r="AC296" i="22" s="1"/>
  <c r="AK296" i="6"/>
  <c r="AC297" i="22" s="1"/>
  <c r="AK297" i="6"/>
  <c r="AC298" i="22" s="1"/>
  <c r="AK298" i="6"/>
  <c r="AC299" i="22" s="1"/>
  <c r="AK299" i="6"/>
  <c r="AC300" i="22" s="1"/>
  <c r="AK300" i="6"/>
  <c r="AC301" i="22" s="1"/>
  <c r="AK301" i="6"/>
  <c r="AC302" i="22" s="1"/>
  <c r="AK302" i="6"/>
  <c r="AC303" i="22" s="1"/>
  <c r="AK303" i="6"/>
  <c r="AC304" i="22" s="1"/>
  <c r="AK304" i="6"/>
  <c r="AC305" i="22" s="1"/>
  <c r="AK305" i="6"/>
  <c r="AC306" i="22" s="1"/>
  <c r="AK306" i="6"/>
  <c r="AC307" i="22" s="1"/>
  <c r="AK307" i="6"/>
  <c r="AC308" i="22" s="1"/>
  <c r="AK308" i="6"/>
  <c r="AC309" i="22" s="1"/>
  <c r="AK309" i="6"/>
  <c r="AC310" i="22" s="1"/>
  <c r="AK310" i="6"/>
  <c r="AC311" i="22" s="1"/>
  <c r="AK311" i="6"/>
  <c r="AC312" i="22" s="1"/>
  <c r="AK312" i="6"/>
  <c r="AC313" i="22" s="1"/>
  <c r="AK313" i="6"/>
  <c r="AC314" i="22" s="1"/>
  <c r="AK314" i="6"/>
  <c r="AC315" i="22" s="1"/>
  <c r="AK315" i="6"/>
  <c r="AC316" i="22" s="1"/>
  <c r="AK316" i="6"/>
  <c r="AC317" i="22" s="1"/>
  <c r="AK317" i="6"/>
  <c r="AC318" i="22" s="1"/>
  <c r="AK318" i="6"/>
  <c r="AC319" i="22" s="1"/>
  <c r="AK319" i="6"/>
  <c r="AC320" i="22" s="1"/>
  <c r="AK320" i="6"/>
  <c r="AC321" i="22" s="1"/>
  <c r="AK321" i="6"/>
  <c r="AC322" i="22" s="1"/>
  <c r="AK322" i="6"/>
  <c r="AC323" i="22" s="1"/>
  <c r="AK323" i="6"/>
  <c r="AC324" i="22" s="1"/>
  <c r="AK324" i="6"/>
  <c r="AC325" i="22" s="1"/>
  <c r="AK325" i="6"/>
  <c r="AC326" i="22" s="1"/>
  <c r="AK326" i="6"/>
  <c r="AC327" i="22" s="1"/>
  <c r="AK327" i="6"/>
  <c r="AC328" i="22" s="1"/>
  <c r="AK328" i="6"/>
  <c r="AC329" i="22" s="1"/>
  <c r="AK329" i="6"/>
  <c r="AC330" i="22" s="1"/>
  <c r="AK330" i="6"/>
  <c r="AC331" i="22" s="1"/>
  <c r="AK331" i="6"/>
  <c r="AC332" i="22" s="1"/>
  <c r="AK332" i="6"/>
  <c r="AC333" i="22" s="1"/>
  <c r="AK333" i="6"/>
  <c r="AC334" i="22" s="1"/>
  <c r="AK334" i="6"/>
  <c r="AC335" i="22" s="1"/>
  <c r="AK335" i="6"/>
  <c r="AC336" i="22" s="1"/>
  <c r="AK336" i="6"/>
  <c r="AC337" i="22" s="1"/>
  <c r="AK337" i="6"/>
  <c r="AC338" i="22" s="1"/>
  <c r="AK338" i="6"/>
  <c r="AC339" i="22" s="1"/>
  <c r="AK339" i="6"/>
  <c r="AC340" i="22" s="1"/>
  <c r="AK340" i="6"/>
  <c r="AC341" i="22" s="1"/>
  <c r="AK341" i="6"/>
  <c r="AC342" i="22" s="1"/>
  <c r="AK342" i="6"/>
  <c r="AC343" i="22" s="1"/>
  <c r="AK343" i="6"/>
  <c r="AC344" i="22" s="1"/>
  <c r="AK344" i="6"/>
  <c r="AC345" i="22" s="1"/>
  <c r="AK345" i="6"/>
  <c r="AC346" i="22" s="1"/>
  <c r="AK346" i="6"/>
  <c r="AC347" i="22" s="1"/>
  <c r="AK347" i="6"/>
  <c r="AC348" i="22" s="1"/>
  <c r="AK348" i="6"/>
  <c r="AC349" i="22" s="1"/>
  <c r="AK349" i="6"/>
  <c r="AC350" i="22" s="1"/>
  <c r="AK350" i="6"/>
  <c r="AC351" i="22" s="1"/>
  <c r="AK351" i="6"/>
  <c r="AC352" i="22" s="1"/>
  <c r="AK352" i="6"/>
  <c r="AC353" i="22" s="1"/>
  <c r="AK353" i="6"/>
  <c r="AC354" i="22" s="1"/>
  <c r="AK354" i="6"/>
  <c r="AC355" i="22" s="1"/>
  <c r="AK355" i="6"/>
  <c r="AC356" i="22" s="1"/>
  <c r="AK356" i="6"/>
  <c r="AC357" i="22" s="1"/>
  <c r="AK357" i="6"/>
  <c r="AC358" i="22" s="1"/>
  <c r="AK358" i="6"/>
  <c r="AC359" i="22" s="1"/>
  <c r="AK359" i="6"/>
  <c r="AC360" i="22" s="1"/>
  <c r="AK360" i="6"/>
  <c r="AC361" i="22" s="1"/>
  <c r="AK361" i="6"/>
  <c r="AC362" i="22" s="1"/>
  <c r="AK362" i="6"/>
  <c r="AC363" i="22" s="1"/>
  <c r="AK363" i="6"/>
  <c r="AC364" i="22" s="1"/>
  <c r="AK364" i="6"/>
  <c r="AC365" i="22" s="1"/>
  <c r="AK365" i="6"/>
  <c r="AC366" i="22" s="1"/>
  <c r="AK366" i="6"/>
  <c r="AC367" i="22" s="1"/>
  <c r="AK367" i="6"/>
  <c r="AC368" i="22" s="1"/>
  <c r="AK368" i="6"/>
  <c r="AC369" i="22" s="1"/>
  <c r="AK369" i="6"/>
  <c r="AC370" i="22" s="1"/>
  <c r="AK370" i="6"/>
  <c r="AC371" i="22" s="1"/>
  <c r="AK371" i="6"/>
  <c r="AC372" i="22" s="1"/>
  <c r="AK372" i="6"/>
  <c r="AC373" i="22" s="1"/>
  <c r="AK373" i="6"/>
  <c r="AC374" i="22" s="1"/>
  <c r="AK374" i="6"/>
  <c r="AC375" i="22" s="1"/>
  <c r="AK375" i="6"/>
  <c r="AC376" i="22" s="1"/>
  <c r="AK376" i="6"/>
  <c r="AC377" i="22" s="1"/>
  <c r="AK377" i="6"/>
  <c r="AC378" i="22" s="1"/>
  <c r="AK378" i="6"/>
  <c r="AC379" i="22" s="1"/>
  <c r="AK379" i="6"/>
  <c r="AC380" i="22" s="1"/>
  <c r="AK380" i="6"/>
  <c r="AC381" i="22" s="1"/>
  <c r="AK381" i="6"/>
  <c r="AC382" i="22" s="1"/>
  <c r="AK382" i="6"/>
  <c r="AC383" i="22" s="1"/>
  <c r="AK383" i="6"/>
  <c r="AC384" i="22" s="1"/>
  <c r="AK384" i="6"/>
  <c r="AC385" i="22" s="1"/>
  <c r="AK385" i="6"/>
  <c r="AC386" i="22" s="1"/>
  <c r="AK386" i="6"/>
  <c r="AC387" i="22" s="1"/>
  <c r="AK387" i="6"/>
  <c r="AC388" i="22" s="1"/>
  <c r="AK388" i="6"/>
  <c r="AC389" i="22" s="1"/>
  <c r="AK389" i="6"/>
  <c r="AC390" i="22" s="1"/>
  <c r="AK390" i="6"/>
  <c r="AC391" i="22" s="1"/>
  <c r="AK391" i="6"/>
  <c r="AC392" i="22" s="1"/>
  <c r="AK392" i="6"/>
  <c r="AC393" i="22" s="1"/>
  <c r="AK393" i="6"/>
  <c r="AC394" i="22" s="1"/>
  <c r="AK394" i="6"/>
  <c r="AC395" i="22" s="1"/>
  <c r="AK395" i="6"/>
  <c r="AC396" i="22" s="1"/>
  <c r="AK396" i="6"/>
  <c r="AC397" i="22" s="1"/>
  <c r="AK397" i="6"/>
  <c r="AC398" i="22" s="1"/>
  <c r="AK398" i="6"/>
  <c r="AC399" i="22" s="1"/>
  <c r="AK399" i="6"/>
  <c r="AC400" i="22" s="1"/>
  <c r="AK400" i="6"/>
  <c r="AC401" i="22" s="1"/>
  <c r="AK401" i="6"/>
  <c r="AC402" i="22" s="1"/>
  <c r="AK402" i="6"/>
  <c r="AC403" i="22" s="1"/>
  <c r="AK403" i="6"/>
  <c r="AC404" i="22" s="1"/>
  <c r="AK404" i="6"/>
  <c r="AC405" i="22" s="1"/>
  <c r="AK405" i="6"/>
  <c r="AC406" i="22" s="1"/>
  <c r="AK406" i="6"/>
  <c r="AC407" i="22" s="1"/>
  <c r="AK407" i="6"/>
  <c r="AC408" i="22" s="1"/>
  <c r="AK408" i="6"/>
  <c r="AC409" i="22" s="1"/>
  <c r="AK409" i="6"/>
  <c r="AC410" i="22" s="1"/>
  <c r="AK410" i="6"/>
  <c r="AC411" i="22" s="1"/>
  <c r="AK411" i="6"/>
  <c r="AC412" i="22" s="1"/>
  <c r="AK412" i="6"/>
  <c r="AC413" i="22" s="1"/>
  <c r="AK413" i="6"/>
  <c r="AC414" i="22" s="1"/>
  <c r="AK414" i="6"/>
  <c r="AC415" i="22" s="1"/>
  <c r="AK415" i="6"/>
  <c r="AC416" i="22" s="1"/>
  <c r="AK416" i="6"/>
  <c r="AC417" i="22" s="1"/>
  <c r="AK417" i="6"/>
  <c r="AC418" i="22" s="1"/>
  <c r="AK418" i="6"/>
  <c r="AC419" i="22" s="1"/>
  <c r="AK419" i="6"/>
  <c r="AC420" i="22" s="1"/>
  <c r="AK420" i="6"/>
  <c r="AC421" i="22" s="1"/>
  <c r="AK421" i="6"/>
  <c r="AC422" i="22" s="1"/>
  <c r="AK422" i="6"/>
  <c r="AC423" i="22" s="1"/>
  <c r="AK423" i="6"/>
  <c r="AC424" i="22" s="1"/>
  <c r="AK424" i="6"/>
  <c r="AC425" i="22" s="1"/>
  <c r="AK425" i="6"/>
  <c r="AC426" i="22" s="1"/>
  <c r="AK426" i="6"/>
  <c r="AC427" i="22" s="1"/>
  <c r="AK427" i="6"/>
  <c r="AC428" i="22" s="1"/>
  <c r="AK428" i="6"/>
  <c r="AC429" i="22" s="1"/>
  <c r="AK429" i="6"/>
  <c r="AC430" i="22" s="1"/>
  <c r="AK430" i="6"/>
  <c r="AC431" i="22" s="1"/>
  <c r="AK431" i="6"/>
  <c r="AC432" i="22" s="1"/>
  <c r="AK432" i="6"/>
  <c r="AC433" i="22" s="1"/>
  <c r="AK433" i="6"/>
  <c r="AC434" i="22" s="1"/>
  <c r="AK434" i="6"/>
  <c r="AC435" i="22" s="1"/>
  <c r="AK435" i="6"/>
  <c r="AC436" i="22" s="1"/>
  <c r="AK436" i="6"/>
  <c r="AC437" i="22" s="1"/>
  <c r="AK437" i="6"/>
  <c r="AC438" i="22" s="1"/>
  <c r="AK438" i="6"/>
  <c r="AC439" i="22" s="1"/>
  <c r="AK439" i="6"/>
  <c r="AC440" i="22" s="1"/>
  <c r="AK440" i="6"/>
  <c r="AC441" i="22" s="1"/>
  <c r="AK441" i="6"/>
  <c r="AC442" i="22" s="1"/>
  <c r="AK442" i="6"/>
  <c r="AC443" i="22" s="1"/>
  <c r="AK443" i="6"/>
  <c r="AC444" i="22" s="1"/>
  <c r="AK444" i="6"/>
  <c r="AC445" i="22" s="1"/>
  <c r="AK445" i="6"/>
  <c r="AC446" i="22" s="1"/>
  <c r="AK446" i="6"/>
  <c r="AC447" i="22" s="1"/>
  <c r="AK447" i="6"/>
  <c r="AC448" i="22" s="1"/>
  <c r="AK448" i="6"/>
  <c r="AC449" i="22" s="1"/>
  <c r="AK449" i="6"/>
  <c r="AC450" i="22" s="1"/>
  <c r="AK450" i="6"/>
  <c r="AC451" i="22" s="1"/>
  <c r="AK451" i="6"/>
  <c r="AC452" i="22" s="1"/>
  <c r="AK452" i="6"/>
  <c r="AC453" i="22" s="1"/>
  <c r="AK453" i="6"/>
  <c r="AC454" i="22" s="1"/>
  <c r="AK454" i="6"/>
  <c r="AC455" i="22" s="1"/>
  <c r="AK455" i="6"/>
  <c r="AC456" i="22" s="1"/>
  <c r="AK456" i="6"/>
  <c r="AC457" i="22" s="1"/>
  <c r="AK457" i="6"/>
  <c r="AC458" i="22" s="1"/>
  <c r="AK458" i="6"/>
  <c r="AC459" i="22" s="1"/>
  <c r="AK459" i="6"/>
  <c r="AC460" i="22" s="1"/>
  <c r="AK460" i="6"/>
  <c r="AC461" i="22" s="1"/>
  <c r="AK461" i="6"/>
  <c r="AC462" i="22" s="1"/>
  <c r="AK462" i="6"/>
  <c r="AC463" i="22" s="1"/>
  <c r="AK463" i="6"/>
  <c r="AC464" i="22" s="1"/>
  <c r="AK464" i="6"/>
  <c r="AC465" i="22" s="1"/>
  <c r="AK465" i="6"/>
  <c r="AC466" i="22" s="1"/>
  <c r="AK466" i="6"/>
  <c r="AC467" i="22" s="1"/>
  <c r="AK467" i="6"/>
  <c r="AC468" i="22" s="1"/>
  <c r="AK468" i="6"/>
  <c r="AC469" i="22" s="1"/>
  <c r="AK469" i="6"/>
  <c r="AC470" i="22" s="1"/>
  <c r="AK470" i="6"/>
  <c r="AC471" i="22" s="1"/>
  <c r="AK471" i="6"/>
  <c r="AC472" i="22" s="1"/>
  <c r="AK472" i="6"/>
  <c r="AC473" i="22" s="1"/>
  <c r="AK473" i="6"/>
  <c r="AC474" i="22" s="1"/>
  <c r="AK474" i="6"/>
  <c r="AC475" i="22" s="1"/>
  <c r="AK475" i="6"/>
  <c r="AC476" i="22" s="1"/>
  <c r="AK476" i="6"/>
  <c r="AC477" i="22" s="1"/>
  <c r="AK477" i="6"/>
  <c r="AC478" i="22" s="1"/>
  <c r="AK478" i="6"/>
  <c r="AC479" i="22" s="1"/>
  <c r="AK479" i="6"/>
  <c r="AC480" i="22" s="1"/>
  <c r="AK480" i="6"/>
  <c r="AC481" i="22" s="1"/>
  <c r="AK481" i="6"/>
  <c r="AC482" i="22" s="1"/>
  <c r="AK482" i="6"/>
  <c r="AC483" i="22" s="1"/>
  <c r="AK483" i="6"/>
  <c r="AC484" i="22" s="1"/>
  <c r="AK484" i="6"/>
  <c r="AC485" i="22" s="1"/>
  <c r="AK485" i="6"/>
  <c r="AC486" i="22" s="1"/>
  <c r="AK486" i="6"/>
  <c r="AC487" i="22" s="1"/>
  <c r="AK487" i="6"/>
  <c r="AC488" i="22" s="1"/>
  <c r="AK488" i="6"/>
  <c r="AC489" i="22" s="1"/>
  <c r="AK489" i="6"/>
  <c r="AC490" i="22" s="1"/>
  <c r="AK490" i="6"/>
  <c r="AC491" i="22" s="1"/>
  <c r="AK491" i="6"/>
  <c r="AC492" i="22" s="1"/>
  <c r="AK492" i="6"/>
  <c r="AC493" i="22" s="1"/>
  <c r="AK493" i="6"/>
  <c r="AC494" i="22" s="1"/>
  <c r="AK494" i="6"/>
  <c r="AC495" i="22" s="1"/>
  <c r="AK495" i="6"/>
  <c r="AC496" i="22" s="1"/>
  <c r="AK496" i="6"/>
  <c r="AC497" i="22" s="1"/>
  <c r="AK497" i="6"/>
  <c r="AC498" i="22" s="1"/>
  <c r="AK498" i="6"/>
  <c r="AC499" i="22" s="1"/>
  <c r="AK499" i="6"/>
  <c r="AC500" i="22" s="1"/>
  <c r="AK500" i="6"/>
  <c r="AC501" i="22" s="1"/>
  <c r="AK501" i="6"/>
  <c r="AC502" i="22" s="1"/>
  <c r="AK502" i="6"/>
  <c r="AC503" i="22" s="1"/>
  <c r="AK503" i="6"/>
  <c r="AC504" i="22" s="1"/>
  <c r="AK504" i="6"/>
  <c r="AC505" i="22" s="1"/>
  <c r="AK505" i="6"/>
  <c r="AC506" i="22" s="1"/>
  <c r="AK506" i="6"/>
  <c r="AC507" i="22" s="1"/>
  <c r="AK507" i="6"/>
  <c r="AC508" i="22" s="1"/>
  <c r="AK508" i="6"/>
  <c r="AC509" i="22" s="1"/>
  <c r="AK509" i="6"/>
  <c r="AC510" i="22" s="1"/>
  <c r="AJ13" i="6"/>
  <c r="AB14" i="22" s="1"/>
  <c r="AJ14" i="6"/>
  <c r="AB15" i="22" s="1"/>
  <c r="AJ15" i="6"/>
  <c r="AB16" i="22" s="1"/>
  <c r="AJ16" i="6"/>
  <c r="AB17" i="22" s="1"/>
  <c r="AJ17" i="6"/>
  <c r="AB18" i="22" s="1"/>
  <c r="AJ18" i="6"/>
  <c r="AB19" i="22" s="1"/>
  <c r="AJ19" i="6"/>
  <c r="AB20" i="22" s="1"/>
  <c r="AJ20" i="6"/>
  <c r="AB21" i="22" s="1"/>
  <c r="AJ21" i="6"/>
  <c r="AB22" i="22" s="1"/>
  <c r="AJ22" i="6"/>
  <c r="AB23" i="22" s="1"/>
  <c r="AJ23" i="6"/>
  <c r="AB24" i="22" s="1"/>
  <c r="AJ24" i="6"/>
  <c r="AB25" i="22" s="1"/>
  <c r="AJ25" i="6"/>
  <c r="AB26" i="22" s="1"/>
  <c r="AJ26" i="6"/>
  <c r="AB27" i="22" s="1"/>
  <c r="AJ27" i="6"/>
  <c r="AB28" i="22" s="1"/>
  <c r="AJ28" i="6"/>
  <c r="AB29" i="22" s="1"/>
  <c r="AJ29" i="6"/>
  <c r="AB30" i="22" s="1"/>
  <c r="AJ30" i="6"/>
  <c r="AB31" i="22" s="1"/>
  <c r="AJ31" i="6"/>
  <c r="AB32" i="22" s="1"/>
  <c r="AJ32" i="6"/>
  <c r="AB33" i="22" s="1"/>
  <c r="AJ33" i="6"/>
  <c r="AB34" i="22" s="1"/>
  <c r="AJ34" i="6"/>
  <c r="AB35" i="22" s="1"/>
  <c r="AJ35" i="6"/>
  <c r="AB36" i="22" s="1"/>
  <c r="AJ36" i="6"/>
  <c r="AB37" i="22" s="1"/>
  <c r="AJ37" i="6"/>
  <c r="AB38" i="22" s="1"/>
  <c r="AJ38" i="6"/>
  <c r="AB39" i="22" s="1"/>
  <c r="AJ39" i="6"/>
  <c r="AB40" i="22" s="1"/>
  <c r="AJ40" i="6"/>
  <c r="AB41" i="22" s="1"/>
  <c r="AJ41" i="6"/>
  <c r="AB42" i="22" s="1"/>
  <c r="AJ42" i="6"/>
  <c r="AB43" i="22" s="1"/>
  <c r="AJ43" i="6"/>
  <c r="AB44" i="22" s="1"/>
  <c r="AJ44" i="6"/>
  <c r="AB45" i="22" s="1"/>
  <c r="AJ45" i="6"/>
  <c r="AB46" i="22" s="1"/>
  <c r="AJ46" i="6"/>
  <c r="AB47" i="22" s="1"/>
  <c r="AJ47" i="6"/>
  <c r="AB48" i="22" s="1"/>
  <c r="AJ48" i="6"/>
  <c r="AB49" i="22" s="1"/>
  <c r="AJ49" i="6"/>
  <c r="AB50" i="22" s="1"/>
  <c r="AJ50" i="6"/>
  <c r="AB51" i="22" s="1"/>
  <c r="AJ51" i="6"/>
  <c r="AB52" i="22" s="1"/>
  <c r="AJ52" i="6"/>
  <c r="AB53" i="22" s="1"/>
  <c r="AJ53" i="6"/>
  <c r="AB54" i="22" s="1"/>
  <c r="AJ54" i="6"/>
  <c r="AB55" i="22" s="1"/>
  <c r="AJ55" i="6"/>
  <c r="AB56" i="22" s="1"/>
  <c r="AJ56" i="6"/>
  <c r="AB57" i="22" s="1"/>
  <c r="AJ57" i="6"/>
  <c r="AB58" i="22" s="1"/>
  <c r="AJ58" i="6"/>
  <c r="AB59" i="22" s="1"/>
  <c r="AJ59" i="6"/>
  <c r="AB60" i="22" s="1"/>
  <c r="AJ60" i="6"/>
  <c r="AB61" i="22" s="1"/>
  <c r="AJ61" i="6"/>
  <c r="AB62" i="22" s="1"/>
  <c r="AJ62" i="6"/>
  <c r="AB63" i="22" s="1"/>
  <c r="AJ63" i="6"/>
  <c r="AB64" i="22" s="1"/>
  <c r="AJ64" i="6"/>
  <c r="AB65" i="22" s="1"/>
  <c r="AJ65" i="6"/>
  <c r="AB66" i="22" s="1"/>
  <c r="AJ66" i="6"/>
  <c r="AB67" i="22" s="1"/>
  <c r="AJ67" i="6"/>
  <c r="AB68" i="22" s="1"/>
  <c r="AJ68" i="6"/>
  <c r="AB69" i="22" s="1"/>
  <c r="AJ69" i="6"/>
  <c r="AB70" i="22" s="1"/>
  <c r="AJ70" i="6"/>
  <c r="AB71" i="22" s="1"/>
  <c r="AJ71" i="6"/>
  <c r="AB72" i="22" s="1"/>
  <c r="AJ72" i="6"/>
  <c r="AB73" i="22" s="1"/>
  <c r="AJ73" i="6"/>
  <c r="AB74" i="22" s="1"/>
  <c r="AJ74" i="6"/>
  <c r="AB75" i="22" s="1"/>
  <c r="AJ75" i="6"/>
  <c r="AB76" i="22" s="1"/>
  <c r="AJ76" i="6"/>
  <c r="AB77" i="22" s="1"/>
  <c r="AJ77" i="6"/>
  <c r="AB78" i="22" s="1"/>
  <c r="AJ78" i="6"/>
  <c r="AB79" i="22" s="1"/>
  <c r="AJ79" i="6"/>
  <c r="AB80" i="22" s="1"/>
  <c r="AJ80" i="6"/>
  <c r="AB81" i="22" s="1"/>
  <c r="AJ81" i="6"/>
  <c r="AB82" i="22" s="1"/>
  <c r="AJ82" i="6"/>
  <c r="AB83" i="22" s="1"/>
  <c r="AJ83" i="6"/>
  <c r="AB84" i="22" s="1"/>
  <c r="AJ84" i="6"/>
  <c r="AB85" i="22" s="1"/>
  <c r="AJ85" i="6"/>
  <c r="AB86" i="22" s="1"/>
  <c r="AJ86" i="6"/>
  <c r="AB87" i="22" s="1"/>
  <c r="AJ87" i="6"/>
  <c r="AB88" i="22" s="1"/>
  <c r="AJ88" i="6"/>
  <c r="AB89" i="22" s="1"/>
  <c r="AJ89" i="6"/>
  <c r="AB90" i="22" s="1"/>
  <c r="AJ90" i="6"/>
  <c r="AB91" i="22" s="1"/>
  <c r="AJ91" i="6"/>
  <c r="AB92" i="22" s="1"/>
  <c r="AJ92" i="6"/>
  <c r="AB93" i="22" s="1"/>
  <c r="AJ93" i="6"/>
  <c r="AB94" i="22" s="1"/>
  <c r="AJ94" i="6"/>
  <c r="AB95" i="22" s="1"/>
  <c r="AJ95" i="6"/>
  <c r="AB96" i="22" s="1"/>
  <c r="AJ96" i="6"/>
  <c r="AB97" i="22" s="1"/>
  <c r="AJ97" i="6"/>
  <c r="AB98" i="22" s="1"/>
  <c r="AJ98" i="6"/>
  <c r="AB99" i="22" s="1"/>
  <c r="AJ99" i="6"/>
  <c r="AB100" i="22" s="1"/>
  <c r="AJ100" i="6"/>
  <c r="AB101" i="22" s="1"/>
  <c r="AJ101" i="6"/>
  <c r="AB102" i="22" s="1"/>
  <c r="AJ102" i="6"/>
  <c r="AB103" i="22" s="1"/>
  <c r="AJ103" i="6"/>
  <c r="AB104" i="22" s="1"/>
  <c r="AJ104" i="6"/>
  <c r="AB105" i="22" s="1"/>
  <c r="AJ105" i="6"/>
  <c r="AB106" i="22" s="1"/>
  <c r="AJ106" i="6"/>
  <c r="AB107" i="22" s="1"/>
  <c r="AJ107" i="6"/>
  <c r="AB108" i="22" s="1"/>
  <c r="AJ108" i="6"/>
  <c r="AB109" i="22" s="1"/>
  <c r="AJ109" i="6"/>
  <c r="AB110" i="22" s="1"/>
  <c r="AJ110" i="6"/>
  <c r="AB111" i="22" s="1"/>
  <c r="AJ111" i="6"/>
  <c r="AB112" i="22" s="1"/>
  <c r="AJ112" i="6"/>
  <c r="AB113" i="22" s="1"/>
  <c r="AJ113" i="6"/>
  <c r="AB114" i="22" s="1"/>
  <c r="AJ114" i="6"/>
  <c r="AB115" i="22" s="1"/>
  <c r="AJ115" i="6"/>
  <c r="AB116" i="22" s="1"/>
  <c r="AJ116" i="6"/>
  <c r="AB117" i="22" s="1"/>
  <c r="AJ117" i="6"/>
  <c r="AB118" i="22" s="1"/>
  <c r="AJ118" i="6"/>
  <c r="AB119" i="22" s="1"/>
  <c r="AJ119" i="6"/>
  <c r="AB120" i="22" s="1"/>
  <c r="AJ120" i="6"/>
  <c r="AB121" i="22" s="1"/>
  <c r="AJ121" i="6"/>
  <c r="AB122" i="22" s="1"/>
  <c r="AJ122" i="6"/>
  <c r="AB123" i="22" s="1"/>
  <c r="AJ123" i="6"/>
  <c r="AB124" i="22" s="1"/>
  <c r="AJ124" i="6"/>
  <c r="AB125" i="22" s="1"/>
  <c r="AJ125" i="6"/>
  <c r="AB126" i="22" s="1"/>
  <c r="AJ126" i="6"/>
  <c r="AB127" i="22" s="1"/>
  <c r="AJ127" i="6"/>
  <c r="AB128" i="22" s="1"/>
  <c r="AJ128" i="6"/>
  <c r="AB129" i="22" s="1"/>
  <c r="AJ129" i="6"/>
  <c r="AB130" i="22" s="1"/>
  <c r="AJ130" i="6"/>
  <c r="AB131" i="22" s="1"/>
  <c r="AJ131" i="6"/>
  <c r="AB132" i="22" s="1"/>
  <c r="AJ132" i="6"/>
  <c r="AB133" i="22" s="1"/>
  <c r="AJ133" i="6"/>
  <c r="AB134" i="22" s="1"/>
  <c r="AJ134" i="6"/>
  <c r="AB135" i="22" s="1"/>
  <c r="AJ135" i="6"/>
  <c r="AB136" i="22" s="1"/>
  <c r="AJ136" i="6"/>
  <c r="AB137" i="22" s="1"/>
  <c r="AJ137" i="6"/>
  <c r="AB138" i="22" s="1"/>
  <c r="AJ138" i="6"/>
  <c r="AB139" i="22" s="1"/>
  <c r="AJ139" i="6"/>
  <c r="AB140" i="22" s="1"/>
  <c r="AJ140" i="6"/>
  <c r="AB141" i="22" s="1"/>
  <c r="AJ141" i="6"/>
  <c r="AB142" i="22" s="1"/>
  <c r="AJ142" i="6"/>
  <c r="AB143" i="22" s="1"/>
  <c r="AJ143" i="6"/>
  <c r="AB144" i="22" s="1"/>
  <c r="AJ144" i="6"/>
  <c r="AB145" i="22" s="1"/>
  <c r="AJ145" i="6"/>
  <c r="AB146" i="22" s="1"/>
  <c r="AJ146" i="6"/>
  <c r="AB147" i="22" s="1"/>
  <c r="AJ147" i="6"/>
  <c r="AB148" i="22" s="1"/>
  <c r="AJ148" i="6"/>
  <c r="AB149" i="22" s="1"/>
  <c r="AJ149" i="6"/>
  <c r="AB150" i="22" s="1"/>
  <c r="AJ150" i="6"/>
  <c r="AB151" i="22" s="1"/>
  <c r="AJ151" i="6"/>
  <c r="AB152" i="22" s="1"/>
  <c r="AJ152" i="6"/>
  <c r="AB153" i="22" s="1"/>
  <c r="AJ153" i="6"/>
  <c r="AB154" i="22" s="1"/>
  <c r="AJ154" i="6"/>
  <c r="AB155" i="22" s="1"/>
  <c r="AJ155" i="6"/>
  <c r="AB156" i="22" s="1"/>
  <c r="AJ156" i="6"/>
  <c r="AB157" i="22" s="1"/>
  <c r="AJ157" i="6"/>
  <c r="AB158" i="22" s="1"/>
  <c r="AJ158" i="6"/>
  <c r="AB159" i="22" s="1"/>
  <c r="AJ159" i="6"/>
  <c r="AB160" i="22" s="1"/>
  <c r="AJ160" i="6"/>
  <c r="AB161" i="22" s="1"/>
  <c r="AJ161" i="6"/>
  <c r="AB162" i="22" s="1"/>
  <c r="AJ162" i="6"/>
  <c r="AB163" i="22" s="1"/>
  <c r="AJ163" i="6"/>
  <c r="AB164" i="22" s="1"/>
  <c r="AJ164" i="6"/>
  <c r="AB165" i="22" s="1"/>
  <c r="AJ165" i="6"/>
  <c r="AB166" i="22" s="1"/>
  <c r="AJ166" i="6"/>
  <c r="AB167" i="22" s="1"/>
  <c r="AJ167" i="6"/>
  <c r="AB168" i="22" s="1"/>
  <c r="AJ168" i="6"/>
  <c r="AB169" i="22" s="1"/>
  <c r="AJ169" i="6"/>
  <c r="AB170" i="22" s="1"/>
  <c r="AJ170" i="6"/>
  <c r="AB171" i="22" s="1"/>
  <c r="AJ171" i="6"/>
  <c r="AB172" i="22" s="1"/>
  <c r="AJ172" i="6"/>
  <c r="AB173" i="22" s="1"/>
  <c r="AJ173" i="6"/>
  <c r="AB174" i="22" s="1"/>
  <c r="AJ174" i="6"/>
  <c r="AB175" i="22" s="1"/>
  <c r="AJ175" i="6"/>
  <c r="AB176" i="22" s="1"/>
  <c r="AJ176" i="6"/>
  <c r="AB177" i="22" s="1"/>
  <c r="AJ177" i="6"/>
  <c r="AB178" i="22" s="1"/>
  <c r="AJ178" i="6"/>
  <c r="AB179" i="22" s="1"/>
  <c r="AJ179" i="6"/>
  <c r="AB180" i="22" s="1"/>
  <c r="AJ180" i="6"/>
  <c r="AB181" i="22" s="1"/>
  <c r="AJ181" i="6"/>
  <c r="AB182" i="22" s="1"/>
  <c r="AJ182" i="6"/>
  <c r="AB183" i="22" s="1"/>
  <c r="AJ183" i="6"/>
  <c r="AB184" i="22" s="1"/>
  <c r="AJ184" i="6"/>
  <c r="AB185" i="22" s="1"/>
  <c r="AJ185" i="6"/>
  <c r="AB186" i="22" s="1"/>
  <c r="AJ186" i="6"/>
  <c r="AB187" i="22" s="1"/>
  <c r="AJ187" i="6"/>
  <c r="AB188" i="22" s="1"/>
  <c r="AJ188" i="6"/>
  <c r="AB189" i="22" s="1"/>
  <c r="AJ189" i="6"/>
  <c r="AB190" i="22" s="1"/>
  <c r="AJ190" i="6"/>
  <c r="AB191" i="22" s="1"/>
  <c r="AJ191" i="6"/>
  <c r="AB192" i="22" s="1"/>
  <c r="AJ192" i="6"/>
  <c r="AB193" i="22" s="1"/>
  <c r="AJ193" i="6"/>
  <c r="AB194" i="22" s="1"/>
  <c r="AJ194" i="6"/>
  <c r="AB195" i="22" s="1"/>
  <c r="AJ195" i="6"/>
  <c r="AB196" i="22" s="1"/>
  <c r="AJ196" i="6"/>
  <c r="AB197" i="22" s="1"/>
  <c r="AJ197" i="6"/>
  <c r="AB198" i="22" s="1"/>
  <c r="AJ198" i="6"/>
  <c r="AB199" i="22" s="1"/>
  <c r="AJ199" i="6"/>
  <c r="AB200" i="22" s="1"/>
  <c r="AJ200" i="6"/>
  <c r="AB201" i="22" s="1"/>
  <c r="AJ201" i="6"/>
  <c r="AB202" i="22" s="1"/>
  <c r="AJ202" i="6"/>
  <c r="AB203" i="22" s="1"/>
  <c r="AJ203" i="6"/>
  <c r="AB204" i="22" s="1"/>
  <c r="AJ204" i="6"/>
  <c r="AB205" i="22" s="1"/>
  <c r="AJ205" i="6"/>
  <c r="AB206" i="22" s="1"/>
  <c r="AJ206" i="6"/>
  <c r="AB207" i="22" s="1"/>
  <c r="AJ207" i="6"/>
  <c r="AB208" i="22" s="1"/>
  <c r="AJ208" i="6"/>
  <c r="AB209" i="22" s="1"/>
  <c r="AJ209" i="6"/>
  <c r="AB210" i="22" s="1"/>
  <c r="AJ210" i="6"/>
  <c r="AB211" i="22" s="1"/>
  <c r="AJ211" i="6"/>
  <c r="AB212" i="22" s="1"/>
  <c r="AJ212" i="6"/>
  <c r="AB213" i="22" s="1"/>
  <c r="AJ213" i="6"/>
  <c r="AB214" i="22" s="1"/>
  <c r="AJ214" i="6"/>
  <c r="AB215" i="22" s="1"/>
  <c r="AJ215" i="6"/>
  <c r="AB216" i="22" s="1"/>
  <c r="AJ216" i="6"/>
  <c r="AB217" i="22" s="1"/>
  <c r="AJ217" i="6"/>
  <c r="AB218" i="22" s="1"/>
  <c r="AJ218" i="6"/>
  <c r="AB219" i="22" s="1"/>
  <c r="AJ219" i="6"/>
  <c r="AB220" i="22" s="1"/>
  <c r="AJ220" i="6"/>
  <c r="AB221" i="22" s="1"/>
  <c r="AJ221" i="6"/>
  <c r="AB222" i="22" s="1"/>
  <c r="AJ222" i="6"/>
  <c r="AB223" i="22" s="1"/>
  <c r="AJ223" i="6"/>
  <c r="AB224" i="22" s="1"/>
  <c r="AJ224" i="6"/>
  <c r="AB225" i="22" s="1"/>
  <c r="AJ225" i="6"/>
  <c r="AB226" i="22" s="1"/>
  <c r="AJ226" i="6"/>
  <c r="AB227" i="22" s="1"/>
  <c r="AJ227" i="6"/>
  <c r="AB228" i="22" s="1"/>
  <c r="AJ228" i="6"/>
  <c r="AB229" i="22" s="1"/>
  <c r="AJ229" i="6"/>
  <c r="AB230" i="22" s="1"/>
  <c r="AJ230" i="6"/>
  <c r="AB231" i="22" s="1"/>
  <c r="AJ231" i="6"/>
  <c r="AB232" i="22" s="1"/>
  <c r="AJ232" i="6"/>
  <c r="AB233" i="22" s="1"/>
  <c r="AJ233" i="6"/>
  <c r="AB234" i="22" s="1"/>
  <c r="AJ234" i="6"/>
  <c r="AB235" i="22" s="1"/>
  <c r="AJ235" i="6"/>
  <c r="AB236" i="22" s="1"/>
  <c r="AJ236" i="6"/>
  <c r="AB237" i="22" s="1"/>
  <c r="AJ237" i="6"/>
  <c r="AB238" i="22" s="1"/>
  <c r="AJ238" i="6"/>
  <c r="AB239" i="22" s="1"/>
  <c r="AJ239" i="6"/>
  <c r="AB240" i="22" s="1"/>
  <c r="AJ240" i="6"/>
  <c r="AB241" i="22" s="1"/>
  <c r="AJ241" i="6"/>
  <c r="AB242" i="22" s="1"/>
  <c r="AJ242" i="6"/>
  <c r="AB243" i="22" s="1"/>
  <c r="AJ243" i="6"/>
  <c r="AB244" i="22" s="1"/>
  <c r="AJ244" i="6"/>
  <c r="AB245" i="22" s="1"/>
  <c r="AJ245" i="6"/>
  <c r="AB246" i="22" s="1"/>
  <c r="AJ246" i="6"/>
  <c r="AB247" i="22" s="1"/>
  <c r="AJ247" i="6"/>
  <c r="AB248" i="22" s="1"/>
  <c r="AJ248" i="6"/>
  <c r="AB249" i="22" s="1"/>
  <c r="AJ249" i="6"/>
  <c r="AB250" i="22" s="1"/>
  <c r="AJ250" i="6"/>
  <c r="AB251" i="22" s="1"/>
  <c r="AJ251" i="6"/>
  <c r="AB252" i="22" s="1"/>
  <c r="AJ252" i="6"/>
  <c r="AB253" i="22" s="1"/>
  <c r="AJ253" i="6"/>
  <c r="AB254" i="22" s="1"/>
  <c r="AJ254" i="6"/>
  <c r="AB255" i="22" s="1"/>
  <c r="AJ255" i="6"/>
  <c r="AB256" i="22" s="1"/>
  <c r="AJ256" i="6"/>
  <c r="AB257" i="22" s="1"/>
  <c r="AJ257" i="6"/>
  <c r="AB258" i="22" s="1"/>
  <c r="AJ258" i="6"/>
  <c r="AB259" i="22" s="1"/>
  <c r="AJ259" i="6"/>
  <c r="AB260" i="22" s="1"/>
  <c r="AJ260" i="6"/>
  <c r="AB261" i="22" s="1"/>
  <c r="AJ261" i="6"/>
  <c r="AB262" i="22" s="1"/>
  <c r="AJ262" i="6"/>
  <c r="AB263" i="22" s="1"/>
  <c r="AJ263" i="6"/>
  <c r="AB264" i="22" s="1"/>
  <c r="AJ264" i="6"/>
  <c r="AB265" i="22" s="1"/>
  <c r="AJ265" i="6"/>
  <c r="AB266" i="22" s="1"/>
  <c r="AJ266" i="6"/>
  <c r="AB267" i="22" s="1"/>
  <c r="AJ267" i="6"/>
  <c r="AB268" i="22" s="1"/>
  <c r="AJ268" i="6"/>
  <c r="AB269" i="22" s="1"/>
  <c r="AJ269" i="6"/>
  <c r="AB270" i="22" s="1"/>
  <c r="AJ270" i="6"/>
  <c r="AB271" i="22" s="1"/>
  <c r="AJ271" i="6"/>
  <c r="AB272" i="22" s="1"/>
  <c r="AJ272" i="6"/>
  <c r="AB273" i="22" s="1"/>
  <c r="AJ273" i="6"/>
  <c r="AB274" i="22" s="1"/>
  <c r="AJ274" i="6"/>
  <c r="AB275" i="22" s="1"/>
  <c r="AJ275" i="6"/>
  <c r="AB276" i="22" s="1"/>
  <c r="AJ276" i="6"/>
  <c r="AB277" i="22" s="1"/>
  <c r="AJ277" i="6"/>
  <c r="AB278" i="22" s="1"/>
  <c r="AJ278" i="6"/>
  <c r="AB279" i="22" s="1"/>
  <c r="AJ279" i="6"/>
  <c r="AB280" i="22" s="1"/>
  <c r="AJ280" i="6"/>
  <c r="AB281" i="22" s="1"/>
  <c r="AJ281" i="6"/>
  <c r="AB282" i="22" s="1"/>
  <c r="AJ282" i="6"/>
  <c r="AB283" i="22" s="1"/>
  <c r="AJ283" i="6"/>
  <c r="AB284" i="22" s="1"/>
  <c r="AJ284" i="6"/>
  <c r="AB285" i="22" s="1"/>
  <c r="AJ285" i="6"/>
  <c r="AB286" i="22" s="1"/>
  <c r="AJ286" i="6"/>
  <c r="AB287" i="22" s="1"/>
  <c r="AJ287" i="6"/>
  <c r="AB288" i="22" s="1"/>
  <c r="AJ288" i="6"/>
  <c r="AB289" i="22" s="1"/>
  <c r="AJ289" i="6"/>
  <c r="AB290" i="22" s="1"/>
  <c r="AJ290" i="6"/>
  <c r="AB291" i="22" s="1"/>
  <c r="AJ291" i="6"/>
  <c r="AB292" i="22" s="1"/>
  <c r="AJ292" i="6"/>
  <c r="AB293" i="22" s="1"/>
  <c r="AJ293" i="6"/>
  <c r="AB294" i="22" s="1"/>
  <c r="AJ294" i="6"/>
  <c r="AB295" i="22" s="1"/>
  <c r="AJ295" i="6"/>
  <c r="AB296" i="22" s="1"/>
  <c r="AJ296" i="6"/>
  <c r="AB297" i="22" s="1"/>
  <c r="AJ297" i="6"/>
  <c r="AB298" i="22" s="1"/>
  <c r="AJ298" i="6"/>
  <c r="AB299" i="22" s="1"/>
  <c r="AJ299" i="6"/>
  <c r="AB300" i="22" s="1"/>
  <c r="AJ300" i="6"/>
  <c r="AB301" i="22" s="1"/>
  <c r="AJ301" i="6"/>
  <c r="AB302" i="22" s="1"/>
  <c r="AJ302" i="6"/>
  <c r="AB303" i="22" s="1"/>
  <c r="AJ303" i="6"/>
  <c r="AB304" i="22" s="1"/>
  <c r="AJ304" i="6"/>
  <c r="AB305" i="22" s="1"/>
  <c r="AJ305" i="6"/>
  <c r="AB306" i="22" s="1"/>
  <c r="AJ306" i="6"/>
  <c r="AB307" i="22" s="1"/>
  <c r="AJ307" i="6"/>
  <c r="AB308" i="22" s="1"/>
  <c r="AJ308" i="6"/>
  <c r="AB309" i="22" s="1"/>
  <c r="AJ309" i="6"/>
  <c r="AB310" i="22" s="1"/>
  <c r="AJ310" i="6"/>
  <c r="AB311" i="22" s="1"/>
  <c r="AJ311" i="6"/>
  <c r="AB312" i="22" s="1"/>
  <c r="AJ312" i="6"/>
  <c r="AB313" i="22" s="1"/>
  <c r="AJ313" i="6"/>
  <c r="AB314" i="22" s="1"/>
  <c r="AJ314" i="6"/>
  <c r="AB315" i="22" s="1"/>
  <c r="AJ315" i="6"/>
  <c r="AB316" i="22" s="1"/>
  <c r="AJ316" i="6"/>
  <c r="AB317" i="22" s="1"/>
  <c r="AJ317" i="6"/>
  <c r="AB318" i="22" s="1"/>
  <c r="AJ318" i="6"/>
  <c r="AB319" i="22" s="1"/>
  <c r="AJ319" i="6"/>
  <c r="AB320" i="22" s="1"/>
  <c r="AJ320" i="6"/>
  <c r="AB321" i="22" s="1"/>
  <c r="AJ321" i="6"/>
  <c r="AB322" i="22" s="1"/>
  <c r="AJ322" i="6"/>
  <c r="AB323" i="22" s="1"/>
  <c r="AJ323" i="6"/>
  <c r="AB324" i="22" s="1"/>
  <c r="AJ324" i="6"/>
  <c r="AB325" i="22" s="1"/>
  <c r="AJ325" i="6"/>
  <c r="AB326" i="22" s="1"/>
  <c r="AJ326" i="6"/>
  <c r="AB327" i="22" s="1"/>
  <c r="AJ327" i="6"/>
  <c r="AB328" i="22" s="1"/>
  <c r="AJ328" i="6"/>
  <c r="AB329" i="22" s="1"/>
  <c r="AJ329" i="6"/>
  <c r="AB330" i="22" s="1"/>
  <c r="AJ330" i="6"/>
  <c r="AB331" i="22" s="1"/>
  <c r="AJ331" i="6"/>
  <c r="AB332" i="22" s="1"/>
  <c r="AJ332" i="6"/>
  <c r="AB333" i="22" s="1"/>
  <c r="AJ333" i="6"/>
  <c r="AB334" i="22" s="1"/>
  <c r="AJ334" i="6"/>
  <c r="AB335" i="22" s="1"/>
  <c r="AJ335" i="6"/>
  <c r="AB336" i="22" s="1"/>
  <c r="AJ336" i="6"/>
  <c r="AB337" i="22" s="1"/>
  <c r="AJ337" i="6"/>
  <c r="AB338" i="22" s="1"/>
  <c r="AJ338" i="6"/>
  <c r="AB339" i="22" s="1"/>
  <c r="AJ339" i="6"/>
  <c r="AB340" i="22" s="1"/>
  <c r="AJ340" i="6"/>
  <c r="AB341" i="22" s="1"/>
  <c r="AJ341" i="6"/>
  <c r="AB342" i="22" s="1"/>
  <c r="AJ342" i="6"/>
  <c r="AB343" i="22" s="1"/>
  <c r="AJ343" i="6"/>
  <c r="AB344" i="22" s="1"/>
  <c r="AJ344" i="6"/>
  <c r="AB345" i="22" s="1"/>
  <c r="AJ345" i="6"/>
  <c r="AB346" i="22" s="1"/>
  <c r="AJ346" i="6"/>
  <c r="AB347" i="22" s="1"/>
  <c r="AJ347" i="6"/>
  <c r="AB348" i="22" s="1"/>
  <c r="AJ348" i="6"/>
  <c r="AB349" i="22" s="1"/>
  <c r="AJ349" i="6"/>
  <c r="AB350" i="22" s="1"/>
  <c r="AJ350" i="6"/>
  <c r="AB351" i="22" s="1"/>
  <c r="AJ351" i="6"/>
  <c r="AB352" i="22" s="1"/>
  <c r="AJ352" i="6"/>
  <c r="AB353" i="22" s="1"/>
  <c r="AJ353" i="6"/>
  <c r="AB354" i="22" s="1"/>
  <c r="AJ354" i="6"/>
  <c r="AB355" i="22" s="1"/>
  <c r="AJ355" i="6"/>
  <c r="AB356" i="22" s="1"/>
  <c r="AJ356" i="6"/>
  <c r="AB357" i="22" s="1"/>
  <c r="AJ357" i="6"/>
  <c r="AB358" i="22" s="1"/>
  <c r="AJ358" i="6"/>
  <c r="AB359" i="22" s="1"/>
  <c r="AJ359" i="6"/>
  <c r="AB360" i="22" s="1"/>
  <c r="AJ360" i="6"/>
  <c r="AB361" i="22" s="1"/>
  <c r="AJ361" i="6"/>
  <c r="AB362" i="22" s="1"/>
  <c r="AJ362" i="6"/>
  <c r="AB363" i="22" s="1"/>
  <c r="AJ363" i="6"/>
  <c r="AB364" i="22" s="1"/>
  <c r="AJ364" i="6"/>
  <c r="AB365" i="22" s="1"/>
  <c r="AJ365" i="6"/>
  <c r="AB366" i="22" s="1"/>
  <c r="AJ366" i="6"/>
  <c r="AB367" i="22" s="1"/>
  <c r="AJ367" i="6"/>
  <c r="AB368" i="22" s="1"/>
  <c r="AJ368" i="6"/>
  <c r="AB369" i="22" s="1"/>
  <c r="AJ369" i="6"/>
  <c r="AB370" i="22" s="1"/>
  <c r="AJ370" i="6"/>
  <c r="AB371" i="22" s="1"/>
  <c r="AJ371" i="6"/>
  <c r="AB372" i="22" s="1"/>
  <c r="AJ372" i="6"/>
  <c r="AB373" i="22" s="1"/>
  <c r="AJ373" i="6"/>
  <c r="AB374" i="22" s="1"/>
  <c r="AJ374" i="6"/>
  <c r="AB375" i="22" s="1"/>
  <c r="AJ375" i="6"/>
  <c r="AB376" i="22" s="1"/>
  <c r="AJ376" i="6"/>
  <c r="AB377" i="22" s="1"/>
  <c r="AJ377" i="6"/>
  <c r="AB378" i="22" s="1"/>
  <c r="AJ378" i="6"/>
  <c r="AB379" i="22" s="1"/>
  <c r="AJ379" i="6"/>
  <c r="AB380" i="22" s="1"/>
  <c r="AJ380" i="6"/>
  <c r="AB381" i="22" s="1"/>
  <c r="AJ381" i="6"/>
  <c r="AB382" i="22" s="1"/>
  <c r="AJ382" i="6"/>
  <c r="AB383" i="22" s="1"/>
  <c r="AJ383" i="6"/>
  <c r="AB384" i="22" s="1"/>
  <c r="AJ384" i="6"/>
  <c r="AB385" i="22" s="1"/>
  <c r="AJ385" i="6"/>
  <c r="AB386" i="22" s="1"/>
  <c r="AJ386" i="6"/>
  <c r="AB387" i="22" s="1"/>
  <c r="AJ387" i="6"/>
  <c r="AB388" i="22" s="1"/>
  <c r="AJ388" i="6"/>
  <c r="AB389" i="22" s="1"/>
  <c r="AJ389" i="6"/>
  <c r="AB390" i="22" s="1"/>
  <c r="AJ390" i="6"/>
  <c r="AB391" i="22" s="1"/>
  <c r="AJ391" i="6"/>
  <c r="AB392" i="22" s="1"/>
  <c r="AJ392" i="6"/>
  <c r="AB393" i="22" s="1"/>
  <c r="AJ393" i="6"/>
  <c r="AB394" i="22" s="1"/>
  <c r="AJ394" i="6"/>
  <c r="AB395" i="22" s="1"/>
  <c r="AJ395" i="6"/>
  <c r="AB396" i="22" s="1"/>
  <c r="AJ396" i="6"/>
  <c r="AB397" i="22" s="1"/>
  <c r="AJ397" i="6"/>
  <c r="AB398" i="22" s="1"/>
  <c r="AJ398" i="6"/>
  <c r="AB399" i="22" s="1"/>
  <c r="AJ399" i="6"/>
  <c r="AB400" i="22" s="1"/>
  <c r="AJ400" i="6"/>
  <c r="AB401" i="22" s="1"/>
  <c r="AJ401" i="6"/>
  <c r="AB402" i="22" s="1"/>
  <c r="AJ402" i="6"/>
  <c r="AB403" i="22" s="1"/>
  <c r="AJ403" i="6"/>
  <c r="AB404" i="22" s="1"/>
  <c r="AJ404" i="6"/>
  <c r="AB405" i="22" s="1"/>
  <c r="AJ405" i="6"/>
  <c r="AB406" i="22" s="1"/>
  <c r="AJ406" i="6"/>
  <c r="AB407" i="22" s="1"/>
  <c r="AJ407" i="6"/>
  <c r="AB408" i="22" s="1"/>
  <c r="AJ408" i="6"/>
  <c r="AB409" i="22" s="1"/>
  <c r="AJ409" i="6"/>
  <c r="AB410" i="22" s="1"/>
  <c r="AJ410" i="6"/>
  <c r="AB411" i="22" s="1"/>
  <c r="AJ411" i="6"/>
  <c r="AB412" i="22" s="1"/>
  <c r="AJ412" i="6"/>
  <c r="AB413" i="22" s="1"/>
  <c r="AJ413" i="6"/>
  <c r="AB414" i="22" s="1"/>
  <c r="AJ414" i="6"/>
  <c r="AB415" i="22" s="1"/>
  <c r="AJ415" i="6"/>
  <c r="AB416" i="22" s="1"/>
  <c r="AJ416" i="6"/>
  <c r="AB417" i="22" s="1"/>
  <c r="AJ417" i="6"/>
  <c r="AB418" i="22" s="1"/>
  <c r="AJ418" i="6"/>
  <c r="AB419" i="22" s="1"/>
  <c r="AJ419" i="6"/>
  <c r="AB420" i="22" s="1"/>
  <c r="AJ420" i="6"/>
  <c r="AB421" i="22" s="1"/>
  <c r="AJ421" i="6"/>
  <c r="AB422" i="22" s="1"/>
  <c r="AJ422" i="6"/>
  <c r="AB423" i="22" s="1"/>
  <c r="AJ423" i="6"/>
  <c r="AB424" i="22" s="1"/>
  <c r="AJ424" i="6"/>
  <c r="AB425" i="22" s="1"/>
  <c r="AJ425" i="6"/>
  <c r="AB426" i="22" s="1"/>
  <c r="AJ426" i="6"/>
  <c r="AB427" i="22" s="1"/>
  <c r="AJ427" i="6"/>
  <c r="AB428" i="22" s="1"/>
  <c r="AJ428" i="6"/>
  <c r="AB429" i="22" s="1"/>
  <c r="AJ429" i="6"/>
  <c r="AB430" i="22" s="1"/>
  <c r="AJ430" i="6"/>
  <c r="AB431" i="22" s="1"/>
  <c r="AJ431" i="6"/>
  <c r="AB432" i="22" s="1"/>
  <c r="AJ432" i="6"/>
  <c r="AB433" i="22" s="1"/>
  <c r="AJ433" i="6"/>
  <c r="AB434" i="22" s="1"/>
  <c r="AJ434" i="6"/>
  <c r="AB435" i="22" s="1"/>
  <c r="AJ435" i="6"/>
  <c r="AB436" i="22" s="1"/>
  <c r="AJ436" i="6"/>
  <c r="AB437" i="22" s="1"/>
  <c r="AJ437" i="6"/>
  <c r="AB438" i="22" s="1"/>
  <c r="AJ438" i="6"/>
  <c r="AB439" i="22" s="1"/>
  <c r="AJ439" i="6"/>
  <c r="AB440" i="22" s="1"/>
  <c r="AJ440" i="6"/>
  <c r="AB441" i="22" s="1"/>
  <c r="AJ441" i="6"/>
  <c r="AB442" i="22" s="1"/>
  <c r="AJ442" i="6"/>
  <c r="AB443" i="22" s="1"/>
  <c r="AJ443" i="6"/>
  <c r="AB444" i="22" s="1"/>
  <c r="AJ444" i="6"/>
  <c r="AB445" i="22" s="1"/>
  <c r="AJ445" i="6"/>
  <c r="AB446" i="22" s="1"/>
  <c r="AJ446" i="6"/>
  <c r="AB447" i="22" s="1"/>
  <c r="AJ447" i="6"/>
  <c r="AB448" i="22" s="1"/>
  <c r="AJ448" i="6"/>
  <c r="AB449" i="22" s="1"/>
  <c r="AJ449" i="6"/>
  <c r="AB450" i="22" s="1"/>
  <c r="AJ450" i="6"/>
  <c r="AB451" i="22" s="1"/>
  <c r="AJ451" i="6"/>
  <c r="AB452" i="22" s="1"/>
  <c r="AJ452" i="6"/>
  <c r="AB453" i="22" s="1"/>
  <c r="AJ453" i="6"/>
  <c r="AB454" i="22" s="1"/>
  <c r="AJ454" i="6"/>
  <c r="AB455" i="22" s="1"/>
  <c r="AJ455" i="6"/>
  <c r="AB456" i="22" s="1"/>
  <c r="AJ456" i="6"/>
  <c r="AB457" i="22" s="1"/>
  <c r="AJ457" i="6"/>
  <c r="AB458" i="22" s="1"/>
  <c r="AJ458" i="6"/>
  <c r="AB459" i="22" s="1"/>
  <c r="AJ459" i="6"/>
  <c r="AB460" i="22" s="1"/>
  <c r="AJ460" i="6"/>
  <c r="AB461" i="22" s="1"/>
  <c r="AJ461" i="6"/>
  <c r="AB462" i="22" s="1"/>
  <c r="AJ462" i="6"/>
  <c r="AB463" i="22" s="1"/>
  <c r="AJ463" i="6"/>
  <c r="AB464" i="22" s="1"/>
  <c r="AJ464" i="6"/>
  <c r="AB465" i="22" s="1"/>
  <c r="AJ465" i="6"/>
  <c r="AB466" i="22" s="1"/>
  <c r="AJ466" i="6"/>
  <c r="AB467" i="22" s="1"/>
  <c r="AJ467" i="6"/>
  <c r="AB468" i="22" s="1"/>
  <c r="AJ468" i="6"/>
  <c r="AB469" i="22" s="1"/>
  <c r="AJ469" i="6"/>
  <c r="AB470" i="22" s="1"/>
  <c r="AJ470" i="6"/>
  <c r="AB471" i="22" s="1"/>
  <c r="AJ471" i="6"/>
  <c r="AB472" i="22" s="1"/>
  <c r="AJ472" i="6"/>
  <c r="AB473" i="22" s="1"/>
  <c r="AJ473" i="6"/>
  <c r="AB474" i="22" s="1"/>
  <c r="AJ474" i="6"/>
  <c r="AB475" i="22" s="1"/>
  <c r="AJ475" i="6"/>
  <c r="AB476" i="22" s="1"/>
  <c r="AJ476" i="6"/>
  <c r="AB477" i="22" s="1"/>
  <c r="AJ477" i="6"/>
  <c r="AB478" i="22" s="1"/>
  <c r="AJ478" i="6"/>
  <c r="AB479" i="22" s="1"/>
  <c r="AJ479" i="6"/>
  <c r="AB480" i="22" s="1"/>
  <c r="AJ480" i="6"/>
  <c r="AB481" i="22" s="1"/>
  <c r="AJ481" i="6"/>
  <c r="AB482" i="22" s="1"/>
  <c r="AJ482" i="6"/>
  <c r="AB483" i="22" s="1"/>
  <c r="AJ483" i="6"/>
  <c r="AB484" i="22" s="1"/>
  <c r="AJ484" i="6"/>
  <c r="AB485" i="22" s="1"/>
  <c r="AJ485" i="6"/>
  <c r="AB486" i="22" s="1"/>
  <c r="AJ486" i="6"/>
  <c r="AB487" i="22" s="1"/>
  <c r="AJ487" i="6"/>
  <c r="AB488" i="22" s="1"/>
  <c r="AJ488" i="6"/>
  <c r="AB489" i="22" s="1"/>
  <c r="AJ489" i="6"/>
  <c r="AB490" i="22" s="1"/>
  <c r="AJ490" i="6"/>
  <c r="AB491" i="22" s="1"/>
  <c r="AJ491" i="6"/>
  <c r="AB492" i="22" s="1"/>
  <c r="AJ492" i="6"/>
  <c r="AB493" i="22" s="1"/>
  <c r="AJ493" i="6"/>
  <c r="AB494" i="22" s="1"/>
  <c r="AJ494" i="6"/>
  <c r="AB495" i="22" s="1"/>
  <c r="AJ495" i="6"/>
  <c r="AB496" i="22" s="1"/>
  <c r="AJ496" i="6"/>
  <c r="AB497" i="22" s="1"/>
  <c r="AJ497" i="6"/>
  <c r="AB498" i="22" s="1"/>
  <c r="AJ498" i="6"/>
  <c r="AB499" i="22" s="1"/>
  <c r="AJ499" i="6"/>
  <c r="AB500" i="22" s="1"/>
  <c r="AJ500" i="6"/>
  <c r="AB501" i="22" s="1"/>
  <c r="AJ501" i="6"/>
  <c r="AB502" i="22" s="1"/>
  <c r="AJ502" i="6"/>
  <c r="AB503" i="22" s="1"/>
  <c r="AJ503" i="6"/>
  <c r="AB504" i="22" s="1"/>
  <c r="AJ504" i="6"/>
  <c r="AB505" i="22" s="1"/>
  <c r="AJ505" i="6"/>
  <c r="AB506" i="22" s="1"/>
  <c r="AJ506" i="6"/>
  <c r="AB507" i="22" s="1"/>
  <c r="AJ507" i="6"/>
  <c r="AB508" i="22" s="1"/>
  <c r="AJ508" i="6"/>
  <c r="AB509" i="22" s="1"/>
  <c r="AJ509" i="6"/>
  <c r="AB510" i="22" s="1"/>
  <c r="AH13" i="6"/>
  <c r="AL13" i="6" s="1"/>
  <c r="AH14" i="6"/>
  <c r="AH15" i="6"/>
  <c r="AH16" i="6"/>
  <c r="AH17" i="6"/>
  <c r="AH18" i="6"/>
  <c r="AH19" i="6"/>
  <c r="BE19" i="6" s="1"/>
  <c r="AH20" i="6"/>
  <c r="BE20" i="6" s="1"/>
  <c r="AH21" i="6"/>
  <c r="BE21" i="6" s="1"/>
  <c r="AH22" i="6"/>
  <c r="AH23" i="6"/>
  <c r="BE23" i="6" s="1"/>
  <c r="AH24" i="6"/>
  <c r="BE24" i="6" s="1"/>
  <c r="AH25" i="6"/>
  <c r="BE25" i="6" s="1"/>
  <c r="AH26" i="6"/>
  <c r="AH27" i="6"/>
  <c r="AH28" i="6"/>
  <c r="BE28" i="6" s="1"/>
  <c r="AH29" i="6"/>
  <c r="BE29" i="6" s="1"/>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BE317" i="6" s="1"/>
  <c r="AH318" i="6"/>
  <c r="AH319" i="6"/>
  <c r="BE319" i="6" s="1"/>
  <c r="AH320" i="6"/>
  <c r="AH321" i="6"/>
  <c r="BE321" i="6" s="1"/>
  <c r="AH322" i="6"/>
  <c r="AH323" i="6"/>
  <c r="AH324" i="6"/>
  <c r="AH325" i="6"/>
  <c r="BE325" i="6" s="1"/>
  <c r="AH326" i="6"/>
  <c r="BE326" i="6" s="1"/>
  <c r="AH327" i="6"/>
  <c r="AH328" i="6"/>
  <c r="BE328" i="6" s="1"/>
  <c r="AH329" i="6"/>
  <c r="BE329" i="6" s="1"/>
  <c r="AH330" i="6"/>
  <c r="AH331" i="6"/>
  <c r="AH332" i="6"/>
  <c r="AH333" i="6"/>
  <c r="AH334" i="6"/>
  <c r="BE334" i="6" s="1"/>
  <c r="AH335" i="6"/>
  <c r="BE335" i="6" s="1"/>
  <c r="AH336" i="6"/>
  <c r="AH337" i="6"/>
  <c r="BE337" i="6" s="1"/>
  <c r="AH338" i="6"/>
  <c r="BE338" i="6" s="1"/>
  <c r="AH339" i="6"/>
  <c r="AH340" i="6"/>
  <c r="AH341" i="6"/>
  <c r="BE341" i="6" s="1"/>
  <c r="AH342" i="6"/>
  <c r="AH343" i="6"/>
  <c r="BE343" i="6" s="1"/>
  <c r="AH344" i="6"/>
  <c r="BE344" i="6" s="1"/>
  <c r="AH345" i="6"/>
  <c r="BE345" i="6" s="1"/>
  <c r="AH346" i="6"/>
  <c r="BE346" i="6" s="1"/>
  <c r="AH347" i="6"/>
  <c r="BE347" i="6" s="1"/>
  <c r="AH348" i="6"/>
  <c r="AH349" i="6"/>
  <c r="AH350" i="6"/>
  <c r="AH351" i="6"/>
  <c r="AH352" i="6"/>
  <c r="BE352" i="6" s="1"/>
  <c r="AH353" i="6"/>
  <c r="BE353" i="6" s="1"/>
  <c r="AH354" i="6"/>
  <c r="AH355" i="6"/>
  <c r="AH356" i="6"/>
  <c r="AH357" i="6"/>
  <c r="AH358" i="6"/>
  <c r="AH359" i="6"/>
  <c r="AH360" i="6"/>
  <c r="AH361" i="6"/>
  <c r="BE361" i="6" s="1"/>
  <c r="AH362" i="6"/>
  <c r="BE362" i="6" s="1"/>
  <c r="AH363" i="6"/>
  <c r="AH364" i="6"/>
  <c r="AH365" i="6"/>
  <c r="BE365" i="6" s="1"/>
  <c r="AH366" i="6"/>
  <c r="BE366" i="6" s="1"/>
  <c r="AH367" i="6"/>
  <c r="AH368" i="6"/>
  <c r="BE368" i="6" s="1"/>
  <c r="AH369" i="6"/>
  <c r="AH370" i="6"/>
  <c r="BE370" i="6" s="1"/>
  <c r="AH371" i="6"/>
  <c r="AH372" i="6"/>
  <c r="AH373" i="6"/>
  <c r="AH374" i="6"/>
  <c r="AH375" i="6"/>
  <c r="AH376" i="6"/>
  <c r="AH377" i="6"/>
  <c r="AH378" i="6"/>
  <c r="BE378" i="6" s="1"/>
  <c r="AH379" i="6"/>
  <c r="AH380" i="6"/>
  <c r="AH381" i="6"/>
  <c r="BE381" i="6" s="1"/>
  <c r="AH382" i="6"/>
  <c r="AH383" i="6"/>
  <c r="BE383" i="6" s="1"/>
  <c r="AH384" i="6"/>
  <c r="AH385" i="6"/>
  <c r="AH386" i="6"/>
  <c r="AH387" i="6"/>
  <c r="AH388" i="6"/>
  <c r="AH389" i="6"/>
  <c r="BE389" i="6" s="1"/>
  <c r="AH390" i="6"/>
  <c r="BE390" i="6" s="1"/>
  <c r="AH391" i="6"/>
  <c r="BE391" i="6" s="1"/>
  <c r="AH392" i="6"/>
  <c r="BE392" i="6" s="1"/>
  <c r="AH393" i="6"/>
  <c r="AH394" i="6"/>
  <c r="BE394" i="6" s="1"/>
  <c r="AH395" i="6"/>
  <c r="AH396" i="6"/>
  <c r="AH397" i="6"/>
  <c r="AH398" i="6"/>
  <c r="AH399" i="6"/>
  <c r="BE399" i="6" s="1"/>
  <c r="AH400" i="6"/>
  <c r="AH401" i="6"/>
  <c r="BE401" i="6" s="1"/>
  <c r="AH402" i="6"/>
  <c r="AH403" i="6"/>
  <c r="AH404" i="6"/>
  <c r="AH405" i="6"/>
  <c r="AH406" i="6"/>
  <c r="BE406" i="6" s="1"/>
  <c r="AH407" i="6"/>
  <c r="BE407" i="6" s="1"/>
  <c r="AH408" i="6"/>
  <c r="BE408" i="6" s="1"/>
  <c r="AH409" i="6"/>
  <c r="AH410" i="6"/>
  <c r="BE410" i="6" s="1"/>
  <c r="AH411" i="6"/>
  <c r="AH412" i="6"/>
  <c r="AH413" i="6"/>
  <c r="AH414" i="6"/>
  <c r="AH415" i="6"/>
  <c r="AH416" i="6"/>
  <c r="BE416" i="6" s="1"/>
  <c r="AH417" i="6"/>
  <c r="BE417" i="6" s="1"/>
  <c r="AH418" i="6"/>
  <c r="BE418" i="6" s="1"/>
  <c r="AH419" i="6"/>
  <c r="AH420" i="6"/>
  <c r="AH421" i="6"/>
  <c r="AH422" i="6"/>
  <c r="AH423" i="6"/>
  <c r="AH424" i="6"/>
  <c r="AH425" i="6"/>
  <c r="BE425" i="6" s="1"/>
  <c r="AH426" i="6"/>
  <c r="BE426" i="6" s="1"/>
  <c r="AH427" i="6"/>
  <c r="AH428" i="6"/>
  <c r="AH429" i="6"/>
  <c r="BE429" i="6" s="1"/>
  <c r="AH430" i="6"/>
  <c r="AH431" i="6"/>
  <c r="BE431" i="6" s="1"/>
  <c r="AH432" i="6"/>
  <c r="AH433" i="6"/>
  <c r="BE433" i="6" s="1"/>
  <c r="AH434" i="6"/>
  <c r="BE434" i="6" s="1"/>
  <c r="AH435" i="6"/>
  <c r="AH436" i="6"/>
  <c r="AH437" i="6"/>
  <c r="AH438" i="6"/>
  <c r="AH439" i="6"/>
  <c r="AH440" i="6"/>
  <c r="AH441" i="6"/>
  <c r="BE441" i="6" s="1"/>
  <c r="AH442" i="6"/>
  <c r="AH443" i="6"/>
  <c r="AH444" i="6"/>
  <c r="AH445" i="6"/>
  <c r="BE445" i="6" s="1"/>
  <c r="AH446" i="6"/>
  <c r="BE446" i="6" s="1"/>
  <c r="AH447" i="6"/>
  <c r="BE447" i="6" s="1"/>
  <c r="AH448" i="6"/>
  <c r="AH449" i="6"/>
  <c r="AH450" i="6"/>
  <c r="AH451" i="6"/>
  <c r="AH452" i="6"/>
  <c r="AH453" i="6"/>
  <c r="BE453" i="6" s="1"/>
  <c r="AH454" i="6"/>
  <c r="BE454" i="6" s="1"/>
  <c r="AH455" i="6"/>
  <c r="AH456" i="6"/>
  <c r="BE456" i="6" s="1"/>
  <c r="AH457" i="6"/>
  <c r="AH458" i="6"/>
  <c r="AH459" i="6"/>
  <c r="AH460" i="6"/>
  <c r="AH461" i="6"/>
  <c r="AH462" i="6"/>
  <c r="AH463" i="6"/>
  <c r="BE463" i="6" s="1"/>
  <c r="AH464" i="6"/>
  <c r="AH465" i="6"/>
  <c r="BE465" i="6" s="1"/>
  <c r="AH466" i="6"/>
  <c r="BE466" i="6" s="1"/>
  <c r="AH467" i="6"/>
  <c r="AH468" i="6"/>
  <c r="AH469" i="6"/>
  <c r="AH470" i="6"/>
  <c r="AH471" i="6"/>
  <c r="BE471" i="6" s="1"/>
  <c r="AH472" i="6"/>
  <c r="BE472" i="6" s="1"/>
  <c r="AH473" i="6"/>
  <c r="BE473" i="6" s="1"/>
  <c r="AH474" i="6"/>
  <c r="BE474" i="6" s="1"/>
  <c r="AH475" i="6"/>
  <c r="AH476" i="6"/>
  <c r="AH477" i="6"/>
  <c r="AH478" i="6"/>
  <c r="BE478" i="6" s="1"/>
  <c r="AH479" i="6"/>
  <c r="BE479" i="6" s="1"/>
  <c r="AH480" i="6"/>
  <c r="BE480" i="6" s="1"/>
  <c r="AH481" i="6"/>
  <c r="BE481" i="6" s="1"/>
  <c r="AH482" i="6"/>
  <c r="AH483" i="6"/>
  <c r="BE483" i="6" s="1"/>
  <c r="AH484" i="6"/>
  <c r="AH485" i="6"/>
  <c r="AH486" i="6"/>
  <c r="AH487" i="6"/>
  <c r="AH488" i="6"/>
  <c r="AH489" i="6"/>
  <c r="BE489" i="6" s="1"/>
  <c r="AH490" i="6"/>
  <c r="BE490" i="6" s="1"/>
  <c r="AH491" i="6"/>
  <c r="AH492" i="6"/>
  <c r="AH493" i="6"/>
  <c r="BE493" i="6" s="1"/>
  <c r="AH494" i="6"/>
  <c r="AH495" i="6"/>
  <c r="AH496" i="6"/>
  <c r="AH497" i="6"/>
  <c r="AH498" i="6"/>
  <c r="BE498" i="6" s="1"/>
  <c r="AH499" i="6"/>
  <c r="AH500" i="6"/>
  <c r="AH501" i="6"/>
  <c r="AH502" i="6"/>
  <c r="AH503" i="6"/>
  <c r="AH504" i="6"/>
  <c r="BE504" i="6" s="1"/>
  <c r="AH505" i="6"/>
  <c r="AH506" i="6"/>
  <c r="AH507" i="6"/>
  <c r="AH508" i="6"/>
  <c r="AH509" i="6"/>
  <c r="BE509" i="6" s="1"/>
  <c r="L13" i="6"/>
  <c r="X13" i="6" s="1"/>
  <c r="L14" i="6"/>
  <c r="X14" i="6" s="1"/>
  <c r="L15" i="6"/>
  <c r="X15" i="6" s="1"/>
  <c r="L16" i="6"/>
  <c r="X16" i="6" s="1"/>
  <c r="L17" i="6"/>
  <c r="X17" i="6" s="1"/>
  <c r="L18" i="6"/>
  <c r="X18" i="6" s="1"/>
  <c r="L19" i="6"/>
  <c r="X19" i="6" s="1"/>
  <c r="L20" i="6"/>
  <c r="X20" i="6" s="1"/>
  <c r="L21" i="6"/>
  <c r="X21" i="6" s="1"/>
  <c r="L22" i="6"/>
  <c r="X22" i="6" s="1"/>
  <c r="L23" i="6"/>
  <c r="X23" i="6" s="1"/>
  <c r="L24" i="6"/>
  <c r="X24" i="6" s="1"/>
  <c r="L25" i="6"/>
  <c r="X25" i="6" s="1"/>
  <c r="L26" i="6"/>
  <c r="X26" i="6" s="1"/>
  <c r="L27" i="6"/>
  <c r="X27" i="6" s="1"/>
  <c r="L28" i="6"/>
  <c r="X28" i="6" s="1"/>
  <c r="L29" i="6"/>
  <c r="X29" i="6" s="1"/>
  <c r="L30" i="6"/>
  <c r="X30" i="6" s="1"/>
  <c r="L31" i="6"/>
  <c r="X31" i="6" s="1"/>
  <c r="L32" i="6"/>
  <c r="X32" i="6" s="1"/>
  <c r="L33" i="6"/>
  <c r="X33" i="6" s="1"/>
  <c r="L34" i="6"/>
  <c r="X34" i="6" s="1"/>
  <c r="L35" i="6"/>
  <c r="X35" i="6" s="1"/>
  <c r="L36" i="6"/>
  <c r="X36" i="6" s="1"/>
  <c r="L37" i="6"/>
  <c r="X37" i="6" s="1"/>
  <c r="L38" i="6"/>
  <c r="X38" i="6" s="1"/>
  <c r="L39" i="6"/>
  <c r="X39" i="6" s="1"/>
  <c r="L40" i="6"/>
  <c r="X40" i="6" s="1"/>
  <c r="L41" i="6"/>
  <c r="X41" i="6" s="1"/>
  <c r="L42" i="6"/>
  <c r="X42" i="6" s="1"/>
  <c r="L43" i="6"/>
  <c r="X43" i="6" s="1"/>
  <c r="L44" i="6"/>
  <c r="X44" i="6" s="1"/>
  <c r="L45" i="6"/>
  <c r="X45" i="6" s="1"/>
  <c r="L46" i="6"/>
  <c r="X46" i="6" s="1"/>
  <c r="L47" i="6"/>
  <c r="X47" i="6" s="1"/>
  <c r="L48" i="6"/>
  <c r="X48" i="6" s="1"/>
  <c r="L49" i="6"/>
  <c r="X49" i="6" s="1"/>
  <c r="L50" i="6"/>
  <c r="X50" i="6" s="1"/>
  <c r="L51" i="6"/>
  <c r="X51" i="6" s="1"/>
  <c r="L52" i="6"/>
  <c r="X52" i="6" s="1"/>
  <c r="L53" i="6"/>
  <c r="X53" i="6" s="1"/>
  <c r="L54" i="6"/>
  <c r="X54" i="6" s="1"/>
  <c r="L55" i="6"/>
  <c r="X55" i="6" s="1"/>
  <c r="L56" i="6"/>
  <c r="X56" i="6" s="1"/>
  <c r="L57" i="6"/>
  <c r="X57" i="6" s="1"/>
  <c r="L58" i="6"/>
  <c r="X58" i="6" s="1"/>
  <c r="L59" i="6"/>
  <c r="X59" i="6" s="1"/>
  <c r="L60" i="6"/>
  <c r="X60" i="6" s="1"/>
  <c r="L61" i="6"/>
  <c r="X61" i="6" s="1"/>
  <c r="L62" i="6"/>
  <c r="X62" i="6" s="1"/>
  <c r="L63" i="6"/>
  <c r="X63" i="6" s="1"/>
  <c r="L64" i="6"/>
  <c r="X64" i="6" s="1"/>
  <c r="L65" i="6"/>
  <c r="X65" i="6" s="1"/>
  <c r="L66" i="6"/>
  <c r="X66" i="6" s="1"/>
  <c r="L67" i="6"/>
  <c r="X67" i="6" s="1"/>
  <c r="L68" i="6"/>
  <c r="X68" i="6" s="1"/>
  <c r="L69" i="6"/>
  <c r="X69" i="6" s="1"/>
  <c r="L70" i="6"/>
  <c r="X70" i="6" s="1"/>
  <c r="L71" i="6"/>
  <c r="X71" i="6" s="1"/>
  <c r="L72" i="6"/>
  <c r="X72" i="6" s="1"/>
  <c r="L73" i="6"/>
  <c r="X73" i="6" s="1"/>
  <c r="L74" i="6"/>
  <c r="X74" i="6" s="1"/>
  <c r="L75" i="6"/>
  <c r="X75" i="6" s="1"/>
  <c r="L76" i="6"/>
  <c r="X76" i="6" s="1"/>
  <c r="L77" i="6"/>
  <c r="X77" i="6" s="1"/>
  <c r="L78" i="6"/>
  <c r="X78" i="6" s="1"/>
  <c r="L79" i="6"/>
  <c r="X79" i="6" s="1"/>
  <c r="L80" i="6"/>
  <c r="X80" i="6" s="1"/>
  <c r="L81" i="6"/>
  <c r="X81" i="6" s="1"/>
  <c r="L82" i="6"/>
  <c r="X82" i="6" s="1"/>
  <c r="L83" i="6"/>
  <c r="X83" i="6" s="1"/>
  <c r="L84" i="6"/>
  <c r="X84" i="6" s="1"/>
  <c r="L85" i="6"/>
  <c r="X85" i="6" s="1"/>
  <c r="L86" i="6"/>
  <c r="X86" i="6" s="1"/>
  <c r="L87" i="6"/>
  <c r="X87" i="6" s="1"/>
  <c r="L88" i="6"/>
  <c r="X88" i="6" s="1"/>
  <c r="L89" i="6"/>
  <c r="X89" i="6" s="1"/>
  <c r="L90" i="6"/>
  <c r="X90" i="6" s="1"/>
  <c r="L91" i="6"/>
  <c r="X91" i="6" s="1"/>
  <c r="L92" i="6"/>
  <c r="X92" i="6" s="1"/>
  <c r="L93" i="6"/>
  <c r="X93" i="6" s="1"/>
  <c r="L94" i="6"/>
  <c r="X94" i="6" s="1"/>
  <c r="L95" i="6"/>
  <c r="X95" i="6" s="1"/>
  <c r="L96" i="6"/>
  <c r="X96" i="6" s="1"/>
  <c r="L97" i="6"/>
  <c r="X97" i="6" s="1"/>
  <c r="L98" i="6"/>
  <c r="X98" i="6" s="1"/>
  <c r="L99" i="6"/>
  <c r="X99" i="6" s="1"/>
  <c r="L100" i="6"/>
  <c r="X100" i="6" s="1"/>
  <c r="L101" i="6"/>
  <c r="X101" i="6" s="1"/>
  <c r="L102" i="6"/>
  <c r="X102" i="6" s="1"/>
  <c r="L103" i="6"/>
  <c r="X103" i="6" s="1"/>
  <c r="L104" i="6"/>
  <c r="X104" i="6" s="1"/>
  <c r="L105" i="6"/>
  <c r="X105" i="6" s="1"/>
  <c r="L106" i="6"/>
  <c r="X106" i="6" s="1"/>
  <c r="L107" i="6"/>
  <c r="X107" i="6" s="1"/>
  <c r="L108" i="6"/>
  <c r="X108" i="6" s="1"/>
  <c r="L109" i="6"/>
  <c r="X109" i="6" s="1"/>
  <c r="L110" i="6"/>
  <c r="X110" i="6" s="1"/>
  <c r="L111" i="6"/>
  <c r="X111" i="6" s="1"/>
  <c r="L112" i="6"/>
  <c r="X112" i="6" s="1"/>
  <c r="L113" i="6"/>
  <c r="X113" i="6" s="1"/>
  <c r="L114" i="6"/>
  <c r="X114" i="6" s="1"/>
  <c r="L115" i="6"/>
  <c r="X115" i="6" s="1"/>
  <c r="L116" i="6"/>
  <c r="X116" i="6" s="1"/>
  <c r="L117" i="6"/>
  <c r="X117" i="6" s="1"/>
  <c r="L118" i="6"/>
  <c r="X118" i="6" s="1"/>
  <c r="L119" i="6"/>
  <c r="X119" i="6" s="1"/>
  <c r="L120" i="6"/>
  <c r="X120" i="6" s="1"/>
  <c r="L121" i="6"/>
  <c r="X121" i="6" s="1"/>
  <c r="L122" i="6"/>
  <c r="X122" i="6" s="1"/>
  <c r="L123" i="6"/>
  <c r="X123" i="6" s="1"/>
  <c r="L124" i="6"/>
  <c r="X124" i="6" s="1"/>
  <c r="L125" i="6"/>
  <c r="X125" i="6" s="1"/>
  <c r="L126" i="6"/>
  <c r="X126" i="6" s="1"/>
  <c r="L127" i="6"/>
  <c r="X127" i="6" s="1"/>
  <c r="L128" i="6"/>
  <c r="X128" i="6" s="1"/>
  <c r="L129" i="6"/>
  <c r="X129" i="6" s="1"/>
  <c r="L130" i="6"/>
  <c r="X130" i="6" s="1"/>
  <c r="L131" i="6"/>
  <c r="X131" i="6" s="1"/>
  <c r="L132" i="6"/>
  <c r="X132" i="6" s="1"/>
  <c r="L133" i="6"/>
  <c r="X133" i="6" s="1"/>
  <c r="L134" i="6"/>
  <c r="X134" i="6" s="1"/>
  <c r="L135" i="6"/>
  <c r="X135" i="6" s="1"/>
  <c r="L136" i="6"/>
  <c r="X136" i="6" s="1"/>
  <c r="L137" i="6"/>
  <c r="X137" i="6" s="1"/>
  <c r="L138" i="6"/>
  <c r="X138" i="6" s="1"/>
  <c r="L139" i="6"/>
  <c r="X139" i="6" s="1"/>
  <c r="L140" i="6"/>
  <c r="X140" i="6" s="1"/>
  <c r="L141" i="6"/>
  <c r="X141" i="6" s="1"/>
  <c r="L142" i="6"/>
  <c r="X142" i="6" s="1"/>
  <c r="L143" i="6"/>
  <c r="X143" i="6" s="1"/>
  <c r="L144" i="6"/>
  <c r="X144" i="6" s="1"/>
  <c r="L145" i="6"/>
  <c r="X145" i="6" s="1"/>
  <c r="L146" i="6"/>
  <c r="X146" i="6" s="1"/>
  <c r="L147" i="6"/>
  <c r="X147" i="6" s="1"/>
  <c r="L148" i="6"/>
  <c r="X148" i="6" s="1"/>
  <c r="L149" i="6"/>
  <c r="X149" i="6" s="1"/>
  <c r="L150" i="6"/>
  <c r="X150" i="6" s="1"/>
  <c r="L151" i="6"/>
  <c r="X151" i="6" s="1"/>
  <c r="L152" i="6"/>
  <c r="X152" i="6" s="1"/>
  <c r="L153" i="6"/>
  <c r="X153" i="6" s="1"/>
  <c r="L154" i="6"/>
  <c r="X154" i="6" s="1"/>
  <c r="L155" i="6"/>
  <c r="X155" i="6" s="1"/>
  <c r="L156" i="6"/>
  <c r="X156" i="6" s="1"/>
  <c r="L157" i="6"/>
  <c r="X157" i="6" s="1"/>
  <c r="L158" i="6"/>
  <c r="X158" i="6" s="1"/>
  <c r="L159" i="6"/>
  <c r="X159" i="6" s="1"/>
  <c r="L160" i="6"/>
  <c r="X160" i="6" s="1"/>
  <c r="L161" i="6"/>
  <c r="X161" i="6" s="1"/>
  <c r="L162" i="6"/>
  <c r="X162" i="6" s="1"/>
  <c r="L163" i="6"/>
  <c r="X163" i="6" s="1"/>
  <c r="L164" i="6"/>
  <c r="X164" i="6" s="1"/>
  <c r="L165" i="6"/>
  <c r="X165" i="6" s="1"/>
  <c r="L166" i="6"/>
  <c r="X166" i="6" s="1"/>
  <c r="L167" i="6"/>
  <c r="X167" i="6" s="1"/>
  <c r="L168" i="6"/>
  <c r="X168" i="6" s="1"/>
  <c r="L169" i="6"/>
  <c r="X169" i="6" s="1"/>
  <c r="L170" i="6"/>
  <c r="X170" i="6" s="1"/>
  <c r="L171" i="6"/>
  <c r="X171" i="6" s="1"/>
  <c r="L172" i="6"/>
  <c r="X172" i="6" s="1"/>
  <c r="L173" i="6"/>
  <c r="X173" i="6" s="1"/>
  <c r="L174" i="6"/>
  <c r="X174" i="6" s="1"/>
  <c r="L175" i="6"/>
  <c r="X175" i="6" s="1"/>
  <c r="L176" i="6"/>
  <c r="X176" i="6" s="1"/>
  <c r="L177" i="6"/>
  <c r="X177" i="6" s="1"/>
  <c r="L178" i="6"/>
  <c r="X178" i="6" s="1"/>
  <c r="L179" i="6"/>
  <c r="X179" i="6" s="1"/>
  <c r="L180" i="6"/>
  <c r="X180" i="6" s="1"/>
  <c r="L181" i="6"/>
  <c r="X181" i="6" s="1"/>
  <c r="L182" i="6"/>
  <c r="X182" i="6" s="1"/>
  <c r="L183" i="6"/>
  <c r="X183" i="6" s="1"/>
  <c r="L184" i="6"/>
  <c r="X184" i="6" s="1"/>
  <c r="L185" i="6"/>
  <c r="X185" i="6" s="1"/>
  <c r="L186" i="6"/>
  <c r="X186" i="6" s="1"/>
  <c r="L187" i="6"/>
  <c r="X187" i="6" s="1"/>
  <c r="L188" i="6"/>
  <c r="X188" i="6" s="1"/>
  <c r="L189" i="6"/>
  <c r="X189" i="6" s="1"/>
  <c r="L190" i="6"/>
  <c r="X190" i="6" s="1"/>
  <c r="L191" i="6"/>
  <c r="X191" i="6" s="1"/>
  <c r="L192" i="6"/>
  <c r="X192" i="6" s="1"/>
  <c r="L193" i="6"/>
  <c r="X193" i="6" s="1"/>
  <c r="L194" i="6"/>
  <c r="X194" i="6" s="1"/>
  <c r="L195" i="6"/>
  <c r="X195" i="6" s="1"/>
  <c r="L196" i="6"/>
  <c r="X196" i="6" s="1"/>
  <c r="L197" i="6"/>
  <c r="X197" i="6" s="1"/>
  <c r="L198" i="6"/>
  <c r="X198" i="6" s="1"/>
  <c r="L199" i="6"/>
  <c r="X199" i="6" s="1"/>
  <c r="L200" i="6"/>
  <c r="X200" i="6" s="1"/>
  <c r="L201" i="6"/>
  <c r="X201" i="6" s="1"/>
  <c r="L202" i="6"/>
  <c r="X202" i="6" s="1"/>
  <c r="L203" i="6"/>
  <c r="X203" i="6" s="1"/>
  <c r="L204" i="6"/>
  <c r="X204" i="6" s="1"/>
  <c r="L205" i="6"/>
  <c r="X205" i="6" s="1"/>
  <c r="L206" i="6"/>
  <c r="X206" i="6" s="1"/>
  <c r="L207" i="6"/>
  <c r="X207" i="6" s="1"/>
  <c r="L208" i="6"/>
  <c r="X208" i="6" s="1"/>
  <c r="L209" i="6"/>
  <c r="X209" i="6" s="1"/>
  <c r="L210" i="6"/>
  <c r="X210" i="6" s="1"/>
  <c r="L211" i="6"/>
  <c r="X211" i="6" s="1"/>
  <c r="L212" i="6"/>
  <c r="X212" i="6" s="1"/>
  <c r="L213" i="6"/>
  <c r="X213" i="6" s="1"/>
  <c r="L214" i="6"/>
  <c r="X214" i="6" s="1"/>
  <c r="L215" i="6"/>
  <c r="X215" i="6" s="1"/>
  <c r="L216" i="6"/>
  <c r="X216" i="6" s="1"/>
  <c r="L217" i="6"/>
  <c r="X217" i="6" s="1"/>
  <c r="L218" i="6"/>
  <c r="X218" i="6" s="1"/>
  <c r="L219" i="6"/>
  <c r="X219" i="6" s="1"/>
  <c r="L220" i="6"/>
  <c r="X220" i="6" s="1"/>
  <c r="L221" i="6"/>
  <c r="X221" i="6" s="1"/>
  <c r="L222" i="6"/>
  <c r="X222" i="6" s="1"/>
  <c r="L223" i="6"/>
  <c r="X223" i="6" s="1"/>
  <c r="L224" i="6"/>
  <c r="X224" i="6" s="1"/>
  <c r="L225" i="6"/>
  <c r="X225" i="6" s="1"/>
  <c r="L226" i="6"/>
  <c r="X226" i="6" s="1"/>
  <c r="L227" i="6"/>
  <c r="X227" i="6" s="1"/>
  <c r="L228" i="6"/>
  <c r="X228" i="6" s="1"/>
  <c r="L229" i="6"/>
  <c r="X229" i="6" s="1"/>
  <c r="L230" i="6"/>
  <c r="X230" i="6" s="1"/>
  <c r="L231" i="6"/>
  <c r="X231" i="6" s="1"/>
  <c r="L232" i="6"/>
  <c r="X232" i="6" s="1"/>
  <c r="L233" i="6"/>
  <c r="X233" i="6" s="1"/>
  <c r="L234" i="6"/>
  <c r="X234" i="6" s="1"/>
  <c r="L235" i="6"/>
  <c r="X235" i="6" s="1"/>
  <c r="L236" i="6"/>
  <c r="X236" i="6" s="1"/>
  <c r="L237" i="6"/>
  <c r="X237" i="6" s="1"/>
  <c r="L238" i="6"/>
  <c r="X238" i="6" s="1"/>
  <c r="L239" i="6"/>
  <c r="X239" i="6" s="1"/>
  <c r="L240" i="6"/>
  <c r="X240" i="6" s="1"/>
  <c r="L241" i="6"/>
  <c r="X241" i="6" s="1"/>
  <c r="L242" i="6"/>
  <c r="X242" i="6" s="1"/>
  <c r="L243" i="6"/>
  <c r="X243" i="6" s="1"/>
  <c r="L244" i="6"/>
  <c r="X244" i="6" s="1"/>
  <c r="L245" i="6"/>
  <c r="X245" i="6" s="1"/>
  <c r="L246" i="6"/>
  <c r="X246" i="6" s="1"/>
  <c r="L247" i="6"/>
  <c r="X247" i="6" s="1"/>
  <c r="L248" i="6"/>
  <c r="X248" i="6" s="1"/>
  <c r="L249" i="6"/>
  <c r="X249" i="6" s="1"/>
  <c r="L250" i="6"/>
  <c r="X250" i="6" s="1"/>
  <c r="L251" i="6"/>
  <c r="X251" i="6" s="1"/>
  <c r="L252" i="6"/>
  <c r="X252" i="6" s="1"/>
  <c r="L253" i="6"/>
  <c r="X253" i="6" s="1"/>
  <c r="L254" i="6"/>
  <c r="X254" i="6" s="1"/>
  <c r="L255" i="6"/>
  <c r="X255" i="6" s="1"/>
  <c r="L256" i="6"/>
  <c r="X256" i="6" s="1"/>
  <c r="L257" i="6"/>
  <c r="X257" i="6" s="1"/>
  <c r="L258" i="6"/>
  <c r="X258" i="6" s="1"/>
  <c r="L259" i="6"/>
  <c r="X259" i="6" s="1"/>
  <c r="L260" i="6"/>
  <c r="X260" i="6" s="1"/>
  <c r="L261" i="6"/>
  <c r="X261" i="6" s="1"/>
  <c r="L262" i="6"/>
  <c r="X262" i="6" s="1"/>
  <c r="L263" i="6"/>
  <c r="X263" i="6" s="1"/>
  <c r="L264" i="6"/>
  <c r="X264" i="6" s="1"/>
  <c r="L265" i="6"/>
  <c r="X265" i="6" s="1"/>
  <c r="L266" i="6"/>
  <c r="X266" i="6" s="1"/>
  <c r="L267" i="6"/>
  <c r="X267" i="6" s="1"/>
  <c r="L268" i="6"/>
  <c r="X268" i="6" s="1"/>
  <c r="L269" i="6"/>
  <c r="X269" i="6" s="1"/>
  <c r="L270" i="6"/>
  <c r="X270" i="6" s="1"/>
  <c r="L271" i="6"/>
  <c r="X271" i="6" s="1"/>
  <c r="L272" i="6"/>
  <c r="X272" i="6" s="1"/>
  <c r="L273" i="6"/>
  <c r="X273" i="6" s="1"/>
  <c r="L274" i="6"/>
  <c r="X274" i="6" s="1"/>
  <c r="L275" i="6"/>
  <c r="X275" i="6" s="1"/>
  <c r="L276" i="6"/>
  <c r="X276" i="6" s="1"/>
  <c r="L277" i="6"/>
  <c r="X277" i="6" s="1"/>
  <c r="L278" i="6"/>
  <c r="X278" i="6" s="1"/>
  <c r="L279" i="6"/>
  <c r="X279" i="6" s="1"/>
  <c r="L280" i="6"/>
  <c r="X280" i="6" s="1"/>
  <c r="L281" i="6"/>
  <c r="X281" i="6" s="1"/>
  <c r="L282" i="6"/>
  <c r="X282" i="6" s="1"/>
  <c r="L283" i="6"/>
  <c r="X283" i="6" s="1"/>
  <c r="L284" i="6"/>
  <c r="X284" i="6" s="1"/>
  <c r="L285" i="6"/>
  <c r="X285" i="6" s="1"/>
  <c r="L286" i="6"/>
  <c r="X286" i="6" s="1"/>
  <c r="L287" i="6"/>
  <c r="X287" i="6" s="1"/>
  <c r="L288" i="6"/>
  <c r="X288" i="6" s="1"/>
  <c r="L289" i="6"/>
  <c r="X289" i="6" s="1"/>
  <c r="L290" i="6"/>
  <c r="X290" i="6" s="1"/>
  <c r="L291" i="6"/>
  <c r="X291" i="6" s="1"/>
  <c r="L292" i="6"/>
  <c r="X292" i="6" s="1"/>
  <c r="L293" i="6"/>
  <c r="X293" i="6" s="1"/>
  <c r="L294" i="6"/>
  <c r="X294" i="6" s="1"/>
  <c r="L295" i="6"/>
  <c r="X295" i="6" s="1"/>
  <c r="L296" i="6"/>
  <c r="X296" i="6" s="1"/>
  <c r="L297" i="6"/>
  <c r="X297" i="6" s="1"/>
  <c r="L298" i="6"/>
  <c r="X298" i="6" s="1"/>
  <c r="L299" i="6"/>
  <c r="X299" i="6" s="1"/>
  <c r="L300" i="6"/>
  <c r="X300" i="6" s="1"/>
  <c r="L301" i="6"/>
  <c r="X301" i="6" s="1"/>
  <c r="L302" i="6"/>
  <c r="X302" i="6" s="1"/>
  <c r="L303" i="6"/>
  <c r="X303" i="6" s="1"/>
  <c r="L304" i="6"/>
  <c r="X304" i="6" s="1"/>
  <c r="L305" i="6"/>
  <c r="X305" i="6" s="1"/>
  <c r="L306" i="6"/>
  <c r="X306" i="6" s="1"/>
  <c r="L307" i="6"/>
  <c r="X307" i="6" s="1"/>
  <c r="L308" i="6"/>
  <c r="X308" i="6" s="1"/>
  <c r="L309" i="6"/>
  <c r="X309" i="6" s="1"/>
  <c r="L310" i="6"/>
  <c r="X310" i="6" s="1"/>
  <c r="L311" i="6"/>
  <c r="X311" i="6" s="1"/>
  <c r="L312" i="6"/>
  <c r="X312" i="6" s="1"/>
  <c r="L313" i="6"/>
  <c r="X313" i="6" s="1"/>
  <c r="L314" i="6"/>
  <c r="X314" i="6" s="1"/>
  <c r="L315" i="6"/>
  <c r="X315" i="6" s="1"/>
  <c r="L316" i="6"/>
  <c r="X316" i="6" s="1"/>
  <c r="L317" i="6"/>
  <c r="X317" i="6" s="1"/>
  <c r="L318" i="6"/>
  <c r="X318" i="6" s="1"/>
  <c r="L319" i="6"/>
  <c r="X319" i="6" s="1"/>
  <c r="L320" i="6"/>
  <c r="X320" i="6" s="1"/>
  <c r="L321" i="6"/>
  <c r="X321" i="6" s="1"/>
  <c r="L322" i="6"/>
  <c r="X322" i="6" s="1"/>
  <c r="L323" i="6"/>
  <c r="X323" i="6" s="1"/>
  <c r="L324" i="6"/>
  <c r="X324" i="6" s="1"/>
  <c r="L325" i="6"/>
  <c r="X325" i="6" s="1"/>
  <c r="L326" i="6"/>
  <c r="X326" i="6" s="1"/>
  <c r="L327" i="6"/>
  <c r="X327" i="6" s="1"/>
  <c r="L328" i="6"/>
  <c r="X328" i="6" s="1"/>
  <c r="L329" i="6"/>
  <c r="X329" i="6" s="1"/>
  <c r="L330" i="6"/>
  <c r="X330" i="6" s="1"/>
  <c r="L331" i="6"/>
  <c r="X331" i="6" s="1"/>
  <c r="L332" i="6"/>
  <c r="X332" i="6" s="1"/>
  <c r="L333" i="6"/>
  <c r="X333" i="6" s="1"/>
  <c r="L334" i="6"/>
  <c r="X334" i="6" s="1"/>
  <c r="L335" i="6"/>
  <c r="X335" i="6" s="1"/>
  <c r="L336" i="6"/>
  <c r="X336" i="6" s="1"/>
  <c r="L337" i="6"/>
  <c r="X337" i="6" s="1"/>
  <c r="L338" i="6"/>
  <c r="X338" i="6" s="1"/>
  <c r="L339" i="6"/>
  <c r="X339" i="6" s="1"/>
  <c r="L340" i="6"/>
  <c r="X340" i="6" s="1"/>
  <c r="L341" i="6"/>
  <c r="X341" i="6" s="1"/>
  <c r="L342" i="6"/>
  <c r="X342" i="6" s="1"/>
  <c r="L343" i="6"/>
  <c r="X343" i="6" s="1"/>
  <c r="L344" i="6"/>
  <c r="X344" i="6" s="1"/>
  <c r="L345" i="6"/>
  <c r="X345" i="6" s="1"/>
  <c r="L346" i="6"/>
  <c r="X346" i="6" s="1"/>
  <c r="L347" i="6"/>
  <c r="X347" i="6" s="1"/>
  <c r="L348" i="6"/>
  <c r="X348" i="6" s="1"/>
  <c r="L349" i="6"/>
  <c r="X349" i="6" s="1"/>
  <c r="L350" i="6"/>
  <c r="X350" i="6" s="1"/>
  <c r="L351" i="6"/>
  <c r="X351" i="6" s="1"/>
  <c r="L352" i="6"/>
  <c r="X352" i="6" s="1"/>
  <c r="L353" i="6"/>
  <c r="X353" i="6" s="1"/>
  <c r="L354" i="6"/>
  <c r="X354" i="6" s="1"/>
  <c r="L355" i="6"/>
  <c r="X355" i="6" s="1"/>
  <c r="L356" i="6"/>
  <c r="X356" i="6" s="1"/>
  <c r="L357" i="6"/>
  <c r="X357" i="6" s="1"/>
  <c r="L358" i="6"/>
  <c r="X358" i="6" s="1"/>
  <c r="L359" i="6"/>
  <c r="X359" i="6" s="1"/>
  <c r="L360" i="6"/>
  <c r="X360" i="6" s="1"/>
  <c r="L361" i="6"/>
  <c r="X361" i="6" s="1"/>
  <c r="L362" i="6"/>
  <c r="X362" i="6" s="1"/>
  <c r="L363" i="6"/>
  <c r="X363" i="6" s="1"/>
  <c r="L364" i="6"/>
  <c r="X364" i="6" s="1"/>
  <c r="L365" i="6"/>
  <c r="X365" i="6" s="1"/>
  <c r="L366" i="6"/>
  <c r="X366" i="6" s="1"/>
  <c r="L367" i="6"/>
  <c r="X367" i="6" s="1"/>
  <c r="L368" i="6"/>
  <c r="X368" i="6" s="1"/>
  <c r="L369" i="6"/>
  <c r="X369" i="6" s="1"/>
  <c r="L370" i="6"/>
  <c r="X370" i="6" s="1"/>
  <c r="L371" i="6"/>
  <c r="X371" i="6" s="1"/>
  <c r="L372" i="6"/>
  <c r="X372" i="6" s="1"/>
  <c r="L373" i="6"/>
  <c r="X373" i="6" s="1"/>
  <c r="L374" i="6"/>
  <c r="X374" i="6" s="1"/>
  <c r="L375" i="6"/>
  <c r="X375" i="6" s="1"/>
  <c r="L376" i="6"/>
  <c r="X376" i="6" s="1"/>
  <c r="L377" i="6"/>
  <c r="X377" i="6" s="1"/>
  <c r="L378" i="6"/>
  <c r="X378" i="6" s="1"/>
  <c r="L379" i="6"/>
  <c r="X379" i="6" s="1"/>
  <c r="L380" i="6"/>
  <c r="X380" i="6" s="1"/>
  <c r="L381" i="6"/>
  <c r="X381" i="6" s="1"/>
  <c r="L382" i="6"/>
  <c r="X382" i="6" s="1"/>
  <c r="L383" i="6"/>
  <c r="X383" i="6" s="1"/>
  <c r="L384" i="6"/>
  <c r="X384" i="6" s="1"/>
  <c r="L385" i="6"/>
  <c r="X385" i="6" s="1"/>
  <c r="L386" i="6"/>
  <c r="X386" i="6" s="1"/>
  <c r="L387" i="6"/>
  <c r="X387" i="6" s="1"/>
  <c r="L388" i="6"/>
  <c r="X388" i="6" s="1"/>
  <c r="L389" i="6"/>
  <c r="X389" i="6" s="1"/>
  <c r="L390" i="6"/>
  <c r="X390" i="6" s="1"/>
  <c r="L391" i="6"/>
  <c r="X391" i="6" s="1"/>
  <c r="L392" i="6"/>
  <c r="X392" i="6" s="1"/>
  <c r="L393" i="6"/>
  <c r="X393" i="6" s="1"/>
  <c r="L394" i="6"/>
  <c r="X394" i="6" s="1"/>
  <c r="L395" i="6"/>
  <c r="X395" i="6" s="1"/>
  <c r="L396" i="6"/>
  <c r="X396" i="6" s="1"/>
  <c r="L397" i="6"/>
  <c r="X397" i="6" s="1"/>
  <c r="L398" i="6"/>
  <c r="X398" i="6" s="1"/>
  <c r="L399" i="6"/>
  <c r="X399" i="6" s="1"/>
  <c r="L400" i="6"/>
  <c r="X400" i="6" s="1"/>
  <c r="L401" i="6"/>
  <c r="X401" i="6" s="1"/>
  <c r="L402" i="6"/>
  <c r="X402" i="6" s="1"/>
  <c r="L403" i="6"/>
  <c r="X403" i="6" s="1"/>
  <c r="L404" i="6"/>
  <c r="X404" i="6" s="1"/>
  <c r="L405" i="6"/>
  <c r="X405" i="6" s="1"/>
  <c r="L406" i="6"/>
  <c r="X406" i="6" s="1"/>
  <c r="L407" i="6"/>
  <c r="X407" i="6" s="1"/>
  <c r="L408" i="6"/>
  <c r="X408" i="6" s="1"/>
  <c r="L409" i="6"/>
  <c r="X409" i="6" s="1"/>
  <c r="L410" i="6"/>
  <c r="X410" i="6" s="1"/>
  <c r="L411" i="6"/>
  <c r="X411" i="6" s="1"/>
  <c r="L412" i="6"/>
  <c r="X412" i="6" s="1"/>
  <c r="L413" i="6"/>
  <c r="X413" i="6" s="1"/>
  <c r="L414" i="6"/>
  <c r="X414" i="6" s="1"/>
  <c r="L415" i="6"/>
  <c r="X415" i="6" s="1"/>
  <c r="L416" i="6"/>
  <c r="X416" i="6" s="1"/>
  <c r="L417" i="6"/>
  <c r="X417" i="6" s="1"/>
  <c r="L418" i="6"/>
  <c r="X418" i="6" s="1"/>
  <c r="L419" i="6"/>
  <c r="X419" i="6" s="1"/>
  <c r="L420" i="6"/>
  <c r="X420" i="6" s="1"/>
  <c r="L421" i="6"/>
  <c r="X421" i="6" s="1"/>
  <c r="L422" i="6"/>
  <c r="X422" i="6" s="1"/>
  <c r="L423" i="6"/>
  <c r="X423" i="6" s="1"/>
  <c r="L424" i="6"/>
  <c r="X424" i="6" s="1"/>
  <c r="L425" i="6"/>
  <c r="X425" i="6" s="1"/>
  <c r="L426" i="6"/>
  <c r="X426" i="6" s="1"/>
  <c r="L427" i="6"/>
  <c r="X427" i="6" s="1"/>
  <c r="L428" i="6"/>
  <c r="X428" i="6" s="1"/>
  <c r="L429" i="6"/>
  <c r="X429" i="6" s="1"/>
  <c r="L430" i="6"/>
  <c r="X430" i="6" s="1"/>
  <c r="L431" i="6"/>
  <c r="X431" i="6" s="1"/>
  <c r="L432" i="6"/>
  <c r="X432" i="6" s="1"/>
  <c r="L433" i="6"/>
  <c r="X433" i="6" s="1"/>
  <c r="L434" i="6"/>
  <c r="X434" i="6" s="1"/>
  <c r="L435" i="6"/>
  <c r="X435" i="6" s="1"/>
  <c r="L436" i="6"/>
  <c r="X436" i="6" s="1"/>
  <c r="L437" i="6"/>
  <c r="X437" i="6" s="1"/>
  <c r="L438" i="6"/>
  <c r="X438" i="6" s="1"/>
  <c r="L439" i="6"/>
  <c r="X439" i="6" s="1"/>
  <c r="L440" i="6"/>
  <c r="X440" i="6" s="1"/>
  <c r="L441" i="6"/>
  <c r="X441" i="6" s="1"/>
  <c r="L442" i="6"/>
  <c r="X442" i="6" s="1"/>
  <c r="L443" i="6"/>
  <c r="X443" i="6" s="1"/>
  <c r="L444" i="6"/>
  <c r="X444" i="6" s="1"/>
  <c r="L445" i="6"/>
  <c r="X445" i="6" s="1"/>
  <c r="L446" i="6"/>
  <c r="X446" i="6" s="1"/>
  <c r="L447" i="6"/>
  <c r="X447" i="6" s="1"/>
  <c r="L448" i="6"/>
  <c r="X448" i="6" s="1"/>
  <c r="L449" i="6"/>
  <c r="X449" i="6" s="1"/>
  <c r="L450" i="6"/>
  <c r="X450" i="6" s="1"/>
  <c r="L451" i="6"/>
  <c r="X451" i="6" s="1"/>
  <c r="L452" i="6"/>
  <c r="X452" i="6" s="1"/>
  <c r="L453" i="6"/>
  <c r="X453" i="6" s="1"/>
  <c r="L454" i="6"/>
  <c r="X454" i="6" s="1"/>
  <c r="L455" i="6"/>
  <c r="X455" i="6" s="1"/>
  <c r="L456" i="6"/>
  <c r="X456" i="6" s="1"/>
  <c r="L457" i="6"/>
  <c r="X457" i="6" s="1"/>
  <c r="L458" i="6"/>
  <c r="X458" i="6" s="1"/>
  <c r="L459" i="6"/>
  <c r="X459" i="6" s="1"/>
  <c r="L460" i="6"/>
  <c r="X460" i="6" s="1"/>
  <c r="L461" i="6"/>
  <c r="X461" i="6" s="1"/>
  <c r="L462" i="6"/>
  <c r="X462" i="6" s="1"/>
  <c r="L463" i="6"/>
  <c r="X463" i="6" s="1"/>
  <c r="L464" i="6"/>
  <c r="X464" i="6" s="1"/>
  <c r="L465" i="6"/>
  <c r="X465" i="6" s="1"/>
  <c r="L466" i="6"/>
  <c r="X466" i="6" s="1"/>
  <c r="L467" i="6"/>
  <c r="X467" i="6" s="1"/>
  <c r="L468" i="6"/>
  <c r="X468" i="6" s="1"/>
  <c r="L469" i="6"/>
  <c r="X469" i="6" s="1"/>
  <c r="L470" i="6"/>
  <c r="X470" i="6" s="1"/>
  <c r="L471" i="6"/>
  <c r="X471" i="6" s="1"/>
  <c r="L472" i="6"/>
  <c r="X472" i="6" s="1"/>
  <c r="L473" i="6"/>
  <c r="X473" i="6" s="1"/>
  <c r="L474" i="6"/>
  <c r="X474" i="6" s="1"/>
  <c r="L475" i="6"/>
  <c r="X475" i="6" s="1"/>
  <c r="L476" i="6"/>
  <c r="X476" i="6" s="1"/>
  <c r="L477" i="6"/>
  <c r="X477" i="6" s="1"/>
  <c r="L478" i="6"/>
  <c r="X478" i="6" s="1"/>
  <c r="L479" i="6"/>
  <c r="X479" i="6" s="1"/>
  <c r="L480" i="6"/>
  <c r="X480" i="6" s="1"/>
  <c r="L481" i="6"/>
  <c r="X481" i="6" s="1"/>
  <c r="L482" i="6"/>
  <c r="X482" i="6" s="1"/>
  <c r="L483" i="6"/>
  <c r="X483" i="6" s="1"/>
  <c r="L484" i="6"/>
  <c r="X484" i="6" s="1"/>
  <c r="L485" i="6"/>
  <c r="X485" i="6" s="1"/>
  <c r="L486" i="6"/>
  <c r="X486" i="6" s="1"/>
  <c r="L487" i="6"/>
  <c r="X487" i="6" s="1"/>
  <c r="L488" i="6"/>
  <c r="X488" i="6" s="1"/>
  <c r="L489" i="6"/>
  <c r="X489" i="6" s="1"/>
  <c r="L490" i="6"/>
  <c r="X490" i="6" s="1"/>
  <c r="L491" i="6"/>
  <c r="X491" i="6" s="1"/>
  <c r="L492" i="6"/>
  <c r="X492" i="6" s="1"/>
  <c r="L493" i="6"/>
  <c r="X493" i="6" s="1"/>
  <c r="L494" i="6"/>
  <c r="X494" i="6" s="1"/>
  <c r="L495" i="6"/>
  <c r="X495" i="6" s="1"/>
  <c r="L496" i="6"/>
  <c r="X496" i="6" s="1"/>
  <c r="L497" i="6"/>
  <c r="X497" i="6" s="1"/>
  <c r="L498" i="6"/>
  <c r="X498" i="6" s="1"/>
  <c r="L499" i="6"/>
  <c r="X499" i="6" s="1"/>
  <c r="L500" i="6"/>
  <c r="X500" i="6" s="1"/>
  <c r="L501" i="6"/>
  <c r="X501" i="6" s="1"/>
  <c r="L502" i="6"/>
  <c r="X502" i="6" s="1"/>
  <c r="L503" i="6"/>
  <c r="X503" i="6" s="1"/>
  <c r="L504" i="6"/>
  <c r="X504" i="6" s="1"/>
  <c r="L505" i="6"/>
  <c r="X505" i="6" s="1"/>
  <c r="L506" i="6"/>
  <c r="X506" i="6" s="1"/>
  <c r="L507" i="6"/>
  <c r="X507" i="6" s="1"/>
  <c r="L508" i="6"/>
  <c r="X508" i="6" s="1"/>
  <c r="L509" i="6"/>
  <c r="X509" i="6" s="1"/>
  <c r="K13" i="6"/>
  <c r="K14" i="22" s="1"/>
  <c r="K14" i="6"/>
  <c r="K15" i="22" s="1"/>
  <c r="K15" i="6"/>
  <c r="K16" i="22" s="1"/>
  <c r="K16" i="6"/>
  <c r="K17" i="22" s="1"/>
  <c r="K17" i="6"/>
  <c r="K18" i="22" s="1"/>
  <c r="K18" i="6"/>
  <c r="K19" i="22" s="1"/>
  <c r="K19" i="6"/>
  <c r="K20" i="22" s="1"/>
  <c r="K20" i="6"/>
  <c r="K21" i="22" s="1"/>
  <c r="K21" i="6"/>
  <c r="K22" i="22" s="1"/>
  <c r="K22" i="6"/>
  <c r="K23" i="22" s="1"/>
  <c r="K23" i="6"/>
  <c r="K24" i="22" s="1"/>
  <c r="K24" i="6"/>
  <c r="K25" i="22" s="1"/>
  <c r="K25" i="6"/>
  <c r="K26" i="22" s="1"/>
  <c r="K26" i="6"/>
  <c r="K27" i="22" s="1"/>
  <c r="K27" i="6"/>
  <c r="K28" i="22" s="1"/>
  <c r="K28" i="6"/>
  <c r="K29" i="22" s="1"/>
  <c r="K29" i="6"/>
  <c r="K30" i="22" s="1"/>
  <c r="K30" i="6"/>
  <c r="K31" i="22" s="1"/>
  <c r="K31" i="6"/>
  <c r="K32" i="22" s="1"/>
  <c r="K32" i="6"/>
  <c r="K33" i="22" s="1"/>
  <c r="K33" i="6"/>
  <c r="K34" i="22" s="1"/>
  <c r="K34" i="6"/>
  <c r="K35" i="22" s="1"/>
  <c r="K35" i="6"/>
  <c r="K36" i="22" s="1"/>
  <c r="K36" i="6"/>
  <c r="K37" i="22" s="1"/>
  <c r="K37" i="6"/>
  <c r="K38" i="22" s="1"/>
  <c r="K38" i="6"/>
  <c r="K39" i="22" s="1"/>
  <c r="K39" i="6"/>
  <c r="K40" i="22" s="1"/>
  <c r="K40" i="6"/>
  <c r="K41" i="22" s="1"/>
  <c r="K41" i="6"/>
  <c r="K42" i="22" s="1"/>
  <c r="K42" i="6"/>
  <c r="K43" i="22" s="1"/>
  <c r="K43" i="6"/>
  <c r="K44" i="22" s="1"/>
  <c r="K44" i="6"/>
  <c r="K45" i="22" s="1"/>
  <c r="K45" i="6"/>
  <c r="K46" i="22" s="1"/>
  <c r="K46" i="6"/>
  <c r="K47" i="22" s="1"/>
  <c r="K47" i="6"/>
  <c r="K48" i="22" s="1"/>
  <c r="K48" i="6"/>
  <c r="K49" i="22" s="1"/>
  <c r="K49" i="6"/>
  <c r="K50" i="22" s="1"/>
  <c r="K50" i="6"/>
  <c r="K51" i="22" s="1"/>
  <c r="K51" i="6"/>
  <c r="K52" i="22" s="1"/>
  <c r="K52" i="6"/>
  <c r="K53" i="22" s="1"/>
  <c r="K53" i="6"/>
  <c r="K54" i="22" s="1"/>
  <c r="K54" i="6"/>
  <c r="K55" i="22" s="1"/>
  <c r="K55" i="6"/>
  <c r="K56" i="22" s="1"/>
  <c r="K56" i="6"/>
  <c r="K57" i="22" s="1"/>
  <c r="K57" i="6"/>
  <c r="K58" i="22" s="1"/>
  <c r="K58" i="6"/>
  <c r="K59" i="22" s="1"/>
  <c r="K59" i="6"/>
  <c r="K60" i="22" s="1"/>
  <c r="K60" i="6"/>
  <c r="K61" i="22" s="1"/>
  <c r="K61" i="6"/>
  <c r="K62" i="22" s="1"/>
  <c r="K62" i="6"/>
  <c r="K63" i="22" s="1"/>
  <c r="K63" i="6"/>
  <c r="K64" i="22" s="1"/>
  <c r="K64" i="6"/>
  <c r="K65" i="22" s="1"/>
  <c r="K65" i="6"/>
  <c r="K66" i="22" s="1"/>
  <c r="K66" i="6"/>
  <c r="K67" i="22" s="1"/>
  <c r="K67" i="6"/>
  <c r="K68" i="22" s="1"/>
  <c r="K68" i="6"/>
  <c r="K69" i="22" s="1"/>
  <c r="K69" i="6"/>
  <c r="K70" i="22" s="1"/>
  <c r="K70" i="6"/>
  <c r="K71" i="22" s="1"/>
  <c r="K71" i="6"/>
  <c r="K72" i="22" s="1"/>
  <c r="K72" i="6"/>
  <c r="K73" i="22" s="1"/>
  <c r="K73" i="6"/>
  <c r="K74" i="22" s="1"/>
  <c r="K74" i="6"/>
  <c r="K75" i="22" s="1"/>
  <c r="K75" i="6"/>
  <c r="K76" i="22" s="1"/>
  <c r="K76" i="6"/>
  <c r="K77" i="22" s="1"/>
  <c r="K77" i="6"/>
  <c r="K78" i="22" s="1"/>
  <c r="K78" i="6"/>
  <c r="K79" i="22" s="1"/>
  <c r="K79" i="6"/>
  <c r="K80" i="22" s="1"/>
  <c r="K80" i="6"/>
  <c r="K81" i="22" s="1"/>
  <c r="K81" i="6"/>
  <c r="K82" i="22" s="1"/>
  <c r="K82" i="6"/>
  <c r="K83" i="22" s="1"/>
  <c r="K83" i="6"/>
  <c r="K84" i="22" s="1"/>
  <c r="K84" i="6"/>
  <c r="K85" i="22" s="1"/>
  <c r="K85" i="6"/>
  <c r="K86" i="22" s="1"/>
  <c r="K86" i="6"/>
  <c r="K87" i="22" s="1"/>
  <c r="K87" i="6"/>
  <c r="K88" i="22" s="1"/>
  <c r="K88" i="6"/>
  <c r="K89" i="22" s="1"/>
  <c r="K89" i="6"/>
  <c r="K90" i="22" s="1"/>
  <c r="K90" i="6"/>
  <c r="K91" i="22" s="1"/>
  <c r="K91" i="6"/>
  <c r="K92" i="22" s="1"/>
  <c r="K92" i="6"/>
  <c r="K93" i="22" s="1"/>
  <c r="K93" i="6"/>
  <c r="K94" i="22" s="1"/>
  <c r="K94" i="6"/>
  <c r="K95" i="22" s="1"/>
  <c r="K95" i="6"/>
  <c r="K96" i="22" s="1"/>
  <c r="K96" i="6"/>
  <c r="K97" i="22" s="1"/>
  <c r="K97" i="6"/>
  <c r="K98" i="22" s="1"/>
  <c r="K98" i="6"/>
  <c r="K99" i="22" s="1"/>
  <c r="K99" i="6"/>
  <c r="K100" i="22" s="1"/>
  <c r="K100" i="6"/>
  <c r="K101" i="22" s="1"/>
  <c r="K101" i="6"/>
  <c r="K102" i="22" s="1"/>
  <c r="K102" i="6"/>
  <c r="K103" i="22" s="1"/>
  <c r="K103" i="6"/>
  <c r="K104" i="22" s="1"/>
  <c r="K104" i="6"/>
  <c r="K105" i="22" s="1"/>
  <c r="K105" i="6"/>
  <c r="K106" i="22" s="1"/>
  <c r="K106" i="6"/>
  <c r="K107" i="22" s="1"/>
  <c r="K107" i="6"/>
  <c r="K108" i="22" s="1"/>
  <c r="K108" i="6"/>
  <c r="K109" i="22" s="1"/>
  <c r="K109" i="6"/>
  <c r="K110" i="22" s="1"/>
  <c r="K110" i="6"/>
  <c r="K111" i="22" s="1"/>
  <c r="K111" i="6"/>
  <c r="K112" i="22" s="1"/>
  <c r="K112" i="6"/>
  <c r="K113" i="22" s="1"/>
  <c r="K113" i="6"/>
  <c r="K114" i="22" s="1"/>
  <c r="K114" i="6"/>
  <c r="K115" i="22" s="1"/>
  <c r="K115" i="6"/>
  <c r="K116" i="22" s="1"/>
  <c r="K116" i="6"/>
  <c r="K117" i="22" s="1"/>
  <c r="K117" i="6"/>
  <c r="K118" i="22" s="1"/>
  <c r="K118" i="6"/>
  <c r="K119" i="22" s="1"/>
  <c r="K119" i="6"/>
  <c r="K120" i="22" s="1"/>
  <c r="K120" i="6"/>
  <c r="K121" i="22" s="1"/>
  <c r="K121" i="6"/>
  <c r="K122" i="22" s="1"/>
  <c r="K122" i="6"/>
  <c r="K123" i="22" s="1"/>
  <c r="K123" i="6"/>
  <c r="K124" i="22" s="1"/>
  <c r="K124" i="6"/>
  <c r="K125" i="22" s="1"/>
  <c r="K125" i="6"/>
  <c r="K126" i="22" s="1"/>
  <c r="K126" i="6"/>
  <c r="K127" i="22" s="1"/>
  <c r="K127" i="6"/>
  <c r="K128" i="22" s="1"/>
  <c r="K128" i="6"/>
  <c r="K129" i="22" s="1"/>
  <c r="K129" i="6"/>
  <c r="K130" i="22" s="1"/>
  <c r="K130" i="6"/>
  <c r="K131" i="22" s="1"/>
  <c r="K131" i="6"/>
  <c r="K132" i="22" s="1"/>
  <c r="K132" i="6"/>
  <c r="K133" i="22" s="1"/>
  <c r="K133" i="6"/>
  <c r="K134" i="22" s="1"/>
  <c r="K134" i="6"/>
  <c r="K135" i="22" s="1"/>
  <c r="K135" i="6"/>
  <c r="K136" i="22" s="1"/>
  <c r="K136" i="6"/>
  <c r="K137" i="22" s="1"/>
  <c r="K137" i="6"/>
  <c r="K138" i="22" s="1"/>
  <c r="K138" i="6"/>
  <c r="K139" i="22" s="1"/>
  <c r="K139" i="6"/>
  <c r="K140" i="22" s="1"/>
  <c r="K140" i="6"/>
  <c r="K141" i="22" s="1"/>
  <c r="K141" i="6"/>
  <c r="K142" i="22" s="1"/>
  <c r="K142" i="6"/>
  <c r="K143" i="22" s="1"/>
  <c r="K143" i="6"/>
  <c r="K144" i="22" s="1"/>
  <c r="K144" i="6"/>
  <c r="K145" i="22" s="1"/>
  <c r="K145" i="6"/>
  <c r="K146" i="22" s="1"/>
  <c r="K146" i="6"/>
  <c r="K147" i="22" s="1"/>
  <c r="K147" i="6"/>
  <c r="K148" i="22" s="1"/>
  <c r="K148" i="6"/>
  <c r="K149" i="22" s="1"/>
  <c r="K149" i="6"/>
  <c r="K150" i="22" s="1"/>
  <c r="K150" i="6"/>
  <c r="K151" i="22" s="1"/>
  <c r="K151" i="6"/>
  <c r="K152" i="22" s="1"/>
  <c r="K152" i="6"/>
  <c r="K153" i="22" s="1"/>
  <c r="K153" i="6"/>
  <c r="K154" i="22" s="1"/>
  <c r="K154" i="6"/>
  <c r="K155" i="22" s="1"/>
  <c r="K155" i="6"/>
  <c r="K156" i="22" s="1"/>
  <c r="K156" i="6"/>
  <c r="K157" i="22" s="1"/>
  <c r="K157" i="6"/>
  <c r="K158" i="22" s="1"/>
  <c r="K158" i="6"/>
  <c r="K159" i="22" s="1"/>
  <c r="K159" i="6"/>
  <c r="K160" i="22" s="1"/>
  <c r="K160" i="6"/>
  <c r="K161" i="22" s="1"/>
  <c r="K161" i="6"/>
  <c r="K162" i="22" s="1"/>
  <c r="K162" i="6"/>
  <c r="K163" i="22" s="1"/>
  <c r="K163" i="6"/>
  <c r="K164" i="22" s="1"/>
  <c r="K164" i="6"/>
  <c r="K165" i="22" s="1"/>
  <c r="K165" i="6"/>
  <c r="K166" i="22" s="1"/>
  <c r="K166" i="6"/>
  <c r="K167" i="22" s="1"/>
  <c r="K167" i="6"/>
  <c r="K168" i="22" s="1"/>
  <c r="K168" i="6"/>
  <c r="K169" i="22" s="1"/>
  <c r="K169" i="6"/>
  <c r="K170" i="22" s="1"/>
  <c r="K170" i="6"/>
  <c r="K171" i="22" s="1"/>
  <c r="K171" i="6"/>
  <c r="K172" i="22" s="1"/>
  <c r="K172" i="6"/>
  <c r="K173" i="22" s="1"/>
  <c r="K173" i="6"/>
  <c r="K174" i="22" s="1"/>
  <c r="K174" i="6"/>
  <c r="K175" i="22" s="1"/>
  <c r="K175" i="6"/>
  <c r="K176" i="22" s="1"/>
  <c r="K176" i="6"/>
  <c r="K177" i="22" s="1"/>
  <c r="K177" i="6"/>
  <c r="K178" i="22" s="1"/>
  <c r="K178" i="6"/>
  <c r="K179" i="22" s="1"/>
  <c r="K179" i="6"/>
  <c r="K180" i="22" s="1"/>
  <c r="K180" i="6"/>
  <c r="K181" i="22" s="1"/>
  <c r="K181" i="6"/>
  <c r="K182" i="22" s="1"/>
  <c r="K182" i="6"/>
  <c r="K183" i="22" s="1"/>
  <c r="K183" i="6"/>
  <c r="K184" i="22" s="1"/>
  <c r="K184" i="6"/>
  <c r="K185" i="22" s="1"/>
  <c r="K185" i="6"/>
  <c r="K186" i="22" s="1"/>
  <c r="K186" i="6"/>
  <c r="K187" i="22" s="1"/>
  <c r="K187" i="6"/>
  <c r="K188" i="22" s="1"/>
  <c r="K188" i="6"/>
  <c r="K189" i="22" s="1"/>
  <c r="K189" i="6"/>
  <c r="K190" i="22" s="1"/>
  <c r="K190" i="6"/>
  <c r="K191" i="22" s="1"/>
  <c r="K191" i="6"/>
  <c r="K192" i="22" s="1"/>
  <c r="K192" i="6"/>
  <c r="K193" i="22" s="1"/>
  <c r="K193" i="6"/>
  <c r="K194" i="22" s="1"/>
  <c r="K194" i="6"/>
  <c r="K195" i="22" s="1"/>
  <c r="K195" i="6"/>
  <c r="K196" i="22" s="1"/>
  <c r="K196" i="6"/>
  <c r="K197" i="22" s="1"/>
  <c r="K197" i="6"/>
  <c r="K198" i="22" s="1"/>
  <c r="K198" i="6"/>
  <c r="K199" i="22" s="1"/>
  <c r="K199" i="6"/>
  <c r="K200" i="22" s="1"/>
  <c r="K200" i="6"/>
  <c r="K201" i="22" s="1"/>
  <c r="K201" i="6"/>
  <c r="K202" i="22" s="1"/>
  <c r="K202" i="6"/>
  <c r="K203" i="22" s="1"/>
  <c r="K203" i="6"/>
  <c r="K204" i="22" s="1"/>
  <c r="K204" i="6"/>
  <c r="K205" i="22" s="1"/>
  <c r="K205" i="6"/>
  <c r="K206" i="22" s="1"/>
  <c r="K206" i="6"/>
  <c r="K207" i="22" s="1"/>
  <c r="K207" i="6"/>
  <c r="K208" i="22" s="1"/>
  <c r="K208" i="6"/>
  <c r="K209" i="22" s="1"/>
  <c r="K209" i="6"/>
  <c r="K210" i="22" s="1"/>
  <c r="K210" i="6"/>
  <c r="K211" i="22" s="1"/>
  <c r="K211" i="6"/>
  <c r="K212" i="22" s="1"/>
  <c r="K212" i="6"/>
  <c r="K213" i="22" s="1"/>
  <c r="K213" i="6"/>
  <c r="K214" i="22" s="1"/>
  <c r="K214" i="6"/>
  <c r="K215" i="22" s="1"/>
  <c r="K215" i="6"/>
  <c r="K216" i="22" s="1"/>
  <c r="K216" i="6"/>
  <c r="K217" i="22" s="1"/>
  <c r="K217" i="6"/>
  <c r="K218" i="22" s="1"/>
  <c r="K218" i="6"/>
  <c r="K219" i="22" s="1"/>
  <c r="K219" i="6"/>
  <c r="K220" i="22" s="1"/>
  <c r="K220" i="6"/>
  <c r="K221" i="22" s="1"/>
  <c r="K221" i="6"/>
  <c r="K222" i="22" s="1"/>
  <c r="K222" i="6"/>
  <c r="K223" i="22" s="1"/>
  <c r="K223" i="6"/>
  <c r="K224" i="22" s="1"/>
  <c r="K224" i="6"/>
  <c r="K225" i="22" s="1"/>
  <c r="K225" i="6"/>
  <c r="K226" i="22" s="1"/>
  <c r="K226" i="6"/>
  <c r="K227" i="22" s="1"/>
  <c r="K227" i="6"/>
  <c r="K228" i="22" s="1"/>
  <c r="K228" i="6"/>
  <c r="K229" i="22" s="1"/>
  <c r="K229" i="6"/>
  <c r="K230" i="22" s="1"/>
  <c r="K230" i="6"/>
  <c r="K231" i="22" s="1"/>
  <c r="K231" i="6"/>
  <c r="K232" i="22" s="1"/>
  <c r="K232" i="6"/>
  <c r="K233" i="22" s="1"/>
  <c r="K233" i="6"/>
  <c r="K234" i="22" s="1"/>
  <c r="K234" i="6"/>
  <c r="K235" i="22" s="1"/>
  <c r="K235" i="6"/>
  <c r="K236" i="22" s="1"/>
  <c r="K236" i="6"/>
  <c r="K237" i="22" s="1"/>
  <c r="K237" i="6"/>
  <c r="K238" i="22" s="1"/>
  <c r="K238" i="6"/>
  <c r="K239" i="22" s="1"/>
  <c r="K239" i="6"/>
  <c r="K240" i="22" s="1"/>
  <c r="K240" i="6"/>
  <c r="K241" i="22" s="1"/>
  <c r="K241" i="6"/>
  <c r="K242" i="22" s="1"/>
  <c r="K242" i="6"/>
  <c r="K243" i="22" s="1"/>
  <c r="K243" i="6"/>
  <c r="K244" i="22" s="1"/>
  <c r="K244" i="6"/>
  <c r="K245" i="22" s="1"/>
  <c r="K245" i="6"/>
  <c r="K246" i="22" s="1"/>
  <c r="K246" i="6"/>
  <c r="K247" i="22" s="1"/>
  <c r="K247" i="6"/>
  <c r="K248" i="22" s="1"/>
  <c r="K248" i="6"/>
  <c r="K249" i="22" s="1"/>
  <c r="K249" i="6"/>
  <c r="K250" i="22" s="1"/>
  <c r="K250" i="6"/>
  <c r="K251" i="22" s="1"/>
  <c r="K251" i="6"/>
  <c r="K252" i="22" s="1"/>
  <c r="K252" i="6"/>
  <c r="K253" i="22" s="1"/>
  <c r="K253" i="6"/>
  <c r="K254" i="22" s="1"/>
  <c r="K254" i="6"/>
  <c r="K255" i="22" s="1"/>
  <c r="K255" i="6"/>
  <c r="K256" i="22" s="1"/>
  <c r="K256" i="6"/>
  <c r="K257" i="22" s="1"/>
  <c r="K257" i="6"/>
  <c r="K258" i="22" s="1"/>
  <c r="K258" i="6"/>
  <c r="K259" i="22" s="1"/>
  <c r="K259" i="6"/>
  <c r="K260" i="22" s="1"/>
  <c r="K260" i="6"/>
  <c r="K261" i="22" s="1"/>
  <c r="K261" i="6"/>
  <c r="K262" i="22" s="1"/>
  <c r="K262" i="6"/>
  <c r="K263" i="22" s="1"/>
  <c r="K263" i="6"/>
  <c r="K264" i="22" s="1"/>
  <c r="K264" i="6"/>
  <c r="K265" i="22" s="1"/>
  <c r="K265" i="6"/>
  <c r="K266" i="22" s="1"/>
  <c r="K266" i="6"/>
  <c r="K267" i="22" s="1"/>
  <c r="K267" i="6"/>
  <c r="K268" i="22" s="1"/>
  <c r="K268" i="6"/>
  <c r="K269" i="22" s="1"/>
  <c r="K269" i="6"/>
  <c r="K270" i="22" s="1"/>
  <c r="K270" i="6"/>
  <c r="K271" i="22" s="1"/>
  <c r="K271" i="6"/>
  <c r="K272" i="22" s="1"/>
  <c r="K272" i="6"/>
  <c r="K273" i="22" s="1"/>
  <c r="K273" i="6"/>
  <c r="K274" i="22" s="1"/>
  <c r="K274" i="6"/>
  <c r="K275" i="22" s="1"/>
  <c r="K275" i="6"/>
  <c r="K276" i="22" s="1"/>
  <c r="K276" i="6"/>
  <c r="K277" i="22" s="1"/>
  <c r="K277" i="6"/>
  <c r="K278" i="22" s="1"/>
  <c r="K278" i="6"/>
  <c r="K279" i="22" s="1"/>
  <c r="K279" i="6"/>
  <c r="K280" i="22" s="1"/>
  <c r="K280" i="6"/>
  <c r="K281" i="22" s="1"/>
  <c r="K281" i="6"/>
  <c r="K282" i="22" s="1"/>
  <c r="K282" i="6"/>
  <c r="K283" i="22" s="1"/>
  <c r="K283" i="6"/>
  <c r="K284" i="22" s="1"/>
  <c r="K284" i="6"/>
  <c r="K285" i="22" s="1"/>
  <c r="K285" i="6"/>
  <c r="K286" i="22" s="1"/>
  <c r="K286" i="6"/>
  <c r="K287" i="22" s="1"/>
  <c r="K287" i="6"/>
  <c r="K288" i="22" s="1"/>
  <c r="K288" i="6"/>
  <c r="K289" i="22" s="1"/>
  <c r="K289" i="6"/>
  <c r="K290" i="22" s="1"/>
  <c r="K290" i="6"/>
  <c r="K291" i="22" s="1"/>
  <c r="K291" i="6"/>
  <c r="K292" i="22" s="1"/>
  <c r="K292" i="6"/>
  <c r="K293" i="22" s="1"/>
  <c r="K293" i="6"/>
  <c r="K294" i="22" s="1"/>
  <c r="K294" i="6"/>
  <c r="K295" i="22" s="1"/>
  <c r="K295" i="6"/>
  <c r="K296" i="22" s="1"/>
  <c r="K296" i="6"/>
  <c r="K297" i="22" s="1"/>
  <c r="K297" i="6"/>
  <c r="K298" i="22" s="1"/>
  <c r="K298" i="6"/>
  <c r="K299" i="22" s="1"/>
  <c r="K299" i="6"/>
  <c r="K300" i="22" s="1"/>
  <c r="K300" i="6"/>
  <c r="K301" i="22" s="1"/>
  <c r="K301" i="6"/>
  <c r="K302" i="22" s="1"/>
  <c r="K302" i="6"/>
  <c r="K303" i="22" s="1"/>
  <c r="K303" i="6"/>
  <c r="K304" i="22" s="1"/>
  <c r="K304" i="6"/>
  <c r="K305" i="22" s="1"/>
  <c r="K305" i="6"/>
  <c r="K306" i="22" s="1"/>
  <c r="K306" i="6"/>
  <c r="K307" i="22" s="1"/>
  <c r="K307" i="6"/>
  <c r="K308" i="22" s="1"/>
  <c r="K308" i="6"/>
  <c r="K309" i="22" s="1"/>
  <c r="K309" i="6"/>
  <c r="K310" i="22" s="1"/>
  <c r="K310" i="6"/>
  <c r="K311" i="22" s="1"/>
  <c r="K311" i="6"/>
  <c r="K312" i="22" s="1"/>
  <c r="K312" i="6"/>
  <c r="K313" i="22" s="1"/>
  <c r="K313" i="6"/>
  <c r="K314" i="22" s="1"/>
  <c r="K314" i="6"/>
  <c r="K315" i="22" s="1"/>
  <c r="K315" i="6"/>
  <c r="K316" i="22" s="1"/>
  <c r="K316" i="6"/>
  <c r="K317" i="22" s="1"/>
  <c r="K317" i="6"/>
  <c r="K318" i="22" s="1"/>
  <c r="K318" i="6"/>
  <c r="K319" i="22" s="1"/>
  <c r="K319" i="6"/>
  <c r="K320" i="22" s="1"/>
  <c r="K320" i="6"/>
  <c r="K321" i="22" s="1"/>
  <c r="K321" i="6"/>
  <c r="K322" i="22" s="1"/>
  <c r="K322" i="6"/>
  <c r="K323" i="22" s="1"/>
  <c r="K323" i="6"/>
  <c r="K324" i="22" s="1"/>
  <c r="K324" i="6"/>
  <c r="K325" i="22" s="1"/>
  <c r="K325" i="6"/>
  <c r="K326" i="22" s="1"/>
  <c r="K326" i="6"/>
  <c r="K327" i="22" s="1"/>
  <c r="K327" i="6"/>
  <c r="K328" i="22" s="1"/>
  <c r="K328" i="6"/>
  <c r="K329" i="22" s="1"/>
  <c r="K329" i="6"/>
  <c r="K330" i="22" s="1"/>
  <c r="K330" i="6"/>
  <c r="K331" i="22" s="1"/>
  <c r="K331" i="6"/>
  <c r="K332" i="22" s="1"/>
  <c r="K332" i="6"/>
  <c r="K333" i="22" s="1"/>
  <c r="K333" i="6"/>
  <c r="K334" i="22" s="1"/>
  <c r="K334" i="6"/>
  <c r="K335" i="22" s="1"/>
  <c r="K335" i="6"/>
  <c r="K336" i="22" s="1"/>
  <c r="K336" i="6"/>
  <c r="K337" i="22" s="1"/>
  <c r="K337" i="6"/>
  <c r="K338" i="22" s="1"/>
  <c r="K338" i="6"/>
  <c r="K339" i="22" s="1"/>
  <c r="K339" i="6"/>
  <c r="K340" i="22" s="1"/>
  <c r="K340" i="6"/>
  <c r="K341" i="22" s="1"/>
  <c r="K341" i="6"/>
  <c r="K342" i="22" s="1"/>
  <c r="K342" i="6"/>
  <c r="K343" i="22" s="1"/>
  <c r="K343" i="6"/>
  <c r="K344" i="22" s="1"/>
  <c r="K344" i="6"/>
  <c r="K345" i="22" s="1"/>
  <c r="K345" i="6"/>
  <c r="K346" i="22" s="1"/>
  <c r="K346" i="6"/>
  <c r="K347" i="22" s="1"/>
  <c r="K347" i="6"/>
  <c r="K348" i="22" s="1"/>
  <c r="K348" i="6"/>
  <c r="K349" i="22" s="1"/>
  <c r="K349" i="6"/>
  <c r="K350" i="22" s="1"/>
  <c r="K350" i="6"/>
  <c r="K351" i="22" s="1"/>
  <c r="K351" i="6"/>
  <c r="K352" i="22" s="1"/>
  <c r="K352" i="6"/>
  <c r="K353" i="22" s="1"/>
  <c r="K353" i="6"/>
  <c r="K354" i="22" s="1"/>
  <c r="K354" i="6"/>
  <c r="K355" i="22" s="1"/>
  <c r="K355" i="6"/>
  <c r="K356" i="22" s="1"/>
  <c r="K356" i="6"/>
  <c r="K357" i="22" s="1"/>
  <c r="K357" i="6"/>
  <c r="K358" i="22" s="1"/>
  <c r="K358" i="6"/>
  <c r="K359" i="22" s="1"/>
  <c r="K359" i="6"/>
  <c r="K360" i="22" s="1"/>
  <c r="K360" i="6"/>
  <c r="K361" i="22" s="1"/>
  <c r="K361" i="6"/>
  <c r="K362" i="22" s="1"/>
  <c r="K362" i="6"/>
  <c r="K363" i="22" s="1"/>
  <c r="K363" i="6"/>
  <c r="K364" i="22" s="1"/>
  <c r="K364" i="6"/>
  <c r="K365" i="22" s="1"/>
  <c r="K365" i="6"/>
  <c r="K366" i="22" s="1"/>
  <c r="K366" i="6"/>
  <c r="K367" i="22" s="1"/>
  <c r="K367" i="6"/>
  <c r="K368" i="22" s="1"/>
  <c r="K368" i="6"/>
  <c r="K369" i="22" s="1"/>
  <c r="K369" i="6"/>
  <c r="K370" i="22" s="1"/>
  <c r="K370" i="6"/>
  <c r="K371" i="22" s="1"/>
  <c r="K371" i="6"/>
  <c r="K372" i="22" s="1"/>
  <c r="K372" i="6"/>
  <c r="K373" i="22" s="1"/>
  <c r="K373" i="6"/>
  <c r="K374" i="22" s="1"/>
  <c r="K374" i="6"/>
  <c r="K375" i="22" s="1"/>
  <c r="K375" i="6"/>
  <c r="K376" i="22" s="1"/>
  <c r="K376" i="6"/>
  <c r="K377" i="22" s="1"/>
  <c r="K377" i="6"/>
  <c r="K378" i="22" s="1"/>
  <c r="K378" i="6"/>
  <c r="K379" i="22" s="1"/>
  <c r="K379" i="6"/>
  <c r="K380" i="22" s="1"/>
  <c r="K380" i="6"/>
  <c r="K381" i="22" s="1"/>
  <c r="K381" i="6"/>
  <c r="K382" i="22" s="1"/>
  <c r="K382" i="6"/>
  <c r="K383" i="22" s="1"/>
  <c r="K383" i="6"/>
  <c r="K384" i="22" s="1"/>
  <c r="K384" i="6"/>
  <c r="K385" i="22" s="1"/>
  <c r="K385" i="6"/>
  <c r="K386" i="22" s="1"/>
  <c r="K386" i="6"/>
  <c r="K387" i="22" s="1"/>
  <c r="K387" i="6"/>
  <c r="K388" i="22" s="1"/>
  <c r="K388" i="6"/>
  <c r="K389" i="22" s="1"/>
  <c r="K389" i="6"/>
  <c r="K390" i="22" s="1"/>
  <c r="K390" i="6"/>
  <c r="K391" i="22" s="1"/>
  <c r="K391" i="6"/>
  <c r="K392" i="22" s="1"/>
  <c r="K392" i="6"/>
  <c r="K393" i="22" s="1"/>
  <c r="K393" i="6"/>
  <c r="K394" i="22" s="1"/>
  <c r="K394" i="6"/>
  <c r="K395" i="22" s="1"/>
  <c r="K395" i="6"/>
  <c r="K396" i="22" s="1"/>
  <c r="K396" i="6"/>
  <c r="K397" i="22" s="1"/>
  <c r="K397" i="6"/>
  <c r="K398" i="22" s="1"/>
  <c r="K398" i="6"/>
  <c r="K399" i="22" s="1"/>
  <c r="K399" i="6"/>
  <c r="K400" i="22" s="1"/>
  <c r="K400" i="6"/>
  <c r="K401" i="22" s="1"/>
  <c r="K401" i="6"/>
  <c r="K402" i="22" s="1"/>
  <c r="K402" i="6"/>
  <c r="K403" i="22" s="1"/>
  <c r="K403" i="6"/>
  <c r="K404" i="22" s="1"/>
  <c r="K404" i="6"/>
  <c r="K405" i="22" s="1"/>
  <c r="K405" i="6"/>
  <c r="K406" i="22" s="1"/>
  <c r="K406" i="6"/>
  <c r="K407" i="22" s="1"/>
  <c r="K407" i="6"/>
  <c r="K408" i="22" s="1"/>
  <c r="K408" i="6"/>
  <c r="K409" i="22" s="1"/>
  <c r="K409" i="6"/>
  <c r="K410" i="22" s="1"/>
  <c r="K410" i="6"/>
  <c r="K411" i="22" s="1"/>
  <c r="K411" i="6"/>
  <c r="K412" i="22" s="1"/>
  <c r="K412" i="6"/>
  <c r="K413" i="22" s="1"/>
  <c r="K413" i="6"/>
  <c r="K414" i="22" s="1"/>
  <c r="K414" i="6"/>
  <c r="K415" i="22" s="1"/>
  <c r="K415" i="6"/>
  <c r="K416" i="22" s="1"/>
  <c r="K416" i="6"/>
  <c r="K417" i="22" s="1"/>
  <c r="K417" i="6"/>
  <c r="K418" i="22" s="1"/>
  <c r="K418" i="6"/>
  <c r="K419" i="22" s="1"/>
  <c r="K419" i="6"/>
  <c r="K420" i="22" s="1"/>
  <c r="K420" i="6"/>
  <c r="K421" i="22" s="1"/>
  <c r="K421" i="6"/>
  <c r="K422" i="22" s="1"/>
  <c r="K422" i="6"/>
  <c r="K423" i="22" s="1"/>
  <c r="K423" i="6"/>
  <c r="K424" i="22" s="1"/>
  <c r="K424" i="6"/>
  <c r="K425" i="22" s="1"/>
  <c r="K425" i="6"/>
  <c r="K426" i="22" s="1"/>
  <c r="K426" i="6"/>
  <c r="K427" i="22" s="1"/>
  <c r="K427" i="6"/>
  <c r="K428" i="22" s="1"/>
  <c r="K428" i="6"/>
  <c r="K429" i="22" s="1"/>
  <c r="K429" i="6"/>
  <c r="K430" i="22" s="1"/>
  <c r="K430" i="6"/>
  <c r="K431" i="22" s="1"/>
  <c r="K431" i="6"/>
  <c r="K432" i="22" s="1"/>
  <c r="K432" i="6"/>
  <c r="K433" i="22" s="1"/>
  <c r="K433" i="6"/>
  <c r="K434" i="22" s="1"/>
  <c r="K434" i="6"/>
  <c r="K435" i="22" s="1"/>
  <c r="K435" i="6"/>
  <c r="K436" i="22" s="1"/>
  <c r="K436" i="6"/>
  <c r="K437" i="22" s="1"/>
  <c r="K437" i="6"/>
  <c r="K438" i="22" s="1"/>
  <c r="K438" i="6"/>
  <c r="K439" i="22" s="1"/>
  <c r="K439" i="6"/>
  <c r="K440" i="22" s="1"/>
  <c r="K440" i="6"/>
  <c r="K441" i="22" s="1"/>
  <c r="K441" i="6"/>
  <c r="K442" i="22" s="1"/>
  <c r="K442" i="6"/>
  <c r="K443" i="22" s="1"/>
  <c r="K443" i="6"/>
  <c r="K444" i="22" s="1"/>
  <c r="K444" i="6"/>
  <c r="K445" i="22" s="1"/>
  <c r="K445" i="6"/>
  <c r="K446" i="22" s="1"/>
  <c r="K446" i="6"/>
  <c r="K447" i="22" s="1"/>
  <c r="K447" i="6"/>
  <c r="K448" i="22" s="1"/>
  <c r="K448" i="6"/>
  <c r="K449" i="22" s="1"/>
  <c r="K449" i="6"/>
  <c r="K450" i="22" s="1"/>
  <c r="K450" i="6"/>
  <c r="K451" i="22" s="1"/>
  <c r="K451" i="6"/>
  <c r="K452" i="22" s="1"/>
  <c r="K452" i="6"/>
  <c r="K453" i="22" s="1"/>
  <c r="K453" i="6"/>
  <c r="K454" i="22" s="1"/>
  <c r="K454" i="6"/>
  <c r="K455" i="22" s="1"/>
  <c r="K455" i="6"/>
  <c r="K456" i="22" s="1"/>
  <c r="K456" i="6"/>
  <c r="K457" i="22" s="1"/>
  <c r="K457" i="6"/>
  <c r="K458" i="22" s="1"/>
  <c r="K458" i="6"/>
  <c r="K459" i="22" s="1"/>
  <c r="K459" i="6"/>
  <c r="K460" i="22" s="1"/>
  <c r="K460" i="6"/>
  <c r="K461" i="22" s="1"/>
  <c r="K461" i="6"/>
  <c r="K462" i="22" s="1"/>
  <c r="K462" i="6"/>
  <c r="K463" i="22" s="1"/>
  <c r="K463" i="6"/>
  <c r="K464" i="22" s="1"/>
  <c r="K464" i="6"/>
  <c r="K465" i="22" s="1"/>
  <c r="K465" i="6"/>
  <c r="K466" i="22" s="1"/>
  <c r="K466" i="6"/>
  <c r="K467" i="22" s="1"/>
  <c r="K467" i="6"/>
  <c r="K468" i="22" s="1"/>
  <c r="K468" i="6"/>
  <c r="K469" i="22" s="1"/>
  <c r="K469" i="6"/>
  <c r="K470" i="22" s="1"/>
  <c r="K470" i="6"/>
  <c r="K471" i="22" s="1"/>
  <c r="K471" i="6"/>
  <c r="K472" i="22" s="1"/>
  <c r="K472" i="6"/>
  <c r="K473" i="22" s="1"/>
  <c r="K473" i="6"/>
  <c r="K474" i="22" s="1"/>
  <c r="K474" i="6"/>
  <c r="K475" i="22" s="1"/>
  <c r="K475" i="6"/>
  <c r="K476" i="22" s="1"/>
  <c r="K476" i="6"/>
  <c r="K477" i="22" s="1"/>
  <c r="K477" i="6"/>
  <c r="K478" i="22" s="1"/>
  <c r="K478" i="6"/>
  <c r="K479" i="22" s="1"/>
  <c r="K479" i="6"/>
  <c r="K480" i="22" s="1"/>
  <c r="K480" i="6"/>
  <c r="K481" i="22" s="1"/>
  <c r="K481" i="6"/>
  <c r="K482" i="22" s="1"/>
  <c r="K482" i="6"/>
  <c r="K483" i="22" s="1"/>
  <c r="K483" i="6"/>
  <c r="K484" i="22" s="1"/>
  <c r="K484" i="6"/>
  <c r="K485" i="22" s="1"/>
  <c r="K485" i="6"/>
  <c r="K486" i="22" s="1"/>
  <c r="K486" i="6"/>
  <c r="K487" i="22" s="1"/>
  <c r="K487" i="6"/>
  <c r="K488" i="22" s="1"/>
  <c r="K488" i="6"/>
  <c r="K489" i="22" s="1"/>
  <c r="K489" i="6"/>
  <c r="K490" i="22" s="1"/>
  <c r="K490" i="6"/>
  <c r="K491" i="22" s="1"/>
  <c r="K491" i="6"/>
  <c r="K492" i="22" s="1"/>
  <c r="K492" i="6"/>
  <c r="K493" i="22" s="1"/>
  <c r="K493" i="6"/>
  <c r="K494" i="22" s="1"/>
  <c r="K494" i="6"/>
  <c r="K495" i="22" s="1"/>
  <c r="K495" i="6"/>
  <c r="K496" i="22" s="1"/>
  <c r="K496" i="6"/>
  <c r="K497" i="22" s="1"/>
  <c r="K497" i="6"/>
  <c r="K498" i="22" s="1"/>
  <c r="K498" i="6"/>
  <c r="K499" i="22" s="1"/>
  <c r="K499" i="6"/>
  <c r="K500" i="22" s="1"/>
  <c r="K500" i="6"/>
  <c r="K501" i="22" s="1"/>
  <c r="K501" i="6"/>
  <c r="K502" i="22" s="1"/>
  <c r="K502" i="6"/>
  <c r="K503" i="22" s="1"/>
  <c r="K503" i="6"/>
  <c r="K504" i="22" s="1"/>
  <c r="K504" i="6"/>
  <c r="K505" i="22" s="1"/>
  <c r="K505" i="6"/>
  <c r="K506" i="22" s="1"/>
  <c r="K506" i="6"/>
  <c r="K507" i="22" s="1"/>
  <c r="K507" i="6"/>
  <c r="K508" i="22" s="1"/>
  <c r="K508" i="6"/>
  <c r="K509" i="22" s="1"/>
  <c r="K509" i="6"/>
  <c r="K510" i="22" s="1"/>
  <c r="I13" i="6"/>
  <c r="I14" i="6"/>
  <c r="I15" i="6"/>
  <c r="I16" i="6"/>
  <c r="I17"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AH12" i="6"/>
  <c r="L12" i="6"/>
  <c r="K12" i="6"/>
  <c r="K13" i="22" s="1"/>
  <c r="I12" i="6"/>
  <c r="E2" i="17"/>
  <c r="G12" i="17"/>
  <c r="AJ115" i="18"/>
  <c r="AB13" i="23" s="1"/>
  <c r="K116" i="18"/>
  <c r="K14" i="23" s="1"/>
  <c r="K117" i="18"/>
  <c r="K15" i="23" s="1"/>
  <c r="K118" i="18"/>
  <c r="K16" i="23" s="1"/>
  <c r="K119" i="18"/>
  <c r="K17" i="23" s="1"/>
  <c r="K120" i="18"/>
  <c r="K18" i="23" s="1"/>
  <c r="K121" i="18"/>
  <c r="K19" i="23" s="1"/>
  <c r="K122" i="18"/>
  <c r="K20" i="23" s="1"/>
  <c r="K123" i="18"/>
  <c r="K21" i="23" s="1"/>
  <c r="K115" i="18"/>
  <c r="K13" i="23" s="1"/>
  <c r="BB502" i="6" l="1"/>
  <c r="AT502" i="6"/>
  <c r="BB490" i="6"/>
  <c r="AT490" i="6"/>
  <c r="AS490" i="6" s="1"/>
  <c r="BB478" i="6"/>
  <c r="AT478" i="6"/>
  <c r="BB462" i="6"/>
  <c r="AT462" i="6"/>
  <c r="AS462" i="6" s="1"/>
  <c r="BB454" i="6"/>
  <c r="AT454" i="6"/>
  <c r="BB446" i="6"/>
  <c r="AT446" i="6"/>
  <c r="AS446" i="6" s="1"/>
  <c r="BB434" i="6"/>
  <c r="AT434" i="6"/>
  <c r="AS434" i="6" s="1"/>
  <c r="BB422" i="6"/>
  <c r="AT422" i="6"/>
  <c r="AS422" i="6" s="1"/>
  <c r="BB406" i="6"/>
  <c r="AT406" i="6"/>
  <c r="AS406" i="6" s="1"/>
  <c r="BB394" i="6"/>
  <c r="AT394" i="6"/>
  <c r="AS394" i="6" s="1"/>
  <c r="BB378" i="6"/>
  <c r="AT378" i="6"/>
  <c r="BB358" i="6"/>
  <c r="AT358" i="6"/>
  <c r="AS358" i="6" s="1"/>
  <c r="BB338" i="6"/>
  <c r="AT338" i="6"/>
  <c r="BB322" i="6"/>
  <c r="AT322" i="6"/>
  <c r="AS322" i="6" s="1"/>
  <c r="BB310" i="6"/>
  <c r="AT310" i="6"/>
  <c r="AS310" i="6" s="1"/>
  <c r="BB298" i="6"/>
  <c r="AT298" i="6"/>
  <c r="AS298" i="6" s="1"/>
  <c r="BB286" i="6"/>
  <c r="AT286" i="6"/>
  <c r="AS286" i="6" s="1"/>
  <c r="BB274" i="6"/>
  <c r="AT274" i="6"/>
  <c r="AS274" i="6" s="1"/>
  <c r="BB258" i="6"/>
  <c r="AT258" i="6"/>
  <c r="AS258" i="6" s="1"/>
  <c r="BB246" i="6"/>
  <c r="AT246" i="6"/>
  <c r="AS246" i="6" s="1"/>
  <c r="BB234" i="6"/>
  <c r="AT234" i="6"/>
  <c r="BB218" i="6"/>
  <c r="AT218" i="6"/>
  <c r="AS218" i="6" s="1"/>
  <c r="BB194" i="6"/>
  <c r="AT194" i="6"/>
  <c r="BB186" i="6"/>
  <c r="AT186" i="6"/>
  <c r="AS186" i="6" s="1"/>
  <c r="BB170" i="6"/>
  <c r="AT170" i="6"/>
  <c r="AS170" i="6" s="1"/>
  <c r="BB146" i="6"/>
  <c r="AT146" i="6"/>
  <c r="AS146" i="6" s="1"/>
  <c r="BB126" i="6"/>
  <c r="AT126" i="6"/>
  <c r="AS126" i="6" s="1"/>
  <c r="BB114" i="6"/>
  <c r="AT114" i="6"/>
  <c r="AS114" i="6" s="1"/>
  <c r="BB70" i="6"/>
  <c r="AT70" i="6"/>
  <c r="AS70" i="6" s="1"/>
  <c r="BB506" i="6"/>
  <c r="AT506" i="6"/>
  <c r="AS506" i="6" s="1"/>
  <c r="BB498" i="6"/>
  <c r="AT498" i="6"/>
  <c r="BB486" i="6"/>
  <c r="AT486" i="6"/>
  <c r="AS486" i="6" s="1"/>
  <c r="BB474" i="6"/>
  <c r="AT474" i="6"/>
  <c r="BB466" i="6"/>
  <c r="AT466" i="6"/>
  <c r="AS466" i="6" s="1"/>
  <c r="BB450" i="6"/>
  <c r="AT450" i="6"/>
  <c r="AS450" i="6" s="1"/>
  <c r="BB438" i="6"/>
  <c r="AT438" i="6"/>
  <c r="AS438" i="6" s="1"/>
  <c r="BB426" i="6"/>
  <c r="AT426" i="6"/>
  <c r="AS426" i="6" s="1"/>
  <c r="BB414" i="6"/>
  <c r="AT414" i="6"/>
  <c r="AS414" i="6" s="1"/>
  <c r="BB402" i="6"/>
  <c r="AT402" i="6"/>
  <c r="AS402" i="6" s="1"/>
  <c r="BB390" i="6"/>
  <c r="AT390" i="6"/>
  <c r="AS390" i="6" s="1"/>
  <c r="BB382" i="6"/>
  <c r="AT382" i="6"/>
  <c r="BB370" i="6"/>
  <c r="AT370" i="6"/>
  <c r="AS370" i="6" s="1"/>
  <c r="BB362" i="6"/>
  <c r="AT362" i="6"/>
  <c r="BB350" i="6"/>
  <c r="AT350" i="6"/>
  <c r="AS350" i="6" s="1"/>
  <c r="BB346" i="6"/>
  <c r="AT346" i="6"/>
  <c r="BB330" i="6"/>
  <c r="AT330" i="6"/>
  <c r="AS330" i="6" s="1"/>
  <c r="BB314" i="6"/>
  <c r="AT314" i="6"/>
  <c r="AS314" i="6" s="1"/>
  <c r="BB302" i="6"/>
  <c r="AT302" i="6"/>
  <c r="AS302" i="6" s="1"/>
  <c r="BB294" i="6"/>
  <c r="AT294" i="6"/>
  <c r="AS294" i="6" s="1"/>
  <c r="BB278" i="6"/>
  <c r="AT278" i="6"/>
  <c r="AS278" i="6" s="1"/>
  <c r="BB270" i="6"/>
  <c r="AT270" i="6"/>
  <c r="BB262" i="6"/>
  <c r="AT262" i="6"/>
  <c r="AS262" i="6" s="1"/>
  <c r="BB250" i="6"/>
  <c r="AT250" i="6"/>
  <c r="BB238" i="6"/>
  <c r="AT238" i="6"/>
  <c r="AS238" i="6" s="1"/>
  <c r="BB226" i="6"/>
  <c r="AT226" i="6"/>
  <c r="BB222" i="6"/>
  <c r="AT222" i="6"/>
  <c r="AS222" i="6" s="1"/>
  <c r="BB210" i="6"/>
  <c r="AT210" i="6"/>
  <c r="AS210" i="6" s="1"/>
  <c r="BB198" i="6"/>
  <c r="AT198" i="6"/>
  <c r="AS198" i="6" s="1"/>
  <c r="BB182" i="6"/>
  <c r="AT182" i="6"/>
  <c r="AS182" i="6" s="1"/>
  <c r="BB174" i="6"/>
  <c r="AT174" i="6"/>
  <c r="AS174" i="6" s="1"/>
  <c r="BB166" i="6"/>
  <c r="AT166" i="6"/>
  <c r="BB158" i="6"/>
  <c r="AT158" i="6"/>
  <c r="AS158" i="6" s="1"/>
  <c r="BB150" i="6"/>
  <c r="AT150" i="6"/>
  <c r="BB142" i="6"/>
  <c r="AT142" i="6"/>
  <c r="AS142" i="6" s="1"/>
  <c r="BB130" i="6"/>
  <c r="AT130" i="6"/>
  <c r="AS130" i="6" s="1"/>
  <c r="BB118" i="6"/>
  <c r="AT118" i="6"/>
  <c r="AS118" i="6" s="1"/>
  <c r="BB106" i="6"/>
  <c r="AT106" i="6"/>
  <c r="AS106" i="6" s="1"/>
  <c r="BB98" i="6"/>
  <c r="AT98" i="6"/>
  <c r="AS98" i="6" s="1"/>
  <c r="BB94" i="6"/>
  <c r="AT94" i="6"/>
  <c r="AS94" i="6" s="1"/>
  <c r="BB86" i="6"/>
  <c r="AT86" i="6"/>
  <c r="AS86" i="6" s="1"/>
  <c r="BB78" i="6"/>
  <c r="AT78" i="6"/>
  <c r="BB74" i="6"/>
  <c r="AT74" i="6"/>
  <c r="AS74" i="6" s="1"/>
  <c r="BB66" i="6"/>
  <c r="AT66" i="6"/>
  <c r="BB58" i="6"/>
  <c r="AT58" i="6"/>
  <c r="AS58" i="6" s="1"/>
  <c r="BB50" i="6"/>
  <c r="AT50" i="6"/>
  <c r="AS50" i="6" s="1"/>
  <c r="BB42" i="6"/>
  <c r="AT42" i="6"/>
  <c r="AS42" i="6" s="1"/>
  <c r="BB30" i="6"/>
  <c r="AT30" i="6"/>
  <c r="AS30" i="6" s="1"/>
  <c r="BB22" i="6"/>
  <c r="AT22" i="6"/>
  <c r="AS22" i="6" s="1"/>
  <c r="BB509" i="6"/>
  <c r="AT509" i="6"/>
  <c r="AS509" i="6" s="1"/>
  <c r="BB501" i="6"/>
  <c r="AT501" i="6"/>
  <c r="AS501" i="6" s="1"/>
  <c r="BB493" i="6"/>
  <c r="AT493" i="6"/>
  <c r="BB485" i="6"/>
  <c r="AT485" i="6"/>
  <c r="AS485" i="6" s="1"/>
  <c r="BB477" i="6"/>
  <c r="AT477" i="6"/>
  <c r="BB469" i="6"/>
  <c r="AT469" i="6"/>
  <c r="AS469" i="6" s="1"/>
  <c r="BB461" i="6"/>
  <c r="AT461" i="6"/>
  <c r="BB453" i="6"/>
  <c r="AT453" i="6"/>
  <c r="AS453" i="6" s="1"/>
  <c r="BB445" i="6"/>
  <c r="AT445" i="6"/>
  <c r="AS445" i="6" s="1"/>
  <c r="BB437" i="6"/>
  <c r="AT437" i="6"/>
  <c r="AS437" i="6" s="1"/>
  <c r="BB429" i="6"/>
  <c r="AT429" i="6"/>
  <c r="AS429" i="6" s="1"/>
  <c r="BB421" i="6"/>
  <c r="AT421" i="6"/>
  <c r="AS421" i="6" s="1"/>
  <c r="BB413" i="6"/>
  <c r="AT413" i="6"/>
  <c r="BB409" i="6"/>
  <c r="AT409" i="6"/>
  <c r="AS409" i="6" s="1"/>
  <c r="BB401" i="6"/>
  <c r="AT401" i="6"/>
  <c r="BB389" i="6"/>
  <c r="AT389" i="6"/>
  <c r="AS389" i="6" s="1"/>
  <c r="BB381" i="6"/>
  <c r="AT381" i="6"/>
  <c r="AS381" i="6" s="1"/>
  <c r="BB373" i="6"/>
  <c r="AT373" i="6"/>
  <c r="AS373" i="6" s="1"/>
  <c r="BB365" i="6"/>
  <c r="AT365" i="6"/>
  <c r="AS365" i="6" s="1"/>
  <c r="BB357" i="6"/>
  <c r="AT357" i="6"/>
  <c r="AS357" i="6" s="1"/>
  <c r="BB349" i="6"/>
  <c r="AT349" i="6"/>
  <c r="AS349" i="6" s="1"/>
  <c r="BB341" i="6"/>
  <c r="AT341" i="6"/>
  <c r="AS341" i="6" s="1"/>
  <c r="BB333" i="6"/>
  <c r="AT333" i="6"/>
  <c r="BB325" i="6"/>
  <c r="AT325" i="6"/>
  <c r="AS325" i="6" s="1"/>
  <c r="BB317" i="6"/>
  <c r="AT317" i="6"/>
  <c r="BB309" i="6"/>
  <c r="AT309" i="6"/>
  <c r="AS309" i="6" s="1"/>
  <c r="BB301" i="6"/>
  <c r="AT301" i="6"/>
  <c r="AS301" i="6" s="1"/>
  <c r="BB293" i="6"/>
  <c r="AT293" i="6"/>
  <c r="AS293" i="6" s="1"/>
  <c r="BB285" i="6"/>
  <c r="AT285" i="6"/>
  <c r="AS285" i="6" s="1"/>
  <c r="BB277" i="6"/>
  <c r="AT277" i="6"/>
  <c r="AS277" i="6" s="1"/>
  <c r="BB269" i="6"/>
  <c r="AT269" i="6"/>
  <c r="AS269" i="6" s="1"/>
  <c r="BB261" i="6"/>
  <c r="AT261" i="6"/>
  <c r="AS261" i="6" s="1"/>
  <c r="BB253" i="6"/>
  <c r="AT253" i="6"/>
  <c r="BB245" i="6"/>
  <c r="AT245" i="6"/>
  <c r="AS245" i="6" s="1"/>
  <c r="BB237" i="6"/>
  <c r="AT237" i="6"/>
  <c r="BB225" i="6"/>
  <c r="AT225" i="6"/>
  <c r="AS225" i="6" s="1"/>
  <c r="BB217" i="6"/>
  <c r="AT217" i="6"/>
  <c r="AS217" i="6" s="1"/>
  <c r="BB209" i="6"/>
  <c r="AT209" i="6"/>
  <c r="AS209" i="6" s="1"/>
  <c r="BB201" i="6"/>
  <c r="AT201" i="6"/>
  <c r="AS201" i="6" s="1"/>
  <c r="BB193" i="6"/>
  <c r="AT193" i="6"/>
  <c r="AS193" i="6" s="1"/>
  <c r="BB185" i="6"/>
  <c r="AT185" i="6"/>
  <c r="AS185" i="6" s="1"/>
  <c r="BB173" i="6"/>
  <c r="AT173" i="6"/>
  <c r="AS173" i="6" s="1"/>
  <c r="BB165" i="6"/>
  <c r="AT165" i="6"/>
  <c r="BB157" i="6"/>
  <c r="AT157" i="6"/>
  <c r="AS157" i="6" s="1"/>
  <c r="BB149" i="6"/>
  <c r="AT149" i="6"/>
  <c r="BB137" i="6"/>
  <c r="AT137" i="6"/>
  <c r="AS137" i="6" s="1"/>
  <c r="BB129" i="6"/>
  <c r="AT129" i="6"/>
  <c r="AS129" i="6" s="1"/>
  <c r="BB121" i="6"/>
  <c r="AT121" i="6"/>
  <c r="AS121" i="6" s="1"/>
  <c r="BB113" i="6"/>
  <c r="AT113" i="6"/>
  <c r="AS113" i="6" s="1"/>
  <c r="BB105" i="6"/>
  <c r="AT105" i="6"/>
  <c r="AS105" i="6" s="1"/>
  <c r="BB97" i="6"/>
  <c r="AT97" i="6"/>
  <c r="AS97" i="6" s="1"/>
  <c r="BB85" i="6"/>
  <c r="AT85" i="6"/>
  <c r="AS85" i="6" s="1"/>
  <c r="BB77" i="6"/>
  <c r="AT77" i="6"/>
  <c r="BB69" i="6"/>
  <c r="AT69" i="6"/>
  <c r="AS69" i="6" s="1"/>
  <c r="BB61" i="6"/>
  <c r="AT61" i="6"/>
  <c r="BB53" i="6"/>
  <c r="AT53" i="6"/>
  <c r="AS53" i="6" s="1"/>
  <c r="BB45" i="6"/>
  <c r="AT45" i="6"/>
  <c r="AS45" i="6" s="1"/>
  <c r="BB37" i="6"/>
  <c r="AT37" i="6"/>
  <c r="AS37" i="6" s="1"/>
  <c r="BB21" i="6"/>
  <c r="AT21" i="6"/>
  <c r="AS21" i="6" s="1"/>
  <c r="BB508" i="6"/>
  <c r="AT508" i="6"/>
  <c r="AS508" i="6" s="1"/>
  <c r="BB504" i="6"/>
  <c r="AT504" i="6"/>
  <c r="AS504" i="6" s="1"/>
  <c r="BB500" i="6"/>
  <c r="AT500" i="6"/>
  <c r="AS500" i="6" s="1"/>
  <c r="BB496" i="6"/>
  <c r="AT496" i="6"/>
  <c r="BB492" i="6"/>
  <c r="AT492" i="6"/>
  <c r="AS492" i="6" s="1"/>
  <c r="BB488" i="6"/>
  <c r="AT488" i="6"/>
  <c r="BB484" i="6"/>
  <c r="AT484" i="6"/>
  <c r="AS484" i="6" s="1"/>
  <c r="BB480" i="6"/>
  <c r="AT480" i="6"/>
  <c r="AS480" i="6" s="1"/>
  <c r="BB476" i="6"/>
  <c r="AT476" i="6"/>
  <c r="AS476" i="6" s="1"/>
  <c r="BB472" i="6"/>
  <c r="AT472" i="6"/>
  <c r="AS472" i="6" s="1"/>
  <c r="BB468" i="6"/>
  <c r="AT468" i="6"/>
  <c r="AS468" i="6" s="1"/>
  <c r="BB464" i="6"/>
  <c r="AT464" i="6"/>
  <c r="AS464" i="6" s="1"/>
  <c r="BB460" i="6"/>
  <c r="AT460" i="6"/>
  <c r="AS460" i="6" s="1"/>
  <c r="BB456" i="6"/>
  <c r="AT456" i="6"/>
  <c r="BB452" i="6"/>
  <c r="AT452" i="6"/>
  <c r="AS452" i="6" s="1"/>
  <c r="BB448" i="6"/>
  <c r="AT448" i="6"/>
  <c r="BB444" i="6"/>
  <c r="AT444" i="6"/>
  <c r="AS444" i="6" s="1"/>
  <c r="BB440" i="6"/>
  <c r="AT440" i="6"/>
  <c r="AS440" i="6" s="1"/>
  <c r="BB436" i="6"/>
  <c r="AT436" i="6"/>
  <c r="AS436" i="6" s="1"/>
  <c r="BB432" i="6"/>
  <c r="AT432" i="6"/>
  <c r="AS432" i="6" s="1"/>
  <c r="BB428" i="6"/>
  <c r="AT428" i="6"/>
  <c r="AS428" i="6" s="1"/>
  <c r="BB424" i="6"/>
  <c r="AT424" i="6"/>
  <c r="AS424" i="6" s="1"/>
  <c r="BB420" i="6"/>
  <c r="AT420" i="6"/>
  <c r="AS420" i="6" s="1"/>
  <c r="BB416" i="6"/>
  <c r="AT416" i="6"/>
  <c r="BB412" i="6"/>
  <c r="AT412" i="6"/>
  <c r="AS412" i="6" s="1"/>
  <c r="BB408" i="6"/>
  <c r="AT408" i="6"/>
  <c r="BB404" i="6"/>
  <c r="AT404" i="6"/>
  <c r="AS404" i="6" s="1"/>
  <c r="BB400" i="6"/>
  <c r="AT400" i="6"/>
  <c r="AS400" i="6" s="1"/>
  <c r="BB396" i="6"/>
  <c r="AT396" i="6"/>
  <c r="AS396" i="6" s="1"/>
  <c r="BB392" i="6"/>
  <c r="AT392" i="6"/>
  <c r="BB388" i="6"/>
  <c r="AT388" i="6"/>
  <c r="AS388" i="6" s="1"/>
  <c r="BB384" i="6"/>
  <c r="AT384" i="6"/>
  <c r="AS384" i="6" s="1"/>
  <c r="BB380" i="6"/>
  <c r="AT380" i="6"/>
  <c r="AS380" i="6" s="1"/>
  <c r="BB376" i="6"/>
  <c r="AT376" i="6"/>
  <c r="BB372" i="6"/>
  <c r="AT372" i="6"/>
  <c r="AS372" i="6" s="1"/>
  <c r="BB368" i="6"/>
  <c r="AT368" i="6"/>
  <c r="BB364" i="6"/>
  <c r="AT364" i="6"/>
  <c r="AS364" i="6" s="1"/>
  <c r="BB360" i="6"/>
  <c r="AT360" i="6"/>
  <c r="AS360" i="6" s="1"/>
  <c r="BB356" i="6"/>
  <c r="AT356" i="6"/>
  <c r="AS356" i="6" s="1"/>
  <c r="BB352" i="6"/>
  <c r="AT352" i="6"/>
  <c r="BB348" i="6"/>
  <c r="AT348" i="6"/>
  <c r="AS348" i="6" s="1"/>
  <c r="BB344" i="6"/>
  <c r="AT344" i="6"/>
  <c r="AS344" i="6" s="1"/>
  <c r="BB340" i="6"/>
  <c r="AT340" i="6"/>
  <c r="AS340" i="6" s="1"/>
  <c r="BB336" i="6"/>
  <c r="AT336" i="6"/>
  <c r="BB332" i="6"/>
  <c r="AT332" i="6"/>
  <c r="AS332" i="6" s="1"/>
  <c r="BB328" i="6"/>
  <c r="AT328" i="6"/>
  <c r="BB324" i="6"/>
  <c r="AT324" i="6"/>
  <c r="AS324" i="6" s="1"/>
  <c r="BB320" i="6"/>
  <c r="AT320" i="6"/>
  <c r="AS320" i="6" s="1"/>
  <c r="BB316" i="6"/>
  <c r="AT316" i="6"/>
  <c r="AS316" i="6" s="1"/>
  <c r="BB312" i="6"/>
  <c r="AT312" i="6"/>
  <c r="AS312" i="6" s="1"/>
  <c r="BB308" i="6"/>
  <c r="AT308" i="6"/>
  <c r="AS308" i="6" s="1"/>
  <c r="BB304" i="6"/>
  <c r="AT304" i="6"/>
  <c r="AS304" i="6" s="1"/>
  <c r="BB300" i="6"/>
  <c r="AT300" i="6"/>
  <c r="AS300" i="6" s="1"/>
  <c r="BB296" i="6"/>
  <c r="AT296" i="6"/>
  <c r="BB292" i="6"/>
  <c r="AT292" i="6"/>
  <c r="AS292" i="6" s="1"/>
  <c r="BB288" i="6"/>
  <c r="AT288" i="6"/>
  <c r="BB284" i="6"/>
  <c r="AT284" i="6"/>
  <c r="AS284" i="6" s="1"/>
  <c r="BB280" i="6"/>
  <c r="AT280" i="6"/>
  <c r="AS280" i="6" s="1"/>
  <c r="BB276" i="6"/>
  <c r="AT276" i="6"/>
  <c r="AS276" i="6" s="1"/>
  <c r="BB272" i="6"/>
  <c r="AT272" i="6"/>
  <c r="AS272" i="6" s="1"/>
  <c r="BB268" i="6"/>
  <c r="AT268" i="6"/>
  <c r="AS268" i="6" s="1"/>
  <c r="BB264" i="6"/>
  <c r="AT264" i="6"/>
  <c r="AS264" i="6" s="1"/>
  <c r="BB260" i="6"/>
  <c r="AT260" i="6"/>
  <c r="AS260" i="6" s="1"/>
  <c r="BB256" i="6"/>
  <c r="AT256" i="6"/>
  <c r="BB252" i="6"/>
  <c r="AT252" i="6"/>
  <c r="AS252" i="6" s="1"/>
  <c r="BB248" i="6"/>
  <c r="AT248" i="6"/>
  <c r="BB244" i="6"/>
  <c r="AT244" i="6"/>
  <c r="AS244" i="6" s="1"/>
  <c r="BB240" i="6"/>
  <c r="AT240" i="6"/>
  <c r="AS240" i="6" s="1"/>
  <c r="BB236" i="6"/>
  <c r="AT236" i="6"/>
  <c r="AS236" i="6" s="1"/>
  <c r="BB232" i="6"/>
  <c r="AT232" i="6"/>
  <c r="AS232" i="6" s="1"/>
  <c r="BB228" i="6"/>
  <c r="AT228" i="6"/>
  <c r="AS228" i="6" s="1"/>
  <c r="BB224" i="6"/>
  <c r="AT224" i="6"/>
  <c r="AS224" i="6" s="1"/>
  <c r="BB220" i="6"/>
  <c r="AT220" i="6"/>
  <c r="AS220" i="6" s="1"/>
  <c r="BB216" i="6"/>
  <c r="AT216" i="6"/>
  <c r="BB212" i="6"/>
  <c r="AT212" i="6"/>
  <c r="AS212" i="6" s="1"/>
  <c r="BB208" i="6"/>
  <c r="AT208" i="6"/>
  <c r="BB204" i="6"/>
  <c r="AT204" i="6"/>
  <c r="AS204" i="6" s="1"/>
  <c r="BB200" i="6"/>
  <c r="AT200" i="6"/>
  <c r="BB196" i="6"/>
  <c r="AT196" i="6"/>
  <c r="AS196" i="6" s="1"/>
  <c r="BB192" i="6"/>
  <c r="AT192" i="6"/>
  <c r="BB188" i="6"/>
  <c r="AT188" i="6"/>
  <c r="AS188" i="6" s="1"/>
  <c r="BB184" i="6"/>
  <c r="AT184" i="6"/>
  <c r="AS184" i="6" s="1"/>
  <c r="BB180" i="6"/>
  <c r="AT180" i="6"/>
  <c r="AS180" i="6" s="1"/>
  <c r="BB176" i="6"/>
  <c r="AT176" i="6"/>
  <c r="BB172" i="6"/>
  <c r="AT172" i="6"/>
  <c r="AS172" i="6" s="1"/>
  <c r="BB168" i="6"/>
  <c r="AT168" i="6"/>
  <c r="BB164" i="6"/>
  <c r="AT164" i="6"/>
  <c r="AS164" i="6" s="1"/>
  <c r="BB160" i="6"/>
  <c r="AT160" i="6"/>
  <c r="AS160" i="6" s="1"/>
  <c r="BB156" i="6"/>
  <c r="AT156" i="6"/>
  <c r="AS156" i="6" s="1"/>
  <c r="BB152" i="6"/>
  <c r="AT152" i="6"/>
  <c r="AS152" i="6" s="1"/>
  <c r="BB148" i="6"/>
  <c r="AT148" i="6"/>
  <c r="AS148" i="6" s="1"/>
  <c r="BB144" i="6"/>
  <c r="AT144" i="6"/>
  <c r="AS144" i="6" s="1"/>
  <c r="BB140" i="6"/>
  <c r="AT140" i="6"/>
  <c r="AS140" i="6" s="1"/>
  <c r="BB136" i="6"/>
  <c r="AT136" i="6"/>
  <c r="BB132" i="6"/>
  <c r="AT132" i="6"/>
  <c r="AS132" i="6" s="1"/>
  <c r="BB128" i="6"/>
  <c r="AT128" i="6"/>
  <c r="BB124" i="6"/>
  <c r="AT124" i="6"/>
  <c r="AS124" i="6" s="1"/>
  <c r="BB120" i="6"/>
  <c r="AT120" i="6"/>
  <c r="AS120" i="6" s="1"/>
  <c r="BB116" i="6"/>
  <c r="AT116" i="6"/>
  <c r="AS116" i="6" s="1"/>
  <c r="BB112" i="6"/>
  <c r="AT112" i="6"/>
  <c r="AS112" i="6" s="1"/>
  <c r="BB108" i="6"/>
  <c r="AT108" i="6"/>
  <c r="AS108" i="6" s="1"/>
  <c r="BB104" i="6"/>
  <c r="AT104" i="6"/>
  <c r="AS104" i="6" s="1"/>
  <c r="BB100" i="6"/>
  <c r="AT100" i="6"/>
  <c r="AS100" i="6" s="1"/>
  <c r="BB96" i="6"/>
  <c r="AT96" i="6"/>
  <c r="BB92" i="6"/>
  <c r="AT92" i="6"/>
  <c r="AS92" i="6" s="1"/>
  <c r="BB88" i="6"/>
  <c r="AT88" i="6"/>
  <c r="BB84" i="6"/>
  <c r="AT84" i="6"/>
  <c r="AS84" i="6" s="1"/>
  <c r="BB80" i="6"/>
  <c r="AT80" i="6"/>
  <c r="AS80" i="6" s="1"/>
  <c r="BB76" i="6"/>
  <c r="AT76" i="6"/>
  <c r="AS76" i="6" s="1"/>
  <c r="BB72" i="6"/>
  <c r="AT72" i="6"/>
  <c r="AS72" i="6" s="1"/>
  <c r="BB68" i="6"/>
  <c r="AT68" i="6"/>
  <c r="AS68" i="6" s="1"/>
  <c r="BB64" i="6"/>
  <c r="AT64" i="6"/>
  <c r="AS64" i="6" s="1"/>
  <c r="BB60" i="6"/>
  <c r="AT60" i="6"/>
  <c r="AS60" i="6" s="1"/>
  <c r="BB56" i="6"/>
  <c r="AT56" i="6"/>
  <c r="BB52" i="6"/>
  <c r="AT52" i="6"/>
  <c r="AS52" i="6" s="1"/>
  <c r="BB48" i="6"/>
  <c r="AT48" i="6"/>
  <c r="BB44" i="6"/>
  <c r="AT44" i="6"/>
  <c r="AS44" i="6" s="1"/>
  <c r="BB40" i="6"/>
  <c r="AT40" i="6"/>
  <c r="AS40" i="6" s="1"/>
  <c r="BB36" i="6"/>
  <c r="AT36" i="6"/>
  <c r="AS36" i="6" s="1"/>
  <c r="BB32" i="6"/>
  <c r="AT32" i="6"/>
  <c r="AS32" i="6" s="1"/>
  <c r="BB28" i="6"/>
  <c r="AT28" i="6"/>
  <c r="AS28" i="6" s="1"/>
  <c r="BB24" i="6"/>
  <c r="AT24" i="6"/>
  <c r="AS24" i="6" s="1"/>
  <c r="BB20" i="6"/>
  <c r="AT20" i="6"/>
  <c r="AS20" i="6" s="1"/>
  <c r="BB494" i="6"/>
  <c r="AT494" i="6"/>
  <c r="BB482" i="6"/>
  <c r="AT482" i="6"/>
  <c r="AS482" i="6" s="1"/>
  <c r="BB470" i="6"/>
  <c r="AT470" i="6"/>
  <c r="BB458" i="6"/>
  <c r="AT458" i="6"/>
  <c r="AS458" i="6" s="1"/>
  <c r="BB442" i="6"/>
  <c r="AT442" i="6"/>
  <c r="BB430" i="6"/>
  <c r="AT430" i="6"/>
  <c r="AS430" i="6" s="1"/>
  <c r="BB418" i="6"/>
  <c r="AT418" i="6"/>
  <c r="AS418" i="6" s="1"/>
  <c r="BB410" i="6"/>
  <c r="AT410" i="6"/>
  <c r="AS410" i="6" s="1"/>
  <c r="BB398" i="6"/>
  <c r="AT398" i="6"/>
  <c r="AS398" i="6" s="1"/>
  <c r="BB386" i="6"/>
  <c r="AT386" i="6"/>
  <c r="AS386" i="6" s="1"/>
  <c r="BB374" i="6"/>
  <c r="AT374" i="6"/>
  <c r="BB366" i="6"/>
  <c r="AT366" i="6"/>
  <c r="AS366" i="6" s="1"/>
  <c r="BB354" i="6"/>
  <c r="AT354" i="6"/>
  <c r="BB342" i="6"/>
  <c r="AT342" i="6"/>
  <c r="AS342" i="6" s="1"/>
  <c r="BB334" i="6"/>
  <c r="AT334" i="6"/>
  <c r="BB326" i="6"/>
  <c r="AT326" i="6"/>
  <c r="AS326" i="6" s="1"/>
  <c r="BB318" i="6"/>
  <c r="AT318" i="6"/>
  <c r="AS318" i="6" s="1"/>
  <c r="BB306" i="6"/>
  <c r="AT306" i="6"/>
  <c r="AS306" i="6" s="1"/>
  <c r="BB290" i="6"/>
  <c r="AT290" i="6"/>
  <c r="AS290" i="6" s="1"/>
  <c r="BB282" i="6"/>
  <c r="AT282" i="6"/>
  <c r="AS282" i="6" s="1"/>
  <c r="BB266" i="6"/>
  <c r="AT266" i="6"/>
  <c r="BB254" i="6"/>
  <c r="AT254" i="6"/>
  <c r="AS254" i="6" s="1"/>
  <c r="BB242" i="6"/>
  <c r="AT242" i="6"/>
  <c r="BB230" i="6"/>
  <c r="AT230" i="6"/>
  <c r="AS230" i="6" s="1"/>
  <c r="BB214" i="6"/>
  <c r="AT214" i="6"/>
  <c r="BB206" i="6"/>
  <c r="AT206" i="6"/>
  <c r="AS206" i="6" s="1"/>
  <c r="BB202" i="6"/>
  <c r="AT202" i="6"/>
  <c r="AS202" i="6" s="1"/>
  <c r="BB190" i="6"/>
  <c r="AT190" i="6"/>
  <c r="AS190" i="6" s="1"/>
  <c r="BB178" i="6"/>
  <c r="AT178" i="6"/>
  <c r="AS178" i="6" s="1"/>
  <c r="BB162" i="6"/>
  <c r="AT162" i="6"/>
  <c r="AS162" i="6" s="1"/>
  <c r="BB154" i="6"/>
  <c r="AT154" i="6"/>
  <c r="BB138" i="6"/>
  <c r="AT138" i="6"/>
  <c r="AS138" i="6" s="1"/>
  <c r="BB134" i="6"/>
  <c r="AT134" i="6"/>
  <c r="BB122" i="6"/>
  <c r="AT122" i="6"/>
  <c r="AS122" i="6" s="1"/>
  <c r="BB110" i="6"/>
  <c r="AT110" i="6"/>
  <c r="AS110" i="6" s="1"/>
  <c r="BB102" i="6"/>
  <c r="AT102" i="6"/>
  <c r="AS102" i="6" s="1"/>
  <c r="BB90" i="6"/>
  <c r="AT90" i="6"/>
  <c r="AS90" i="6" s="1"/>
  <c r="BB82" i="6"/>
  <c r="AT82" i="6"/>
  <c r="AS82" i="6" s="1"/>
  <c r="BB62" i="6"/>
  <c r="AT62" i="6"/>
  <c r="AS62" i="6" s="1"/>
  <c r="BB54" i="6"/>
  <c r="AT54" i="6"/>
  <c r="AS54" i="6" s="1"/>
  <c r="BB46" i="6"/>
  <c r="AT46" i="6"/>
  <c r="BB38" i="6"/>
  <c r="AT38" i="6"/>
  <c r="AS38" i="6" s="1"/>
  <c r="BB34" i="6"/>
  <c r="AT34" i="6"/>
  <c r="BB26" i="6"/>
  <c r="AT26" i="6"/>
  <c r="BB505" i="6"/>
  <c r="AT505" i="6"/>
  <c r="AS505" i="6" s="1"/>
  <c r="BB497" i="6"/>
  <c r="AT497" i="6"/>
  <c r="AS497" i="6" s="1"/>
  <c r="BB489" i="6"/>
  <c r="AT489" i="6"/>
  <c r="AS489" i="6" s="1"/>
  <c r="BB481" i="6"/>
  <c r="AT481" i="6"/>
  <c r="AS481" i="6" s="1"/>
  <c r="BB473" i="6"/>
  <c r="AT473" i="6"/>
  <c r="AS473" i="6" s="1"/>
  <c r="BB465" i="6"/>
  <c r="AT465" i="6"/>
  <c r="AS465" i="6" s="1"/>
  <c r="BB457" i="6"/>
  <c r="AT457" i="6"/>
  <c r="BB449" i="6"/>
  <c r="AT449" i="6"/>
  <c r="AS449" i="6" s="1"/>
  <c r="BB441" i="6"/>
  <c r="AT441" i="6"/>
  <c r="BB433" i="6"/>
  <c r="AT433" i="6"/>
  <c r="AS433" i="6" s="1"/>
  <c r="BB425" i="6"/>
  <c r="AT425" i="6"/>
  <c r="AS425" i="6" s="1"/>
  <c r="BB417" i="6"/>
  <c r="AT417" i="6"/>
  <c r="AS417" i="6" s="1"/>
  <c r="BB405" i="6"/>
  <c r="AT405" i="6"/>
  <c r="AS405" i="6" s="1"/>
  <c r="BB397" i="6"/>
  <c r="AT397" i="6"/>
  <c r="AS397" i="6" s="1"/>
  <c r="BB393" i="6"/>
  <c r="AT393" i="6"/>
  <c r="AS393" i="6" s="1"/>
  <c r="BB385" i="6"/>
  <c r="AT385" i="6"/>
  <c r="AS385" i="6" s="1"/>
  <c r="BB377" i="6"/>
  <c r="AT377" i="6"/>
  <c r="BB369" i="6"/>
  <c r="AT369" i="6"/>
  <c r="AS369" i="6" s="1"/>
  <c r="BB361" i="6"/>
  <c r="AT361" i="6"/>
  <c r="BB353" i="6"/>
  <c r="AT353" i="6"/>
  <c r="AS353" i="6" s="1"/>
  <c r="BB345" i="6"/>
  <c r="AT345" i="6"/>
  <c r="AS345" i="6" s="1"/>
  <c r="BB337" i="6"/>
  <c r="AT337" i="6"/>
  <c r="AS337" i="6" s="1"/>
  <c r="BB329" i="6"/>
  <c r="AT329" i="6"/>
  <c r="AS329" i="6" s="1"/>
  <c r="BB321" i="6"/>
  <c r="AT321" i="6"/>
  <c r="AS321" i="6" s="1"/>
  <c r="BB313" i="6"/>
  <c r="AT313" i="6"/>
  <c r="AS313" i="6" s="1"/>
  <c r="BB305" i="6"/>
  <c r="AT305" i="6"/>
  <c r="AS305" i="6" s="1"/>
  <c r="BB297" i="6"/>
  <c r="AT297" i="6"/>
  <c r="BB289" i="6"/>
  <c r="AT289" i="6"/>
  <c r="AS289" i="6" s="1"/>
  <c r="BB281" i="6"/>
  <c r="AT281" i="6"/>
  <c r="BB273" i="6"/>
  <c r="AT273" i="6"/>
  <c r="AS273" i="6" s="1"/>
  <c r="BB265" i="6"/>
  <c r="AT265" i="6"/>
  <c r="AS265" i="6" s="1"/>
  <c r="BB257" i="6"/>
  <c r="AT257" i="6"/>
  <c r="AS257" i="6" s="1"/>
  <c r="BB249" i="6"/>
  <c r="AT249" i="6"/>
  <c r="AS249" i="6" s="1"/>
  <c r="BB241" i="6"/>
  <c r="AT241" i="6"/>
  <c r="AS241" i="6" s="1"/>
  <c r="BB233" i="6"/>
  <c r="AT233" i="6"/>
  <c r="AS233" i="6" s="1"/>
  <c r="BB229" i="6"/>
  <c r="AT229" i="6"/>
  <c r="AS229" i="6" s="1"/>
  <c r="BB221" i="6"/>
  <c r="AT221" i="6"/>
  <c r="BB213" i="6"/>
  <c r="AT213" i="6"/>
  <c r="AS213" i="6" s="1"/>
  <c r="BB205" i="6"/>
  <c r="AT205" i="6"/>
  <c r="BB197" i="6"/>
  <c r="AT197" i="6"/>
  <c r="AS197" i="6" s="1"/>
  <c r="BB189" i="6"/>
  <c r="AT189" i="6"/>
  <c r="AS189" i="6" s="1"/>
  <c r="BB181" i="6"/>
  <c r="AT181" i="6"/>
  <c r="AS181" i="6" s="1"/>
  <c r="BB177" i="6"/>
  <c r="AT177" i="6"/>
  <c r="AS177" i="6" s="1"/>
  <c r="BB169" i="6"/>
  <c r="AT169" i="6"/>
  <c r="AS169" i="6" s="1"/>
  <c r="BB161" i="6"/>
  <c r="AT161" i="6"/>
  <c r="AS161" i="6" s="1"/>
  <c r="BB153" i="6"/>
  <c r="AT153" i="6"/>
  <c r="AS153" i="6" s="1"/>
  <c r="BB145" i="6"/>
  <c r="AT145" i="6"/>
  <c r="BB141" i="6"/>
  <c r="AT141" i="6"/>
  <c r="AS141" i="6" s="1"/>
  <c r="BB133" i="6"/>
  <c r="AT133" i="6"/>
  <c r="BB125" i="6"/>
  <c r="AT125" i="6"/>
  <c r="AS125" i="6" s="1"/>
  <c r="BB117" i="6"/>
  <c r="AT117" i="6"/>
  <c r="AS117" i="6" s="1"/>
  <c r="BB109" i="6"/>
  <c r="AT109" i="6"/>
  <c r="AS109" i="6" s="1"/>
  <c r="BB101" i="6"/>
  <c r="AT101" i="6"/>
  <c r="AS101" i="6" s="1"/>
  <c r="BB93" i="6"/>
  <c r="AT93" i="6"/>
  <c r="AS93" i="6" s="1"/>
  <c r="BB89" i="6"/>
  <c r="AT89" i="6"/>
  <c r="AS89" i="6" s="1"/>
  <c r="BB81" i="6"/>
  <c r="AT81" i="6"/>
  <c r="AS81" i="6" s="1"/>
  <c r="BB73" i="6"/>
  <c r="AT73" i="6"/>
  <c r="BB65" i="6"/>
  <c r="AT65" i="6"/>
  <c r="AS65" i="6" s="1"/>
  <c r="BB57" i="6"/>
  <c r="AT57" i="6"/>
  <c r="BB49" i="6"/>
  <c r="AT49" i="6"/>
  <c r="AS49" i="6" s="1"/>
  <c r="BB41" i="6"/>
  <c r="AT41" i="6"/>
  <c r="AS41" i="6" s="1"/>
  <c r="BB33" i="6"/>
  <c r="AT33" i="6"/>
  <c r="AS33" i="6" s="1"/>
  <c r="BB29" i="6"/>
  <c r="AT29" i="6"/>
  <c r="AS29" i="6" s="1"/>
  <c r="BB25" i="6"/>
  <c r="AT25" i="6"/>
  <c r="AS25" i="6" s="1"/>
  <c r="BB507" i="6"/>
  <c r="AT507" i="6"/>
  <c r="AS507" i="6" s="1"/>
  <c r="BB503" i="6"/>
  <c r="AT503" i="6"/>
  <c r="AS503" i="6" s="1"/>
  <c r="BB499" i="6"/>
  <c r="AT499" i="6"/>
  <c r="BB495" i="6"/>
  <c r="AT495" i="6"/>
  <c r="AS495" i="6" s="1"/>
  <c r="BB491" i="6"/>
  <c r="AT491" i="6"/>
  <c r="BB487" i="6"/>
  <c r="AT487" i="6"/>
  <c r="AS487" i="6" s="1"/>
  <c r="BB483" i="6"/>
  <c r="AT483" i="6"/>
  <c r="AS483" i="6" s="1"/>
  <c r="BB479" i="6"/>
  <c r="AT479" i="6"/>
  <c r="AS479" i="6" s="1"/>
  <c r="BB475" i="6"/>
  <c r="AT475" i="6"/>
  <c r="AS475" i="6" s="1"/>
  <c r="BB471" i="6"/>
  <c r="AT471" i="6"/>
  <c r="AS471" i="6" s="1"/>
  <c r="BB467" i="6"/>
  <c r="AT467" i="6"/>
  <c r="AS467" i="6" s="1"/>
  <c r="BB463" i="6"/>
  <c r="AT463" i="6"/>
  <c r="AS463" i="6" s="1"/>
  <c r="BB459" i="6"/>
  <c r="AT459" i="6"/>
  <c r="BB455" i="6"/>
  <c r="AT455" i="6"/>
  <c r="AS455" i="6" s="1"/>
  <c r="BB451" i="6"/>
  <c r="AT451" i="6"/>
  <c r="BB447" i="6"/>
  <c r="AT447" i="6"/>
  <c r="AS447" i="6" s="1"/>
  <c r="BB443" i="6"/>
  <c r="AT443" i="6"/>
  <c r="BB439" i="6"/>
  <c r="AT439" i="6"/>
  <c r="AS439" i="6" s="1"/>
  <c r="BB435" i="6"/>
  <c r="AT435" i="6"/>
  <c r="AS435" i="6" s="1"/>
  <c r="BB431" i="6"/>
  <c r="AT431" i="6"/>
  <c r="AS431" i="6" s="1"/>
  <c r="BB427" i="6"/>
  <c r="AT427" i="6"/>
  <c r="AS427" i="6" s="1"/>
  <c r="BB423" i="6"/>
  <c r="AT423" i="6"/>
  <c r="AS423" i="6" s="1"/>
  <c r="BB419" i="6"/>
  <c r="AT419" i="6"/>
  <c r="BB415" i="6"/>
  <c r="AT415" i="6"/>
  <c r="AS415" i="6" s="1"/>
  <c r="BB411" i="6"/>
  <c r="AT411" i="6"/>
  <c r="BB407" i="6"/>
  <c r="AT407" i="6"/>
  <c r="AS407" i="6" s="1"/>
  <c r="BB403" i="6"/>
  <c r="AT403" i="6"/>
  <c r="AS403" i="6" s="1"/>
  <c r="BB399" i="6"/>
  <c r="AT399" i="6"/>
  <c r="AS399" i="6" s="1"/>
  <c r="BB395" i="6"/>
  <c r="AT395" i="6"/>
  <c r="AS395" i="6" s="1"/>
  <c r="BB391" i="6"/>
  <c r="AT391" i="6"/>
  <c r="AS391" i="6" s="1"/>
  <c r="BB387" i="6"/>
  <c r="AT387" i="6"/>
  <c r="AS387" i="6" s="1"/>
  <c r="BB383" i="6"/>
  <c r="AT383" i="6"/>
  <c r="AS383" i="6" s="1"/>
  <c r="BB379" i="6"/>
  <c r="AT379" i="6"/>
  <c r="BB375" i="6"/>
  <c r="AT375" i="6"/>
  <c r="AS375" i="6" s="1"/>
  <c r="BB371" i="6"/>
  <c r="AT371" i="6"/>
  <c r="BB367" i="6"/>
  <c r="AT367" i="6"/>
  <c r="AS367" i="6" s="1"/>
  <c r="BB363" i="6"/>
  <c r="AT363" i="6"/>
  <c r="AS363" i="6" s="1"/>
  <c r="BB359" i="6"/>
  <c r="AT359" i="6"/>
  <c r="AS359" i="6" s="1"/>
  <c r="BB355" i="6"/>
  <c r="AT355" i="6"/>
  <c r="AS355" i="6" s="1"/>
  <c r="BB351" i="6"/>
  <c r="AT351" i="6"/>
  <c r="AS351" i="6" s="1"/>
  <c r="BB347" i="6"/>
  <c r="AT347" i="6"/>
  <c r="AS347" i="6" s="1"/>
  <c r="BB343" i="6"/>
  <c r="AT343" i="6"/>
  <c r="AS343" i="6" s="1"/>
  <c r="BB339" i="6"/>
  <c r="AT339" i="6"/>
  <c r="BB335" i="6"/>
  <c r="AT335" i="6"/>
  <c r="AS335" i="6" s="1"/>
  <c r="BB331" i="6"/>
  <c r="AT331" i="6"/>
  <c r="BB327" i="6"/>
  <c r="AT327" i="6"/>
  <c r="AS327" i="6" s="1"/>
  <c r="BB323" i="6"/>
  <c r="AT323" i="6"/>
  <c r="BB319" i="6"/>
  <c r="AT319" i="6"/>
  <c r="AS319" i="6" s="1"/>
  <c r="BB315" i="6"/>
  <c r="AT315" i="6"/>
  <c r="AS315" i="6" s="1"/>
  <c r="BB311" i="6"/>
  <c r="AT311" i="6"/>
  <c r="AS311" i="6" s="1"/>
  <c r="BB307" i="6"/>
  <c r="AT307" i="6"/>
  <c r="AS307" i="6" s="1"/>
  <c r="BB303" i="6"/>
  <c r="AT303" i="6"/>
  <c r="AS303" i="6" s="1"/>
  <c r="BB299" i="6"/>
  <c r="AT299" i="6"/>
  <c r="BB295" i="6"/>
  <c r="AT295" i="6"/>
  <c r="AS295" i="6" s="1"/>
  <c r="BB291" i="6"/>
  <c r="AT291" i="6"/>
  <c r="BB287" i="6"/>
  <c r="AT287" i="6"/>
  <c r="AS287" i="6" s="1"/>
  <c r="BB283" i="6"/>
  <c r="AT283" i="6"/>
  <c r="AS283" i="6" s="1"/>
  <c r="BB279" i="6"/>
  <c r="AT279" i="6"/>
  <c r="AS279" i="6" s="1"/>
  <c r="BB275" i="6"/>
  <c r="AT275" i="6"/>
  <c r="AS275" i="6" s="1"/>
  <c r="BB271" i="6"/>
  <c r="AT271" i="6"/>
  <c r="AS271" i="6" s="1"/>
  <c r="BB267" i="6"/>
  <c r="AT267" i="6"/>
  <c r="AS267" i="6" s="1"/>
  <c r="BB263" i="6"/>
  <c r="AT263" i="6"/>
  <c r="AS263" i="6" s="1"/>
  <c r="BB259" i="6"/>
  <c r="AT259" i="6"/>
  <c r="BB255" i="6"/>
  <c r="AT255" i="6"/>
  <c r="AS255" i="6" s="1"/>
  <c r="BB251" i="6"/>
  <c r="AT251" i="6"/>
  <c r="BB247" i="6"/>
  <c r="AT247" i="6"/>
  <c r="AS247" i="6" s="1"/>
  <c r="BB243" i="6"/>
  <c r="AT243" i="6"/>
  <c r="AS243" i="6" s="1"/>
  <c r="BB239" i="6"/>
  <c r="AT239" i="6"/>
  <c r="AS239" i="6" s="1"/>
  <c r="BB235" i="6"/>
  <c r="AT235" i="6"/>
  <c r="AS235" i="6" s="1"/>
  <c r="BB231" i="6"/>
  <c r="AT231" i="6"/>
  <c r="AS231" i="6" s="1"/>
  <c r="BB227" i="6"/>
  <c r="AT227" i="6"/>
  <c r="AS227" i="6" s="1"/>
  <c r="BB223" i="6"/>
  <c r="AT223" i="6"/>
  <c r="AS223" i="6" s="1"/>
  <c r="BB219" i="6"/>
  <c r="AT219" i="6"/>
  <c r="BB215" i="6"/>
  <c r="AT215" i="6"/>
  <c r="AS215" i="6" s="1"/>
  <c r="BB211" i="6"/>
  <c r="AT211" i="6"/>
  <c r="BB207" i="6"/>
  <c r="AT207" i="6"/>
  <c r="AS207" i="6" s="1"/>
  <c r="BB203" i="6"/>
  <c r="AT203" i="6"/>
  <c r="AS203" i="6" s="1"/>
  <c r="BB199" i="6"/>
  <c r="AT199" i="6"/>
  <c r="AS199" i="6" s="1"/>
  <c r="BB195" i="6"/>
  <c r="AT195" i="6"/>
  <c r="AS195" i="6" s="1"/>
  <c r="BB191" i="6"/>
  <c r="AT191" i="6"/>
  <c r="AS191" i="6" s="1"/>
  <c r="BB187" i="6"/>
  <c r="AT187" i="6"/>
  <c r="AS187" i="6" s="1"/>
  <c r="BB183" i="6"/>
  <c r="AT183" i="6"/>
  <c r="AS183" i="6" s="1"/>
  <c r="BB179" i="6"/>
  <c r="AT179" i="6"/>
  <c r="BB175" i="6"/>
  <c r="AT175" i="6"/>
  <c r="AS175" i="6" s="1"/>
  <c r="BB171" i="6"/>
  <c r="AT171" i="6"/>
  <c r="BB167" i="6"/>
  <c r="AT167" i="6"/>
  <c r="AS167" i="6" s="1"/>
  <c r="BB163" i="6"/>
  <c r="AT163" i="6"/>
  <c r="BB159" i="6"/>
  <c r="AT159" i="6"/>
  <c r="AS159" i="6" s="1"/>
  <c r="BB155" i="6"/>
  <c r="AT155" i="6"/>
  <c r="AS155" i="6" s="1"/>
  <c r="BB151" i="6"/>
  <c r="AT151" i="6"/>
  <c r="AS151" i="6" s="1"/>
  <c r="BB147" i="6"/>
  <c r="AT147" i="6"/>
  <c r="AS147" i="6" s="1"/>
  <c r="BB143" i="6"/>
  <c r="AT143" i="6"/>
  <c r="AS143" i="6" s="1"/>
  <c r="BB139" i="6"/>
  <c r="AT139" i="6"/>
  <c r="BB135" i="6"/>
  <c r="AT135" i="6"/>
  <c r="AS135" i="6" s="1"/>
  <c r="BB131" i="6"/>
  <c r="AT131" i="6"/>
  <c r="BB127" i="6"/>
  <c r="AT127" i="6"/>
  <c r="AS127" i="6" s="1"/>
  <c r="BB123" i="6"/>
  <c r="AT123" i="6"/>
  <c r="AS123" i="6" s="1"/>
  <c r="BB119" i="6"/>
  <c r="AT119" i="6"/>
  <c r="AS119" i="6" s="1"/>
  <c r="BB115" i="6"/>
  <c r="AT115" i="6"/>
  <c r="AS115" i="6" s="1"/>
  <c r="BB111" i="6"/>
  <c r="AT111" i="6"/>
  <c r="AS111" i="6" s="1"/>
  <c r="BB107" i="6"/>
  <c r="AT107" i="6"/>
  <c r="AS107" i="6" s="1"/>
  <c r="BB103" i="6"/>
  <c r="AT103" i="6"/>
  <c r="AS103" i="6" s="1"/>
  <c r="BB99" i="6"/>
  <c r="AT99" i="6"/>
  <c r="BB95" i="6"/>
  <c r="AT95" i="6"/>
  <c r="AS95" i="6" s="1"/>
  <c r="BB91" i="6"/>
  <c r="AT91" i="6"/>
  <c r="BB87" i="6"/>
  <c r="AT87" i="6"/>
  <c r="AS87" i="6" s="1"/>
  <c r="BB83" i="6"/>
  <c r="AT83" i="6"/>
  <c r="AS83" i="6" s="1"/>
  <c r="BB79" i="6"/>
  <c r="AT79" i="6"/>
  <c r="AS79" i="6" s="1"/>
  <c r="BB75" i="6"/>
  <c r="AT75" i="6"/>
  <c r="AS75" i="6" s="1"/>
  <c r="BB71" i="6"/>
  <c r="AT71" i="6"/>
  <c r="AS71" i="6" s="1"/>
  <c r="BB67" i="6"/>
  <c r="AT67" i="6"/>
  <c r="AS67" i="6" s="1"/>
  <c r="BB63" i="6"/>
  <c r="AT63" i="6"/>
  <c r="AS63" i="6" s="1"/>
  <c r="BB59" i="6"/>
  <c r="AT59" i="6"/>
  <c r="BB55" i="6"/>
  <c r="AT55" i="6"/>
  <c r="AS55" i="6" s="1"/>
  <c r="BB51" i="6"/>
  <c r="AT51" i="6"/>
  <c r="BB47" i="6"/>
  <c r="AT47" i="6"/>
  <c r="AS47" i="6" s="1"/>
  <c r="BB43" i="6"/>
  <c r="AT43" i="6"/>
  <c r="AS43" i="6" s="1"/>
  <c r="BB39" i="6"/>
  <c r="AT39" i="6"/>
  <c r="AS39" i="6" s="1"/>
  <c r="BB35" i="6"/>
  <c r="AT35" i="6"/>
  <c r="AS35" i="6" s="1"/>
  <c r="BB31" i="6"/>
  <c r="AT31" i="6"/>
  <c r="AS31" i="6" s="1"/>
  <c r="BB27" i="6"/>
  <c r="AT27" i="6"/>
  <c r="AS27" i="6" s="1"/>
  <c r="BB23" i="6"/>
  <c r="AT23" i="6"/>
  <c r="AS23" i="6" s="1"/>
  <c r="BB19" i="6"/>
  <c r="AT19" i="6"/>
  <c r="BB17" i="6"/>
  <c r="AT17" i="6"/>
  <c r="AS17" i="6" s="1"/>
  <c r="BB13" i="6"/>
  <c r="AT13" i="6"/>
  <c r="BB16" i="6"/>
  <c r="AT16" i="6"/>
  <c r="AS16" i="6" s="1"/>
  <c r="BB15" i="6"/>
  <c r="AT15" i="6"/>
  <c r="AS15" i="6" s="1"/>
  <c r="BB18" i="6"/>
  <c r="AT18" i="6"/>
  <c r="AS18" i="6" s="1"/>
  <c r="BB14" i="6"/>
  <c r="AT14" i="6"/>
  <c r="AS14" i="6" s="1"/>
  <c r="BB12" i="6"/>
  <c r="AT12" i="6"/>
  <c r="BE14" i="6"/>
  <c r="AL14" i="6"/>
  <c r="BE16" i="6"/>
  <c r="AL16" i="6"/>
  <c r="AD17" i="22" s="1"/>
  <c r="BE15" i="6"/>
  <c r="AL15" i="6"/>
  <c r="BE12" i="6"/>
  <c r="AL12" i="6"/>
  <c r="BE17" i="6"/>
  <c r="AL17" i="6"/>
  <c r="AL18" i="6"/>
  <c r="AD19" i="22" s="1"/>
  <c r="X12" i="6"/>
  <c r="G21" i="1" s="1"/>
  <c r="W12" i="6"/>
  <c r="W278" i="6"/>
  <c r="W218" i="6"/>
  <c r="W94" i="6"/>
  <c r="W90" i="6"/>
  <c r="W86" i="6"/>
  <c r="W82" i="6"/>
  <c r="W78" i="6"/>
  <c r="W74" i="6"/>
  <c r="W70" i="6"/>
  <c r="W66" i="6"/>
  <c r="W62" i="6"/>
  <c r="W58" i="6"/>
  <c r="W54" i="6"/>
  <c r="W50" i="6"/>
  <c r="W46" i="6"/>
  <c r="W42" i="6"/>
  <c r="W38" i="6"/>
  <c r="W34" i="6"/>
  <c r="W30" i="6"/>
  <c r="W26" i="6"/>
  <c r="W22" i="6"/>
  <c r="W18" i="6"/>
  <c r="W14" i="6"/>
  <c r="W490" i="6"/>
  <c r="W98" i="6"/>
  <c r="W417" i="6"/>
  <c r="W381" i="6"/>
  <c r="W265" i="6"/>
  <c r="W257" i="6"/>
  <c r="W249" i="6"/>
  <c r="W237" i="6"/>
  <c r="W233" i="6"/>
  <c r="W225" i="6"/>
  <c r="W217" i="6"/>
  <c r="W209" i="6"/>
  <c r="W201" i="6"/>
  <c r="W193" i="6"/>
  <c r="W185" i="6"/>
  <c r="W177" i="6"/>
  <c r="W169" i="6"/>
  <c r="W161" i="6"/>
  <c r="W153" i="6"/>
  <c r="W145" i="6"/>
  <c r="W137" i="6"/>
  <c r="W129" i="6"/>
  <c r="W121" i="6"/>
  <c r="W113" i="6"/>
  <c r="W101" i="6"/>
  <c r="W93" i="6"/>
  <c r="W85" i="6"/>
  <c r="W81" i="6"/>
  <c r="W69" i="6"/>
  <c r="W61" i="6"/>
  <c r="W53" i="6"/>
  <c r="W45" i="6"/>
  <c r="W33" i="6"/>
  <c r="W25" i="6"/>
  <c r="W17" i="6"/>
  <c r="W502" i="6"/>
  <c r="W494" i="6"/>
  <c r="W486" i="6"/>
  <c r="W478" i="6"/>
  <c r="W474" i="6"/>
  <c r="W470" i="6"/>
  <c r="W462" i="6"/>
  <c r="W454" i="6"/>
  <c r="W442" i="6"/>
  <c r="W434" i="6"/>
  <c r="W422" i="6"/>
  <c r="W414" i="6"/>
  <c r="W406" i="6"/>
  <c r="W398" i="6"/>
  <c r="W390" i="6"/>
  <c r="W382" i="6"/>
  <c r="W374" i="6"/>
  <c r="W366" i="6"/>
  <c r="W358" i="6"/>
  <c r="W350" i="6"/>
  <c r="W346" i="6"/>
  <c r="W338" i="6"/>
  <c r="W326" i="6"/>
  <c r="W318" i="6"/>
  <c r="W310" i="6"/>
  <c r="W302" i="6"/>
  <c r="W298" i="6"/>
  <c r="W290" i="6"/>
  <c r="W282" i="6"/>
  <c r="W270" i="6"/>
  <c r="W262" i="6"/>
  <c r="W250" i="6"/>
  <c r="W242" i="6"/>
  <c r="W234" i="6"/>
  <c r="W226" i="6"/>
  <c r="W210" i="6"/>
  <c r="W206" i="6"/>
  <c r="W198" i="6"/>
  <c r="W194" i="6"/>
  <c r="W186" i="6"/>
  <c r="W182" i="6"/>
  <c r="W178" i="6"/>
  <c r="W174" i="6"/>
  <c r="W170" i="6"/>
  <c r="W166" i="6"/>
  <c r="W158" i="6"/>
  <c r="W154" i="6"/>
  <c r="W150" i="6"/>
  <c r="W146" i="6"/>
  <c r="W142" i="6"/>
  <c r="W138" i="6"/>
  <c r="W134" i="6"/>
  <c r="W130" i="6"/>
  <c r="W126" i="6"/>
  <c r="W122" i="6"/>
  <c r="W118" i="6"/>
  <c r="W114" i="6"/>
  <c r="W110" i="6"/>
  <c r="W106" i="6"/>
  <c r="W102" i="6"/>
  <c r="W509" i="6"/>
  <c r="W505" i="6"/>
  <c r="W501" i="6"/>
  <c r="W497" i="6"/>
  <c r="W493" i="6"/>
  <c r="W489" i="6"/>
  <c r="W485" i="6"/>
  <c r="W481" i="6"/>
  <c r="W477" i="6"/>
  <c r="W473" i="6"/>
  <c r="W469" i="6"/>
  <c r="W465" i="6"/>
  <c r="W461" i="6"/>
  <c r="W457" i="6"/>
  <c r="W453" i="6"/>
  <c r="W449" i="6"/>
  <c r="W445" i="6"/>
  <c r="W441" i="6"/>
  <c r="W437" i="6"/>
  <c r="W433" i="6"/>
  <c r="W429" i="6"/>
  <c r="W425" i="6"/>
  <c r="W421" i="6"/>
  <c r="W413" i="6"/>
  <c r="W409" i="6"/>
  <c r="W405" i="6"/>
  <c r="W401" i="6"/>
  <c r="W397" i="6"/>
  <c r="W393" i="6"/>
  <c r="W389" i="6"/>
  <c r="W385" i="6"/>
  <c r="W377" i="6"/>
  <c r="W373" i="6"/>
  <c r="W369" i="6"/>
  <c r="W365" i="6"/>
  <c r="W361" i="6"/>
  <c r="W357" i="6"/>
  <c r="W353" i="6"/>
  <c r="W349" i="6"/>
  <c r="W345" i="6"/>
  <c r="W341" i="6"/>
  <c r="W337" i="6"/>
  <c r="W333" i="6"/>
  <c r="W329" i="6"/>
  <c r="W325" i="6"/>
  <c r="W321" i="6"/>
  <c r="W317" i="6"/>
  <c r="W313" i="6"/>
  <c r="W309" i="6"/>
  <c r="W305" i="6"/>
  <c r="W301" i="6"/>
  <c r="W297" i="6"/>
  <c r="W293" i="6"/>
  <c r="W289" i="6"/>
  <c r="W285" i="6"/>
  <c r="W281" i="6"/>
  <c r="W277" i="6"/>
  <c r="W273" i="6"/>
  <c r="W269" i="6"/>
  <c r="W261" i="6"/>
  <c r="W253" i="6"/>
  <c r="W245" i="6"/>
  <c r="W241" i="6"/>
  <c r="W229" i="6"/>
  <c r="W221" i="6"/>
  <c r="W213" i="6"/>
  <c r="W205" i="6"/>
  <c r="W197" i="6"/>
  <c r="W189" i="6"/>
  <c r="W181" i="6"/>
  <c r="W173" i="6"/>
  <c r="W165" i="6"/>
  <c r="W157" i="6"/>
  <c r="W149" i="6"/>
  <c r="W141" i="6"/>
  <c r="W133" i="6"/>
  <c r="W125" i="6"/>
  <c r="W117" i="6"/>
  <c r="W109" i="6"/>
  <c r="W105" i="6"/>
  <c r="W97" i="6"/>
  <c r="W89" i="6"/>
  <c r="W77" i="6"/>
  <c r="W73" i="6"/>
  <c r="W65" i="6"/>
  <c r="W57" i="6"/>
  <c r="W49" i="6"/>
  <c r="W41" i="6"/>
  <c r="W37" i="6"/>
  <c r="W29" i="6"/>
  <c r="W21" i="6"/>
  <c r="W13" i="6"/>
  <c r="W508" i="6"/>
  <c r="W504" i="6"/>
  <c r="W500" i="6"/>
  <c r="W496" i="6"/>
  <c r="W492" i="6"/>
  <c r="W488" i="6"/>
  <c r="W484" i="6"/>
  <c r="W480" i="6"/>
  <c r="W476" i="6"/>
  <c r="W472" i="6"/>
  <c r="W468" i="6"/>
  <c r="W464" i="6"/>
  <c r="W460" i="6"/>
  <c r="W456" i="6"/>
  <c r="W452" i="6"/>
  <c r="W448" i="6"/>
  <c r="W444" i="6"/>
  <c r="W440" i="6"/>
  <c r="W436" i="6"/>
  <c r="W432" i="6"/>
  <c r="W428" i="6"/>
  <c r="W424" i="6"/>
  <c r="W420" i="6"/>
  <c r="W416" i="6"/>
  <c r="W412" i="6"/>
  <c r="W408" i="6"/>
  <c r="W404" i="6"/>
  <c r="W400" i="6"/>
  <c r="W396" i="6"/>
  <c r="W392" i="6"/>
  <c r="W388" i="6"/>
  <c r="W384" i="6"/>
  <c r="W380" i="6"/>
  <c r="W376" i="6"/>
  <c r="W372" i="6"/>
  <c r="W368" i="6"/>
  <c r="W364" i="6"/>
  <c r="W360" i="6"/>
  <c r="W356" i="6"/>
  <c r="W352" i="6"/>
  <c r="W348" i="6"/>
  <c r="W344" i="6"/>
  <c r="W340" i="6"/>
  <c r="W336" i="6"/>
  <c r="W332" i="6"/>
  <c r="W328" i="6"/>
  <c r="W324" i="6"/>
  <c r="W320" i="6"/>
  <c r="W316" i="6"/>
  <c r="W312" i="6"/>
  <c r="W308" i="6"/>
  <c r="W304" i="6"/>
  <c r="W300" i="6"/>
  <c r="W296" i="6"/>
  <c r="W292" i="6"/>
  <c r="W288" i="6"/>
  <c r="W284" i="6"/>
  <c r="W280" i="6"/>
  <c r="W276" i="6"/>
  <c r="W272" i="6"/>
  <c r="W268" i="6"/>
  <c r="W264" i="6"/>
  <c r="W260" i="6"/>
  <c r="W256" i="6"/>
  <c r="W252" i="6"/>
  <c r="W248" i="6"/>
  <c r="W244" i="6"/>
  <c r="W240" i="6"/>
  <c r="W236" i="6"/>
  <c r="W232" i="6"/>
  <c r="W228" i="6"/>
  <c r="W224" i="6"/>
  <c r="W220" i="6"/>
  <c r="W216" i="6"/>
  <c r="W212" i="6"/>
  <c r="W208" i="6"/>
  <c r="W204" i="6"/>
  <c r="W200" i="6"/>
  <c r="W196" i="6"/>
  <c r="W192" i="6"/>
  <c r="W188" i="6"/>
  <c r="W184" i="6"/>
  <c r="W180" i="6"/>
  <c r="W176" i="6"/>
  <c r="W172" i="6"/>
  <c r="W168" i="6"/>
  <c r="W164" i="6"/>
  <c r="W160" i="6"/>
  <c r="W156" i="6"/>
  <c r="W152" i="6"/>
  <c r="W148" i="6"/>
  <c r="W144" i="6"/>
  <c r="W140" i="6"/>
  <c r="W136" i="6"/>
  <c r="W132" i="6"/>
  <c r="W128" i="6"/>
  <c r="W124" i="6"/>
  <c r="W120" i="6"/>
  <c r="W116" i="6"/>
  <c r="W112" i="6"/>
  <c r="W108" i="6"/>
  <c r="W104" i="6"/>
  <c r="W100" i="6"/>
  <c r="W96" i="6"/>
  <c r="W92" i="6"/>
  <c r="W88" i="6"/>
  <c r="W84" i="6"/>
  <c r="W80" i="6"/>
  <c r="W76" i="6"/>
  <c r="W72" i="6"/>
  <c r="W68" i="6"/>
  <c r="W64" i="6"/>
  <c r="W60" i="6"/>
  <c r="W56" i="6"/>
  <c r="W52" i="6"/>
  <c r="W48" i="6"/>
  <c r="W44" i="6"/>
  <c r="W40" i="6"/>
  <c r="W36" i="6"/>
  <c r="W32" i="6"/>
  <c r="W28" i="6"/>
  <c r="W24" i="6"/>
  <c r="W20" i="6"/>
  <c r="W16" i="6"/>
  <c r="W506" i="6"/>
  <c r="W498" i="6"/>
  <c r="W482" i="6"/>
  <c r="W466" i="6"/>
  <c r="W458" i="6"/>
  <c r="W450" i="6"/>
  <c r="W446" i="6"/>
  <c r="W438" i="6"/>
  <c r="W430" i="6"/>
  <c r="W426" i="6"/>
  <c r="W418" i="6"/>
  <c r="W410" i="6"/>
  <c r="W402" i="6"/>
  <c r="W394" i="6"/>
  <c r="W386" i="6"/>
  <c r="W378" i="6"/>
  <c r="W370" i="6"/>
  <c r="W362" i="6"/>
  <c r="W354" i="6"/>
  <c r="W342" i="6"/>
  <c r="W334" i="6"/>
  <c r="W330" i="6"/>
  <c r="W322" i="6"/>
  <c r="W314" i="6"/>
  <c r="W306" i="6"/>
  <c r="W294" i="6"/>
  <c r="W286" i="6"/>
  <c r="W274" i="6"/>
  <c r="W266" i="6"/>
  <c r="W258" i="6"/>
  <c r="W254" i="6"/>
  <c r="W246" i="6"/>
  <c r="W238" i="6"/>
  <c r="W230" i="6"/>
  <c r="W222" i="6"/>
  <c r="W214" i="6"/>
  <c r="W202" i="6"/>
  <c r="W190" i="6"/>
  <c r="W162" i="6"/>
  <c r="W507" i="6"/>
  <c r="W503" i="6"/>
  <c r="W499" i="6"/>
  <c r="W495" i="6"/>
  <c r="W491" i="6"/>
  <c r="W487" i="6"/>
  <c r="W483" i="6"/>
  <c r="W479" i="6"/>
  <c r="W475" i="6"/>
  <c r="W471" i="6"/>
  <c r="W467" i="6"/>
  <c r="W463" i="6"/>
  <c r="W459" i="6"/>
  <c r="W455" i="6"/>
  <c r="W451" i="6"/>
  <c r="W447" i="6"/>
  <c r="W443" i="6"/>
  <c r="W439" i="6"/>
  <c r="W435" i="6"/>
  <c r="W431" i="6"/>
  <c r="W427" i="6"/>
  <c r="W423" i="6"/>
  <c r="W419" i="6"/>
  <c r="W415" i="6"/>
  <c r="W411" i="6"/>
  <c r="W407" i="6"/>
  <c r="W403" i="6"/>
  <c r="W399" i="6"/>
  <c r="W395" i="6"/>
  <c r="W391" i="6"/>
  <c r="W387" i="6"/>
  <c r="W383" i="6"/>
  <c r="W379" i="6"/>
  <c r="W375" i="6"/>
  <c r="W371" i="6"/>
  <c r="W367" i="6"/>
  <c r="W363" i="6"/>
  <c r="W359" i="6"/>
  <c r="W355" i="6"/>
  <c r="W351" i="6"/>
  <c r="W347" i="6"/>
  <c r="W343" i="6"/>
  <c r="W339" i="6"/>
  <c r="W335" i="6"/>
  <c r="W331" i="6"/>
  <c r="W327" i="6"/>
  <c r="W323" i="6"/>
  <c r="W319" i="6"/>
  <c r="W315" i="6"/>
  <c r="W311" i="6"/>
  <c r="W307" i="6"/>
  <c r="W303" i="6"/>
  <c r="W299" i="6"/>
  <c r="W295" i="6"/>
  <c r="W291" i="6"/>
  <c r="W287" i="6"/>
  <c r="W283" i="6"/>
  <c r="W279" i="6"/>
  <c r="W275" i="6"/>
  <c r="W271" i="6"/>
  <c r="W267" i="6"/>
  <c r="W263" i="6"/>
  <c r="W259" i="6"/>
  <c r="W255" i="6"/>
  <c r="W251" i="6"/>
  <c r="W247" i="6"/>
  <c r="W243" i="6"/>
  <c r="W239" i="6"/>
  <c r="W235" i="6"/>
  <c r="W231" i="6"/>
  <c r="W227" i="6"/>
  <c r="W223" i="6"/>
  <c r="W219" i="6"/>
  <c r="W215" i="6"/>
  <c r="W211" i="6"/>
  <c r="W207" i="6"/>
  <c r="W203" i="6"/>
  <c r="W199" i="6"/>
  <c r="W195" i="6"/>
  <c r="W191" i="6"/>
  <c r="W187" i="6"/>
  <c r="W183" i="6"/>
  <c r="W179" i="6"/>
  <c r="W175" i="6"/>
  <c r="W171" i="6"/>
  <c r="W167" i="6"/>
  <c r="W163" i="6"/>
  <c r="W159" i="6"/>
  <c r="W155" i="6"/>
  <c r="W151" i="6"/>
  <c r="W147" i="6"/>
  <c r="W143" i="6"/>
  <c r="W139" i="6"/>
  <c r="W135" i="6"/>
  <c r="W131" i="6"/>
  <c r="W127" i="6"/>
  <c r="W123" i="6"/>
  <c r="W119" i="6"/>
  <c r="W115" i="6"/>
  <c r="W111" i="6"/>
  <c r="W107" i="6"/>
  <c r="W103" i="6"/>
  <c r="W99" i="6"/>
  <c r="W95" i="6"/>
  <c r="W91" i="6"/>
  <c r="W87" i="6"/>
  <c r="W83" i="6"/>
  <c r="W79" i="6"/>
  <c r="W75" i="6"/>
  <c r="W71" i="6"/>
  <c r="W67" i="6"/>
  <c r="W63" i="6"/>
  <c r="W59" i="6"/>
  <c r="W55" i="6"/>
  <c r="W51" i="6"/>
  <c r="W47" i="6"/>
  <c r="W43" i="6"/>
  <c r="W39" i="6"/>
  <c r="W35" i="6"/>
  <c r="W31" i="6"/>
  <c r="W27" i="6"/>
  <c r="W23" i="6"/>
  <c r="W19" i="6"/>
  <c r="W15" i="6"/>
  <c r="L13" i="22"/>
  <c r="BA508" i="6"/>
  <c r="BA500" i="6"/>
  <c r="BA488" i="6"/>
  <c r="BA476" i="6"/>
  <c r="BA464" i="6"/>
  <c r="BA452" i="6"/>
  <c r="BA440" i="6"/>
  <c r="BA428" i="6"/>
  <c r="BA420" i="6"/>
  <c r="BA408" i="6"/>
  <c r="BA400" i="6"/>
  <c r="BA388" i="6"/>
  <c r="BA376" i="6"/>
  <c r="BA364" i="6"/>
  <c r="BA352" i="6"/>
  <c r="BA340" i="6"/>
  <c r="BA324" i="6"/>
  <c r="BA312" i="6"/>
  <c r="BA300" i="6"/>
  <c r="BA288" i="6"/>
  <c r="BA276" i="6"/>
  <c r="BA268" i="6"/>
  <c r="BA252" i="6"/>
  <c r="BA240" i="6"/>
  <c r="BA228" i="6"/>
  <c r="BA216" i="6"/>
  <c r="BA200" i="6"/>
  <c r="BA188" i="6"/>
  <c r="BA160" i="6"/>
  <c r="BA116" i="6"/>
  <c r="BA108" i="6"/>
  <c r="BA96" i="6"/>
  <c r="BA80" i="6"/>
  <c r="BA64" i="6"/>
  <c r="BA52" i="6"/>
  <c r="BA40" i="6"/>
  <c r="BA28" i="6"/>
  <c r="AW507" i="6"/>
  <c r="BE507" i="6"/>
  <c r="AW499" i="6"/>
  <c r="BE499" i="6"/>
  <c r="AW491" i="6"/>
  <c r="BE491" i="6"/>
  <c r="AW487" i="6"/>
  <c r="BE487" i="6"/>
  <c r="AW455" i="6"/>
  <c r="BE455" i="6"/>
  <c r="AW415" i="6"/>
  <c r="BE415" i="6"/>
  <c r="AW395" i="6"/>
  <c r="BE395" i="6"/>
  <c r="AW387" i="6"/>
  <c r="BE387" i="6"/>
  <c r="AW375" i="6"/>
  <c r="BE375" i="6"/>
  <c r="AW363" i="6"/>
  <c r="BE363" i="6"/>
  <c r="AW339" i="6"/>
  <c r="BE339" i="6"/>
  <c r="AW331" i="6"/>
  <c r="BE331" i="6"/>
  <c r="AW323" i="6"/>
  <c r="BE323" i="6"/>
  <c r="AW311" i="6"/>
  <c r="BE311" i="6"/>
  <c r="AW295" i="6"/>
  <c r="BE295" i="6"/>
  <c r="AW283" i="6"/>
  <c r="BE283" i="6"/>
  <c r="AW271" i="6"/>
  <c r="BE271" i="6"/>
  <c r="AW259" i="6"/>
  <c r="BE259" i="6"/>
  <c r="AW247" i="6"/>
  <c r="BE247" i="6"/>
  <c r="AW235" i="6"/>
  <c r="BE235" i="6"/>
  <c r="AW227" i="6"/>
  <c r="BE227" i="6"/>
  <c r="AW215" i="6"/>
  <c r="BE215" i="6"/>
  <c r="AW203" i="6"/>
  <c r="BE203" i="6"/>
  <c r="AW191" i="6"/>
  <c r="BE191" i="6"/>
  <c r="AW179" i="6"/>
  <c r="BE179" i="6"/>
  <c r="AW167" i="6"/>
  <c r="BE167" i="6"/>
  <c r="AW155" i="6"/>
  <c r="BE155" i="6"/>
  <c r="AW143" i="6"/>
  <c r="BE143" i="6"/>
  <c r="AW131" i="6"/>
  <c r="BE131" i="6"/>
  <c r="AW123" i="6"/>
  <c r="BE123" i="6"/>
  <c r="AW107" i="6"/>
  <c r="BE107" i="6"/>
  <c r="AW95" i="6"/>
  <c r="BE95" i="6"/>
  <c r="AW83" i="6"/>
  <c r="BE83" i="6"/>
  <c r="AW71" i="6"/>
  <c r="BE71" i="6"/>
  <c r="AW59" i="6"/>
  <c r="BE59" i="6"/>
  <c r="AW47" i="6"/>
  <c r="BE47" i="6"/>
  <c r="AW31" i="6"/>
  <c r="BE31" i="6"/>
  <c r="BA496" i="6"/>
  <c r="BA484" i="6"/>
  <c r="BA472" i="6"/>
  <c r="BA460" i="6"/>
  <c r="BA448" i="6"/>
  <c r="BA436" i="6"/>
  <c r="BA424" i="6"/>
  <c r="BA412" i="6"/>
  <c r="BA396" i="6"/>
  <c r="BA384" i="6"/>
  <c r="BA372" i="6"/>
  <c r="BA360" i="6"/>
  <c r="BA348" i="6"/>
  <c r="BA336" i="6"/>
  <c r="BA328" i="6"/>
  <c r="BA316" i="6"/>
  <c r="BA304" i="6"/>
  <c r="BA292" i="6"/>
  <c r="BA280" i="6"/>
  <c r="BA264" i="6"/>
  <c r="BA256" i="6"/>
  <c r="BA244" i="6"/>
  <c r="BA236" i="6"/>
  <c r="BA224" i="6"/>
  <c r="BA212" i="6"/>
  <c r="BA204" i="6"/>
  <c r="BA192" i="6"/>
  <c r="BA180" i="6"/>
  <c r="BA172" i="6"/>
  <c r="BA164" i="6"/>
  <c r="BA152" i="6"/>
  <c r="BA144" i="6"/>
  <c r="BA136" i="6"/>
  <c r="BA128" i="6"/>
  <c r="BA120" i="6"/>
  <c r="BA100" i="6"/>
  <c r="BA88" i="6"/>
  <c r="BA76" i="6"/>
  <c r="BA68" i="6"/>
  <c r="BA56" i="6"/>
  <c r="BA44" i="6"/>
  <c r="BA32" i="6"/>
  <c r="BA20" i="6"/>
  <c r="AW495" i="6"/>
  <c r="BE495" i="6"/>
  <c r="AW475" i="6"/>
  <c r="BE475" i="6"/>
  <c r="AW467" i="6"/>
  <c r="BE467" i="6"/>
  <c r="AW443" i="6"/>
  <c r="BE443" i="6"/>
  <c r="AW435" i="6"/>
  <c r="BE435" i="6"/>
  <c r="AW423" i="6"/>
  <c r="BE423" i="6"/>
  <c r="AW379" i="6"/>
  <c r="BE379" i="6"/>
  <c r="AW367" i="6"/>
  <c r="BE367" i="6"/>
  <c r="AW355" i="6"/>
  <c r="BE355" i="6"/>
  <c r="AW307" i="6"/>
  <c r="BE307" i="6"/>
  <c r="AW299" i="6"/>
  <c r="BE299" i="6"/>
  <c r="AW287" i="6"/>
  <c r="BE287" i="6"/>
  <c r="AW275" i="6"/>
  <c r="BE275" i="6"/>
  <c r="AW263" i="6"/>
  <c r="BE263" i="6"/>
  <c r="AW251" i="6"/>
  <c r="BE251" i="6"/>
  <c r="AW239" i="6"/>
  <c r="BE239" i="6"/>
  <c r="AW223" i="6"/>
  <c r="BE223" i="6"/>
  <c r="AW211" i="6"/>
  <c r="BE211" i="6"/>
  <c r="AW199" i="6"/>
  <c r="BE199" i="6"/>
  <c r="AW187" i="6"/>
  <c r="BE187" i="6"/>
  <c r="AW175" i="6"/>
  <c r="BE175" i="6"/>
  <c r="AW163" i="6"/>
  <c r="BE163" i="6"/>
  <c r="AW151" i="6"/>
  <c r="BE151" i="6"/>
  <c r="AW147" i="6"/>
  <c r="BE147" i="6"/>
  <c r="AW135" i="6"/>
  <c r="BE135" i="6"/>
  <c r="AW127" i="6"/>
  <c r="BE127" i="6"/>
  <c r="AW115" i="6"/>
  <c r="BE115" i="6"/>
  <c r="AW103" i="6"/>
  <c r="BE103" i="6"/>
  <c r="AW91" i="6"/>
  <c r="BE91" i="6"/>
  <c r="AW79" i="6"/>
  <c r="BE79" i="6"/>
  <c r="AW67" i="6"/>
  <c r="BE67" i="6"/>
  <c r="AW55" i="6"/>
  <c r="BE55" i="6"/>
  <c r="AW39" i="6"/>
  <c r="BE39" i="6"/>
  <c r="AW27" i="6"/>
  <c r="BE27" i="6"/>
  <c r="BA507" i="6"/>
  <c r="BA499" i="6"/>
  <c r="BA491" i="6"/>
  <c r="BA487" i="6"/>
  <c r="BA479" i="6"/>
  <c r="BA471" i="6"/>
  <c r="BA459" i="6"/>
  <c r="BA447" i="6"/>
  <c r="BA439" i="6"/>
  <c r="BA431" i="6"/>
  <c r="BA427" i="6"/>
  <c r="BA415" i="6"/>
  <c r="BA407" i="6"/>
  <c r="BA399" i="6"/>
  <c r="BA395" i="6"/>
  <c r="BA387" i="6"/>
  <c r="BA379" i="6"/>
  <c r="BA371" i="6"/>
  <c r="BA363" i="6"/>
  <c r="BA355" i="6"/>
  <c r="BA347" i="6"/>
  <c r="BA339" i="6"/>
  <c r="BA331" i="6"/>
  <c r="BA323" i="6"/>
  <c r="BA315" i="6"/>
  <c r="BA307" i="6"/>
  <c r="BA299" i="6"/>
  <c r="BA287" i="6"/>
  <c r="BA275" i="6"/>
  <c r="BA267" i="6"/>
  <c r="BA259" i="6"/>
  <c r="BA251" i="6"/>
  <c r="BA243" i="6"/>
  <c r="BA235" i="6"/>
  <c r="BA231" i="6"/>
  <c r="BA223" i="6"/>
  <c r="BA211" i="6"/>
  <c r="BA203" i="6"/>
  <c r="BA195" i="6"/>
  <c r="BA187" i="6"/>
  <c r="BA179" i="6"/>
  <c r="BA175" i="6"/>
  <c r="BA163" i="6"/>
  <c r="BA155" i="6"/>
  <c r="BA147" i="6"/>
  <c r="BA139" i="6"/>
  <c r="BA127" i="6"/>
  <c r="BA119" i="6"/>
  <c r="BA111" i="6"/>
  <c r="BA103" i="6"/>
  <c r="BA91" i="6"/>
  <c r="BA79" i="6"/>
  <c r="BA71" i="6"/>
  <c r="BA63" i="6"/>
  <c r="BA55" i="6"/>
  <c r="BA47" i="6"/>
  <c r="BA39" i="6"/>
  <c r="BA31" i="6"/>
  <c r="BA23" i="6"/>
  <c r="BA15" i="6"/>
  <c r="AW494" i="6"/>
  <c r="BE494" i="6"/>
  <c r="AW486" i="6"/>
  <c r="BE486" i="6"/>
  <c r="AW470" i="6"/>
  <c r="BE470" i="6"/>
  <c r="AW462" i="6"/>
  <c r="BE462" i="6"/>
  <c r="AW458" i="6"/>
  <c r="BE458" i="6"/>
  <c r="AW450" i="6"/>
  <c r="BE450" i="6"/>
  <c r="BA504" i="6"/>
  <c r="BA492" i="6"/>
  <c r="BA480" i="6"/>
  <c r="BA468" i="6"/>
  <c r="BA456" i="6"/>
  <c r="BA444" i="6"/>
  <c r="BA432" i="6"/>
  <c r="BA416" i="6"/>
  <c r="BA404" i="6"/>
  <c r="BA392" i="6"/>
  <c r="BA380" i="6"/>
  <c r="BA368" i="6"/>
  <c r="BA356" i="6"/>
  <c r="BA344" i="6"/>
  <c r="BA332" i="6"/>
  <c r="BA320" i="6"/>
  <c r="BA308" i="6"/>
  <c r="BA296" i="6"/>
  <c r="BA284" i="6"/>
  <c r="BA272" i="6"/>
  <c r="BA260" i="6"/>
  <c r="BA248" i="6"/>
  <c r="BA232" i="6"/>
  <c r="BA220" i="6"/>
  <c r="BA208" i="6"/>
  <c r="BA196" i="6"/>
  <c r="BA184" i="6"/>
  <c r="BA176" i="6"/>
  <c r="BA168" i="6"/>
  <c r="BA156" i="6"/>
  <c r="BA148" i="6"/>
  <c r="BA140" i="6"/>
  <c r="BA132" i="6"/>
  <c r="BA124" i="6"/>
  <c r="BA112" i="6"/>
  <c r="BA104" i="6"/>
  <c r="BA92" i="6"/>
  <c r="BA84" i="6"/>
  <c r="BA72" i="6"/>
  <c r="BA60" i="6"/>
  <c r="BA48" i="6"/>
  <c r="BA36" i="6"/>
  <c r="BA24" i="6"/>
  <c r="BA16" i="6"/>
  <c r="AW503" i="6"/>
  <c r="BE503" i="6"/>
  <c r="AW459" i="6"/>
  <c r="BE459" i="6"/>
  <c r="AW451" i="6"/>
  <c r="BE451" i="6"/>
  <c r="AW439" i="6"/>
  <c r="BE439" i="6"/>
  <c r="AW427" i="6"/>
  <c r="BE427" i="6"/>
  <c r="AW419" i="6"/>
  <c r="BE419" i="6"/>
  <c r="AW411" i="6"/>
  <c r="BE411" i="6"/>
  <c r="AW403" i="6"/>
  <c r="BE403" i="6"/>
  <c r="AW371" i="6"/>
  <c r="BE371" i="6"/>
  <c r="AW359" i="6"/>
  <c r="BE359" i="6"/>
  <c r="AW351" i="6"/>
  <c r="BE351" i="6"/>
  <c r="AW327" i="6"/>
  <c r="BE327" i="6"/>
  <c r="AW315" i="6"/>
  <c r="BE315" i="6"/>
  <c r="AW303" i="6"/>
  <c r="BE303" i="6"/>
  <c r="AW291" i="6"/>
  <c r="BE291" i="6"/>
  <c r="AW279" i="6"/>
  <c r="BE279" i="6"/>
  <c r="AW267" i="6"/>
  <c r="BE267" i="6"/>
  <c r="AW255" i="6"/>
  <c r="BE255" i="6"/>
  <c r="AW243" i="6"/>
  <c r="BE243" i="6"/>
  <c r="AW231" i="6"/>
  <c r="BE231" i="6"/>
  <c r="AW219" i="6"/>
  <c r="BE219" i="6"/>
  <c r="AW207" i="6"/>
  <c r="BE207" i="6"/>
  <c r="AW195" i="6"/>
  <c r="BE195" i="6"/>
  <c r="AW183" i="6"/>
  <c r="BE183" i="6"/>
  <c r="AW171" i="6"/>
  <c r="BE171" i="6"/>
  <c r="AW159" i="6"/>
  <c r="BE159" i="6"/>
  <c r="AW139" i="6"/>
  <c r="BE139" i="6"/>
  <c r="AW119" i="6"/>
  <c r="BE119" i="6"/>
  <c r="AW111" i="6"/>
  <c r="BE111" i="6"/>
  <c r="AW99" i="6"/>
  <c r="BE99" i="6"/>
  <c r="AW87" i="6"/>
  <c r="BE87" i="6"/>
  <c r="AW75" i="6"/>
  <c r="BE75" i="6"/>
  <c r="AW63" i="6"/>
  <c r="BE63" i="6"/>
  <c r="AW51" i="6"/>
  <c r="BE51" i="6"/>
  <c r="AW43" i="6"/>
  <c r="BE43" i="6"/>
  <c r="AW35" i="6"/>
  <c r="BE35" i="6"/>
  <c r="BA503" i="6"/>
  <c r="BA495" i="6"/>
  <c r="BA483" i="6"/>
  <c r="BA475" i="6"/>
  <c r="BA467" i="6"/>
  <c r="BA463" i="6"/>
  <c r="BA455" i="6"/>
  <c r="BA451" i="6"/>
  <c r="BA443" i="6"/>
  <c r="BA435" i="6"/>
  <c r="BA423" i="6"/>
  <c r="BA419" i="6"/>
  <c r="BA411" i="6"/>
  <c r="BA403" i="6"/>
  <c r="BA391" i="6"/>
  <c r="BA383" i="6"/>
  <c r="BA375" i="6"/>
  <c r="BA367" i="6"/>
  <c r="BA359" i="6"/>
  <c r="BA351" i="6"/>
  <c r="BA343" i="6"/>
  <c r="BA335" i="6"/>
  <c r="BA327" i="6"/>
  <c r="BA319" i="6"/>
  <c r="BA311" i="6"/>
  <c r="BA303" i="6"/>
  <c r="BA295" i="6"/>
  <c r="BA291" i="6"/>
  <c r="BA283" i="6"/>
  <c r="BA279" i="6"/>
  <c r="BA271" i="6"/>
  <c r="BA263" i="6"/>
  <c r="BA255" i="6"/>
  <c r="BA247" i="6"/>
  <c r="BA239" i="6"/>
  <c r="BA227" i="6"/>
  <c r="BA219" i="6"/>
  <c r="BA215" i="6"/>
  <c r="BA207" i="6"/>
  <c r="BA199" i="6"/>
  <c r="BA191" i="6"/>
  <c r="BA183" i="6"/>
  <c r="BA171" i="6"/>
  <c r="BA167" i="6"/>
  <c r="BA159" i="6"/>
  <c r="BA151" i="6"/>
  <c r="BA143" i="6"/>
  <c r="BA135" i="6"/>
  <c r="BA131" i="6"/>
  <c r="BA123" i="6"/>
  <c r="BA115" i="6"/>
  <c r="BA107" i="6"/>
  <c r="BA99" i="6"/>
  <c r="BA95" i="6"/>
  <c r="BA87" i="6"/>
  <c r="BA83" i="6"/>
  <c r="BA75" i="6"/>
  <c r="BA67" i="6"/>
  <c r="BA59" i="6"/>
  <c r="BA51" i="6"/>
  <c r="BA43" i="6"/>
  <c r="BA35" i="6"/>
  <c r="BA27" i="6"/>
  <c r="BA19" i="6"/>
  <c r="AW506" i="6"/>
  <c r="BE506" i="6"/>
  <c r="AW502" i="6"/>
  <c r="BE502" i="6"/>
  <c r="AW482" i="6"/>
  <c r="BE482" i="6"/>
  <c r="AW382" i="6"/>
  <c r="BE382" i="6"/>
  <c r="AW374" i="6"/>
  <c r="BE374" i="6"/>
  <c r="AW354" i="6"/>
  <c r="BE354" i="6"/>
  <c r="AW350" i="6"/>
  <c r="BE350" i="6"/>
  <c r="AW342" i="6"/>
  <c r="BE342" i="6"/>
  <c r="AW314" i="6"/>
  <c r="BE314" i="6"/>
  <c r="AW302" i="6"/>
  <c r="BE302" i="6"/>
  <c r="AW290" i="6"/>
  <c r="BE290" i="6"/>
  <c r="AW274" i="6"/>
  <c r="BE274" i="6"/>
  <c r="AW258" i="6"/>
  <c r="BE258" i="6"/>
  <c r="AW246" i="6"/>
  <c r="BE246" i="6"/>
  <c r="AW234" i="6"/>
  <c r="BE234" i="6"/>
  <c r="AW218" i="6"/>
  <c r="BE218" i="6"/>
  <c r="AW206" i="6"/>
  <c r="BE206" i="6"/>
  <c r="AW194" i="6"/>
  <c r="BE194" i="6"/>
  <c r="AW182" i="6"/>
  <c r="BE182" i="6"/>
  <c r="AW162" i="6"/>
  <c r="BE162" i="6"/>
  <c r="AW146" i="6"/>
  <c r="BE146" i="6"/>
  <c r="AW134" i="6"/>
  <c r="BE134" i="6"/>
  <c r="AW122" i="6"/>
  <c r="BE122" i="6"/>
  <c r="AW102" i="6"/>
  <c r="BE102" i="6"/>
  <c r="AW70" i="6"/>
  <c r="BE70" i="6"/>
  <c r="AW54" i="6"/>
  <c r="BE54" i="6"/>
  <c r="AW42" i="6"/>
  <c r="BE42" i="6"/>
  <c r="AW442" i="6"/>
  <c r="BE442" i="6"/>
  <c r="AW438" i="6"/>
  <c r="BE438" i="6"/>
  <c r="AW430" i="6"/>
  <c r="BE430" i="6"/>
  <c r="AW422" i="6"/>
  <c r="BE422" i="6"/>
  <c r="AW402" i="6"/>
  <c r="BE402" i="6"/>
  <c r="AW398" i="6"/>
  <c r="BE398" i="6"/>
  <c r="AW386" i="6"/>
  <c r="BE386" i="6"/>
  <c r="AW358" i="6"/>
  <c r="BE358" i="6"/>
  <c r="AW330" i="6"/>
  <c r="BE330" i="6"/>
  <c r="AW318" i="6"/>
  <c r="BE318" i="6"/>
  <c r="AW306" i="6"/>
  <c r="BE306" i="6"/>
  <c r="AW294" i="6"/>
  <c r="BE294" i="6"/>
  <c r="AW282" i="6"/>
  <c r="BE282" i="6"/>
  <c r="AW266" i="6"/>
  <c r="BE266" i="6"/>
  <c r="AW254" i="6"/>
  <c r="BE254" i="6"/>
  <c r="AW242" i="6"/>
  <c r="BE242" i="6"/>
  <c r="AW226" i="6"/>
  <c r="BE226" i="6"/>
  <c r="AW214" i="6"/>
  <c r="BE214" i="6"/>
  <c r="AW202" i="6"/>
  <c r="BE202" i="6"/>
  <c r="AW190" i="6"/>
  <c r="BE190" i="6"/>
  <c r="AW174" i="6"/>
  <c r="BE174" i="6"/>
  <c r="AW158" i="6"/>
  <c r="BE158" i="6"/>
  <c r="AW138" i="6"/>
  <c r="BE138" i="6"/>
  <c r="AW126" i="6"/>
  <c r="BE126" i="6"/>
  <c r="AW114" i="6"/>
  <c r="BE114" i="6"/>
  <c r="AW106" i="6"/>
  <c r="BE106" i="6"/>
  <c r="AW94" i="6"/>
  <c r="BE94" i="6"/>
  <c r="AW90" i="6"/>
  <c r="BE90" i="6"/>
  <c r="AW86" i="6"/>
  <c r="BE86" i="6"/>
  <c r="AW74" i="6"/>
  <c r="BE74" i="6"/>
  <c r="AW66" i="6"/>
  <c r="BE66" i="6"/>
  <c r="AW62" i="6"/>
  <c r="BE62" i="6"/>
  <c r="AW50" i="6"/>
  <c r="BE50" i="6"/>
  <c r="AW38" i="6"/>
  <c r="BE38" i="6"/>
  <c r="AW30" i="6"/>
  <c r="BE30" i="6"/>
  <c r="AW18" i="6"/>
  <c r="BE18" i="6"/>
  <c r="BA506" i="6"/>
  <c r="BA502" i="6"/>
  <c r="BA498" i="6"/>
  <c r="BA494" i="6"/>
  <c r="BA490" i="6"/>
  <c r="BA486" i="6"/>
  <c r="BA482" i="6"/>
  <c r="BA478" i="6"/>
  <c r="BA474" i="6"/>
  <c r="BA470" i="6"/>
  <c r="BA466" i="6"/>
  <c r="BA462" i="6"/>
  <c r="BA458" i="6"/>
  <c r="BA454" i="6"/>
  <c r="BA450" i="6"/>
  <c r="BA446" i="6"/>
  <c r="BA442" i="6"/>
  <c r="BA438" i="6"/>
  <c r="BA434" i="6"/>
  <c r="BA430" i="6"/>
  <c r="BA426" i="6"/>
  <c r="BA422" i="6"/>
  <c r="BA418" i="6"/>
  <c r="BA414" i="6"/>
  <c r="BA410" i="6"/>
  <c r="BA406" i="6"/>
  <c r="BA402" i="6"/>
  <c r="BA398" i="6"/>
  <c r="BA394" i="6"/>
  <c r="BA390" i="6"/>
  <c r="BA386" i="6"/>
  <c r="BA382" i="6"/>
  <c r="BA378" i="6"/>
  <c r="BA374" i="6"/>
  <c r="BA370" i="6"/>
  <c r="BA366" i="6"/>
  <c r="BA362" i="6"/>
  <c r="BA358" i="6"/>
  <c r="BA354" i="6"/>
  <c r="BA350" i="6"/>
  <c r="BA346" i="6"/>
  <c r="BA342" i="6"/>
  <c r="BA338" i="6"/>
  <c r="BA334" i="6"/>
  <c r="BA330" i="6"/>
  <c r="BA326" i="6"/>
  <c r="BA322" i="6"/>
  <c r="BA318" i="6"/>
  <c r="BA314" i="6"/>
  <c r="BA310" i="6"/>
  <c r="BA306" i="6"/>
  <c r="BA302" i="6"/>
  <c r="BA298" i="6"/>
  <c r="BA294" i="6"/>
  <c r="BA290" i="6"/>
  <c r="BA286" i="6"/>
  <c r="BA282" i="6"/>
  <c r="BA278" i="6"/>
  <c r="BA274" i="6"/>
  <c r="BA270" i="6"/>
  <c r="BA266" i="6"/>
  <c r="BA262" i="6"/>
  <c r="BA258" i="6"/>
  <c r="BA254" i="6"/>
  <c r="BA250" i="6"/>
  <c r="BA246" i="6"/>
  <c r="BA242" i="6"/>
  <c r="BA238" i="6"/>
  <c r="BA234" i="6"/>
  <c r="BA230" i="6"/>
  <c r="BA226" i="6"/>
  <c r="BA222" i="6"/>
  <c r="BA218" i="6"/>
  <c r="BA214" i="6"/>
  <c r="BA210" i="6"/>
  <c r="BA206" i="6"/>
  <c r="BA202" i="6"/>
  <c r="BA198" i="6"/>
  <c r="BA194" i="6"/>
  <c r="BA190" i="6"/>
  <c r="BA186" i="6"/>
  <c r="BA182" i="6"/>
  <c r="BA178" i="6"/>
  <c r="BA174" i="6"/>
  <c r="BA170" i="6"/>
  <c r="BA166" i="6"/>
  <c r="BA162" i="6"/>
  <c r="BA158" i="6"/>
  <c r="BA154" i="6"/>
  <c r="BA150" i="6"/>
  <c r="BA146" i="6"/>
  <c r="BA142" i="6"/>
  <c r="BA138" i="6"/>
  <c r="BA134" i="6"/>
  <c r="BA130" i="6"/>
  <c r="BA126" i="6"/>
  <c r="BA122" i="6"/>
  <c r="BA118" i="6"/>
  <c r="BA114" i="6"/>
  <c r="BA110" i="6"/>
  <c r="BA106" i="6"/>
  <c r="BA102" i="6"/>
  <c r="BA98" i="6"/>
  <c r="BA94" i="6"/>
  <c r="BA90" i="6"/>
  <c r="BA86" i="6"/>
  <c r="BA82" i="6"/>
  <c r="BA78" i="6"/>
  <c r="BA74" i="6"/>
  <c r="BA70" i="6"/>
  <c r="BA66" i="6"/>
  <c r="BA62" i="6"/>
  <c r="BA58" i="6"/>
  <c r="BA54" i="6"/>
  <c r="BA50" i="6"/>
  <c r="BA46" i="6"/>
  <c r="BA42" i="6"/>
  <c r="BA38" i="6"/>
  <c r="BA34" i="6"/>
  <c r="BA30" i="6"/>
  <c r="BA26" i="6"/>
  <c r="BA22" i="6"/>
  <c r="BA18" i="6"/>
  <c r="BA14" i="6"/>
  <c r="AW505" i="6"/>
  <c r="BE505" i="6"/>
  <c r="AW501" i="6"/>
  <c r="BE501" i="6"/>
  <c r="AW497" i="6"/>
  <c r="BE497" i="6"/>
  <c r="AW485" i="6"/>
  <c r="BE485" i="6"/>
  <c r="AW477" i="6"/>
  <c r="BE477" i="6"/>
  <c r="AW469" i="6"/>
  <c r="BE469" i="6"/>
  <c r="AW461" i="6"/>
  <c r="BE461" i="6"/>
  <c r="AW457" i="6"/>
  <c r="BE457" i="6"/>
  <c r="AW449" i="6"/>
  <c r="BE449" i="6"/>
  <c r="AW437" i="6"/>
  <c r="BE437" i="6"/>
  <c r="AW421" i="6"/>
  <c r="BE421" i="6"/>
  <c r="AW413" i="6"/>
  <c r="BE413" i="6"/>
  <c r="AW409" i="6"/>
  <c r="BE409" i="6"/>
  <c r="AW405" i="6"/>
  <c r="BE405" i="6"/>
  <c r="AW397" i="6"/>
  <c r="BE397" i="6"/>
  <c r="AW393" i="6"/>
  <c r="BE393" i="6"/>
  <c r="AW385" i="6"/>
  <c r="BE385" i="6"/>
  <c r="AW377" i="6"/>
  <c r="BE377" i="6"/>
  <c r="AW373" i="6"/>
  <c r="BE373" i="6"/>
  <c r="AW369" i="6"/>
  <c r="BE369" i="6"/>
  <c r="AW357" i="6"/>
  <c r="BE357" i="6"/>
  <c r="AW349" i="6"/>
  <c r="BE349" i="6"/>
  <c r="AW333" i="6"/>
  <c r="BE333" i="6"/>
  <c r="AW313" i="6"/>
  <c r="BE313" i="6"/>
  <c r="AW309" i="6"/>
  <c r="BE309" i="6"/>
  <c r="AW305" i="6"/>
  <c r="BE305" i="6"/>
  <c r="AW301" i="6"/>
  <c r="BE301" i="6"/>
  <c r="AW297" i="6"/>
  <c r="BE297" i="6"/>
  <c r="AW293" i="6"/>
  <c r="BE293" i="6"/>
  <c r="AW289" i="6"/>
  <c r="BE289" i="6"/>
  <c r="AW285" i="6"/>
  <c r="BE285" i="6"/>
  <c r="AW281" i="6"/>
  <c r="BE281" i="6"/>
  <c r="AW277" i="6"/>
  <c r="BE277" i="6"/>
  <c r="AW273" i="6"/>
  <c r="BE273" i="6"/>
  <c r="AW269" i="6"/>
  <c r="BE269" i="6"/>
  <c r="AW265" i="6"/>
  <c r="BE265" i="6"/>
  <c r="AW261" i="6"/>
  <c r="BE261" i="6"/>
  <c r="AW257" i="6"/>
  <c r="BE257" i="6"/>
  <c r="AW253" i="6"/>
  <c r="BE253" i="6"/>
  <c r="AW249" i="6"/>
  <c r="BE249" i="6"/>
  <c r="AW245" i="6"/>
  <c r="BE245" i="6"/>
  <c r="AW241" i="6"/>
  <c r="BE241" i="6"/>
  <c r="AW237" i="6"/>
  <c r="BE237" i="6"/>
  <c r="AW233" i="6"/>
  <c r="BE233" i="6"/>
  <c r="AW229" i="6"/>
  <c r="BE229" i="6"/>
  <c r="AW225" i="6"/>
  <c r="BE225" i="6"/>
  <c r="AW221" i="6"/>
  <c r="BE221" i="6"/>
  <c r="AW217" i="6"/>
  <c r="BE217" i="6"/>
  <c r="AW213" i="6"/>
  <c r="BE213" i="6"/>
  <c r="AW209" i="6"/>
  <c r="BE209" i="6"/>
  <c r="AW205" i="6"/>
  <c r="BE205" i="6"/>
  <c r="AW201" i="6"/>
  <c r="BE201" i="6"/>
  <c r="AW197" i="6"/>
  <c r="BE197" i="6"/>
  <c r="AW193" i="6"/>
  <c r="BE193" i="6"/>
  <c r="AW189" i="6"/>
  <c r="BE189" i="6"/>
  <c r="AW185" i="6"/>
  <c r="BE185" i="6"/>
  <c r="AW181" i="6"/>
  <c r="BE181" i="6"/>
  <c r="AW177" i="6"/>
  <c r="BE177" i="6"/>
  <c r="AW173" i="6"/>
  <c r="BE173" i="6"/>
  <c r="AW169" i="6"/>
  <c r="BE169" i="6"/>
  <c r="AW165" i="6"/>
  <c r="BE165" i="6"/>
  <c r="AW161" i="6"/>
  <c r="BE161" i="6"/>
  <c r="AW157" i="6"/>
  <c r="BE157" i="6"/>
  <c r="AW153" i="6"/>
  <c r="BE153" i="6"/>
  <c r="AW149" i="6"/>
  <c r="BE149" i="6"/>
  <c r="AW145" i="6"/>
  <c r="BE145" i="6"/>
  <c r="AW141" i="6"/>
  <c r="BE141" i="6"/>
  <c r="AW137" i="6"/>
  <c r="BE137" i="6"/>
  <c r="AW133" i="6"/>
  <c r="BE133" i="6"/>
  <c r="AW129" i="6"/>
  <c r="BE129" i="6"/>
  <c r="AW125" i="6"/>
  <c r="BE125" i="6"/>
  <c r="AW121" i="6"/>
  <c r="BE121" i="6"/>
  <c r="AW117" i="6"/>
  <c r="BE117" i="6"/>
  <c r="AW113" i="6"/>
  <c r="BE113" i="6"/>
  <c r="AW109" i="6"/>
  <c r="BE109" i="6"/>
  <c r="AW105" i="6"/>
  <c r="BE105" i="6"/>
  <c r="AW101" i="6"/>
  <c r="BE101" i="6"/>
  <c r="AW97" i="6"/>
  <c r="BE97" i="6"/>
  <c r="AW93" i="6"/>
  <c r="BE93" i="6"/>
  <c r="AW89" i="6"/>
  <c r="BE89" i="6"/>
  <c r="AW85" i="6"/>
  <c r="BE85" i="6"/>
  <c r="AW81" i="6"/>
  <c r="BE81" i="6"/>
  <c r="AW77" i="6"/>
  <c r="BE77" i="6"/>
  <c r="AW73" i="6"/>
  <c r="BE73" i="6"/>
  <c r="AW69" i="6"/>
  <c r="BE69" i="6"/>
  <c r="AW65" i="6"/>
  <c r="BE65" i="6"/>
  <c r="AW61" i="6"/>
  <c r="BE61" i="6"/>
  <c r="AW57" i="6"/>
  <c r="BE57" i="6"/>
  <c r="AW53" i="6"/>
  <c r="BE53" i="6"/>
  <c r="AW49" i="6"/>
  <c r="BE49" i="6"/>
  <c r="AW45" i="6"/>
  <c r="BE45" i="6"/>
  <c r="AW41" i="6"/>
  <c r="BE41" i="6"/>
  <c r="AW37" i="6"/>
  <c r="BE37" i="6"/>
  <c r="AW33" i="6"/>
  <c r="BE33" i="6"/>
  <c r="AW414" i="6"/>
  <c r="BE414" i="6"/>
  <c r="AW322" i="6"/>
  <c r="BE322" i="6"/>
  <c r="AW310" i="6"/>
  <c r="BE310" i="6"/>
  <c r="AW298" i="6"/>
  <c r="BE298" i="6"/>
  <c r="AW286" i="6"/>
  <c r="BE286" i="6"/>
  <c r="AW278" i="6"/>
  <c r="BE278" i="6"/>
  <c r="AW270" i="6"/>
  <c r="BE270" i="6"/>
  <c r="AW262" i="6"/>
  <c r="BE262" i="6"/>
  <c r="AW250" i="6"/>
  <c r="BE250" i="6"/>
  <c r="AW238" i="6"/>
  <c r="BE238" i="6"/>
  <c r="AW230" i="6"/>
  <c r="BE230" i="6"/>
  <c r="AW222" i="6"/>
  <c r="BE222" i="6"/>
  <c r="AW210" i="6"/>
  <c r="BE210" i="6"/>
  <c r="AW198" i="6"/>
  <c r="BE198" i="6"/>
  <c r="AW186" i="6"/>
  <c r="BE186" i="6"/>
  <c r="AW178" i="6"/>
  <c r="BE178" i="6"/>
  <c r="AW170" i="6"/>
  <c r="BE170" i="6"/>
  <c r="AW166" i="6"/>
  <c r="BE166" i="6"/>
  <c r="AW154" i="6"/>
  <c r="BE154" i="6"/>
  <c r="AW150" i="6"/>
  <c r="BE150" i="6"/>
  <c r="AW142" i="6"/>
  <c r="BE142" i="6"/>
  <c r="AW130" i="6"/>
  <c r="BE130" i="6"/>
  <c r="AW118" i="6"/>
  <c r="BE118" i="6"/>
  <c r="AW110" i="6"/>
  <c r="BE110" i="6"/>
  <c r="AW98" i="6"/>
  <c r="BE98" i="6"/>
  <c r="AW82" i="6"/>
  <c r="BE82" i="6"/>
  <c r="AW78" i="6"/>
  <c r="BE78" i="6"/>
  <c r="AW58" i="6"/>
  <c r="BE58" i="6"/>
  <c r="AW46" i="6"/>
  <c r="BE46" i="6"/>
  <c r="AW34" i="6"/>
  <c r="BE34" i="6"/>
  <c r="AW26" i="6"/>
  <c r="BE26" i="6"/>
  <c r="AW22" i="6"/>
  <c r="BE22" i="6"/>
  <c r="BA12" i="6"/>
  <c r="BA509" i="6"/>
  <c r="BA505" i="6"/>
  <c r="BA501" i="6"/>
  <c r="BA497" i="6"/>
  <c r="BA493" i="6"/>
  <c r="BA489" i="6"/>
  <c r="BA485" i="6"/>
  <c r="BA481" i="6"/>
  <c r="BA477" i="6"/>
  <c r="BA473" i="6"/>
  <c r="BA469" i="6"/>
  <c r="BA465" i="6"/>
  <c r="BA461" i="6"/>
  <c r="BA457" i="6"/>
  <c r="BA453" i="6"/>
  <c r="BA449" i="6"/>
  <c r="BA445" i="6"/>
  <c r="BA441" i="6"/>
  <c r="BA437" i="6"/>
  <c r="BA433" i="6"/>
  <c r="BA429" i="6"/>
  <c r="BA425" i="6"/>
  <c r="BA421" i="6"/>
  <c r="BA417" i="6"/>
  <c r="BA413" i="6"/>
  <c r="BA409" i="6"/>
  <c r="BA405" i="6"/>
  <c r="BA401" i="6"/>
  <c r="BA397" i="6"/>
  <c r="BA393" i="6"/>
  <c r="BA389" i="6"/>
  <c r="BA385" i="6"/>
  <c r="BA381" i="6"/>
  <c r="BA377" i="6"/>
  <c r="BA373" i="6"/>
  <c r="BA369" i="6"/>
  <c r="BA365" i="6"/>
  <c r="BA361" i="6"/>
  <c r="BA357" i="6"/>
  <c r="BA353" i="6"/>
  <c r="BA349" i="6"/>
  <c r="BA345" i="6"/>
  <c r="BA341" i="6"/>
  <c r="BA337" i="6"/>
  <c r="BA333" i="6"/>
  <c r="BA329" i="6"/>
  <c r="BA325" i="6"/>
  <c r="BA321" i="6"/>
  <c r="BA317" i="6"/>
  <c r="BA313" i="6"/>
  <c r="BA309" i="6"/>
  <c r="BA305" i="6"/>
  <c r="BA301" i="6"/>
  <c r="BA297" i="6"/>
  <c r="BA293" i="6"/>
  <c r="BA289" i="6"/>
  <c r="BA285" i="6"/>
  <c r="BA281" i="6"/>
  <c r="BA277" i="6"/>
  <c r="BA273" i="6"/>
  <c r="BA269" i="6"/>
  <c r="BA265" i="6"/>
  <c r="BA261" i="6"/>
  <c r="BA257" i="6"/>
  <c r="BA253" i="6"/>
  <c r="BA249" i="6"/>
  <c r="BA245" i="6"/>
  <c r="BA241" i="6"/>
  <c r="BA237" i="6"/>
  <c r="BA233" i="6"/>
  <c r="BA229" i="6"/>
  <c r="BA225" i="6"/>
  <c r="BA221" i="6"/>
  <c r="BA217" i="6"/>
  <c r="BA213" i="6"/>
  <c r="BA209" i="6"/>
  <c r="BA205" i="6"/>
  <c r="BA201" i="6"/>
  <c r="BA197" i="6"/>
  <c r="BA193" i="6"/>
  <c r="BA189" i="6"/>
  <c r="BA185" i="6"/>
  <c r="BA181" i="6"/>
  <c r="BA177" i="6"/>
  <c r="BA173" i="6"/>
  <c r="BA169" i="6"/>
  <c r="BA165" i="6"/>
  <c r="BA161" i="6"/>
  <c r="BA157" i="6"/>
  <c r="BA153" i="6"/>
  <c r="BA149" i="6"/>
  <c r="BA145" i="6"/>
  <c r="BA141" i="6"/>
  <c r="BA137" i="6"/>
  <c r="BA133" i="6"/>
  <c r="BA129" i="6"/>
  <c r="BA125" i="6"/>
  <c r="BA121" i="6"/>
  <c r="BA117" i="6"/>
  <c r="BA113" i="6"/>
  <c r="BA109" i="6"/>
  <c r="BA105" i="6"/>
  <c r="BA101" i="6"/>
  <c r="BA97" i="6"/>
  <c r="BA93" i="6"/>
  <c r="BA89" i="6"/>
  <c r="BA85" i="6"/>
  <c r="BA81" i="6"/>
  <c r="BA77" i="6"/>
  <c r="BA73" i="6"/>
  <c r="BA69" i="6"/>
  <c r="BA65" i="6"/>
  <c r="BA61" i="6"/>
  <c r="BA57" i="6"/>
  <c r="BA53" i="6"/>
  <c r="BA49" i="6"/>
  <c r="BA45" i="6"/>
  <c r="BA41" i="6"/>
  <c r="BA37" i="6"/>
  <c r="BA33" i="6"/>
  <c r="BA29" i="6"/>
  <c r="BA25" i="6"/>
  <c r="BA21" i="6"/>
  <c r="BA17" i="6"/>
  <c r="BA13" i="6"/>
  <c r="AW508" i="6"/>
  <c r="BE508" i="6"/>
  <c r="AW500" i="6"/>
  <c r="BE500" i="6"/>
  <c r="AW496" i="6"/>
  <c r="BE496" i="6"/>
  <c r="AW492" i="6"/>
  <c r="BE492" i="6"/>
  <c r="AW488" i="6"/>
  <c r="BE488" i="6"/>
  <c r="AW484" i="6"/>
  <c r="BE484" i="6"/>
  <c r="AW476" i="6"/>
  <c r="BE476" i="6"/>
  <c r="AW468" i="6"/>
  <c r="BE468" i="6"/>
  <c r="AW464" i="6"/>
  <c r="BE464" i="6"/>
  <c r="AW460" i="6"/>
  <c r="BE460" i="6"/>
  <c r="AW452" i="6"/>
  <c r="BE452" i="6"/>
  <c r="AW448" i="6"/>
  <c r="BE448" i="6"/>
  <c r="AW444" i="6"/>
  <c r="BE444" i="6"/>
  <c r="AW440" i="6"/>
  <c r="BE440" i="6"/>
  <c r="AW436" i="6"/>
  <c r="BE436" i="6"/>
  <c r="AW432" i="6"/>
  <c r="BE432" i="6"/>
  <c r="AW428" i="6"/>
  <c r="BE428" i="6"/>
  <c r="AW424" i="6"/>
  <c r="BE424" i="6"/>
  <c r="AW420" i="6"/>
  <c r="BE420" i="6"/>
  <c r="AW412" i="6"/>
  <c r="BE412" i="6"/>
  <c r="AW404" i="6"/>
  <c r="BE404" i="6"/>
  <c r="AW400" i="6"/>
  <c r="BE400" i="6"/>
  <c r="AW396" i="6"/>
  <c r="BE396" i="6"/>
  <c r="AW388" i="6"/>
  <c r="BE388" i="6"/>
  <c r="AW384" i="6"/>
  <c r="BE384" i="6"/>
  <c r="AW380" i="6"/>
  <c r="BE380" i="6"/>
  <c r="AW376" i="6"/>
  <c r="BE376" i="6"/>
  <c r="AW372" i="6"/>
  <c r="BE372" i="6"/>
  <c r="AW364" i="6"/>
  <c r="BE364" i="6"/>
  <c r="AW360" i="6"/>
  <c r="BE360" i="6"/>
  <c r="AW356" i="6"/>
  <c r="BE356" i="6"/>
  <c r="AW348" i="6"/>
  <c r="BE348" i="6"/>
  <c r="AW340" i="6"/>
  <c r="BE340" i="6"/>
  <c r="AW336" i="6"/>
  <c r="BE336" i="6"/>
  <c r="AW332" i="6"/>
  <c r="BE332" i="6"/>
  <c r="AW324" i="6"/>
  <c r="BE324" i="6"/>
  <c r="AW320" i="6"/>
  <c r="BE320" i="6"/>
  <c r="AW316" i="6"/>
  <c r="BE316" i="6"/>
  <c r="AW312" i="6"/>
  <c r="BE312" i="6"/>
  <c r="AW308" i="6"/>
  <c r="BE308" i="6"/>
  <c r="AW304" i="6"/>
  <c r="BE304" i="6"/>
  <c r="AW300" i="6"/>
  <c r="BE300" i="6"/>
  <c r="AW296" i="6"/>
  <c r="BE296" i="6"/>
  <c r="AW292" i="6"/>
  <c r="BE292" i="6"/>
  <c r="AW288" i="6"/>
  <c r="BE288" i="6"/>
  <c r="AW284" i="6"/>
  <c r="BE284" i="6"/>
  <c r="AW280" i="6"/>
  <c r="BE280" i="6"/>
  <c r="AW276" i="6"/>
  <c r="BE276" i="6"/>
  <c r="AW272" i="6"/>
  <c r="BE272" i="6"/>
  <c r="AW268" i="6"/>
  <c r="BE268" i="6"/>
  <c r="AW264" i="6"/>
  <c r="BE264" i="6"/>
  <c r="AW260" i="6"/>
  <c r="BE260" i="6"/>
  <c r="AW256" i="6"/>
  <c r="BE256" i="6"/>
  <c r="AW252" i="6"/>
  <c r="BE252" i="6"/>
  <c r="AW248" i="6"/>
  <c r="BE248" i="6"/>
  <c r="AW244" i="6"/>
  <c r="BE244" i="6"/>
  <c r="AW240" i="6"/>
  <c r="BE240" i="6"/>
  <c r="AW236" i="6"/>
  <c r="BE236" i="6"/>
  <c r="AW232" i="6"/>
  <c r="BE232" i="6"/>
  <c r="AW228" i="6"/>
  <c r="BE228" i="6"/>
  <c r="AW224" i="6"/>
  <c r="BE224" i="6"/>
  <c r="AW220" i="6"/>
  <c r="BE220" i="6"/>
  <c r="AW216" i="6"/>
  <c r="BE216" i="6"/>
  <c r="AW212" i="6"/>
  <c r="BE212" i="6"/>
  <c r="AW208" i="6"/>
  <c r="BE208" i="6"/>
  <c r="AW204" i="6"/>
  <c r="BE204" i="6"/>
  <c r="AW200" i="6"/>
  <c r="BE200" i="6"/>
  <c r="AW196" i="6"/>
  <c r="BE196" i="6"/>
  <c r="AW192" i="6"/>
  <c r="BE192" i="6"/>
  <c r="AW188" i="6"/>
  <c r="BE188" i="6"/>
  <c r="AW184" i="6"/>
  <c r="BE184" i="6"/>
  <c r="AW180" i="6"/>
  <c r="BE180" i="6"/>
  <c r="AW176" i="6"/>
  <c r="BE176" i="6"/>
  <c r="AW172" i="6"/>
  <c r="BE172" i="6"/>
  <c r="AW168" i="6"/>
  <c r="BE168" i="6"/>
  <c r="AW164" i="6"/>
  <c r="BE164" i="6"/>
  <c r="AW160" i="6"/>
  <c r="BE160" i="6"/>
  <c r="AW156" i="6"/>
  <c r="BE156" i="6"/>
  <c r="AW152" i="6"/>
  <c r="BE152" i="6"/>
  <c r="AW148" i="6"/>
  <c r="BE148" i="6"/>
  <c r="AW144" i="6"/>
  <c r="BE144" i="6"/>
  <c r="AW140" i="6"/>
  <c r="BE140" i="6"/>
  <c r="AW136" i="6"/>
  <c r="BE136" i="6"/>
  <c r="AW132" i="6"/>
  <c r="BE132" i="6"/>
  <c r="AW128" i="6"/>
  <c r="BE128" i="6"/>
  <c r="AW124" i="6"/>
  <c r="BE124" i="6"/>
  <c r="AW120" i="6"/>
  <c r="BE120" i="6"/>
  <c r="AW116" i="6"/>
  <c r="BE116" i="6"/>
  <c r="AW112" i="6"/>
  <c r="BE112" i="6"/>
  <c r="AW108" i="6"/>
  <c r="BE108" i="6"/>
  <c r="AW104" i="6"/>
  <c r="BE104" i="6"/>
  <c r="AW100" i="6"/>
  <c r="BE100" i="6"/>
  <c r="AW96" i="6"/>
  <c r="BE96" i="6"/>
  <c r="AW92" i="6"/>
  <c r="BE92" i="6"/>
  <c r="AW88" i="6"/>
  <c r="BE88" i="6"/>
  <c r="AW84" i="6"/>
  <c r="BE84" i="6"/>
  <c r="AW80" i="6"/>
  <c r="BE80" i="6"/>
  <c r="AW76" i="6"/>
  <c r="BE76" i="6"/>
  <c r="AW72" i="6"/>
  <c r="BE72" i="6"/>
  <c r="AW68" i="6"/>
  <c r="BE68" i="6"/>
  <c r="AW64" i="6"/>
  <c r="BE64" i="6"/>
  <c r="AW60" i="6"/>
  <c r="BE60" i="6"/>
  <c r="AW56" i="6"/>
  <c r="BE56" i="6"/>
  <c r="AW52" i="6"/>
  <c r="BE52" i="6"/>
  <c r="AW48" i="6"/>
  <c r="BE48" i="6"/>
  <c r="AW44" i="6"/>
  <c r="BE44" i="6"/>
  <c r="AW40" i="6"/>
  <c r="BE40" i="6"/>
  <c r="AW36" i="6"/>
  <c r="BE36" i="6"/>
  <c r="AW32" i="6"/>
  <c r="BE32" i="6"/>
  <c r="AW13" i="6"/>
  <c r="BE13" i="6"/>
  <c r="Z13" i="22"/>
  <c r="AW12" i="6"/>
  <c r="Z510" i="22"/>
  <c r="AW509" i="6"/>
  <c r="Z482" i="22"/>
  <c r="AW481" i="6"/>
  <c r="Z466" i="22"/>
  <c r="AW465" i="6"/>
  <c r="Z454" i="22"/>
  <c r="AW453" i="6"/>
  <c r="Z430" i="22"/>
  <c r="AW429" i="6"/>
  <c r="Z426" i="22"/>
  <c r="AW425" i="6"/>
  <c r="Z402" i="22"/>
  <c r="AW401" i="6"/>
  <c r="Z390" i="22"/>
  <c r="AW389" i="6"/>
  <c r="Z354" i="22"/>
  <c r="AW353" i="6"/>
  <c r="Z346" i="22"/>
  <c r="AW345" i="6"/>
  <c r="Z342" i="22"/>
  <c r="AW341" i="6"/>
  <c r="Z338" i="22"/>
  <c r="AW337" i="6"/>
  <c r="Z330" i="22"/>
  <c r="AW329" i="6"/>
  <c r="Z322" i="22"/>
  <c r="AW321" i="6"/>
  <c r="Z318" i="22"/>
  <c r="AW317" i="6"/>
  <c r="Z505" i="22"/>
  <c r="AW504" i="6"/>
  <c r="Z473" i="22"/>
  <c r="AW472" i="6"/>
  <c r="Z409" i="22"/>
  <c r="AW408" i="6"/>
  <c r="Z369" i="22"/>
  <c r="AW368" i="6"/>
  <c r="Z353" i="22"/>
  <c r="AW352" i="6"/>
  <c r="Z329" i="22"/>
  <c r="AW328" i="6"/>
  <c r="Z484" i="22"/>
  <c r="AW483" i="6"/>
  <c r="Z480" i="22"/>
  <c r="AW479" i="6"/>
  <c r="Z472" i="22"/>
  <c r="AW471" i="6"/>
  <c r="Z464" i="22"/>
  <c r="AW463" i="6"/>
  <c r="Z448" i="22"/>
  <c r="AW447" i="6"/>
  <c r="Z432" i="22"/>
  <c r="AW431" i="6"/>
  <c r="Z408" i="22"/>
  <c r="AW407" i="6"/>
  <c r="Z400" i="22"/>
  <c r="AW399" i="6"/>
  <c r="Z392" i="22"/>
  <c r="AW391" i="6"/>
  <c r="Z384" i="22"/>
  <c r="AW383" i="6"/>
  <c r="Z348" i="22"/>
  <c r="AW347" i="6"/>
  <c r="Z344" i="22"/>
  <c r="AW343" i="6"/>
  <c r="Z336" i="22"/>
  <c r="AW335" i="6"/>
  <c r="Z320" i="22"/>
  <c r="AW319" i="6"/>
  <c r="AD24" i="22"/>
  <c r="AW23" i="6"/>
  <c r="AD20" i="22"/>
  <c r="AW19" i="6"/>
  <c r="AD16" i="22"/>
  <c r="AW15" i="6"/>
  <c r="Z494" i="22"/>
  <c r="AW493" i="6"/>
  <c r="Z490" i="22"/>
  <c r="AW489" i="6"/>
  <c r="Z474" i="22"/>
  <c r="AW473" i="6"/>
  <c r="Z446" i="22"/>
  <c r="AW445" i="6"/>
  <c r="Z442" i="22"/>
  <c r="AW441" i="6"/>
  <c r="Z434" i="22"/>
  <c r="AW433" i="6"/>
  <c r="Z418" i="22"/>
  <c r="AW417" i="6"/>
  <c r="Z382" i="22"/>
  <c r="AW381" i="6"/>
  <c r="Z366" i="22"/>
  <c r="AW365" i="6"/>
  <c r="Z362" i="22"/>
  <c r="AW361" i="6"/>
  <c r="Z326" i="22"/>
  <c r="AW325" i="6"/>
  <c r="AD30" i="22"/>
  <c r="AW29" i="6"/>
  <c r="AD26" i="22"/>
  <c r="AW25" i="6"/>
  <c r="AD22" i="22"/>
  <c r="AW21" i="6"/>
  <c r="AD18" i="22"/>
  <c r="AW17" i="6"/>
  <c r="Z481" i="22"/>
  <c r="AW480" i="6"/>
  <c r="Z457" i="22"/>
  <c r="AW456" i="6"/>
  <c r="Z417" i="22"/>
  <c r="AW416" i="6"/>
  <c r="Z393" i="22"/>
  <c r="AW392" i="6"/>
  <c r="Z345" i="22"/>
  <c r="AW344" i="6"/>
  <c r="AD29" i="22"/>
  <c r="AW28" i="6"/>
  <c r="AD25" i="22"/>
  <c r="AW24" i="6"/>
  <c r="AD21" i="22"/>
  <c r="AW20" i="6"/>
  <c r="Z499" i="22"/>
  <c r="AW498" i="6"/>
  <c r="Z491" i="22"/>
  <c r="AW490" i="6"/>
  <c r="Z479" i="22"/>
  <c r="AW478" i="6"/>
  <c r="Z475" i="22"/>
  <c r="AW474" i="6"/>
  <c r="Z467" i="22"/>
  <c r="AW466" i="6"/>
  <c r="Z455" i="22"/>
  <c r="AW454" i="6"/>
  <c r="Z447" i="22"/>
  <c r="AW446" i="6"/>
  <c r="Z435" i="22"/>
  <c r="AW434" i="6"/>
  <c r="Z427" i="22"/>
  <c r="AW426" i="6"/>
  <c r="Z419" i="22"/>
  <c r="AW418" i="6"/>
  <c r="Z411" i="22"/>
  <c r="AW410" i="6"/>
  <c r="Z407" i="22"/>
  <c r="AW406" i="6"/>
  <c r="Z395" i="22"/>
  <c r="AW394" i="6"/>
  <c r="Z391" i="22"/>
  <c r="AW390" i="6"/>
  <c r="Z379" i="22"/>
  <c r="AW378" i="6"/>
  <c r="Z371" i="22"/>
  <c r="AW370" i="6"/>
  <c r="Z367" i="22"/>
  <c r="AW366" i="6"/>
  <c r="Z363" i="22"/>
  <c r="AW362" i="6"/>
  <c r="Z347" i="22"/>
  <c r="AW346" i="6"/>
  <c r="Z339" i="22"/>
  <c r="AW338" i="6"/>
  <c r="Z335" i="22"/>
  <c r="AW334" i="6"/>
  <c r="Z327" i="22"/>
  <c r="AW326" i="6"/>
  <c r="AD15" i="22"/>
  <c r="AW14" i="6"/>
  <c r="AW16" i="6"/>
  <c r="I509" i="22"/>
  <c r="AS496" i="6"/>
  <c r="I497" i="22"/>
  <c r="I485" i="22"/>
  <c r="I469" i="22"/>
  <c r="AS456" i="6"/>
  <c r="I457" i="22"/>
  <c r="I445" i="22"/>
  <c r="I433" i="22"/>
  <c r="I421" i="22"/>
  <c r="AS408" i="6"/>
  <c r="I409" i="22"/>
  <c r="AS392" i="6"/>
  <c r="I393" i="22"/>
  <c r="AS376" i="6"/>
  <c r="I377" i="22"/>
  <c r="I365" i="22"/>
  <c r="AS352" i="6"/>
  <c r="I353" i="22"/>
  <c r="AS336" i="6"/>
  <c r="I337" i="22"/>
  <c r="I321" i="22"/>
  <c r="I309" i="22"/>
  <c r="AS296" i="6"/>
  <c r="I297" i="22"/>
  <c r="I281" i="22"/>
  <c r="I261" i="22"/>
  <c r="I245" i="22"/>
  <c r="I229" i="22"/>
  <c r="I213" i="22"/>
  <c r="I205" i="22"/>
  <c r="AS200" i="6"/>
  <c r="I201" i="22"/>
  <c r="I197" i="22"/>
  <c r="AS192" i="6"/>
  <c r="I193" i="22"/>
  <c r="I189" i="22"/>
  <c r="I185" i="22"/>
  <c r="I181" i="22"/>
  <c r="AS176" i="6"/>
  <c r="I177" i="22"/>
  <c r="I173" i="22"/>
  <c r="AS168" i="6"/>
  <c r="I169" i="22"/>
  <c r="I165" i="22"/>
  <c r="I161" i="22"/>
  <c r="I157" i="22"/>
  <c r="I153" i="22"/>
  <c r="I149" i="22"/>
  <c r="I145" i="22"/>
  <c r="I141" i="22"/>
  <c r="AS136" i="6"/>
  <c r="I137" i="22"/>
  <c r="I133" i="22"/>
  <c r="AS128" i="6"/>
  <c r="I129" i="22"/>
  <c r="I125" i="22"/>
  <c r="I121" i="22"/>
  <c r="I117" i="22"/>
  <c r="I113" i="22"/>
  <c r="I109" i="22"/>
  <c r="I105" i="22"/>
  <c r="I101" i="22"/>
  <c r="AS96" i="6"/>
  <c r="I97" i="22"/>
  <c r="I93" i="22"/>
  <c r="AS88" i="6"/>
  <c r="I89" i="22"/>
  <c r="I85" i="22"/>
  <c r="I81" i="22"/>
  <c r="I77" i="22"/>
  <c r="I73" i="22"/>
  <c r="I69" i="22"/>
  <c r="I65" i="22"/>
  <c r="I61" i="22"/>
  <c r="AS56" i="6"/>
  <c r="I57" i="22"/>
  <c r="I53" i="22"/>
  <c r="AS48" i="6"/>
  <c r="I49" i="22"/>
  <c r="I45" i="22"/>
  <c r="I41" i="22"/>
  <c r="I37" i="22"/>
  <c r="I33" i="22"/>
  <c r="I29" i="22"/>
  <c r="I25" i="22"/>
  <c r="I21" i="22"/>
  <c r="I17" i="22"/>
  <c r="L507" i="22"/>
  <c r="L503" i="22"/>
  <c r="L499" i="22"/>
  <c r="L495" i="22"/>
  <c r="L491" i="22"/>
  <c r="L487" i="22"/>
  <c r="L483" i="22"/>
  <c r="L479" i="22"/>
  <c r="L475" i="22"/>
  <c r="L471" i="22"/>
  <c r="L467" i="22"/>
  <c r="L463" i="22"/>
  <c r="L459" i="22"/>
  <c r="L455" i="22"/>
  <c r="L451" i="22"/>
  <c r="L447" i="22"/>
  <c r="L443" i="22"/>
  <c r="L439" i="22"/>
  <c r="L435" i="22"/>
  <c r="L431" i="22"/>
  <c r="L427" i="22"/>
  <c r="L423" i="22"/>
  <c r="L419" i="22"/>
  <c r="L415" i="22"/>
  <c r="L411" i="22"/>
  <c r="L407" i="22"/>
  <c r="L403" i="22"/>
  <c r="L399" i="22"/>
  <c r="L395" i="22"/>
  <c r="L391" i="22"/>
  <c r="L387" i="22"/>
  <c r="L383" i="22"/>
  <c r="L379" i="22"/>
  <c r="L375" i="22"/>
  <c r="L371" i="22"/>
  <c r="L367" i="22"/>
  <c r="L363" i="22"/>
  <c r="L359" i="22"/>
  <c r="L355" i="22"/>
  <c r="L351" i="22"/>
  <c r="L347" i="22"/>
  <c r="L343" i="22"/>
  <c r="L339" i="22"/>
  <c r="L335" i="22"/>
  <c r="L331" i="22"/>
  <c r="L327" i="22"/>
  <c r="L323" i="22"/>
  <c r="L319" i="22"/>
  <c r="L315" i="22"/>
  <c r="L311" i="22"/>
  <c r="L307" i="22"/>
  <c r="L303" i="22"/>
  <c r="L299" i="22"/>
  <c r="L295" i="22"/>
  <c r="L291" i="22"/>
  <c r="L287" i="22"/>
  <c r="L283" i="22"/>
  <c r="L279" i="22"/>
  <c r="L275" i="22"/>
  <c r="L271" i="22"/>
  <c r="L267" i="22"/>
  <c r="L263" i="22"/>
  <c r="L259" i="22"/>
  <c r="L255" i="22"/>
  <c r="L251" i="22"/>
  <c r="L247" i="22"/>
  <c r="L243" i="22"/>
  <c r="L239" i="22"/>
  <c r="L235" i="22"/>
  <c r="L231" i="22"/>
  <c r="L227" i="22"/>
  <c r="L223" i="22"/>
  <c r="L219" i="22"/>
  <c r="L215" i="22"/>
  <c r="L211" i="22"/>
  <c r="L207" i="22"/>
  <c r="L203" i="22"/>
  <c r="L199" i="22"/>
  <c r="L195" i="22"/>
  <c r="L191" i="22"/>
  <c r="L187" i="22"/>
  <c r="L183" i="22"/>
  <c r="L179" i="22"/>
  <c r="L175" i="22"/>
  <c r="L171" i="22"/>
  <c r="L167" i="22"/>
  <c r="L163" i="22"/>
  <c r="L159" i="22"/>
  <c r="L155" i="22"/>
  <c r="L151" i="22"/>
  <c r="L147" i="22"/>
  <c r="L143" i="22"/>
  <c r="L139" i="22"/>
  <c r="L135" i="22"/>
  <c r="L131" i="22"/>
  <c r="L127" i="22"/>
  <c r="L123" i="22"/>
  <c r="L119" i="22"/>
  <c r="L115" i="22"/>
  <c r="L111" i="22"/>
  <c r="L107" i="22"/>
  <c r="L103" i="22"/>
  <c r="L99" i="22"/>
  <c r="L95" i="22"/>
  <c r="L91" i="22"/>
  <c r="L87" i="22"/>
  <c r="L83" i="22"/>
  <c r="L79" i="22"/>
  <c r="L75" i="22"/>
  <c r="L71" i="22"/>
  <c r="L67" i="22"/>
  <c r="L63" i="22"/>
  <c r="L59" i="22"/>
  <c r="L55" i="22"/>
  <c r="L51" i="22"/>
  <c r="L47" i="22"/>
  <c r="L43" i="22"/>
  <c r="L39" i="22"/>
  <c r="L35" i="22"/>
  <c r="L31" i="22"/>
  <c r="L27" i="22"/>
  <c r="L23" i="22"/>
  <c r="L19" i="22"/>
  <c r="L15" i="22"/>
  <c r="AI507" i="6"/>
  <c r="AA508" i="22" s="1"/>
  <c r="Z508" i="22"/>
  <c r="AI503" i="6"/>
  <c r="AA504" i="22" s="1"/>
  <c r="Z504" i="22"/>
  <c r="AI499" i="6"/>
  <c r="AA500" i="22" s="1"/>
  <c r="Z500" i="22"/>
  <c r="AI495" i="6"/>
  <c r="AA496" i="22" s="1"/>
  <c r="Z496" i="22"/>
  <c r="AI491" i="6"/>
  <c r="AA492" i="22" s="1"/>
  <c r="Z492" i="22"/>
  <c r="AI487" i="6"/>
  <c r="AA488" i="22" s="1"/>
  <c r="Z488" i="22"/>
  <c r="AI475" i="6"/>
  <c r="AA476" i="22" s="1"/>
  <c r="Z476" i="22"/>
  <c r="AI467" i="6"/>
  <c r="AA468" i="22" s="1"/>
  <c r="Z468" i="22"/>
  <c r="AI459" i="6"/>
  <c r="AA460" i="22" s="1"/>
  <c r="Z460" i="22"/>
  <c r="AI455" i="6"/>
  <c r="AA456" i="22" s="1"/>
  <c r="Z456" i="22"/>
  <c r="AI451" i="6"/>
  <c r="AA452" i="22" s="1"/>
  <c r="Z452" i="22"/>
  <c r="AI443" i="6"/>
  <c r="AA444" i="22" s="1"/>
  <c r="Z444" i="22"/>
  <c r="AI439" i="6"/>
  <c r="AA440" i="22" s="1"/>
  <c r="Z440" i="22"/>
  <c r="AI435" i="6"/>
  <c r="AA436" i="22" s="1"/>
  <c r="Z436" i="22"/>
  <c r="AI427" i="6"/>
  <c r="AA428" i="22" s="1"/>
  <c r="Z428" i="22"/>
  <c r="AI423" i="6"/>
  <c r="AA424" i="22" s="1"/>
  <c r="Z424" i="22"/>
  <c r="AI419" i="6"/>
  <c r="AA420" i="22" s="1"/>
  <c r="Z420" i="22"/>
  <c r="AI415" i="6"/>
  <c r="AA416" i="22" s="1"/>
  <c r="Z416" i="22"/>
  <c r="AI411" i="6"/>
  <c r="AA412" i="22" s="1"/>
  <c r="Z412" i="22"/>
  <c r="AI403" i="6"/>
  <c r="AA404" i="22" s="1"/>
  <c r="Z404" i="22"/>
  <c r="AI395" i="6"/>
  <c r="AA396" i="22" s="1"/>
  <c r="Z396" i="22"/>
  <c r="AI387" i="6"/>
  <c r="AA388" i="22" s="1"/>
  <c r="Z388" i="22"/>
  <c r="AI379" i="6"/>
  <c r="AA380" i="22" s="1"/>
  <c r="Z380" i="22"/>
  <c r="AI375" i="6"/>
  <c r="AA376" i="22" s="1"/>
  <c r="Z376" i="22"/>
  <c r="AI371" i="6"/>
  <c r="AA372" i="22" s="1"/>
  <c r="Z372" i="22"/>
  <c r="AI367" i="6"/>
  <c r="AA368" i="22" s="1"/>
  <c r="Z368" i="22"/>
  <c r="AI363" i="6"/>
  <c r="AA364" i="22" s="1"/>
  <c r="Z364" i="22"/>
  <c r="AI359" i="6"/>
  <c r="AA360" i="22" s="1"/>
  <c r="Z360" i="22"/>
  <c r="AI355" i="6"/>
  <c r="AA356" i="22" s="1"/>
  <c r="Z356" i="22"/>
  <c r="AI351" i="6"/>
  <c r="AA352" i="22" s="1"/>
  <c r="Z352" i="22"/>
  <c r="AI339" i="6"/>
  <c r="AA340" i="22" s="1"/>
  <c r="Z340" i="22"/>
  <c r="AI331" i="6"/>
  <c r="AA332" i="22" s="1"/>
  <c r="Z332" i="22"/>
  <c r="AI327" i="6"/>
  <c r="AA328" i="22" s="1"/>
  <c r="Z328" i="22"/>
  <c r="AI323" i="6"/>
  <c r="AA324" i="22" s="1"/>
  <c r="Z324" i="22"/>
  <c r="AI315" i="6"/>
  <c r="AA316" i="22" s="1"/>
  <c r="Z316" i="22"/>
  <c r="AI311" i="6"/>
  <c r="AA312" i="22" s="1"/>
  <c r="Z312" i="22"/>
  <c r="AI307" i="6"/>
  <c r="AA308" i="22" s="1"/>
  <c r="Z308" i="22"/>
  <c r="AI303" i="6"/>
  <c r="AA304" i="22" s="1"/>
  <c r="Z304" i="22"/>
  <c r="AI299" i="6"/>
  <c r="AA300" i="22" s="1"/>
  <c r="Z300" i="22"/>
  <c r="AI295" i="6"/>
  <c r="AA296" i="22" s="1"/>
  <c r="Z296" i="22"/>
  <c r="AI291" i="6"/>
  <c r="AA292" i="22" s="1"/>
  <c r="Z292" i="22"/>
  <c r="AI287" i="6"/>
  <c r="AA288" i="22" s="1"/>
  <c r="Z288" i="22"/>
  <c r="AI283" i="6"/>
  <c r="AA284" i="22" s="1"/>
  <c r="Z284" i="22"/>
  <c r="AI279" i="6"/>
  <c r="AA280" i="22" s="1"/>
  <c r="Z280" i="22"/>
  <c r="AI275" i="6"/>
  <c r="AA276" i="22" s="1"/>
  <c r="Z276" i="22"/>
  <c r="AI271" i="6"/>
  <c r="AA272" i="22" s="1"/>
  <c r="Z272" i="22"/>
  <c r="AI267" i="6"/>
  <c r="AA268" i="22" s="1"/>
  <c r="Z268" i="22"/>
  <c r="AI263" i="6"/>
  <c r="AA264" i="22" s="1"/>
  <c r="Z264" i="22"/>
  <c r="AI259" i="6"/>
  <c r="AA260" i="22" s="1"/>
  <c r="Z260" i="22"/>
  <c r="AI255" i="6"/>
  <c r="AA256" i="22" s="1"/>
  <c r="Z256" i="22"/>
  <c r="AI251" i="6"/>
  <c r="AA252" i="22" s="1"/>
  <c r="Z252" i="22"/>
  <c r="AI247" i="6"/>
  <c r="AA248" i="22" s="1"/>
  <c r="Z248" i="22"/>
  <c r="AI243" i="6"/>
  <c r="AA244" i="22" s="1"/>
  <c r="Z244" i="22"/>
  <c r="AI239" i="6"/>
  <c r="AA240" i="22" s="1"/>
  <c r="Z240" i="22"/>
  <c r="AI235" i="6"/>
  <c r="AA236" i="22" s="1"/>
  <c r="Z236" i="22"/>
  <c r="AI231" i="6"/>
  <c r="AA232" i="22" s="1"/>
  <c r="Z232" i="22"/>
  <c r="AI227" i="6"/>
  <c r="AA228" i="22" s="1"/>
  <c r="Z228" i="22"/>
  <c r="AI223" i="6"/>
  <c r="AA224" i="22" s="1"/>
  <c r="Z224" i="22"/>
  <c r="AI219" i="6"/>
  <c r="AA220" i="22" s="1"/>
  <c r="Z220" i="22"/>
  <c r="AI215" i="6"/>
  <c r="AA216" i="22" s="1"/>
  <c r="Z216" i="22"/>
  <c r="AI211" i="6"/>
  <c r="AA212" i="22" s="1"/>
  <c r="Z212" i="22"/>
  <c r="AI207" i="6"/>
  <c r="AA208" i="22" s="1"/>
  <c r="Z208" i="22"/>
  <c r="AI203" i="6"/>
  <c r="AA204" i="22" s="1"/>
  <c r="Z204" i="22"/>
  <c r="AI199" i="6"/>
  <c r="AA200" i="22" s="1"/>
  <c r="Z200" i="22"/>
  <c r="AI195" i="6"/>
  <c r="AA196" i="22" s="1"/>
  <c r="Z196" i="22"/>
  <c r="AI191" i="6"/>
  <c r="AA192" i="22" s="1"/>
  <c r="Z192" i="22"/>
  <c r="AI187" i="6"/>
  <c r="AA188" i="22" s="1"/>
  <c r="Z188" i="22"/>
  <c r="AI183" i="6"/>
  <c r="AA184" i="22" s="1"/>
  <c r="Z184" i="22"/>
  <c r="AI179" i="6"/>
  <c r="AA180" i="22" s="1"/>
  <c r="Z180" i="22"/>
  <c r="AI175" i="6"/>
  <c r="AA176" i="22" s="1"/>
  <c r="Z176" i="22"/>
  <c r="AI171" i="6"/>
  <c r="AA172" i="22" s="1"/>
  <c r="Z172" i="22"/>
  <c r="AI167" i="6"/>
  <c r="AA168" i="22" s="1"/>
  <c r="Z168" i="22"/>
  <c r="AI163" i="6"/>
  <c r="AA164" i="22" s="1"/>
  <c r="Z164" i="22"/>
  <c r="AI159" i="6"/>
  <c r="AA160" i="22" s="1"/>
  <c r="Z160" i="22"/>
  <c r="AI155" i="6"/>
  <c r="AA156" i="22" s="1"/>
  <c r="Z156" i="22"/>
  <c r="AI151" i="6"/>
  <c r="AA152" i="22" s="1"/>
  <c r="Z152" i="22"/>
  <c r="AI147" i="6"/>
  <c r="AA148" i="22" s="1"/>
  <c r="Z148" i="22"/>
  <c r="AI143" i="6"/>
  <c r="AA144" i="22" s="1"/>
  <c r="Z144" i="22"/>
  <c r="AI139" i="6"/>
  <c r="AA140" i="22" s="1"/>
  <c r="Z140" i="22"/>
  <c r="AI135" i="6"/>
  <c r="AA136" i="22" s="1"/>
  <c r="Z136" i="22"/>
  <c r="AI131" i="6"/>
  <c r="AA132" i="22" s="1"/>
  <c r="Z132" i="22"/>
  <c r="AI127" i="6"/>
  <c r="AA128" i="22" s="1"/>
  <c r="Z128" i="22"/>
  <c r="AI123" i="6"/>
  <c r="AA124" i="22" s="1"/>
  <c r="Z124" i="22"/>
  <c r="AI119" i="6"/>
  <c r="AA120" i="22" s="1"/>
  <c r="Z120" i="22"/>
  <c r="AI115" i="6"/>
  <c r="AA116" i="22" s="1"/>
  <c r="Z116" i="22"/>
  <c r="AI111" i="6"/>
  <c r="AA112" i="22" s="1"/>
  <c r="Z112" i="22"/>
  <c r="AI107" i="6"/>
  <c r="AA108" i="22" s="1"/>
  <c r="Z108" i="22"/>
  <c r="AI103" i="6"/>
  <c r="AA104" i="22" s="1"/>
  <c r="Z104" i="22"/>
  <c r="AI99" i="6"/>
  <c r="AA100" i="22" s="1"/>
  <c r="Z100" i="22"/>
  <c r="AI95" i="6"/>
  <c r="AA96" i="22" s="1"/>
  <c r="Z96" i="22"/>
  <c r="AI91" i="6"/>
  <c r="AA92" i="22" s="1"/>
  <c r="Z92" i="22"/>
  <c r="AI87" i="6"/>
  <c r="AA88" i="22" s="1"/>
  <c r="Z88" i="22"/>
  <c r="AI83" i="6"/>
  <c r="AA84" i="22" s="1"/>
  <c r="Z84" i="22"/>
  <c r="AI79" i="6"/>
  <c r="AA80" i="22" s="1"/>
  <c r="Z80" i="22"/>
  <c r="AI75" i="6"/>
  <c r="AA76" i="22" s="1"/>
  <c r="Z76" i="22"/>
  <c r="AI71" i="6"/>
  <c r="AA72" i="22" s="1"/>
  <c r="Z72" i="22"/>
  <c r="AI67" i="6"/>
  <c r="AA68" i="22" s="1"/>
  <c r="Z68" i="22"/>
  <c r="AI63" i="6"/>
  <c r="AA64" i="22" s="1"/>
  <c r="Z64" i="22"/>
  <c r="AI59" i="6"/>
  <c r="AA60" i="22" s="1"/>
  <c r="Z60" i="22"/>
  <c r="AI55" i="6"/>
  <c r="AA56" i="22" s="1"/>
  <c r="Z56" i="22"/>
  <c r="AI51" i="6"/>
  <c r="AA52" i="22" s="1"/>
  <c r="Z52" i="22"/>
  <c r="AI47" i="6"/>
  <c r="AA48" i="22" s="1"/>
  <c r="Z48" i="22"/>
  <c r="AI43" i="6"/>
  <c r="AA44" i="22" s="1"/>
  <c r="Z44" i="22"/>
  <c r="AI39" i="6"/>
  <c r="AA40" i="22" s="1"/>
  <c r="Z40" i="22"/>
  <c r="AI35" i="6"/>
  <c r="AA36" i="22" s="1"/>
  <c r="Z36" i="22"/>
  <c r="AI31" i="6"/>
  <c r="AA32" i="22" s="1"/>
  <c r="Z32" i="22"/>
  <c r="AI27" i="6"/>
  <c r="AA28" i="22" s="1"/>
  <c r="Z28" i="22"/>
  <c r="AI23" i="6"/>
  <c r="AA24" i="22" s="1"/>
  <c r="Z24" i="22"/>
  <c r="AI19" i="6"/>
  <c r="AA20" i="22" s="1"/>
  <c r="Z20" i="22"/>
  <c r="AI15" i="6"/>
  <c r="AA16" i="22" s="1"/>
  <c r="Z16" i="22"/>
  <c r="I508" i="22"/>
  <c r="I504" i="22"/>
  <c r="AS499" i="6"/>
  <c r="I500" i="22"/>
  <c r="I496" i="22"/>
  <c r="AS491" i="6"/>
  <c r="I492" i="22"/>
  <c r="I488" i="22"/>
  <c r="I484" i="22"/>
  <c r="I480" i="22"/>
  <c r="I476" i="22"/>
  <c r="I472" i="22"/>
  <c r="I468" i="22"/>
  <c r="I464" i="22"/>
  <c r="AS459" i="6"/>
  <c r="I460" i="22"/>
  <c r="I456" i="22"/>
  <c r="AS451" i="6"/>
  <c r="I452" i="22"/>
  <c r="I448" i="22"/>
  <c r="AS443" i="6"/>
  <c r="I444" i="22"/>
  <c r="I440" i="22"/>
  <c r="I436" i="22"/>
  <c r="I432" i="22"/>
  <c r="I428" i="22"/>
  <c r="I424" i="22"/>
  <c r="AS419" i="6"/>
  <c r="I420" i="22"/>
  <c r="I416" i="22"/>
  <c r="AS411" i="6"/>
  <c r="I412" i="22"/>
  <c r="I408" i="22"/>
  <c r="I404" i="22"/>
  <c r="I400" i="22"/>
  <c r="I396" i="22"/>
  <c r="I392" i="22"/>
  <c r="I388" i="22"/>
  <c r="I384" i="22"/>
  <c r="AS379" i="6"/>
  <c r="I380" i="22"/>
  <c r="I376" i="22"/>
  <c r="AS371" i="6"/>
  <c r="I372" i="22"/>
  <c r="I368" i="22"/>
  <c r="I364" i="22"/>
  <c r="I360" i="22"/>
  <c r="I356" i="22"/>
  <c r="I352" i="22"/>
  <c r="I348" i="22"/>
  <c r="I344" i="22"/>
  <c r="AS339" i="6"/>
  <c r="I340" i="22"/>
  <c r="I336" i="22"/>
  <c r="AS331" i="6"/>
  <c r="I332" i="22"/>
  <c r="I328" i="22"/>
  <c r="AS323" i="6"/>
  <c r="I324" i="22"/>
  <c r="I320" i="22"/>
  <c r="I316" i="22"/>
  <c r="I312" i="22"/>
  <c r="I308" i="22"/>
  <c r="I304" i="22"/>
  <c r="AS299" i="6"/>
  <c r="I300" i="22"/>
  <c r="I296" i="22"/>
  <c r="AS291" i="6"/>
  <c r="I292" i="22"/>
  <c r="I288" i="22"/>
  <c r="I284" i="22"/>
  <c r="I280" i="22"/>
  <c r="I276" i="22"/>
  <c r="I272" i="22"/>
  <c r="I268" i="22"/>
  <c r="I264" i="22"/>
  <c r="AS259" i="6"/>
  <c r="I260" i="22"/>
  <c r="I256" i="22"/>
  <c r="AS251" i="6"/>
  <c r="I252" i="22"/>
  <c r="I248" i="22"/>
  <c r="I244" i="22"/>
  <c r="I240" i="22"/>
  <c r="I236" i="22"/>
  <c r="I232" i="22"/>
  <c r="I228" i="22"/>
  <c r="I224" i="22"/>
  <c r="AS219" i="6"/>
  <c r="I220" i="22"/>
  <c r="I216" i="22"/>
  <c r="AS211" i="6"/>
  <c r="I212" i="22"/>
  <c r="I208" i="22"/>
  <c r="I204" i="22"/>
  <c r="I200" i="22"/>
  <c r="I196" i="22"/>
  <c r="I192" i="22"/>
  <c r="I188" i="22"/>
  <c r="I184" i="22"/>
  <c r="AS179" i="6"/>
  <c r="I180" i="22"/>
  <c r="I176" i="22"/>
  <c r="AS171" i="6"/>
  <c r="I172" i="22"/>
  <c r="I168" i="22"/>
  <c r="AS163" i="6"/>
  <c r="I164" i="22"/>
  <c r="I160" i="22"/>
  <c r="I156" i="22"/>
  <c r="I152" i="22"/>
  <c r="I148" i="22"/>
  <c r="I144" i="22"/>
  <c r="AS139" i="6"/>
  <c r="I140" i="22"/>
  <c r="I136" i="22"/>
  <c r="AS131" i="6"/>
  <c r="I132" i="22"/>
  <c r="I128" i="22"/>
  <c r="I124" i="22"/>
  <c r="I120" i="22"/>
  <c r="I116" i="22"/>
  <c r="I112" i="22"/>
  <c r="I108" i="22"/>
  <c r="I104" i="22"/>
  <c r="AS99" i="6"/>
  <c r="I100" i="22"/>
  <c r="I96" i="22"/>
  <c r="AS91" i="6"/>
  <c r="I92" i="22"/>
  <c r="I88" i="22"/>
  <c r="I84" i="22"/>
  <c r="I80" i="22"/>
  <c r="I76" i="22"/>
  <c r="I72" i="22"/>
  <c r="I68" i="22"/>
  <c r="I64" i="22"/>
  <c r="AS59" i="6"/>
  <c r="I60" i="22"/>
  <c r="I56" i="22"/>
  <c r="AS51" i="6"/>
  <c r="I52" i="22"/>
  <c r="I48" i="22"/>
  <c r="I44" i="22"/>
  <c r="I40" i="22"/>
  <c r="I36" i="22"/>
  <c r="I32" i="22"/>
  <c r="I28" i="22"/>
  <c r="I24" i="22"/>
  <c r="AS19" i="6"/>
  <c r="I20" i="22"/>
  <c r="I16" i="22"/>
  <c r="L510" i="22"/>
  <c r="L506" i="22"/>
  <c r="L502" i="22"/>
  <c r="L498" i="22"/>
  <c r="L494" i="22"/>
  <c r="L490" i="22"/>
  <c r="L486" i="22"/>
  <c r="L482" i="22"/>
  <c r="L478" i="22"/>
  <c r="L474" i="22"/>
  <c r="L470" i="22"/>
  <c r="L466" i="22"/>
  <c r="L462" i="22"/>
  <c r="L458" i="22"/>
  <c r="L454" i="22"/>
  <c r="L450" i="22"/>
  <c r="L446" i="22"/>
  <c r="L442" i="22"/>
  <c r="L438" i="22"/>
  <c r="L434" i="22"/>
  <c r="L430" i="22"/>
  <c r="L426" i="22"/>
  <c r="L422" i="22"/>
  <c r="L418" i="22"/>
  <c r="L414" i="22"/>
  <c r="L410" i="22"/>
  <c r="L406" i="22"/>
  <c r="L402" i="22"/>
  <c r="L398" i="22"/>
  <c r="L394" i="22"/>
  <c r="L390" i="22"/>
  <c r="L386" i="22"/>
  <c r="L382" i="22"/>
  <c r="L378" i="22"/>
  <c r="L374" i="22"/>
  <c r="L370" i="22"/>
  <c r="L366" i="22"/>
  <c r="L362" i="22"/>
  <c r="L358" i="22"/>
  <c r="L354" i="22"/>
  <c r="L350" i="22"/>
  <c r="L346" i="22"/>
  <c r="L342" i="22"/>
  <c r="L338" i="22"/>
  <c r="L334" i="22"/>
  <c r="L330" i="22"/>
  <c r="L326" i="22"/>
  <c r="L322" i="22"/>
  <c r="L318" i="22"/>
  <c r="L314" i="22"/>
  <c r="L310" i="22"/>
  <c r="L306" i="22"/>
  <c r="L302" i="22"/>
  <c r="L298" i="22"/>
  <c r="L294" i="22"/>
  <c r="L290" i="22"/>
  <c r="L286" i="22"/>
  <c r="L282" i="22"/>
  <c r="L278" i="22"/>
  <c r="L274" i="22"/>
  <c r="L270" i="22"/>
  <c r="L266" i="22"/>
  <c r="L262" i="22"/>
  <c r="L258" i="22"/>
  <c r="L254" i="22"/>
  <c r="L250" i="22"/>
  <c r="L246" i="22"/>
  <c r="L242" i="22"/>
  <c r="L238" i="22"/>
  <c r="L234" i="22"/>
  <c r="L230" i="22"/>
  <c r="L226" i="22"/>
  <c r="L222" i="22"/>
  <c r="L218" i="22"/>
  <c r="L214" i="22"/>
  <c r="L210" i="22"/>
  <c r="L206" i="22"/>
  <c r="L202" i="22"/>
  <c r="L198" i="22"/>
  <c r="L194" i="22"/>
  <c r="L190" i="22"/>
  <c r="L186" i="22"/>
  <c r="L182" i="22"/>
  <c r="L178" i="22"/>
  <c r="L174" i="22"/>
  <c r="L170" i="22"/>
  <c r="L166" i="22"/>
  <c r="L162" i="22"/>
  <c r="L158" i="22"/>
  <c r="L154" i="22"/>
  <c r="L150" i="22"/>
  <c r="L146" i="22"/>
  <c r="L142" i="22"/>
  <c r="L138" i="22"/>
  <c r="L134" i="22"/>
  <c r="L130" i="22"/>
  <c r="L126" i="22"/>
  <c r="L122" i="22"/>
  <c r="L118" i="22"/>
  <c r="L114" i="22"/>
  <c r="L110" i="22"/>
  <c r="L106" i="22"/>
  <c r="L102" i="22"/>
  <c r="L98" i="22"/>
  <c r="L94" i="22"/>
  <c r="L90" i="22"/>
  <c r="L86" i="22"/>
  <c r="L82" i="22"/>
  <c r="L78" i="22"/>
  <c r="L74" i="22"/>
  <c r="L70" i="22"/>
  <c r="L66" i="22"/>
  <c r="L62" i="22"/>
  <c r="L58" i="22"/>
  <c r="L54" i="22"/>
  <c r="L50" i="22"/>
  <c r="L46" i="22"/>
  <c r="L42" i="22"/>
  <c r="L38" i="22"/>
  <c r="L34" i="22"/>
  <c r="L30" i="22"/>
  <c r="L26" i="22"/>
  <c r="L22" i="22"/>
  <c r="L18" i="22"/>
  <c r="L14" i="22"/>
  <c r="AI506" i="6"/>
  <c r="AA507" i="22" s="1"/>
  <c r="Z507" i="22"/>
  <c r="AI502" i="6"/>
  <c r="AA503" i="22" s="1"/>
  <c r="Z503" i="22"/>
  <c r="AI494" i="6"/>
  <c r="AA495" i="22" s="1"/>
  <c r="Z495" i="22"/>
  <c r="AI486" i="6"/>
  <c r="AA487" i="22" s="1"/>
  <c r="Z487" i="22"/>
  <c r="AI482" i="6"/>
  <c r="AA483" i="22" s="1"/>
  <c r="Z483" i="22"/>
  <c r="AI470" i="6"/>
  <c r="AA471" i="22" s="1"/>
  <c r="Z471" i="22"/>
  <c r="AI462" i="6"/>
  <c r="AA463" i="22" s="1"/>
  <c r="Z463" i="22"/>
  <c r="AI458" i="6"/>
  <c r="AA459" i="22" s="1"/>
  <c r="Z459" i="22"/>
  <c r="AI450" i="6"/>
  <c r="AA451" i="22" s="1"/>
  <c r="Z451" i="22"/>
  <c r="AI442" i="6"/>
  <c r="AA443" i="22" s="1"/>
  <c r="Z443" i="22"/>
  <c r="AI438" i="6"/>
  <c r="AA439" i="22" s="1"/>
  <c r="Z439" i="22"/>
  <c r="AI430" i="6"/>
  <c r="AA431" i="22" s="1"/>
  <c r="Z431" i="22"/>
  <c r="AI422" i="6"/>
  <c r="AA423" i="22" s="1"/>
  <c r="Z423" i="22"/>
  <c r="AI414" i="6"/>
  <c r="AA415" i="22" s="1"/>
  <c r="Z415" i="22"/>
  <c r="AI402" i="6"/>
  <c r="AA403" i="22" s="1"/>
  <c r="Z403" i="22"/>
  <c r="AI398" i="6"/>
  <c r="AA399" i="22" s="1"/>
  <c r="Z399" i="22"/>
  <c r="AI386" i="6"/>
  <c r="AA387" i="22" s="1"/>
  <c r="Z387" i="22"/>
  <c r="AI382" i="6"/>
  <c r="AA383" i="22" s="1"/>
  <c r="Z383" i="22"/>
  <c r="AI374" i="6"/>
  <c r="AA375" i="22" s="1"/>
  <c r="Z375" i="22"/>
  <c r="AI358" i="6"/>
  <c r="AA359" i="22" s="1"/>
  <c r="Z359" i="22"/>
  <c r="AI354" i="6"/>
  <c r="AA355" i="22" s="1"/>
  <c r="Z355" i="22"/>
  <c r="AI350" i="6"/>
  <c r="AA351" i="22" s="1"/>
  <c r="Z351" i="22"/>
  <c r="AI342" i="6"/>
  <c r="AA343" i="22" s="1"/>
  <c r="Z343" i="22"/>
  <c r="AI330" i="6"/>
  <c r="AA331" i="22" s="1"/>
  <c r="Z331" i="22"/>
  <c r="AI322" i="6"/>
  <c r="AA323" i="22" s="1"/>
  <c r="Z323" i="22"/>
  <c r="AI318" i="6"/>
  <c r="AA319" i="22" s="1"/>
  <c r="Z319" i="22"/>
  <c r="AI314" i="6"/>
  <c r="AA315" i="22" s="1"/>
  <c r="Z315" i="22"/>
  <c r="AI310" i="6"/>
  <c r="AA311" i="22" s="1"/>
  <c r="Z311" i="22"/>
  <c r="AI306" i="6"/>
  <c r="AA307" i="22" s="1"/>
  <c r="Z307" i="22"/>
  <c r="AI302" i="6"/>
  <c r="AA303" i="22" s="1"/>
  <c r="Z303" i="22"/>
  <c r="AI298" i="6"/>
  <c r="AA299" i="22" s="1"/>
  <c r="Z299" i="22"/>
  <c r="AI294" i="6"/>
  <c r="AA295" i="22" s="1"/>
  <c r="Z295" i="22"/>
  <c r="AI290" i="6"/>
  <c r="AA291" i="22" s="1"/>
  <c r="Z291" i="22"/>
  <c r="AI286" i="6"/>
  <c r="AA287" i="22" s="1"/>
  <c r="Z287" i="22"/>
  <c r="AI282" i="6"/>
  <c r="AA283" i="22" s="1"/>
  <c r="Z283" i="22"/>
  <c r="AI278" i="6"/>
  <c r="AA279" i="22" s="1"/>
  <c r="Z279" i="22"/>
  <c r="AI274" i="6"/>
  <c r="AA275" i="22" s="1"/>
  <c r="Z275" i="22"/>
  <c r="AI270" i="6"/>
  <c r="AA271" i="22" s="1"/>
  <c r="Z271" i="22"/>
  <c r="AI266" i="6"/>
  <c r="AA267" i="22" s="1"/>
  <c r="Z267" i="22"/>
  <c r="AI262" i="6"/>
  <c r="AA263" i="22" s="1"/>
  <c r="Z263" i="22"/>
  <c r="AI258" i="6"/>
  <c r="AA259" i="22" s="1"/>
  <c r="Z259" i="22"/>
  <c r="AI254" i="6"/>
  <c r="AA255" i="22" s="1"/>
  <c r="Z255" i="22"/>
  <c r="AI250" i="6"/>
  <c r="AA251" i="22" s="1"/>
  <c r="Z251" i="22"/>
  <c r="AI246" i="6"/>
  <c r="AA247" i="22" s="1"/>
  <c r="Z247" i="22"/>
  <c r="AI242" i="6"/>
  <c r="AA243" i="22" s="1"/>
  <c r="Z243" i="22"/>
  <c r="AI238" i="6"/>
  <c r="AA239" i="22" s="1"/>
  <c r="Z239" i="22"/>
  <c r="AI234" i="6"/>
  <c r="AA235" i="22" s="1"/>
  <c r="Z235" i="22"/>
  <c r="AI230" i="6"/>
  <c r="AA231" i="22" s="1"/>
  <c r="Z231" i="22"/>
  <c r="AI226" i="6"/>
  <c r="AA227" i="22" s="1"/>
  <c r="Z227" i="22"/>
  <c r="AI222" i="6"/>
  <c r="AA223" i="22" s="1"/>
  <c r="Z223" i="22"/>
  <c r="AI218" i="6"/>
  <c r="AA219" i="22" s="1"/>
  <c r="Z219" i="22"/>
  <c r="AI214" i="6"/>
  <c r="AA215" i="22" s="1"/>
  <c r="Z215" i="22"/>
  <c r="AI210" i="6"/>
  <c r="AA211" i="22" s="1"/>
  <c r="Z211" i="22"/>
  <c r="AI206" i="6"/>
  <c r="AA207" i="22" s="1"/>
  <c r="Z207" i="22"/>
  <c r="AI202" i="6"/>
  <c r="AA203" i="22" s="1"/>
  <c r="Z203" i="22"/>
  <c r="AI198" i="6"/>
  <c r="AA199" i="22" s="1"/>
  <c r="Z199" i="22"/>
  <c r="AI194" i="6"/>
  <c r="AA195" i="22" s="1"/>
  <c r="Z195" i="22"/>
  <c r="AI190" i="6"/>
  <c r="AA191" i="22" s="1"/>
  <c r="Z191" i="22"/>
  <c r="AI186" i="6"/>
  <c r="AA187" i="22" s="1"/>
  <c r="Z187" i="22"/>
  <c r="AI182" i="6"/>
  <c r="AA183" i="22" s="1"/>
  <c r="Z183" i="22"/>
  <c r="AI178" i="6"/>
  <c r="AA179" i="22" s="1"/>
  <c r="Z179" i="22"/>
  <c r="AI174" i="6"/>
  <c r="AA175" i="22" s="1"/>
  <c r="Z175" i="22"/>
  <c r="AI170" i="6"/>
  <c r="AA171" i="22" s="1"/>
  <c r="Z171" i="22"/>
  <c r="AI166" i="6"/>
  <c r="AA167" i="22" s="1"/>
  <c r="Z167" i="22"/>
  <c r="AI162" i="6"/>
  <c r="AA163" i="22" s="1"/>
  <c r="Z163" i="22"/>
  <c r="AI158" i="6"/>
  <c r="AA159" i="22" s="1"/>
  <c r="Z159" i="22"/>
  <c r="AI154" i="6"/>
  <c r="AA155" i="22" s="1"/>
  <c r="Z155" i="22"/>
  <c r="AI150" i="6"/>
  <c r="AA151" i="22" s="1"/>
  <c r="Z151" i="22"/>
  <c r="AI146" i="6"/>
  <c r="AA147" i="22" s="1"/>
  <c r="Z147" i="22"/>
  <c r="AI142" i="6"/>
  <c r="AA143" i="22" s="1"/>
  <c r="Z143" i="22"/>
  <c r="AI138" i="6"/>
  <c r="AA139" i="22" s="1"/>
  <c r="Z139" i="22"/>
  <c r="AI134" i="6"/>
  <c r="AA135" i="22" s="1"/>
  <c r="Z135" i="22"/>
  <c r="AI130" i="6"/>
  <c r="AA131" i="22" s="1"/>
  <c r="Z131" i="22"/>
  <c r="AI126" i="6"/>
  <c r="AA127" i="22" s="1"/>
  <c r="Z127" i="22"/>
  <c r="AI122" i="6"/>
  <c r="AA123" i="22" s="1"/>
  <c r="Z123" i="22"/>
  <c r="AI118" i="6"/>
  <c r="AA119" i="22" s="1"/>
  <c r="Z119" i="22"/>
  <c r="AI114" i="6"/>
  <c r="AA115" i="22" s="1"/>
  <c r="Z115" i="22"/>
  <c r="AI110" i="6"/>
  <c r="AA111" i="22" s="1"/>
  <c r="Z111" i="22"/>
  <c r="AI106" i="6"/>
  <c r="AA107" i="22" s="1"/>
  <c r="Z107" i="22"/>
  <c r="AI102" i="6"/>
  <c r="AA103" i="22" s="1"/>
  <c r="Z103" i="22"/>
  <c r="AI98" i="6"/>
  <c r="AA99" i="22" s="1"/>
  <c r="Z99" i="22"/>
  <c r="AI94" i="6"/>
  <c r="AA95" i="22" s="1"/>
  <c r="Z95" i="22"/>
  <c r="AI90" i="6"/>
  <c r="AA91" i="22" s="1"/>
  <c r="Z91" i="22"/>
  <c r="AI86" i="6"/>
  <c r="AA87" i="22" s="1"/>
  <c r="Z87" i="22"/>
  <c r="AI82" i="6"/>
  <c r="AA83" i="22" s="1"/>
  <c r="Z83" i="22"/>
  <c r="AI78" i="6"/>
  <c r="AA79" i="22" s="1"/>
  <c r="Z79" i="22"/>
  <c r="AI74" i="6"/>
  <c r="AA75" i="22" s="1"/>
  <c r="Z75" i="22"/>
  <c r="AI70" i="6"/>
  <c r="AA71" i="22" s="1"/>
  <c r="Z71" i="22"/>
  <c r="AI66" i="6"/>
  <c r="AA67" i="22" s="1"/>
  <c r="Z67" i="22"/>
  <c r="AI62" i="6"/>
  <c r="AA63" i="22" s="1"/>
  <c r="Z63" i="22"/>
  <c r="AI58" i="6"/>
  <c r="AA59" i="22" s="1"/>
  <c r="Z59" i="22"/>
  <c r="AI54" i="6"/>
  <c r="AA55" i="22" s="1"/>
  <c r="Z55" i="22"/>
  <c r="AI50" i="6"/>
  <c r="AA51" i="22" s="1"/>
  <c r="Z51" i="22"/>
  <c r="AI46" i="6"/>
  <c r="AA47" i="22" s="1"/>
  <c r="Z47" i="22"/>
  <c r="AI42" i="6"/>
  <c r="AA43" i="22" s="1"/>
  <c r="Z43" i="22"/>
  <c r="AI38" i="6"/>
  <c r="AA39" i="22" s="1"/>
  <c r="Z39" i="22"/>
  <c r="AI34" i="6"/>
  <c r="AA35" i="22" s="1"/>
  <c r="Z35" i="22"/>
  <c r="AI30" i="6"/>
  <c r="AA31" i="22" s="1"/>
  <c r="Z31" i="22"/>
  <c r="AI26" i="6"/>
  <c r="AA27" i="22" s="1"/>
  <c r="Z27" i="22"/>
  <c r="AI22" i="6"/>
  <c r="AA23" i="22" s="1"/>
  <c r="Z23" i="22"/>
  <c r="AI18" i="6"/>
  <c r="AA19" i="22" s="1"/>
  <c r="Z19" i="22"/>
  <c r="AI14" i="6"/>
  <c r="AA15" i="22" s="1"/>
  <c r="Z15" i="22"/>
  <c r="I505" i="22"/>
  <c r="I493" i="22"/>
  <c r="I481" i="22"/>
  <c r="I473" i="22"/>
  <c r="I461" i="22"/>
  <c r="AS448" i="6"/>
  <c r="I449" i="22"/>
  <c r="I425" i="22"/>
  <c r="I413" i="22"/>
  <c r="I401" i="22"/>
  <c r="I389" i="22"/>
  <c r="I381" i="22"/>
  <c r="AS368" i="6"/>
  <c r="I369" i="22"/>
  <c r="I361" i="22"/>
  <c r="I349" i="22"/>
  <c r="I341" i="22"/>
  <c r="AS328" i="6"/>
  <c r="I329" i="22"/>
  <c r="I317" i="22"/>
  <c r="I305" i="22"/>
  <c r="I293" i="22"/>
  <c r="I285" i="22"/>
  <c r="I273" i="22"/>
  <c r="I265" i="22"/>
  <c r="I253" i="22"/>
  <c r="I241" i="22"/>
  <c r="I233" i="22"/>
  <c r="I221" i="22"/>
  <c r="AS208" i="6"/>
  <c r="I209" i="22"/>
  <c r="I507" i="22"/>
  <c r="AS498" i="6"/>
  <c r="I499" i="22"/>
  <c r="I491" i="22"/>
  <c r="I483" i="22"/>
  <c r="AS474" i="6"/>
  <c r="I475" i="22"/>
  <c r="I467" i="22"/>
  <c r="I459" i="22"/>
  <c r="I451" i="22"/>
  <c r="AS442" i="6"/>
  <c r="I443" i="22"/>
  <c r="I435" i="22"/>
  <c r="I427" i="22"/>
  <c r="I419" i="22"/>
  <c r="I411" i="22"/>
  <c r="I403" i="22"/>
  <c r="I395" i="22"/>
  <c r="I387" i="22"/>
  <c r="AS378" i="6"/>
  <c r="I379" i="22"/>
  <c r="I371" i="22"/>
  <c r="AS362" i="6"/>
  <c r="I363" i="22"/>
  <c r="AS354" i="6"/>
  <c r="I355" i="22"/>
  <c r="AS346" i="6"/>
  <c r="I347" i="22"/>
  <c r="AS338" i="6"/>
  <c r="I339" i="22"/>
  <c r="I331" i="22"/>
  <c r="I323" i="22"/>
  <c r="I315" i="22"/>
  <c r="I307" i="22"/>
  <c r="I299" i="22"/>
  <c r="I291" i="22"/>
  <c r="I283" i="22"/>
  <c r="I275" i="22"/>
  <c r="AS266" i="6"/>
  <c r="I267" i="22"/>
  <c r="I263" i="22"/>
  <c r="I255" i="22"/>
  <c r="I247" i="22"/>
  <c r="I239" i="22"/>
  <c r="I231" i="22"/>
  <c r="I223" i="22"/>
  <c r="AS214" i="6"/>
  <c r="I215" i="22"/>
  <c r="I207" i="22"/>
  <c r="I199" i="22"/>
  <c r="I191" i="22"/>
  <c r="I179" i="22"/>
  <c r="I147" i="22"/>
  <c r="L509" i="22"/>
  <c r="L501" i="22"/>
  <c r="L493" i="22"/>
  <c r="L485" i="22"/>
  <c r="L477" i="22"/>
  <c r="L469" i="22"/>
  <c r="L461" i="22"/>
  <c r="L453" i="22"/>
  <c r="L445" i="22"/>
  <c r="L437" i="22"/>
  <c r="L429" i="22"/>
  <c r="L421" i="22"/>
  <c r="L413" i="22"/>
  <c r="L405" i="22"/>
  <c r="L397" i="22"/>
  <c r="L389" i="22"/>
  <c r="L381" i="22"/>
  <c r="L373" i="22"/>
  <c r="L365" i="22"/>
  <c r="L357" i="22"/>
  <c r="L349" i="22"/>
  <c r="L341" i="22"/>
  <c r="L333" i="22"/>
  <c r="L325" i="22"/>
  <c r="L317" i="22"/>
  <c r="L309" i="22"/>
  <c r="L301" i="22"/>
  <c r="L293" i="22"/>
  <c r="L285" i="22"/>
  <c r="L277" i="22"/>
  <c r="L269" i="22"/>
  <c r="L261" i="22"/>
  <c r="L253" i="22"/>
  <c r="L245" i="22"/>
  <c r="L237" i="22"/>
  <c r="L229" i="22"/>
  <c r="L221" i="22"/>
  <c r="L217" i="22"/>
  <c r="L209" i="22"/>
  <c r="L201" i="22"/>
  <c r="L193" i="22"/>
  <c r="L185" i="22"/>
  <c r="L177" i="22"/>
  <c r="L169" i="22"/>
  <c r="L161" i="22"/>
  <c r="L153" i="22"/>
  <c r="L145" i="22"/>
  <c r="L137" i="22"/>
  <c r="L129" i="22"/>
  <c r="L121" i="22"/>
  <c r="L113" i="22"/>
  <c r="L105" i="22"/>
  <c r="L97" i="22"/>
  <c r="L89" i="22"/>
  <c r="L81" i="22"/>
  <c r="L73" i="22"/>
  <c r="L65" i="22"/>
  <c r="L57" i="22"/>
  <c r="L49" i="22"/>
  <c r="L41" i="22"/>
  <c r="L29" i="22"/>
  <c r="AI497" i="6"/>
  <c r="AA498" i="22" s="1"/>
  <c r="Z498" i="22"/>
  <c r="AI477" i="6"/>
  <c r="AA478" i="22" s="1"/>
  <c r="Z478" i="22"/>
  <c r="AI469" i="6"/>
  <c r="AA470" i="22" s="1"/>
  <c r="Z470" i="22"/>
  <c r="AI461" i="6"/>
  <c r="AA462" i="22" s="1"/>
  <c r="Z462" i="22"/>
  <c r="AI437" i="6"/>
  <c r="AA438" i="22" s="1"/>
  <c r="Z438" i="22"/>
  <c r="AI373" i="6"/>
  <c r="AA374" i="22" s="1"/>
  <c r="Z374" i="22"/>
  <c r="AI201" i="6"/>
  <c r="AA202" i="22" s="1"/>
  <c r="Z202" i="22"/>
  <c r="I501" i="22"/>
  <c r="AS488" i="6"/>
  <c r="I489" i="22"/>
  <c r="I477" i="22"/>
  <c r="I465" i="22"/>
  <c r="I453" i="22"/>
  <c r="I441" i="22"/>
  <c r="I437" i="22"/>
  <c r="I429" i="22"/>
  <c r="AS416" i="6"/>
  <c r="I417" i="22"/>
  <c r="I405" i="22"/>
  <c r="I397" i="22"/>
  <c r="I385" i="22"/>
  <c r="I373" i="22"/>
  <c r="I357" i="22"/>
  <c r="I345" i="22"/>
  <c r="I333" i="22"/>
  <c r="I325" i="22"/>
  <c r="I313" i="22"/>
  <c r="I301" i="22"/>
  <c r="AS288" i="6"/>
  <c r="I289" i="22"/>
  <c r="I277" i="22"/>
  <c r="I269" i="22"/>
  <c r="AS256" i="6"/>
  <c r="I257" i="22"/>
  <c r="AS248" i="6"/>
  <c r="I249" i="22"/>
  <c r="I237" i="22"/>
  <c r="I225" i="22"/>
  <c r="AS216" i="6"/>
  <c r="I217" i="22"/>
  <c r="AS502" i="6"/>
  <c r="I503" i="22"/>
  <c r="AS494" i="6"/>
  <c r="I495" i="22"/>
  <c r="I487" i="22"/>
  <c r="AS478" i="6"/>
  <c r="I479" i="22"/>
  <c r="AS470" i="6"/>
  <c r="I471" i="22"/>
  <c r="I463" i="22"/>
  <c r="AS454" i="6"/>
  <c r="I455" i="22"/>
  <c r="I447" i="22"/>
  <c r="I439" i="22"/>
  <c r="I431" i="22"/>
  <c r="I423" i="22"/>
  <c r="I415" i="22"/>
  <c r="I407" i="22"/>
  <c r="I399" i="22"/>
  <c r="I391" i="22"/>
  <c r="AS382" i="6"/>
  <c r="I383" i="22"/>
  <c r="AS374" i="6"/>
  <c r="I375" i="22"/>
  <c r="I367" i="22"/>
  <c r="I359" i="22"/>
  <c r="I351" i="22"/>
  <c r="I343" i="22"/>
  <c r="AS334" i="6"/>
  <c r="I335" i="22"/>
  <c r="I327" i="22"/>
  <c r="I319" i="22"/>
  <c r="I311" i="22"/>
  <c r="I303" i="22"/>
  <c r="I295" i="22"/>
  <c r="I287" i="22"/>
  <c r="I279" i="22"/>
  <c r="AS270" i="6"/>
  <c r="I271" i="22"/>
  <c r="I259" i="22"/>
  <c r="AS250" i="6"/>
  <c r="I251" i="22"/>
  <c r="AS242" i="6"/>
  <c r="I243" i="22"/>
  <c r="AS234" i="6"/>
  <c r="I235" i="22"/>
  <c r="AS226" i="6"/>
  <c r="I227" i="22"/>
  <c r="I219" i="22"/>
  <c r="I211" i="22"/>
  <c r="I203" i="22"/>
  <c r="AS194" i="6"/>
  <c r="I195" i="22"/>
  <c r="I187" i="22"/>
  <c r="I183" i="22"/>
  <c r="I175" i="22"/>
  <c r="I171" i="22"/>
  <c r="AS166" i="6"/>
  <c r="I167" i="22"/>
  <c r="I163" i="22"/>
  <c r="I159" i="22"/>
  <c r="AS154" i="6"/>
  <c r="I155" i="22"/>
  <c r="AS150" i="6"/>
  <c r="I151" i="22"/>
  <c r="I143" i="22"/>
  <c r="I139" i="22"/>
  <c r="AS134" i="6"/>
  <c r="I135" i="22"/>
  <c r="I131" i="22"/>
  <c r="I127" i="22"/>
  <c r="I123" i="22"/>
  <c r="I119" i="22"/>
  <c r="I115" i="22"/>
  <c r="I111" i="22"/>
  <c r="I107" i="22"/>
  <c r="I103" i="22"/>
  <c r="I99" i="22"/>
  <c r="I95" i="22"/>
  <c r="I91" i="22"/>
  <c r="I87" i="22"/>
  <c r="I83" i="22"/>
  <c r="AS78" i="6"/>
  <c r="I79" i="22"/>
  <c r="I75" i="22"/>
  <c r="I71" i="22"/>
  <c r="AS66" i="6"/>
  <c r="I67" i="22"/>
  <c r="I63" i="22"/>
  <c r="I59" i="22"/>
  <c r="I55" i="22"/>
  <c r="I51" i="22"/>
  <c r="AS46" i="6"/>
  <c r="I47" i="22"/>
  <c r="I43" i="22"/>
  <c r="I39" i="22"/>
  <c r="AS34" i="6"/>
  <c r="I35" i="22"/>
  <c r="I31" i="22"/>
  <c r="I27" i="22"/>
  <c r="I23" i="22"/>
  <c r="I19" i="22"/>
  <c r="I15" i="22"/>
  <c r="L505" i="22"/>
  <c r="L497" i="22"/>
  <c r="L489" i="22"/>
  <c r="L481" i="22"/>
  <c r="L473" i="22"/>
  <c r="L465" i="22"/>
  <c r="L457" i="22"/>
  <c r="L449" i="22"/>
  <c r="L441" i="22"/>
  <c r="L433" i="22"/>
  <c r="L425" i="22"/>
  <c r="L417" i="22"/>
  <c r="L409" i="22"/>
  <c r="L401" i="22"/>
  <c r="L393" i="22"/>
  <c r="L385" i="22"/>
  <c r="L377" i="22"/>
  <c r="L369" i="22"/>
  <c r="L361" i="22"/>
  <c r="L353" i="22"/>
  <c r="L345" i="22"/>
  <c r="L337" i="22"/>
  <c r="L329" i="22"/>
  <c r="L321" i="22"/>
  <c r="L313" i="22"/>
  <c r="L305" i="22"/>
  <c r="L297" i="22"/>
  <c r="L289" i="22"/>
  <c r="L281" i="22"/>
  <c r="L273" i="22"/>
  <c r="L265" i="22"/>
  <c r="L257" i="22"/>
  <c r="L249" i="22"/>
  <c r="L241" i="22"/>
  <c r="L233" i="22"/>
  <c r="L225" i="22"/>
  <c r="L213" i="22"/>
  <c r="L205" i="22"/>
  <c r="L197" i="22"/>
  <c r="L189" i="22"/>
  <c r="L181" i="22"/>
  <c r="L173" i="22"/>
  <c r="L165" i="22"/>
  <c r="L157" i="22"/>
  <c r="L149" i="22"/>
  <c r="L141" i="22"/>
  <c r="L133" i="22"/>
  <c r="L125" i="22"/>
  <c r="L117" i="22"/>
  <c r="L109" i="22"/>
  <c r="L101" i="22"/>
  <c r="L93" i="22"/>
  <c r="L85" i="22"/>
  <c r="L77" i="22"/>
  <c r="L69" i="22"/>
  <c r="L61" i="22"/>
  <c r="L53" i="22"/>
  <c r="L45" i="22"/>
  <c r="L37" i="22"/>
  <c r="L33" i="22"/>
  <c r="L25" i="22"/>
  <c r="L21" i="22"/>
  <c r="L17" i="22"/>
  <c r="AI505" i="6"/>
  <c r="AA506" i="22" s="1"/>
  <c r="Z506" i="22"/>
  <c r="AI501" i="6"/>
  <c r="AA502" i="22" s="1"/>
  <c r="Z502" i="22"/>
  <c r="AI485" i="6"/>
  <c r="AA486" i="22" s="1"/>
  <c r="Z486" i="22"/>
  <c r="AI457" i="6"/>
  <c r="AA458" i="22" s="1"/>
  <c r="Z458" i="22"/>
  <c r="AI449" i="6"/>
  <c r="AA450" i="22" s="1"/>
  <c r="Z450" i="22"/>
  <c r="AI421" i="6"/>
  <c r="AA422" i="22" s="1"/>
  <c r="Z422" i="22"/>
  <c r="AI413" i="6"/>
  <c r="AA414" i="22" s="1"/>
  <c r="Z414" i="22"/>
  <c r="AI409" i="6"/>
  <c r="AA410" i="22" s="1"/>
  <c r="Z410" i="22"/>
  <c r="AI405" i="6"/>
  <c r="AA406" i="22" s="1"/>
  <c r="Z406" i="22"/>
  <c r="AI397" i="6"/>
  <c r="AA398" i="22" s="1"/>
  <c r="Z398" i="22"/>
  <c r="AI393" i="6"/>
  <c r="AA394" i="22" s="1"/>
  <c r="Z394" i="22"/>
  <c r="AI385" i="6"/>
  <c r="AA386" i="22" s="1"/>
  <c r="Z386" i="22"/>
  <c r="AI377" i="6"/>
  <c r="AA378" i="22" s="1"/>
  <c r="Z378" i="22"/>
  <c r="AI369" i="6"/>
  <c r="AA370" i="22" s="1"/>
  <c r="Z370" i="22"/>
  <c r="AI357" i="6"/>
  <c r="AA358" i="22" s="1"/>
  <c r="Z358" i="22"/>
  <c r="AI349" i="6"/>
  <c r="AA350" i="22" s="1"/>
  <c r="Z350" i="22"/>
  <c r="AI333" i="6"/>
  <c r="AA334" i="22" s="1"/>
  <c r="Z334" i="22"/>
  <c r="AI313" i="6"/>
  <c r="AA314" i="22" s="1"/>
  <c r="Z314" i="22"/>
  <c r="AI309" i="6"/>
  <c r="AA310" i="22" s="1"/>
  <c r="Z310" i="22"/>
  <c r="AI305" i="6"/>
  <c r="AA306" i="22" s="1"/>
  <c r="Z306" i="22"/>
  <c r="AI301" i="6"/>
  <c r="AA302" i="22" s="1"/>
  <c r="Z302" i="22"/>
  <c r="AI297" i="6"/>
  <c r="AA298" i="22" s="1"/>
  <c r="Z298" i="22"/>
  <c r="AI293" i="6"/>
  <c r="AA294" i="22" s="1"/>
  <c r="Z294" i="22"/>
  <c r="AI289" i="6"/>
  <c r="AA290" i="22" s="1"/>
  <c r="Z290" i="22"/>
  <c r="AI285" i="6"/>
  <c r="AA286" i="22" s="1"/>
  <c r="Z286" i="22"/>
  <c r="AI281" i="6"/>
  <c r="AA282" i="22" s="1"/>
  <c r="Z282" i="22"/>
  <c r="AI277" i="6"/>
  <c r="AA278" i="22" s="1"/>
  <c r="Z278" i="22"/>
  <c r="AI273" i="6"/>
  <c r="AA274" i="22" s="1"/>
  <c r="Z274" i="22"/>
  <c r="AI269" i="6"/>
  <c r="AA270" i="22" s="1"/>
  <c r="Z270" i="22"/>
  <c r="AI265" i="6"/>
  <c r="AA266" i="22" s="1"/>
  <c r="Z266" i="22"/>
  <c r="AI261" i="6"/>
  <c r="AA262" i="22" s="1"/>
  <c r="Z262" i="22"/>
  <c r="AI257" i="6"/>
  <c r="AA258" i="22" s="1"/>
  <c r="Z258" i="22"/>
  <c r="AI253" i="6"/>
  <c r="AA254" i="22" s="1"/>
  <c r="Z254" i="22"/>
  <c r="AI249" i="6"/>
  <c r="AA250" i="22" s="1"/>
  <c r="Z250" i="22"/>
  <c r="AI245" i="6"/>
  <c r="AA246" i="22" s="1"/>
  <c r="Z246" i="22"/>
  <c r="AI241" i="6"/>
  <c r="AA242" i="22" s="1"/>
  <c r="Z242" i="22"/>
  <c r="AI237" i="6"/>
  <c r="AA238" i="22" s="1"/>
  <c r="Z238" i="22"/>
  <c r="AI233" i="6"/>
  <c r="AA234" i="22" s="1"/>
  <c r="Z234" i="22"/>
  <c r="AI229" i="6"/>
  <c r="AA230" i="22" s="1"/>
  <c r="Z230" i="22"/>
  <c r="AI225" i="6"/>
  <c r="AA226" i="22" s="1"/>
  <c r="Z226" i="22"/>
  <c r="AI221" i="6"/>
  <c r="AA222" i="22" s="1"/>
  <c r="Z222" i="22"/>
  <c r="AI217" i="6"/>
  <c r="AA218" i="22" s="1"/>
  <c r="Z218" i="22"/>
  <c r="AI213" i="6"/>
  <c r="AA214" i="22" s="1"/>
  <c r="Z214" i="22"/>
  <c r="AI209" i="6"/>
  <c r="AA210" i="22" s="1"/>
  <c r="Z210" i="22"/>
  <c r="AI205" i="6"/>
  <c r="AA206" i="22" s="1"/>
  <c r="Z206" i="22"/>
  <c r="AI197" i="6"/>
  <c r="AA198" i="22" s="1"/>
  <c r="Z198" i="22"/>
  <c r="AI193" i="6"/>
  <c r="AA194" i="22" s="1"/>
  <c r="Z194" i="22"/>
  <c r="AI189" i="6"/>
  <c r="AA190" i="22" s="1"/>
  <c r="Z190" i="22"/>
  <c r="AI185" i="6"/>
  <c r="AA186" i="22" s="1"/>
  <c r="Z186" i="22"/>
  <c r="AI181" i="6"/>
  <c r="AA182" i="22" s="1"/>
  <c r="Z182" i="22"/>
  <c r="AI177" i="6"/>
  <c r="AA178" i="22" s="1"/>
  <c r="Z178" i="22"/>
  <c r="AI173" i="6"/>
  <c r="AA174" i="22" s="1"/>
  <c r="Z174" i="22"/>
  <c r="AI169" i="6"/>
  <c r="AA170" i="22" s="1"/>
  <c r="Z170" i="22"/>
  <c r="AI165" i="6"/>
  <c r="AA166" i="22" s="1"/>
  <c r="Z166" i="22"/>
  <c r="AI161" i="6"/>
  <c r="AA162" i="22" s="1"/>
  <c r="Z162" i="22"/>
  <c r="AI157" i="6"/>
  <c r="AA158" i="22" s="1"/>
  <c r="Z158" i="22"/>
  <c r="AI153" i="6"/>
  <c r="AA154" i="22" s="1"/>
  <c r="Z154" i="22"/>
  <c r="AI149" i="6"/>
  <c r="AA150" i="22" s="1"/>
  <c r="Z150" i="22"/>
  <c r="AI145" i="6"/>
  <c r="AA146" i="22" s="1"/>
  <c r="Z146" i="22"/>
  <c r="AI141" i="6"/>
  <c r="AA142" i="22" s="1"/>
  <c r="Z142" i="22"/>
  <c r="AI137" i="6"/>
  <c r="AA138" i="22" s="1"/>
  <c r="Z138" i="22"/>
  <c r="AI133" i="6"/>
  <c r="AA134" i="22" s="1"/>
  <c r="Z134" i="22"/>
  <c r="AI129" i="6"/>
  <c r="AA130" i="22" s="1"/>
  <c r="Z130" i="22"/>
  <c r="AI125" i="6"/>
  <c r="AA126" i="22" s="1"/>
  <c r="Z126" i="22"/>
  <c r="AI121" i="6"/>
  <c r="AA122" i="22" s="1"/>
  <c r="Z122" i="22"/>
  <c r="AI117" i="6"/>
  <c r="AA118" i="22" s="1"/>
  <c r="Z118" i="22"/>
  <c r="AI113" i="6"/>
  <c r="AA114" i="22" s="1"/>
  <c r="Z114" i="22"/>
  <c r="AI109" i="6"/>
  <c r="AA110" i="22" s="1"/>
  <c r="Z110" i="22"/>
  <c r="AI105" i="6"/>
  <c r="AA106" i="22" s="1"/>
  <c r="Z106" i="22"/>
  <c r="AI101" i="6"/>
  <c r="AA102" i="22" s="1"/>
  <c r="Z102" i="22"/>
  <c r="AI97" i="6"/>
  <c r="AA98" i="22" s="1"/>
  <c r="Z98" i="22"/>
  <c r="AI93" i="6"/>
  <c r="AA94" i="22" s="1"/>
  <c r="Z94" i="22"/>
  <c r="AI89" i="6"/>
  <c r="AA90" i="22" s="1"/>
  <c r="Z90" i="22"/>
  <c r="AI85" i="6"/>
  <c r="AA86" i="22" s="1"/>
  <c r="Z86" i="22"/>
  <c r="AI81" i="6"/>
  <c r="AA82" i="22" s="1"/>
  <c r="Z82" i="22"/>
  <c r="AI77" i="6"/>
  <c r="AA78" i="22" s="1"/>
  <c r="Z78" i="22"/>
  <c r="AI73" i="6"/>
  <c r="AA74" i="22" s="1"/>
  <c r="Z74" i="22"/>
  <c r="AI69" i="6"/>
  <c r="AA70" i="22" s="1"/>
  <c r="Z70" i="22"/>
  <c r="AI65" i="6"/>
  <c r="AA66" i="22" s="1"/>
  <c r="Z66" i="22"/>
  <c r="AI61" i="6"/>
  <c r="AA62" i="22" s="1"/>
  <c r="Z62" i="22"/>
  <c r="AI57" i="6"/>
  <c r="AA58" i="22" s="1"/>
  <c r="Z58" i="22"/>
  <c r="AI53" i="6"/>
  <c r="AA54" i="22" s="1"/>
  <c r="Z54" i="22"/>
  <c r="AI49" i="6"/>
  <c r="AA50" i="22" s="1"/>
  <c r="Z50" i="22"/>
  <c r="AI45" i="6"/>
  <c r="AA46" i="22" s="1"/>
  <c r="Z46" i="22"/>
  <c r="AI41" i="6"/>
  <c r="AA42" i="22" s="1"/>
  <c r="Z42" i="22"/>
  <c r="AI37" i="6"/>
  <c r="AA38" i="22" s="1"/>
  <c r="Z38" i="22"/>
  <c r="AI33" i="6"/>
  <c r="AA34" i="22" s="1"/>
  <c r="Z34" i="22"/>
  <c r="AI29" i="6"/>
  <c r="AA30" i="22" s="1"/>
  <c r="Z30" i="22"/>
  <c r="AI25" i="6"/>
  <c r="AA26" i="22" s="1"/>
  <c r="Z26" i="22"/>
  <c r="AI21" i="6"/>
  <c r="AA22" i="22" s="1"/>
  <c r="Z22" i="22"/>
  <c r="AI17" i="6"/>
  <c r="AA18" i="22" s="1"/>
  <c r="Z18" i="22"/>
  <c r="AI13" i="6"/>
  <c r="AA14" i="22" s="1"/>
  <c r="Z14" i="22"/>
  <c r="I510" i="22"/>
  <c r="I506" i="22"/>
  <c r="I502" i="22"/>
  <c r="I498" i="22"/>
  <c r="AS493" i="6"/>
  <c r="I494" i="22"/>
  <c r="I490" i="22"/>
  <c r="I486" i="22"/>
  <c r="I482" i="22"/>
  <c r="AS477" i="6"/>
  <c r="I478" i="22"/>
  <c r="I474" i="22"/>
  <c r="I470" i="22"/>
  <c r="I466" i="22"/>
  <c r="AS461" i="6"/>
  <c r="I462" i="22"/>
  <c r="AS457" i="6"/>
  <c r="I458" i="22"/>
  <c r="I454" i="22"/>
  <c r="I450" i="22"/>
  <c r="I446" i="22"/>
  <c r="AS441" i="6"/>
  <c r="I442" i="22"/>
  <c r="I438" i="22"/>
  <c r="I434" i="22"/>
  <c r="I430" i="22"/>
  <c r="I426" i="22"/>
  <c r="I422" i="22"/>
  <c r="I418" i="22"/>
  <c r="AS413" i="6"/>
  <c r="I414" i="22"/>
  <c r="I410" i="22"/>
  <c r="I406" i="22"/>
  <c r="AS401" i="6"/>
  <c r="I402" i="22"/>
  <c r="I398" i="22"/>
  <c r="I394" i="22"/>
  <c r="I390" i="22"/>
  <c r="I386" i="22"/>
  <c r="I382" i="22"/>
  <c r="AS377" i="6"/>
  <c r="I378" i="22"/>
  <c r="I374" i="22"/>
  <c r="I370" i="22"/>
  <c r="I366" i="22"/>
  <c r="AS361" i="6"/>
  <c r="I362" i="22"/>
  <c r="I358" i="22"/>
  <c r="I354" i="22"/>
  <c r="I350" i="22"/>
  <c r="I346" i="22"/>
  <c r="I342" i="22"/>
  <c r="I338" i="22"/>
  <c r="AS333" i="6"/>
  <c r="I334" i="22"/>
  <c r="I330" i="22"/>
  <c r="I326" i="22"/>
  <c r="I322" i="22"/>
  <c r="AS317" i="6"/>
  <c r="I318" i="22"/>
  <c r="I314" i="22"/>
  <c r="I310" i="22"/>
  <c r="I306" i="22"/>
  <c r="I302" i="22"/>
  <c r="AS297" i="6"/>
  <c r="I298" i="22"/>
  <c r="I294" i="22"/>
  <c r="I290" i="22"/>
  <c r="I286" i="22"/>
  <c r="AS281" i="6"/>
  <c r="I282" i="22"/>
  <c r="I278" i="22"/>
  <c r="I274" i="22"/>
  <c r="I270" i="22"/>
  <c r="I266" i="22"/>
  <c r="I262" i="22"/>
  <c r="I258" i="22"/>
  <c r="AS253" i="6"/>
  <c r="I254" i="22"/>
  <c r="I250" i="22"/>
  <c r="I246" i="22"/>
  <c r="I242" i="22"/>
  <c r="AS237" i="6"/>
  <c r="I238" i="22"/>
  <c r="I234" i="22"/>
  <c r="I230" i="22"/>
  <c r="I226" i="22"/>
  <c r="AS221" i="6"/>
  <c r="I222" i="22"/>
  <c r="I218" i="22"/>
  <c r="I214" i="22"/>
  <c r="I210" i="22"/>
  <c r="AS205" i="6"/>
  <c r="I206" i="22"/>
  <c r="I202" i="22"/>
  <c r="I198" i="22"/>
  <c r="I194" i="22"/>
  <c r="I190" i="22"/>
  <c r="I186" i="22"/>
  <c r="I182" i="22"/>
  <c r="I178" i="22"/>
  <c r="I174" i="22"/>
  <c r="I170" i="22"/>
  <c r="AS165" i="6"/>
  <c r="I166" i="22"/>
  <c r="I162" i="22"/>
  <c r="I158" i="22"/>
  <c r="I154" i="22"/>
  <c r="AS149" i="6"/>
  <c r="I150" i="22"/>
  <c r="AS145" i="6"/>
  <c r="I146" i="22"/>
  <c r="I142" i="22"/>
  <c r="I138" i="22"/>
  <c r="AS133" i="6"/>
  <c r="I134" i="22"/>
  <c r="I130" i="22"/>
  <c r="I126" i="22"/>
  <c r="I122" i="22"/>
  <c r="I118" i="22"/>
  <c r="I114" i="22"/>
  <c r="I110" i="22"/>
  <c r="I106" i="22"/>
  <c r="I102" i="22"/>
  <c r="I98" i="22"/>
  <c r="I94" i="22"/>
  <c r="I90" i="22"/>
  <c r="I86" i="22"/>
  <c r="I82" i="22"/>
  <c r="AS77" i="6"/>
  <c r="I78" i="22"/>
  <c r="AS73" i="6"/>
  <c r="I74" i="22"/>
  <c r="I70" i="22"/>
  <c r="I66" i="22"/>
  <c r="AS61" i="6"/>
  <c r="I62" i="22"/>
  <c r="AS57" i="6"/>
  <c r="I58" i="22"/>
  <c r="I54" i="22"/>
  <c r="I50" i="22"/>
  <c r="I46" i="22"/>
  <c r="I42" i="22"/>
  <c r="I38" i="22"/>
  <c r="I34" i="22"/>
  <c r="I30" i="22"/>
  <c r="I26" i="22"/>
  <c r="I22" i="22"/>
  <c r="I18" i="22"/>
  <c r="I14" i="22"/>
  <c r="L508" i="22"/>
  <c r="L504" i="22"/>
  <c r="L500" i="22"/>
  <c r="L496" i="22"/>
  <c r="L492" i="22"/>
  <c r="L488" i="22"/>
  <c r="L484" i="22"/>
  <c r="L480" i="22"/>
  <c r="L476" i="22"/>
  <c r="L472" i="22"/>
  <c r="L468" i="22"/>
  <c r="L464" i="22"/>
  <c r="L460" i="22"/>
  <c r="L456" i="22"/>
  <c r="L452" i="22"/>
  <c r="L448" i="22"/>
  <c r="L444" i="22"/>
  <c r="L440" i="22"/>
  <c r="L436" i="22"/>
  <c r="L432" i="22"/>
  <c r="L428" i="22"/>
  <c r="L424" i="22"/>
  <c r="L420" i="22"/>
  <c r="L416" i="22"/>
  <c r="L412" i="22"/>
  <c r="L408" i="22"/>
  <c r="L404" i="22"/>
  <c r="L400" i="22"/>
  <c r="L396" i="22"/>
  <c r="L392" i="22"/>
  <c r="L388" i="22"/>
  <c r="L384" i="22"/>
  <c r="L380" i="22"/>
  <c r="L376" i="22"/>
  <c r="L372" i="22"/>
  <c r="L368" i="22"/>
  <c r="L364" i="22"/>
  <c r="L360" i="22"/>
  <c r="L356" i="22"/>
  <c r="L352" i="22"/>
  <c r="L348" i="22"/>
  <c r="L344" i="22"/>
  <c r="L340" i="22"/>
  <c r="L336" i="22"/>
  <c r="L332" i="22"/>
  <c r="L328" i="22"/>
  <c r="L324" i="22"/>
  <c r="L320" i="22"/>
  <c r="L316" i="22"/>
  <c r="L312" i="22"/>
  <c r="L308" i="22"/>
  <c r="L304" i="22"/>
  <c r="L300" i="22"/>
  <c r="L296" i="22"/>
  <c r="L292" i="22"/>
  <c r="L288" i="22"/>
  <c r="L284" i="22"/>
  <c r="L280" i="22"/>
  <c r="L276" i="22"/>
  <c r="L272" i="22"/>
  <c r="L268" i="22"/>
  <c r="L264" i="22"/>
  <c r="L260" i="22"/>
  <c r="L256" i="22"/>
  <c r="L252" i="22"/>
  <c r="L248" i="22"/>
  <c r="L244" i="22"/>
  <c r="L240" i="22"/>
  <c r="L236" i="22"/>
  <c r="L232" i="22"/>
  <c r="L228" i="22"/>
  <c r="L224" i="22"/>
  <c r="L220" i="22"/>
  <c r="L216" i="22"/>
  <c r="L212" i="22"/>
  <c r="L208" i="22"/>
  <c r="L204" i="22"/>
  <c r="L200" i="22"/>
  <c r="L196" i="22"/>
  <c r="L192" i="22"/>
  <c r="L188" i="22"/>
  <c r="L184" i="22"/>
  <c r="L180" i="22"/>
  <c r="L176" i="22"/>
  <c r="L172" i="22"/>
  <c r="L168" i="22"/>
  <c r="L164" i="22"/>
  <c r="L160" i="22"/>
  <c r="L156" i="22"/>
  <c r="L152" i="22"/>
  <c r="L148" i="22"/>
  <c r="L144" i="22"/>
  <c r="L140" i="22"/>
  <c r="L136" i="22"/>
  <c r="L132" i="22"/>
  <c r="L128" i="22"/>
  <c r="L124" i="22"/>
  <c r="L120" i="22"/>
  <c r="L116" i="22"/>
  <c r="L112" i="22"/>
  <c r="L108" i="22"/>
  <c r="L104" i="22"/>
  <c r="L100" i="22"/>
  <c r="L96" i="22"/>
  <c r="L92" i="22"/>
  <c r="L88" i="22"/>
  <c r="L84" i="22"/>
  <c r="L80" i="22"/>
  <c r="L76" i="22"/>
  <c r="L72" i="22"/>
  <c r="L68" i="22"/>
  <c r="L64" i="22"/>
  <c r="L60" i="22"/>
  <c r="L56" i="22"/>
  <c r="L52" i="22"/>
  <c r="L48" i="22"/>
  <c r="L44" i="22"/>
  <c r="L40" i="22"/>
  <c r="L36" i="22"/>
  <c r="L32" i="22"/>
  <c r="L28" i="22"/>
  <c r="L24" i="22"/>
  <c r="L20" i="22"/>
  <c r="L16" i="22"/>
  <c r="AI508" i="6"/>
  <c r="AA509" i="22" s="1"/>
  <c r="Z509" i="22"/>
  <c r="AI500" i="6"/>
  <c r="AA501" i="22" s="1"/>
  <c r="Z501" i="22"/>
  <c r="AI496" i="6"/>
  <c r="AA497" i="22" s="1"/>
  <c r="Z497" i="22"/>
  <c r="AI492" i="6"/>
  <c r="AA493" i="22" s="1"/>
  <c r="Z493" i="22"/>
  <c r="AI488" i="6"/>
  <c r="AA489" i="22" s="1"/>
  <c r="Z489" i="22"/>
  <c r="AI484" i="6"/>
  <c r="AA485" i="22" s="1"/>
  <c r="Z485" i="22"/>
  <c r="AI476" i="6"/>
  <c r="AA477" i="22" s="1"/>
  <c r="Z477" i="22"/>
  <c r="AI468" i="6"/>
  <c r="AA469" i="22" s="1"/>
  <c r="Z469" i="22"/>
  <c r="AI464" i="6"/>
  <c r="AA465" i="22" s="1"/>
  <c r="Z465" i="22"/>
  <c r="AI460" i="6"/>
  <c r="AA461" i="22" s="1"/>
  <c r="Z461" i="22"/>
  <c r="AI452" i="6"/>
  <c r="AA453" i="22" s="1"/>
  <c r="Z453" i="22"/>
  <c r="AI448" i="6"/>
  <c r="AA449" i="22" s="1"/>
  <c r="Z449" i="22"/>
  <c r="AI444" i="6"/>
  <c r="AA445" i="22" s="1"/>
  <c r="Z445" i="22"/>
  <c r="AI440" i="6"/>
  <c r="AA441" i="22" s="1"/>
  <c r="Z441" i="22"/>
  <c r="AI436" i="6"/>
  <c r="AA437" i="22" s="1"/>
  <c r="Z437" i="22"/>
  <c r="AI432" i="6"/>
  <c r="AA433" i="22" s="1"/>
  <c r="Z433" i="22"/>
  <c r="AI428" i="6"/>
  <c r="AA429" i="22" s="1"/>
  <c r="Z429" i="22"/>
  <c r="AI424" i="6"/>
  <c r="AA425" i="22" s="1"/>
  <c r="Z425" i="22"/>
  <c r="AI420" i="6"/>
  <c r="AA421" i="22" s="1"/>
  <c r="Z421" i="22"/>
  <c r="AI412" i="6"/>
  <c r="AA413" i="22" s="1"/>
  <c r="Z413" i="22"/>
  <c r="AI404" i="6"/>
  <c r="AA405" i="22" s="1"/>
  <c r="Z405" i="22"/>
  <c r="AI400" i="6"/>
  <c r="AA401" i="22" s="1"/>
  <c r="Z401" i="22"/>
  <c r="AI396" i="6"/>
  <c r="AA397" i="22" s="1"/>
  <c r="Z397" i="22"/>
  <c r="AI388" i="6"/>
  <c r="AA389" i="22" s="1"/>
  <c r="Z389" i="22"/>
  <c r="AI384" i="6"/>
  <c r="AA385" i="22" s="1"/>
  <c r="Z385" i="22"/>
  <c r="AI380" i="6"/>
  <c r="AA381" i="22" s="1"/>
  <c r="Z381" i="22"/>
  <c r="AI376" i="6"/>
  <c r="AA377" i="22" s="1"/>
  <c r="Z377" i="22"/>
  <c r="AI372" i="6"/>
  <c r="AA373" i="22" s="1"/>
  <c r="Z373" i="22"/>
  <c r="AI364" i="6"/>
  <c r="AA365" i="22" s="1"/>
  <c r="Z365" i="22"/>
  <c r="AI360" i="6"/>
  <c r="AA361" i="22" s="1"/>
  <c r="Z361" i="22"/>
  <c r="AI356" i="6"/>
  <c r="AA357" i="22" s="1"/>
  <c r="Z357" i="22"/>
  <c r="AI348" i="6"/>
  <c r="AA349" i="22" s="1"/>
  <c r="Z349" i="22"/>
  <c r="AI340" i="6"/>
  <c r="AA341" i="22" s="1"/>
  <c r="Z341" i="22"/>
  <c r="AI336" i="6"/>
  <c r="AA337" i="22" s="1"/>
  <c r="Z337" i="22"/>
  <c r="AI332" i="6"/>
  <c r="AA333" i="22" s="1"/>
  <c r="Z333" i="22"/>
  <c r="AI324" i="6"/>
  <c r="AA325" i="22" s="1"/>
  <c r="Z325" i="22"/>
  <c r="AI320" i="6"/>
  <c r="AA321" i="22" s="1"/>
  <c r="Z321" i="22"/>
  <c r="AI316" i="6"/>
  <c r="AA317" i="22" s="1"/>
  <c r="Z317" i="22"/>
  <c r="AI312" i="6"/>
  <c r="AA313" i="22" s="1"/>
  <c r="Z313" i="22"/>
  <c r="AI308" i="6"/>
  <c r="AA309" i="22" s="1"/>
  <c r="Z309" i="22"/>
  <c r="AI304" i="6"/>
  <c r="AA305" i="22" s="1"/>
  <c r="Z305" i="22"/>
  <c r="AI300" i="6"/>
  <c r="AA301" i="22" s="1"/>
  <c r="Z301" i="22"/>
  <c r="AI296" i="6"/>
  <c r="AA297" i="22" s="1"/>
  <c r="Z297" i="22"/>
  <c r="AI292" i="6"/>
  <c r="AA293" i="22" s="1"/>
  <c r="Z293" i="22"/>
  <c r="AI288" i="6"/>
  <c r="AA289" i="22" s="1"/>
  <c r="Z289" i="22"/>
  <c r="AI284" i="6"/>
  <c r="AA285" i="22" s="1"/>
  <c r="Z285" i="22"/>
  <c r="AI280" i="6"/>
  <c r="AA281" i="22" s="1"/>
  <c r="Z281" i="22"/>
  <c r="AI276" i="6"/>
  <c r="AA277" i="22" s="1"/>
  <c r="Z277" i="22"/>
  <c r="AI272" i="6"/>
  <c r="AA273" i="22" s="1"/>
  <c r="Z273" i="22"/>
  <c r="AI268" i="6"/>
  <c r="AA269" i="22" s="1"/>
  <c r="Z269" i="22"/>
  <c r="AI264" i="6"/>
  <c r="AA265" i="22" s="1"/>
  <c r="Z265" i="22"/>
  <c r="AI260" i="6"/>
  <c r="AA261" i="22" s="1"/>
  <c r="Z261" i="22"/>
  <c r="AI256" i="6"/>
  <c r="AA257" i="22" s="1"/>
  <c r="Z257" i="22"/>
  <c r="AI252" i="6"/>
  <c r="AA253" i="22" s="1"/>
  <c r="Z253" i="22"/>
  <c r="AI248" i="6"/>
  <c r="AA249" i="22" s="1"/>
  <c r="Z249" i="22"/>
  <c r="AI244" i="6"/>
  <c r="AA245" i="22" s="1"/>
  <c r="Z245" i="22"/>
  <c r="AI240" i="6"/>
  <c r="AA241" i="22" s="1"/>
  <c r="Z241" i="22"/>
  <c r="AI236" i="6"/>
  <c r="AA237" i="22" s="1"/>
  <c r="Z237" i="22"/>
  <c r="AI232" i="6"/>
  <c r="AA233" i="22" s="1"/>
  <c r="Z233" i="22"/>
  <c r="AI228" i="6"/>
  <c r="AA229" i="22" s="1"/>
  <c r="Z229" i="22"/>
  <c r="AI224" i="6"/>
  <c r="AA225" i="22" s="1"/>
  <c r="Z225" i="22"/>
  <c r="AI220" i="6"/>
  <c r="AA221" i="22" s="1"/>
  <c r="Z221" i="22"/>
  <c r="AI216" i="6"/>
  <c r="AA217" i="22" s="1"/>
  <c r="Z217" i="22"/>
  <c r="AI212" i="6"/>
  <c r="AA213" i="22" s="1"/>
  <c r="Z213" i="22"/>
  <c r="AI208" i="6"/>
  <c r="AA209" i="22" s="1"/>
  <c r="Z209" i="22"/>
  <c r="AI204" i="6"/>
  <c r="AA205" i="22" s="1"/>
  <c r="Z205" i="22"/>
  <c r="AI200" i="6"/>
  <c r="AA201" i="22" s="1"/>
  <c r="Z201" i="22"/>
  <c r="AI196" i="6"/>
  <c r="AA197" i="22" s="1"/>
  <c r="Z197" i="22"/>
  <c r="AI192" i="6"/>
  <c r="AA193" i="22" s="1"/>
  <c r="Z193" i="22"/>
  <c r="AI188" i="6"/>
  <c r="AA189" i="22" s="1"/>
  <c r="Z189" i="22"/>
  <c r="AI184" i="6"/>
  <c r="AA185" i="22" s="1"/>
  <c r="Z185" i="22"/>
  <c r="AI180" i="6"/>
  <c r="AA181" i="22" s="1"/>
  <c r="Z181" i="22"/>
  <c r="AI176" i="6"/>
  <c r="AA177" i="22" s="1"/>
  <c r="Z177" i="22"/>
  <c r="AI172" i="6"/>
  <c r="AA173" i="22" s="1"/>
  <c r="Z173" i="22"/>
  <c r="AI168" i="6"/>
  <c r="AA169" i="22" s="1"/>
  <c r="Z169" i="22"/>
  <c r="AI164" i="6"/>
  <c r="AA165" i="22" s="1"/>
  <c r="Z165" i="22"/>
  <c r="AI160" i="6"/>
  <c r="AA161" i="22" s="1"/>
  <c r="Z161" i="22"/>
  <c r="AI156" i="6"/>
  <c r="AA157" i="22" s="1"/>
  <c r="Z157" i="22"/>
  <c r="AI152" i="6"/>
  <c r="AA153" i="22" s="1"/>
  <c r="Z153" i="22"/>
  <c r="AI148" i="6"/>
  <c r="AA149" i="22" s="1"/>
  <c r="Z149" i="22"/>
  <c r="AI144" i="6"/>
  <c r="AA145" i="22" s="1"/>
  <c r="Z145" i="22"/>
  <c r="AI140" i="6"/>
  <c r="AA141" i="22" s="1"/>
  <c r="Z141" i="22"/>
  <c r="AI136" i="6"/>
  <c r="AA137" i="22" s="1"/>
  <c r="Z137" i="22"/>
  <c r="AI132" i="6"/>
  <c r="AA133" i="22" s="1"/>
  <c r="Z133" i="22"/>
  <c r="AI128" i="6"/>
  <c r="AA129" i="22" s="1"/>
  <c r="Z129" i="22"/>
  <c r="AI124" i="6"/>
  <c r="AA125" i="22" s="1"/>
  <c r="Z125" i="22"/>
  <c r="AI120" i="6"/>
  <c r="AA121" i="22" s="1"/>
  <c r="Z121" i="22"/>
  <c r="AI116" i="6"/>
  <c r="AA117" i="22" s="1"/>
  <c r="Z117" i="22"/>
  <c r="AI112" i="6"/>
  <c r="AA113" i="22" s="1"/>
  <c r="Z113" i="22"/>
  <c r="AI108" i="6"/>
  <c r="AA109" i="22" s="1"/>
  <c r="Z109" i="22"/>
  <c r="AI104" i="6"/>
  <c r="AA105" i="22" s="1"/>
  <c r="Z105" i="22"/>
  <c r="AI100" i="6"/>
  <c r="AA101" i="22" s="1"/>
  <c r="Z101" i="22"/>
  <c r="AI96" i="6"/>
  <c r="AA97" i="22" s="1"/>
  <c r="Z97" i="22"/>
  <c r="AI92" i="6"/>
  <c r="AA93" i="22" s="1"/>
  <c r="Z93" i="22"/>
  <c r="AI88" i="6"/>
  <c r="AA89" i="22" s="1"/>
  <c r="Z89" i="22"/>
  <c r="AI84" i="6"/>
  <c r="AA85" i="22" s="1"/>
  <c r="Z85" i="22"/>
  <c r="AI80" i="6"/>
  <c r="AA81" i="22" s="1"/>
  <c r="Z81" i="22"/>
  <c r="AI76" i="6"/>
  <c r="AA77" i="22" s="1"/>
  <c r="Z77" i="22"/>
  <c r="AI72" i="6"/>
  <c r="AA73" i="22" s="1"/>
  <c r="Z73" i="22"/>
  <c r="AI68" i="6"/>
  <c r="AA69" i="22" s="1"/>
  <c r="Z69" i="22"/>
  <c r="AI64" i="6"/>
  <c r="AA65" i="22" s="1"/>
  <c r="Z65" i="22"/>
  <c r="AI60" i="6"/>
  <c r="AA61" i="22" s="1"/>
  <c r="Z61" i="22"/>
  <c r="AI56" i="6"/>
  <c r="AA57" i="22" s="1"/>
  <c r="Z57" i="22"/>
  <c r="AI52" i="6"/>
  <c r="AA53" i="22" s="1"/>
  <c r="Z53" i="22"/>
  <c r="AI48" i="6"/>
  <c r="AA49" i="22" s="1"/>
  <c r="Z49" i="22"/>
  <c r="AI44" i="6"/>
  <c r="AA45" i="22" s="1"/>
  <c r="Z45" i="22"/>
  <c r="AI40" i="6"/>
  <c r="AA41" i="22" s="1"/>
  <c r="Z41" i="22"/>
  <c r="AI36" i="6"/>
  <c r="AA37" i="22" s="1"/>
  <c r="Z37" i="22"/>
  <c r="AI32" i="6"/>
  <c r="AA33" i="22" s="1"/>
  <c r="Z33" i="22"/>
  <c r="AI28" i="6"/>
  <c r="AA29" i="22" s="1"/>
  <c r="Z29" i="22"/>
  <c r="AI24" i="6"/>
  <c r="AA25" i="22" s="1"/>
  <c r="Z25" i="22"/>
  <c r="AI20" i="6"/>
  <c r="AA21" i="22" s="1"/>
  <c r="Z21" i="22"/>
  <c r="AI16" i="6"/>
  <c r="AA17" i="22" s="1"/>
  <c r="Z17" i="22"/>
  <c r="I13" i="22"/>
  <c r="AD14" i="22"/>
  <c r="AI483" i="6"/>
  <c r="AA484" i="22" s="1"/>
  <c r="AI416" i="6"/>
  <c r="AA417" i="22" s="1"/>
  <c r="AI454" i="6"/>
  <c r="AA455" i="22" s="1"/>
  <c r="AI478" i="6"/>
  <c r="AA479" i="22" s="1"/>
  <c r="AI334" i="6"/>
  <c r="AA335" i="22" s="1"/>
  <c r="AI366" i="6"/>
  <c r="AA367" i="22" s="1"/>
  <c r="AI446" i="6"/>
  <c r="AA447" i="22" s="1"/>
  <c r="AI390" i="6"/>
  <c r="AA391" i="22" s="1"/>
  <c r="AI473" i="6"/>
  <c r="AA474" i="22" s="1"/>
  <c r="AI326" i="6"/>
  <c r="AA327" i="22" s="1"/>
  <c r="AI406" i="6"/>
  <c r="AA407" i="22" s="1"/>
  <c r="AI347" i="6"/>
  <c r="AA348" i="22" s="1"/>
  <c r="AI345" i="6"/>
  <c r="AA346" i="22" s="1"/>
  <c r="AI445" i="6"/>
  <c r="AA446" i="22" s="1"/>
  <c r="AI325" i="6"/>
  <c r="AA326" i="22" s="1"/>
  <c r="AI472" i="6"/>
  <c r="AA473" i="22" s="1"/>
  <c r="AI434" i="6"/>
  <c r="AA435" i="22" s="1"/>
  <c r="AI344" i="6"/>
  <c r="AA345" i="22" s="1"/>
  <c r="AI493" i="6"/>
  <c r="AA494" i="22" s="1"/>
  <c r="AI433" i="6"/>
  <c r="AA434" i="22" s="1"/>
  <c r="AI321" i="6"/>
  <c r="AA322" i="22" s="1"/>
  <c r="AI490" i="6"/>
  <c r="AA491" i="22" s="1"/>
  <c r="AI426" i="6"/>
  <c r="AA427" i="22" s="1"/>
  <c r="AI418" i="6"/>
  <c r="AA419" i="22" s="1"/>
  <c r="AI378" i="6"/>
  <c r="AA379" i="22" s="1"/>
  <c r="AI362" i="6"/>
  <c r="AA363" i="22" s="1"/>
  <c r="AI410" i="6"/>
  <c r="AA411" i="22" s="1"/>
  <c r="AI394" i="6"/>
  <c r="AA395" i="22" s="1"/>
  <c r="AI509" i="6"/>
  <c r="AA510" i="22" s="1"/>
  <c r="AI489" i="6"/>
  <c r="AA490" i="22" s="1"/>
  <c r="AI481" i="6"/>
  <c r="AA482" i="22" s="1"/>
  <c r="AI465" i="6"/>
  <c r="AA466" i="22" s="1"/>
  <c r="AI425" i="6"/>
  <c r="AA426" i="22" s="1"/>
  <c r="AI417" i="6"/>
  <c r="AA418" i="22" s="1"/>
  <c r="AI401" i="6"/>
  <c r="AA402" i="22" s="1"/>
  <c r="AI361" i="6"/>
  <c r="AA362" i="22" s="1"/>
  <c r="AI353" i="6"/>
  <c r="AA354" i="22" s="1"/>
  <c r="AI337" i="6"/>
  <c r="AA338" i="22" s="1"/>
  <c r="AI329" i="6"/>
  <c r="AA330" i="22" s="1"/>
  <c r="AI480" i="6"/>
  <c r="AA481" i="22" s="1"/>
  <c r="AI466" i="6"/>
  <c r="AA467" i="22" s="1"/>
  <c r="AI352" i="6"/>
  <c r="AA353" i="22" s="1"/>
  <c r="AI338" i="6"/>
  <c r="AA339" i="22" s="1"/>
  <c r="AI381" i="6"/>
  <c r="AA382" i="22" s="1"/>
  <c r="AI365" i="6"/>
  <c r="AA366" i="22" s="1"/>
  <c r="AI341" i="6"/>
  <c r="AA342" i="22" s="1"/>
  <c r="AI317" i="6"/>
  <c r="AA318" i="22" s="1"/>
  <c r="AI504" i="6"/>
  <c r="AA505" i="22" s="1"/>
  <c r="AI456" i="6"/>
  <c r="AA457" i="22" s="1"/>
  <c r="AI392" i="6"/>
  <c r="AA393" i="22" s="1"/>
  <c r="AI368" i="6"/>
  <c r="AA369" i="22" s="1"/>
  <c r="AI328" i="6"/>
  <c r="AA329" i="22" s="1"/>
  <c r="AI498" i="6"/>
  <c r="AA499" i="22" s="1"/>
  <c r="AI408" i="6"/>
  <c r="AA409" i="22" s="1"/>
  <c r="AI370" i="6"/>
  <c r="AA371" i="22" s="1"/>
  <c r="AI479" i="6"/>
  <c r="AA480" i="22" s="1"/>
  <c r="AI471" i="6"/>
  <c r="AA472" i="22" s="1"/>
  <c r="AI463" i="6"/>
  <c r="AA464" i="22" s="1"/>
  <c r="AI447" i="6"/>
  <c r="AA448" i="22" s="1"/>
  <c r="AI431" i="6"/>
  <c r="AA432" i="22" s="1"/>
  <c r="AI407" i="6"/>
  <c r="AA408" i="22" s="1"/>
  <c r="AI399" i="6"/>
  <c r="AA400" i="22" s="1"/>
  <c r="AI391" i="6"/>
  <c r="AA392" i="22" s="1"/>
  <c r="AI383" i="6"/>
  <c r="AA384" i="22" s="1"/>
  <c r="AI343" i="6"/>
  <c r="AA344" i="22" s="1"/>
  <c r="AI335" i="6"/>
  <c r="AA336" i="22" s="1"/>
  <c r="AI319" i="6"/>
  <c r="AA320" i="22" s="1"/>
  <c r="AI441" i="6"/>
  <c r="AA442" i="22" s="1"/>
  <c r="AI453" i="6"/>
  <c r="AA454" i="22" s="1"/>
  <c r="AI429" i="6"/>
  <c r="AA430" i="22" s="1"/>
  <c r="AI389" i="6"/>
  <c r="AA390" i="22" s="1"/>
  <c r="AI474" i="6"/>
  <c r="AA475" i="22" s="1"/>
  <c r="AI346" i="6"/>
  <c r="AA347" i="22" s="1"/>
  <c r="AD27" i="22"/>
  <c r="I11" i="18"/>
  <c r="I12" i="18"/>
  <c r="I13" i="18"/>
  <c r="I14" i="18"/>
  <c r="I15" i="18"/>
  <c r="I16" i="18"/>
  <c r="I17" i="18"/>
  <c r="I18" i="18"/>
  <c r="I19" i="18"/>
  <c r="I10" i="18"/>
  <c r="AK12" i="6"/>
  <c r="AC13" i="22" s="1"/>
  <c r="I15" i="14"/>
  <c r="I16" i="14"/>
  <c r="I17" i="14"/>
  <c r="I18" i="14"/>
  <c r="I19" i="14"/>
  <c r="I20" i="14"/>
  <c r="I21" i="14"/>
  <c r="I22" i="14"/>
  <c r="I23" i="14"/>
  <c r="I24" i="14"/>
  <c r="I25" i="14"/>
  <c r="I27" i="14"/>
  <c r="I28" i="14"/>
  <c r="I29" i="14"/>
  <c r="I30" i="14"/>
  <c r="I31" i="14"/>
  <c r="I32" i="14"/>
  <c r="I33" i="14"/>
  <c r="I34" i="14"/>
  <c r="I35" i="14"/>
  <c r="L115" i="18" l="1"/>
  <c r="L557" i="18"/>
  <c r="L561" i="18"/>
  <c r="L565" i="18"/>
  <c r="L569" i="18"/>
  <c r="L573" i="18"/>
  <c r="L577" i="18"/>
  <c r="L581" i="18"/>
  <c r="L585" i="18"/>
  <c r="L589" i="18"/>
  <c r="L593" i="18"/>
  <c r="L596" i="18"/>
  <c r="L600" i="18"/>
  <c r="L604" i="18"/>
  <c r="L607" i="18"/>
  <c r="L611" i="18"/>
  <c r="L142" i="18"/>
  <c r="L146" i="18"/>
  <c r="L150" i="18"/>
  <c r="L154" i="18"/>
  <c r="L158" i="18"/>
  <c r="L162" i="18"/>
  <c r="L166" i="18"/>
  <c r="L170" i="18"/>
  <c r="L174" i="18"/>
  <c r="L178" i="18"/>
  <c r="L182" i="18"/>
  <c r="L186" i="18"/>
  <c r="L190" i="18"/>
  <c r="L194" i="18"/>
  <c r="L198" i="18"/>
  <c r="L202" i="18"/>
  <c r="L206" i="18"/>
  <c r="L210" i="18"/>
  <c r="L214" i="18"/>
  <c r="L218" i="18"/>
  <c r="L222" i="18"/>
  <c r="L226" i="18"/>
  <c r="L230" i="18"/>
  <c r="L234" i="18"/>
  <c r="L238" i="18"/>
  <c r="L242" i="18"/>
  <c r="L246" i="18"/>
  <c r="L250" i="18"/>
  <c r="L254" i="18"/>
  <c r="L258" i="18"/>
  <c r="L262" i="18"/>
  <c r="L266" i="18"/>
  <c r="L270" i="18"/>
  <c r="L274" i="18"/>
  <c r="L278" i="18"/>
  <c r="L282" i="18"/>
  <c r="L286" i="18"/>
  <c r="L290" i="18"/>
  <c r="L294" i="18"/>
  <c r="L298" i="18"/>
  <c r="L302" i="18"/>
  <c r="L306" i="18"/>
  <c r="L310" i="18"/>
  <c r="L314" i="18"/>
  <c r="L318" i="18"/>
  <c r="L322" i="18"/>
  <c r="L326" i="18"/>
  <c r="L330" i="18"/>
  <c r="L334" i="18"/>
  <c r="L338" i="18"/>
  <c r="L342" i="18"/>
  <c r="L346" i="18"/>
  <c r="L350" i="18"/>
  <c r="L354" i="18"/>
  <c r="L358" i="18"/>
  <c r="L362" i="18"/>
  <c r="L366" i="18"/>
  <c r="L370" i="18"/>
  <c r="L374" i="18"/>
  <c r="L378" i="18"/>
  <c r="L382" i="18"/>
  <c r="L386" i="18"/>
  <c r="L390" i="18"/>
  <c r="L394" i="18"/>
  <c r="L398" i="18"/>
  <c r="L402" i="18"/>
  <c r="L406" i="18"/>
  <c r="L410" i="18"/>
  <c r="L414" i="18"/>
  <c r="L418" i="18"/>
  <c r="L556" i="18"/>
  <c r="L560" i="18"/>
  <c r="L564" i="18"/>
  <c r="L568" i="18"/>
  <c r="L572" i="18"/>
  <c r="L576" i="18"/>
  <c r="L580" i="18"/>
  <c r="L584" i="18"/>
  <c r="L588" i="18"/>
  <c r="L592" i="18"/>
  <c r="L595" i="18"/>
  <c r="L599" i="18"/>
  <c r="L603" i="18"/>
  <c r="L606" i="18"/>
  <c r="L610" i="18"/>
  <c r="L141" i="18"/>
  <c r="L145" i="18"/>
  <c r="L149" i="18"/>
  <c r="L153" i="18"/>
  <c r="L157" i="18"/>
  <c r="L161" i="18"/>
  <c r="L165" i="18"/>
  <c r="L169" i="18"/>
  <c r="L173" i="18"/>
  <c r="L177" i="18"/>
  <c r="L181" i="18"/>
  <c r="L185" i="18"/>
  <c r="L189" i="18"/>
  <c r="L193" i="18"/>
  <c r="L197" i="18"/>
  <c r="L201" i="18"/>
  <c r="L205" i="18"/>
  <c r="L209" i="18"/>
  <c r="L213" i="18"/>
  <c r="L217" i="18"/>
  <c r="L221" i="18"/>
  <c r="L225" i="18"/>
  <c r="L229" i="18"/>
  <c r="L233" i="18"/>
  <c r="L237" i="18"/>
  <c r="L241" i="18"/>
  <c r="L245" i="18"/>
  <c r="L249" i="18"/>
  <c r="L253" i="18"/>
  <c r="L257" i="18"/>
  <c r="L261" i="18"/>
  <c r="L265" i="18"/>
  <c r="L269" i="18"/>
  <c r="L273" i="18"/>
  <c r="L277" i="18"/>
  <c r="L281" i="18"/>
  <c r="L285" i="18"/>
  <c r="L289" i="18"/>
  <c r="L293" i="18"/>
  <c r="L297" i="18"/>
  <c r="L301" i="18"/>
  <c r="L305" i="18"/>
  <c r="L309" i="18"/>
  <c r="L313" i="18"/>
  <c r="L317" i="18"/>
  <c r="L321" i="18"/>
  <c r="L325" i="18"/>
  <c r="L329" i="18"/>
  <c r="L333" i="18"/>
  <c r="L337" i="18"/>
  <c r="L341" i="18"/>
  <c r="L345" i="18"/>
  <c r="L349" i="18"/>
  <c r="L353" i="18"/>
  <c r="L357" i="18"/>
  <c r="L361" i="18"/>
  <c r="L365" i="18"/>
  <c r="L369" i="18"/>
  <c r="L373" i="18"/>
  <c r="L377" i="18"/>
  <c r="L381" i="18"/>
  <c r="L385" i="18"/>
  <c r="L389" i="18"/>
  <c r="L393" i="18"/>
  <c r="L397" i="18"/>
  <c r="L401" i="18"/>
  <c r="L405" i="18"/>
  <c r="L409" i="18"/>
  <c r="L413" i="18"/>
  <c r="L417" i="18"/>
  <c r="L559" i="18"/>
  <c r="L563" i="18"/>
  <c r="L567" i="18"/>
  <c r="L571" i="18"/>
  <c r="L575" i="18"/>
  <c r="L579" i="18"/>
  <c r="L583" i="18"/>
  <c r="L587" i="18"/>
  <c r="L591" i="18"/>
  <c r="L598" i="18"/>
  <c r="L602" i="18"/>
  <c r="L605" i="18"/>
  <c r="L609" i="18"/>
  <c r="L140" i="18"/>
  <c r="L144" i="18"/>
  <c r="L148" i="18"/>
  <c r="L152" i="18"/>
  <c r="L156" i="18"/>
  <c r="L160" i="18"/>
  <c r="L164" i="18"/>
  <c r="L168" i="18"/>
  <c r="L172" i="18"/>
  <c r="L176" i="18"/>
  <c r="L180" i="18"/>
  <c r="L184" i="18"/>
  <c r="L188" i="18"/>
  <c r="L192" i="18"/>
  <c r="L196" i="18"/>
  <c r="L200" i="18"/>
  <c r="L204" i="18"/>
  <c r="L208" i="18"/>
  <c r="L212" i="18"/>
  <c r="L216" i="18"/>
  <c r="L220" i="18"/>
  <c r="L224" i="18"/>
  <c r="L228" i="18"/>
  <c r="L232" i="18"/>
  <c r="L236" i="18"/>
  <c r="L240" i="18"/>
  <c r="L244" i="18"/>
  <c r="L248" i="18"/>
  <c r="L252" i="18"/>
  <c r="L256" i="18"/>
  <c r="L260" i="18"/>
  <c r="L264" i="18"/>
  <c r="L268" i="18"/>
  <c r="L272" i="18"/>
  <c r="L276" i="18"/>
  <c r="L280" i="18"/>
  <c r="L284" i="18"/>
  <c r="L288" i="18"/>
  <c r="L292" i="18"/>
  <c r="L296" i="18"/>
  <c r="L300" i="18"/>
  <c r="L304" i="18"/>
  <c r="L308" i="18"/>
  <c r="L312" i="18"/>
  <c r="L316" i="18"/>
  <c r="L320" i="18"/>
  <c r="L324" i="18"/>
  <c r="L328" i="18"/>
  <c r="L332" i="18"/>
  <c r="L336" i="18"/>
  <c r="L340" i="18"/>
  <c r="L344" i="18"/>
  <c r="L348" i="18"/>
  <c r="L352" i="18"/>
  <c r="L356" i="18"/>
  <c r="L360" i="18"/>
  <c r="L364" i="18"/>
  <c r="L368" i="18"/>
  <c r="L372" i="18"/>
  <c r="L376" i="18"/>
  <c r="L380" i="18"/>
  <c r="L384" i="18"/>
  <c r="L388" i="18"/>
  <c r="L392" i="18"/>
  <c r="L396" i="18"/>
  <c r="L400" i="18"/>
  <c r="L404" i="18"/>
  <c r="L408" i="18"/>
  <c r="L412" i="18"/>
  <c r="L416" i="18"/>
  <c r="L558" i="18"/>
  <c r="L562" i="18"/>
  <c r="L566" i="18"/>
  <c r="L570" i="18"/>
  <c r="L574" i="18"/>
  <c r="L578" i="18"/>
  <c r="L582" i="18"/>
  <c r="L586" i="18"/>
  <c r="L590" i="18"/>
  <c r="L594" i="18"/>
  <c r="L597" i="18"/>
  <c r="L601" i="18"/>
  <c r="L608" i="18"/>
  <c r="L612" i="18"/>
  <c r="L143" i="18"/>
  <c r="L147" i="18"/>
  <c r="L151" i="18"/>
  <c r="L155" i="18"/>
  <c r="L159" i="18"/>
  <c r="L163" i="18"/>
  <c r="L167" i="18"/>
  <c r="L171" i="18"/>
  <c r="L175" i="18"/>
  <c r="L179" i="18"/>
  <c r="L183" i="18"/>
  <c r="L187" i="18"/>
  <c r="L191" i="18"/>
  <c r="L195" i="18"/>
  <c r="L199" i="18"/>
  <c r="L203" i="18"/>
  <c r="L207" i="18"/>
  <c r="L211" i="18"/>
  <c r="L215" i="18"/>
  <c r="L219" i="18"/>
  <c r="L223" i="18"/>
  <c r="L227" i="18"/>
  <c r="L231" i="18"/>
  <c r="L235" i="18"/>
  <c r="L239" i="18"/>
  <c r="L243" i="18"/>
  <c r="L247" i="18"/>
  <c r="L251" i="18"/>
  <c r="L255" i="18"/>
  <c r="L259" i="18"/>
  <c r="L263" i="18"/>
  <c r="L267" i="18"/>
  <c r="L271" i="18"/>
  <c r="L275" i="18"/>
  <c r="L279" i="18"/>
  <c r="L283" i="18"/>
  <c r="L287" i="18"/>
  <c r="L291" i="18"/>
  <c r="L295" i="18"/>
  <c r="L299" i="18"/>
  <c r="L303" i="18"/>
  <c r="L307" i="18"/>
  <c r="L311" i="18"/>
  <c r="L315" i="18"/>
  <c r="L319" i="18"/>
  <c r="L323" i="18"/>
  <c r="L327" i="18"/>
  <c r="L331" i="18"/>
  <c r="L335" i="18"/>
  <c r="L339" i="18"/>
  <c r="L343" i="18"/>
  <c r="L347" i="18"/>
  <c r="L351" i="18"/>
  <c r="L355" i="18"/>
  <c r="L359" i="18"/>
  <c r="L363" i="18"/>
  <c r="L367" i="18"/>
  <c r="L371" i="18"/>
  <c r="L375" i="18"/>
  <c r="L379" i="18"/>
  <c r="L383" i="18"/>
  <c r="L387" i="18"/>
  <c r="L391" i="18"/>
  <c r="L395" i="18"/>
  <c r="L399" i="18"/>
  <c r="L403" i="18"/>
  <c r="L407" i="18"/>
  <c r="L411" i="18"/>
  <c r="L415" i="18"/>
  <c r="L419" i="18"/>
  <c r="L421" i="18"/>
  <c r="L425" i="18"/>
  <c r="L429" i="18"/>
  <c r="L433" i="18"/>
  <c r="L437" i="18"/>
  <c r="L441" i="18"/>
  <c r="L445" i="18"/>
  <c r="L449" i="18"/>
  <c r="L453" i="18"/>
  <c r="L457" i="18"/>
  <c r="L461" i="18"/>
  <c r="L465" i="18"/>
  <c r="L469" i="18"/>
  <c r="L473" i="18"/>
  <c r="L477" i="18"/>
  <c r="L481" i="18"/>
  <c r="L485" i="18"/>
  <c r="L489" i="18"/>
  <c r="L493" i="18"/>
  <c r="L497" i="18"/>
  <c r="L501" i="18"/>
  <c r="L505" i="18"/>
  <c r="L509" i="18"/>
  <c r="L513" i="18"/>
  <c r="L517" i="18"/>
  <c r="L521" i="18"/>
  <c r="L525" i="18"/>
  <c r="L529" i="18"/>
  <c r="L533" i="18"/>
  <c r="L537" i="18"/>
  <c r="L541" i="18"/>
  <c r="L545" i="18"/>
  <c r="L549" i="18"/>
  <c r="L553" i="18"/>
  <c r="L420" i="18"/>
  <c r="L424" i="18"/>
  <c r="L428" i="18"/>
  <c r="L432" i="18"/>
  <c r="L436" i="18"/>
  <c r="L440" i="18"/>
  <c r="L444" i="18"/>
  <c r="L448" i="18"/>
  <c r="L452" i="18"/>
  <c r="L456" i="18"/>
  <c r="L460" i="18"/>
  <c r="L464" i="18"/>
  <c r="L468" i="18"/>
  <c r="L472" i="18"/>
  <c r="L476" i="18"/>
  <c r="L480" i="18"/>
  <c r="L484" i="18"/>
  <c r="L488" i="18"/>
  <c r="L492" i="18"/>
  <c r="L496" i="18"/>
  <c r="L500" i="18"/>
  <c r="L504" i="18"/>
  <c r="L508" i="18"/>
  <c r="L512" i="18"/>
  <c r="L516" i="18"/>
  <c r="L520" i="18"/>
  <c r="L524" i="18"/>
  <c r="L528" i="18"/>
  <c r="L532" i="18"/>
  <c r="L536" i="18"/>
  <c r="L540" i="18"/>
  <c r="L544" i="18"/>
  <c r="L548" i="18"/>
  <c r="L552" i="18"/>
  <c r="L423" i="18"/>
  <c r="L427" i="18"/>
  <c r="L431" i="18"/>
  <c r="L435" i="18"/>
  <c r="L439" i="18"/>
  <c r="L443" i="18"/>
  <c r="L447" i="18"/>
  <c r="L451" i="18"/>
  <c r="L455" i="18"/>
  <c r="L459" i="18"/>
  <c r="L463" i="18"/>
  <c r="L467" i="18"/>
  <c r="L471" i="18"/>
  <c r="L475" i="18"/>
  <c r="L479" i="18"/>
  <c r="L483" i="18"/>
  <c r="L487" i="18"/>
  <c r="L491" i="18"/>
  <c r="L495" i="18"/>
  <c r="L499" i="18"/>
  <c r="L503" i="18"/>
  <c r="L507" i="18"/>
  <c r="L511" i="18"/>
  <c r="L515" i="18"/>
  <c r="L519" i="18"/>
  <c r="L523" i="18"/>
  <c r="L527" i="18"/>
  <c r="L531" i="18"/>
  <c r="L535" i="18"/>
  <c r="L539" i="18"/>
  <c r="L543" i="18"/>
  <c r="L547" i="18"/>
  <c r="L551" i="18"/>
  <c r="L555" i="18"/>
  <c r="L422" i="18"/>
  <c r="L426" i="18"/>
  <c r="L430" i="18"/>
  <c r="L434" i="18"/>
  <c r="L438" i="18"/>
  <c r="L442" i="18"/>
  <c r="L446" i="18"/>
  <c r="L450" i="18"/>
  <c r="L454" i="18"/>
  <c r="L458" i="18"/>
  <c r="L462" i="18"/>
  <c r="L466" i="18"/>
  <c r="L470" i="18"/>
  <c r="L474" i="18"/>
  <c r="L478" i="18"/>
  <c r="L482" i="18"/>
  <c r="L486" i="18"/>
  <c r="L490" i="18"/>
  <c r="L494" i="18"/>
  <c r="L498" i="18"/>
  <c r="L502" i="18"/>
  <c r="L506" i="18"/>
  <c r="L510" i="18"/>
  <c r="L514" i="18"/>
  <c r="L518" i="18"/>
  <c r="L522" i="18"/>
  <c r="L526" i="18"/>
  <c r="L530" i="18"/>
  <c r="L534" i="18"/>
  <c r="L538" i="18"/>
  <c r="L542" i="18"/>
  <c r="L546" i="18"/>
  <c r="L550" i="18"/>
  <c r="L554" i="18"/>
  <c r="L132" i="18"/>
  <c r="L133" i="18"/>
  <c r="L134" i="18"/>
  <c r="L120" i="18"/>
  <c r="L136" i="18"/>
  <c r="L121" i="18"/>
  <c r="L137" i="18"/>
  <c r="L122" i="18"/>
  <c r="L138" i="18"/>
  <c r="L119" i="18"/>
  <c r="L124" i="18"/>
  <c r="L123" i="18"/>
  <c r="L125" i="18"/>
  <c r="L127" i="18"/>
  <c r="L126" i="18"/>
  <c r="L131" i="18"/>
  <c r="L128" i="18"/>
  <c r="L135" i="18"/>
  <c r="L129" i="18"/>
  <c r="L139" i="18"/>
  <c r="L130" i="18"/>
  <c r="W115" i="18"/>
  <c r="X115" i="18"/>
  <c r="F21" i="1"/>
  <c r="L13" i="23"/>
  <c r="AS13" i="6"/>
  <c r="AS26" i="6"/>
  <c r="J34" i="14"/>
  <c r="G36" i="14"/>
  <c r="W137" i="18" l="1"/>
  <c r="X137" i="18"/>
  <c r="L35" i="23"/>
  <c r="W518" i="18"/>
  <c r="X518" i="18"/>
  <c r="L416" i="23"/>
  <c r="W438" i="18"/>
  <c r="X438" i="18"/>
  <c r="L336" i="23"/>
  <c r="X431" i="18"/>
  <c r="W431" i="18"/>
  <c r="L329" i="23"/>
  <c r="L33" i="23"/>
  <c r="W135" i="18"/>
  <c r="X135" i="18"/>
  <c r="W127" i="18"/>
  <c r="X127" i="18"/>
  <c r="L25" i="23"/>
  <c r="W119" i="18"/>
  <c r="X119" i="18"/>
  <c r="L17" i="23"/>
  <c r="L19" i="23"/>
  <c r="W121" i="18"/>
  <c r="X121" i="18"/>
  <c r="W133" i="18"/>
  <c r="X133" i="18"/>
  <c r="L31" i="23"/>
  <c r="X546" i="18"/>
  <c r="W546" i="18"/>
  <c r="L444" i="23"/>
  <c r="W530" i="18"/>
  <c r="X530" i="18"/>
  <c r="L428" i="23"/>
  <c r="X514" i="18"/>
  <c r="W514" i="18"/>
  <c r="L412" i="23"/>
  <c r="W498" i="18"/>
  <c r="X498" i="18"/>
  <c r="L396" i="23"/>
  <c r="X482" i="18"/>
  <c r="W482" i="18"/>
  <c r="L380" i="23"/>
  <c r="W466" i="18"/>
  <c r="X466" i="18"/>
  <c r="L364" i="23"/>
  <c r="X450" i="18"/>
  <c r="W450" i="18"/>
  <c r="L348" i="23"/>
  <c r="W434" i="18"/>
  <c r="X434" i="18"/>
  <c r="L332" i="23"/>
  <c r="X555" i="18"/>
  <c r="W555" i="18"/>
  <c r="L453" i="23"/>
  <c r="X539" i="18"/>
  <c r="W539" i="18"/>
  <c r="L437" i="23"/>
  <c r="X523" i="18"/>
  <c r="W523" i="18"/>
  <c r="L421" i="23"/>
  <c r="X507" i="18"/>
  <c r="W507" i="18"/>
  <c r="L405" i="23"/>
  <c r="X491" i="18"/>
  <c r="W491" i="18"/>
  <c r="L389" i="23"/>
  <c r="X475" i="18"/>
  <c r="W475" i="18"/>
  <c r="L373" i="23"/>
  <c r="X459" i="18"/>
  <c r="W459" i="18"/>
  <c r="L357" i="23"/>
  <c r="X443" i="18"/>
  <c r="W443" i="18"/>
  <c r="L341" i="23"/>
  <c r="W427" i="18"/>
  <c r="X427" i="18"/>
  <c r="L325" i="23"/>
  <c r="W544" i="18"/>
  <c r="X544" i="18"/>
  <c r="L442" i="23"/>
  <c r="W528" i="18"/>
  <c r="X528" i="18"/>
  <c r="L426" i="23"/>
  <c r="W512" i="18"/>
  <c r="X512" i="18"/>
  <c r="L410" i="23"/>
  <c r="W496" i="18"/>
  <c r="X496" i="18"/>
  <c r="L394" i="23"/>
  <c r="W480" i="18"/>
  <c r="X480" i="18"/>
  <c r="L378" i="23"/>
  <c r="W464" i="18"/>
  <c r="X464" i="18"/>
  <c r="L362" i="23"/>
  <c r="W448" i="18"/>
  <c r="X448" i="18"/>
  <c r="L346" i="23"/>
  <c r="X432" i="18"/>
  <c r="W432" i="18"/>
  <c r="L330" i="23"/>
  <c r="X553" i="18"/>
  <c r="W553" i="18"/>
  <c r="L451" i="23"/>
  <c r="X537" i="18"/>
  <c r="W537" i="18"/>
  <c r="L435" i="23"/>
  <c r="X521" i="18"/>
  <c r="W521" i="18"/>
  <c r="L419" i="23"/>
  <c r="X505" i="18"/>
  <c r="W505" i="18"/>
  <c r="L403" i="23"/>
  <c r="X489" i="18"/>
  <c r="W489" i="18"/>
  <c r="L387" i="23"/>
  <c r="X473" i="18"/>
  <c r="W473" i="18"/>
  <c r="L371" i="23"/>
  <c r="X457" i="18"/>
  <c r="W457" i="18"/>
  <c r="L355" i="23"/>
  <c r="W441" i="18"/>
  <c r="X441" i="18"/>
  <c r="L339" i="23"/>
  <c r="W425" i="18"/>
  <c r="X425" i="18"/>
  <c r="L323" i="23"/>
  <c r="W411" i="18"/>
  <c r="X411" i="18"/>
  <c r="L309" i="23"/>
  <c r="W395" i="18"/>
  <c r="X395" i="18"/>
  <c r="L293" i="23"/>
  <c r="W379" i="18"/>
  <c r="X379" i="18"/>
  <c r="L277" i="23"/>
  <c r="W363" i="18"/>
  <c r="X363" i="18"/>
  <c r="L261" i="23"/>
  <c r="W347" i="18"/>
  <c r="X347" i="18"/>
  <c r="L245" i="23"/>
  <c r="W331" i="18"/>
  <c r="X331" i="18"/>
  <c r="L229" i="23"/>
  <c r="W315" i="18"/>
  <c r="X315" i="18"/>
  <c r="L213" i="23"/>
  <c r="W299" i="18"/>
  <c r="X299" i="18"/>
  <c r="L197" i="23"/>
  <c r="W283" i="18"/>
  <c r="X283" i="18"/>
  <c r="L181" i="23"/>
  <c r="W267" i="18"/>
  <c r="X267" i="18"/>
  <c r="L165" i="23"/>
  <c r="W251" i="18"/>
  <c r="X251" i="18"/>
  <c r="L149" i="23"/>
  <c r="W235" i="18"/>
  <c r="X235" i="18"/>
  <c r="L133" i="23"/>
  <c r="W219" i="18"/>
  <c r="X219" i="18"/>
  <c r="L117" i="23"/>
  <c r="W203" i="18"/>
  <c r="X203" i="18"/>
  <c r="L101" i="23"/>
  <c r="W187" i="18"/>
  <c r="X187" i="18"/>
  <c r="L85" i="23"/>
  <c r="W171" i="18"/>
  <c r="X171" i="18"/>
  <c r="L69" i="23"/>
  <c r="W155" i="18"/>
  <c r="X155" i="18"/>
  <c r="L53" i="23"/>
  <c r="X612" i="18"/>
  <c r="W612" i="18"/>
  <c r="L510" i="23"/>
  <c r="W594" i="18"/>
  <c r="X594" i="18"/>
  <c r="L492" i="23"/>
  <c r="X578" i="18"/>
  <c r="W578" i="18"/>
  <c r="L476" i="23"/>
  <c r="W562" i="18"/>
  <c r="X562" i="18"/>
  <c r="L460" i="23"/>
  <c r="W408" i="18"/>
  <c r="X408" i="18"/>
  <c r="L306" i="23"/>
  <c r="W392" i="18"/>
  <c r="X392" i="18"/>
  <c r="L290" i="23"/>
  <c r="W376" i="18"/>
  <c r="X376" i="18"/>
  <c r="L274" i="23"/>
  <c r="W360" i="18"/>
  <c r="X360" i="18"/>
  <c r="L258" i="23"/>
  <c r="W344" i="18"/>
  <c r="X344" i="18"/>
  <c r="L242" i="23"/>
  <c r="W328" i="18"/>
  <c r="X328" i="18"/>
  <c r="L226" i="23"/>
  <c r="W312" i="18"/>
  <c r="X312" i="18"/>
  <c r="L210" i="23"/>
  <c r="W296" i="18"/>
  <c r="X296" i="18"/>
  <c r="L194" i="23"/>
  <c r="W280" i="18"/>
  <c r="X280" i="18"/>
  <c r="L178" i="23"/>
  <c r="X264" i="18"/>
  <c r="W264" i="18"/>
  <c r="L162" i="23"/>
  <c r="W248" i="18"/>
  <c r="X248" i="18"/>
  <c r="L146" i="23"/>
  <c r="W232" i="18"/>
  <c r="X232" i="18"/>
  <c r="L130" i="23"/>
  <c r="W216" i="18"/>
  <c r="X216" i="18"/>
  <c r="L114" i="23"/>
  <c r="W200" i="18"/>
  <c r="X200" i="18"/>
  <c r="L98" i="23"/>
  <c r="W184" i="18"/>
  <c r="X184" i="18"/>
  <c r="L82" i="23"/>
  <c r="W168" i="18"/>
  <c r="X168" i="18"/>
  <c r="L66" i="23"/>
  <c r="X152" i="18"/>
  <c r="W152" i="18"/>
  <c r="L50" i="23"/>
  <c r="X609" i="18"/>
  <c r="W609" i="18"/>
  <c r="L507" i="23"/>
  <c r="X591" i="18"/>
  <c r="W591" i="18"/>
  <c r="L489" i="23"/>
  <c r="X575" i="18"/>
  <c r="W575" i="18"/>
  <c r="L473" i="23"/>
  <c r="X559" i="18"/>
  <c r="W559" i="18"/>
  <c r="L457" i="23"/>
  <c r="X405" i="18"/>
  <c r="W405" i="18"/>
  <c r="L303" i="23"/>
  <c r="X389" i="18"/>
  <c r="W389" i="18"/>
  <c r="L287" i="23"/>
  <c r="X373" i="18"/>
  <c r="W373" i="18"/>
  <c r="L271" i="23"/>
  <c r="X357" i="18"/>
  <c r="W357" i="18"/>
  <c r="L255" i="23"/>
  <c r="X341" i="18"/>
  <c r="W341" i="18"/>
  <c r="L239" i="23"/>
  <c r="X325" i="18"/>
  <c r="W325" i="18"/>
  <c r="L223" i="23"/>
  <c r="X309" i="18"/>
  <c r="W309" i="18"/>
  <c r="L207" i="23"/>
  <c r="X293" i="18"/>
  <c r="W293" i="18"/>
  <c r="L191" i="23"/>
  <c r="X277" i="18"/>
  <c r="W277" i="18"/>
  <c r="L175" i="23"/>
  <c r="X261" i="18"/>
  <c r="W261" i="18"/>
  <c r="L159" i="23"/>
  <c r="X245" i="18"/>
  <c r="W245" i="18"/>
  <c r="L143" i="23"/>
  <c r="X229" i="18"/>
  <c r="W229" i="18"/>
  <c r="L127" i="23"/>
  <c r="W213" i="18"/>
  <c r="X213" i="18"/>
  <c r="L111" i="23"/>
  <c r="W197" i="18"/>
  <c r="X197" i="18"/>
  <c r="L95" i="23"/>
  <c r="W181" i="18"/>
  <c r="X181" i="18"/>
  <c r="L79" i="23"/>
  <c r="W165" i="18"/>
  <c r="X165" i="18"/>
  <c r="L63" i="23"/>
  <c r="W149" i="18"/>
  <c r="X149" i="18"/>
  <c r="L47" i="23"/>
  <c r="W606" i="18"/>
  <c r="X606" i="18"/>
  <c r="L504" i="23"/>
  <c r="W592" i="18"/>
  <c r="X592" i="18"/>
  <c r="L490" i="23"/>
  <c r="W576" i="18"/>
  <c r="X576" i="18"/>
  <c r="L474" i="23"/>
  <c r="W560" i="18"/>
  <c r="X560" i="18"/>
  <c r="L458" i="23"/>
  <c r="W410" i="18"/>
  <c r="X410" i="18"/>
  <c r="L308" i="23"/>
  <c r="W394" i="18"/>
  <c r="X394" i="18"/>
  <c r="L292" i="23"/>
  <c r="W378" i="18"/>
  <c r="X378" i="18"/>
  <c r="L276" i="23"/>
  <c r="W362" i="18"/>
  <c r="X362" i="18"/>
  <c r="L260" i="23"/>
  <c r="W346" i="18"/>
  <c r="X346" i="18"/>
  <c r="L244" i="23"/>
  <c r="W330" i="18"/>
  <c r="X330" i="18"/>
  <c r="L228" i="23"/>
  <c r="W314" i="18"/>
  <c r="X314" i="18"/>
  <c r="L212" i="23"/>
  <c r="W298" i="18"/>
  <c r="X298" i="18"/>
  <c r="L196" i="23"/>
  <c r="W282" i="18"/>
  <c r="X282" i="18"/>
  <c r="L180" i="23"/>
  <c r="W266" i="18"/>
  <c r="X266" i="18"/>
  <c r="L164" i="23"/>
  <c r="X250" i="18"/>
  <c r="W250" i="18"/>
  <c r="L148" i="23"/>
  <c r="W234" i="18"/>
  <c r="X234" i="18"/>
  <c r="L132" i="23"/>
  <c r="W218" i="18"/>
  <c r="X218" i="18"/>
  <c r="L116" i="23"/>
  <c r="W202" i="18"/>
  <c r="X202" i="18"/>
  <c r="L100" i="23"/>
  <c r="W186" i="18"/>
  <c r="X186" i="18"/>
  <c r="L84" i="23"/>
  <c r="W170" i="18"/>
  <c r="X170" i="18"/>
  <c r="L68" i="23"/>
  <c r="W154" i="18"/>
  <c r="X154" i="18"/>
  <c r="L52" i="23"/>
  <c r="X611" i="18"/>
  <c r="W611" i="18"/>
  <c r="L509" i="23"/>
  <c r="W596" i="18"/>
  <c r="X596" i="18"/>
  <c r="L494" i="23"/>
  <c r="X581" i="18"/>
  <c r="W581" i="18"/>
  <c r="L479" i="23"/>
  <c r="X565" i="18"/>
  <c r="W565" i="18"/>
  <c r="L463" i="23"/>
  <c r="W129" i="18"/>
  <c r="X129" i="18"/>
  <c r="L27" i="23"/>
  <c r="W124" i="18"/>
  <c r="L22" i="23"/>
  <c r="X124" i="18"/>
  <c r="W534" i="18"/>
  <c r="X534" i="18"/>
  <c r="L432" i="23"/>
  <c r="W470" i="18"/>
  <c r="X470" i="18"/>
  <c r="L368" i="23"/>
  <c r="X422" i="18"/>
  <c r="W422" i="18"/>
  <c r="L320" i="23"/>
  <c r="X511" i="18"/>
  <c r="W511" i="18"/>
  <c r="L409" i="23"/>
  <c r="X479" i="18"/>
  <c r="W479" i="18"/>
  <c r="L377" i="23"/>
  <c r="X548" i="18"/>
  <c r="W548" i="18"/>
  <c r="L446" i="23"/>
  <c r="X500" i="18"/>
  <c r="W500" i="18"/>
  <c r="L398" i="23"/>
  <c r="W468" i="18"/>
  <c r="X468" i="18"/>
  <c r="L366" i="23"/>
  <c r="W420" i="18"/>
  <c r="X420" i="18"/>
  <c r="L318" i="23"/>
  <c r="X509" i="18"/>
  <c r="W509" i="18"/>
  <c r="L407" i="23"/>
  <c r="X461" i="18"/>
  <c r="W461" i="18"/>
  <c r="L359" i="23"/>
  <c r="W319" i="18"/>
  <c r="X319" i="18"/>
  <c r="L217" i="23"/>
  <c r="W130" i="18"/>
  <c r="X130" i="18"/>
  <c r="L28" i="23"/>
  <c r="X128" i="18"/>
  <c r="L26" i="23"/>
  <c r="W128" i="18"/>
  <c r="X125" i="18"/>
  <c r="W125" i="18"/>
  <c r="L23" i="23"/>
  <c r="W138" i="18"/>
  <c r="X138" i="18"/>
  <c r="L36" i="23"/>
  <c r="X136" i="18"/>
  <c r="W136" i="18"/>
  <c r="L34" i="23"/>
  <c r="W132" i="18"/>
  <c r="X132" i="18"/>
  <c r="L30" i="23"/>
  <c r="W542" i="18"/>
  <c r="X542" i="18"/>
  <c r="L440" i="23"/>
  <c r="W526" i="18"/>
  <c r="X526" i="18"/>
  <c r="L424" i="23"/>
  <c r="W510" i="18"/>
  <c r="X510" i="18"/>
  <c r="L408" i="23"/>
  <c r="W494" i="18"/>
  <c r="X494" i="18"/>
  <c r="L392" i="23"/>
  <c r="W478" i="18"/>
  <c r="X478" i="18"/>
  <c r="L376" i="23"/>
  <c r="W462" i="18"/>
  <c r="X462" i="18"/>
  <c r="L360" i="23"/>
  <c r="W446" i="18"/>
  <c r="X446" i="18"/>
  <c r="L344" i="23"/>
  <c r="X430" i="18"/>
  <c r="W430" i="18"/>
  <c r="L328" i="23"/>
  <c r="X551" i="18"/>
  <c r="L449" i="23"/>
  <c r="W551" i="18"/>
  <c r="W535" i="18"/>
  <c r="X535" i="18"/>
  <c r="L433" i="23"/>
  <c r="X519" i="18"/>
  <c r="W519" i="18"/>
  <c r="L417" i="23"/>
  <c r="X503" i="18"/>
  <c r="W503" i="18"/>
  <c r="L401" i="23"/>
  <c r="X487" i="18"/>
  <c r="W487" i="18"/>
  <c r="L385" i="23"/>
  <c r="X471" i="18"/>
  <c r="W471" i="18"/>
  <c r="L369" i="23"/>
  <c r="X455" i="18"/>
  <c r="W455" i="18"/>
  <c r="L353" i="23"/>
  <c r="X439" i="18"/>
  <c r="L337" i="23"/>
  <c r="W439" i="18"/>
  <c r="L321" i="23"/>
  <c r="X423" i="18"/>
  <c r="W423" i="18"/>
  <c r="W540" i="18"/>
  <c r="X540" i="18"/>
  <c r="L438" i="23"/>
  <c r="W524" i="18"/>
  <c r="X524" i="18"/>
  <c r="L422" i="23"/>
  <c r="W508" i="18"/>
  <c r="X508" i="18"/>
  <c r="L406" i="23"/>
  <c r="W492" i="18"/>
  <c r="X492" i="18"/>
  <c r="L390" i="23"/>
  <c r="W476" i="18"/>
  <c r="X476" i="18"/>
  <c r="L374" i="23"/>
  <c r="W460" i="18"/>
  <c r="X460" i="18"/>
  <c r="L358" i="23"/>
  <c r="W444" i="18"/>
  <c r="X444" i="18"/>
  <c r="L342" i="23"/>
  <c r="X428" i="18"/>
  <c r="W428" i="18"/>
  <c r="L326" i="23"/>
  <c r="X549" i="18"/>
  <c r="W549" i="18"/>
  <c r="L447" i="23"/>
  <c r="X533" i="18"/>
  <c r="W533" i="18"/>
  <c r="L431" i="23"/>
  <c r="X517" i="18"/>
  <c r="W517" i="18"/>
  <c r="L415" i="23"/>
  <c r="X501" i="18"/>
  <c r="W501" i="18"/>
  <c r="L399" i="23"/>
  <c r="X485" i="18"/>
  <c r="W485" i="18"/>
  <c r="L383" i="23"/>
  <c r="X469" i="18"/>
  <c r="W469" i="18"/>
  <c r="L367" i="23"/>
  <c r="X453" i="18"/>
  <c r="W453" i="18"/>
  <c r="L351" i="23"/>
  <c r="X437" i="18"/>
  <c r="W437" i="18"/>
  <c r="L335" i="23"/>
  <c r="X421" i="18"/>
  <c r="W421" i="18"/>
  <c r="L319" i="23"/>
  <c r="L305" i="23"/>
  <c r="X407" i="18"/>
  <c r="W407" i="18"/>
  <c r="W391" i="18"/>
  <c r="X391" i="18"/>
  <c r="L289" i="23"/>
  <c r="W375" i="18"/>
  <c r="X375" i="18"/>
  <c r="L273" i="23"/>
  <c r="L257" i="23"/>
  <c r="W359" i="18"/>
  <c r="X359" i="18"/>
  <c r="W343" i="18"/>
  <c r="L241" i="23"/>
  <c r="X343" i="18"/>
  <c r="W327" i="18"/>
  <c r="L225" i="23"/>
  <c r="X327" i="18"/>
  <c r="W311" i="18"/>
  <c r="L209" i="23"/>
  <c r="X311" i="18"/>
  <c r="L193" i="23"/>
  <c r="W295" i="18"/>
  <c r="X295" i="18"/>
  <c r="W279" i="18"/>
  <c r="L177" i="23"/>
  <c r="X279" i="18"/>
  <c r="L161" i="23"/>
  <c r="W263" i="18"/>
  <c r="X263" i="18"/>
  <c r="W247" i="18"/>
  <c r="X247" i="18"/>
  <c r="L145" i="23"/>
  <c r="W231" i="18"/>
  <c r="X231" i="18"/>
  <c r="L129" i="23"/>
  <c r="W215" i="18"/>
  <c r="X215" i="18"/>
  <c r="L113" i="23"/>
  <c r="W199" i="18"/>
  <c r="X199" i="18"/>
  <c r="L97" i="23"/>
  <c r="W183" i="18"/>
  <c r="X183" i="18"/>
  <c r="L81" i="23"/>
  <c r="W167" i="18"/>
  <c r="X167" i="18"/>
  <c r="L65" i="23"/>
  <c r="W151" i="18"/>
  <c r="X151" i="18"/>
  <c r="L49" i="23"/>
  <c r="W608" i="18"/>
  <c r="X608" i="18"/>
  <c r="L506" i="23"/>
  <c r="W590" i="18"/>
  <c r="X590" i="18"/>
  <c r="L488" i="23"/>
  <c r="W574" i="18"/>
  <c r="X574" i="18"/>
  <c r="L472" i="23"/>
  <c r="W558" i="18"/>
  <c r="X558" i="18"/>
  <c r="L456" i="23"/>
  <c r="W404" i="18"/>
  <c r="X404" i="18"/>
  <c r="L302" i="23"/>
  <c r="W388" i="18"/>
  <c r="X388" i="18"/>
  <c r="L286" i="23"/>
  <c r="W372" i="18"/>
  <c r="X372" i="18"/>
  <c r="L270" i="23"/>
  <c r="W356" i="18"/>
  <c r="X356" i="18"/>
  <c r="L254" i="23"/>
  <c r="W340" i="18"/>
  <c r="X340" i="18"/>
  <c r="L238" i="23"/>
  <c r="W324" i="18"/>
  <c r="X324" i="18"/>
  <c r="L222" i="23"/>
  <c r="W308" i="18"/>
  <c r="X308" i="18"/>
  <c r="L206" i="23"/>
  <c r="W292" i="18"/>
  <c r="X292" i="18"/>
  <c r="L190" i="23"/>
  <c r="W276" i="18"/>
  <c r="X276" i="18"/>
  <c r="L174" i="23"/>
  <c r="X260" i="18"/>
  <c r="W260" i="18"/>
  <c r="L158" i="23"/>
  <c r="W244" i="18"/>
  <c r="X244" i="18"/>
  <c r="L142" i="23"/>
  <c r="W228" i="18"/>
  <c r="X228" i="18"/>
  <c r="L126" i="23"/>
  <c r="W212" i="18"/>
  <c r="X212" i="18"/>
  <c r="L110" i="23"/>
  <c r="W196" i="18"/>
  <c r="X196" i="18"/>
  <c r="L94" i="23"/>
  <c r="W180" i="18"/>
  <c r="X180" i="18"/>
  <c r="L78" i="23"/>
  <c r="W164" i="18"/>
  <c r="X164" i="18"/>
  <c r="L62" i="23"/>
  <c r="W148" i="18"/>
  <c r="X148" i="18"/>
  <c r="L46" i="23"/>
  <c r="X605" i="18"/>
  <c r="W605" i="18"/>
  <c r="L503" i="23"/>
  <c r="X587" i="18"/>
  <c r="W587" i="18"/>
  <c r="L485" i="23"/>
  <c r="X571" i="18"/>
  <c r="W571" i="18"/>
  <c r="L469" i="23"/>
  <c r="W417" i="18"/>
  <c r="X417" i="18"/>
  <c r="L315" i="23"/>
  <c r="W401" i="18"/>
  <c r="X401" i="18"/>
  <c r="L299" i="23"/>
  <c r="W385" i="18"/>
  <c r="X385" i="18"/>
  <c r="L283" i="23"/>
  <c r="W369" i="18"/>
  <c r="X369" i="18"/>
  <c r="L267" i="23"/>
  <c r="W353" i="18"/>
  <c r="X353" i="18"/>
  <c r="L251" i="23"/>
  <c r="W337" i="18"/>
  <c r="X337" i="18"/>
  <c r="L235" i="23"/>
  <c r="W321" i="18"/>
  <c r="X321" i="18"/>
  <c r="L219" i="23"/>
  <c r="W305" i="18"/>
  <c r="X305" i="18"/>
  <c r="L203" i="23"/>
  <c r="W289" i="18"/>
  <c r="X289" i="18"/>
  <c r="L187" i="23"/>
  <c r="W273" i="18"/>
  <c r="X273" i="18"/>
  <c r="L171" i="23"/>
  <c r="W257" i="18"/>
  <c r="X257" i="18"/>
  <c r="L155" i="23"/>
  <c r="W241" i="18"/>
  <c r="X241" i="18"/>
  <c r="L139" i="23"/>
  <c r="W225" i="18"/>
  <c r="X225" i="18"/>
  <c r="L123" i="23"/>
  <c r="W209" i="18"/>
  <c r="X209" i="18"/>
  <c r="L107" i="23"/>
  <c r="W193" i="18"/>
  <c r="X193" i="18"/>
  <c r="L91" i="23"/>
  <c r="W177" i="18"/>
  <c r="X177" i="18"/>
  <c r="L75" i="23"/>
  <c r="W161" i="18"/>
  <c r="X161" i="18"/>
  <c r="L59" i="23"/>
  <c r="W145" i="18"/>
  <c r="X145" i="18"/>
  <c r="L43" i="23"/>
  <c r="X603" i="18"/>
  <c r="W603" i="18"/>
  <c r="L501" i="23"/>
  <c r="W588" i="18"/>
  <c r="X588" i="18"/>
  <c r="L486" i="23"/>
  <c r="W572" i="18"/>
  <c r="X572" i="18"/>
  <c r="L470" i="23"/>
  <c r="W556" i="18"/>
  <c r="X556" i="18"/>
  <c r="L454" i="23"/>
  <c r="X406" i="18"/>
  <c r="W406" i="18"/>
  <c r="L304" i="23"/>
  <c r="X390" i="18"/>
  <c r="W390" i="18"/>
  <c r="L288" i="23"/>
  <c r="X374" i="18"/>
  <c r="W374" i="18"/>
  <c r="L272" i="23"/>
  <c r="X358" i="18"/>
  <c r="W358" i="18"/>
  <c r="L256" i="23"/>
  <c r="X342" i="18"/>
  <c r="W342" i="18"/>
  <c r="L240" i="23"/>
  <c r="X326" i="18"/>
  <c r="W326" i="18"/>
  <c r="L224" i="23"/>
  <c r="X310" i="18"/>
  <c r="W310" i="18"/>
  <c r="L208" i="23"/>
  <c r="X294" i="18"/>
  <c r="W294" i="18"/>
  <c r="L192" i="23"/>
  <c r="X278" i="18"/>
  <c r="W278" i="18"/>
  <c r="L176" i="23"/>
  <c r="W262" i="18"/>
  <c r="X262" i="18"/>
  <c r="L160" i="23"/>
  <c r="X246" i="18"/>
  <c r="W246" i="18"/>
  <c r="L144" i="23"/>
  <c r="X230" i="18"/>
  <c r="W230" i="18"/>
  <c r="L128" i="23"/>
  <c r="X214" i="18"/>
  <c r="W214" i="18"/>
  <c r="L112" i="23"/>
  <c r="X198" i="18"/>
  <c r="W198" i="18"/>
  <c r="L96" i="23"/>
  <c r="X182" i="18"/>
  <c r="W182" i="18"/>
  <c r="L80" i="23"/>
  <c r="X166" i="18"/>
  <c r="W166" i="18"/>
  <c r="L64" i="23"/>
  <c r="X150" i="18"/>
  <c r="W150" i="18"/>
  <c r="L48" i="23"/>
  <c r="X607" i="18"/>
  <c r="W607" i="18"/>
  <c r="L505" i="23"/>
  <c r="X593" i="18"/>
  <c r="W593" i="18"/>
  <c r="L491" i="23"/>
  <c r="X577" i="18"/>
  <c r="W577" i="18"/>
  <c r="L475" i="23"/>
  <c r="X561" i="18"/>
  <c r="W561" i="18"/>
  <c r="L459" i="23"/>
  <c r="X126" i="18"/>
  <c r="W126" i="18"/>
  <c r="L24" i="23"/>
  <c r="W550" i="18"/>
  <c r="X550" i="18"/>
  <c r="L448" i="23"/>
  <c r="W502" i="18"/>
  <c r="X502" i="18"/>
  <c r="L400" i="23"/>
  <c r="W454" i="18"/>
  <c r="X454" i="18"/>
  <c r="L352" i="23"/>
  <c r="X527" i="18"/>
  <c r="W527" i="18"/>
  <c r="L425" i="23"/>
  <c r="X495" i="18"/>
  <c r="L393" i="23"/>
  <c r="W495" i="18"/>
  <c r="X447" i="18"/>
  <c r="W447" i="18"/>
  <c r="L345" i="23"/>
  <c r="W532" i="18"/>
  <c r="X532" i="18"/>
  <c r="L430" i="23"/>
  <c r="X484" i="18"/>
  <c r="W484" i="18"/>
  <c r="L382" i="23"/>
  <c r="X436" i="18"/>
  <c r="W436" i="18"/>
  <c r="L334" i="23"/>
  <c r="X541" i="18"/>
  <c r="W541" i="18"/>
  <c r="L439" i="23"/>
  <c r="X493" i="18"/>
  <c r="W493" i="18"/>
  <c r="L391" i="23"/>
  <c r="X445" i="18"/>
  <c r="W445" i="18"/>
  <c r="L343" i="23"/>
  <c r="W415" i="18"/>
  <c r="X415" i="18"/>
  <c r="L313" i="23"/>
  <c r="W383" i="18"/>
  <c r="X383" i="18"/>
  <c r="L281" i="23"/>
  <c r="W255" i="18"/>
  <c r="L153" i="23"/>
  <c r="X255" i="18"/>
  <c r="W139" i="18"/>
  <c r="L37" i="23"/>
  <c r="X139" i="18"/>
  <c r="W131" i="18"/>
  <c r="L29" i="23"/>
  <c r="X131" i="18"/>
  <c r="W123" i="18"/>
  <c r="L21" i="23"/>
  <c r="X123" i="18"/>
  <c r="W122" i="18"/>
  <c r="L20" i="23"/>
  <c r="X122" i="18"/>
  <c r="L18" i="23"/>
  <c r="W120" i="18"/>
  <c r="X120" i="18"/>
  <c r="W554" i="18"/>
  <c r="X554" i="18"/>
  <c r="L452" i="23"/>
  <c r="W538" i="18"/>
  <c r="X538" i="18"/>
  <c r="L436" i="23"/>
  <c r="W522" i="18"/>
  <c r="X522" i="18"/>
  <c r="L420" i="23"/>
  <c r="W506" i="18"/>
  <c r="X506" i="18"/>
  <c r="L404" i="23"/>
  <c r="W490" i="18"/>
  <c r="X490" i="18"/>
  <c r="L388" i="23"/>
  <c r="W474" i="18"/>
  <c r="X474" i="18"/>
  <c r="L372" i="23"/>
  <c r="W458" i="18"/>
  <c r="X458" i="18"/>
  <c r="L356" i="23"/>
  <c r="W442" i="18"/>
  <c r="X442" i="18"/>
  <c r="L340" i="23"/>
  <c r="W426" i="18"/>
  <c r="X426" i="18"/>
  <c r="L324" i="23"/>
  <c r="X547" i="18"/>
  <c r="W547" i="18"/>
  <c r="L445" i="23"/>
  <c r="X531" i="18"/>
  <c r="W531" i="18"/>
  <c r="L429" i="23"/>
  <c r="W515" i="18"/>
  <c r="X515" i="18"/>
  <c r="L413" i="23"/>
  <c r="W499" i="18"/>
  <c r="X499" i="18"/>
  <c r="L397" i="23"/>
  <c r="W483" i="18"/>
  <c r="X483" i="18"/>
  <c r="L381" i="23"/>
  <c r="W467" i="18"/>
  <c r="X467" i="18"/>
  <c r="L365" i="23"/>
  <c r="W451" i="18"/>
  <c r="X451" i="18"/>
  <c r="L349" i="23"/>
  <c r="W435" i="18"/>
  <c r="X435" i="18"/>
  <c r="L333" i="23"/>
  <c r="W552" i="18"/>
  <c r="X552" i="18"/>
  <c r="L450" i="23"/>
  <c r="W536" i="18"/>
  <c r="X536" i="18"/>
  <c r="L434" i="23"/>
  <c r="W520" i="18"/>
  <c r="X520" i="18"/>
  <c r="L418" i="23"/>
  <c r="W504" i="18"/>
  <c r="X504" i="18"/>
  <c r="L402" i="23"/>
  <c r="W488" i="18"/>
  <c r="X488" i="18"/>
  <c r="L386" i="23"/>
  <c r="W472" i="18"/>
  <c r="X472" i="18"/>
  <c r="L370" i="23"/>
  <c r="W456" i="18"/>
  <c r="X456" i="18"/>
  <c r="L354" i="23"/>
  <c r="W440" i="18"/>
  <c r="X440" i="18"/>
  <c r="L338" i="23"/>
  <c r="W424" i="18"/>
  <c r="X424" i="18"/>
  <c r="L322" i="23"/>
  <c r="X545" i="18"/>
  <c r="W545" i="18"/>
  <c r="L443" i="23"/>
  <c r="W529" i="18"/>
  <c r="X529" i="18"/>
  <c r="L427" i="23"/>
  <c r="X513" i="18"/>
  <c r="W513" i="18"/>
  <c r="L411" i="23"/>
  <c r="X497" i="18"/>
  <c r="W497" i="18"/>
  <c r="L395" i="23"/>
  <c r="X481" i="18"/>
  <c r="W481" i="18"/>
  <c r="L379" i="23"/>
  <c r="X465" i="18"/>
  <c r="W465" i="18"/>
  <c r="L363" i="23"/>
  <c r="X449" i="18"/>
  <c r="W449" i="18"/>
  <c r="L347" i="23"/>
  <c r="W433" i="18"/>
  <c r="X433" i="18"/>
  <c r="L331" i="23"/>
  <c r="W419" i="18"/>
  <c r="X419" i="18"/>
  <c r="L317" i="23"/>
  <c r="W403" i="18"/>
  <c r="X403" i="18"/>
  <c r="L301" i="23"/>
  <c r="W387" i="18"/>
  <c r="X387" i="18"/>
  <c r="L285" i="23"/>
  <c r="W371" i="18"/>
  <c r="X371" i="18"/>
  <c r="L269" i="23"/>
  <c r="W355" i="18"/>
  <c r="X355" i="18"/>
  <c r="L253" i="23"/>
  <c r="W339" i="18"/>
  <c r="X339" i="18"/>
  <c r="L237" i="23"/>
  <c r="L221" i="23"/>
  <c r="W323" i="18"/>
  <c r="X323" i="18"/>
  <c r="W307" i="18"/>
  <c r="X307" i="18"/>
  <c r="L205" i="23"/>
  <c r="W291" i="18"/>
  <c r="X291" i="18"/>
  <c r="L189" i="23"/>
  <c r="L173" i="23"/>
  <c r="W275" i="18"/>
  <c r="X275" i="18"/>
  <c r="W259" i="18"/>
  <c r="X259" i="18"/>
  <c r="L157" i="23"/>
  <c r="W243" i="18"/>
  <c r="X243" i="18"/>
  <c r="L141" i="23"/>
  <c r="W227" i="18"/>
  <c r="X227" i="18"/>
  <c r="L125" i="23"/>
  <c r="W211" i="18"/>
  <c r="X211" i="18"/>
  <c r="L109" i="23"/>
  <c r="W195" i="18"/>
  <c r="X195" i="18"/>
  <c r="L93" i="23"/>
  <c r="W179" i="18"/>
  <c r="X179" i="18"/>
  <c r="L77" i="23"/>
  <c r="W163" i="18"/>
  <c r="X163" i="18"/>
  <c r="L61" i="23"/>
  <c r="W147" i="18"/>
  <c r="X147" i="18"/>
  <c r="L45" i="23"/>
  <c r="X601" i="18"/>
  <c r="W601" i="18"/>
  <c r="L499" i="23"/>
  <c r="W586" i="18"/>
  <c r="X586" i="18"/>
  <c r="L484" i="23"/>
  <c r="W570" i="18"/>
  <c r="X570" i="18"/>
  <c r="L468" i="23"/>
  <c r="W416" i="18"/>
  <c r="X416" i="18"/>
  <c r="L314" i="23"/>
  <c r="W400" i="18"/>
  <c r="X400" i="18"/>
  <c r="L298" i="23"/>
  <c r="W384" i="18"/>
  <c r="X384" i="18"/>
  <c r="L282" i="23"/>
  <c r="W368" i="18"/>
  <c r="X368" i="18"/>
  <c r="L266" i="23"/>
  <c r="W352" i="18"/>
  <c r="X352" i="18"/>
  <c r="L250" i="23"/>
  <c r="W336" i="18"/>
  <c r="X336" i="18"/>
  <c r="L234" i="23"/>
  <c r="W320" i="18"/>
  <c r="X320" i="18"/>
  <c r="L218" i="23"/>
  <c r="W304" i="18"/>
  <c r="X304" i="18"/>
  <c r="L202" i="23"/>
  <c r="W288" i="18"/>
  <c r="X288" i="18"/>
  <c r="L186" i="23"/>
  <c r="W272" i="18"/>
  <c r="X272" i="18"/>
  <c r="L170" i="23"/>
  <c r="X256" i="18"/>
  <c r="W256" i="18"/>
  <c r="L154" i="23"/>
  <c r="W240" i="18"/>
  <c r="X240" i="18"/>
  <c r="L138" i="23"/>
  <c r="W224" i="18"/>
  <c r="X224" i="18"/>
  <c r="L122" i="23"/>
  <c r="W208" i="18"/>
  <c r="X208" i="18"/>
  <c r="L106" i="23"/>
  <c r="W192" i="18"/>
  <c r="X192" i="18"/>
  <c r="L90" i="23"/>
  <c r="W176" i="18"/>
  <c r="X176" i="18"/>
  <c r="L74" i="23"/>
  <c r="W160" i="18"/>
  <c r="X160" i="18"/>
  <c r="L58" i="23"/>
  <c r="W144" i="18"/>
  <c r="X144" i="18"/>
  <c r="L42" i="23"/>
  <c r="W602" i="18"/>
  <c r="X602" i="18"/>
  <c r="L500" i="23"/>
  <c r="X583" i="18"/>
  <c r="W583" i="18"/>
  <c r="L481" i="23"/>
  <c r="X567" i="18"/>
  <c r="W567" i="18"/>
  <c r="L465" i="23"/>
  <c r="X413" i="18"/>
  <c r="W413" i="18"/>
  <c r="L311" i="23"/>
  <c r="X397" i="18"/>
  <c r="W397" i="18"/>
  <c r="L295" i="23"/>
  <c r="X381" i="18"/>
  <c r="W381" i="18"/>
  <c r="L279" i="23"/>
  <c r="X365" i="18"/>
  <c r="W365" i="18"/>
  <c r="L263" i="23"/>
  <c r="X349" i="18"/>
  <c r="W349" i="18"/>
  <c r="L247" i="23"/>
  <c r="X333" i="18"/>
  <c r="W333" i="18"/>
  <c r="L231" i="23"/>
  <c r="X317" i="18"/>
  <c r="W317" i="18"/>
  <c r="L215" i="23"/>
  <c r="X301" i="18"/>
  <c r="W301" i="18"/>
  <c r="L199" i="23"/>
  <c r="X285" i="18"/>
  <c r="W285" i="18"/>
  <c r="L183" i="23"/>
  <c r="X269" i="18"/>
  <c r="W269" i="18"/>
  <c r="L167" i="23"/>
  <c r="X253" i="18"/>
  <c r="W253" i="18"/>
  <c r="L151" i="23"/>
  <c r="X237" i="18"/>
  <c r="W237" i="18"/>
  <c r="L135" i="23"/>
  <c r="X221" i="18"/>
  <c r="W221" i="18"/>
  <c r="L119" i="23"/>
  <c r="X205" i="18"/>
  <c r="W205" i="18"/>
  <c r="L103" i="23"/>
  <c r="X189" i="18"/>
  <c r="W189" i="18"/>
  <c r="L87" i="23"/>
  <c r="X173" i="18"/>
  <c r="W173" i="18"/>
  <c r="L71" i="23"/>
  <c r="X157" i="18"/>
  <c r="W157" i="18"/>
  <c r="L55" i="23"/>
  <c r="X141" i="18"/>
  <c r="W141" i="18"/>
  <c r="L39" i="23"/>
  <c r="W599" i="18"/>
  <c r="X599" i="18"/>
  <c r="L497" i="23"/>
  <c r="W584" i="18"/>
  <c r="X584" i="18"/>
  <c r="L482" i="23"/>
  <c r="W568" i="18"/>
  <c r="X568" i="18"/>
  <c r="L466" i="23"/>
  <c r="W418" i="18"/>
  <c r="X418" i="18"/>
  <c r="L316" i="23"/>
  <c r="W402" i="18"/>
  <c r="X402" i="18"/>
  <c r="L300" i="23"/>
  <c r="W386" i="18"/>
  <c r="X386" i="18"/>
  <c r="L284" i="23"/>
  <c r="W370" i="18"/>
  <c r="X370" i="18"/>
  <c r="L268" i="23"/>
  <c r="W354" i="18"/>
  <c r="X354" i="18"/>
  <c r="L252" i="23"/>
  <c r="W338" i="18"/>
  <c r="X338" i="18"/>
  <c r="L236" i="23"/>
  <c r="W322" i="18"/>
  <c r="X322" i="18"/>
  <c r="L220" i="23"/>
  <c r="W306" i="18"/>
  <c r="X306" i="18"/>
  <c r="L204" i="23"/>
  <c r="W290" i="18"/>
  <c r="X290" i="18"/>
  <c r="L188" i="23"/>
  <c r="W274" i="18"/>
  <c r="X274" i="18"/>
  <c r="L172" i="23"/>
  <c r="X258" i="18"/>
  <c r="W258" i="18"/>
  <c r="L156" i="23"/>
  <c r="W242" i="18"/>
  <c r="X242" i="18"/>
  <c r="L140" i="23"/>
  <c r="W226" i="18"/>
  <c r="X226" i="18"/>
  <c r="L124" i="23"/>
  <c r="W210" i="18"/>
  <c r="X210" i="18"/>
  <c r="L108" i="23"/>
  <c r="W194" i="18"/>
  <c r="X194" i="18"/>
  <c r="L92" i="23"/>
  <c r="W178" i="18"/>
  <c r="X178" i="18"/>
  <c r="L76" i="23"/>
  <c r="W162" i="18"/>
  <c r="X162" i="18"/>
  <c r="L60" i="23"/>
  <c r="W146" i="18"/>
  <c r="X146" i="18"/>
  <c r="L44" i="23"/>
  <c r="W604" i="18"/>
  <c r="X604" i="18"/>
  <c r="L502" i="23"/>
  <c r="X589" i="18"/>
  <c r="W589" i="18"/>
  <c r="L487" i="23"/>
  <c r="X573" i="18"/>
  <c r="W573" i="18"/>
  <c r="L471" i="23"/>
  <c r="X557" i="18"/>
  <c r="W557" i="18"/>
  <c r="L455" i="23"/>
  <c r="X134" i="18"/>
  <c r="L32" i="23"/>
  <c r="W134" i="18"/>
  <c r="W486" i="18"/>
  <c r="X486" i="18"/>
  <c r="L384" i="23"/>
  <c r="X543" i="18"/>
  <c r="W543" i="18"/>
  <c r="L441" i="23"/>
  <c r="X463" i="18"/>
  <c r="L361" i="23"/>
  <c r="W463" i="18"/>
  <c r="W516" i="18"/>
  <c r="X516" i="18"/>
  <c r="L414" i="23"/>
  <c r="W452" i="18"/>
  <c r="X452" i="18"/>
  <c r="L350" i="23"/>
  <c r="X525" i="18"/>
  <c r="W525" i="18"/>
  <c r="L423" i="23"/>
  <c r="X477" i="18"/>
  <c r="W477" i="18"/>
  <c r="L375" i="23"/>
  <c r="X429" i="18"/>
  <c r="W429" i="18"/>
  <c r="L327" i="23"/>
  <c r="X399" i="18"/>
  <c r="W399" i="18"/>
  <c r="L297" i="23"/>
  <c r="X367" i="18"/>
  <c r="W367" i="18"/>
  <c r="L265" i="23"/>
  <c r="W351" i="18"/>
  <c r="X351" i="18"/>
  <c r="L249" i="23"/>
  <c r="W335" i="18"/>
  <c r="L233" i="23"/>
  <c r="X335" i="18"/>
  <c r="W303" i="18"/>
  <c r="L201" i="23"/>
  <c r="X303" i="18"/>
  <c r="W287" i="18"/>
  <c r="X287" i="18"/>
  <c r="L185" i="23"/>
  <c r="W271" i="18"/>
  <c r="X271" i="18"/>
  <c r="L169" i="23"/>
  <c r="W239" i="18"/>
  <c r="X239" i="18"/>
  <c r="L137" i="23"/>
  <c r="W223" i="18"/>
  <c r="X223" i="18"/>
  <c r="L121" i="23"/>
  <c r="W207" i="18"/>
  <c r="X207" i="18"/>
  <c r="L105" i="23"/>
  <c r="W191" i="18"/>
  <c r="X191" i="18"/>
  <c r="L89" i="23"/>
  <c r="W175" i="18"/>
  <c r="X175" i="18"/>
  <c r="L73" i="23"/>
  <c r="W159" i="18"/>
  <c r="X159" i="18"/>
  <c r="L57" i="23"/>
  <c r="W143" i="18"/>
  <c r="X143" i="18"/>
  <c r="L41" i="23"/>
  <c r="X597" i="18"/>
  <c r="W597" i="18"/>
  <c r="L495" i="23"/>
  <c r="W582" i="18"/>
  <c r="X582" i="18"/>
  <c r="L480" i="23"/>
  <c r="W566" i="18"/>
  <c r="X566" i="18"/>
  <c r="L464" i="23"/>
  <c r="X412" i="18"/>
  <c r="W412" i="18"/>
  <c r="L310" i="23"/>
  <c r="X396" i="18"/>
  <c r="W396" i="18"/>
  <c r="L294" i="23"/>
  <c r="X380" i="18"/>
  <c r="W380" i="18"/>
  <c r="L278" i="23"/>
  <c r="X364" i="18"/>
  <c r="W364" i="18"/>
  <c r="L262" i="23"/>
  <c r="X348" i="18"/>
  <c r="W348" i="18"/>
  <c r="L246" i="23"/>
  <c r="X332" i="18"/>
  <c r="W332" i="18"/>
  <c r="L230" i="23"/>
  <c r="X316" i="18"/>
  <c r="W316" i="18"/>
  <c r="L214" i="23"/>
  <c r="X300" i="18"/>
  <c r="W300" i="18"/>
  <c r="L198" i="23"/>
  <c r="X284" i="18"/>
  <c r="W284" i="18"/>
  <c r="L182" i="23"/>
  <c r="X268" i="18"/>
  <c r="W268" i="18"/>
  <c r="L166" i="23"/>
  <c r="W252" i="18"/>
  <c r="X252" i="18"/>
  <c r="L150" i="23"/>
  <c r="X236" i="18"/>
  <c r="W236" i="18"/>
  <c r="L134" i="23"/>
  <c r="X220" i="18"/>
  <c r="W220" i="18"/>
  <c r="L118" i="23"/>
  <c r="X204" i="18"/>
  <c r="W204" i="18"/>
  <c r="L102" i="23"/>
  <c r="X188" i="18"/>
  <c r="W188" i="18"/>
  <c r="L86" i="23"/>
  <c r="X172" i="18"/>
  <c r="W172" i="18"/>
  <c r="L70" i="23"/>
  <c r="W156" i="18"/>
  <c r="X156" i="18"/>
  <c r="L54" i="23"/>
  <c r="W140" i="18"/>
  <c r="X140" i="18"/>
  <c r="L38" i="23"/>
  <c r="W598" i="18"/>
  <c r="X598" i="18"/>
  <c r="L496" i="23"/>
  <c r="X579" i="18"/>
  <c r="W579" i="18"/>
  <c r="L477" i="23"/>
  <c r="X563" i="18"/>
  <c r="W563" i="18"/>
  <c r="L461" i="23"/>
  <c r="W409" i="18"/>
  <c r="X409" i="18"/>
  <c r="L307" i="23"/>
  <c r="W393" i="18"/>
  <c r="X393" i="18"/>
  <c r="L291" i="23"/>
  <c r="W377" i="18"/>
  <c r="X377" i="18"/>
  <c r="L275" i="23"/>
  <c r="W361" i="18"/>
  <c r="X361" i="18"/>
  <c r="L259" i="23"/>
  <c r="W345" i="18"/>
  <c r="X345" i="18"/>
  <c r="L243" i="23"/>
  <c r="W329" i="18"/>
  <c r="X329" i="18"/>
  <c r="L227" i="23"/>
  <c r="W313" i="18"/>
  <c r="X313" i="18"/>
  <c r="L211" i="23"/>
  <c r="W297" i="18"/>
  <c r="X297" i="18"/>
  <c r="L195" i="23"/>
  <c r="W281" i="18"/>
  <c r="X281" i="18"/>
  <c r="L179" i="23"/>
  <c r="W265" i="18"/>
  <c r="X265" i="18"/>
  <c r="L163" i="23"/>
  <c r="W249" i="18"/>
  <c r="X249" i="18"/>
  <c r="L147" i="23"/>
  <c r="W233" i="18"/>
  <c r="X233" i="18"/>
  <c r="L131" i="23"/>
  <c r="W217" i="18"/>
  <c r="X217" i="18"/>
  <c r="L115" i="23"/>
  <c r="W201" i="18"/>
  <c r="X201" i="18"/>
  <c r="L99" i="23"/>
  <c r="W185" i="18"/>
  <c r="X185" i="18"/>
  <c r="L83" i="23"/>
  <c r="W169" i="18"/>
  <c r="X169" i="18"/>
  <c r="L67" i="23"/>
  <c r="W153" i="18"/>
  <c r="X153" i="18"/>
  <c r="L51" i="23"/>
  <c r="X610" i="18"/>
  <c r="W610" i="18"/>
  <c r="L508" i="23"/>
  <c r="X595" i="18"/>
  <c r="W595" i="18"/>
  <c r="L493" i="23"/>
  <c r="W580" i="18"/>
  <c r="X580" i="18"/>
  <c r="L478" i="23"/>
  <c r="X564" i="18"/>
  <c r="W564" i="18"/>
  <c r="L462" i="23"/>
  <c r="X414" i="18"/>
  <c r="W414" i="18"/>
  <c r="L312" i="23"/>
  <c r="X398" i="18"/>
  <c r="W398" i="18"/>
  <c r="L296" i="23"/>
  <c r="X382" i="18"/>
  <c r="W382" i="18"/>
  <c r="L280" i="23"/>
  <c r="X366" i="18"/>
  <c r="W366" i="18"/>
  <c r="L264" i="23"/>
  <c r="X350" i="18"/>
  <c r="W350" i="18"/>
  <c r="L248" i="23"/>
  <c r="X334" i="18"/>
  <c r="W334" i="18"/>
  <c r="L232" i="23"/>
  <c r="X318" i="18"/>
  <c r="W318" i="18"/>
  <c r="L216" i="23"/>
  <c r="X302" i="18"/>
  <c r="W302" i="18"/>
  <c r="L200" i="23"/>
  <c r="X286" i="18"/>
  <c r="W286" i="18"/>
  <c r="L184" i="23"/>
  <c r="X270" i="18"/>
  <c r="W270" i="18"/>
  <c r="L168" i="23"/>
  <c r="W254" i="18"/>
  <c r="X254" i="18"/>
  <c r="L152" i="23"/>
  <c r="X238" i="18"/>
  <c r="W238" i="18"/>
  <c r="L136" i="23"/>
  <c r="X222" i="18"/>
  <c r="W222" i="18"/>
  <c r="L120" i="23"/>
  <c r="X206" i="18"/>
  <c r="W206" i="18"/>
  <c r="L104" i="23"/>
  <c r="X190" i="18"/>
  <c r="W190" i="18"/>
  <c r="L88" i="23"/>
  <c r="X174" i="18"/>
  <c r="W174" i="18"/>
  <c r="L72" i="23"/>
  <c r="X158" i="18"/>
  <c r="W158" i="18"/>
  <c r="L56" i="23"/>
  <c r="X142" i="18"/>
  <c r="W142" i="18"/>
  <c r="L40" i="23"/>
  <c r="W600" i="18"/>
  <c r="X600" i="18"/>
  <c r="L498" i="23"/>
  <c r="X585" i="18"/>
  <c r="W585" i="18"/>
  <c r="L483" i="23"/>
  <c r="X569" i="18"/>
  <c r="W569" i="18"/>
  <c r="L467" i="23"/>
  <c r="I36" i="14"/>
  <c r="G22" i="1" l="1"/>
  <c r="F22" i="1"/>
  <c r="AC20" i="23"/>
  <c r="AC21" i="23"/>
  <c r="AC22" i="23"/>
  <c r="AC19" i="23" l="1"/>
  <c r="AC17" i="23"/>
  <c r="AC18" i="23"/>
  <c r="AC16" i="23"/>
  <c r="AC14" i="23"/>
  <c r="AA14" i="23"/>
  <c r="AA19" i="23"/>
  <c r="AA15" i="23"/>
  <c r="AA21" i="23"/>
  <c r="AA18" i="23"/>
  <c r="AA16" i="23"/>
  <c r="AA20" i="23"/>
  <c r="AA17" i="23"/>
  <c r="AC15" i="23" l="1"/>
  <c r="AS117" i="18"/>
  <c r="AR117" i="18" s="1"/>
  <c r="B6" i="18"/>
  <c r="B5" i="18"/>
  <c r="N112" i="18" s="1"/>
  <c r="AW115" i="18" s="1"/>
  <c r="C20" i="1" s="1"/>
  <c r="B4" i="18"/>
  <c r="B3" i="18"/>
  <c r="B2" i="18"/>
  <c r="N118" i="18" l="1"/>
  <c r="N122" i="18"/>
  <c r="N126" i="18"/>
  <c r="N130" i="18"/>
  <c r="N134" i="18"/>
  <c r="N32" i="23" s="1"/>
  <c r="N138" i="18"/>
  <c r="N142" i="18"/>
  <c r="N146" i="18"/>
  <c r="N150" i="18"/>
  <c r="N154" i="18"/>
  <c r="N158" i="18"/>
  <c r="N162" i="18"/>
  <c r="N166" i="18"/>
  <c r="N170" i="18"/>
  <c r="N174" i="18"/>
  <c r="N178" i="18"/>
  <c r="N182" i="18"/>
  <c r="N186" i="18"/>
  <c r="N190" i="18"/>
  <c r="N194" i="18"/>
  <c r="N198" i="18"/>
  <c r="N116" i="18"/>
  <c r="N120" i="18"/>
  <c r="N124" i="18"/>
  <c r="N128" i="18"/>
  <c r="N132" i="18"/>
  <c r="N136" i="18"/>
  <c r="N140" i="18"/>
  <c r="N144" i="18"/>
  <c r="N148" i="18"/>
  <c r="N152" i="18"/>
  <c r="N156" i="18"/>
  <c r="N160" i="18"/>
  <c r="N164" i="18"/>
  <c r="N168" i="18"/>
  <c r="N172" i="18"/>
  <c r="N176" i="18"/>
  <c r="N180" i="18"/>
  <c r="N184" i="18"/>
  <c r="N188" i="18"/>
  <c r="N192" i="18"/>
  <c r="N196" i="18"/>
  <c r="N200" i="18"/>
  <c r="N204" i="18"/>
  <c r="N208" i="18"/>
  <c r="N212" i="18"/>
  <c r="N216" i="18"/>
  <c r="N220" i="18"/>
  <c r="N224" i="18"/>
  <c r="N228" i="18"/>
  <c r="N232" i="18"/>
  <c r="N236" i="18"/>
  <c r="N240" i="18"/>
  <c r="N244" i="18"/>
  <c r="N248" i="18"/>
  <c r="N252" i="18"/>
  <c r="N256" i="18"/>
  <c r="N260" i="18"/>
  <c r="N264" i="18"/>
  <c r="N268" i="18"/>
  <c r="N272" i="18"/>
  <c r="N276" i="18"/>
  <c r="N280" i="18"/>
  <c r="N284" i="18"/>
  <c r="N288" i="18"/>
  <c r="N292" i="18"/>
  <c r="N296" i="18"/>
  <c r="N300" i="18"/>
  <c r="N304" i="18"/>
  <c r="N308" i="18"/>
  <c r="N312" i="18"/>
  <c r="N316" i="18"/>
  <c r="N320" i="18"/>
  <c r="N324" i="18"/>
  <c r="N328" i="18"/>
  <c r="N332" i="18"/>
  <c r="N336" i="18"/>
  <c r="N340" i="18"/>
  <c r="N344" i="18"/>
  <c r="N348" i="18"/>
  <c r="N352" i="18"/>
  <c r="N356" i="18"/>
  <c r="N360" i="18"/>
  <c r="N364" i="18"/>
  <c r="N368" i="18"/>
  <c r="N372" i="18"/>
  <c r="N376" i="18"/>
  <c r="N380" i="18"/>
  <c r="N384" i="18"/>
  <c r="N388" i="18"/>
  <c r="N392" i="18"/>
  <c r="N396" i="18"/>
  <c r="N400" i="18"/>
  <c r="N404" i="18"/>
  <c r="N408" i="18"/>
  <c r="N412" i="18"/>
  <c r="N416" i="18"/>
  <c r="N420" i="18"/>
  <c r="N424" i="18"/>
  <c r="N428" i="18"/>
  <c r="N432" i="18"/>
  <c r="N436" i="18"/>
  <c r="N440" i="18"/>
  <c r="N444" i="18"/>
  <c r="N448" i="18"/>
  <c r="N452" i="18"/>
  <c r="N121" i="18"/>
  <c r="N129" i="18"/>
  <c r="N137" i="18"/>
  <c r="N145" i="18"/>
  <c r="N117" i="18"/>
  <c r="N125" i="18"/>
  <c r="N133" i="18"/>
  <c r="N141" i="18"/>
  <c r="N149" i="18"/>
  <c r="N157" i="18"/>
  <c r="N165" i="18"/>
  <c r="N173" i="18"/>
  <c r="N181" i="18"/>
  <c r="N189" i="18"/>
  <c r="N197" i="18"/>
  <c r="N203" i="18"/>
  <c r="N209" i="18"/>
  <c r="N214" i="18"/>
  <c r="N219" i="18"/>
  <c r="N225" i="18"/>
  <c r="N230" i="18"/>
  <c r="N235" i="18"/>
  <c r="N241" i="18"/>
  <c r="N246" i="18"/>
  <c r="N251" i="18"/>
  <c r="N257" i="18"/>
  <c r="N262" i="18"/>
  <c r="N267" i="18"/>
  <c r="N273" i="18"/>
  <c r="N278" i="18"/>
  <c r="N283" i="18"/>
  <c r="N289" i="18"/>
  <c r="N294" i="18"/>
  <c r="N299" i="18"/>
  <c r="N305" i="18"/>
  <c r="N310" i="18"/>
  <c r="N315" i="18"/>
  <c r="N321" i="18"/>
  <c r="N326" i="18"/>
  <c r="N331" i="18"/>
  <c r="N337" i="18"/>
  <c r="N342" i="18"/>
  <c r="N347" i="18"/>
  <c r="N353" i="18"/>
  <c r="N358" i="18"/>
  <c r="N363" i="18"/>
  <c r="N369" i="18"/>
  <c r="N374" i="18"/>
  <c r="N379" i="18"/>
  <c r="N385" i="18"/>
  <c r="N390" i="18"/>
  <c r="N395" i="18"/>
  <c r="N401" i="18"/>
  <c r="N406" i="18"/>
  <c r="N411" i="18"/>
  <c r="N417" i="18"/>
  <c r="N422" i="18"/>
  <c r="N427" i="18"/>
  <c r="N433" i="18"/>
  <c r="N438" i="18"/>
  <c r="N443" i="18"/>
  <c r="N449" i="18"/>
  <c r="N454" i="18"/>
  <c r="N458" i="18"/>
  <c r="N462" i="18"/>
  <c r="N466" i="18"/>
  <c r="N470" i="18"/>
  <c r="N474" i="18"/>
  <c r="N478" i="18"/>
  <c r="N482" i="18"/>
  <c r="N486" i="18"/>
  <c r="N490" i="18"/>
  <c r="N494" i="18"/>
  <c r="N498" i="18"/>
  <c r="N502" i="18"/>
  <c r="N506" i="18"/>
  <c r="N510" i="18"/>
  <c r="N514" i="18"/>
  <c r="N518" i="18"/>
  <c r="N522" i="18"/>
  <c r="N526" i="18"/>
  <c r="N530" i="18"/>
  <c r="N534" i="18"/>
  <c r="N538" i="18"/>
  <c r="N542" i="18"/>
  <c r="N546" i="18"/>
  <c r="N550" i="18"/>
  <c r="N554" i="18"/>
  <c r="N558" i="18"/>
  <c r="N562" i="18"/>
  <c r="N566" i="18"/>
  <c r="N570" i="18"/>
  <c r="N574" i="18"/>
  <c r="N578" i="18"/>
  <c r="N582" i="18"/>
  <c r="N586" i="18"/>
  <c r="N590" i="18"/>
  <c r="N594" i="18"/>
  <c r="N598" i="18"/>
  <c r="N602" i="18"/>
  <c r="N606" i="18"/>
  <c r="N610" i="18"/>
  <c r="N131" i="18"/>
  <c r="N147" i="18"/>
  <c r="N159" i="18"/>
  <c r="N169" i="18"/>
  <c r="N179" i="18"/>
  <c r="N191" i="18"/>
  <c r="N201" i="18"/>
  <c r="N207" i="18"/>
  <c r="N215" i="18"/>
  <c r="N222" i="18"/>
  <c r="N229" i="18"/>
  <c r="N237" i="18"/>
  <c r="N243" i="18"/>
  <c r="N250" i="18"/>
  <c r="N258" i="18"/>
  <c r="N265" i="18"/>
  <c r="N271" i="18"/>
  <c r="N279" i="18"/>
  <c r="N286" i="18"/>
  <c r="N293" i="18"/>
  <c r="N301" i="18"/>
  <c r="N307" i="18"/>
  <c r="N314" i="18"/>
  <c r="N322" i="18"/>
  <c r="N329" i="18"/>
  <c r="N335" i="18"/>
  <c r="N343" i="18"/>
  <c r="N350" i="18"/>
  <c r="N357" i="18"/>
  <c r="N365" i="18"/>
  <c r="N371" i="18"/>
  <c r="N378" i="18"/>
  <c r="N386" i="18"/>
  <c r="N393" i="18"/>
  <c r="N399" i="18"/>
  <c r="N407" i="18"/>
  <c r="N414" i="18"/>
  <c r="N421" i="18"/>
  <c r="N429" i="18"/>
  <c r="N435" i="18"/>
  <c r="N442" i="18"/>
  <c r="N450" i="18"/>
  <c r="N456" i="18"/>
  <c r="N461" i="18"/>
  <c r="N467" i="18"/>
  <c r="N472" i="18"/>
  <c r="N477" i="18"/>
  <c r="N483" i="18"/>
  <c r="N488" i="18"/>
  <c r="N493" i="18"/>
  <c r="N499" i="18"/>
  <c r="N504" i="18"/>
  <c r="N509" i="18"/>
  <c r="N515" i="18"/>
  <c r="N520" i="18"/>
  <c r="N525" i="18"/>
  <c r="N531" i="18"/>
  <c r="N536" i="18"/>
  <c r="N541" i="18"/>
  <c r="N547" i="18"/>
  <c r="N552" i="18"/>
  <c r="N557" i="18"/>
  <c r="N563" i="18"/>
  <c r="N568" i="18"/>
  <c r="N573" i="18"/>
  <c r="N579" i="18"/>
  <c r="N584" i="18"/>
  <c r="N589" i="18"/>
  <c r="N595" i="18"/>
  <c r="N600" i="18"/>
  <c r="N605" i="18"/>
  <c r="N611" i="18"/>
  <c r="N127" i="18"/>
  <c r="N163" i="18"/>
  <c r="N177" i="18"/>
  <c r="N193" i="18"/>
  <c r="N205" i="18"/>
  <c r="N213" i="18"/>
  <c r="N223" i="18"/>
  <c r="N233" i="18"/>
  <c r="N242" i="18"/>
  <c r="N253" i="18"/>
  <c r="N261" i="18"/>
  <c r="N270" i="18"/>
  <c r="N290" i="18"/>
  <c r="N309" i="18"/>
  <c r="N366" i="18"/>
  <c r="N135" i="18"/>
  <c r="N153" i="18"/>
  <c r="N167" i="18"/>
  <c r="N183" i="18"/>
  <c r="N195" i="18"/>
  <c r="N206" i="18"/>
  <c r="N217" i="18"/>
  <c r="N226" i="18"/>
  <c r="N234" i="18"/>
  <c r="N245" i="18"/>
  <c r="N254" i="18"/>
  <c r="N263" i="18"/>
  <c r="N274" i="18"/>
  <c r="N282" i="18"/>
  <c r="N291" i="18"/>
  <c r="N302" i="18"/>
  <c r="N311" i="18"/>
  <c r="N319" i="18"/>
  <c r="N330" i="18"/>
  <c r="N339" i="18"/>
  <c r="N349" i="18"/>
  <c r="N359" i="18"/>
  <c r="N367" i="18"/>
  <c r="N377" i="18"/>
  <c r="N387" i="18"/>
  <c r="N397" i="18"/>
  <c r="N405" i="18"/>
  <c r="N415" i="18"/>
  <c r="N119" i="18"/>
  <c r="N139" i="18"/>
  <c r="N155" i="18"/>
  <c r="N171" i="18"/>
  <c r="N185" i="18"/>
  <c r="N199" i="18"/>
  <c r="N210" i="18"/>
  <c r="N218" i="18"/>
  <c r="N227" i="18"/>
  <c r="N238" i="18"/>
  <c r="N247" i="18"/>
  <c r="N255" i="18"/>
  <c r="N266" i="18"/>
  <c r="N275" i="18"/>
  <c r="N285" i="18"/>
  <c r="N295" i="18"/>
  <c r="N303" i="18"/>
  <c r="N313" i="18"/>
  <c r="N323" i="18"/>
  <c r="N333" i="18"/>
  <c r="N341" i="18"/>
  <c r="N351" i="18"/>
  <c r="N361" i="18"/>
  <c r="N370" i="18"/>
  <c r="N381" i="18"/>
  <c r="N389" i="18"/>
  <c r="N398" i="18"/>
  <c r="N409" i="18"/>
  <c r="N418" i="18"/>
  <c r="N426" i="18"/>
  <c r="N437" i="18"/>
  <c r="N446" i="18"/>
  <c r="N455" i="18"/>
  <c r="N463" i="18"/>
  <c r="N469" i="18"/>
  <c r="N476" i="18"/>
  <c r="N484" i="18"/>
  <c r="N491" i="18"/>
  <c r="N497" i="18"/>
  <c r="N505" i="18"/>
  <c r="N512" i="18"/>
  <c r="N519" i="18"/>
  <c r="N527" i="18"/>
  <c r="N533" i="18"/>
  <c r="N540" i="18"/>
  <c r="N548" i="18"/>
  <c r="N555" i="18"/>
  <c r="N561" i="18"/>
  <c r="N569" i="18"/>
  <c r="N576" i="18"/>
  <c r="N583" i="18"/>
  <c r="N591" i="18"/>
  <c r="N597" i="18"/>
  <c r="N604" i="18"/>
  <c r="N612" i="18"/>
  <c r="N123" i="18"/>
  <c r="N143" i="18"/>
  <c r="N161" i="18"/>
  <c r="N175" i="18"/>
  <c r="N187" i="18"/>
  <c r="N202" i="18"/>
  <c r="N211" i="18"/>
  <c r="N221" i="18"/>
  <c r="N231" i="18"/>
  <c r="N239" i="18"/>
  <c r="N249" i="18"/>
  <c r="N259" i="18"/>
  <c r="N269" i="18"/>
  <c r="N277" i="18"/>
  <c r="N287" i="18"/>
  <c r="N297" i="18"/>
  <c r="N306" i="18"/>
  <c r="N317" i="18"/>
  <c r="N325" i="18"/>
  <c r="N334" i="18"/>
  <c r="N345" i="18"/>
  <c r="N354" i="18"/>
  <c r="N362" i="18"/>
  <c r="N373" i="18"/>
  <c r="N382" i="18"/>
  <c r="N391" i="18"/>
  <c r="N402" i="18"/>
  <c r="N410" i="18"/>
  <c r="N419" i="18"/>
  <c r="N430" i="18"/>
  <c r="N439" i="18"/>
  <c r="N447" i="18"/>
  <c r="N457" i="18"/>
  <c r="N464" i="18"/>
  <c r="N471" i="18"/>
  <c r="N479" i="18"/>
  <c r="N485" i="18"/>
  <c r="N492" i="18"/>
  <c r="N500" i="18"/>
  <c r="N507" i="18"/>
  <c r="N513" i="18"/>
  <c r="N521" i="18"/>
  <c r="N528" i="18"/>
  <c r="N535" i="18"/>
  <c r="N543" i="18"/>
  <c r="N549" i="18"/>
  <c r="N556" i="18"/>
  <c r="N564" i="18"/>
  <c r="N571" i="18"/>
  <c r="N577" i="18"/>
  <c r="N585" i="18"/>
  <c r="N592" i="18"/>
  <c r="N599" i="18"/>
  <c r="N607" i="18"/>
  <c r="N115" i="18"/>
  <c r="N13" i="23" s="1"/>
  <c r="N151" i="18"/>
  <c r="N281" i="18"/>
  <c r="N298" i="18"/>
  <c r="N318" i="18"/>
  <c r="N327" i="18"/>
  <c r="N338" i="18"/>
  <c r="N346" i="18"/>
  <c r="N355" i="18"/>
  <c r="N375" i="18"/>
  <c r="N383" i="18"/>
  <c r="N394" i="18"/>
  <c r="N403" i="18"/>
  <c r="N413" i="18"/>
  <c r="N423" i="18"/>
  <c r="N431" i="18"/>
  <c r="N441" i="18"/>
  <c r="N451" i="18"/>
  <c r="N465" i="18"/>
  <c r="N473" i="18"/>
  <c r="N480" i="18"/>
  <c r="N487" i="18"/>
  <c r="N495" i="18"/>
  <c r="N501" i="18"/>
  <c r="N508" i="18"/>
  <c r="N516" i="18"/>
  <c r="N425" i="18"/>
  <c r="N459" i="18"/>
  <c r="N481" i="18"/>
  <c r="N511" i="18"/>
  <c r="N529" i="18"/>
  <c r="N544" i="18"/>
  <c r="N559" i="18"/>
  <c r="N572" i="18"/>
  <c r="N587" i="18"/>
  <c r="N601" i="18"/>
  <c r="N434" i="18"/>
  <c r="N460" i="18"/>
  <c r="N489" i="18"/>
  <c r="N517" i="18"/>
  <c r="N532" i="18"/>
  <c r="N545" i="18"/>
  <c r="N560" i="18"/>
  <c r="N575" i="18"/>
  <c r="N588" i="18"/>
  <c r="N603" i="18"/>
  <c r="N445" i="18"/>
  <c r="N468" i="18"/>
  <c r="N496" i="18"/>
  <c r="N523" i="18"/>
  <c r="N537" i="18"/>
  <c r="N551" i="18"/>
  <c r="N565" i="18"/>
  <c r="N580" i="18"/>
  <c r="N593" i="18"/>
  <c r="N608" i="18"/>
  <c r="N453" i="18"/>
  <c r="N475" i="18"/>
  <c r="N503" i="18"/>
  <c r="N524" i="18"/>
  <c r="N539" i="18"/>
  <c r="N553" i="18"/>
  <c r="N567" i="18"/>
  <c r="N581" i="18"/>
  <c r="N596" i="18"/>
  <c r="N609" i="18"/>
  <c r="O556" i="18"/>
  <c r="O560" i="18"/>
  <c r="O564" i="18"/>
  <c r="O568" i="18"/>
  <c r="O572" i="18"/>
  <c r="O578" i="18"/>
  <c r="O580" i="18"/>
  <c r="O587" i="18"/>
  <c r="O590" i="18"/>
  <c r="O591" i="18"/>
  <c r="O595" i="18"/>
  <c r="O603" i="18"/>
  <c r="O604" i="18"/>
  <c r="O605" i="18"/>
  <c r="O606" i="18"/>
  <c r="O611" i="18"/>
  <c r="O612" i="18"/>
  <c r="O140" i="18"/>
  <c r="O147" i="18"/>
  <c r="O557" i="18"/>
  <c r="O561" i="18"/>
  <c r="O565" i="18"/>
  <c r="O569" i="18"/>
  <c r="O573" i="18"/>
  <c r="O574" i="18"/>
  <c r="O577" i="18"/>
  <c r="O582" i="18"/>
  <c r="O584" i="18"/>
  <c r="O589" i="18"/>
  <c r="O592" i="18"/>
  <c r="O596" i="18"/>
  <c r="O597" i="18"/>
  <c r="O607" i="18"/>
  <c r="O608" i="18"/>
  <c r="O609" i="18"/>
  <c r="O610" i="18"/>
  <c r="O144" i="18"/>
  <c r="O145" i="18"/>
  <c r="O146" i="18"/>
  <c r="O152" i="18"/>
  <c r="O153" i="18"/>
  <c r="O154" i="18"/>
  <c r="O155" i="18"/>
  <c r="O162" i="18"/>
  <c r="O171" i="18"/>
  <c r="O172" i="18"/>
  <c r="O173" i="18"/>
  <c r="O558" i="18"/>
  <c r="O559" i="18"/>
  <c r="O575" i="18"/>
  <c r="O576" i="18"/>
  <c r="O588" i="18"/>
  <c r="O141" i="18"/>
  <c r="O143" i="18"/>
  <c r="O156" i="18"/>
  <c r="O157" i="18"/>
  <c r="O161" i="18"/>
  <c r="O164" i="18"/>
  <c r="O166" i="18"/>
  <c r="O167" i="18"/>
  <c r="O170" i="18"/>
  <c r="O178" i="18"/>
  <c r="O183" i="18"/>
  <c r="O184" i="18"/>
  <c r="O190" i="18"/>
  <c r="O195" i="18"/>
  <c r="O199" i="18"/>
  <c r="O204" i="18"/>
  <c r="O562" i="18"/>
  <c r="O563" i="18"/>
  <c r="O581" i="18"/>
  <c r="O585" i="18"/>
  <c r="O602" i="18"/>
  <c r="O148" i="18"/>
  <c r="O149" i="18"/>
  <c r="O150" i="18"/>
  <c r="O163" i="18"/>
  <c r="O177" i="18"/>
  <c r="O182" i="18"/>
  <c r="O566" i="18"/>
  <c r="O579" i="18"/>
  <c r="O593" i="18"/>
  <c r="O159" i="18"/>
  <c r="O168" i="18"/>
  <c r="O174" i="18"/>
  <c r="O179" i="18"/>
  <c r="O181" i="18"/>
  <c r="O191" i="18"/>
  <c r="O203" i="18"/>
  <c r="O216" i="18"/>
  <c r="O223" i="18"/>
  <c r="O226" i="18"/>
  <c r="O227" i="18"/>
  <c r="O230" i="18"/>
  <c r="O231" i="18"/>
  <c r="O234" i="18"/>
  <c r="O236" i="18"/>
  <c r="O237" i="18"/>
  <c r="O570" i="18"/>
  <c r="O571" i="18"/>
  <c r="O598" i="18"/>
  <c r="O600" i="18"/>
  <c r="O158" i="18"/>
  <c r="O175" i="18"/>
  <c r="O188" i="18"/>
  <c r="O196" i="18"/>
  <c r="O202" i="18"/>
  <c r="O208" i="18"/>
  <c r="O211" i="18"/>
  <c r="O217" i="18"/>
  <c r="O218" i="18"/>
  <c r="O219" i="18"/>
  <c r="O567" i="18"/>
  <c r="O583" i="18"/>
  <c r="O599" i="18"/>
  <c r="O601" i="18"/>
  <c r="O142" i="18"/>
  <c r="O186" i="18"/>
  <c r="O193" i="18"/>
  <c r="O198" i="18"/>
  <c r="O200" i="18"/>
  <c r="O205" i="18"/>
  <c r="O209" i="18"/>
  <c r="O212" i="18"/>
  <c r="O215" i="18"/>
  <c r="O220" i="18"/>
  <c r="O239" i="18"/>
  <c r="O242" i="18"/>
  <c r="O160" i="18"/>
  <c r="O176" i="18"/>
  <c r="O180" i="18"/>
  <c r="O185" i="18"/>
  <c r="O197" i="18"/>
  <c r="O207" i="18"/>
  <c r="O228" i="18"/>
  <c r="O243" i="18"/>
  <c r="O246" i="18"/>
  <c r="O247" i="18"/>
  <c r="O250" i="18"/>
  <c r="O252" i="18"/>
  <c r="O253" i="18"/>
  <c r="O266" i="18"/>
  <c r="O280" i="18"/>
  <c r="O281" i="18"/>
  <c r="O282" i="18"/>
  <c r="O284" i="18"/>
  <c r="O586" i="18"/>
  <c r="O594" i="18"/>
  <c r="O151" i="18"/>
  <c r="O165" i="18"/>
  <c r="O187" i="18"/>
  <c r="O192" i="18"/>
  <c r="O210" i="18"/>
  <c r="O221" i="18"/>
  <c r="O229" i="18"/>
  <c r="O235" i="18"/>
  <c r="O240" i="18"/>
  <c r="O251" i="18"/>
  <c r="O254" i="18"/>
  <c r="O256" i="18"/>
  <c r="O257" i="18"/>
  <c r="O267" i="18"/>
  <c r="O270" i="18"/>
  <c r="O271" i="18"/>
  <c r="O274" i="18"/>
  <c r="O275" i="18"/>
  <c r="O278" i="18"/>
  <c r="O286" i="18"/>
  <c r="O288" i="18"/>
  <c r="O289" i="18"/>
  <c r="O290" i="18"/>
  <c r="O292" i="18"/>
  <c r="O293" i="18"/>
  <c r="O295" i="18"/>
  <c r="O299" i="18"/>
  <c r="O169" i="18"/>
  <c r="O189" i="18"/>
  <c r="O194" i="18"/>
  <c r="O213" i="18"/>
  <c r="O224" i="18"/>
  <c r="O232" i="18"/>
  <c r="O238" i="18"/>
  <c r="O241" i="18"/>
  <c r="O255" i="18"/>
  <c r="O258" i="18"/>
  <c r="O260" i="18"/>
  <c r="O261" i="18"/>
  <c r="O264" i="18"/>
  <c r="O265" i="18"/>
  <c r="O268" i="18"/>
  <c r="O269" i="18"/>
  <c r="O272" i="18"/>
  <c r="O273" i="18"/>
  <c r="O276" i="18"/>
  <c r="O277" i="18"/>
  <c r="O279" i="18"/>
  <c r="O294" i="18"/>
  <c r="O296" i="18"/>
  <c r="O297" i="18"/>
  <c r="O298" i="18"/>
  <c r="O300" i="18"/>
  <c r="O301" i="18"/>
  <c r="O303" i="18"/>
  <c r="O307" i="18"/>
  <c r="O321" i="18"/>
  <c r="O324" i="18"/>
  <c r="O325" i="18"/>
  <c r="O328" i="18"/>
  <c r="O329" i="18"/>
  <c r="O347" i="18"/>
  <c r="O350" i="18"/>
  <c r="O352" i="18"/>
  <c r="O353" i="18"/>
  <c r="O356" i="18"/>
  <c r="O357" i="18"/>
  <c r="O360" i="18"/>
  <c r="O361" i="18"/>
  <c r="O379" i="18"/>
  <c r="O382" i="18"/>
  <c r="O384" i="18"/>
  <c r="O385" i="18"/>
  <c r="O388" i="18"/>
  <c r="O389" i="18"/>
  <c r="O392" i="18"/>
  <c r="O393" i="18"/>
  <c r="O222" i="18"/>
  <c r="O249" i="18"/>
  <c r="O263" i="18"/>
  <c r="O285" i="18"/>
  <c r="O291" i="18"/>
  <c r="O304" i="18"/>
  <c r="O306" i="18"/>
  <c r="O309" i="18"/>
  <c r="O310" i="18"/>
  <c r="O327" i="18"/>
  <c r="O333" i="18"/>
  <c r="O334" i="18"/>
  <c r="O336" i="18"/>
  <c r="O337" i="18"/>
  <c r="O340" i="18"/>
  <c r="O341" i="18"/>
  <c r="O344" i="18"/>
  <c r="O345" i="18"/>
  <c r="O355" i="18"/>
  <c r="O362" i="18"/>
  <c r="O363" i="18"/>
  <c r="O367" i="18"/>
  <c r="O370" i="18"/>
  <c r="O371" i="18"/>
  <c r="O374" i="18"/>
  <c r="O375" i="18"/>
  <c r="O378" i="18"/>
  <c r="O383" i="18"/>
  <c r="O390" i="18"/>
  <c r="O396" i="18"/>
  <c r="O420" i="18"/>
  <c r="O421" i="18"/>
  <c r="O422" i="18"/>
  <c r="O428" i="18"/>
  <c r="O429" i="18"/>
  <c r="O430" i="18"/>
  <c r="O201" i="18"/>
  <c r="O233" i="18"/>
  <c r="O244" i="18"/>
  <c r="O311" i="18"/>
  <c r="O312" i="18"/>
  <c r="O313" i="18"/>
  <c r="O314" i="18"/>
  <c r="O323" i="18"/>
  <c r="O330" i="18"/>
  <c r="O331" i="18"/>
  <c r="O335" i="18"/>
  <c r="O338" i="18"/>
  <c r="O339" i="18"/>
  <c r="O342" i="18"/>
  <c r="O343" i="18"/>
  <c r="O346" i="18"/>
  <c r="O351" i="18"/>
  <c r="O358" i="18"/>
  <c r="O364" i="18"/>
  <c r="O381" i="18"/>
  <c r="O386" i="18"/>
  <c r="O415" i="18"/>
  <c r="O423" i="18"/>
  <c r="O436" i="18"/>
  <c r="O437" i="18"/>
  <c r="O438" i="18"/>
  <c r="O443" i="18"/>
  <c r="O214" i="18"/>
  <c r="O225" i="18"/>
  <c r="O245" i="18"/>
  <c r="O262" i="18"/>
  <c r="O287" i="18"/>
  <c r="O302" i="18"/>
  <c r="O305" i="18"/>
  <c r="O308" i="18"/>
  <c r="O315" i="18"/>
  <c r="O316" i="18"/>
  <c r="O317" i="18"/>
  <c r="O319" i="18"/>
  <c r="O320" i="18"/>
  <c r="O206" i="18"/>
  <c r="O259" i="18"/>
  <c r="O283" i="18"/>
  <c r="O318" i="18"/>
  <c r="O332" i="18"/>
  <c r="O349" i="18"/>
  <c r="O365" i="18"/>
  <c r="O372" i="18"/>
  <c r="O373" i="18"/>
  <c r="O394" i="18"/>
  <c r="O397" i="18"/>
  <c r="O401" i="18"/>
  <c r="O409" i="18"/>
  <c r="O411" i="18"/>
  <c r="O418" i="18"/>
  <c r="O426" i="18"/>
  <c r="O434" i="18"/>
  <c r="O435" i="18"/>
  <c r="O445" i="18"/>
  <c r="O454" i="18"/>
  <c r="O455" i="18"/>
  <c r="O462" i="18"/>
  <c r="O463" i="18"/>
  <c r="O470" i="18"/>
  <c r="O471" i="18"/>
  <c r="O478" i="18"/>
  <c r="O479" i="18"/>
  <c r="O544" i="18"/>
  <c r="O548" i="18"/>
  <c r="O552" i="18"/>
  <c r="O425" i="18"/>
  <c r="O457" i="18"/>
  <c r="O464" i="18"/>
  <c r="O480" i="18"/>
  <c r="O549" i="18"/>
  <c r="O322" i="18"/>
  <c r="O326" i="18"/>
  <c r="O359" i="18"/>
  <c r="O387" i="18"/>
  <c r="O400" i="18"/>
  <c r="O402" i="18"/>
  <c r="O403" i="18"/>
  <c r="O408" i="18"/>
  <c r="O410" i="18"/>
  <c r="O412" i="18"/>
  <c r="O416" i="18"/>
  <c r="O424" i="18"/>
  <c r="O431" i="18"/>
  <c r="O432" i="18"/>
  <c r="O433" i="18"/>
  <c r="O452" i="18"/>
  <c r="O453" i="18"/>
  <c r="O460" i="18"/>
  <c r="O461" i="18"/>
  <c r="O468" i="18"/>
  <c r="O469" i="18"/>
  <c r="O476" i="18"/>
  <c r="O477" i="18"/>
  <c r="O534" i="18"/>
  <c r="O535" i="18"/>
  <c r="O536" i="18"/>
  <c r="O537" i="18"/>
  <c r="O538" i="18"/>
  <c r="O539" i="18"/>
  <c r="O540" i="18"/>
  <c r="O541" i="18"/>
  <c r="O543" i="18"/>
  <c r="O547" i="18"/>
  <c r="O551" i="18"/>
  <c r="O555" i="18"/>
  <c r="O407" i="18"/>
  <c r="O413" i="18"/>
  <c r="O414" i="18"/>
  <c r="O419" i="18"/>
  <c r="O427" i="18"/>
  <c r="O440" i="18"/>
  <c r="O456" i="18"/>
  <c r="O472" i="18"/>
  <c r="O545" i="18"/>
  <c r="O354" i="18"/>
  <c r="O368" i="18"/>
  <c r="O369" i="18"/>
  <c r="O376" i="18"/>
  <c r="O377" i="18"/>
  <c r="O380" i="18"/>
  <c r="O391" i="18"/>
  <c r="O398" i="18"/>
  <c r="O405" i="18"/>
  <c r="O439" i="18"/>
  <c r="O441" i="18"/>
  <c r="O442" i="18"/>
  <c r="O444" i="18"/>
  <c r="O446" i="18"/>
  <c r="O447" i="18"/>
  <c r="O448" i="18"/>
  <c r="O450" i="18"/>
  <c r="O451" i="18"/>
  <c r="O458" i="18"/>
  <c r="O459" i="18"/>
  <c r="O466" i="18"/>
  <c r="O467" i="18"/>
  <c r="O474" i="18"/>
  <c r="O475"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42" i="18"/>
  <c r="O546" i="18"/>
  <c r="O550" i="18"/>
  <c r="O554" i="18"/>
  <c r="O248" i="18"/>
  <c r="O348" i="18"/>
  <c r="O366" i="18"/>
  <c r="O395" i="18"/>
  <c r="O399" i="18"/>
  <c r="O404" i="18"/>
  <c r="O406" i="18"/>
  <c r="O417" i="18"/>
  <c r="O449" i="18"/>
  <c r="O465" i="18"/>
  <c r="O473" i="18"/>
  <c r="O481" i="18"/>
  <c r="O553" i="18"/>
  <c r="B20" i="1"/>
  <c r="O127" i="18"/>
  <c r="O131" i="18"/>
  <c r="O135" i="18"/>
  <c r="O139" i="18"/>
  <c r="O124" i="18"/>
  <c r="O132" i="18"/>
  <c r="O125" i="18"/>
  <c r="O129" i="18"/>
  <c r="O133" i="18"/>
  <c r="O137" i="18"/>
  <c r="O126" i="18"/>
  <c r="O130" i="18"/>
  <c r="O134" i="18"/>
  <c r="Q134" i="18" s="1"/>
  <c r="O138" i="18"/>
  <c r="O128" i="18"/>
  <c r="O136" i="18"/>
  <c r="AC13" i="23"/>
  <c r="AA13" i="23"/>
  <c r="T134" i="18" l="1"/>
  <c r="AN134" i="18"/>
  <c r="N479" i="23"/>
  <c r="Q581" i="18"/>
  <c r="N449" i="23"/>
  <c r="Q551" i="18"/>
  <c r="N499" i="23"/>
  <c r="Q601" i="18"/>
  <c r="N442" i="23"/>
  <c r="Q544" i="18"/>
  <c r="N399" i="23"/>
  <c r="Q501" i="18"/>
  <c r="N329" i="23"/>
  <c r="Q431" i="18"/>
  <c r="N292" i="23"/>
  <c r="Q394" i="18"/>
  <c r="N196" i="23"/>
  <c r="Q298" i="18"/>
  <c r="N475" i="23"/>
  <c r="Q577" i="18"/>
  <c r="N419" i="23"/>
  <c r="Q521" i="18"/>
  <c r="N390" i="23"/>
  <c r="Q492" i="18"/>
  <c r="N362" i="23"/>
  <c r="Q464" i="18"/>
  <c r="N328" i="23"/>
  <c r="Q430" i="18"/>
  <c r="N289" i="23"/>
  <c r="Q391" i="18"/>
  <c r="N252" i="23"/>
  <c r="Q354" i="18"/>
  <c r="N215" i="23"/>
  <c r="Q317" i="18"/>
  <c r="N175" i="23"/>
  <c r="Q277" i="18"/>
  <c r="N100" i="23"/>
  <c r="Q202" i="18"/>
  <c r="N41" i="23"/>
  <c r="Q143" i="18"/>
  <c r="N467" i="23"/>
  <c r="Q569" i="18"/>
  <c r="N438" i="23"/>
  <c r="Q540" i="18"/>
  <c r="N279" i="23"/>
  <c r="Q381" i="18"/>
  <c r="N201" i="23"/>
  <c r="Q303" i="18"/>
  <c r="N125" i="23"/>
  <c r="Q227" i="18"/>
  <c r="N17" i="23"/>
  <c r="N285" i="23"/>
  <c r="Q387" i="18"/>
  <c r="N209" i="23"/>
  <c r="Q311" i="18"/>
  <c r="N132" i="23"/>
  <c r="Q234" i="18"/>
  <c r="N93" i="23"/>
  <c r="Q195" i="18"/>
  <c r="N168" i="23"/>
  <c r="Q270" i="18"/>
  <c r="N91" i="23"/>
  <c r="Q193" i="18"/>
  <c r="N487" i="23"/>
  <c r="Q589" i="18"/>
  <c r="N445" i="23"/>
  <c r="Q547" i="18"/>
  <c r="N381" i="23"/>
  <c r="Q483" i="18"/>
  <c r="N305" i="23"/>
  <c r="Q407" i="18"/>
  <c r="N248" i="23"/>
  <c r="Q350" i="18"/>
  <c r="N220" i="23"/>
  <c r="Q322" i="18"/>
  <c r="N135" i="23"/>
  <c r="Q237" i="18"/>
  <c r="N508" i="23"/>
  <c r="Q610" i="18"/>
  <c r="N492" i="23"/>
  <c r="Q594" i="18"/>
  <c r="N412" i="23"/>
  <c r="Q514" i="18"/>
  <c r="N380" i="23"/>
  <c r="Q482" i="18"/>
  <c r="N347" i="23"/>
  <c r="Q449" i="18"/>
  <c r="N304" i="23"/>
  <c r="Q406" i="18"/>
  <c r="N240" i="23"/>
  <c r="Q342" i="18"/>
  <c r="N197" i="23"/>
  <c r="Q299" i="18"/>
  <c r="N176" i="23"/>
  <c r="Q278" i="18"/>
  <c r="N155" i="23"/>
  <c r="Q257" i="18"/>
  <c r="N112" i="23"/>
  <c r="Q214" i="18"/>
  <c r="N55" i="23"/>
  <c r="Q157" i="18"/>
  <c r="N23" i="23"/>
  <c r="Q125" i="18"/>
  <c r="N342" i="23"/>
  <c r="Q444" i="18"/>
  <c r="N294" i="23"/>
  <c r="Q396" i="18"/>
  <c r="N262" i="23"/>
  <c r="Q364" i="18"/>
  <c r="N230" i="23"/>
  <c r="Q332" i="18"/>
  <c r="N214" i="23"/>
  <c r="Q316" i="18"/>
  <c r="N198" i="23"/>
  <c r="Q300" i="18"/>
  <c r="N182" i="23"/>
  <c r="Q284" i="18"/>
  <c r="N150" i="23"/>
  <c r="Q252" i="18"/>
  <c r="N102" i="23"/>
  <c r="Q204" i="18"/>
  <c r="N86" i="23"/>
  <c r="Q188" i="18"/>
  <c r="N54" i="23"/>
  <c r="Q156" i="18"/>
  <c r="N76" i="23"/>
  <c r="Q178" i="18"/>
  <c r="N44" i="23"/>
  <c r="Q146" i="18"/>
  <c r="N465" i="23"/>
  <c r="Q567" i="18"/>
  <c r="N401" i="23"/>
  <c r="Q503" i="18"/>
  <c r="N491" i="23"/>
  <c r="Q593" i="18"/>
  <c r="N435" i="23"/>
  <c r="Q537" i="18"/>
  <c r="N343" i="23"/>
  <c r="Q445" i="18"/>
  <c r="N458" i="23"/>
  <c r="Q560" i="18"/>
  <c r="N387" i="23"/>
  <c r="Q489" i="18"/>
  <c r="N485" i="23"/>
  <c r="Q587" i="18"/>
  <c r="N427" i="23"/>
  <c r="Q529" i="18"/>
  <c r="N323" i="23"/>
  <c r="Q425" i="18"/>
  <c r="N393" i="23"/>
  <c r="Q495" i="18"/>
  <c r="N363" i="23"/>
  <c r="Q465" i="18"/>
  <c r="N321" i="23"/>
  <c r="Q423" i="18"/>
  <c r="N281" i="23"/>
  <c r="Q383" i="18"/>
  <c r="N236" i="23"/>
  <c r="Q338" i="18"/>
  <c r="N179" i="23"/>
  <c r="Q281" i="18"/>
  <c r="N497" i="23"/>
  <c r="Q599" i="18"/>
  <c r="N469" i="23"/>
  <c r="Q571" i="18"/>
  <c r="N441" i="23"/>
  <c r="Q543" i="18"/>
  <c r="N411" i="23"/>
  <c r="Q513" i="18"/>
  <c r="N383" i="23"/>
  <c r="Q485" i="18"/>
  <c r="N355" i="23"/>
  <c r="Q457" i="18"/>
  <c r="N317" i="23"/>
  <c r="Q419" i="18"/>
  <c r="N280" i="23"/>
  <c r="Q382" i="18"/>
  <c r="N243" i="23"/>
  <c r="Q345" i="18"/>
  <c r="N204" i="23"/>
  <c r="Q306" i="18"/>
  <c r="N167" i="23"/>
  <c r="Q269" i="18"/>
  <c r="N129" i="23"/>
  <c r="Q231" i="18"/>
  <c r="N85" i="23"/>
  <c r="Q187" i="18"/>
  <c r="N21" i="23"/>
  <c r="N489" i="23"/>
  <c r="Q591" i="18"/>
  <c r="N459" i="23"/>
  <c r="Q561" i="18"/>
  <c r="N431" i="23"/>
  <c r="Q533" i="18"/>
  <c r="N403" i="23"/>
  <c r="Q505" i="18"/>
  <c r="N374" i="23"/>
  <c r="Q476" i="18"/>
  <c r="N344" i="23"/>
  <c r="Q446" i="18"/>
  <c r="N307" i="23"/>
  <c r="Q409" i="18"/>
  <c r="N268" i="23"/>
  <c r="Q370" i="18"/>
  <c r="N231" i="23"/>
  <c r="Q333" i="18"/>
  <c r="N193" i="23"/>
  <c r="Q295" i="18"/>
  <c r="N153" i="23"/>
  <c r="Q255" i="18"/>
  <c r="N116" i="23"/>
  <c r="Q218" i="18"/>
  <c r="N69" i="23"/>
  <c r="Q171" i="18"/>
  <c r="N313" i="23"/>
  <c r="Q415" i="18"/>
  <c r="N275" i="23"/>
  <c r="Q377" i="18"/>
  <c r="N237" i="23"/>
  <c r="Q339" i="18"/>
  <c r="N200" i="23"/>
  <c r="Q302" i="18"/>
  <c r="N161" i="23"/>
  <c r="Q263" i="18"/>
  <c r="N124" i="23"/>
  <c r="Q226" i="18"/>
  <c r="N81" i="23"/>
  <c r="Q183" i="18"/>
  <c r="N264" i="23"/>
  <c r="Q366" i="18"/>
  <c r="N159" i="23"/>
  <c r="Q261" i="18"/>
  <c r="N121" i="23"/>
  <c r="Q223" i="18"/>
  <c r="N75" i="23"/>
  <c r="Q177" i="18"/>
  <c r="N503" i="23"/>
  <c r="Q605" i="18"/>
  <c r="N482" i="23"/>
  <c r="Q584" i="18"/>
  <c r="N461" i="23"/>
  <c r="Q563" i="18"/>
  <c r="N439" i="23"/>
  <c r="Q541" i="18"/>
  <c r="N418" i="23"/>
  <c r="Q520" i="18"/>
  <c r="N397" i="23"/>
  <c r="Q499" i="18"/>
  <c r="N375" i="23"/>
  <c r="Q477" i="18"/>
  <c r="N354" i="23"/>
  <c r="Q456" i="18"/>
  <c r="N327" i="23"/>
  <c r="Q429" i="18"/>
  <c r="N297" i="23"/>
  <c r="Q399" i="18"/>
  <c r="N269" i="23"/>
  <c r="Q371" i="18"/>
  <c r="N241" i="23"/>
  <c r="Q343" i="18"/>
  <c r="N212" i="23"/>
  <c r="Q314" i="18"/>
  <c r="N184" i="23"/>
  <c r="Q286" i="18"/>
  <c r="N156" i="23"/>
  <c r="Q258" i="18"/>
  <c r="N127" i="23"/>
  <c r="Q229" i="18"/>
  <c r="N99" i="23"/>
  <c r="Q201" i="18"/>
  <c r="N57" i="23"/>
  <c r="Q159" i="18"/>
  <c r="N504" i="23"/>
  <c r="Q606" i="18"/>
  <c r="N488" i="23"/>
  <c r="Q590" i="18"/>
  <c r="N472" i="23"/>
  <c r="Q574" i="18"/>
  <c r="N456" i="23"/>
  <c r="Q558" i="18"/>
  <c r="N440" i="23"/>
  <c r="Q542" i="18"/>
  <c r="N424" i="23"/>
  <c r="Q526" i="18"/>
  <c r="N408" i="23"/>
  <c r="Q510" i="18"/>
  <c r="N392" i="23"/>
  <c r="Q494" i="18"/>
  <c r="N376" i="23"/>
  <c r="Q478" i="18"/>
  <c r="N360" i="23"/>
  <c r="Q462" i="18"/>
  <c r="N341" i="23"/>
  <c r="Q443" i="18"/>
  <c r="N320" i="23"/>
  <c r="Q422" i="18"/>
  <c r="N299" i="23"/>
  <c r="Q401" i="18"/>
  <c r="N277" i="23"/>
  <c r="Q379" i="18"/>
  <c r="N256" i="23"/>
  <c r="Q358" i="18"/>
  <c r="N235" i="23"/>
  <c r="Q337" i="18"/>
  <c r="N213" i="23"/>
  <c r="Q315" i="18"/>
  <c r="N192" i="23"/>
  <c r="Q294" i="18"/>
  <c r="N171" i="23"/>
  <c r="Q273" i="18"/>
  <c r="N149" i="23"/>
  <c r="Q251" i="18"/>
  <c r="N128" i="23"/>
  <c r="Q230" i="18"/>
  <c r="N107" i="23"/>
  <c r="Q209" i="18"/>
  <c r="N79" i="23"/>
  <c r="Q181" i="18"/>
  <c r="N47" i="23"/>
  <c r="Q149" i="18"/>
  <c r="N15" i="23"/>
  <c r="N19" i="23"/>
  <c r="N338" i="23"/>
  <c r="Q440" i="18"/>
  <c r="N322" i="23"/>
  <c r="Q424" i="18"/>
  <c r="N306" i="23"/>
  <c r="Q408" i="18"/>
  <c r="N290" i="23"/>
  <c r="Q392" i="18"/>
  <c r="N274" i="23"/>
  <c r="Q376" i="18"/>
  <c r="N258" i="23"/>
  <c r="Q360" i="18"/>
  <c r="N242" i="23"/>
  <c r="Q344" i="18"/>
  <c r="N226" i="23"/>
  <c r="Q328" i="18"/>
  <c r="N210" i="23"/>
  <c r="Q312" i="18"/>
  <c r="N194" i="23"/>
  <c r="Q296" i="18"/>
  <c r="N178" i="23"/>
  <c r="Q280" i="18"/>
  <c r="N162" i="23"/>
  <c r="Q264" i="18"/>
  <c r="N146" i="23"/>
  <c r="Q248" i="18"/>
  <c r="N130" i="23"/>
  <c r="Q232" i="18"/>
  <c r="N114" i="23"/>
  <c r="Q216" i="18"/>
  <c r="N98" i="23"/>
  <c r="Q200" i="18"/>
  <c r="N82" i="23"/>
  <c r="Q184" i="18"/>
  <c r="N66" i="23"/>
  <c r="Q168" i="18"/>
  <c r="N50" i="23"/>
  <c r="Q152" i="18"/>
  <c r="N34" i="23"/>
  <c r="Q136" i="18"/>
  <c r="N18" i="23"/>
  <c r="N88" i="23"/>
  <c r="Q190" i="18"/>
  <c r="N72" i="23"/>
  <c r="Q174" i="18"/>
  <c r="N56" i="23"/>
  <c r="Q158" i="18"/>
  <c r="N40" i="23"/>
  <c r="Q142" i="18"/>
  <c r="N24" i="23"/>
  <c r="Q126" i="18"/>
  <c r="N422" i="23"/>
  <c r="Q524" i="18"/>
  <c r="N506" i="23"/>
  <c r="Q608" i="18"/>
  <c r="N366" i="23"/>
  <c r="Q468" i="18"/>
  <c r="N473" i="23"/>
  <c r="Q575" i="18"/>
  <c r="N415" i="23"/>
  <c r="Q517" i="18"/>
  <c r="N357" i="23"/>
  <c r="Q459" i="18"/>
  <c r="N371" i="23"/>
  <c r="Q473" i="18"/>
  <c r="N244" i="23"/>
  <c r="Q346" i="18"/>
  <c r="N505" i="23"/>
  <c r="Q607" i="18"/>
  <c r="N447" i="23"/>
  <c r="Q549" i="18"/>
  <c r="N137" i="23"/>
  <c r="Q239" i="18"/>
  <c r="N495" i="23"/>
  <c r="Q597" i="18"/>
  <c r="N410" i="23"/>
  <c r="Q512" i="18"/>
  <c r="N382" i="23"/>
  <c r="Q484" i="18"/>
  <c r="N353" i="23"/>
  <c r="Q455" i="18"/>
  <c r="N316" i="23"/>
  <c r="Q418" i="18"/>
  <c r="N239" i="23"/>
  <c r="Q341" i="18"/>
  <c r="N164" i="23"/>
  <c r="Q266" i="18"/>
  <c r="N83" i="23"/>
  <c r="Q185" i="18"/>
  <c r="N247" i="23"/>
  <c r="Q349" i="18"/>
  <c r="N172" i="23"/>
  <c r="Q274" i="18"/>
  <c r="N33" i="23"/>
  <c r="Q135" i="18"/>
  <c r="N131" i="23"/>
  <c r="Q233" i="18"/>
  <c r="N509" i="23"/>
  <c r="Q611" i="18"/>
  <c r="N466" i="23"/>
  <c r="Q568" i="18"/>
  <c r="N423" i="23"/>
  <c r="Q525" i="18"/>
  <c r="N402" i="23"/>
  <c r="Q504" i="18"/>
  <c r="N359" i="23"/>
  <c r="Q461" i="18"/>
  <c r="N333" i="23"/>
  <c r="Q435" i="18"/>
  <c r="N276" i="23"/>
  <c r="Q378" i="18"/>
  <c r="N191" i="23"/>
  <c r="Q293" i="18"/>
  <c r="N163" i="23"/>
  <c r="Q265" i="18"/>
  <c r="N105" i="23"/>
  <c r="Q207" i="18"/>
  <c r="N67" i="23"/>
  <c r="Q169" i="18"/>
  <c r="N476" i="23"/>
  <c r="Q578" i="18"/>
  <c r="N460" i="23"/>
  <c r="Q562" i="18"/>
  <c r="N444" i="23"/>
  <c r="Q546" i="18"/>
  <c r="N428" i="23"/>
  <c r="Q530" i="18"/>
  <c r="N396" i="23"/>
  <c r="Q498" i="18"/>
  <c r="N364" i="23"/>
  <c r="Q466" i="18"/>
  <c r="N325" i="23"/>
  <c r="Q427" i="18"/>
  <c r="N283" i="23"/>
  <c r="Q385" i="18"/>
  <c r="N261" i="23"/>
  <c r="Q363" i="18"/>
  <c r="N219" i="23"/>
  <c r="Q321" i="18"/>
  <c r="N133" i="23"/>
  <c r="Q235" i="18"/>
  <c r="N87" i="23"/>
  <c r="Q189" i="18"/>
  <c r="N27" i="23"/>
  <c r="Q129" i="18"/>
  <c r="N326" i="23"/>
  <c r="Q428" i="18"/>
  <c r="N310" i="23"/>
  <c r="Q412" i="18"/>
  <c r="N278" i="23"/>
  <c r="Q380" i="18"/>
  <c r="N246" i="23"/>
  <c r="Q348" i="18"/>
  <c r="N166" i="23"/>
  <c r="Q268" i="18"/>
  <c r="N134" i="23"/>
  <c r="Q236" i="18"/>
  <c r="N118" i="23"/>
  <c r="Q220" i="18"/>
  <c r="N70" i="23"/>
  <c r="Q172" i="18"/>
  <c r="N38" i="23"/>
  <c r="Q140" i="18"/>
  <c r="N22" i="23"/>
  <c r="Q124" i="18"/>
  <c r="N92" i="23"/>
  <c r="Q194" i="18"/>
  <c r="N60" i="23"/>
  <c r="Q162" i="18"/>
  <c r="N28" i="23"/>
  <c r="Q130" i="18"/>
  <c r="N507" i="23"/>
  <c r="Q609" i="18"/>
  <c r="N451" i="23"/>
  <c r="Q553" i="18"/>
  <c r="N373" i="23"/>
  <c r="Q475" i="18"/>
  <c r="N478" i="23"/>
  <c r="Q580" i="18"/>
  <c r="N421" i="23"/>
  <c r="Q523" i="18"/>
  <c r="N501" i="23"/>
  <c r="Q603" i="18"/>
  <c r="N443" i="23"/>
  <c r="Q545" i="18"/>
  <c r="N358" i="23"/>
  <c r="Q460" i="18"/>
  <c r="N470" i="23"/>
  <c r="Q572" i="18"/>
  <c r="N409" i="23"/>
  <c r="Q511" i="18"/>
  <c r="N414" i="23"/>
  <c r="Q516" i="18"/>
  <c r="N385" i="23"/>
  <c r="Q487" i="18"/>
  <c r="N349" i="23"/>
  <c r="Q451" i="18"/>
  <c r="N311" i="23"/>
  <c r="Q413" i="18"/>
  <c r="N273" i="23"/>
  <c r="Q375" i="18"/>
  <c r="N225" i="23"/>
  <c r="Q327" i="18"/>
  <c r="N49" i="23"/>
  <c r="Q151" i="18"/>
  <c r="N490" i="23"/>
  <c r="Q592" i="18"/>
  <c r="N462" i="23"/>
  <c r="Q564" i="18"/>
  <c r="N433" i="23"/>
  <c r="Q535" i="18"/>
  <c r="N405" i="23"/>
  <c r="Q507" i="18"/>
  <c r="N377" i="23"/>
  <c r="Q479" i="18"/>
  <c r="N345" i="23"/>
  <c r="Q447" i="18"/>
  <c r="N308" i="23"/>
  <c r="Q410" i="18"/>
  <c r="N271" i="23"/>
  <c r="Q373" i="18"/>
  <c r="N232" i="23"/>
  <c r="Q334" i="18"/>
  <c r="N195" i="23"/>
  <c r="Q297" i="18"/>
  <c r="N157" i="23"/>
  <c r="Q259" i="18"/>
  <c r="N119" i="23"/>
  <c r="Q221" i="18"/>
  <c r="N73" i="23"/>
  <c r="Q175" i="18"/>
  <c r="N510" i="23"/>
  <c r="Q612" i="18"/>
  <c r="N481" i="23"/>
  <c r="Q583" i="18"/>
  <c r="N453" i="23"/>
  <c r="Q555" i="18"/>
  <c r="N425" i="23"/>
  <c r="Q527" i="18"/>
  <c r="N395" i="23"/>
  <c r="Q497" i="18"/>
  <c r="N367" i="23"/>
  <c r="Q469" i="18"/>
  <c r="N335" i="23"/>
  <c r="Q437" i="18"/>
  <c r="N296" i="23"/>
  <c r="Q398" i="18"/>
  <c r="N259" i="23"/>
  <c r="Q361" i="18"/>
  <c r="N221" i="23"/>
  <c r="Q323" i="18"/>
  <c r="N183" i="23"/>
  <c r="Q285" i="18"/>
  <c r="N145" i="23"/>
  <c r="Q247" i="18"/>
  <c r="N108" i="23"/>
  <c r="Q210" i="18"/>
  <c r="N53" i="23"/>
  <c r="Q155" i="18"/>
  <c r="N303" i="23"/>
  <c r="Q405" i="18"/>
  <c r="N265" i="23"/>
  <c r="Q367" i="18"/>
  <c r="N228" i="23"/>
  <c r="Q330" i="18"/>
  <c r="N189" i="23"/>
  <c r="Q291" i="18"/>
  <c r="N152" i="23"/>
  <c r="Q254" i="18"/>
  <c r="N115" i="23"/>
  <c r="Q217" i="18"/>
  <c r="N65" i="23"/>
  <c r="Q167" i="18"/>
  <c r="N207" i="23"/>
  <c r="Q309" i="18"/>
  <c r="N151" i="23"/>
  <c r="Q253" i="18"/>
  <c r="N111" i="23"/>
  <c r="Q213" i="18"/>
  <c r="N61" i="23"/>
  <c r="Q163" i="18"/>
  <c r="N498" i="23"/>
  <c r="Q600" i="18"/>
  <c r="N477" i="23"/>
  <c r="Q579" i="18"/>
  <c r="N455" i="23"/>
  <c r="Q557" i="18"/>
  <c r="N434" i="23"/>
  <c r="Q536" i="18"/>
  <c r="N413" i="23"/>
  <c r="Q515" i="18"/>
  <c r="N391" i="23"/>
  <c r="Q493" i="18"/>
  <c r="N370" i="23"/>
  <c r="Q472" i="18"/>
  <c r="N348" i="23"/>
  <c r="Q450" i="18"/>
  <c r="N319" i="23"/>
  <c r="Q421" i="18"/>
  <c r="N291" i="23"/>
  <c r="Q393" i="18"/>
  <c r="N263" i="23"/>
  <c r="Q365" i="18"/>
  <c r="N233" i="23"/>
  <c r="Q335" i="18"/>
  <c r="N205" i="23"/>
  <c r="Q307" i="18"/>
  <c r="N177" i="23"/>
  <c r="Q279" i="18"/>
  <c r="N148" i="23"/>
  <c r="Q250" i="18"/>
  <c r="N120" i="23"/>
  <c r="Q222" i="18"/>
  <c r="N89" i="23"/>
  <c r="Q191" i="18"/>
  <c r="N45" i="23"/>
  <c r="Q147" i="18"/>
  <c r="N500" i="23"/>
  <c r="Q602" i="18"/>
  <c r="N484" i="23"/>
  <c r="Q586" i="18"/>
  <c r="N468" i="23"/>
  <c r="Q570" i="18"/>
  <c r="N452" i="23"/>
  <c r="Q554" i="18"/>
  <c r="N436" i="23"/>
  <c r="Q538" i="18"/>
  <c r="N420" i="23"/>
  <c r="Q522" i="18"/>
  <c r="N404" i="23"/>
  <c r="Q506" i="18"/>
  <c r="N388" i="23"/>
  <c r="Q490" i="18"/>
  <c r="N372" i="23"/>
  <c r="Q474" i="18"/>
  <c r="N356" i="23"/>
  <c r="Q458" i="18"/>
  <c r="N336" i="23"/>
  <c r="Q438" i="18"/>
  <c r="N315" i="23"/>
  <c r="Q417" i="18"/>
  <c r="N293" i="23"/>
  <c r="Q395" i="18"/>
  <c r="N272" i="23"/>
  <c r="Q374" i="18"/>
  <c r="N251" i="23"/>
  <c r="Q353" i="18"/>
  <c r="N229" i="23"/>
  <c r="Q331" i="18"/>
  <c r="N208" i="23"/>
  <c r="Q310" i="18"/>
  <c r="N187" i="23"/>
  <c r="Q289" i="18"/>
  <c r="N165" i="23"/>
  <c r="Q267" i="18"/>
  <c r="N144" i="23"/>
  <c r="Q246" i="18"/>
  <c r="N123" i="23"/>
  <c r="Q225" i="18"/>
  <c r="N101" i="23"/>
  <c r="Q203" i="18"/>
  <c r="N71" i="23"/>
  <c r="Q173" i="18"/>
  <c r="N39" i="23"/>
  <c r="Q141" i="18"/>
  <c r="N43" i="23"/>
  <c r="Q145" i="18"/>
  <c r="N350" i="23"/>
  <c r="Q452" i="18"/>
  <c r="N334" i="23"/>
  <c r="Q436" i="18"/>
  <c r="N318" i="23"/>
  <c r="Q420" i="18"/>
  <c r="N302" i="23"/>
  <c r="Q404" i="18"/>
  <c r="N286" i="23"/>
  <c r="Q388" i="18"/>
  <c r="N270" i="23"/>
  <c r="Q372" i="18"/>
  <c r="N254" i="23"/>
  <c r="Q356" i="18"/>
  <c r="N238" i="23"/>
  <c r="Q340" i="18"/>
  <c r="N222" i="23"/>
  <c r="Q324" i="18"/>
  <c r="N206" i="23"/>
  <c r="Q308" i="18"/>
  <c r="N190" i="23"/>
  <c r="Q292" i="18"/>
  <c r="N174" i="23"/>
  <c r="Q276" i="18"/>
  <c r="N158" i="23"/>
  <c r="Q260" i="18"/>
  <c r="N142" i="23"/>
  <c r="Q244" i="18"/>
  <c r="N126" i="23"/>
  <c r="Q228" i="18"/>
  <c r="N110" i="23"/>
  <c r="Q212" i="18"/>
  <c r="N94" i="23"/>
  <c r="Q196" i="18"/>
  <c r="N78" i="23"/>
  <c r="Q180" i="18"/>
  <c r="N62" i="23"/>
  <c r="Q164" i="18"/>
  <c r="N46" i="23"/>
  <c r="Q148" i="18"/>
  <c r="N30" i="23"/>
  <c r="Q132" i="18"/>
  <c r="N14" i="23"/>
  <c r="N84" i="23"/>
  <c r="Q186" i="18"/>
  <c r="N68" i="23"/>
  <c r="Q170" i="18"/>
  <c r="N52" i="23"/>
  <c r="Q154" i="18"/>
  <c r="N36" i="23"/>
  <c r="Q138" i="18"/>
  <c r="N20" i="23"/>
  <c r="N494" i="23"/>
  <c r="Q596" i="18"/>
  <c r="N437" i="23"/>
  <c r="Q539" i="18"/>
  <c r="N351" i="23"/>
  <c r="Q453" i="18"/>
  <c r="N463" i="23"/>
  <c r="Q565" i="18"/>
  <c r="N394" i="23"/>
  <c r="Q496" i="18"/>
  <c r="N486" i="23"/>
  <c r="Q588" i="18"/>
  <c r="N430" i="23"/>
  <c r="Q532" i="18"/>
  <c r="N332" i="23"/>
  <c r="Q434" i="18"/>
  <c r="N457" i="23"/>
  <c r="Q559" i="18"/>
  <c r="N379" i="23"/>
  <c r="Q481" i="18"/>
  <c r="N406" i="23"/>
  <c r="Q508" i="18"/>
  <c r="N378" i="23"/>
  <c r="Q480" i="18"/>
  <c r="N339" i="23"/>
  <c r="Q441" i="18"/>
  <c r="N301" i="23"/>
  <c r="Q403" i="18"/>
  <c r="N253" i="23"/>
  <c r="Q355" i="18"/>
  <c r="N216" i="23"/>
  <c r="Q318" i="18"/>
  <c r="N483" i="23"/>
  <c r="Q585" i="18"/>
  <c r="N454" i="23"/>
  <c r="Q556" i="18"/>
  <c r="N426" i="23"/>
  <c r="Q528" i="18"/>
  <c r="N398" i="23"/>
  <c r="Q500" i="18"/>
  <c r="N369" i="23"/>
  <c r="Q471" i="18"/>
  <c r="N337" i="23"/>
  <c r="Q439" i="18"/>
  <c r="N300" i="23"/>
  <c r="Q402" i="18"/>
  <c r="N260" i="23"/>
  <c r="Q362" i="18"/>
  <c r="N223" i="23"/>
  <c r="Q325" i="18"/>
  <c r="N185" i="23"/>
  <c r="Q287" i="18"/>
  <c r="N147" i="23"/>
  <c r="Q249" i="18"/>
  <c r="N109" i="23"/>
  <c r="Q211" i="18"/>
  <c r="N59" i="23"/>
  <c r="Q161" i="18"/>
  <c r="N502" i="23"/>
  <c r="Q604" i="18"/>
  <c r="N474" i="23"/>
  <c r="Q576" i="18"/>
  <c r="N446" i="23"/>
  <c r="Q548" i="18"/>
  <c r="N417" i="23"/>
  <c r="Q519" i="18"/>
  <c r="N389" i="23"/>
  <c r="Q491" i="18"/>
  <c r="N361" i="23"/>
  <c r="Q463" i="18"/>
  <c r="N324" i="23"/>
  <c r="Q426" i="18"/>
  <c r="N287" i="23"/>
  <c r="Q389" i="18"/>
  <c r="N249" i="23"/>
  <c r="Q351" i="18"/>
  <c r="N211" i="23"/>
  <c r="Q313" i="18"/>
  <c r="N173" i="23"/>
  <c r="Q275" i="18"/>
  <c r="N136" i="23"/>
  <c r="Q238" i="18"/>
  <c r="N97" i="23"/>
  <c r="Q199" i="18"/>
  <c r="N37" i="23"/>
  <c r="Q139" i="18"/>
  <c r="N295" i="23"/>
  <c r="Q397" i="18"/>
  <c r="N257" i="23"/>
  <c r="Q359" i="18"/>
  <c r="N217" i="23"/>
  <c r="Q319" i="18"/>
  <c r="N180" i="23"/>
  <c r="Q282" i="18"/>
  <c r="N143" i="23"/>
  <c r="Q245" i="18"/>
  <c r="N104" i="23"/>
  <c r="Q206" i="18"/>
  <c r="N51" i="23"/>
  <c r="Q153" i="18"/>
  <c r="N188" i="23"/>
  <c r="Q290" i="18"/>
  <c r="N140" i="23"/>
  <c r="Q242" i="18"/>
  <c r="N103" i="23"/>
  <c r="Q205" i="18"/>
  <c r="N25" i="23"/>
  <c r="Q127" i="18"/>
  <c r="N493" i="23"/>
  <c r="Q595" i="18"/>
  <c r="N471" i="23"/>
  <c r="Q573" i="18"/>
  <c r="N450" i="23"/>
  <c r="Q552" i="18"/>
  <c r="N429" i="23"/>
  <c r="Q531" i="18"/>
  <c r="N407" i="23"/>
  <c r="Q509" i="18"/>
  <c r="N386" i="23"/>
  <c r="Q488" i="18"/>
  <c r="N365" i="23"/>
  <c r="Q467" i="18"/>
  <c r="N340" i="23"/>
  <c r="Q442" i="18"/>
  <c r="N312" i="23"/>
  <c r="Q414" i="18"/>
  <c r="N284" i="23"/>
  <c r="Q386" i="18"/>
  <c r="N255" i="23"/>
  <c r="Q357" i="18"/>
  <c r="N227" i="23"/>
  <c r="Q329" i="18"/>
  <c r="N199" i="23"/>
  <c r="Q301" i="18"/>
  <c r="N169" i="23"/>
  <c r="Q271" i="18"/>
  <c r="N141" i="23"/>
  <c r="Q243" i="18"/>
  <c r="N113" i="23"/>
  <c r="Q215" i="18"/>
  <c r="N77" i="23"/>
  <c r="Q179" i="18"/>
  <c r="N29" i="23"/>
  <c r="Q131" i="18"/>
  <c r="N496" i="23"/>
  <c r="Q598" i="18"/>
  <c r="N480" i="23"/>
  <c r="Q582" i="18"/>
  <c r="N464" i="23"/>
  <c r="Q566" i="18"/>
  <c r="N448" i="23"/>
  <c r="Q550" i="18"/>
  <c r="N432" i="23"/>
  <c r="Q534" i="18"/>
  <c r="N416" i="23"/>
  <c r="Q518" i="18"/>
  <c r="N400" i="23"/>
  <c r="Q502" i="18"/>
  <c r="N384" i="23"/>
  <c r="Q486" i="18"/>
  <c r="N368" i="23"/>
  <c r="Q470" i="18"/>
  <c r="N352" i="23"/>
  <c r="Q454" i="18"/>
  <c r="N331" i="23"/>
  <c r="Q433" i="18"/>
  <c r="N309" i="23"/>
  <c r="Q411" i="18"/>
  <c r="N288" i="23"/>
  <c r="Q390" i="18"/>
  <c r="N267" i="23"/>
  <c r="Q369" i="18"/>
  <c r="N245" i="23"/>
  <c r="Q347" i="18"/>
  <c r="I31" i="1" s="1" a="1"/>
  <c r="I31" i="1" s="1"/>
  <c r="N224" i="23"/>
  <c r="Q326" i="18"/>
  <c r="N203" i="23"/>
  <c r="Q305" i="18"/>
  <c r="N181" i="23"/>
  <c r="Q283" i="18"/>
  <c r="N160" i="23"/>
  <c r="Q262" i="18"/>
  <c r="N139" i="23"/>
  <c r="Q241" i="18"/>
  <c r="N117" i="23"/>
  <c r="Q219" i="18"/>
  <c r="N95" i="23"/>
  <c r="Q197" i="18"/>
  <c r="N63" i="23"/>
  <c r="Q165" i="18"/>
  <c r="N31" i="23"/>
  <c r="Q133" i="18"/>
  <c r="N35" i="23"/>
  <c r="Q137" i="18"/>
  <c r="N346" i="23"/>
  <c r="Q448" i="18"/>
  <c r="N330" i="23"/>
  <c r="Q432" i="18"/>
  <c r="N314" i="23"/>
  <c r="Q416" i="18"/>
  <c r="N298" i="23"/>
  <c r="Q400" i="18"/>
  <c r="N282" i="23"/>
  <c r="Q384" i="18"/>
  <c r="N266" i="23"/>
  <c r="Q368" i="18"/>
  <c r="N250" i="23"/>
  <c r="Q352" i="18"/>
  <c r="N234" i="23"/>
  <c r="Q336" i="18"/>
  <c r="N218" i="23"/>
  <c r="Q320" i="18"/>
  <c r="N202" i="23"/>
  <c r="Q304" i="18"/>
  <c r="N186" i="23"/>
  <c r="Q288" i="18"/>
  <c r="N170" i="23"/>
  <c r="Q272" i="18"/>
  <c r="N154" i="23"/>
  <c r="Q256" i="18"/>
  <c r="N138" i="23"/>
  <c r="Q240" i="18"/>
  <c r="N122" i="23"/>
  <c r="Q224" i="18"/>
  <c r="N106" i="23"/>
  <c r="Q208" i="18"/>
  <c r="N90" i="23"/>
  <c r="Q192" i="18"/>
  <c r="N74" i="23"/>
  <c r="Q176" i="18"/>
  <c r="N58" i="23"/>
  <c r="Q160" i="18"/>
  <c r="N42" i="23"/>
  <c r="Q144" i="18"/>
  <c r="N26" i="23"/>
  <c r="Q128" i="18"/>
  <c r="N96" i="23"/>
  <c r="Q198" i="18"/>
  <c r="N80" i="23"/>
  <c r="Q182" i="18"/>
  <c r="N64" i="23"/>
  <c r="Q166" i="18"/>
  <c r="N48" i="23"/>
  <c r="Q150" i="18"/>
  <c r="N16" i="23"/>
  <c r="O363" i="23"/>
  <c r="O421" i="23"/>
  <c r="O393" i="23"/>
  <c r="O365" i="23"/>
  <c r="O337" i="23"/>
  <c r="O354" i="23"/>
  <c r="O438" i="23"/>
  <c r="O330" i="23"/>
  <c r="O224" i="23"/>
  <c r="O369" i="23"/>
  <c r="O307" i="23"/>
  <c r="O104" i="23"/>
  <c r="O214" i="23"/>
  <c r="O335" i="23"/>
  <c r="O249" i="23"/>
  <c r="O228" i="23"/>
  <c r="O320" i="23"/>
  <c r="O242" i="23"/>
  <c r="O234" i="23"/>
  <c r="O208" i="23"/>
  <c r="O189" i="23"/>
  <c r="O286" i="23"/>
  <c r="O277" i="23"/>
  <c r="O254" i="23"/>
  <c r="O245" i="23"/>
  <c r="O222" i="23"/>
  <c r="O199" i="23"/>
  <c r="O194" i="23"/>
  <c r="O174" i="23"/>
  <c r="O166" i="23"/>
  <c r="O92" i="23"/>
  <c r="O193" i="23"/>
  <c r="O187" i="23"/>
  <c r="O173" i="23"/>
  <c r="O165" i="23"/>
  <c r="O149" i="23"/>
  <c r="O119" i="23"/>
  <c r="O63" i="23"/>
  <c r="O182" i="23"/>
  <c r="O164" i="23"/>
  <c r="O145" i="23"/>
  <c r="O105" i="23"/>
  <c r="O74" i="23"/>
  <c r="O118" i="23"/>
  <c r="O103" i="23"/>
  <c r="O84" i="23"/>
  <c r="O481" i="23"/>
  <c r="O115" i="23"/>
  <c r="O498" i="23"/>
  <c r="O135" i="23"/>
  <c r="O128" i="23"/>
  <c r="O114" i="23"/>
  <c r="O77" i="23"/>
  <c r="O491" i="23"/>
  <c r="O75" i="23"/>
  <c r="O46" i="23"/>
  <c r="O461" i="23"/>
  <c r="O93" i="23"/>
  <c r="O76" i="23"/>
  <c r="O62" i="23"/>
  <c r="O41" i="23"/>
  <c r="O473" i="23"/>
  <c r="O70" i="23"/>
  <c r="O52" i="23"/>
  <c r="O43" i="23"/>
  <c r="O506" i="23"/>
  <c r="O490" i="23"/>
  <c r="O475" i="23"/>
  <c r="O463" i="23"/>
  <c r="O38" i="23"/>
  <c r="O503" i="23"/>
  <c r="O489" i="23"/>
  <c r="O476" i="23"/>
  <c r="O458" i="23"/>
  <c r="O27" i="23"/>
  <c r="O444" i="23"/>
  <c r="O417" i="23"/>
  <c r="O401" i="23"/>
  <c r="O389" i="23"/>
  <c r="O349" i="23"/>
  <c r="O278" i="23"/>
  <c r="O312" i="23"/>
  <c r="O374" i="23"/>
  <c r="O310" i="23"/>
  <c r="O362" i="23"/>
  <c r="O332" i="23"/>
  <c r="O284" i="23"/>
  <c r="O237" i="23"/>
  <c r="O210" i="23"/>
  <c r="O261" i="23"/>
  <c r="O24" i="23"/>
  <c r="O23" i="23"/>
  <c r="O33" i="23"/>
  <c r="O428" i="23"/>
  <c r="O424" i="23"/>
  <c r="O420" i="23"/>
  <c r="O416" i="23"/>
  <c r="O412" i="23"/>
  <c r="O408" i="23"/>
  <c r="O404" i="23"/>
  <c r="O400" i="23"/>
  <c r="O396" i="23"/>
  <c r="O392" i="23"/>
  <c r="O388" i="23"/>
  <c r="O384" i="23"/>
  <c r="O380" i="23"/>
  <c r="O364" i="23"/>
  <c r="O348" i="23"/>
  <c r="O342" i="23"/>
  <c r="O252" i="23"/>
  <c r="O338" i="23"/>
  <c r="O311" i="23"/>
  <c r="O445" i="23"/>
  <c r="O437" i="23"/>
  <c r="O433" i="23"/>
  <c r="O367" i="23"/>
  <c r="O351" i="23"/>
  <c r="O329" i="23"/>
  <c r="O308" i="23"/>
  <c r="O220" i="23"/>
  <c r="O355" i="23"/>
  <c r="O442" i="23"/>
  <c r="O368" i="23"/>
  <c r="O352" i="23"/>
  <c r="O324" i="23"/>
  <c r="O270" i="23"/>
  <c r="O216" i="23"/>
  <c r="O218" i="23"/>
  <c r="O213" i="23"/>
  <c r="O185" i="23"/>
  <c r="O112" i="23"/>
  <c r="O334" i="23"/>
  <c r="O279" i="23"/>
  <c r="O244" i="23"/>
  <c r="O236" i="23"/>
  <c r="O221" i="23"/>
  <c r="O209" i="23"/>
  <c r="O328" i="23"/>
  <c r="O319" i="23"/>
  <c r="O281" i="23"/>
  <c r="O269" i="23"/>
  <c r="O260" i="23"/>
  <c r="O239" i="23"/>
  <c r="O232" i="23"/>
  <c r="O207" i="23"/>
  <c r="O183" i="23"/>
  <c r="O291" i="23"/>
  <c r="O283" i="23"/>
  <c r="O259" i="23"/>
  <c r="O251" i="23"/>
  <c r="O227" i="23"/>
  <c r="O219" i="23"/>
  <c r="O198" i="23"/>
  <c r="O192" i="23"/>
  <c r="O171" i="23"/>
  <c r="O163" i="23"/>
  <c r="O156" i="23"/>
  <c r="O130" i="23"/>
  <c r="O87" i="23"/>
  <c r="O191" i="23"/>
  <c r="O186" i="23"/>
  <c r="O172" i="23"/>
  <c r="O155" i="23"/>
  <c r="O138" i="23"/>
  <c r="O108" i="23"/>
  <c r="O49" i="23"/>
  <c r="O180" i="23"/>
  <c r="O151" i="23"/>
  <c r="O144" i="23"/>
  <c r="O58" i="23"/>
  <c r="O113" i="23"/>
  <c r="O98" i="23"/>
  <c r="O40" i="23"/>
  <c r="O465" i="23"/>
  <c r="O109" i="23"/>
  <c r="O86" i="23"/>
  <c r="O496" i="23"/>
  <c r="O134" i="23"/>
  <c r="O125" i="23"/>
  <c r="O101" i="23"/>
  <c r="O72" i="23"/>
  <c r="O477" i="23"/>
  <c r="O61" i="23"/>
  <c r="O500" i="23"/>
  <c r="O460" i="23"/>
  <c r="O88" i="23"/>
  <c r="O68" i="23"/>
  <c r="O59" i="23"/>
  <c r="O39" i="23"/>
  <c r="O457" i="23"/>
  <c r="O69" i="23"/>
  <c r="O51" i="23"/>
  <c r="O42" i="23"/>
  <c r="O505" i="23"/>
  <c r="O487" i="23"/>
  <c r="O472" i="23"/>
  <c r="O459" i="23"/>
  <c r="O510" i="23"/>
  <c r="O502" i="23"/>
  <c r="O488" i="23"/>
  <c r="O470" i="23"/>
  <c r="O454" i="23"/>
  <c r="O28" i="23"/>
  <c r="O302" i="23"/>
  <c r="O425" i="23"/>
  <c r="O409" i="23"/>
  <c r="O397" i="23"/>
  <c r="O385" i="23"/>
  <c r="O344" i="23"/>
  <c r="O266" i="23"/>
  <c r="O449" i="23"/>
  <c r="O434" i="23"/>
  <c r="O358" i="23"/>
  <c r="O300" i="23"/>
  <c r="O446" i="23"/>
  <c r="O353" i="23"/>
  <c r="O271" i="23"/>
  <c r="O230" i="23"/>
  <c r="O200" i="23"/>
  <c r="O272" i="23"/>
  <c r="O26" i="23"/>
  <c r="O347" i="23"/>
  <c r="O297" i="23"/>
  <c r="O36" i="23"/>
  <c r="O35" i="23"/>
  <c r="O30" i="23"/>
  <c r="O29" i="23"/>
  <c r="O379" i="23"/>
  <c r="O315" i="23"/>
  <c r="O452" i="23"/>
  <c r="O431" i="23"/>
  <c r="O427" i="23"/>
  <c r="O423" i="23"/>
  <c r="O419" i="23"/>
  <c r="O415" i="23"/>
  <c r="O411" i="23"/>
  <c r="O407" i="23"/>
  <c r="O403" i="23"/>
  <c r="O399" i="23"/>
  <c r="O395" i="23"/>
  <c r="O391" i="23"/>
  <c r="O387" i="23"/>
  <c r="O383" i="23"/>
  <c r="O373" i="23"/>
  <c r="O357" i="23"/>
  <c r="O346" i="23"/>
  <c r="O340" i="23"/>
  <c r="O274" i="23"/>
  <c r="O443" i="23"/>
  <c r="O325" i="23"/>
  <c r="O305" i="23"/>
  <c r="O441" i="23"/>
  <c r="O436" i="23"/>
  <c r="O432" i="23"/>
  <c r="O366" i="23"/>
  <c r="O350" i="23"/>
  <c r="O322" i="23"/>
  <c r="O306" i="23"/>
  <c r="O285" i="23"/>
  <c r="O447" i="23"/>
  <c r="O323" i="23"/>
  <c r="O377" i="23"/>
  <c r="O361" i="23"/>
  <c r="O343" i="23"/>
  <c r="O316" i="23"/>
  <c r="O263" i="23"/>
  <c r="O181" i="23"/>
  <c r="O217" i="23"/>
  <c r="O206" i="23"/>
  <c r="O160" i="23"/>
  <c r="O341" i="23"/>
  <c r="O321" i="23"/>
  <c r="O262" i="23"/>
  <c r="O241" i="23"/>
  <c r="O233" i="23"/>
  <c r="O212" i="23"/>
  <c r="O327" i="23"/>
  <c r="O318" i="23"/>
  <c r="O276" i="23"/>
  <c r="O268" i="23"/>
  <c r="O253" i="23"/>
  <c r="O238" i="23"/>
  <c r="O231" i="23"/>
  <c r="O204" i="23"/>
  <c r="O161" i="23"/>
  <c r="O290" i="23"/>
  <c r="O282" i="23"/>
  <c r="O258" i="23"/>
  <c r="O250" i="23"/>
  <c r="O226" i="23"/>
  <c r="O205" i="23"/>
  <c r="O196" i="23"/>
  <c r="O177" i="23"/>
  <c r="O170" i="23"/>
  <c r="O162" i="23"/>
  <c r="O153" i="23"/>
  <c r="O122" i="23"/>
  <c r="O67" i="23"/>
  <c r="O190" i="23"/>
  <c r="O184" i="23"/>
  <c r="O169" i="23"/>
  <c r="O133" i="23"/>
  <c r="O90" i="23"/>
  <c r="O492" i="23"/>
  <c r="O179" i="23"/>
  <c r="O150" i="23"/>
  <c r="O141" i="23"/>
  <c r="O83" i="23"/>
  <c r="O140" i="23"/>
  <c r="O110" i="23"/>
  <c r="O96" i="23"/>
  <c r="O499" i="23"/>
  <c r="O117" i="23"/>
  <c r="O106" i="23"/>
  <c r="O73" i="23"/>
  <c r="O469" i="23"/>
  <c r="O132" i="23"/>
  <c r="O124" i="23"/>
  <c r="O89" i="23"/>
  <c r="O66" i="23"/>
  <c r="O464" i="23"/>
  <c r="O48" i="23"/>
  <c r="O483" i="23"/>
  <c r="O102" i="23"/>
  <c r="O82" i="23"/>
  <c r="O65" i="23"/>
  <c r="O55" i="23"/>
  <c r="O486" i="23"/>
  <c r="O456" i="23"/>
  <c r="O60" i="23"/>
  <c r="O50" i="23"/>
  <c r="O508" i="23"/>
  <c r="O495" i="23"/>
  <c r="O482" i="23"/>
  <c r="O471" i="23"/>
  <c r="O455" i="23"/>
  <c r="O509" i="23"/>
  <c r="O501" i="23"/>
  <c r="O485" i="23"/>
  <c r="O466" i="23"/>
  <c r="O34" i="23"/>
  <c r="O37" i="23"/>
  <c r="O246" i="23"/>
  <c r="O429" i="23"/>
  <c r="O413" i="23"/>
  <c r="O405" i="23"/>
  <c r="O381" i="23"/>
  <c r="O32" i="23"/>
  <c r="O31" i="23"/>
  <c r="O22" i="23"/>
  <c r="O25" i="23"/>
  <c r="O371" i="23"/>
  <c r="O304" i="23"/>
  <c r="O264" i="23"/>
  <c r="O430" i="23"/>
  <c r="O426" i="23"/>
  <c r="O422" i="23"/>
  <c r="O418" i="23"/>
  <c r="O414" i="23"/>
  <c r="O410" i="23"/>
  <c r="O406" i="23"/>
  <c r="O402" i="23"/>
  <c r="O398" i="23"/>
  <c r="O394" i="23"/>
  <c r="O390" i="23"/>
  <c r="O386" i="23"/>
  <c r="O382" i="23"/>
  <c r="O372" i="23"/>
  <c r="O356" i="23"/>
  <c r="O345" i="23"/>
  <c r="O289" i="23"/>
  <c r="O267" i="23"/>
  <c r="O370" i="23"/>
  <c r="O317" i="23"/>
  <c r="O453" i="23"/>
  <c r="O439" i="23"/>
  <c r="O435" i="23"/>
  <c r="O375" i="23"/>
  <c r="O359" i="23"/>
  <c r="O331" i="23"/>
  <c r="O314" i="23"/>
  <c r="O301" i="23"/>
  <c r="O257" i="23"/>
  <c r="O378" i="23"/>
  <c r="O450" i="23"/>
  <c r="O376" i="23"/>
  <c r="O360" i="23"/>
  <c r="O333" i="23"/>
  <c r="O309" i="23"/>
  <c r="O292" i="23"/>
  <c r="O247" i="23"/>
  <c r="O215" i="23"/>
  <c r="O203" i="23"/>
  <c r="O143" i="23"/>
  <c r="O336" i="23"/>
  <c r="O313" i="23"/>
  <c r="O256" i="23"/>
  <c r="O240" i="23"/>
  <c r="O229" i="23"/>
  <c r="O211" i="23"/>
  <c r="O131" i="23"/>
  <c r="O326" i="23"/>
  <c r="O294" i="23"/>
  <c r="O273" i="23"/>
  <c r="O265" i="23"/>
  <c r="O243" i="23"/>
  <c r="O235" i="23"/>
  <c r="O225" i="23"/>
  <c r="O202" i="23"/>
  <c r="O287" i="23"/>
  <c r="O280" i="23"/>
  <c r="O255" i="23"/>
  <c r="O248" i="23"/>
  <c r="O223" i="23"/>
  <c r="O201" i="23"/>
  <c r="O195" i="23"/>
  <c r="O175" i="23"/>
  <c r="O167" i="23"/>
  <c r="O159" i="23"/>
  <c r="O197" i="23"/>
  <c r="O188" i="23"/>
  <c r="O176" i="23"/>
  <c r="O168" i="23"/>
  <c r="O152" i="23"/>
  <c r="O127" i="23"/>
  <c r="O85" i="23"/>
  <c r="O484" i="23"/>
  <c r="O178" i="23"/>
  <c r="O148" i="23"/>
  <c r="O126" i="23"/>
  <c r="O78" i="23"/>
  <c r="O137" i="23"/>
  <c r="O107" i="23"/>
  <c r="O91" i="23"/>
  <c r="O497" i="23"/>
  <c r="O116" i="23"/>
  <c r="O100" i="23"/>
  <c r="O56" i="23"/>
  <c r="O468" i="23"/>
  <c r="O129" i="23"/>
  <c r="O121" i="23"/>
  <c r="O79" i="23"/>
  <c r="O57" i="23"/>
  <c r="O80" i="23"/>
  <c r="O47" i="23"/>
  <c r="O479" i="23"/>
  <c r="O97" i="23"/>
  <c r="O81" i="23"/>
  <c r="O64" i="23"/>
  <c r="O54" i="23"/>
  <c r="O474" i="23"/>
  <c r="O71" i="23"/>
  <c r="O53" i="23"/>
  <c r="O44" i="23"/>
  <c r="O507" i="23"/>
  <c r="O494" i="23"/>
  <c r="O480" i="23"/>
  <c r="O467" i="23"/>
  <c r="O45" i="23"/>
  <c r="O504" i="23"/>
  <c r="O493" i="23"/>
  <c r="O478" i="23"/>
  <c r="O462" i="23"/>
  <c r="O295" i="23"/>
  <c r="O123" i="23"/>
  <c r="O99" i="23"/>
  <c r="O288" i="23"/>
  <c r="O120" i="23"/>
  <c r="O158" i="23"/>
  <c r="O136" i="23"/>
  <c r="O94" i="23"/>
  <c r="O296" i="23"/>
  <c r="O451" i="23"/>
  <c r="O146" i="23"/>
  <c r="O440" i="23"/>
  <c r="O303" i="23"/>
  <c r="O275" i="23"/>
  <c r="O298" i="23"/>
  <c r="O299" i="23"/>
  <c r="O95" i="23"/>
  <c r="O142" i="23"/>
  <c r="O154" i="23"/>
  <c r="O293" i="23"/>
  <c r="O448" i="23"/>
  <c r="O339" i="23"/>
  <c r="O157" i="23"/>
  <c r="O147" i="23"/>
  <c r="O139" i="23"/>
  <c r="O111" i="23"/>
  <c r="B5" i="14"/>
  <c r="G13" i="17"/>
  <c r="G14" i="17"/>
  <c r="G15" i="17"/>
  <c r="G16" i="17"/>
  <c r="G17" i="17"/>
  <c r="G18" i="17"/>
  <c r="G19" i="17"/>
  <c r="G20" i="17"/>
  <c r="G21" i="17"/>
  <c r="G22" i="17"/>
  <c r="G23" i="17"/>
  <c r="G24" i="17"/>
  <c r="G25" i="17"/>
  <c r="G26" i="17"/>
  <c r="G27" i="17"/>
  <c r="G28" i="17"/>
  <c r="G29" i="17"/>
  <c r="G30" i="17"/>
  <c r="G31" i="17"/>
  <c r="B6" i="17"/>
  <c r="B5" i="17"/>
  <c r="B4" i="17"/>
  <c r="B3" i="17"/>
  <c r="B2" i="17"/>
  <c r="T170" i="18" l="1"/>
  <c r="AN170" i="18"/>
  <c r="T216" i="18"/>
  <c r="AN216" i="18"/>
  <c r="Y216" i="18" s="1"/>
  <c r="T312" i="18"/>
  <c r="AN312" i="18"/>
  <c r="Y312" i="18" s="1"/>
  <c r="T408" i="18"/>
  <c r="AN408" i="18"/>
  <c r="Y408" i="18" s="1"/>
  <c r="T209" i="18"/>
  <c r="AN209" i="18"/>
  <c r="Y209" i="18" s="1"/>
  <c r="T337" i="18"/>
  <c r="AN337" i="18"/>
  <c r="Y337" i="18" s="1"/>
  <c r="T462" i="18"/>
  <c r="AN462" i="18"/>
  <c r="Y462" i="18" s="1"/>
  <c r="T558" i="18"/>
  <c r="AN558" i="18"/>
  <c r="Y558" i="18" s="1"/>
  <c r="T229" i="18"/>
  <c r="AN229" i="18"/>
  <c r="Y229" i="18" s="1"/>
  <c r="T399" i="18"/>
  <c r="AN399" i="18"/>
  <c r="Y399" i="18" s="1"/>
  <c r="T541" i="18"/>
  <c r="AN541" i="18"/>
  <c r="T261" i="18"/>
  <c r="AN261" i="18"/>
  <c r="Y261" i="18" s="1"/>
  <c r="T339" i="18"/>
  <c r="AN339" i="18"/>
  <c r="Y339" i="18" s="1"/>
  <c r="T295" i="18"/>
  <c r="AN295" i="18"/>
  <c r="Y295" i="18" s="1"/>
  <c r="T561" i="18"/>
  <c r="AN561" i="18"/>
  <c r="Y561" i="18" s="1"/>
  <c r="T540" i="18"/>
  <c r="AN540" i="18"/>
  <c r="Y540" i="18" s="1"/>
  <c r="T354" i="18"/>
  <c r="AN354" i="18"/>
  <c r="Y354" i="18" s="1"/>
  <c r="T577" i="18"/>
  <c r="AN577" i="18"/>
  <c r="Y577" i="18" s="1"/>
  <c r="T501" i="18"/>
  <c r="AN501" i="18"/>
  <c r="Y501" i="18" s="1"/>
  <c r="T166" i="18"/>
  <c r="AN166" i="18"/>
  <c r="Y166" i="18" s="1"/>
  <c r="T144" i="18"/>
  <c r="AN144" i="18"/>
  <c r="Y144" i="18" s="1"/>
  <c r="T240" i="18"/>
  <c r="AN240" i="18"/>
  <c r="Y240" i="18" s="1"/>
  <c r="T304" i="18"/>
  <c r="AN304" i="18"/>
  <c r="Y304" i="18" s="1"/>
  <c r="T368" i="18"/>
  <c r="AN368" i="18"/>
  <c r="Y368" i="18" s="1"/>
  <c r="T432" i="18"/>
  <c r="AN432" i="18"/>
  <c r="Y432" i="18" s="1"/>
  <c r="T165" i="18"/>
  <c r="AN165" i="18"/>
  <c r="Y165" i="18" s="1"/>
  <c r="T262" i="18"/>
  <c r="AN262" i="18"/>
  <c r="Y262" i="18" s="1"/>
  <c r="T347" i="18"/>
  <c r="AN347" i="18"/>
  <c r="Y347" i="18" s="1"/>
  <c r="T433" i="18"/>
  <c r="AN433" i="18"/>
  <c r="Y433" i="18" s="1"/>
  <c r="T534" i="18"/>
  <c r="AN534" i="18"/>
  <c r="Y534" i="18" s="1"/>
  <c r="T598" i="18"/>
  <c r="AN598" i="18"/>
  <c r="T243" i="18"/>
  <c r="AN243" i="18"/>
  <c r="Y243" i="18" s="1"/>
  <c r="T357" i="18"/>
  <c r="AN357" i="18"/>
  <c r="Y357" i="18" s="1"/>
  <c r="T467" i="18"/>
  <c r="AN467" i="18"/>
  <c r="T552" i="18"/>
  <c r="AN552" i="18"/>
  <c r="Y552" i="18" s="1"/>
  <c r="T205" i="18"/>
  <c r="AN205" i="18"/>
  <c r="Y205" i="18" s="1"/>
  <c r="T206" i="18"/>
  <c r="AN206" i="18"/>
  <c r="Y206" i="18" s="1"/>
  <c r="T359" i="18"/>
  <c r="AN359" i="18"/>
  <c r="Y359" i="18" s="1"/>
  <c r="T238" i="18"/>
  <c r="AN238" i="18"/>
  <c r="Y238" i="18" s="1"/>
  <c r="T389" i="18"/>
  <c r="AN389" i="18"/>
  <c r="Y389" i="18" s="1"/>
  <c r="T519" i="18"/>
  <c r="AN519" i="18"/>
  <c r="T161" i="18"/>
  <c r="AN161" i="18"/>
  <c r="Y161" i="18" s="1"/>
  <c r="T325" i="18"/>
  <c r="AN325" i="18"/>
  <c r="T471" i="18"/>
  <c r="AN471" i="18"/>
  <c r="T585" i="18"/>
  <c r="AN585" i="18"/>
  <c r="Y585" i="18" s="1"/>
  <c r="T441" i="18"/>
  <c r="AN441" i="18"/>
  <c r="Y441" i="18" s="1"/>
  <c r="T559" i="18"/>
  <c r="AN559" i="18"/>
  <c r="Y559" i="18" s="1"/>
  <c r="T496" i="18"/>
  <c r="AN496" i="18"/>
  <c r="Y496" i="18" s="1"/>
  <c r="T596" i="18"/>
  <c r="AN596" i="18"/>
  <c r="Y596" i="18" s="1"/>
  <c r="T164" i="18"/>
  <c r="AN164" i="18"/>
  <c r="Y164" i="18" s="1"/>
  <c r="T228" i="18"/>
  <c r="AN228" i="18"/>
  <c r="Y228" i="18" s="1"/>
  <c r="T292" i="18"/>
  <c r="AN292" i="18"/>
  <c r="Y292" i="18" s="1"/>
  <c r="T356" i="18"/>
  <c r="AN356" i="18"/>
  <c r="Y356" i="18" s="1"/>
  <c r="T420" i="18"/>
  <c r="AN420" i="18"/>
  <c r="Y420" i="18" s="1"/>
  <c r="T141" i="18"/>
  <c r="AN141" i="18"/>
  <c r="Y141" i="18" s="1"/>
  <c r="T246" i="18"/>
  <c r="AN246" i="18"/>
  <c r="Y246" i="18" s="1"/>
  <c r="T331" i="18"/>
  <c r="AN331" i="18"/>
  <c r="Y331" i="18" s="1"/>
  <c r="T417" i="18"/>
  <c r="AN417" i="18"/>
  <c r="Y417" i="18" s="1"/>
  <c r="T490" i="18"/>
  <c r="AN490" i="18"/>
  <c r="Y490" i="18" s="1"/>
  <c r="T554" i="18"/>
  <c r="AN554" i="18"/>
  <c r="Y554" i="18" s="1"/>
  <c r="T147" i="18"/>
  <c r="AN147" i="18"/>
  <c r="Y147" i="18" s="1"/>
  <c r="T279" i="18"/>
  <c r="AN279" i="18"/>
  <c r="Y279" i="18" s="1"/>
  <c r="T393" i="18"/>
  <c r="AN393" i="18"/>
  <c r="T493" i="18"/>
  <c r="AN493" i="18"/>
  <c r="Y493" i="18" s="1"/>
  <c r="T579" i="18"/>
  <c r="AN579" i="18"/>
  <c r="Y579" i="18" s="1"/>
  <c r="T253" i="18"/>
  <c r="AN253" i="18"/>
  <c r="Y253" i="18" s="1"/>
  <c r="T254" i="18"/>
  <c r="AN254" i="18"/>
  <c r="Y254" i="18" s="1"/>
  <c r="T405" i="18"/>
  <c r="AN405" i="18"/>
  <c r="Y405" i="18" s="1"/>
  <c r="T285" i="18"/>
  <c r="AN285" i="18"/>
  <c r="Y285" i="18" s="1"/>
  <c r="T437" i="18"/>
  <c r="AN437" i="18"/>
  <c r="Y437" i="18" s="1"/>
  <c r="T612" i="18"/>
  <c r="AN612" i="18"/>
  <c r="Y612" i="18" s="1"/>
  <c r="T297" i="18"/>
  <c r="AN297" i="18"/>
  <c r="Y297" i="18" s="1"/>
  <c r="T373" i="18"/>
  <c r="AN373" i="18"/>
  <c r="T507" i="18"/>
  <c r="AN507" i="18"/>
  <c r="Y507" i="18" s="1"/>
  <c r="T151" i="18"/>
  <c r="AN151" i="18"/>
  <c r="Y151" i="18" s="1"/>
  <c r="T516" i="18"/>
  <c r="AN516" i="18"/>
  <c r="Y516" i="18" s="1"/>
  <c r="T545" i="18"/>
  <c r="AN545" i="18"/>
  <c r="Y545" i="18" s="1"/>
  <c r="T475" i="18"/>
  <c r="AN475" i="18"/>
  <c r="Y475" i="18" s="1"/>
  <c r="T609" i="18"/>
  <c r="AN609" i="18"/>
  <c r="Y609" i="18" s="1"/>
  <c r="T124" i="18"/>
  <c r="AN124" i="18"/>
  <c r="Y124" i="18" s="1"/>
  <c r="T236" i="18"/>
  <c r="AN236" i="18"/>
  <c r="T412" i="18"/>
  <c r="AN412" i="18"/>
  <c r="Y412" i="18" s="1"/>
  <c r="T235" i="18"/>
  <c r="AN235" i="18"/>
  <c r="Y235" i="18" s="1"/>
  <c r="T427" i="18"/>
  <c r="AN427" i="18"/>
  <c r="Y427" i="18" s="1"/>
  <c r="T578" i="18"/>
  <c r="AN578" i="18"/>
  <c r="Y578" i="18" s="1"/>
  <c r="T207" i="18"/>
  <c r="AN207" i="18"/>
  <c r="Y207" i="18" s="1"/>
  <c r="T504" i="18"/>
  <c r="AN504" i="18"/>
  <c r="Y504" i="18" s="1"/>
  <c r="T233" i="18"/>
  <c r="AN233" i="18"/>
  <c r="Y233" i="18" s="1"/>
  <c r="T185" i="18"/>
  <c r="AN185" i="18"/>
  <c r="Y185" i="18" s="1"/>
  <c r="T341" i="18"/>
  <c r="AN341" i="18"/>
  <c r="Y341" i="18" s="1"/>
  <c r="T239" i="18"/>
  <c r="AN239" i="18"/>
  <c r="Y239" i="18" s="1"/>
  <c r="T473" i="18"/>
  <c r="AN473" i="18"/>
  <c r="Y473" i="18" s="1"/>
  <c r="T468" i="18"/>
  <c r="AN468" i="18"/>
  <c r="Y468" i="18" s="1"/>
  <c r="T142" i="18"/>
  <c r="AN142" i="18"/>
  <c r="Y142" i="18" s="1"/>
  <c r="T269" i="18"/>
  <c r="AN269" i="18"/>
  <c r="Y269" i="18" s="1"/>
  <c r="T419" i="18"/>
  <c r="AN419" i="18"/>
  <c r="Y419" i="18" s="1"/>
  <c r="T543" i="18"/>
  <c r="AN543" i="18"/>
  <c r="Y543" i="18" s="1"/>
  <c r="T338" i="18"/>
  <c r="AN338" i="18"/>
  <c r="Y338" i="18" s="1"/>
  <c r="T495" i="18"/>
  <c r="AN495" i="18"/>
  <c r="Y495" i="18" s="1"/>
  <c r="T489" i="18"/>
  <c r="AN489" i="18"/>
  <c r="Y489" i="18" s="1"/>
  <c r="T593" i="18"/>
  <c r="AN593" i="18"/>
  <c r="Y593" i="18" s="1"/>
  <c r="T178" i="18"/>
  <c r="AN178" i="18"/>
  <c r="Y178" i="18" s="1"/>
  <c r="T252" i="18"/>
  <c r="AN252" i="18"/>
  <c r="Y252" i="18" s="1"/>
  <c r="T300" i="18"/>
  <c r="AN300" i="18"/>
  <c r="Y300" i="18" s="1"/>
  <c r="T332" i="18"/>
  <c r="AN332" i="18"/>
  <c r="Y332" i="18" s="1"/>
  <c r="T396" i="18"/>
  <c r="AN396" i="18"/>
  <c r="Y396" i="18" s="1"/>
  <c r="T125" i="18"/>
  <c r="AN125" i="18"/>
  <c r="Y125" i="18" s="1"/>
  <c r="T214" i="18"/>
  <c r="AN214" i="18"/>
  <c r="Y214" i="18" s="1"/>
  <c r="T278" i="18"/>
  <c r="AN278" i="18"/>
  <c r="Y278" i="18" s="1"/>
  <c r="T342" i="18"/>
  <c r="AN342" i="18"/>
  <c r="Y342" i="18" s="1"/>
  <c r="T449" i="18"/>
  <c r="AN449" i="18"/>
  <c r="T610" i="18"/>
  <c r="AN610" i="18"/>
  <c r="Y610" i="18" s="1"/>
  <c r="T322" i="18"/>
  <c r="AN322" i="18"/>
  <c r="Y322" i="18" s="1"/>
  <c r="T407" i="18"/>
  <c r="AN407" i="18"/>
  <c r="Y407" i="18" s="1"/>
  <c r="T547" i="18"/>
  <c r="AN547" i="18"/>
  <c r="Y547" i="18" s="1"/>
  <c r="T193" i="18"/>
  <c r="AN193" i="18"/>
  <c r="Y193" i="18" s="1"/>
  <c r="T195" i="18"/>
  <c r="AN195" i="18"/>
  <c r="Y195" i="18" s="1"/>
  <c r="T311" i="18"/>
  <c r="AN311" i="18"/>
  <c r="Y311" i="18" s="1"/>
  <c r="T138" i="18"/>
  <c r="AN138" i="18"/>
  <c r="Y138" i="18" s="1"/>
  <c r="T152" i="18"/>
  <c r="AN152" i="18"/>
  <c r="Y152" i="18" s="1"/>
  <c r="T248" i="18"/>
  <c r="AN248" i="18"/>
  <c r="Y248" i="18" s="1"/>
  <c r="T344" i="18"/>
  <c r="AN344" i="18"/>
  <c r="Y344" i="18" s="1"/>
  <c r="T440" i="18"/>
  <c r="AN440" i="18"/>
  <c r="Y440" i="18" s="1"/>
  <c r="T251" i="18"/>
  <c r="AN251" i="18"/>
  <c r="Y251" i="18" s="1"/>
  <c r="T422" i="18"/>
  <c r="AN422" i="18"/>
  <c r="Y422" i="18" s="1"/>
  <c r="T526" i="18"/>
  <c r="AN526" i="18"/>
  <c r="Y526" i="18" s="1"/>
  <c r="T590" i="18"/>
  <c r="AN590" i="18"/>
  <c r="Y590" i="18" s="1"/>
  <c r="T343" i="18"/>
  <c r="AN343" i="18"/>
  <c r="Y343" i="18" s="1"/>
  <c r="T499" i="18"/>
  <c r="AN499" i="18"/>
  <c r="Y499" i="18" s="1"/>
  <c r="T177" i="18"/>
  <c r="AN177" i="18"/>
  <c r="Y177" i="18" s="1"/>
  <c r="T263" i="18"/>
  <c r="AN263" i="18"/>
  <c r="Y263" i="18" s="1"/>
  <c r="T218" i="18"/>
  <c r="AN218" i="18"/>
  <c r="Y218" i="18" s="1"/>
  <c r="T446" i="18"/>
  <c r="AN446" i="18"/>
  <c r="Y446" i="18" s="1"/>
  <c r="T303" i="18"/>
  <c r="AN303" i="18"/>
  <c r="Y303" i="18" s="1"/>
  <c r="T143" i="18"/>
  <c r="AN143" i="18"/>
  <c r="Y143" i="18" s="1"/>
  <c r="T430" i="18"/>
  <c r="AN430" i="18"/>
  <c r="Y430" i="18" s="1"/>
  <c r="T394" i="18"/>
  <c r="AN394" i="18"/>
  <c r="Y394" i="18" s="1"/>
  <c r="T601" i="18"/>
  <c r="AN601" i="18"/>
  <c r="Y601" i="18" s="1"/>
  <c r="T198" i="18"/>
  <c r="AN198" i="18"/>
  <c r="Y198" i="18" s="1"/>
  <c r="T176" i="18"/>
  <c r="AN176" i="18"/>
  <c r="Y176" i="18" s="1"/>
  <c r="T272" i="18"/>
  <c r="AN272" i="18"/>
  <c r="Y272" i="18" s="1"/>
  <c r="T336" i="18"/>
  <c r="AN336" i="18"/>
  <c r="Y336" i="18" s="1"/>
  <c r="T400" i="18"/>
  <c r="AN400" i="18"/>
  <c r="Y400" i="18" s="1"/>
  <c r="T137" i="18"/>
  <c r="AN137" i="18"/>
  <c r="Y137" i="18" s="1"/>
  <c r="T219" i="18"/>
  <c r="AN219" i="18"/>
  <c r="Y219" i="18" s="1"/>
  <c r="T305" i="18"/>
  <c r="AN305" i="18"/>
  <c r="Y305" i="18" s="1"/>
  <c r="T390" i="18"/>
  <c r="AN390" i="18"/>
  <c r="Y390" i="18" s="1"/>
  <c r="T470" i="18"/>
  <c r="AN470" i="18"/>
  <c r="Y470" i="18" s="1"/>
  <c r="T502" i="18"/>
  <c r="AN502" i="18"/>
  <c r="Y502" i="18" s="1"/>
  <c r="T566" i="18"/>
  <c r="AN566" i="18"/>
  <c r="Y566" i="18" s="1"/>
  <c r="T179" i="18"/>
  <c r="AN179" i="18"/>
  <c r="Y179" i="18" s="1"/>
  <c r="T301" i="18"/>
  <c r="AN301" i="18"/>
  <c r="Y301" i="18" s="1"/>
  <c r="T414" i="18"/>
  <c r="AN414" i="18"/>
  <c r="Y414" i="18" s="1"/>
  <c r="T509" i="18"/>
  <c r="AN509" i="18"/>
  <c r="Y509" i="18" s="1"/>
  <c r="T595" i="18"/>
  <c r="AN595" i="18"/>
  <c r="Y595" i="18" s="1"/>
  <c r="T290" i="18"/>
  <c r="AN290" i="18"/>
  <c r="Y290" i="18" s="1"/>
  <c r="T282" i="18"/>
  <c r="AN282" i="18"/>
  <c r="Y282" i="18" s="1"/>
  <c r="T139" i="18"/>
  <c r="AN139" i="18"/>
  <c r="Y139" i="18" s="1"/>
  <c r="T313" i="18"/>
  <c r="AN313" i="18"/>
  <c r="Y313" i="18" s="1"/>
  <c r="T463" i="18"/>
  <c r="AN463" i="18"/>
  <c r="Y463" i="18" s="1"/>
  <c r="T576" i="18"/>
  <c r="AN576" i="18"/>
  <c r="Y576" i="18" s="1"/>
  <c r="T249" i="18"/>
  <c r="AN249" i="18"/>
  <c r="Y249" i="18" s="1"/>
  <c r="T402" i="18"/>
  <c r="AN402" i="18"/>
  <c r="Y402" i="18" s="1"/>
  <c r="T528" i="18"/>
  <c r="AN528" i="18"/>
  <c r="Y528" i="18" s="1"/>
  <c r="T355" i="18"/>
  <c r="AN355" i="18"/>
  <c r="Y355" i="18" s="1"/>
  <c r="T508" i="18"/>
  <c r="AN508" i="18"/>
  <c r="Y508" i="18" s="1"/>
  <c r="T532" i="18"/>
  <c r="AN532" i="18"/>
  <c r="Y532" i="18" s="1"/>
  <c r="T453" i="18"/>
  <c r="AN453" i="18"/>
  <c r="Y453" i="18" s="1"/>
  <c r="T132" i="18"/>
  <c r="AN132" i="18"/>
  <c r="Y132" i="18" s="1"/>
  <c r="T196" i="18"/>
  <c r="AN196" i="18"/>
  <c r="Y196" i="18" s="1"/>
  <c r="T260" i="18"/>
  <c r="AN260" i="18"/>
  <c r="Y260" i="18" s="1"/>
  <c r="T324" i="18"/>
  <c r="AN324" i="18"/>
  <c r="Y324" i="18" s="1"/>
  <c r="T388" i="18"/>
  <c r="AN388" i="18"/>
  <c r="Y388" i="18" s="1"/>
  <c r="T452" i="18"/>
  <c r="AN452" i="18"/>
  <c r="Y452" i="18" s="1"/>
  <c r="T203" i="18"/>
  <c r="AN203" i="18"/>
  <c r="Y203" i="18" s="1"/>
  <c r="T289" i="18"/>
  <c r="AN289" i="18"/>
  <c r="Y289" i="18" s="1"/>
  <c r="T374" i="18"/>
  <c r="AN374" i="18"/>
  <c r="Y374" i="18" s="1"/>
  <c r="T458" i="18"/>
  <c r="AN458" i="18"/>
  <c r="Y458" i="18" s="1"/>
  <c r="T522" i="18"/>
  <c r="AN522" i="18"/>
  <c r="Y522" i="18" s="1"/>
  <c r="T586" i="18"/>
  <c r="AN586" i="18"/>
  <c r="Y586" i="18" s="1"/>
  <c r="T222" i="18"/>
  <c r="AN222" i="18"/>
  <c r="Y222" i="18" s="1"/>
  <c r="T335" i="18"/>
  <c r="AN335" i="18"/>
  <c r="Y335" i="18" s="1"/>
  <c r="T450" i="18"/>
  <c r="AN450" i="18"/>
  <c r="Y450" i="18" s="1"/>
  <c r="T536" i="18"/>
  <c r="AN536" i="18"/>
  <c r="Y536" i="18" s="1"/>
  <c r="T163" i="18"/>
  <c r="AN163" i="18"/>
  <c r="Y163" i="18" s="1"/>
  <c r="T167" i="18"/>
  <c r="AN167" i="18"/>
  <c r="Y167" i="18" s="1"/>
  <c r="T330" i="18"/>
  <c r="AN330" i="18"/>
  <c r="Y330" i="18" s="1"/>
  <c r="T210" i="18"/>
  <c r="AN210" i="18"/>
  <c r="Y210" i="18" s="1"/>
  <c r="T361" i="18"/>
  <c r="AN361" i="18"/>
  <c r="Y361" i="18" s="1"/>
  <c r="T497" i="18"/>
  <c r="AN497" i="18"/>
  <c r="Y497" i="18" s="1"/>
  <c r="T555" i="18"/>
  <c r="AN555" i="18"/>
  <c r="Y555" i="18" s="1"/>
  <c r="T221" i="18"/>
  <c r="AN221" i="18"/>
  <c r="Y221" i="18" s="1"/>
  <c r="T447" i="18"/>
  <c r="AN447" i="18"/>
  <c r="Y447" i="18" s="1"/>
  <c r="T564" i="18"/>
  <c r="AN564" i="18"/>
  <c r="Y564" i="18" s="1"/>
  <c r="T375" i="18"/>
  <c r="AN375" i="18"/>
  <c r="Y375" i="18" s="1"/>
  <c r="T451" i="18"/>
  <c r="AN451" i="18"/>
  <c r="Y451" i="18" s="1"/>
  <c r="T572" i="18"/>
  <c r="AN572" i="18"/>
  <c r="Y572" i="18" s="1"/>
  <c r="T523" i="18"/>
  <c r="AN523" i="18"/>
  <c r="Y523" i="18" s="1"/>
  <c r="T162" i="18"/>
  <c r="AN162" i="18"/>
  <c r="Y162" i="18" s="1"/>
  <c r="T172" i="18"/>
  <c r="AN172" i="18"/>
  <c r="Y172" i="18" s="1"/>
  <c r="T348" i="18"/>
  <c r="AN348" i="18"/>
  <c r="Y348" i="18" s="1"/>
  <c r="T129" i="18"/>
  <c r="AN129" i="18"/>
  <c r="T363" i="18"/>
  <c r="AN363" i="18"/>
  <c r="Y363" i="18" s="1"/>
  <c r="T498" i="18"/>
  <c r="AN498" i="18"/>
  <c r="Y498" i="18" s="1"/>
  <c r="T546" i="18"/>
  <c r="AN546" i="18"/>
  <c r="Y546" i="18" s="1"/>
  <c r="T293" i="18"/>
  <c r="AN293" i="18"/>
  <c r="Y293" i="18" s="1"/>
  <c r="T435" i="18"/>
  <c r="AN435" i="18"/>
  <c r="Y435" i="18" s="1"/>
  <c r="T568" i="18"/>
  <c r="AN568" i="18"/>
  <c r="Y568" i="18" s="1"/>
  <c r="T274" i="18"/>
  <c r="AN274" i="18"/>
  <c r="Y274" i="18" s="1"/>
  <c r="T455" i="18"/>
  <c r="AN455" i="18"/>
  <c r="Y455" i="18" s="1"/>
  <c r="T512" i="18"/>
  <c r="AN512" i="18"/>
  <c r="Y512" i="18" s="1"/>
  <c r="T607" i="18"/>
  <c r="AN607" i="18"/>
  <c r="Y607" i="18" s="1"/>
  <c r="T517" i="18"/>
  <c r="AN517" i="18"/>
  <c r="Y517" i="18" s="1"/>
  <c r="T524" i="18"/>
  <c r="AN524" i="18"/>
  <c r="Y524" i="18" s="1"/>
  <c r="T174" i="18"/>
  <c r="AN174" i="18"/>
  <c r="Y174" i="18" s="1"/>
  <c r="T187" i="18"/>
  <c r="AN187" i="18"/>
  <c r="Y187" i="18" s="1"/>
  <c r="T345" i="18"/>
  <c r="AN345" i="18"/>
  <c r="Y345" i="18" s="1"/>
  <c r="T485" i="18"/>
  <c r="AN485" i="18"/>
  <c r="Y485" i="18" s="1"/>
  <c r="T599" i="18"/>
  <c r="AN599" i="18"/>
  <c r="Y599" i="18" s="1"/>
  <c r="T423" i="18"/>
  <c r="AN423" i="18"/>
  <c r="Y423" i="18" s="1"/>
  <c r="T529" i="18"/>
  <c r="AN529" i="18"/>
  <c r="Y529" i="18" s="1"/>
  <c r="T445" i="18"/>
  <c r="AN445" i="18"/>
  <c r="Y445" i="18" s="1"/>
  <c r="T567" i="18"/>
  <c r="AN567" i="18"/>
  <c r="Y567" i="18" s="1"/>
  <c r="T188" i="18"/>
  <c r="AN188" i="18"/>
  <c r="Y188" i="18" s="1"/>
  <c r="T514" i="18"/>
  <c r="AN514" i="18"/>
  <c r="Y514" i="18" s="1"/>
  <c r="T154" i="18"/>
  <c r="AN154" i="18"/>
  <c r="Y154" i="18" s="1"/>
  <c r="T186" i="18"/>
  <c r="AN186" i="18"/>
  <c r="Y186" i="18" s="1"/>
  <c r="T136" i="18"/>
  <c r="AN136" i="18"/>
  <c r="Y136" i="18" s="1"/>
  <c r="T168" i="18"/>
  <c r="AN168" i="18"/>
  <c r="Y168" i="18" s="1"/>
  <c r="T200" i="18"/>
  <c r="AN200" i="18"/>
  <c r="Y200" i="18" s="1"/>
  <c r="T232" i="18"/>
  <c r="AN232" i="18"/>
  <c r="Y232" i="18" s="1"/>
  <c r="T264" i="18"/>
  <c r="AN264" i="18"/>
  <c r="Y264" i="18" s="1"/>
  <c r="T296" i="18"/>
  <c r="AN296" i="18"/>
  <c r="Y296" i="18" s="1"/>
  <c r="T328" i="18"/>
  <c r="AN328" i="18"/>
  <c r="Y328" i="18" s="1"/>
  <c r="T360" i="18"/>
  <c r="AN360" i="18"/>
  <c r="Y360" i="18" s="1"/>
  <c r="T392" i="18"/>
  <c r="AN392" i="18"/>
  <c r="Y392" i="18" s="1"/>
  <c r="T424" i="18"/>
  <c r="AN424" i="18"/>
  <c r="Y424" i="18" s="1"/>
  <c r="T181" i="18"/>
  <c r="AN181" i="18"/>
  <c r="Y181" i="18" s="1"/>
  <c r="T230" i="18"/>
  <c r="AN230" i="18"/>
  <c r="Y230" i="18" s="1"/>
  <c r="T273" i="18"/>
  <c r="AN273" i="18"/>
  <c r="Y273" i="18" s="1"/>
  <c r="T315" i="18"/>
  <c r="AN315" i="18"/>
  <c r="Y315" i="18" s="1"/>
  <c r="T358" i="18"/>
  <c r="AN358" i="18"/>
  <c r="Y358" i="18" s="1"/>
  <c r="T401" i="18"/>
  <c r="AN401" i="18"/>
  <c r="Y401" i="18" s="1"/>
  <c r="T443" i="18"/>
  <c r="AN443" i="18"/>
  <c r="Y443" i="18" s="1"/>
  <c r="T478" i="18"/>
  <c r="AN478" i="18"/>
  <c r="Y478" i="18" s="1"/>
  <c r="T510" i="18"/>
  <c r="AN510" i="18"/>
  <c r="Y510" i="18" s="1"/>
  <c r="T542" i="18"/>
  <c r="AN542" i="18"/>
  <c r="Y542" i="18" s="1"/>
  <c r="T574" i="18"/>
  <c r="AN574" i="18"/>
  <c r="Y574" i="18" s="1"/>
  <c r="T606" i="18"/>
  <c r="AN606" i="18"/>
  <c r="Y606" i="18" s="1"/>
  <c r="T201" i="18"/>
  <c r="AN201" i="18"/>
  <c r="Y201" i="18" s="1"/>
  <c r="T258" i="18"/>
  <c r="AN258" i="18"/>
  <c r="Y258" i="18" s="1"/>
  <c r="T314" i="18"/>
  <c r="AN314" i="18"/>
  <c r="Y314" i="18" s="1"/>
  <c r="T371" i="18"/>
  <c r="AN371" i="18"/>
  <c r="Y371" i="18" s="1"/>
  <c r="T429" i="18"/>
  <c r="AN429" i="18"/>
  <c r="Y429" i="18" s="1"/>
  <c r="T477" i="18"/>
  <c r="AN477" i="18"/>
  <c r="Y477" i="18" s="1"/>
  <c r="T520" i="18"/>
  <c r="AN520" i="18"/>
  <c r="Y520" i="18" s="1"/>
  <c r="T563" i="18"/>
  <c r="AN563" i="18"/>
  <c r="Y563" i="18" s="1"/>
  <c r="T605" i="18"/>
  <c r="AN605" i="18"/>
  <c r="Y605" i="18" s="1"/>
  <c r="T223" i="18"/>
  <c r="AN223" i="18"/>
  <c r="Y223" i="18" s="1"/>
  <c r="T366" i="18"/>
  <c r="AN366" i="18"/>
  <c r="Y366" i="18" s="1"/>
  <c r="T226" i="18"/>
  <c r="AN226" i="18"/>
  <c r="Y226" i="18" s="1"/>
  <c r="T302" i="18"/>
  <c r="AN302" i="18"/>
  <c r="Y302" i="18" s="1"/>
  <c r="T377" i="18"/>
  <c r="AN377" i="18"/>
  <c r="Y377" i="18" s="1"/>
  <c r="T171" i="18"/>
  <c r="AN171" i="18"/>
  <c r="Y171" i="18" s="1"/>
  <c r="T255" i="18"/>
  <c r="AN255" i="18"/>
  <c r="Y255" i="18" s="1"/>
  <c r="T333" i="18"/>
  <c r="AN333" i="18"/>
  <c r="Y333" i="18" s="1"/>
  <c r="T409" i="18"/>
  <c r="AN409" i="18"/>
  <c r="Y409" i="18" s="1"/>
  <c r="T476" i="18"/>
  <c r="AN476" i="18"/>
  <c r="Y476" i="18" s="1"/>
  <c r="T533" i="18"/>
  <c r="AN533" i="18"/>
  <c r="Y533" i="18" s="1"/>
  <c r="T591" i="18"/>
  <c r="AN591" i="18"/>
  <c r="Y591" i="18" s="1"/>
  <c r="T227" i="18"/>
  <c r="AN227" i="18"/>
  <c r="Y227" i="18" s="1"/>
  <c r="T381" i="18"/>
  <c r="AN381" i="18"/>
  <c r="Y381" i="18" s="1"/>
  <c r="T569" i="18"/>
  <c r="AN569" i="18"/>
  <c r="Y569" i="18" s="1"/>
  <c r="T202" i="18"/>
  <c r="AN202" i="18"/>
  <c r="Y202" i="18" s="1"/>
  <c r="T317" i="18"/>
  <c r="AN317" i="18"/>
  <c r="Y317" i="18" s="1"/>
  <c r="T391" i="18"/>
  <c r="AN391" i="18"/>
  <c r="Y391" i="18" s="1"/>
  <c r="T464" i="18"/>
  <c r="AN464" i="18"/>
  <c r="Y464" i="18" s="1"/>
  <c r="T521" i="18"/>
  <c r="AN521" i="18"/>
  <c r="Y521" i="18" s="1"/>
  <c r="T298" i="18"/>
  <c r="AN298" i="18"/>
  <c r="Y298" i="18" s="1"/>
  <c r="T431" i="18"/>
  <c r="AN431" i="18"/>
  <c r="Y431" i="18" s="1"/>
  <c r="T544" i="18"/>
  <c r="AN544" i="18"/>
  <c r="Y544" i="18" s="1"/>
  <c r="T551" i="18"/>
  <c r="AN551" i="18"/>
  <c r="Y551" i="18" s="1"/>
  <c r="T184" i="18"/>
  <c r="AN184" i="18"/>
  <c r="Y184" i="18" s="1"/>
  <c r="T280" i="18"/>
  <c r="AN280" i="18"/>
  <c r="Y280" i="18" s="1"/>
  <c r="T376" i="18"/>
  <c r="AN376" i="18"/>
  <c r="Y376" i="18" s="1"/>
  <c r="T149" i="18"/>
  <c r="AN149" i="18"/>
  <c r="Y149" i="18" s="1"/>
  <c r="T294" i="18"/>
  <c r="AN294" i="18"/>
  <c r="Y294" i="18" s="1"/>
  <c r="T379" i="18"/>
  <c r="AN379" i="18"/>
  <c r="Y379" i="18" s="1"/>
  <c r="T494" i="18"/>
  <c r="AN494" i="18"/>
  <c r="Y494" i="18" s="1"/>
  <c r="T159" i="18"/>
  <c r="AN159" i="18"/>
  <c r="Y159" i="18" s="1"/>
  <c r="T286" i="18"/>
  <c r="AN286" i="18"/>
  <c r="Y286" i="18" s="1"/>
  <c r="T456" i="18"/>
  <c r="AN456" i="18"/>
  <c r="Y456" i="18" s="1"/>
  <c r="T584" i="18"/>
  <c r="AN584" i="18"/>
  <c r="Y584" i="18" s="1"/>
  <c r="T183" i="18"/>
  <c r="AN183" i="18"/>
  <c r="Y183" i="18" s="1"/>
  <c r="T415" i="18"/>
  <c r="AN415" i="18"/>
  <c r="Y415" i="18" s="1"/>
  <c r="T370" i="18"/>
  <c r="AN370" i="18"/>
  <c r="Y370" i="18" s="1"/>
  <c r="T505" i="18"/>
  <c r="AN505" i="18"/>
  <c r="Y505" i="18" s="1"/>
  <c r="T277" i="18"/>
  <c r="AN277" i="18"/>
  <c r="Y277" i="18" s="1"/>
  <c r="T492" i="18"/>
  <c r="AN492" i="18"/>
  <c r="Y492" i="18" s="1"/>
  <c r="T581" i="18"/>
  <c r="AN581" i="18"/>
  <c r="Y581" i="18" s="1"/>
  <c r="T208" i="18"/>
  <c r="AN208" i="18"/>
  <c r="Y208" i="18" s="1"/>
  <c r="T150" i="18"/>
  <c r="AN150" i="18"/>
  <c r="Y150" i="18" s="1"/>
  <c r="T182" i="18"/>
  <c r="AN182" i="18"/>
  <c r="Y182" i="18" s="1"/>
  <c r="T128" i="18"/>
  <c r="AN128" i="18"/>
  <c r="Y128" i="18" s="1"/>
  <c r="T160" i="18"/>
  <c r="AN160" i="18"/>
  <c r="Y160" i="18" s="1"/>
  <c r="T192" i="18"/>
  <c r="AN192" i="18"/>
  <c r="Y192" i="18" s="1"/>
  <c r="T224" i="18"/>
  <c r="AN224" i="18"/>
  <c r="Y224" i="18" s="1"/>
  <c r="T256" i="18"/>
  <c r="AN256" i="18"/>
  <c r="Y256" i="18" s="1"/>
  <c r="T288" i="18"/>
  <c r="AN288" i="18"/>
  <c r="Y288" i="18" s="1"/>
  <c r="T320" i="18"/>
  <c r="AN320" i="18"/>
  <c r="Y320" i="18" s="1"/>
  <c r="T352" i="18"/>
  <c r="AN352" i="18"/>
  <c r="Y352" i="18" s="1"/>
  <c r="T384" i="18"/>
  <c r="AN384" i="18"/>
  <c r="Y384" i="18" s="1"/>
  <c r="T416" i="18"/>
  <c r="AN416" i="18"/>
  <c r="Y416" i="18" s="1"/>
  <c r="T448" i="18"/>
  <c r="AN448" i="18"/>
  <c r="Y448" i="18" s="1"/>
  <c r="T133" i="18"/>
  <c r="AN133" i="18"/>
  <c r="T197" i="18"/>
  <c r="AN197" i="18"/>
  <c r="Y197" i="18" s="1"/>
  <c r="T241" i="18"/>
  <c r="AN241" i="18"/>
  <c r="Y241" i="18" s="1"/>
  <c r="T283" i="18"/>
  <c r="AN283" i="18"/>
  <c r="Y283" i="18" s="1"/>
  <c r="T326" i="18"/>
  <c r="AN326" i="18"/>
  <c r="Y326" i="18" s="1"/>
  <c r="T369" i="18"/>
  <c r="AN369" i="18"/>
  <c r="Y369" i="18" s="1"/>
  <c r="T411" i="18"/>
  <c r="AN411" i="18"/>
  <c r="Y411" i="18" s="1"/>
  <c r="T454" i="18"/>
  <c r="AN454" i="18"/>
  <c r="Y454" i="18" s="1"/>
  <c r="T486" i="18"/>
  <c r="AN486" i="18"/>
  <c r="Y486" i="18" s="1"/>
  <c r="T518" i="18"/>
  <c r="AN518" i="18"/>
  <c r="Y518" i="18" s="1"/>
  <c r="T550" i="18"/>
  <c r="AN550" i="18"/>
  <c r="Y550" i="18" s="1"/>
  <c r="T582" i="18"/>
  <c r="AN582" i="18"/>
  <c r="Y582" i="18" s="1"/>
  <c r="T131" i="18"/>
  <c r="AN131" i="18"/>
  <c r="Y131" i="18" s="1"/>
  <c r="T215" i="18"/>
  <c r="AN215" i="18"/>
  <c r="Y215" i="18" s="1"/>
  <c r="T271" i="18"/>
  <c r="AN271" i="18"/>
  <c r="Y271" i="18" s="1"/>
  <c r="T329" i="18"/>
  <c r="AN329" i="18"/>
  <c r="Y329" i="18" s="1"/>
  <c r="T386" i="18"/>
  <c r="AN386" i="18"/>
  <c r="Y386" i="18" s="1"/>
  <c r="T442" i="18"/>
  <c r="AN442" i="18"/>
  <c r="Y442" i="18" s="1"/>
  <c r="T488" i="18"/>
  <c r="AN488" i="18"/>
  <c r="Y488" i="18" s="1"/>
  <c r="T531" i="18"/>
  <c r="AN531" i="18"/>
  <c r="Y531" i="18" s="1"/>
  <c r="T573" i="18"/>
  <c r="AN573" i="18"/>
  <c r="Y573" i="18" s="1"/>
  <c r="T127" i="18"/>
  <c r="AN127" i="18"/>
  <c r="Y127" i="18" s="1"/>
  <c r="T242" i="18"/>
  <c r="AN242" i="18"/>
  <c r="Y242" i="18" s="1"/>
  <c r="T153" i="18"/>
  <c r="AN153" i="18"/>
  <c r="Y153" i="18" s="1"/>
  <c r="T245" i="18"/>
  <c r="AN245" i="18"/>
  <c r="Y245" i="18" s="1"/>
  <c r="T319" i="18"/>
  <c r="AN319" i="18"/>
  <c r="Y319" i="18" s="1"/>
  <c r="T397" i="18"/>
  <c r="AN397" i="18"/>
  <c r="Y397" i="18" s="1"/>
  <c r="T199" i="18"/>
  <c r="AN199" i="18"/>
  <c r="Y199" i="18" s="1"/>
  <c r="T275" i="18"/>
  <c r="AN275" i="18"/>
  <c r="Y275" i="18" s="1"/>
  <c r="T351" i="18"/>
  <c r="AN351" i="18"/>
  <c r="Y351" i="18" s="1"/>
  <c r="T426" i="18"/>
  <c r="AN426" i="18"/>
  <c r="Y426" i="18" s="1"/>
  <c r="T491" i="18"/>
  <c r="AN491" i="18"/>
  <c r="Y491" i="18" s="1"/>
  <c r="T548" i="18"/>
  <c r="AN548" i="18"/>
  <c r="Y548" i="18" s="1"/>
  <c r="T604" i="18"/>
  <c r="AN604" i="18"/>
  <c r="Y604" i="18" s="1"/>
  <c r="T211" i="18"/>
  <c r="AN211" i="18"/>
  <c r="Y211" i="18" s="1"/>
  <c r="T287" i="18"/>
  <c r="AN287" i="18"/>
  <c r="Y287" i="18" s="1"/>
  <c r="T362" i="18"/>
  <c r="AN362" i="18"/>
  <c r="Y362" i="18" s="1"/>
  <c r="T439" i="18"/>
  <c r="AN439" i="18"/>
  <c r="Y439" i="18" s="1"/>
  <c r="T500" i="18"/>
  <c r="AN500" i="18"/>
  <c r="Y500" i="18" s="1"/>
  <c r="T556" i="18"/>
  <c r="AN556" i="18"/>
  <c r="Y556" i="18" s="1"/>
  <c r="T318" i="18"/>
  <c r="AN318" i="18"/>
  <c r="Y318" i="18" s="1"/>
  <c r="T403" i="18"/>
  <c r="AN403" i="18"/>
  <c r="Y403" i="18" s="1"/>
  <c r="T480" i="18"/>
  <c r="AN480" i="18"/>
  <c r="Y480" i="18" s="1"/>
  <c r="T481" i="18"/>
  <c r="AN481" i="18"/>
  <c r="Y481" i="18" s="1"/>
  <c r="T434" i="18"/>
  <c r="AN434" i="18"/>
  <c r="Y434" i="18" s="1"/>
  <c r="T588" i="18"/>
  <c r="AN588" i="18"/>
  <c r="Y588" i="18" s="1"/>
  <c r="T565" i="18"/>
  <c r="AN565" i="18"/>
  <c r="Y565" i="18" s="1"/>
  <c r="T539" i="18"/>
  <c r="AN539" i="18"/>
  <c r="Y539" i="18" s="1"/>
  <c r="T148" i="18"/>
  <c r="AN148" i="18"/>
  <c r="Y148" i="18" s="1"/>
  <c r="T180" i="18"/>
  <c r="AN180" i="18"/>
  <c r="Y180" i="18" s="1"/>
  <c r="T212" i="18"/>
  <c r="AN212" i="18"/>
  <c r="Y212" i="18" s="1"/>
  <c r="T244" i="18"/>
  <c r="AN244" i="18"/>
  <c r="Y244" i="18" s="1"/>
  <c r="T276" i="18"/>
  <c r="AN276" i="18"/>
  <c r="Y276" i="18" s="1"/>
  <c r="T308" i="18"/>
  <c r="AN308" i="18"/>
  <c r="Y308" i="18" s="1"/>
  <c r="T340" i="18"/>
  <c r="AN340" i="18"/>
  <c r="Y340" i="18" s="1"/>
  <c r="T372" i="18"/>
  <c r="AN372" i="18"/>
  <c r="Y372" i="18" s="1"/>
  <c r="T404" i="18"/>
  <c r="AN404" i="18"/>
  <c r="Y404" i="18" s="1"/>
  <c r="T436" i="18"/>
  <c r="AN436" i="18"/>
  <c r="Y436" i="18" s="1"/>
  <c r="T145" i="18"/>
  <c r="AN145" i="18"/>
  <c r="Y145" i="18" s="1"/>
  <c r="T173" i="18"/>
  <c r="AN173" i="18"/>
  <c r="Y173" i="18" s="1"/>
  <c r="T225" i="18"/>
  <c r="AN225" i="18"/>
  <c r="Y225" i="18" s="1"/>
  <c r="T267" i="18"/>
  <c r="AN267" i="18"/>
  <c r="Y267" i="18" s="1"/>
  <c r="T310" i="18"/>
  <c r="AN310" i="18"/>
  <c r="Y310" i="18" s="1"/>
  <c r="T353" i="18"/>
  <c r="AN353" i="18"/>
  <c r="Y353" i="18" s="1"/>
  <c r="T395" i="18"/>
  <c r="AN395" i="18"/>
  <c r="Y395" i="18" s="1"/>
  <c r="T438" i="18"/>
  <c r="AN438" i="18"/>
  <c r="Y438" i="18" s="1"/>
  <c r="T474" i="18"/>
  <c r="AN474" i="18"/>
  <c r="Y474" i="18" s="1"/>
  <c r="T506" i="18"/>
  <c r="AN506" i="18"/>
  <c r="Y506" i="18" s="1"/>
  <c r="T538" i="18"/>
  <c r="AN538" i="18"/>
  <c r="Y538" i="18" s="1"/>
  <c r="T570" i="18"/>
  <c r="AN570" i="18"/>
  <c r="Y570" i="18" s="1"/>
  <c r="T602" i="18"/>
  <c r="AN602" i="18"/>
  <c r="Y602" i="18" s="1"/>
  <c r="T191" i="18"/>
  <c r="AN191" i="18"/>
  <c r="Y191" i="18" s="1"/>
  <c r="T250" i="18"/>
  <c r="AN250" i="18"/>
  <c r="Y250" i="18" s="1"/>
  <c r="T307" i="18"/>
  <c r="AN307" i="18"/>
  <c r="Y307" i="18" s="1"/>
  <c r="T365" i="18"/>
  <c r="AN365" i="18"/>
  <c r="Y365" i="18" s="1"/>
  <c r="T421" i="18"/>
  <c r="AN421" i="18"/>
  <c r="Y421" i="18" s="1"/>
  <c r="T472" i="18"/>
  <c r="AN472" i="18"/>
  <c r="Y472" i="18" s="1"/>
  <c r="T515" i="18"/>
  <c r="AN515" i="18"/>
  <c r="Y515" i="18" s="1"/>
  <c r="T557" i="18"/>
  <c r="AN557" i="18"/>
  <c r="Y557" i="18" s="1"/>
  <c r="T600" i="18"/>
  <c r="AN600" i="18"/>
  <c r="Y600" i="18" s="1"/>
  <c r="T213" i="18"/>
  <c r="AN213" i="18"/>
  <c r="Y213" i="18" s="1"/>
  <c r="T309" i="18"/>
  <c r="AN309" i="18"/>
  <c r="Y309" i="18" s="1"/>
  <c r="T217" i="18"/>
  <c r="AN217" i="18"/>
  <c r="Y217" i="18" s="1"/>
  <c r="T291" i="18"/>
  <c r="AN291" i="18"/>
  <c r="Y291" i="18" s="1"/>
  <c r="T367" i="18"/>
  <c r="AN367" i="18"/>
  <c r="Y367" i="18" s="1"/>
  <c r="T155" i="18"/>
  <c r="AN155" i="18"/>
  <c r="Y155" i="18" s="1"/>
  <c r="T247" i="18"/>
  <c r="AN247" i="18"/>
  <c r="Y247" i="18" s="1"/>
  <c r="T323" i="18"/>
  <c r="AN323" i="18"/>
  <c r="Y323" i="18" s="1"/>
  <c r="T398" i="18"/>
  <c r="AN398" i="18"/>
  <c r="Y398" i="18" s="1"/>
  <c r="T469" i="18"/>
  <c r="AN469" i="18"/>
  <c r="Y469" i="18" s="1"/>
  <c r="T527" i="18"/>
  <c r="AN527" i="18"/>
  <c r="Y527" i="18" s="1"/>
  <c r="T583" i="18"/>
  <c r="AN583" i="18"/>
  <c r="Y583" i="18" s="1"/>
  <c r="T175" i="18"/>
  <c r="AN175" i="18"/>
  <c r="Y175" i="18" s="1"/>
  <c r="T259" i="18"/>
  <c r="AN259" i="18"/>
  <c r="Y259" i="18" s="1"/>
  <c r="T334" i="18"/>
  <c r="AN334" i="18"/>
  <c r="Y334" i="18" s="1"/>
  <c r="T410" i="18"/>
  <c r="AN410" i="18"/>
  <c r="Y410" i="18" s="1"/>
  <c r="T479" i="18"/>
  <c r="AN479" i="18"/>
  <c r="Y479" i="18" s="1"/>
  <c r="T535" i="18"/>
  <c r="AN535" i="18"/>
  <c r="Y535" i="18" s="1"/>
  <c r="T592" i="18"/>
  <c r="AN592" i="18"/>
  <c r="Y592" i="18" s="1"/>
  <c r="T327" i="18"/>
  <c r="AN327" i="18"/>
  <c r="Y327" i="18" s="1"/>
  <c r="T413" i="18"/>
  <c r="AN413" i="18"/>
  <c r="Y413" i="18" s="1"/>
  <c r="T487" i="18"/>
  <c r="AN487" i="18"/>
  <c r="Y487" i="18" s="1"/>
  <c r="T511" i="18"/>
  <c r="AN511" i="18"/>
  <c r="Y511" i="18" s="1"/>
  <c r="T460" i="18"/>
  <c r="AN460" i="18"/>
  <c r="Y460" i="18" s="1"/>
  <c r="T603" i="18"/>
  <c r="AN603" i="18"/>
  <c r="Y603" i="18" s="1"/>
  <c r="T580" i="18"/>
  <c r="AN580" i="18"/>
  <c r="Y580" i="18" s="1"/>
  <c r="T553" i="18"/>
  <c r="AN553" i="18"/>
  <c r="Y553" i="18" s="1"/>
  <c r="T130" i="18"/>
  <c r="AN130" i="18"/>
  <c r="Y130" i="18" s="1"/>
  <c r="T194" i="18"/>
  <c r="AN194" i="18"/>
  <c r="Y194" i="18" s="1"/>
  <c r="T140" i="18"/>
  <c r="AN140" i="18"/>
  <c r="Y140" i="18" s="1"/>
  <c r="T220" i="18"/>
  <c r="AN220" i="18"/>
  <c r="Y220" i="18" s="1"/>
  <c r="T268" i="18"/>
  <c r="AN268" i="18"/>
  <c r="Y268" i="18" s="1"/>
  <c r="T380" i="18"/>
  <c r="AN380" i="18"/>
  <c r="Y380" i="18" s="1"/>
  <c r="T428" i="18"/>
  <c r="AN428" i="18"/>
  <c r="Y428" i="18" s="1"/>
  <c r="T189" i="18"/>
  <c r="AN189" i="18"/>
  <c r="Y189" i="18" s="1"/>
  <c r="T321" i="18"/>
  <c r="AN321" i="18"/>
  <c r="Y321" i="18" s="1"/>
  <c r="T385" i="18"/>
  <c r="AN385" i="18"/>
  <c r="Y385" i="18" s="1"/>
  <c r="T466" i="18"/>
  <c r="AN466" i="18"/>
  <c r="Y466" i="18" s="1"/>
  <c r="T530" i="18"/>
  <c r="AN530" i="18"/>
  <c r="Y530" i="18" s="1"/>
  <c r="T562" i="18"/>
  <c r="AN562" i="18"/>
  <c r="Y562" i="18" s="1"/>
  <c r="T169" i="18"/>
  <c r="AN169" i="18"/>
  <c r="Y169" i="18" s="1"/>
  <c r="T265" i="18"/>
  <c r="AN265" i="18"/>
  <c r="Y265" i="18" s="1"/>
  <c r="T378" i="18"/>
  <c r="AN378" i="18"/>
  <c r="Y378" i="18" s="1"/>
  <c r="T461" i="18"/>
  <c r="AN461" i="18"/>
  <c r="Y461" i="18" s="1"/>
  <c r="T525" i="18"/>
  <c r="AN525" i="18"/>
  <c r="Y525" i="18" s="1"/>
  <c r="T611" i="18"/>
  <c r="AN611" i="18"/>
  <c r="Y611" i="18" s="1"/>
  <c r="T135" i="18"/>
  <c r="AN135" i="18"/>
  <c r="Y135" i="18" s="1"/>
  <c r="T349" i="18"/>
  <c r="AN349" i="18"/>
  <c r="Y349" i="18" s="1"/>
  <c r="T266" i="18"/>
  <c r="AN266" i="18"/>
  <c r="Y266" i="18" s="1"/>
  <c r="T418" i="18"/>
  <c r="AN418" i="18"/>
  <c r="Y418" i="18" s="1"/>
  <c r="T484" i="18"/>
  <c r="AN484" i="18"/>
  <c r="Y484" i="18" s="1"/>
  <c r="T597" i="18"/>
  <c r="AN597" i="18"/>
  <c r="Y597" i="18" s="1"/>
  <c r="T549" i="18"/>
  <c r="AN549" i="18"/>
  <c r="Y549" i="18" s="1"/>
  <c r="T346" i="18"/>
  <c r="AN346" i="18"/>
  <c r="Y346" i="18" s="1"/>
  <c r="T459" i="18"/>
  <c r="AN459" i="18"/>
  <c r="Y459" i="18" s="1"/>
  <c r="T575" i="18"/>
  <c r="AN575" i="18"/>
  <c r="Y575" i="18" s="1"/>
  <c r="T608" i="18"/>
  <c r="AN608" i="18"/>
  <c r="Y608" i="18" s="1"/>
  <c r="T126" i="18"/>
  <c r="AN126" i="18"/>
  <c r="Y126" i="18" s="1"/>
  <c r="T158" i="18"/>
  <c r="AN158" i="18"/>
  <c r="Y158" i="18" s="1"/>
  <c r="T190" i="18"/>
  <c r="AN190" i="18"/>
  <c r="Y190" i="18" s="1"/>
  <c r="T231" i="18"/>
  <c r="AN231" i="18"/>
  <c r="Y231" i="18" s="1"/>
  <c r="T306" i="18"/>
  <c r="AN306" i="18"/>
  <c r="Y306" i="18" s="1"/>
  <c r="T382" i="18"/>
  <c r="AN382" i="18"/>
  <c r="Y382" i="18" s="1"/>
  <c r="T457" i="18"/>
  <c r="AN457" i="18"/>
  <c r="Y457" i="18" s="1"/>
  <c r="T513" i="18"/>
  <c r="AN513" i="18"/>
  <c r="Y513" i="18" s="1"/>
  <c r="T571" i="18"/>
  <c r="AN571" i="18"/>
  <c r="Y571" i="18" s="1"/>
  <c r="T281" i="18"/>
  <c r="AN281" i="18"/>
  <c r="Y281" i="18" s="1"/>
  <c r="T383" i="18"/>
  <c r="AN383" i="18"/>
  <c r="Y383" i="18" s="1"/>
  <c r="T465" i="18"/>
  <c r="AN465" i="18"/>
  <c r="Y465" i="18" s="1"/>
  <c r="T425" i="18"/>
  <c r="AN425" i="18"/>
  <c r="Y425" i="18" s="1"/>
  <c r="T587" i="18"/>
  <c r="AN587" i="18"/>
  <c r="Y587" i="18" s="1"/>
  <c r="T560" i="18"/>
  <c r="AN560" i="18"/>
  <c r="Y560" i="18" s="1"/>
  <c r="T537" i="18"/>
  <c r="AN537" i="18"/>
  <c r="Y537" i="18" s="1"/>
  <c r="T503" i="18"/>
  <c r="AN503" i="18"/>
  <c r="Y503" i="18" s="1"/>
  <c r="T146" i="18"/>
  <c r="AN146" i="18"/>
  <c r="Y146" i="18" s="1"/>
  <c r="T156" i="18"/>
  <c r="AN156" i="18"/>
  <c r="Y156" i="18" s="1"/>
  <c r="T204" i="18"/>
  <c r="AN204" i="18"/>
  <c r="Y204" i="18" s="1"/>
  <c r="T284" i="18"/>
  <c r="AN284" i="18"/>
  <c r="Y284" i="18" s="1"/>
  <c r="T316" i="18"/>
  <c r="AN316" i="18"/>
  <c r="Y316" i="18" s="1"/>
  <c r="T364" i="18"/>
  <c r="AN364" i="18"/>
  <c r="Y364" i="18" s="1"/>
  <c r="T444" i="18"/>
  <c r="AN444" i="18"/>
  <c r="Y444" i="18" s="1"/>
  <c r="T157" i="18"/>
  <c r="AN157" i="18"/>
  <c r="Y157" i="18" s="1"/>
  <c r="T257" i="18"/>
  <c r="AN257" i="18"/>
  <c r="Y257" i="18" s="1"/>
  <c r="T299" i="18"/>
  <c r="AN299" i="18"/>
  <c r="Y299" i="18" s="1"/>
  <c r="T406" i="18"/>
  <c r="AN406" i="18"/>
  <c r="Y406" i="18" s="1"/>
  <c r="T482" i="18"/>
  <c r="AN482" i="18"/>
  <c r="Y482" i="18" s="1"/>
  <c r="T594" i="18"/>
  <c r="AN594" i="18"/>
  <c r="Y594" i="18" s="1"/>
  <c r="T237" i="18"/>
  <c r="AN237" i="18"/>
  <c r="Y237" i="18" s="1"/>
  <c r="T350" i="18"/>
  <c r="AN350" i="18"/>
  <c r="Y350" i="18" s="1"/>
  <c r="T483" i="18"/>
  <c r="AN483" i="18"/>
  <c r="Y483" i="18" s="1"/>
  <c r="T589" i="18"/>
  <c r="AN589" i="18"/>
  <c r="Y589" i="18" s="1"/>
  <c r="T270" i="18"/>
  <c r="AN270" i="18"/>
  <c r="Y270" i="18" s="1"/>
  <c r="T234" i="18"/>
  <c r="AN234" i="18"/>
  <c r="Y234" i="18" s="1"/>
  <c r="T387" i="18"/>
  <c r="AN387" i="18"/>
  <c r="Y387" i="18" s="1"/>
  <c r="Q31" i="23"/>
  <c r="Y133" i="18"/>
  <c r="Q27" i="23"/>
  <c r="Y129" i="18"/>
  <c r="Q68" i="23"/>
  <c r="Y170" i="18"/>
  <c r="Q134" i="23"/>
  <c r="Y236" i="18"/>
  <c r="Q151" i="23"/>
  <c r="Q280" i="23"/>
  <c r="Q193" i="23"/>
  <c r="Q239" i="23"/>
  <c r="Q398" i="23"/>
  <c r="Q430" i="23"/>
  <c r="Q187" i="23"/>
  <c r="Q86" i="23"/>
  <c r="Q32" i="23"/>
  <c r="Y134" i="18"/>
  <c r="Q35" i="23"/>
  <c r="Q24" i="23"/>
  <c r="Q28" i="23"/>
  <c r="Q43" i="23"/>
  <c r="Q486" i="23"/>
  <c r="Q48" i="23"/>
  <c r="Q489" i="23"/>
  <c r="Q109" i="23"/>
  <c r="Q470" i="23"/>
  <c r="Q466" i="23"/>
  <c r="Q66" i="23"/>
  <c r="Q172" i="23"/>
  <c r="Q207" i="23"/>
  <c r="Q252" i="23"/>
  <c r="Q212" i="23"/>
  <c r="Q318" i="23"/>
  <c r="Q217" i="23"/>
  <c r="Q344" i="23"/>
  <c r="Q446" i="23"/>
  <c r="Q269" i="23"/>
  <c r="Q386" i="23"/>
  <c r="Q402" i="23"/>
  <c r="Q418" i="23"/>
  <c r="Q226" i="23"/>
  <c r="Q223" i="23"/>
  <c r="Y325" i="18"/>
  <c r="Q265" i="23"/>
  <c r="Q471" i="23"/>
  <c r="Q44" i="23"/>
  <c r="Q50" i="23"/>
  <c r="Q465" i="23"/>
  <c r="Q74" i="23"/>
  <c r="Q457" i="23"/>
  <c r="Q110" i="23"/>
  <c r="Q476" i="23"/>
  <c r="Q101" i="23"/>
  <c r="Q209" i="23"/>
  <c r="Q249" i="23"/>
  <c r="Q201" i="23"/>
  <c r="Q245" i="23"/>
  <c r="Q178" i="23"/>
  <c r="Q248" i="23"/>
  <c r="Q205" i="23"/>
  <c r="Q272" i="23"/>
  <c r="Q374" i="23"/>
  <c r="Q219" i="23"/>
  <c r="Q387" i="23"/>
  <c r="Q403" i="23"/>
  <c r="Q419" i="23"/>
  <c r="Q232" i="23"/>
  <c r="Q238" i="23"/>
  <c r="Q328" i="23"/>
  <c r="Q332" i="23"/>
  <c r="Q507" i="23"/>
  <c r="Q458" i="23"/>
  <c r="Q71" i="23"/>
  <c r="Q62" i="23"/>
  <c r="Q502" i="23"/>
  <c r="Q113" i="23"/>
  <c r="Q105" i="23"/>
  <c r="Q194" i="23"/>
  <c r="Q231" i="23"/>
  <c r="Q290" i="23"/>
  <c r="Q180" i="23"/>
  <c r="Q199" i="23"/>
  <c r="Q351" i="23"/>
  <c r="Q433" i="23"/>
  <c r="Q368" i="23"/>
  <c r="Q364" i="23"/>
  <c r="Q388" i="23"/>
  <c r="Q404" i="23"/>
  <c r="Q420" i="23"/>
  <c r="Q235" i="23"/>
  <c r="Q341" i="23"/>
  <c r="Q378" i="23"/>
  <c r="Q467" i="23"/>
  <c r="Q508" i="23"/>
  <c r="Q491" i="23"/>
  <c r="Q483" i="23"/>
  <c r="Q503" i="23"/>
  <c r="Q106" i="23"/>
  <c r="Q65" i="23"/>
  <c r="Q492" i="23"/>
  <c r="Q144" i="23"/>
  <c r="Q39" i="23"/>
  <c r="Q277" i="23"/>
  <c r="Q211" i="23"/>
  <c r="Q321" i="23"/>
  <c r="Q215" i="23"/>
  <c r="Q309" i="23"/>
  <c r="Q179" i="23"/>
  <c r="Q357" i="23"/>
  <c r="Q385" i="23"/>
  <c r="Q401" i="23"/>
  <c r="Q417" i="23"/>
  <c r="Y519" i="18"/>
  <c r="Q222" i="23"/>
  <c r="Q57" i="23"/>
  <c r="Q355" i="23"/>
  <c r="Q369" i="23"/>
  <c r="Y471" i="18"/>
  <c r="Q143" i="23"/>
  <c r="Q278" i="23"/>
  <c r="Q445" i="23"/>
  <c r="Q171" i="23"/>
  <c r="Q330" i="23"/>
  <c r="Q302" i="23"/>
  <c r="Q98" i="23"/>
  <c r="Q149" i="23"/>
  <c r="Q137" i="23"/>
  <c r="Q163" i="23"/>
  <c r="Q284" i="23"/>
  <c r="Q331" i="23"/>
  <c r="Q304" i="23"/>
  <c r="Q297" i="23"/>
  <c r="Q289" i="23"/>
  <c r="Q322" i="23"/>
  <c r="Q34" i="23"/>
  <c r="Q509" i="23"/>
  <c r="Q462" i="23"/>
  <c r="Q102" i="23"/>
  <c r="Q203" i="23"/>
  <c r="Q324" i="23"/>
  <c r="Q37" i="23"/>
  <c r="Q30" i="23"/>
  <c r="Q36" i="23"/>
  <c r="Q33" i="23"/>
  <c r="Q490" i="23"/>
  <c r="Q456" i="23"/>
  <c r="Q41" i="23"/>
  <c r="Q85" i="23"/>
  <c r="Q73" i="23"/>
  <c r="Q117" i="23"/>
  <c r="Q51" i="23"/>
  <c r="Q58" i="23"/>
  <c r="Q89" i="23"/>
  <c r="Q192" i="23"/>
  <c r="Q220" i="23"/>
  <c r="Q256" i="23"/>
  <c r="Q236" i="23"/>
  <c r="Q326" i="23"/>
  <c r="Q247" i="23"/>
  <c r="Q250" i="23"/>
  <c r="Q447" i="23"/>
  <c r="Q336" i="23"/>
  <c r="Q390" i="23"/>
  <c r="Q406" i="23"/>
  <c r="Q422" i="23"/>
  <c r="Q305" i="23"/>
  <c r="Q261" i="23"/>
  <c r="Q353" i="23"/>
  <c r="Q487" i="23"/>
  <c r="Q473" i="23"/>
  <c r="Q61" i="23"/>
  <c r="Q499" i="23"/>
  <c r="Q121" i="23"/>
  <c r="Q474" i="23"/>
  <c r="Q63" i="23"/>
  <c r="Q148" i="23"/>
  <c r="Q177" i="23"/>
  <c r="Q221" i="23"/>
  <c r="Q253" i="23"/>
  <c r="Q233" i="23"/>
  <c r="Q319" i="23"/>
  <c r="Q186" i="23"/>
  <c r="Q258" i="23"/>
  <c r="Q184" i="23"/>
  <c r="Q350" i="23"/>
  <c r="Q432" i="23"/>
  <c r="Q337" i="23"/>
  <c r="Q391" i="23"/>
  <c r="Q407" i="23"/>
  <c r="Q423" i="23"/>
  <c r="Q320" i="23"/>
  <c r="Q264" i="23"/>
  <c r="Q361" i="23"/>
  <c r="Q472" i="23"/>
  <c r="Q460" i="23"/>
  <c r="Q478" i="23"/>
  <c r="Q87" i="23"/>
  <c r="Q124" i="23"/>
  <c r="Q60" i="23"/>
  <c r="Q118" i="23"/>
  <c r="Q52" i="23"/>
  <c r="Q198" i="23"/>
  <c r="Q263" i="23"/>
  <c r="Q210" i="23"/>
  <c r="Q188" i="23"/>
  <c r="Q216" i="23"/>
  <c r="Q359" i="23"/>
  <c r="Q437" i="23"/>
  <c r="Q266" i="23"/>
  <c r="Q372" i="23"/>
  <c r="Q392" i="23"/>
  <c r="Q408" i="23"/>
  <c r="Q424" i="23"/>
  <c r="Q54" i="23"/>
  <c r="Q354" i="23"/>
  <c r="Q251" i="23"/>
  <c r="Q475" i="23"/>
  <c r="Q42" i="23"/>
  <c r="Q497" i="23"/>
  <c r="Q504" i="23"/>
  <c r="Q70" i="23"/>
  <c r="Q125" i="23"/>
  <c r="Q84" i="23"/>
  <c r="Q55" i="23"/>
  <c r="Q150" i="23"/>
  <c r="Q97" i="23"/>
  <c r="Q283" i="23"/>
  <c r="Q259" i="23"/>
  <c r="Q45" i="23"/>
  <c r="Q227" i="23"/>
  <c r="Q434" i="23"/>
  <c r="Q267" i="23"/>
  <c r="Q365" i="23"/>
  <c r="Y467" i="18"/>
  <c r="Q389" i="23"/>
  <c r="Q405" i="23"/>
  <c r="Q421" i="23"/>
  <c r="Q243" i="23"/>
  <c r="Q189" i="23"/>
  <c r="Q363" i="23"/>
  <c r="Q116" i="23"/>
  <c r="Q160" i="23"/>
  <c r="Q315" i="23"/>
  <c r="Q453" i="23"/>
  <c r="Q112" i="23"/>
  <c r="Q311" i="23"/>
  <c r="Q170" i="23"/>
  <c r="Q140" i="23"/>
  <c r="Q166" i="23"/>
  <c r="Q141" i="23"/>
  <c r="Q161" i="23"/>
  <c r="Q100" i="23"/>
  <c r="Q314" i="23"/>
  <c r="Q152" i="23"/>
  <c r="Q159" i="23"/>
  <c r="Q342" i="23"/>
  <c r="Q274" i="23"/>
  <c r="Q111" i="23"/>
  <c r="Q147" i="23"/>
  <c r="Q339" i="23"/>
  <c r="Q293" i="23"/>
  <c r="Q142" i="23"/>
  <c r="Q299" i="23"/>
  <c r="Q275" i="23"/>
  <c r="Q440" i="23"/>
  <c r="Q451" i="23"/>
  <c r="Q94" i="23"/>
  <c r="Q158" i="23"/>
  <c r="Q288" i="23"/>
  <c r="Q123" i="23"/>
  <c r="Q26" i="23"/>
  <c r="Q25" i="23"/>
  <c r="Q29" i="23"/>
  <c r="Q22" i="23"/>
  <c r="Q505" i="23"/>
  <c r="Q464" i="23"/>
  <c r="Q49" i="23"/>
  <c r="Q92" i="23"/>
  <c r="Q485" i="23"/>
  <c r="Q128" i="23"/>
  <c r="Q69" i="23"/>
  <c r="Q81" i="23"/>
  <c r="Q145" i="23"/>
  <c r="Q196" i="23"/>
  <c r="Q224" i="23"/>
  <c r="Q260" i="23"/>
  <c r="Q240" i="23"/>
  <c r="Q185" i="23"/>
  <c r="Q316" i="23"/>
  <c r="Q435" i="23"/>
  <c r="Q208" i="23"/>
  <c r="Q345" i="23"/>
  <c r="Q394" i="23"/>
  <c r="Q410" i="23"/>
  <c r="Q426" i="23"/>
  <c r="Q443" i="23"/>
  <c r="Q268" i="23"/>
  <c r="Q455" i="23"/>
  <c r="Q506" i="23"/>
  <c r="Q59" i="23"/>
  <c r="Q80" i="23"/>
  <c r="Q38" i="23"/>
  <c r="Q129" i="23"/>
  <c r="Q88" i="23"/>
  <c r="Q83" i="23"/>
  <c r="Q165" i="23"/>
  <c r="Q200" i="23"/>
  <c r="Q225" i="23"/>
  <c r="Q257" i="23"/>
  <c r="Q237" i="23"/>
  <c r="Q327" i="23"/>
  <c r="Q197" i="23"/>
  <c r="Q329" i="23"/>
  <c r="Q234" i="23"/>
  <c r="Q358" i="23"/>
  <c r="Q436" i="23"/>
  <c r="Q346" i="23"/>
  <c r="Q395" i="23"/>
  <c r="Q411" i="23"/>
  <c r="Q427" i="23"/>
  <c r="Q360" i="23"/>
  <c r="Q317" i="23"/>
  <c r="Q376" i="23"/>
  <c r="Q480" i="23"/>
  <c r="Q468" i="23"/>
  <c r="Q501" i="23"/>
  <c r="Q469" i="23"/>
  <c r="Q132" i="23"/>
  <c r="Q76" i="23"/>
  <c r="Q488" i="23"/>
  <c r="Q168" i="23"/>
  <c r="Q181" i="23"/>
  <c r="Q282" i="23"/>
  <c r="Q229" i="23"/>
  <c r="Q214" i="23"/>
  <c r="Q190" i="23"/>
  <c r="Q367" i="23"/>
  <c r="Q442" i="23"/>
  <c r="Q348" i="23"/>
  <c r="Q380" i="23"/>
  <c r="Q396" i="23"/>
  <c r="Q412" i="23"/>
  <c r="Q428" i="23"/>
  <c r="Q183" i="23"/>
  <c r="Q362" i="23"/>
  <c r="Q377" i="23"/>
  <c r="Q482" i="23"/>
  <c r="Q477" i="23"/>
  <c r="Q64" i="23"/>
  <c r="Q47" i="23"/>
  <c r="Q79" i="23"/>
  <c r="Q493" i="23"/>
  <c r="Q93" i="23"/>
  <c r="Q78" i="23"/>
  <c r="Q169" i="23"/>
  <c r="Q202" i="23"/>
  <c r="Q287" i="23"/>
  <c r="Q276" i="23"/>
  <c r="Q182" i="23"/>
  <c r="Q255" i="23"/>
  <c r="Q438" i="23"/>
  <c r="Q340" i="23"/>
  <c r="Q373" i="23"/>
  <c r="Q393" i="23"/>
  <c r="Q409" i="23"/>
  <c r="Q425" i="23"/>
  <c r="Q312" i="23"/>
  <c r="Q325" i="23"/>
  <c r="Q371" i="23"/>
  <c r="Q167" i="23"/>
  <c r="Q343" i="23"/>
  <c r="Q133" i="23"/>
  <c r="Q127" i="23"/>
  <c r="Q300" i="23"/>
  <c r="Q444" i="23"/>
  <c r="Q307" i="23"/>
  <c r="Q126" i="23"/>
  <c r="Q174" i="23"/>
  <c r="Q130" i="23"/>
  <c r="Q281" i="23"/>
  <c r="Q156" i="23"/>
  <c r="Q441" i="23"/>
  <c r="Q122" i="23"/>
  <c r="Q131" i="23"/>
  <c r="Q285" i="23"/>
  <c r="Q155" i="23"/>
  <c r="Q23" i="23"/>
  <c r="Q479" i="23"/>
  <c r="Q56" i="23"/>
  <c r="Q108" i="23"/>
  <c r="Q228" i="23"/>
  <c r="Q244" i="23"/>
  <c r="Q439" i="23"/>
  <c r="Y541" i="18"/>
  <c r="Q382" i="23"/>
  <c r="Q414" i="23"/>
  <c r="Q72" i="23"/>
  <c r="Q463" i="23"/>
  <c r="Q510" i="23"/>
  <c r="Q500" i="23"/>
  <c r="Q53" i="23"/>
  <c r="Q135" i="23"/>
  <c r="Q103" i="23"/>
  <c r="Q104" i="23"/>
  <c r="Q173" i="23"/>
  <c r="Q204" i="23"/>
  <c r="Q230" i="23"/>
  <c r="Q262" i="23"/>
  <c r="Q241" i="23"/>
  <c r="Q114" i="23"/>
  <c r="Q218" i="23"/>
  <c r="Q77" i="23"/>
  <c r="Q254" i="23"/>
  <c r="Q366" i="23"/>
  <c r="Q333" i="23"/>
  <c r="Q383" i="23"/>
  <c r="Q399" i="23"/>
  <c r="Q415" i="23"/>
  <c r="Q431" i="23"/>
  <c r="Q164" i="23"/>
  <c r="Q270" i="23"/>
  <c r="Q271" i="23"/>
  <c r="Y373" i="18"/>
  <c r="Q494" i="23"/>
  <c r="Q496" i="23"/>
  <c r="Y598" i="18"/>
  <c r="Q46" i="23"/>
  <c r="Q498" i="23"/>
  <c r="Q481" i="23"/>
  <c r="Q91" i="23"/>
  <c r="Q67" i="23"/>
  <c r="Q176" i="23"/>
  <c r="Q213" i="23"/>
  <c r="Q286" i="23"/>
  <c r="Q273" i="23"/>
  <c r="Q334" i="23"/>
  <c r="Q242" i="23"/>
  <c r="Q375" i="23"/>
  <c r="Q450" i="23"/>
  <c r="Q356" i="23"/>
  <c r="Q384" i="23"/>
  <c r="Q400" i="23"/>
  <c r="Q416" i="23"/>
  <c r="Q454" i="23"/>
  <c r="Q246" i="23"/>
  <c r="Q370" i="23"/>
  <c r="Q459" i="23"/>
  <c r="Q495" i="23"/>
  <c r="Q484" i="23"/>
  <c r="Q461" i="23"/>
  <c r="Q75" i="23"/>
  <c r="Q82" i="23"/>
  <c r="Q40" i="23"/>
  <c r="Q107" i="23"/>
  <c r="Q90" i="23"/>
  <c r="Q195" i="23"/>
  <c r="Q206" i="23"/>
  <c r="Q291" i="23"/>
  <c r="Y393" i="18"/>
  <c r="Q313" i="23"/>
  <c r="Q191" i="23"/>
  <c r="Q335" i="23"/>
  <c r="Q352" i="23"/>
  <c r="Q349" i="23"/>
  <c r="Q381" i="23"/>
  <c r="Q397" i="23"/>
  <c r="Q413" i="23"/>
  <c r="Q429" i="23"/>
  <c r="Q338" i="23"/>
  <c r="Q347" i="23"/>
  <c r="Y449" i="18"/>
  <c r="Q379" i="23"/>
  <c r="Q175" i="23"/>
  <c r="Q323" i="23"/>
  <c r="Q162" i="23"/>
  <c r="Q138" i="23"/>
  <c r="Q310" i="23"/>
  <c r="Q452" i="23"/>
  <c r="Q115" i="23"/>
  <c r="Q119" i="23"/>
  <c r="Q96" i="23"/>
  <c r="Q153" i="23"/>
  <c r="Q294" i="23"/>
  <c r="Q301" i="23"/>
  <c r="Q449" i="23"/>
  <c r="Q308" i="23"/>
  <c r="Q292" i="23"/>
  <c r="Q306" i="23"/>
  <c r="Q279" i="23"/>
  <c r="Q139" i="23"/>
  <c r="Q157" i="23"/>
  <c r="Q448" i="23"/>
  <c r="Q154" i="23"/>
  <c r="Q95" i="23"/>
  <c r="Q298" i="23"/>
  <c r="Q303" i="23"/>
  <c r="Q146" i="23"/>
  <c r="Q296" i="23"/>
  <c r="Q136" i="23"/>
  <c r="Q120" i="23"/>
  <c r="Q99" i="23"/>
  <c r="Q295" i="23"/>
  <c r="O115" i="18"/>
  <c r="Q115" i="18" s="1"/>
  <c r="B6" i="12"/>
  <c r="T115" i="18" l="1"/>
  <c r="AN115" i="18"/>
  <c r="O13" i="23"/>
  <c r="J3" i="16"/>
  <c r="S4" i="1" s="1"/>
  <c r="F3" i="16"/>
  <c r="S3" i="1" s="1"/>
  <c r="B3" i="16"/>
  <c r="S2" i="1" s="1"/>
  <c r="N31" i="12"/>
  <c r="N30" i="12"/>
  <c r="N29" i="12"/>
  <c r="N28" i="12"/>
  <c r="N27" i="12"/>
  <c r="N26" i="12"/>
  <c r="N25" i="12"/>
  <c r="N24" i="12"/>
  <c r="N23" i="12"/>
  <c r="N22" i="12"/>
  <c r="N21" i="12"/>
  <c r="N20" i="12"/>
  <c r="N19" i="12"/>
  <c r="N18" i="12"/>
  <c r="N17" i="12"/>
  <c r="N16" i="12"/>
  <c r="N15" i="12"/>
  <c r="N14" i="12"/>
  <c r="N13" i="12"/>
  <c r="N12" i="12"/>
  <c r="Q13" i="23" l="1"/>
  <c r="Y115" i="18"/>
  <c r="AJ116" i="18"/>
  <c r="AB14" i="23" s="1"/>
  <c r="O116" i="18"/>
  <c r="Q116" i="18" s="1"/>
  <c r="I32" i="1" s="1" a="1"/>
  <c r="I32" i="1" s="1"/>
  <c r="O118" i="18"/>
  <c r="Q118" i="18" s="1"/>
  <c r="AJ118" i="18"/>
  <c r="AB16" i="23" s="1"/>
  <c r="O122" i="18"/>
  <c r="Q122" i="18" s="1"/>
  <c r="AJ122" i="18"/>
  <c r="AB20" i="23" s="1"/>
  <c r="AJ123" i="18"/>
  <c r="AB21" i="23" s="1"/>
  <c r="O123" i="18"/>
  <c r="Q123" i="18" s="1"/>
  <c r="AJ119" i="18"/>
  <c r="AB17" i="23" s="1"/>
  <c r="O119" i="18"/>
  <c r="Q119" i="18" s="1"/>
  <c r="O117" i="18"/>
  <c r="Q117" i="18" s="1"/>
  <c r="AJ117" i="18"/>
  <c r="AB15" i="23" s="1"/>
  <c r="O121" i="18"/>
  <c r="Q121" i="18" s="1"/>
  <c r="AJ121" i="18"/>
  <c r="AB19" i="23" s="1"/>
  <c r="AJ120" i="18"/>
  <c r="AB18" i="23" s="1"/>
  <c r="O120" i="18"/>
  <c r="Q120" i="18" s="1"/>
  <c r="T119" i="18" l="1"/>
  <c r="AN119" i="18"/>
  <c r="T121" i="18"/>
  <c r="AN121" i="18"/>
  <c r="T122" i="18"/>
  <c r="AN122" i="18"/>
  <c r="T120" i="18"/>
  <c r="AN120" i="18"/>
  <c r="T123" i="18"/>
  <c r="AN123" i="18"/>
  <c r="T117" i="18"/>
  <c r="AN117" i="18"/>
  <c r="T116" i="18"/>
  <c r="AN116" i="18"/>
  <c r="T118" i="18"/>
  <c r="AN118" i="18"/>
  <c r="O18" i="23"/>
  <c r="O17" i="23"/>
  <c r="O14" i="23"/>
  <c r="O20" i="23"/>
  <c r="O21" i="23"/>
  <c r="O19" i="23"/>
  <c r="O15" i="23"/>
  <c r="O16" i="23"/>
  <c r="E22" i="1" l="1"/>
  <c r="E4" i="18"/>
  <c r="Q21" i="23"/>
  <c r="Y123" i="18"/>
  <c r="Q14" i="23"/>
  <c r="Y116" i="18"/>
  <c r="Q16" i="23"/>
  <c r="Y118" i="18"/>
  <c r="Q19" i="23"/>
  <c r="Y121" i="18"/>
  <c r="Q20" i="23"/>
  <c r="Y122" i="18"/>
  <c r="Q17" i="23"/>
  <c r="Y119" i="18"/>
  <c r="Q15" i="23"/>
  <c r="Y117" i="18"/>
  <c r="Q18" i="23"/>
  <c r="Y120" i="18"/>
  <c r="AI12" i="6"/>
  <c r="AA13" i="22" s="1"/>
  <c r="C22" i="1" l="1"/>
  <c r="D22" i="1"/>
  <c r="AD13" i="22"/>
  <c r="E8" i="22" s="1"/>
  <c r="AS12" i="6"/>
  <c r="E4" i="23"/>
  <c r="AJ12" i="6"/>
  <c r="AB13" i="22" s="1"/>
  <c r="B4" i="14" l="1"/>
  <c r="B3" i="14"/>
  <c r="B2" i="14"/>
  <c r="B5" i="6"/>
  <c r="N9" i="6" s="1"/>
  <c r="B2" i="12"/>
  <c r="B3" i="12"/>
  <c r="B2" i="6"/>
  <c r="B3" i="6"/>
  <c r="AX12" i="6" l="1"/>
  <c r="AX17" i="6"/>
  <c r="AX14" i="6"/>
  <c r="AX18" i="6"/>
  <c r="AX22" i="6"/>
  <c r="AX26" i="6"/>
  <c r="AX30" i="6"/>
  <c r="AX34" i="6"/>
  <c r="AX38" i="6"/>
  <c r="AX42" i="6"/>
  <c r="AX46" i="6"/>
  <c r="AX50" i="6"/>
  <c r="AX54" i="6"/>
  <c r="AX58" i="6"/>
  <c r="AX62" i="6"/>
  <c r="AX66" i="6"/>
  <c r="AX70" i="6"/>
  <c r="AX74" i="6"/>
  <c r="AX78" i="6"/>
  <c r="AX82" i="6"/>
  <c r="AX86" i="6"/>
  <c r="AX90" i="6"/>
  <c r="AX94" i="6"/>
  <c r="AX98" i="6"/>
  <c r="AX102" i="6"/>
  <c r="AX106" i="6"/>
  <c r="AX110" i="6"/>
  <c r="AX114" i="6"/>
  <c r="AX118" i="6"/>
  <c r="AX122" i="6"/>
  <c r="AX126" i="6"/>
  <c r="AX130" i="6"/>
  <c r="AX134" i="6"/>
  <c r="AX138" i="6"/>
  <c r="AX142" i="6"/>
  <c r="AX146" i="6"/>
  <c r="AX150" i="6"/>
  <c r="AX154" i="6"/>
  <c r="AX158" i="6"/>
  <c r="AX162" i="6"/>
  <c r="AX166" i="6"/>
  <c r="AX170" i="6"/>
  <c r="AX174" i="6"/>
  <c r="AX178" i="6"/>
  <c r="AX182" i="6"/>
  <c r="AX186" i="6"/>
  <c r="AX190" i="6"/>
  <c r="AX194" i="6"/>
  <c r="AX198" i="6"/>
  <c r="AX202" i="6"/>
  <c r="AX206" i="6"/>
  <c r="AX210" i="6"/>
  <c r="AX214" i="6"/>
  <c r="AX218" i="6"/>
  <c r="AX222" i="6"/>
  <c r="AX226" i="6"/>
  <c r="AX230" i="6"/>
  <c r="AX234" i="6"/>
  <c r="AX238" i="6"/>
  <c r="AX242" i="6"/>
  <c r="AX246" i="6"/>
  <c r="AX250" i="6"/>
  <c r="AX254" i="6"/>
  <c r="AX258" i="6"/>
  <c r="AX262" i="6"/>
  <c r="AX266" i="6"/>
  <c r="AX270" i="6"/>
  <c r="AX274" i="6"/>
  <c r="AX278" i="6"/>
  <c r="AX282" i="6"/>
  <c r="AX286" i="6"/>
  <c r="AX290" i="6"/>
  <c r="AX294" i="6"/>
  <c r="AX298" i="6"/>
  <c r="AX302" i="6"/>
  <c r="AX306" i="6"/>
  <c r="AX310" i="6"/>
  <c r="AX314" i="6"/>
  <c r="AX318" i="6"/>
  <c r="AX322" i="6"/>
  <c r="AX326" i="6"/>
  <c r="AX330" i="6"/>
  <c r="AX334" i="6"/>
  <c r="AX338" i="6"/>
  <c r="AX342" i="6"/>
  <c r="AX346" i="6"/>
  <c r="AX350" i="6"/>
  <c r="AX15" i="6"/>
  <c r="AX19" i="6"/>
  <c r="AX23" i="6"/>
  <c r="AX27" i="6"/>
  <c r="AX31" i="6"/>
  <c r="AX35" i="6"/>
  <c r="AX39" i="6"/>
  <c r="AX43" i="6"/>
  <c r="AX47" i="6"/>
  <c r="AX51" i="6"/>
  <c r="AX55" i="6"/>
  <c r="AX59" i="6"/>
  <c r="AX63" i="6"/>
  <c r="AX67" i="6"/>
  <c r="AX71" i="6"/>
  <c r="AX75" i="6"/>
  <c r="AX79" i="6"/>
  <c r="AX83" i="6"/>
  <c r="AX87" i="6"/>
  <c r="AX91" i="6"/>
  <c r="AX95" i="6"/>
  <c r="AX99" i="6"/>
  <c r="AX103" i="6"/>
  <c r="AX107" i="6"/>
  <c r="AX111" i="6"/>
  <c r="AX115" i="6"/>
  <c r="AX119" i="6"/>
  <c r="AX123" i="6"/>
  <c r="AX127" i="6"/>
  <c r="AX131" i="6"/>
  <c r="AX135" i="6"/>
  <c r="AX139" i="6"/>
  <c r="AX143" i="6"/>
  <c r="AX147" i="6"/>
  <c r="AX151" i="6"/>
  <c r="AX155" i="6"/>
  <c r="AX159" i="6"/>
  <c r="AX163" i="6"/>
  <c r="AX167" i="6"/>
  <c r="AX171" i="6"/>
  <c r="AX175" i="6"/>
  <c r="AX179" i="6"/>
  <c r="AX183" i="6"/>
  <c r="AX187" i="6"/>
  <c r="AX191" i="6"/>
  <c r="AX195" i="6"/>
  <c r="AX199" i="6"/>
  <c r="AX203" i="6"/>
  <c r="AX207" i="6"/>
  <c r="AX211" i="6"/>
  <c r="AX215" i="6"/>
  <c r="AX219" i="6"/>
  <c r="AX223" i="6"/>
  <c r="AX227" i="6"/>
  <c r="AX231" i="6"/>
  <c r="AX235" i="6"/>
  <c r="AX239" i="6"/>
  <c r="AX243" i="6"/>
  <c r="AX247" i="6"/>
  <c r="AX251" i="6"/>
  <c r="AX255" i="6"/>
  <c r="AX259" i="6"/>
  <c r="AX263" i="6"/>
  <c r="AX267" i="6"/>
  <c r="AX271" i="6"/>
  <c r="AX275" i="6"/>
  <c r="AX279" i="6"/>
  <c r="AX283" i="6"/>
  <c r="AX287" i="6"/>
  <c r="AX291" i="6"/>
  <c r="AX295" i="6"/>
  <c r="AX299" i="6"/>
  <c r="AX303" i="6"/>
  <c r="AX307" i="6"/>
  <c r="AX311" i="6"/>
  <c r="AX315" i="6"/>
  <c r="AX319" i="6"/>
  <c r="AX323" i="6"/>
  <c r="AX327" i="6"/>
  <c r="AX331" i="6"/>
  <c r="AX335" i="6"/>
  <c r="AX339" i="6"/>
  <c r="AX343" i="6"/>
  <c r="AX347" i="6"/>
  <c r="AX351" i="6"/>
  <c r="AX16" i="6"/>
  <c r="AX25" i="6"/>
  <c r="AX33" i="6"/>
  <c r="AX41" i="6"/>
  <c r="AX49" i="6"/>
  <c r="AX57" i="6"/>
  <c r="AX65" i="6"/>
  <c r="AX73" i="6"/>
  <c r="AX81" i="6"/>
  <c r="AX89" i="6"/>
  <c r="AX97" i="6"/>
  <c r="AX105" i="6"/>
  <c r="AX113" i="6"/>
  <c r="AX121" i="6"/>
  <c r="AX129" i="6"/>
  <c r="AX137" i="6"/>
  <c r="AX145" i="6"/>
  <c r="AX153" i="6"/>
  <c r="AX161" i="6"/>
  <c r="AX169" i="6"/>
  <c r="AX177" i="6"/>
  <c r="AX185" i="6"/>
  <c r="AX193" i="6"/>
  <c r="AX201" i="6"/>
  <c r="AX209" i="6"/>
  <c r="AX217" i="6"/>
  <c r="AX225" i="6"/>
  <c r="AX233" i="6"/>
  <c r="AX241" i="6"/>
  <c r="AX249" i="6"/>
  <c r="AX257" i="6"/>
  <c r="AX265" i="6"/>
  <c r="AX273" i="6"/>
  <c r="AX281" i="6"/>
  <c r="AX289" i="6"/>
  <c r="AX297" i="6"/>
  <c r="AX305" i="6"/>
  <c r="AX313" i="6"/>
  <c r="AX321" i="6"/>
  <c r="AX329" i="6"/>
  <c r="AX337" i="6"/>
  <c r="AX345" i="6"/>
  <c r="AX353" i="6"/>
  <c r="AX357" i="6"/>
  <c r="AX361" i="6"/>
  <c r="AX365" i="6"/>
  <c r="AX369" i="6"/>
  <c r="AX373" i="6"/>
  <c r="AX377" i="6"/>
  <c r="AX381" i="6"/>
  <c r="AX385" i="6"/>
  <c r="AX389" i="6"/>
  <c r="AX393" i="6"/>
  <c r="AX397" i="6"/>
  <c r="AX401" i="6"/>
  <c r="AX405" i="6"/>
  <c r="AX409" i="6"/>
  <c r="AX413" i="6"/>
  <c r="AX417" i="6"/>
  <c r="AX421" i="6"/>
  <c r="AX425" i="6"/>
  <c r="AX429" i="6"/>
  <c r="AX433" i="6"/>
  <c r="AX437" i="6"/>
  <c r="AX441" i="6"/>
  <c r="AX445" i="6"/>
  <c r="AX449" i="6"/>
  <c r="AX453" i="6"/>
  <c r="AX457" i="6"/>
  <c r="AX461" i="6"/>
  <c r="AX465" i="6"/>
  <c r="AX469" i="6"/>
  <c r="AX473" i="6"/>
  <c r="AX477" i="6"/>
  <c r="AX481" i="6"/>
  <c r="AX485" i="6"/>
  <c r="AX489" i="6"/>
  <c r="AX493" i="6"/>
  <c r="AX497" i="6"/>
  <c r="AX501" i="6"/>
  <c r="AX505" i="6"/>
  <c r="AX509" i="6"/>
  <c r="AX376" i="6"/>
  <c r="AX380" i="6"/>
  <c r="AX388" i="6"/>
  <c r="AX20" i="6"/>
  <c r="AX28" i="6"/>
  <c r="AX36" i="6"/>
  <c r="AX44" i="6"/>
  <c r="AX52" i="6"/>
  <c r="AX60" i="6"/>
  <c r="AX68" i="6"/>
  <c r="AX76" i="6"/>
  <c r="AX84" i="6"/>
  <c r="AX92" i="6"/>
  <c r="AX100" i="6"/>
  <c r="AX108" i="6"/>
  <c r="AX116" i="6"/>
  <c r="AX124" i="6"/>
  <c r="AX132" i="6"/>
  <c r="AX140" i="6"/>
  <c r="AX148" i="6"/>
  <c r="AX156" i="6"/>
  <c r="AX164" i="6"/>
  <c r="AX172" i="6"/>
  <c r="AX180" i="6"/>
  <c r="AX188" i="6"/>
  <c r="AX196" i="6"/>
  <c r="AX204" i="6"/>
  <c r="AX212" i="6"/>
  <c r="AX220" i="6"/>
  <c r="AX228" i="6"/>
  <c r="AX236" i="6"/>
  <c r="AX244" i="6"/>
  <c r="AX252" i="6"/>
  <c r="AX260" i="6"/>
  <c r="AX268" i="6"/>
  <c r="AX276" i="6"/>
  <c r="AX284" i="6"/>
  <c r="AX292" i="6"/>
  <c r="AX300" i="6"/>
  <c r="AX308" i="6"/>
  <c r="AX316" i="6"/>
  <c r="AX324" i="6"/>
  <c r="AX332" i="6"/>
  <c r="AX340" i="6"/>
  <c r="AX348" i="6"/>
  <c r="AX354" i="6"/>
  <c r="AX358" i="6"/>
  <c r="AX362" i="6"/>
  <c r="AX366" i="6"/>
  <c r="AX370" i="6"/>
  <c r="AX374" i="6"/>
  <c r="AX378" i="6"/>
  <c r="AX382" i="6"/>
  <c r="AX386" i="6"/>
  <c r="AX390" i="6"/>
  <c r="AX394" i="6"/>
  <c r="AX398" i="6"/>
  <c r="AX402" i="6"/>
  <c r="AX406" i="6"/>
  <c r="AX410" i="6"/>
  <c r="AX414" i="6"/>
  <c r="AX418" i="6"/>
  <c r="AX422" i="6"/>
  <c r="AX426" i="6"/>
  <c r="AX430" i="6"/>
  <c r="AX434" i="6"/>
  <c r="AX438" i="6"/>
  <c r="AX442" i="6"/>
  <c r="AX446" i="6"/>
  <c r="AX450" i="6"/>
  <c r="AX454" i="6"/>
  <c r="AX458" i="6"/>
  <c r="AX462" i="6"/>
  <c r="AX466" i="6"/>
  <c r="AX470" i="6"/>
  <c r="AX474" i="6"/>
  <c r="AX478" i="6"/>
  <c r="AX482" i="6"/>
  <c r="AX486" i="6"/>
  <c r="AX490" i="6"/>
  <c r="AX494" i="6"/>
  <c r="AX498" i="6"/>
  <c r="AX502" i="6"/>
  <c r="AX506" i="6"/>
  <c r="AX372" i="6"/>
  <c r="AX384" i="6"/>
  <c r="AX392" i="6"/>
  <c r="AX21" i="6"/>
  <c r="AX29" i="6"/>
  <c r="AX37" i="6"/>
  <c r="AX45" i="6"/>
  <c r="AX53" i="6"/>
  <c r="AX61" i="6"/>
  <c r="AX69" i="6"/>
  <c r="AX77" i="6"/>
  <c r="AX85" i="6"/>
  <c r="AX93" i="6"/>
  <c r="AX101" i="6"/>
  <c r="AX109" i="6"/>
  <c r="AX117" i="6"/>
  <c r="AX125" i="6"/>
  <c r="AX133" i="6"/>
  <c r="AX141" i="6"/>
  <c r="AX149" i="6"/>
  <c r="AX157" i="6"/>
  <c r="AX165" i="6"/>
  <c r="AX173" i="6"/>
  <c r="AX181" i="6"/>
  <c r="AX189" i="6"/>
  <c r="AX197" i="6"/>
  <c r="AX205" i="6"/>
  <c r="AX213" i="6"/>
  <c r="AX221" i="6"/>
  <c r="AX229" i="6"/>
  <c r="AX237" i="6"/>
  <c r="AX245" i="6"/>
  <c r="AX253" i="6"/>
  <c r="AX261" i="6"/>
  <c r="AX269" i="6"/>
  <c r="AX277" i="6"/>
  <c r="AX285" i="6"/>
  <c r="AX293" i="6"/>
  <c r="AX301" i="6"/>
  <c r="AX309" i="6"/>
  <c r="AX317" i="6"/>
  <c r="AX325" i="6"/>
  <c r="AX333" i="6"/>
  <c r="AX341" i="6"/>
  <c r="AX349" i="6"/>
  <c r="AX355" i="6"/>
  <c r="AX359" i="6"/>
  <c r="AX363" i="6"/>
  <c r="AX367" i="6"/>
  <c r="AX371" i="6"/>
  <c r="AX375" i="6"/>
  <c r="AX379" i="6"/>
  <c r="AX383" i="6"/>
  <c r="AX387" i="6"/>
  <c r="AX391" i="6"/>
  <c r="AX395" i="6"/>
  <c r="AX399" i="6"/>
  <c r="AX403" i="6"/>
  <c r="AX407" i="6"/>
  <c r="AX411" i="6"/>
  <c r="AX415" i="6"/>
  <c r="AX419" i="6"/>
  <c r="AX423" i="6"/>
  <c r="AX427" i="6"/>
  <c r="AX431" i="6"/>
  <c r="AX435" i="6"/>
  <c r="AX439" i="6"/>
  <c r="AX443" i="6"/>
  <c r="AX447" i="6"/>
  <c r="AX451" i="6"/>
  <c r="AX455" i="6"/>
  <c r="AX459" i="6"/>
  <c r="AX463" i="6"/>
  <c r="AX467" i="6"/>
  <c r="AX471" i="6"/>
  <c r="AX475" i="6"/>
  <c r="AX479" i="6"/>
  <c r="AX483" i="6"/>
  <c r="AX487" i="6"/>
  <c r="AX491" i="6"/>
  <c r="AX495" i="6"/>
  <c r="AX499" i="6"/>
  <c r="AX503" i="6"/>
  <c r="AX507" i="6"/>
  <c r="AX24" i="6"/>
  <c r="AX32" i="6"/>
  <c r="AX40" i="6"/>
  <c r="AX48" i="6"/>
  <c r="AX56" i="6"/>
  <c r="AX64" i="6"/>
  <c r="AX72" i="6"/>
  <c r="AX80" i="6"/>
  <c r="AX88" i="6"/>
  <c r="AX96" i="6"/>
  <c r="AX104" i="6"/>
  <c r="AX112" i="6"/>
  <c r="AX120" i="6"/>
  <c r="AX128" i="6"/>
  <c r="AX136" i="6"/>
  <c r="AX144" i="6"/>
  <c r="AX152" i="6"/>
  <c r="AX160" i="6"/>
  <c r="AX168" i="6"/>
  <c r="AX176" i="6"/>
  <c r="AX184" i="6"/>
  <c r="AX192" i="6"/>
  <c r="AX200" i="6"/>
  <c r="AX208" i="6"/>
  <c r="AX216" i="6"/>
  <c r="AX224" i="6"/>
  <c r="AX232" i="6"/>
  <c r="AX240" i="6"/>
  <c r="AX248" i="6"/>
  <c r="AX256" i="6"/>
  <c r="AX264" i="6"/>
  <c r="AX272" i="6"/>
  <c r="AX280" i="6"/>
  <c r="AX288" i="6"/>
  <c r="AX296" i="6"/>
  <c r="AX304" i="6"/>
  <c r="AX312" i="6"/>
  <c r="AX320" i="6"/>
  <c r="AX328" i="6"/>
  <c r="AX336" i="6"/>
  <c r="AX344" i="6"/>
  <c r="AX352" i="6"/>
  <c r="AX356" i="6"/>
  <c r="AX360" i="6"/>
  <c r="AX364" i="6"/>
  <c r="AX400" i="6"/>
  <c r="AX416" i="6"/>
  <c r="AX432" i="6"/>
  <c r="AX448" i="6"/>
  <c r="AX464" i="6"/>
  <c r="AX480" i="6"/>
  <c r="AX496" i="6"/>
  <c r="AX404" i="6"/>
  <c r="AX420" i="6"/>
  <c r="AX436" i="6"/>
  <c r="AX452" i="6"/>
  <c r="AX468" i="6"/>
  <c r="AX484" i="6"/>
  <c r="AX500" i="6"/>
  <c r="AX368" i="6"/>
  <c r="AX408" i="6"/>
  <c r="AX424" i="6"/>
  <c r="AX440" i="6"/>
  <c r="AX456" i="6"/>
  <c r="AX472" i="6"/>
  <c r="AX488" i="6"/>
  <c r="AX504" i="6"/>
  <c r="AX396" i="6"/>
  <c r="AX412" i="6"/>
  <c r="AX428" i="6"/>
  <c r="AX444" i="6"/>
  <c r="AX460" i="6"/>
  <c r="AX476" i="6"/>
  <c r="AX492" i="6"/>
  <c r="AX508" i="6"/>
  <c r="AX13" i="6"/>
  <c r="N13" i="6"/>
  <c r="N17" i="6"/>
  <c r="N21" i="6"/>
  <c r="N25" i="6"/>
  <c r="N29" i="6"/>
  <c r="N33" i="6"/>
  <c r="N37" i="6"/>
  <c r="N41" i="6"/>
  <c r="N45" i="6"/>
  <c r="N49" i="6"/>
  <c r="N53" i="6"/>
  <c r="N57" i="6"/>
  <c r="N61" i="6"/>
  <c r="N65" i="6"/>
  <c r="N69" i="6"/>
  <c r="N73" i="6"/>
  <c r="N77" i="6"/>
  <c r="N81" i="6"/>
  <c r="N85" i="6"/>
  <c r="N89" i="6"/>
  <c r="N93" i="6"/>
  <c r="N97" i="6"/>
  <c r="N101" i="6"/>
  <c r="N105" i="6"/>
  <c r="N109" i="6"/>
  <c r="N113" i="6"/>
  <c r="N117" i="6"/>
  <c r="N121" i="6"/>
  <c r="N125" i="6"/>
  <c r="N129" i="6"/>
  <c r="N133" i="6"/>
  <c r="N137" i="6"/>
  <c r="N141" i="6"/>
  <c r="N145" i="6"/>
  <c r="N149" i="6"/>
  <c r="N153" i="6"/>
  <c r="N157" i="6"/>
  <c r="N161" i="6"/>
  <c r="N165" i="6"/>
  <c r="N169" i="6"/>
  <c r="N173" i="6"/>
  <c r="N177" i="6"/>
  <c r="N181" i="6"/>
  <c r="N185" i="6"/>
  <c r="N189" i="6"/>
  <c r="N193" i="6"/>
  <c r="N197" i="6"/>
  <c r="N201" i="6"/>
  <c r="N205" i="6"/>
  <c r="N209" i="6"/>
  <c r="N213" i="6"/>
  <c r="N217" i="6"/>
  <c r="N221" i="6"/>
  <c r="N225" i="6"/>
  <c r="N229" i="6"/>
  <c r="N233" i="6"/>
  <c r="N237" i="6"/>
  <c r="N241" i="6"/>
  <c r="N245" i="6"/>
  <c r="N249" i="6"/>
  <c r="N253" i="6"/>
  <c r="N257" i="6"/>
  <c r="N261" i="6"/>
  <c r="N265" i="6"/>
  <c r="N269" i="6"/>
  <c r="N273" i="6"/>
  <c r="N277" i="6"/>
  <c r="N281" i="6"/>
  <c r="N285" i="6"/>
  <c r="N289" i="6"/>
  <c r="N293" i="6"/>
  <c r="N297" i="6"/>
  <c r="N15" i="6"/>
  <c r="N20" i="6"/>
  <c r="N26" i="6"/>
  <c r="N31" i="6"/>
  <c r="N36" i="6"/>
  <c r="N42" i="6"/>
  <c r="N47" i="6"/>
  <c r="N52" i="6"/>
  <c r="N58" i="6"/>
  <c r="N63" i="6"/>
  <c r="N68" i="6"/>
  <c r="N74" i="6"/>
  <c r="N79" i="6"/>
  <c r="N18" i="6"/>
  <c r="N24" i="6"/>
  <c r="N32" i="6"/>
  <c r="N39" i="6"/>
  <c r="N46" i="6"/>
  <c r="N54" i="6"/>
  <c r="N60" i="6"/>
  <c r="N67" i="6"/>
  <c r="N75" i="6"/>
  <c r="N82" i="6"/>
  <c r="N87" i="6"/>
  <c r="N92" i="6"/>
  <c r="N98" i="6"/>
  <c r="N103" i="6"/>
  <c r="N108" i="6"/>
  <c r="N114" i="6"/>
  <c r="N119" i="6"/>
  <c r="N124" i="6"/>
  <c r="N130" i="6"/>
  <c r="N135" i="6"/>
  <c r="N140" i="6"/>
  <c r="N146" i="6"/>
  <c r="N151" i="6"/>
  <c r="N156" i="6"/>
  <c r="N162" i="6"/>
  <c r="N167" i="6"/>
  <c r="N172" i="6"/>
  <c r="N178" i="6"/>
  <c r="N183" i="6"/>
  <c r="N188" i="6"/>
  <c r="N194" i="6"/>
  <c r="N199" i="6"/>
  <c r="N204" i="6"/>
  <c r="N210" i="6"/>
  <c r="N215" i="6"/>
  <c r="N220" i="6"/>
  <c r="N226" i="6"/>
  <c r="N231" i="6"/>
  <c r="N236" i="6"/>
  <c r="N242" i="6"/>
  <c r="N247" i="6"/>
  <c r="N252" i="6"/>
  <c r="N258" i="6"/>
  <c r="N263" i="6"/>
  <c r="N268" i="6"/>
  <c r="N274" i="6"/>
  <c r="N279" i="6"/>
  <c r="N284" i="6"/>
  <c r="N290" i="6"/>
  <c r="N295" i="6"/>
  <c r="N300" i="6"/>
  <c r="N304" i="6"/>
  <c r="N308" i="6"/>
  <c r="N312" i="6"/>
  <c r="N316" i="6"/>
  <c r="N320" i="6"/>
  <c r="N324" i="6"/>
  <c r="N328" i="6"/>
  <c r="N332" i="6"/>
  <c r="N336" i="6"/>
  <c r="N340" i="6"/>
  <c r="N344" i="6"/>
  <c r="N348" i="6"/>
  <c r="N352" i="6"/>
  <c r="N356" i="6"/>
  <c r="N360" i="6"/>
  <c r="N364" i="6"/>
  <c r="N368" i="6"/>
  <c r="N372" i="6"/>
  <c r="N376" i="6"/>
  <c r="N380" i="6"/>
  <c r="N384" i="6"/>
  <c r="N388" i="6"/>
  <c r="N392" i="6"/>
  <c r="N396" i="6"/>
  <c r="N400" i="6"/>
  <c r="N404" i="6"/>
  <c r="N408" i="6"/>
  <c r="N412" i="6"/>
  <c r="N416" i="6"/>
  <c r="N420" i="6"/>
  <c r="N424" i="6"/>
  <c r="N428" i="6"/>
  <c r="N432" i="6"/>
  <c r="N436" i="6"/>
  <c r="N440" i="6"/>
  <c r="N444" i="6"/>
  <c r="N448" i="6"/>
  <c r="N452" i="6"/>
  <c r="N456" i="6"/>
  <c r="N460" i="6"/>
  <c r="N464" i="6"/>
  <c r="N468" i="6"/>
  <c r="N472" i="6"/>
  <c r="N476" i="6"/>
  <c r="N480" i="6"/>
  <c r="N484" i="6"/>
  <c r="N488" i="6"/>
  <c r="N492" i="6"/>
  <c r="N496" i="6"/>
  <c r="N500" i="6"/>
  <c r="N504" i="6"/>
  <c r="N508" i="6"/>
  <c r="N19" i="6"/>
  <c r="N27" i="6"/>
  <c r="N34" i="6"/>
  <c r="N40" i="6"/>
  <c r="N48" i="6"/>
  <c r="N55" i="6"/>
  <c r="N62" i="6"/>
  <c r="N70" i="6"/>
  <c r="N76" i="6"/>
  <c r="N83" i="6"/>
  <c r="N88" i="6"/>
  <c r="N94" i="6"/>
  <c r="N99" i="6"/>
  <c r="N104" i="6"/>
  <c r="N110" i="6"/>
  <c r="N115" i="6"/>
  <c r="N120" i="6"/>
  <c r="N126" i="6"/>
  <c r="N131" i="6"/>
  <c r="N136" i="6"/>
  <c r="N142" i="6"/>
  <c r="N147" i="6"/>
  <c r="N152" i="6"/>
  <c r="N158" i="6"/>
  <c r="N163" i="6"/>
  <c r="N168" i="6"/>
  <c r="N174" i="6"/>
  <c r="N179" i="6"/>
  <c r="N184" i="6"/>
  <c r="N190" i="6"/>
  <c r="N195" i="6"/>
  <c r="N200" i="6"/>
  <c r="N206" i="6"/>
  <c r="N211" i="6"/>
  <c r="N216" i="6"/>
  <c r="N222" i="6"/>
  <c r="N227" i="6"/>
  <c r="N232" i="6"/>
  <c r="N238" i="6"/>
  <c r="N243" i="6"/>
  <c r="N248" i="6"/>
  <c r="N254" i="6"/>
  <c r="N259" i="6"/>
  <c r="N264" i="6"/>
  <c r="N270" i="6"/>
  <c r="N275" i="6"/>
  <c r="N280" i="6"/>
  <c r="N286" i="6"/>
  <c r="N291" i="6"/>
  <c r="N296" i="6"/>
  <c r="N301" i="6"/>
  <c r="N305" i="6"/>
  <c r="N309" i="6"/>
  <c r="N313" i="6"/>
  <c r="N317" i="6"/>
  <c r="N321" i="6"/>
  <c r="N325" i="6"/>
  <c r="N329" i="6"/>
  <c r="N333" i="6"/>
  <c r="N337" i="6"/>
  <c r="N341" i="6"/>
  <c r="N345" i="6"/>
  <c r="N349" i="6"/>
  <c r="N353" i="6"/>
  <c r="N357" i="6"/>
  <c r="N361" i="6"/>
  <c r="N365" i="6"/>
  <c r="N369" i="6"/>
  <c r="N373" i="6"/>
  <c r="N377" i="6"/>
  <c r="N381" i="6"/>
  <c r="N385" i="6"/>
  <c r="N389" i="6"/>
  <c r="N393" i="6"/>
  <c r="N397" i="6"/>
  <c r="N401" i="6"/>
  <c r="N405" i="6"/>
  <c r="N409" i="6"/>
  <c r="N413" i="6"/>
  <c r="N417" i="6"/>
  <c r="N421" i="6"/>
  <c r="N425" i="6"/>
  <c r="N429" i="6"/>
  <c r="N433" i="6"/>
  <c r="N437" i="6"/>
  <c r="N441" i="6"/>
  <c r="N445" i="6"/>
  <c r="N449" i="6"/>
  <c r="N453" i="6"/>
  <c r="N457" i="6"/>
  <c r="N461" i="6"/>
  <c r="N465" i="6"/>
  <c r="N469" i="6"/>
  <c r="N473" i="6"/>
  <c r="N477" i="6"/>
  <c r="N481" i="6"/>
  <c r="N485" i="6"/>
  <c r="N489" i="6"/>
  <c r="N493" i="6"/>
  <c r="N497" i="6"/>
  <c r="N501" i="6"/>
  <c r="N505" i="6"/>
  <c r="N509" i="6"/>
  <c r="N14" i="6"/>
  <c r="N28" i="6"/>
  <c r="N43" i="6"/>
  <c r="N56" i="6"/>
  <c r="N71" i="6"/>
  <c r="N84" i="6"/>
  <c r="N95" i="6"/>
  <c r="N106" i="6"/>
  <c r="N116" i="6"/>
  <c r="N127" i="6"/>
  <c r="N138" i="6"/>
  <c r="N148" i="6"/>
  <c r="N159" i="6"/>
  <c r="N170" i="6"/>
  <c r="N180" i="6"/>
  <c r="N191" i="6"/>
  <c r="N202" i="6"/>
  <c r="N212" i="6"/>
  <c r="N223" i="6"/>
  <c r="N234" i="6"/>
  <c r="N244" i="6"/>
  <c r="N255" i="6"/>
  <c r="N266" i="6"/>
  <c r="N276" i="6"/>
  <c r="N287" i="6"/>
  <c r="N298" i="6"/>
  <c r="N306" i="6"/>
  <c r="N314" i="6"/>
  <c r="N322" i="6"/>
  <c r="N330" i="6"/>
  <c r="N338" i="6"/>
  <c r="N346" i="6"/>
  <c r="N354" i="6"/>
  <c r="N362" i="6"/>
  <c r="N370" i="6"/>
  <c r="N378" i="6"/>
  <c r="N386" i="6"/>
  <c r="N394" i="6"/>
  <c r="N402" i="6"/>
  <c r="N410" i="6"/>
  <c r="N418" i="6"/>
  <c r="N426" i="6"/>
  <c r="N434" i="6"/>
  <c r="N442" i="6"/>
  <c r="N450" i="6"/>
  <c r="N458" i="6"/>
  <c r="N466" i="6"/>
  <c r="N474" i="6"/>
  <c r="N482" i="6"/>
  <c r="N490" i="6"/>
  <c r="N498" i="6"/>
  <c r="N506" i="6"/>
  <c r="N16" i="6"/>
  <c r="N30" i="6"/>
  <c r="N44" i="6"/>
  <c r="N59" i="6"/>
  <c r="N72" i="6"/>
  <c r="N86" i="6"/>
  <c r="N96" i="6"/>
  <c r="N107" i="6"/>
  <c r="N118" i="6"/>
  <c r="N128" i="6"/>
  <c r="N139" i="6"/>
  <c r="N150" i="6"/>
  <c r="N160" i="6"/>
  <c r="N171" i="6"/>
  <c r="N182" i="6"/>
  <c r="N192" i="6"/>
  <c r="N203" i="6"/>
  <c r="N214" i="6"/>
  <c r="N224" i="6"/>
  <c r="N235" i="6"/>
  <c r="N246" i="6"/>
  <c r="N256" i="6"/>
  <c r="N267" i="6"/>
  <c r="N278" i="6"/>
  <c r="N288" i="6"/>
  <c r="N299" i="6"/>
  <c r="N307" i="6"/>
  <c r="N315" i="6"/>
  <c r="N323" i="6"/>
  <c r="N331" i="6"/>
  <c r="N339" i="6"/>
  <c r="N347" i="6"/>
  <c r="N355" i="6"/>
  <c r="N363" i="6"/>
  <c r="N371" i="6"/>
  <c r="N379" i="6"/>
  <c r="N387" i="6"/>
  <c r="N395" i="6"/>
  <c r="N403" i="6"/>
  <c r="N411" i="6"/>
  <c r="N419" i="6"/>
  <c r="N427" i="6"/>
  <c r="N435" i="6"/>
  <c r="N443" i="6"/>
  <c r="N451" i="6"/>
  <c r="N459" i="6"/>
  <c r="N467" i="6"/>
  <c r="N475" i="6"/>
  <c r="N483" i="6"/>
  <c r="N491" i="6"/>
  <c r="N499" i="6"/>
  <c r="N507" i="6"/>
  <c r="N22" i="6"/>
  <c r="N35" i="6"/>
  <c r="N50" i="6"/>
  <c r="N64" i="6"/>
  <c r="N78" i="6"/>
  <c r="N90" i="6"/>
  <c r="N100" i="6"/>
  <c r="N111" i="6"/>
  <c r="N122" i="6"/>
  <c r="N132" i="6"/>
  <c r="N143" i="6"/>
  <c r="N154" i="6"/>
  <c r="N164" i="6"/>
  <c r="N175" i="6"/>
  <c r="N186" i="6"/>
  <c r="N196" i="6"/>
  <c r="N207" i="6"/>
  <c r="N218" i="6"/>
  <c r="N228" i="6"/>
  <c r="N239" i="6"/>
  <c r="N250" i="6"/>
  <c r="N260" i="6"/>
  <c r="N271" i="6"/>
  <c r="N282" i="6"/>
  <c r="N292" i="6"/>
  <c r="N302" i="6"/>
  <c r="N310" i="6"/>
  <c r="N318" i="6"/>
  <c r="N326" i="6"/>
  <c r="N334" i="6"/>
  <c r="N342" i="6"/>
  <c r="N350" i="6"/>
  <c r="N358" i="6"/>
  <c r="N366" i="6"/>
  <c r="N374" i="6"/>
  <c r="N382" i="6"/>
  <c r="N390" i="6"/>
  <c r="N398" i="6"/>
  <c r="N406" i="6"/>
  <c r="N414" i="6"/>
  <c r="N422" i="6"/>
  <c r="N430" i="6"/>
  <c r="N438" i="6"/>
  <c r="N446" i="6"/>
  <c r="N454" i="6"/>
  <c r="N462" i="6"/>
  <c r="N470" i="6"/>
  <c r="N478" i="6"/>
  <c r="N486" i="6"/>
  <c r="N494" i="6"/>
  <c r="N502" i="6"/>
  <c r="N12" i="6"/>
  <c r="N13" i="22" s="1"/>
  <c r="N23" i="6"/>
  <c r="N38" i="6"/>
  <c r="N51" i="6"/>
  <c r="N66" i="6"/>
  <c r="N80" i="6"/>
  <c r="N91" i="6"/>
  <c r="N102" i="6"/>
  <c r="N112" i="6"/>
  <c r="N123" i="6"/>
  <c r="N134" i="6"/>
  <c r="N144" i="6"/>
  <c r="N155" i="6"/>
  <c r="N166" i="6"/>
  <c r="N176" i="6"/>
  <c r="N187" i="6"/>
  <c r="N198" i="6"/>
  <c r="N208" i="6"/>
  <c r="N219" i="6"/>
  <c r="N230" i="6"/>
  <c r="N240" i="6"/>
  <c r="N251" i="6"/>
  <c r="N262" i="6"/>
  <c r="N272" i="6"/>
  <c r="N283" i="6"/>
  <c r="N294" i="6"/>
  <c r="N303" i="6"/>
  <c r="N311" i="6"/>
  <c r="N319" i="6"/>
  <c r="N327" i="6"/>
  <c r="N335" i="6"/>
  <c r="N343" i="6"/>
  <c r="N351" i="6"/>
  <c r="N359" i="6"/>
  <c r="N367" i="6"/>
  <c r="N375" i="6"/>
  <c r="N383" i="6"/>
  <c r="N391" i="6"/>
  <c r="N399" i="6"/>
  <c r="N407" i="6"/>
  <c r="N415" i="6"/>
  <c r="N423" i="6"/>
  <c r="N431" i="6"/>
  <c r="N439" i="6"/>
  <c r="N447" i="6"/>
  <c r="N455" i="6"/>
  <c r="N463" i="6"/>
  <c r="N471" i="6"/>
  <c r="N479" i="6"/>
  <c r="N487" i="6"/>
  <c r="N495" i="6"/>
  <c r="N503" i="6"/>
  <c r="O13" i="6"/>
  <c r="O14" i="22" s="1"/>
  <c r="O21" i="6"/>
  <c r="O22" i="22" s="1"/>
  <c r="O29" i="6"/>
  <c r="O30" i="22" s="1"/>
  <c r="O37" i="6"/>
  <c r="O38" i="22" s="1"/>
  <c r="O45" i="6"/>
  <c r="O46" i="22" s="1"/>
  <c r="O53" i="6"/>
  <c r="O54" i="22" s="1"/>
  <c r="O61" i="6"/>
  <c r="O62" i="22" s="1"/>
  <c r="O69" i="6"/>
  <c r="O70" i="22" s="1"/>
  <c r="O77" i="6"/>
  <c r="O78" i="22" s="1"/>
  <c r="O85" i="6"/>
  <c r="O86" i="22" s="1"/>
  <c r="O93" i="6"/>
  <c r="O94" i="22" s="1"/>
  <c r="O101" i="6"/>
  <c r="O102" i="22" s="1"/>
  <c r="O109" i="6"/>
  <c r="O110" i="22" s="1"/>
  <c r="O117" i="6"/>
  <c r="O118" i="22" s="1"/>
  <c r="O125" i="6"/>
  <c r="O126" i="22" s="1"/>
  <c r="O133" i="6"/>
  <c r="O134" i="22" s="1"/>
  <c r="O141" i="6"/>
  <c r="O142" i="22" s="1"/>
  <c r="O149" i="6"/>
  <c r="O150" i="22" s="1"/>
  <c r="O157" i="6"/>
  <c r="O158" i="22" s="1"/>
  <c r="O165" i="6"/>
  <c r="O166" i="22" s="1"/>
  <c r="O173" i="6"/>
  <c r="O174" i="22" s="1"/>
  <c r="O181" i="6"/>
  <c r="O182" i="22" s="1"/>
  <c r="O189" i="6"/>
  <c r="O190" i="22" s="1"/>
  <c r="O197" i="6"/>
  <c r="O198" i="22" s="1"/>
  <c r="O205" i="6"/>
  <c r="O206" i="22" s="1"/>
  <c r="O213" i="6"/>
  <c r="O214" i="22" s="1"/>
  <c r="O221" i="6"/>
  <c r="O222" i="22" s="1"/>
  <c r="O229" i="6"/>
  <c r="O230" i="22" s="1"/>
  <c r="O237" i="6"/>
  <c r="O238" i="22" s="1"/>
  <c r="O245" i="6"/>
  <c r="O246" i="22" s="1"/>
  <c r="O253" i="6"/>
  <c r="O254" i="22" s="1"/>
  <c r="O261" i="6"/>
  <c r="O262" i="22" s="1"/>
  <c r="O269" i="6"/>
  <c r="O270" i="22" s="1"/>
  <c r="O277" i="6"/>
  <c r="O278" i="22" s="1"/>
  <c r="O285" i="6"/>
  <c r="O286" i="22" s="1"/>
  <c r="O293" i="6"/>
  <c r="O294" i="22" s="1"/>
  <c r="O301" i="6"/>
  <c r="O302" i="22" s="1"/>
  <c r="O309" i="6"/>
  <c r="O310" i="22" s="1"/>
  <c r="O317" i="6"/>
  <c r="O318" i="22" s="1"/>
  <c r="O325" i="6"/>
  <c r="O326" i="22" s="1"/>
  <c r="O333" i="6"/>
  <c r="O334" i="22" s="1"/>
  <c r="O341" i="6"/>
  <c r="O342" i="22" s="1"/>
  <c r="O349" i="6"/>
  <c r="O350" i="22" s="1"/>
  <c r="O357" i="6"/>
  <c r="O358" i="22" s="1"/>
  <c r="O365" i="6"/>
  <c r="O366" i="22" s="1"/>
  <c r="O373" i="6"/>
  <c r="O374" i="22" s="1"/>
  <c r="O381" i="6"/>
  <c r="O382" i="22" s="1"/>
  <c r="O389" i="6"/>
  <c r="O390" i="22" s="1"/>
  <c r="O397" i="6"/>
  <c r="O398" i="22" s="1"/>
  <c r="O405" i="6"/>
  <c r="O406" i="22" s="1"/>
  <c r="O413" i="6"/>
  <c r="O414" i="22" s="1"/>
  <c r="O421" i="6"/>
  <c r="O422" i="22" s="1"/>
  <c r="O429" i="6"/>
  <c r="O430" i="22" s="1"/>
  <c r="O437" i="6"/>
  <c r="O438" i="22" s="1"/>
  <c r="O445" i="6"/>
  <c r="O446" i="22" s="1"/>
  <c r="O453" i="6"/>
  <c r="O454" i="22" s="1"/>
  <c r="O461" i="6"/>
  <c r="O462" i="22" s="1"/>
  <c r="O469" i="6"/>
  <c r="O470" i="22" s="1"/>
  <c r="O477" i="6"/>
  <c r="O478" i="22" s="1"/>
  <c r="O485" i="6"/>
  <c r="O486" i="22" s="1"/>
  <c r="O493" i="6"/>
  <c r="O494" i="22" s="1"/>
  <c r="O501" i="6"/>
  <c r="O502" i="22" s="1"/>
  <c r="O509" i="6"/>
  <c r="O510" i="22" s="1"/>
  <c r="O51" i="6"/>
  <c r="O52" i="22" s="1"/>
  <c r="O99" i="6"/>
  <c r="O100" i="22" s="1"/>
  <c r="O147" i="6"/>
  <c r="O148" i="22" s="1"/>
  <c r="O203" i="6"/>
  <c r="O204" i="22" s="1"/>
  <c r="O283" i="6"/>
  <c r="O284" i="22" s="1"/>
  <c r="O355" i="6"/>
  <c r="O356" i="22" s="1"/>
  <c r="O403" i="6"/>
  <c r="O404" i="22" s="1"/>
  <c r="O459" i="6"/>
  <c r="O460" i="22" s="1"/>
  <c r="O14" i="6"/>
  <c r="O15" i="22" s="1"/>
  <c r="O22" i="6"/>
  <c r="O23" i="22" s="1"/>
  <c r="O30" i="6"/>
  <c r="O31" i="22" s="1"/>
  <c r="O38" i="6"/>
  <c r="O39" i="22" s="1"/>
  <c r="O46" i="6"/>
  <c r="O47" i="22" s="1"/>
  <c r="O54" i="6"/>
  <c r="O55" i="22" s="1"/>
  <c r="O62" i="6"/>
  <c r="O63" i="22" s="1"/>
  <c r="O70" i="6"/>
  <c r="O71" i="22" s="1"/>
  <c r="O78" i="6"/>
  <c r="O79" i="22" s="1"/>
  <c r="O86" i="6"/>
  <c r="O87" i="22" s="1"/>
  <c r="O94" i="6"/>
  <c r="O95" i="22" s="1"/>
  <c r="O102" i="6"/>
  <c r="O103" i="22" s="1"/>
  <c r="O110" i="6"/>
  <c r="O111" i="22" s="1"/>
  <c r="O118" i="6"/>
  <c r="O119" i="22" s="1"/>
  <c r="O126" i="6"/>
  <c r="O127" i="22" s="1"/>
  <c r="O134" i="6"/>
  <c r="O135" i="22" s="1"/>
  <c r="O142" i="6"/>
  <c r="O143" i="22" s="1"/>
  <c r="O150" i="6"/>
  <c r="O151" i="22" s="1"/>
  <c r="O158" i="6"/>
  <c r="O159" i="22" s="1"/>
  <c r="O166" i="6"/>
  <c r="O167" i="22" s="1"/>
  <c r="O174" i="6"/>
  <c r="O175" i="22" s="1"/>
  <c r="O182" i="6"/>
  <c r="O183" i="22" s="1"/>
  <c r="O190" i="6"/>
  <c r="O191" i="22" s="1"/>
  <c r="O198" i="6"/>
  <c r="O199" i="22" s="1"/>
  <c r="O206" i="6"/>
  <c r="O207" i="22" s="1"/>
  <c r="O214" i="6"/>
  <c r="O215" i="22" s="1"/>
  <c r="O222" i="6"/>
  <c r="O223" i="22" s="1"/>
  <c r="O230" i="6"/>
  <c r="O231" i="22" s="1"/>
  <c r="O238" i="6"/>
  <c r="O239" i="22" s="1"/>
  <c r="O246" i="6"/>
  <c r="O247" i="22" s="1"/>
  <c r="O254" i="6"/>
  <c r="O255" i="22" s="1"/>
  <c r="O262" i="6"/>
  <c r="O263" i="22" s="1"/>
  <c r="O270" i="6"/>
  <c r="O271" i="22" s="1"/>
  <c r="O278" i="6"/>
  <c r="O279" i="22" s="1"/>
  <c r="O286" i="6"/>
  <c r="O287" i="22" s="1"/>
  <c r="O294" i="6"/>
  <c r="O295" i="22" s="1"/>
  <c r="O302" i="6"/>
  <c r="O303" i="22" s="1"/>
  <c r="O310" i="6"/>
  <c r="O311" i="22" s="1"/>
  <c r="O318" i="6"/>
  <c r="O319" i="22" s="1"/>
  <c r="O326" i="6"/>
  <c r="O327" i="22" s="1"/>
  <c r="O334" i="6"/>
  <c r="O335" i="22" s="1"/>
  <c r="O342" i="6"/>
  <c r="O343" i="22" s="1"/>
  <c r="O350" i="6"/>
  <c r="O351" i="22" s="1"/>
  <c r="O358" i="6"/>
  <c r="O359" i="22" s="1"/>
  <c r="O366" i="6"/>
  <c r="O367" i="22" s="1"/>
  <c r="O374" i="6"/>
  <c r="O375" i="22" s="1"/>
  <c r="O382" i="6"/>
  <c r="O383" i="22" s="1"/>
  <c r="O390" i="6"/>
  <c r="O391" i="22" s="1"/>
  <c r="O398" i="6"/>
  <c r="O399" i="22" s="1"/>
  <c r="O406" i="6"/>
  <c r="O407" i="22" s="1"/>
  <c r="O414" i="6"/>
  <c r="O415" i="22" s="1"/>
  <c r="O422" i="6"/>
  <c r="O423" i="22" s="1"/>
  <c r="O430" i="6"/>
  <c r="O431" i="22" s="1"/>
  <c r="O438" i="6"/>
  <c r="O439" i="22" s="1"/>
  <c r="O446" i="6"/>
  <c r="O447" i="22" s="1"/>
  <c r="O454" i="6"/>
  <c r="O455" i="22" s="1"/>
  <c r="O462" i="6"/>
  <c r="O463" i="22" s="1"/>
  <c r="O470" i="6"/>
  <c r="O471" i="22" s="1"/>
  <c r="O478" i="6"/>
  <c r="O479" i="22" s="1"/>
  <c r="O486" i="6"/>
  <c r="O487" i="22" s="1"/>
  <c r="O494" i="6"/>
  <c r="O495" i="22" s="1"/>
  <c r="O502" i="6"/>
  <c r="O503" i="22" s="1"/>
  <c r="O12" i="6"/>
  <c r="O59" i="6"/>
  <c r="O60" i="22" s="1"/>
  <c r="O91" i="6"/>
  <c r="O92" i="22" s="1"/>
  <c r="O139" i="6"/>
  <c r="O140" i="22" s="1"/>
  <c r="O163" i="6"/>
  <c r="O164" i="22" s="1"/>
  <c r="O195" i="6"/>
  <c r="O196" i="22" s="1"/>
  <c r="O211" i="6"/>
  <c r="O212" i="22" s="1"/>
  <c r="O259" i="6"/>
  <c r="O260" i="22" s="1"/>
  <c r="O275" i="6"/>
  <c r="O276" i="22" s="1"/>
  <c r="O315" i="6"/>
  <c r="O316" i="22" s="1"/>
  <c r="O339" i="6"/>
  <c r="O340" i="22" s="1"/>
  <c r="O387" i="6"/>
  <c r="O388" i="22" s="1"/>
  <c r="O443" i="6"/>
  <c r="O444" i="22" s="1"/>
  <c r="O475" i="6"/>
  <c r="O476" i="22" s="1"/>
  <c r="O507" i="6"/>
  <c r="O508" i="22" s="1"/>
  <c r="O15" i="6"/>
  <c r="O16" i="22" s="1"/>
  <c r="O23" i="6"/>
  <c r="O24" i="22" s="1"/>
  <c r="O31" i="6"/>
  <c r="O32" i="22" s="1"/>
  <c r="O39" i="6"/>
  <c r="O40" i="22" s="1"/>
  <c r="O47" i="6"/>
  <c r="O48" i="22" s="1"/>
  <c r="O55" i="6"/>
  <c r="O56" i="22" s="1"/>
  <c r="O63" i="6"/>
  <c r="O64" i="22" s="1"/>
  <c r="O71" i="6"/>
  <c r="O72" i="22" s="1"/>
  <c r="O79" i="6"/>
  <c r="O80" i="22" s="1"/>
  <c r="O87" i="6"/>
  <c r="O88" i="22" s="1"/>
  <c r="O95" i="6"/>
  <c r="O96" i="22" s="1"/>
  <c r="O103" i="6"/>
  <c r="O104" i="22" s="1"/>
  <c r="O111" i="6"/>
  <c r="O112" i="22" s="1"/>
  <c r="O119" i="6"/>
  <c r="O120" i="22" s="1"/>
  <c r="O127" i="6"/>
  <c r="O128" i="22" s="1"/>
  <c r="O135" i="6"/>
  <c r="O136" i="22" s="1"/>
  <c r="O143" i="6"/>
  <c r="O144" i="22" s="1"/>
  <c r="O151" i="6"/>
  <c r="O152" i="22" s="1"/>
  <c r="O159" i="6"/>
  <c r="O160" i="22" s="1"/>
  <c r="O167" i="6"/>
  <c r="O168" i="22" s="1"/>
  <c r="O175" i="6"/>
  <c r="O176" i="22" s="1"/>
  <c r="O183" i="6"/>
  <c r="O184" i="22" s="1"/>
  <c r="O191" i="6"/>
  <c r="O192" i="22" s="1"/>
  <c r="O199" i="6"/>
  <c r="O200" i="22" s="1"/>
  <c r="O207" i="6"/>
  <c r="O208" i="22" s="1"/>
  <c r="O215" i="6"/>
  <c r="O216" i="22" s="1"/>
  <c r="O223" i="6"/>
  <c r="O224" i="22" s="1"/>
  <c r="O231" i="6"/>
  <c r="O232" i="22" s="1"/>
  <c r="O239" i="6"/>
  <c r="O240" i="22" s="1"/>
  <c r="O247" i="6"/>
  <c r="O248" i="22" s="1"/>
  <c r="O255" i="6"/>
  <c r="O256" i="22" s="1"/>
  <c r="O263" i="6"/>
  <c r="O264" i="22" s="1"/>
  <c r="O271" i="6"/>
  <c r="O272" i="22" s="1"/>
  <c r="O279" i="6"/>
  <c r="O280" i="22" s="1"/>
  <c r="O287" i="6"/>
  <c r="O288" i="22" s="1"/>
  <c r="O295" i="6"/>
  <c r="O296" i="22" s="1"/>
  <c r="O303" i="6"/>
  <c r="O304" i="22" s="1"/>
  <c r="O311" i="6"/>
  <c r="O312" i="22" s="1"/>
  <c r="O319" i="6"/>
  <c r="O320" i="22" s="1"/>
  <c r="O327" i="6"/>
  <c r="O328" i="22" s="1"/>
  <c r="O335" i="6"/>
  <c r="O336" i="22" s="1"/>
  <c r="O343" i="6"/>
  <c r="O344" i="22" s="1"/>
  <c r="O351" i="6"/>
  <c r="O352" i="22" s="1"/>
  <c r="O359" i="6"/>
  <c r="O360" i="22" s="1"/>
  <c r="O367" i="6"/>
  <c r="O368" i="22" s="1"/>
  <c r="O375" i="6"/>
  <c r="O376" i="22" s="1"/>
  <c r="O383" i="6"/>
  <c r="O384" i="22" s="1"/>
  <c r="O391" i="6"/>
  <c r="O392" i="22" s="1"/>
  <c r="O399" i="6"/>
  <c r="O400" i="22" s="1"/>
  <c r="O407" i="6"/>
  <c r="O408" i="22" s="1"/>
  <c r="O415" i="6"/>
  <c r="O416" i="22" s="1"/>
  <c r="O423" i="6"/>
  <c r="O424" i="22" s="1"/>
  <c r="O431" i="6"/>
  <c r="O432" i="22" s="1"/>
  <c r="O439" i="6"/>
  <c r="O440" i="22" s="1"/>
  <c r="O447" i="6"/>
  <c r="O448" i="22" s="1"/>
  <c r="O455" i="6"/>
  <c r="O456" i="22" s="1"/>
  <c r="O463" i="6"/>
  <c r="O464" i="22" s="1"/>
  <c r="O471" i="6"/>
  <c r="O472" i="22" s="1"/>
  <c r="O479" i="6"/>
  <c r="O480" i="22" s="1"/>
  <c r="O487" i="6"/>
  <c r="O488" i="22" s="1"/>
  <c r="O495" i="6"/>
  <c r="O496" i="22" s="1"/>
  <c r="O503" i="6"/>
  <c r="O504" i="22" s="1"/>
  <c r="O35" i="6"/>
  <c r="O36" i="22" s="1"/>
  <c r="O219" i="6"/>
  <c r="O220" i="22" s="1"/>
  <c r="O331" i="6"/>
  <c r="O332" i="22" s="1"/>
  <c r="O411" i="6"/>
  <c r="O412" i="22" s="1"/>
  <c r="O483" i="6"/>
  <c r="O484" i="22" s="1"/>
  <c r="O16" i="6"/>
  <c r="O17" i="22" s="1"/>
  <c r="O24" i="6"/>
  <c r="O25" i="22" s="1"/>
  <c r="O32" i="6"/>
  <c r="O33" i="22" s="1"/>
  <c r="O40" i="6"/>
  <c r="O41" i="22" s="1"/>
  <c r="O48" i="6"/>
  <c r="O49" i="22" s="1"/>
  <c r="O56" i="6"/>
  <c r="O57" i="22" s="1"/>
  <c r="O64" i="6"/>
  <c r="O65" i="22" s="1"/>
  <c r="O72" i="6"/>
  <c r="O73" i="22" s="1"/>
  <c r="O80" i="6"/>
  <c r="O81" i="22" s="1"/>
  <c r="O88" i="6"/>
  <c r="O89" i="22" s="1"/>
  <c r="O96" i="6"/>
  <c r="O97" i="22" s="1"/>
  <c r="O104" i="6"/>
  <c r="O105" i="22" s="1"/>
  <c r="O112" i="6"/>
  <c r="O113" i="22" s="1"/>
  <c r="O120" i="6"/>
  <c r="O121" i="22" s="1"/>
  <c r="O128" i="6"/>
  <c r="O129" i="22" s="1"/>
  <c r="O136" i="6"/>
  <c r="O137" i="22" s="1"/>
  <c r="O144" i="6"/>
  <c r="O145" i="22" s="1"/>
  <c r="O152" i="6"/>
  <c r="O153" i="22" s="1"/>
  <c r="O160" i="6"/>
  <c r="O161" i="22" s="1"/>
  <c r="O168" i="6"/>
  <c r="O169" i="22" s="1"/>
  <c r="O176" i="6"/>
  <c r="O177" i="22" s="1"/>
  <c r="O184" i="6"/>
  <c r="O185" i="22" s="1"/>
  <c r="O192" i="6"/>
  <c r="O193" i="22" s="1"/>
  <c r="O200" i="6"/>
  <c r="O201" i="22" s="1"/>
  <c r="O208" i="6"/>
  <c r="O209" i="22" s="1"/>
  <c r="O216" i="6"/>
  <c r="O217" i="22" s="1"/>
  <c r="O224" i="6"/>
  <c r="O225" i="22" s="1"/>
  <c r="O232" i="6"/>
  <c r="O233" i="22" s="1"/>
  <c r="O240" i="6"/>
  <c r="O241" i="22" s="1"/>
  <c r="O248" i="6"/>
  <c r="O249" i="22" s="1"/>
  <c r="O256" i="6"/>
  <c r="O257" i="22" s="1"/>
  <c r="O264" i="6"/>
  <c r="O265" i="22" s="1"/>
  <c r="O272" i="6"/>
  <c r="O273" i="22" s="1"/>
  <c r="O280" i="6"/>
  <c r="O281" i="22" s="1"/>
  <c r="O288" i="6"/>
  <c r="O289" i="22" s="1"/>
  <c r="O296" i="6"/>
  <c r="O297" i="22" s="1"/>
  <c r="O304" i="6"/>
  <c r="O305" i="22" s="1"/>
  <c r="O312" i="6"/>
  <c r="O313" i="22" s="1"/>
  <c r="O320" i="6"/>
  <c r="O321" i="22" s="1"/>
  <c r="O328" i="6"/>
  <c r="O329" i="22" s="1"/>
  <c r="O336" i="6"/>
  <c r="O337" i="22" s="1"/>
  <c r="O344" i="6"/>
  <c r="O345" i="22" s="1"/>
  <c r="O352" i="6"/>
  <c r="O353" i="22" s="1"/>
  <c r="O360" i="6"/>
  <c r="O361" i="22" s="1"/>
  <c r="O368" i="6"/>
  <c r="O369" i="22" s="1"/>
  <c r="O376" i="6"/>
  <c r="O377" i="22" s="1"/>
  <c r="O384" i="6"/>
  <c r="O385" i="22" s="1"/>
  <c r="O392" i="6"/>
  <c r="O393" i="22" s="1"/>
  <c r="O400" i="6"/>
  <c r="O401" i="22" s="1"/>
  <c r="O408" i="6"/>
  <c r="O409" i="22" s="1"/>
  <c r="O416" i="6"/>
  <c r="O417" i="22" s="1"/>
  <c r="O424" i="6"/>
  <c r="O425" i="22" s="1"/>
  <c r="O432" i="6"/>
  <c r="O433" i="22" s="1"/>
  <c r="O440" i="6"/>
  <c r="O441" i="22" s="1"/>
  <c r="O448" i="6"/>
  <c r="O449" i="22" s="1"/>
  <c r="O456" i="6"/>
  <c r="O457" i="22" s="1"/>
  <c r="O464" i="6"/>
  <c r="O465" i="22" s="1"/>
  <c r="O472" i="6"/>
  <c r="O473" i="22" s="1"/>
  <c r="O480" i="6"/>
  <c r="O481" i="22" s="1"/>
  <c r="O488" i="6"/>
  <c r="O489" i="22" s="1"/>
  <c r="O496" i="6"/>
  <c r="O497" i="22" s="1"/>
  <c r="O504" i="6"/>
  <c r="O505" i="22" s="1"/>
  <c r="O43" i="6"/>
  <c r="O44" i="22" s="1"/>
  <c r="O83" i="6"/>
  <c r="O84" i="22" s="1"/>
  <c r="O131" i="6"/>
  <c r="O132" i="22" s="1"/>
  <c r="O179" i="6"/>
  <c r="O180" i="22" s="1"/>
  <c r="O227" i="6"/>
  <c r="O228" i="22" s="1"/>
  <c r="O267" i="6"/>
  <c r="O268" i="22" s="1"/>
  <c r="O323" i="6"/>
  <c r="O324" i="22" s="1"/>
  <c r="O371" i="6"/>
  <c r="O372" i="22" s="1"/>
  <c r="O427" i="6"/>
  <c r="O428" i="22" s="1"/>
  <c r="O491" i="6"/>
  <c r="O492" i="22" s="1"/>
  <c r="O17" i="6"/>
  <c r="O18" i="22" s="1"/>
  <c r="O25" i="6"/>
  <c r="O26" i="22" s="1"/>
  <c r="O33" i="6"/>
  <c r="O34" i="22" s="1"/>
  <c r="O41" i="6"/>
  <c r="O42" i="22" s="1"/>
  <c r="O49" i="6"/>
  <c r="O50" i="22" s="1"/>
  <c r="O57" i="6"/>
  <c r="O58" i="22" s="1"/>
  <c r="O65" i="6"/>
  <c r="O66" i="22" s="1"/>
  <c r="O73" i="6"/>
  <c r="O74" i="22" s="1"/>
  <c r="O81" i="6"/>
  <c r="O82" i="22" s="1"/>
  <c r="O89" i="6"/>
  <c r="O90" i="22" s="1"/>
  <c r="O97" i="6"/>
  <c r="O98" i="22" s="1"/>
  <c r="O105" i="6"/>
  <c r="O106" i="22" s="1"/>
  <c r="O113" i="6"/>
  <c r="O114" i="22" s="1"/>
  <c r="O121" i="6"/>
  <c r="O122" i="22" s="1"/>
  <c r="O129" i="6"/>
  <c r="O130" i="22" s="1"/>
  <c r="O137" i="6"/>
  <c r="O138" i="22" s="1"/>
  <c r="O145" i="6"/>
  <c r="O146" i="22" s="1"/>
  <c r="O153" i="6"/>
  <c r="O154" i="22" s="1"/>
  <c r="O161" i="6"/>
  <c r="O162" i="22" s="1"/>
  <c r="O169" i="6"/>
  <c r="O170" i="22" s="1"/>
  <c r="O177" i="6"/>
  <c r="O178" i="22" s="1"/>
  <c r="O185" i="6"/>
  <c r="O186" i="22" s="1"/>
  <c r="O193" i="6"/>
  <c r="O194" i="22" s="1"/>
  <c r="O201" i="6"/>
  <c r="O202" i="22" s="1"/>
  <c r="O209" i="6"/>
  <c r="O210" i="22" s="1"/>
  <c r="O217" i="6"/>
  <c r="O218" i="22" s="1"/>
  <c r="O225" i="6"/>
  <c r="O226" i="22" s="1"/>
  <c r="O233" i="6"/>
  <c r="O234" i="22" s="1"/>
  <c r="O241" i="6"/>
  <c r="O242" i="22" s="1"/>
  <c r="O249" i="6"/>
  <c r="O250" i="22" s="1"/>
  <c r="O257" i="6"/>
  <c r="O258" i="22" s="1"/>
  <c r="O265" i="6"/>
  <c r="O266" i="22" s="1"/>
  <c r="O273" i="6"/>
  <c r="O274" i="22" s="1"/>
  <c r="O281" i="6"/>
  <c r="O282" i="22" s="1"/>
  <c r="O289" i="6"/>
  <c r="O290" i="22" s="1"/>
  <c r="O297" i="6"/>
  <c r="O298" i="22" s="1"/>
  <c r="O305" i="6"/>
  <c r="O306" i="22" s="1"/>
  <c r="O313" i="6"/>
  <c r="O314" i="22" s="1"/>
  <c r="O321" i="6"/>
  <c r="O322" i="22" s="1"/>
  <c r="O329" i="6"/>
  <c r="O330" i="22" s="1"/>
  <c r="O337" i="6"/>
  <c r="O338" i="22" s="1"/>
  <c r="O345" i="6"/>
  <c r="O346" i="22" s="1"/>
  <c r="O353" i="6"/>
  <c r="O354" i="22" s="1"/>
  <c r="O361" i="6"/>
  <c r="O362" i="22" s="1"/>
  <c r="O369" i="6"/>
  <c r="O370" i="22" s="1"/>
  <c r="O377" i="6"/>
  <c r="O378" i="22" s="1"/>
  <c r="O385" i="6"/>
  <c r="O386" i="22" s="1"/>
  <c r="O393" i="6"/>
  <c r="O394" i="22" s="1"/>
  <c r="O401" i="6"/>
  <c r="O402" i="22" s="1"/>
  <c r="O409" i="6"/>
  <c r="O410" i="22" s="1"/>
  <c r="O417" i="6"/>
  <c r="O418" i="22" s="1"/>
  <c r="O425" i="6"/>
  <c r="O426" i="22" s="1"/>
  <c r="O433" i="6"/>
  <c r="O434" i="22" s="1"/>
  <c r="O441" i="6"/>
  <c r="O442" i="22" s="1"/>
  <c r="O449" i="6"/>
  <c r="O450" i="22" s="1"/>
  <c r="O457" i="6"/>
  <c r="O458" i="22" s="1"/>
  <c r="O465" i="6"/>
  <c r="O466" i="22" s="1"/>
  <c r="O473" i="6"/>
  <c r="O474" i="22" s="1"/>
  <c r="O481" i="6"/>
  <c r="O482" i="22" s="1"/>
  <c r="O489" i="6"/>
  <c r="O490" i="22" s="1"/>
  <c r="O497" i="6"/>
  <c r="O498" i="22" s="1"/>
  <c r="O505" i="6"/>
  <c r="O506" i="22" s="1"/>
  <c r="O27" i="6"/>
  <c r="O28" i="22" s="1"/>
  <c r="O107" i="6"/>
  <c r="O108" i="22" s="1"/>
  <c r="O155" i="6"/>
  <c r="O156" i="22" s="1"/>
  <c r="O235" i="6"/>
  <c r="O236" i="22" s="1"/>
  <c r="O299" i="6"/>
  <c r="O300" i="22" s="1"/>
  <c r="O363" i="6"/>
  <c r="O364" i="22" s="1"/>
  <c r="O419" i="6"/>
  <c r="O420" i="22" s="1"/>
  <c r="O499" i="6"/>
  <c r="O500" i="22" s="1"/>
  <c r="O18" i="6"/>
  <c r="O19" i="22" s="1"/>
  <c r="O26" i="6"/>
  <c r="O27" i="22" s="1"/>
  <c r="O34" i="6"/>
  <c r="O35" i="22" s="1"/>
  <c r="O42" i="6"/>
  <c r="O43" i="22" s="1"/>
  <c r="O50" i="6"/>
  <c r="O51" i="22" s="1"/>
  <c r="O58" i="6"/>
  <c r="O59" i="22" s="1"/>
  <c r="O66" i="6"/>
  <c r="O67" i="22" s="1"/>
  <c r="O74" i="6"/>
  <c r="O75" i="22" s="1"/>
  <c r="O82" i="6"/>
  <c r="O83" i="22" s="1"/>
  <c r="O90" i="6"/>
  <c r="O91" i="22" s="1"/>
  <c r="O98" i="6"/>
  <c r="O99" i="22" s="1"/>
  <c r="O106" i="6"/>
  <c r="O107" i="22" s="1"/>
  <c r="O114" i="6"/>
  <c r="O115" i="22" s="1"/>
  <c r="O122" i="6"/>
  <c r="O123" i="22" s="1"/>
  <c r="O130" i="6"/>
  <c r="O131" i="22" s="1"/>
  <c r="O138" i="6"/>
  <c r="O139" i="22" s="1"/>
  <c r="O146" i="6"/>
  <c r="O147" i="22" s="1"/>
  <c r="O154" i="6"/>
  <c r="O155" i="22" s="1"/>
  <c r="O162" i="6"/>
  <c r="O163" i="22" s="1"/>
  <c r="O170" i="6"/>
  <c r="O171" i="22" s="1"/>
  <c r="O178" i="6"/>
  <c r="O179" i="22" s="1"/>
  <c r="O186" i="6"/>
  <c r="O187" i="22" s="1"/>
  <c r="O194" i="6"/>
  <c r="O195" i="22" s="1"/>
  <c r="O202" i="6"/>
  <c r="O203" i="22" s="1"/>
  <c r="O210" i="6"/>
  <c r="O211" i="22" s="1"/>
  <c r="O218" i="6"/>
  <c r="O219" i="22" s="1"/>
  <c r="O226" i="6"/>
  <c r="O227" i="22" s="1"/>
  <c r="O234" i="6"/>
  <c r="O235" i="22" s="1"/>
  <c r="O242" i="6"/>
  <c r="O243" i="22" s="1"/>
  <c r="O250" i="6"/>
  <c r="O251" i="22" s="1"/>
  <c r="O258" i="6"/>
  <c r="O259" i="22" s="1"/>
  <c r="O266" i="6"/>
  <c r="O267" i="22" s="1"/>
  <c r="O274" i="6"/>
  <c r="O275" i="22" s="1"/>
  <c r="O282" i="6"/>
  <c r="O283" i="22" s="1"/>
  <c r="O290" i="6"/>
  <c r="O291" i="22" s="1"/>
  <c r="O298" i="6"/>
  <c r="O299" i="22" s="1"/>
  <c r="O306" i="6"/>
  <c r="O307" i="22" s="1"/>
  <c r="O314" i="6"/>
  <c r="O315" i="22" s="1"/>
  <c r="O322" i="6"/>
  <c r="O323" i="22" s="1"/>
  <c r="O330" i="6"/>
  <c r="O331" i="22" s="1"/>
  <c r="O338" i="6"/>
  <c r="O339" i="22" s="1"/>
  <c r="O346" i="6"/>
  <c r="O347" i="22" s="1"/>
  <c r="O354" i="6"/>
  <c r="O355" i="22" s="1"/>
  <c r="O362" i="6"/>
  <c r="O363" i="22" s="1"/>
  <c r="O370" i="6"/>
  <c r="O371" i="22" s="1"/>
  <c r="O378" i="6"/>
  <c r="O379" i="22" s="1"/>
  <c r="O386" i="6"/>
  <c r="O387" i="22" s="1"/>
  <c r="O394" i="6"/>
  <c r="O395" i="22" s="1"/>
  <c r="O402" i="6"/>
  <c r="O403" i="22" s="1"/>
  <c r="O410" i="6"/>
  <c r="O411" i="22" s="1"/>
  <c r="O418" i="6"/>
  <c r="O419" i="22" s="1"/>
  <c r="O426" i="6"/>
  <c r="O427" i="22" s="1"/>
  <c r="O434" i="6"/>
  <c r="O435" i="22" s="1"/>
  <c r="O442" i="6"/>
  <c r="O443" i="22" s="1"/>
  <c r="O450" i="6"/>
  <c r="O451" i="22" s="1"/>
  <c r="O458" i="6"/>
  <c r="O459" i="22" s="1"/>
  <c r="O466" i="6"/>
  <c r="O467" i="22" s="1"/>
  <c r="O474" i="6"/>
  <c r="O475" i="22" s="1"/>
  <c r="O482" i="6"/>
  <c r="O483" i="22" s="1"/>
  <c r="O490" i="6"/>
  <c r="O491" i="22" s="1"/>
  <c r="O498" i="6"/>
  <c r="O499" i="22" s="1"/>
  <c r="O506" i="6"/>
  <c r="O507" i="22" s="1"/>
  <c r="O19" i="6"/>
  <c r="O20" i="22" s="1"/>
  <c r="O123" i="6"/>
  <c r="O124" i="22" s="1"/>
  <c r="O187" i="6"/>
  <c r="O188" i="22" s="1"/>
  <c r="O243" i="6"/>
  <c r="O244" i="22" s="1"/>
  <c r="O307" i="6"/>
  <c r="O308" i="22" s="1"/>
  <c r="O379" i="6"/>
  <c r="O380" i="22" s="1"/>
  <c r="O435" i="6"/>
  <c r="O436" i="22" s="1"/>
  <c r="O467" i="6"/>
  <c r="O468" i="22" s="1"/>
  <c r="O20" i="6"/>
  <c r="O21" i="22" s="1"/>
  <c r="O28" i="6"/>
  <c r="O29" i="22" s="1"/>
  <c r="O36" i="6"/>
  <c r="O37" i="22" s="1"/>
  <c r="O44" i="6"/>
  <c r="O45" i="22" s="1"/>
  <c r="O52" i="6"/>
  <c r="O53" i="22" s="1"/>
  <c r="O60" i="6"/>
  <c r="O61" i="22" s="1"/>
  <c r="O68" i="6"/>
  <c r="O69" i="22" s="1"/>
  <c r="O76" i="6"/>
  <c r="O77" i="22" s="1"/>
  <c r="O84" i="6"/>
  <c r="O85" i="22" s="1"/>
  <c r="O92" i="6"/>
  <c r="O93" i="22" s="1"/>
  <c r="O100" i="6"/>
  <c r="O101" i="22" s="1"/>
  <c r="O108" i="6"/>
  <c r="O109" i="22" s="1"/>
  <c r="O116" i="6"/>
  <c r="O117" i="22" s="1"/>
  <c r="O124" i="6"/>
  <c r="O125" i="22" s="1"/>
  <c r="O132" i="6"/>
  <c r="O133" i="22" s="1"/>
  <c r="O140" i="6"/>
  <c r="O141" i="22" s="1"/>
  <c r="O148" i="6"/>
  <c r="O149" i="22" s="1"/>
  <c r="O156" i="6"/>
  <c r="O157" i="22" s="1"/>
  <c r="O164" i="6"/>
  <c r="O165" i="22" s="1"/>
  <c r="O172" i="6"/>
  <c r="O173" i="22" s="1"/>
  <c r="O180" i="6"/>
  <c r="O181" i="22" s="1"/>
  <c r="O188" i="6"/>
  <c r="O189" i="22" s="1"/>
  <c r="O196" i="6"/>
  <c r="O197" i="22" s="1"/>
  <c r="O204" i="6"/>
  <c r="O205" i="22" s="1"/>
  <c r="O212" i="6"/>
  <c r="O213" i="22" s="1"/>
  <c r="O220" i="6"/>
  <c r="O221" i="22" s="1"/>
  <c r="O228" i="6"/>
  <c r="O229" i="22" s="1"/>
  <c r="O236" i="6"/>
  <c r="O237" i="22" s="1"/>
  <c r="O244" i="6"/>
  <c r="O245" i="22" s="1"/>
  <c r="O252" i="6"/>
  <c r="O253" i="22" s="1"/>
  <c r="O260" i="6"/>
  <c r="O261" i="22" s="1"/>
  <c r="O268" i="6"/>
  <c r="O269" i="22" s="1"/>
  <c r="O276" i="6"/>
  <c r="O277" i="22" s="1"/>
  <c r="O284" i="6"/>
  <c r="O285" i="22" s="1"/>
  <c r="O292" i="6"/>
  <c r="O293" i="22" s="1"/>
  <c r="O300" i="6"/>
  <c r="O301" i="22" s="1"/>
  <c r="O308" i="6"/>
  <c r="O309" i="22" s="1"/>
  <c r="O316" i="6"/>
  <c r="O317" i="22" s="1"/>
  <c r="O324" i="6"/>
  <c r="O325" i="22" s="1"/>
  <c r="O332" i="6"/>
  <c r="O333" i="22" s="1"/>
  <c r="O340" i="6"/>
  <c r="O341" i="22" s="1"/>
  <c r="O348" i="6"/>
  <c r="O349" i="22" s="1"/>
  <c r="O356" i="6"/>
  <c r="O357" i="22" s="1"/>
  <c r="O364" i="6"/>
  <c r="O365" i="22" s="1"/>
  <c r="O372" i="6"/>
  <c r="O373" i="22" s="1"/>
  <c r="O380" i="6"/>
  <c r="O381" i="22" s="1"/>
  <c r="O388" i="6"/>
  <c r="O389" i="22" s="1"/>
  <c r="O396" i="6"/>
  <c r="O397" i="22" s="1"/>
  <c r="O404" i="6"/>
  <c r="O405" i="22" s="1"/>
  <c r="O412" i="6"/>
  <c r="O413" i="22" s="1"/>
  <c r="O420" i="6"/>
  <c r="O421" i="22" s="1"/>
  <c r="O428" i="6"/>
  <c r="O429" i="22" s="1"/>
  <c r="O436" i="6"/>
  <c r="O437" i="22" s="1"/>
  <c r="O444" i="6"/>
  <c r="O445" i="22" s="1"/>
  <c r="O452" i="6"/>
  <c r="O453" i="22" s="1"/>
  <c r="O460" i="6"/>
  <c r="O461" i="22" s="1"/>
  <c r="O468" i="6"/>
  <c r="O469" i="22" s="1"/>
  <c r="O476" i="6"/>
  <c r="O477" i="22" s="1"/>
  <c r="O484" i="6"/>
  <c r="O485" i="22" s="1"/>
  <c r="O492" i="6"/>
  <c r="O493" i="22" s="1"/>
  <c r="O500" i="6"/>
  <c r="O501" i="22" s="1"/>
  <c r="O508" i="6"/>
  <c r="O509" i="22" s="1"/>
  <c r="O67" i="6"/>
  <c r="O68" i="22" s="1"/>
  <c r="O75" i="6"/>
  <c r="O76" i="22" s="1"/>
  <c r="O115" i="6"/>
  <c r="O116" i="22" s="1"/>
  <c r="O171" i="6"/>
  <c r="O172" i="22" s="1"/>
  <c r="O251" i="6"/>
  <c r="O252" i="22" s="1"/>
  <c r="O291" i="6"/>
  <c r="O292" i="22" s="1"/>
  <c r="O347" i="6"/>
  <c r="O348" i="22" s="1"/>
  <c r="O395" i="6"/>
  <c r="O396" i="22" s="1"/>
  <c r="O451" i="6"/>
  <c r="O452" i="22" s="1"/>
  <c r="I12" i="14"/>
  <c r="B5" i="12"/>
  <c r="F9" i="12" s="1"/>
  <c r="E2" i="12"/>
  <c r="B23" i="1" s="1"/>
  <c r="B4" i="12"/>
  <c r="B4" i="6"/>
  <c r="F13" i="12" l="1"/>
  <c r="F17" i="12"/>
  <c r="F21" i="12"/>
  <c r="G21" i="12" s="1"/>
  <c r="F25" i="12"/>
  <c r="G25" i="12" s="1"/>
  <c r="F29" i="12"/>
  <c r="F14" i="12"/>
  <c r="F18" i="12"/>
  <c r="F22" i="12"/>
  <c r="F26" i="12"/>
  <c r="F30" i="12"/>
  <c r="F15" i="12"/>
  <c r="F19" i="12"/>
  <c r="G19" i="12" s="1"/>
  <c r="F23" i="12"/>
  <c r="G23" i="12" s="1"/>
  <c r="F27" i="12"/>
  <c r="G27" i="12" s="1"/>
  <c r="F31" i="12"/>
  <c r="G31" i="12" s="1"/>
  <c r="F16" i="12"/>
  <c r="G16" i="12" s="1"/>
  <c r="F20" i="12"/>
  <c r="G20" i="12" s="1"/>
  <c r="F24" i="12"/>
  <c r="G24" i="12" s="1"/>
  <c r="F28" i="12"/>
  <c r="G28" i="12" s="1"/>
  <c r="F12" i="12"/>
  <c r="G12" i="12" s="1"/>
  <c r="C19" i="1"/>
  <c r="N488" i="22"/>
  <c r="Q487" i="6"/>
  <c r="T487" i="6" s="1"/>
  <c r="N456" i="22"/>
  <c r="Q455" i="6"/>
  <c r="T455" i="6" s="1"/>
  <c r="N424" i="22"/>
  <c r="Q423" i="6"/>
  <c r="T423" i="6" s="1"/>
  <c r="N392" i="22"/>
  <c r="Q391" i="6"/>
  <c r="T391" i="6" s="1"/>
  <c r="N360" i="22"/>
  <c r="Q359" i="6"/>
  <c r="T359" i="6" s="1"/>
  <c r="N328" i="22"/>
  <c r="Q327" i="6"/>
  <c r="T327" i="6" s="1"/>
  <c r="N295" i="22"/>
  <c r="Q294" i="6"/>
  <c r="T294" i="6" s="1"/>
  <c r="N252" i="22"/>
  <c r="Q251" i="6"/>
  <c r="T251" i="6" s="1"/>
  <c r="N209" i="22"/>
  <c r="Q208" i="6"/>
  <c r="T208" i="6" s="1"/>
  <c r="N167" i="22"/>
  <c r="Q166" i="6"/>
  <c r="T166" i="6" s="1"/>
  <c r="N124" i="22"/>
  <c r="Q123" i="6"/>
  <c r="T123" i="6" s="1"/>
  <c r="N81" i="22"/>
  <c r="Q80" i="6"/>
  <c r="T80" i="6" s="1"/>
  <c r="N24" i="22"/>
  <c r="Q23" i="6"/>
  <c r="T23" i="6" s="1"/>
  <c r="N487" i="22"/>
  <c r="Q486" i="6"/>
  <c r="T486" i="6" s="1"/>
  <c r="N455" i="22"/>
  <c r="Q454" i="6"/>
  <c r="T454" i="6" s="1"/>
  <c r="N423" i="22"/>
  <c r="Q422" i="6"/>
  <c r="T422" i="6" s="1"/>
  <c r="N391" i="22"/>
  <c r="Q390" i="6"/>
  <c r="T390" i="6" s="1"/>
  <c r="N359" i="22"/>
  <c r="Q358" i="6"/>
  <c r="T358" i="6" s="1"/>
  <c r="N327" i="22"/>
  <c r="Q326" i="6"/>
  <c r="T326" i="6" s="1"/>
  <c r="N293" i="22"/>
  <c r="Q292" i="6"/>
  <c r="T292" i="6" s="1"/>
  <c r="N251" i="22"/>
  <c r="Q250" i="6"/>
  <c r="T250" i="6" s="1"/>
  <c r="N208" i="22"/>
  <c r="Q207" i="6"/>
  <c r="T207" i="6" s="1"/>
  <c r="N165" i="22"/>
  <c r="Q164" i="6"/>
  <c r="T164" i="6" s="1"/>
  <c r="N123" i="22"/>
  <c r="Q122" i="6"/>
  <c r="T122" i="6" s="1"/>
  <c r="N79" i="22"/>
  <c r="Q78" i="6"/>
  <c r="T78" i="6" s="1"/>
  <c r="N23" i="22"/>
  <c r="Q22" i="6"/>
  <c r="T22" i="6" s="1"/>
  <c r="N484" i="22"/>
  <c r="Q483" i="6"/>
  <c r="T483" i="6" s="1"/>
  <c r="N452" i="22"/>
  <c r="Q451" i="6"/>
  <c r="T451" i="6" s="1"/>
  <c r="N420" i="22"/>
  <c r="Q419" i="6"/>
  <c r="T419" i="6" s="1"/>
  <c r="N388" i="22"/>
  <c r="Q387" i="6"/>
  <c r="T387" i="6" s="1"/>
  <c r="N356" i="22"/>
  <c r="Q355" i="6"/>
  <c r="T355" i="6" s="1"/>
  <c r="N324" i="22"/>
  <c r="Q323" i="6"/>
  <c r="T323" i="6" s="1"/>
  <c r="N289" i="22"/>
  <c r="Q288" i="6"/>
  <c r="T288" i="6" s="1"/>
  <c r="N247" i="22"/>
  <c r="Q246" i="6"/>
  <c r="T246" i="6" s="1"/>
  <c r="N204" i="22"/>
  <c r="Q203" i="6"/>
  <c r="T203" i="6" s="1"/>
  <c r="N161" i="22"/>
  <c r="Q160" i="6"/>
  <c r="T160" i="6" s="1"/>
  <c r="N119" i="22"/>
  <c r="Q118" i="6"/>
  <c r="T118" i="6" s="1"/>
  <c r="N73" i="22"/>
  <c r="Q72" i="6"/>
  <c r="T72" i="6" s="1"/>
  <c r="N17" i="22"/>
  <c r="Q16" i="6"/>
  <c r="T16" i="6" s="1"/>
  <c r="N483" i="22"/>
  <c r="Q482" i="6"/>
  <c r="T482" i="6" s="1"/>
  <c r="N451" i="22"/>
  <c r="Q450" i="6"/>
  <c r="T450" i="6" s="1"/>
  <c r="N419" i="22"/>
  <c r="Q418" i="6"/>
  <c r="T418" i="6" s="1"/>
  <c r="N387" i="22"/>
  <c r="Q386" i="6"/>
  <c r="T386" i="6" s="1"/>
  <c r="N355" i="22"/>
  <c r="Q354" i="6"/>
  <c r="T354" i="6" s="1"/>
  <c r="N323" i="22"/>
  <c r="Q322" i="6"/>
  <c r="T322" i="6" s="1"/>
  <c r="N288" i="22"/>
  <c r="Q287" i="6"/>
  <c r="T287" i="6" s="1"/>
  <c r="N245" i="22"/>
  <c r="Q244" i="6"/>
  <c r="T244" i="6" s="1"/>
  <c r="N203" i="22"/>
  <c r="Q202" i="6"/>
  <c r="T202" i="6" s="1"/>
  <c r="N160" i="22"/>
  <c r="Q159" i="6"/>
  <c r="T159" i="6" s="1"/>
  <c r="N117" i="22"/>
  <c r="Q116" i="6"/>
  <c r="T116" i="6" s="1"/>
  <c r="N72" i="22"/>
  <c r="Q71" i="6"/>
  <c r="T71" i="6" s="1"/>
  <c r="N15" i="22"/>
  <c r="Q14" i="6"/>
  <c r="T14" i="6" s="1"/>
  <c r="N498" i="22"/>
  <c r="Q497" i="6"/>
  <c r="T497" i="6" s="1"/>
  <c r="N482" i="22"/>
  <c r="Q481" i="6"/>
  <c r="T481" i="6" s="1"/>
  <c r="N466" i="22"/>
  <c r="Q465" i="6"/>
  <c r="T465" i="6" s="1"/>
  <c r="N450" i="22"/>
  <c r="Q449" i="6"/>
  <c r="T449" i="6" s="1"/>
  <c r="N434" i="22"/>
  <c r="Q433" i="6"/>
  <c r="T433" i="6" s="1"/>
  <c r="N418" i="22"/>
  <c r="Q417" i="6"/>
  <c r="T417" i="6" s="1"/>
  <c r="N402" i="22"/>
  <c r="Q401" i="6"/>
  <c r="T401" i="6" s="1"/>
  <c r="N386" i="22"/>
  <c r="Q385" i="6"/>
  <c r="T385" i="6" s="1"/>
  <c r="N370" i="22"/>
  <c r="Q369" i="6"/>
  <c r="T369" i="6" s="1"/>
  <c r="N354" i="22"/>
  <c r="Q353" i="6"/>
  <c r="T353" i="6" s="1"/>
  <c r="N338" i="22"/>
  <c r="Q337" i="6"/>
  <c r="T337" i="6" s="1"/>
  <c r="N322" i="22"/>
  <c r="Q321" i="6"/>
  <c r="T321" i="6" s="1"/>
  <c r="N306" i="22"/>
  <c r="Q305" i="6"/>
  <c r="T305" i="6" s="1"/>
  <c r="N287" i="22"/>
  <c r="Q286" i="6"/>
  <c r="T286" i="6" s="1"/>
  <c r="N265" i="22"/>
  <c r="Q264" i="6"/>
  <c r="T264" i="6" s="1"/>
  <c r="N244" i="22"/>
  <c r="Q243" i="6"/>
  <c r="T243" i="6" s="1"/>
  <c r="N223" i="22"/>
  <c r="Q222" i="6"/>
  <c r="T222" i="6" s="1"/>
  <c r="N201" i="22"/>
  <c r="Q200" i="6"/>
  <c r="T200" i="6" s="1"/>
  <c r="N180" i="22"/>
  <c r="Q179" i="6"/>
  <c r="T179" i="6" s="1"/>
  <c r="N159" i="22"/>
  <c r="Q158" i="6"/>
  <c r="T158" i="6" s="1"/>
  <c r="N137" i="22"/>
  <c r="Q136" i="6"/>
  <c r="T136" i="6" s="1"/>
  <c r="N116" i="22"/>
  <c r="Q115" i="6"/>
  <c r="T115" i="6" s="1"/>
  <c r="N95" i="22"/>
  <c r="Q94" i="6"/>
  <c r="T94" i="6" s="1"/>
  <c r="N71" i="22"/>
  <c r="Q70" i="6"/>
  <c r="T70" i="6" s="1"/>
  <c r="N41" i="22"/>
  <c r="Q40" i="6"/>
  <c r="T40" i="6" s="1"/>
  <c r="N509" i="22"/>
  <c r="Q508" i="6"/>
  <c r="T508" i="6" s="1"/>
  <c r="N493" i="22"/>
  <c r="Q492" i="6"/>
  <c r="T492" i="6" s="1"/>
  <c r="N477" i="22"/>
  <c r="Q476" i="6"/>
  <c r="T476" i="6" s="1"/>
  <c r="N461" i="22"/>
  <c r="Q460" i="6"/>
  <c r="T460" i="6" s="1"/>
  <c r="N445" i="22"/>
  <c r="Q444" i="6"/>
  <c r="T444" i="6" s="1"/>
  <c r="N429" i="22"/>
  <c r="Q428" i="6"/>
  <c r="T428" i="6" s="1"/>
  <c r="N413" i="22"/>
  <c r="Q412" i="6"/>
  <c r="T412" i="6" s="1"/>
  <c r="N397" i="22"/>
  <c r="Q396" i="6"/>
  <c r="T396" i="6" s="1"/>
  <c r="N381" i="22"/>
  <c r="Q380" i="6"/>
  <c r="T380" i="6" s="1"/>
  <c r="N365" i="22"/>
  <c r="Q364" i="6"/>
  <c r="T364" i="6" s="1"/>
  <c r="N349" i="22"/>
  <c r="Q348" i="6"/>
  <c r="T348" i="6" s="1"/>
  <c r="N333" i="22"/>
  <c r="Q332" i="6"/>
  <c r="T332" i="6" s="1"/>
  <c r="N317" i="22"/>
  <c r="Q316" i="6"/>
  <c r="T316" i="6" s="1"/>
  <c r="N301" i="22"/>
  <c r="Q300" i="6"/>
  <c r="T300" i="6" s="1"/>
  <c r="N280" i="22"/>
  <c r="Q279" i="6"/>
  <c r="T279" i="6" s="1"/>
  <c r="N259" i="22"/>
  <c r="Q258" i="6"/>
  <c r="T258" i="6" s="1"/>
  <c r="N237" i="22"/>
  <c r="Q236" i="6"/>
  <c r="T236" i="6" s="1"/>
  <c r="N216" i="22"/>
  <c r="Q215" i="6"/>
  <c r="T215" i="6" s="1"/>
  <c r="N195" i="22"/>
  <c r="Q194" i="6"/>
  <c r="T194" i="6" s="1"/>
  <c r="N173" i="22"/>
  <c r="Q172" i="6"/>
  <c r="T172" i="6" s="1"/>
  <c r="N152" i="22"/>
  <c r="Q151" i="6"/>
  <c r="T151" i="6" s="1"/>
  <c r="N131" i="22"/>
  <c r="Q130" i="6"/>
  <c r="T130" i="6" s="1"/>
  <c r="N109" i="22"/>
  <c r="Q108" i="6"/>
  <c r="T108" i="6" s="1"/>
  <c r="N88" i="22"/>
  <c r="Q87" i="6"/>
  <c r="T87" i="6" s="1"/>
  <c r="N61" i="22"/>
  <c r="Q60" i="6"/>
  <c r="T60" i="6" s="1"/>
  <c r="N33" i="22"/>
  <c r="Q32" i="6"/>
  <c r="T32" i="6" s="1"/>
  <c r="N75" i="22"/>
  <c r="Q74" i="6"/>
  <c r="T74" i="6" s="1"/>
  <c r="N53" i="22"/>
  <c r="Q52" i="6"/>
  <c r="T52" i="6" s="1"/>
  <c r="N32" i="22"/>
  <c r="Q31" i="6"/>
  <c r="T31" i="6" s="1"/>
  <c r="N298" i="22"/>
  <c r="Q297" i="6"/>
  <c r="T297" i="6" s="1"/>
  <c r="N282" i="22"/>
  <c r="Q281" i="6"/>
  <c r="T281" i="6" s="1"/>
  <c r="N266" i="22"/>
  <c r="Q265" i="6"/>
  <c r="T265" i="6" s="1"/>
  <c r="N250" i="22"/>
  <c r="Q249" i="6"/>
  <c r="T249" i="6" s="1"/>
  <c r="N234" i="22"/>
  <c r="Q233" i="6"/>
  <c r="T233" i="6" s="1"/>
  <c r="N218" i="22"/>
  <c r="Q217" i="6"/>
  <c r="T217" i="6" s="1"/>
  <c r="N202" i="22"/>
  <c r="Q201" i="6"/>
  <c r="T201" i="6" s="1"/>
  <c r="N186" i="22"/>
  <c r="Q185" i="6"/>
  <c r="T185" i="6" s="1"/>
  <c r="N170" i="22"/>
  <c r="Q169" i="6"/>
  <c r="T169" i="6" s="1"/>
  <c r="N154" i="22"/>
  <c r="Q153" i="6"/>
  <c r="T153" i="6" s="1"/>
  <c r="N138" i="22"/>
  <c r="Q137" i="6"/>
  <c r="T137" i="6" s="1"/>
  <c r="N122" i="22"/>
  <c r="Q121" i="6"/>
  <c r="T121" i="6" s="1"/>
  <c r="N106" i="22"/>
  <c r="Q105" i="6"/>
  <c r="T105" i="6" s="1"/>
  <c r="N90" i="22"/>
  <c r="Q89" i="6"/>
  <c r="T89" i="6" s="1"/>
  <c r="N74" i="22"/>
  <c r="Q73" i="6"/>
  <c r="T73" i="6" s="1"/>
  <c r="N58" i="22"/>
  <c r="Q57" i="6"/>
  <c r="T57" i="6" s="1"/>
  <c r="N42" i="22"/>
  <c r="Q41" i="6"/>
  <c r="T41" i="6" s="1"/>
  <c r="N26" i="22"/>
  <c r="Q25" i="6"/>
  <c r="T25" i="6" s="1"/>
  <c r="N480" i="22"/>
  <c r="Q479" i="6"/>
  <c r="T479" i="6" s="1"/>
  <c r="N448" i="22"/>
  <c r="Q447" i="6"/>
  <c r="T447" i="6" s="1"/>
  <c r="N416" i="22"/>
  <c r="Q415" i="6"/>
  <c r="T415" i="6" s="1"/>
  <c r="N384" i="22"/>
  <c r="Q383" i="6"/>
  <c r="T383" i="6" s="1"/>
  <c r="N352" i="22"/>
  <c r="Q351" i="6"/>
  <c r="T351" i="6" s="1"/>
  <c r="N320" i="22"/>
  <c r="Q319" i="6"/>
  <c r="T319" i="6" s="1"/>
  <c r="N284" i="22"/>
  <c r="Q283" i="6"/>
  <c r="T283" i="6" s="1"/>
  <c r="N241" i="22"/>
  <c r="Q240" i="6"/>
  <c r="T240" i="6" s="1"/>
  <c r="N199" i="22"/>
  <c r="Q198" i="6"/>
  <c r="T198" i="6" s="1"/>
  <c r="N156" i="22"/>
  <c r="Q155" i="6"/>
  <c r="T155" i="6" s="1"/>
  <c r="N113" i="22"/>
  <c r="Q112" i="6"/>
  <c r="T112" i="6" s="1"/>
  <c r="N67" i="22"/>
  <c r="Q66" i="6"/>
  <c r="T66" i="6" s="1"/>
  <c r="N479" i="22"/>
  <c r="Q478" i="6"/>
  <c r="T478" i="6" s="1"/>
  <c r="N447" i="22"/>
  <c r="Q446" i="6"/>
  <c r="T446" i="6" s="1"/>
  <c r="N415" i="22"/>
  <c r="Q414" i="6"/>
  <c r="T414" i="6" s="1"/>
  <c r="N383" i="22"/>
  <c r="Q382" i="6"/>
  <c r="T382" i="6" s="1"/>
  <c r="N351" i="22"/>
  <c r="Q350" i="6"/>
  <c r="T350" i="6" s="1"/>
  <c r="N319" i="22"/>
  <c r="Q318" i="6"/>
  <c r="T318" i="6" s="1"/>
  <c r="N283" i="22"/>
  <c r="Q282" i="6"/>
  <c r="T282" i="6" s="1"/>
  <c r="N240" i="22"/>
  <c r="Q239" i="6"/>
  <c r="T239" i="6" s="1"/>
  <c r="N197" i="22"/>
  <c r="Q196" i="6"/>
  <c r="T196" i="6" s="1"/>
  <c r="N155" i="22"/>
  <c r="Q154" i="6"/>
  <c r="T154" i="6" s="1"/>
  <c r="N112" i="22"/>
  <c r="Q111" i="6"/>
  <c r="T111" i="6" s="1"/>
  <c r="N65" i="22"/>
  <c r="Q64" i="6"/>
  <c r="T64" i="6" s="1"/>
  <c r="N508" i="22"/>
  <c r="Q507" i="6"/>
  <c r="T507" i="6" s="1"/>
  <c r="N476" i="22"/>
  <c r="Q475" i="6"/>
  <c r="T475" i="6" s="1"/>
  <c r="N444" i="22"/>
  <c r="Q443" i="6"/>
  <c r="T443" i="6" s="1"/>
  <c r="N412" i="22"/>
  <c r="Q411" i="6"/>
  <c r="T411" i="6" s="1"/>
  <c r="N380" i="22"/>
  <c r="Q379" i="6"/>
  <c r="T379" i="6" s="1"/>
  <c r="N348" i="22"/>
  <c r="Q347" i="6"/>
  <c r="T347" i="6" s="1"/>
  <c r="N316" i="22"/>
  <c r="Q315" i="6"/>
  <c r="T315" i="6" s="1"/>
  <c r="N279" i="22"/>
  <c r="Q278" i="6"/>
  <c r="T278" i="6" s="1"/>
  <c r="N236" i="22"/>
  <c r="Q235" i="6"/>
  <c r="T235" i="6" s="1"/>
  <c r="N193" i="22"/>
  <c r="Q192" i="6"/>
  <c r="T192" i="6" s="1"/>
  <c r="N151" i="22"/>
  <c r="Q150" i="6"/>
  <c r="T150" i="6" s="1"/>
  <c r="N108" i="22"/>
  <c r="Q107" i="6"/>
  <c r="T107" i="6" s="1"/>
  <c r="N60" i="22"/>
  <c r="Q59" i="6"/>
  <c r="T59" i="6" s="1"/>
  <c r="N507" i="22"/>
  <c r="Q506" i="6"/>
  <c r="T506" i="6" s="1"/>
  <c r="N475" i="22"/>
  <c r="Q474" i="6"/>
  <c r="T474" i="6" s="1"/>
  <c r="N443" i="22"/>
  <c r="Q442" i="6"/>
  <c r="T442" i="6" s="1"/>
  <c r="N411" i="22"/>
  <c r="Q410" i="6"/>
  <c r="T410" i="6" s="1"/>
  <c r="N379" i="22"/>
  <c r="Q378" i="6"/>
  <c r="T378" i="6" s="1"/>
  <c r="N347" i="22"/>
  <c r="Q346" i="6"/>
  <c r="T346" i="6" s="1"/>
  <c r="N315" i="22"/>
  <c r="Q314" i="6"/>
  <c r="T314" i="6" s="1"/>
  <c r="N277" i="22"/>
  <c r="Q276" i="6"/>
  <c r="T276" i="6" s="1"/>
  <c r="N235" i="22"/>
  <c r="Q234" i="6"/>
  <c r="T234" i="6" s="1"/>
  <c r="N192" i="22"/>
  <c r="Q191" i="6"/>
  <c r="T191" i="6" s="1"/>
  <c r="N149" i="22"/>
  <c r="Q148" i="6"/>
  <c r="T148" i="6" s="1"/>
  <c r="N107" i="22"/>
  <c r="Q106" i="6"/>
  <c r="T106" i="6" s="1"/>
  <c r="N57" i="22"/>
  <c r="Q56" i="6"/>
  <c r="T56" i="6" s="1"/>
  <c r="N510" i="22"/>
  <c r="Q509" i="6"/>
  <c r="T509" i="6" s="1"/>
  <c r="N494" i="22"/>
  <c r="Q493" i="6"/>
  <c r="T493" i="6" s="1"/>
  <c r="N478" i="22"/>
  <c r="Q477" i="6"/>
  <c r="T477" i="6" s="1"/>
  <c r="N462" i="22"/>
  <c r="Q461" i="6"/>
  <c r="T461" i="6" s="1"/>
  <c r="N446" i="22"/>
  <c r="Q445" i="6"/>
  <c r="T445" i="6" s="1"/>
  <c r="N430" i="22"/>
  <c r="Q429" i="6"/>
  <c r="T429" i="6" s="1"/>
  <c r="N414" i="22"/>
  <c r="Q413" i="6"/>
  <c r="T413" i="6" s="1"/>
  <c r="N398" i="22"/>
  <c r="Q397" i="6"/>
  <c r="T397" i="6" s="1"/>
  <c r="N382" i="22"/>
  <c r="Q381" i="6"/>
  <c r="T381" i="6" s="1"/>
  <c r="N366" i="22"/>
  <c r="Q365" i="6"/>
  <c r="T365" i="6" s="1"/>
  <c r="N350" i="22"/>
  <c r="Q349" i="6"/>
  <c r="T349" i="6" s="1"/>
  <c r="N334" i="22"/>
  <c r="Q333" i="6"/>
  <c r="T333" i="6" s="1"/>
  <c r="N318" i="22"/>
  <c r="Q317" i="6"/>
  <c r="T317" i="6" s="1"/>
  <c r="N302" i="22"/>
  <c r="Q301" i="6"/>
  <c r="T301" i="6" s="1"/>
  <c r="N281" i="22"/>
  <c r="Q280" i="6"/>
  <c r="T280" i="6" s="1"/>
  <c r="N260" i="22"/>
  <c r="Q259" i="6"/>
  <c r="T259" i="6" s="1"/>
  <c r="N239" i="22"/>
  <c r="Q238" i="6"/>
  <c r="T238" i="6" s="1"/>
  <c r="N217" i="22"/>
  <c r="Q216" i="6"/>
  <c r="T216" i="6" s="1"/>
  <c r="N196" i="22"/>
  <c r="Q195" i="6"/>
  <c r="T195" i="6" s="1"/>
  <c r="N175" i="22"/>
  <c r="Q174" i="6"/>
  <c r="T174" i="6" s="1"/>
  <c r="N153" i="22"/>
  <c r="Q152" i="6"/>
  <c r="T152" i="6" s="1"/>
  <c r="N132" i="22"/>
  <c r="Q131" i="6"/>
  <c r="T131" i="6" s="1"/>
  <c r="N111" i="22"/>
  <c r="Q110" i="6"/>
  <c r="T110" i="6" s="1"/>
  <c r="N89" i="22"/>
  <c r="Q88" i="6"/>
  <c r="T88" i="6" s="1"/>
  <c r="N63" i="22"/>
  <c r="Q62" i="6"/>
  <c r="T62" i="6" s="1"/>
  <c r="N35" i="22"/>
  <c r="Q34" i="6"/>
  <c r="T34" i="6" s="1"/>
  <c r="N505" i="22"/>
  <c r="Q504" i="6"/>
  <c r="T504" i="6" s="1"/>
  <c r="N489" i="22"/>
  <c r="Q488" i="6"/>
  <c r="T488" i="6" s="1"/>
  <c r="N473" i="22"/>
  <c r="Q472" i="6"/>
  <c r="T472" i="6" s="1"/>
  <c r="N457" i="22"/>
  <c r="Q456" i="6"/>
  <c r="T456" i="6" s="1"/>
  <c r="N441" i="22"/>
  <c r="Q440" i="6"/>
  <c r="T440" i="6" s="1"/>
  <c r="N425" i="22"/>
  <c r="Q424" i="6"/>
  <c r="T424" i="6" s="1"/>
  <c r="N409" i="22"/>
  <c r="Q408" i="6"/>
  <c r="T408" i="6" s="1"/>
  <c r="N393" i="22"/>
  <c r="Q392" i="6"/>
  <c r="T392" i="6" s="1"/>
  <c r="N377" i="22"/>
  <c r="Q376" i="6"/>
  <c r="T376" i="6" s="1"/>
  <c r="N361" i="22"/>
  <c r="Q360" i="6"/>
  <c r="T360" i="6" s="1"/>
  <c r="N345" i="22"/>
  <c r="Q344" i="6"/>
  <c r="T344" i="6" s="1"/>
  <c r="N329" i="22"/>
  <c r="Q328" i="6"/>
  <c r="T328" i="6" s="1"/>
  <c r="N313" i="22"/>
  <c r="Q312" i="6"/>
  <c r="T312" i="6" s="1"/>
  <c r="N296" i="22"/>
  <c r="Q295" i="6"/>
  <c r="T295" i="6" s="1"/>
  <c r="N275" i="22"/>
  <c r="Q274" i="6"/>
  <c r="T274" i="6" s="1"/>
  <c r="N253" i="22"/>
  <c r="Q252" i="6"/>
  <c r="T252" i="6" s="1"/>
  <c r="N232" i="22"/>
  <c r="Q231" i="6"/>
  <c r="T231" i="6" s="1"/>
  <c r="N211" i="22"/>
  <c r="Q210" i="6"/>
  <c r="T210" i="6" s="1"/>
  <c r="N189" i="22"/>
  <c r="Q188" i="6"/>
  <c r="T188" i="6" s="1"/>
  <c r="N168" i="22"/>
  <c r="Q167" i="6"/>
  <c r="T167" i="6" s="1"/>
  <c r="N147" i="22"/>
  <c r="Q146" i="6"/>
  <c r="T146" i="6" s="1"/>
  <c r="N125" i="22"/>
  <c r="Q124" i="6"/>
  <c r="T124" i="6" s="1"/>
  <c r="N104" i="22"/>
  <c r="Q103" i="6"/>
  <c r="T103" i="6" s="1"/>
  <c r="N83" i="22"/>
  <c r="Q82" i="6"/>
  <c r="T82" i="6" s="1"/>
  <c r="N55" i="22"/>
  <c r="Q54" i="6"/>
  <c r="T54" i="6" s="1"/>
  <c r="N25" i="22"/>
  <c r="Q24" i="6"/>
  <c r="T24" i="6" s="1"/>
  <c r="N69" i="22"/>
  <c r="Q68" i="6"/>
  <c r="T68" i="6" s="1"/>
  <c r="N48" i="22"/>
  <c r="Q47" i="6"/>
  <c r="T47" i="6" s="1"/>
  <c r="N27" i="22"/>
  <c r="Q26" i="6"/>
  <c r="T26" i="6" s="1"/>
  <c r="N294" i="22"/>
  <c r="Q293" i="6"/>
  <c r="T293" i="6" s="1"/>
  <c r="N278" i="22"/>
  <c r="Q277" i="6"/>
  <c r="T277" i="6" s="1"/>
  <c r="N262" i="22"/>
  <c r="Q261" i="6"/>
  <c r="T261" i="6" s="1"/>
  <c r="N246" i="22"/>
  <c r="Q245" i="6"/>
  <c r="T245" i="6" s="1"/>
  <c r="N230" i="22"/>
  <c r="Q229" i="6"/>
  <c r="T229" i="6" s="1"/>
  <c r="N214" i="22"/>
  <c r="Q213" i="6"/>
  <c r="T213" i="6" s="1"/>
  <c r="N198" i="22"/>
  <c r="Q197" i="6"/>
  <c r="T197" i="6" s="1"/>
  <c r="N182" i="22"/>
  <c r="Q181" i="6"/>
  <c r="T181" i="6" s="1"/>
  <c r="N166" i="22"/>
  <c r="Q165" i="6"/>
  <c r="T165" i="6" s="1"/>
  <c r="N150" i="22"/>
  <c r="Q149" i="6"/>
  <c r="T149" i="6" s="1"/>
  <c r="N134" i="22"/>
  <c r="Q133" i="6"/>
  <c r="T133" i="6" s="1"/>
  <c r="N118" i="22"/>
  <c r="Q117" i="6"/>
  <c r="T117" i="6" s="1"/>
  <c r="N102" i="22"/>
  <c r="Q101" i="6"/>
  <c r="T101" i="6" s="1"/>
  <c r="N86" i="22"/>
  <c r="Q85" i="6"/>
  <c r="T85" i="6" s="1"/>
  <c r="N70" i="22"/>
  <c r="Q69" i="6"/>
  <c r="T69" i="6" s="1"/>
  <c r="N54" i="22"/>
  <c r="Q53" i="6"/>
  <c r="T53" i="6" s="1"/>
  <c r="N38" i="22"/>
  <c r="Q37" i="6"/>
  <c r="T37" i="6" s="1"/>
  <c r="N22" i="22"/>
  <c r="Q21" i="6"/>
  <c r="T21" i="6" s="1"/>
  <c r="N504" i="22"/>
  <c r="Q503" i="6"/>
  <c r="T503" i="6" s="1"/>
  <c r="N472" i="22"/>
  <c r="Q471" i="6"/>
  <c r="T471" i="6" s="1"/>
  <c r="N440" i="22"/>
  <c r="Q439" i="6"/>
  <c r="T439" i="6" s="1"/>
  <c r="N408" i="22"/>
  <c r="Q407" i="6"/>
  <c r="T407" i="6" s="1"/>
  <c r="N376" i="22"/>
  <c r="Q375" i="6"/>
  <c r="T375" i="6" s="1"/>
  <c r="N344" i="22"/>
  <c r="Q343" i="6"/>
  <c r="T343" i="6" s="1"/>
  <c r="N312" i="22"/>
  <c r="Q311" i="6"/>
  <c r="T311" i="6" s="1"/>
  <c r="N273" i="22"/>
  <c r="Q272" i="6"/>
  <c r="T272" i="6" s="1"/>
  <c r="N231" i="22"/>
  <c r="Q230" i="6"/>
  <c r="T230" i="6" s="1"/>
  <c r="N188" i="22"/>
  <c r="Q187" i="6"/>
  <c r="T187" i="6" s="1"/>
  <c r="N145" i="22"/>
  <c r="Q144" i="6"/>
  <c r="T144" i="6" s="1"/>
  <c r="N103" i="22"/>
  <c r="Q102" i="6"/>
  <c r="T102" i="6" s="1"/>
  <c r="N52" i="22"/>
  <c r="Q51" i="6"/>
  <c r="T51" i="6" s="1"/>
  <c r="N503" i="22"/>
  <c r="Q502" i="6"/>
  <c r="T502" i="6" s="1"/>
  <c r="N471" i="22"/>
  <c r="Q470" i="6"/>
  <c r="T470" i="6" s="1"/>
  <c r="N439" i="22"/>
  <c r="Q438" i="6"/>
  <c r="T438" i="6" s="1"/>
  <c r="N407" i="22"/>
  <c r="Q406" i="6"/>
  <c r="T406" i="6" s="1"/>
  <c r="N375" i="22"/>
  <c r="Q374" i="6"/>
  <c r="T374" i="6" s="1"/>
  <c r="N343" i="22"/>
  <c r="Q342" i="6"/>
  <c r="T342" i="6" s="1"/>
  <c r="N311" i="22"/>
  <c r="Q310" i="6"/>
  <c r="T310" i="6" s="1"/>
  <c r="N272" i="22"/>
  <c r="Q271" i="6"/>
  <c r="T271" i="6" s="1"/>
  <c r="N229" i="22"/>
  <c r="Q228" i="6"/>
  <c r="T228" i="6" s="1"/>
  <c r="N187" i="22"/>
  <c r="Q186" i="6"/>
  <c r="T186" i="6" s="1"/>
  <c r="N144" i="22"/>
  <c r="Q143" i="6"/>
  <c r="T143" i="6" s="1"/>
  <c r="N101" i="22"/>
  <c r="Q100" i="6"/>
  <c r="T100" i="6" s="1"/>
  <c r="N51" i="22"/>
  <c r="Q50" i="6"/>
  <c r="T50" i="6" s="1"/>
  <c r="N500" i="22"/>
  <c r="Q499" i="6"/>
  <c r="T499" i="6" s="1"/>
  <c r="N468" i="22"/>
  <c r="Q467" i="6"/>
  <c r="T467" i="6" s="1"/>
  <c r="N436" i="22"/>
  <c r="Q435" i="6"/>
  <c r="T435" i="6" s="1"/>
  <c r="N404" i="22"/>
  <c r="Q403" i="6"/>
  <c r="T403" i="6" s="1"/>
  <c r="N372" i="22"/>
  <c r="Q371" i="6"/>
  <c r="T371" i="6" s="1"/>
  <c r="N340" i="22"/>
  <c r="Q339" i="6"/>
  <c r="T339" i="6" s="1"/>
  <c r="N308" i="22"/>
  <c r="Q307" i="6"/>
  <c r="T307" i="6" s="1"/>
  <c r="N268" i="22"/>
  <c r="Q267" i="6"/>
  <c r="T267" i="6" s="1"/>
  <c r="N225" i="22"/>
  <c r="Q224" i="6"/>
  <c r="T224" i="6" s="1"/>
  <c r="N183" i="22"/>
  <c r="Q182" i="6"/>
  <c r="T182" i="6" s="1"/>
  <c r="N140" i="22"/>
  <c r="Q139" i="6"/>
  <c r="T139" i="6" s="1"/>
  <c r="N97" i="22"/>
  <c r="Q96" i="6"/>
  <c r="T96" i="6" s="1"/>
  <c r="N45" i="22"/>
  <c r="Q44" i="6"/>
  <c r="T44" i="6" s="1"/>
  <c r="N499" i="22"/>
  <c r="Q498" i="6"/>
  <c r="T498" i="6" s="1"/>
  <c r="N467" i="22"/>
  <c r="Q466" i="6"/>
  <c r="T466" i="6" s="1"/>
  <c r="N435" i="22"/>
  <c r="Q434" i="6"/>
  <c r="T434" i="6" s="1"/>
  <c r="N403" i="22"/>
  <c r="Q402" i="6"/>
  <c r="T402" i="6" s="1"/>
  <c r="N371" i="22"/>
  <c r="Q370" i="6"/>
  <c r="T370" i="6" s="1"/>
  <c r="N339" i="22"/>
  <c r="Q338" i="6"/>
  <c r="T338" i="6" s="1"/>
  <c r="N307" i="22"/>
  <c r="Q306" i="6"/>
  <c r="T306" i="6" s="1"/>
  <c r="N267" i="22"/>
  <c r="Q266" i="6"/>
  <c r="T266" i="6" s="1"/>
  <c r="N224" i="22"/>
  <c r="Q223" i="6"/>
  <c r="T223" i="6" s="1"/>
  <c r="N181" i="22"/>
  <c r="Q180" i="6"/>
  <c r="T180" i="6" s="1"/>
  <c r="N139" i="22"/>
  <c r="Q138" i="6"/>
  <c r="T138" i="6" s="1"/>
  <c r="N96" i="22"/>
  <c r="Q95" i="6"/>
  <c r="T95" i="6" s="1"/>
  <c r="N44" i="22"/>
  <c r="Q43" i="6"/>
  <c r="T43" i="6" s="1"/>
  <c r="N506" i="22"/>
  <c r="Q505" i="6"/>
  <c r="T505" i="6" s="1"/>
  <c r="N490" i="22"/>
  <c r="Q489" i="6"/>
  <c r="T489" i="6" s="1"/>
  <c r="N474" i="22"/>
  <c r="Q473" i="6"/>
  <c r="T473" i="6" s="1"/>
  <c r="N458" i="22"/>
  <c r="Q457" i="6"/>
  <c r="T457" i="6" s="1"/>
  <c r="N442" i="22"/>
  <c r="Q441" i="6"/>
  <c r="T441" i="6" s="1"/>
  <c r="N426" i="22"/>
  <c r="Q425" i="6"/>
  <c r="T425" i="6" s="1"/>
  <c r="N410" i="22"/>
  <c r="Q409" i="6"/>
  <c r="T409" i="6" s="1"/>
  <c r="N394" i="22"/>
  <c r="Q393" i="6"/>
  <c r="T393" i="6" s="1"/>
  <c r="N378" i="22"/>
  <c r="Q377" i="6"/>
  <c r="T377" i="6" s="1"/>
  <c r="N362" i="22"/>
  <c r="Q361" i="6"/>
  <c r="T361" i="6" s="1"/>
  <c r="N346" i="22"/>
  <c r="Q345" i="6"/>
  <c r="T345" i="6" s="1"/>
  <c r="N330" i="22"/>
  <c r="Q329" i="6"/>
  <c r="T329" i="6" s="1"/>
  <c r="N314" i="22"/>
  <c r="Q313" i="6"/>
  <c r="T313" i="6" s="1"/>
  <c r="N297" i="22"/>
  <c r="Q296" i="6"/>
  <c r="T296" i="6" s="1"/>
  <c r="N276" i="22"/>
  <c r="Q275" i="6"/>
  <c r="T275" i="6" s="1"/>
  <c r="N255" i="22"/>
  <c r="Q254" i="6"/>
  <c r="T254" i="6" s="1"/>
  <c r="N233" i="22"/>
  <c r="Q232" i="6"/>
  <c r="T232" i="6" s="1"/>
  <c r="N212" i="22"/>
  <c r="Q211" i="6"/>
  <c r="T211" i="6" s="1"/>
  <c r="N191" i="22"/>
  <c r="Q190" i="6"/>
  <c r="T190" i="6" s="1"/>
  <c r="N169" i="22"/>
  <c r="Q168" i="6"/>
  <c r="T168" i="6" s="1"/>
  <c r="N148" i="22"/>
  <c r="Q147" i="6"/>
  <c r="T147" i="6" s="1"/>
  <c r="N127" i="22"/>
  <c r="Q126" i="6"/>
  <c r="T126" i="6" s="1"/>
  <c r="N105" i="22"/>
  <c r="Q104" i="6"/>
  <c r="T104" i="6" s="1"/>
  <c r="N84" i="22"/>
  <c r="Q83" i="6"/>
  <c r="T83" i="6" s="1"/>
  <c r="N56" i="22"/>
  <c r="Q55" i="6"/>
  <c r="T55" i="6" s="1"/>
  <c r="N28" i="22"/>
  <c r="Q27" i="6"/>
  <c r="T27" i="6" s="1"/>
  <c r="N501" i="22"/>
  <c r="Q500" i="6"/>
  <c r="T500" i="6" s="1"/>
  <c r="N485" i="22"/>
  <c r="Q484" i="6"/>
  <c r="T484" i="6" s="1"/>
  <c r="N469" i="22"/>
  <c r="Q468" i="6"/>
  <c r="T468" i="6" s="1"/>
  <c r="N453" i="22"/>
  <c r="Q452" i="6"/>
  <c r="T452" i="6" s="1"/>
  <c r="N437" i="22"/>
  <c r="Q436" i="6"/>
  <c r="T436" i="6" s="1"/>
  <c r="N421" i="22"/>
  <c r="Q420" i="6"/>
  <c r="T420" i="6" s="1"/>
  <c r="N405" i="22"/>
  <c r="Q404" i="6"/>
  <c r="T404" i="6" s="1"/>
  <c r="N389" i="22"/>
  <c r="Q388" i="6"/>
  <c r="T388" i="6" s="1"/>
  <c r="N373" i="22"/>
  <c r="Q372" i="6"/>
  <c r="T372" i="6" s="1"/>
  <c r="N357" i="22"/>
  <c r="Q356" i="6"/>
  <c r="T356" i="6" s="1"/>
  <c r="N341" i="22"/>
  <c r="Q340" i="6"/>
  <c r="T340" i="6" s="1"/>
  <c r="N325" i="22"/>
  <c r="Q324" i="6"/>
  <c r="T324" i="6" s="1"/>
  <c r="N309" i="22"/>
  <c r="Q308" i="6"/>
  <c r="T308" i="6" s="1"/>
  <c r="N291" i="22"/>
  <c r="Q290" i="6"/>
  <c r="T290" i="6" s="1"/>
  <c r="N269" i="22"/>
  <c r="Q268" i="6"/>
  <c r="T268" i="6" s="1"/>
  <c r="N248" i="22"/>
  <c r="Q247" i="6"/>
  <c r="T247" i="6" s="1"/>
  <c r="N227" i="22"/>
  <c r="Q226" i="6"/>
  <c r="T226" i="6" s="1"/>
  <c r="N205" i="22"/>
  <c r="Q204" i="6"/>
  <c r="T204" i="6" s="1"/>
  <c r="N184" i="22"/>
  <c r="Q183" i="6"/>
  <c r="T183" i="6" s="1"/>
  <c r="N163" i="22"/>
  <c r="Q162" i="6"/>
  <c r="T162" i="6" s="1"/>
  <c r="N141" i="22"/>
  <c r="Q140" i="6"/>
  <c r="T140" i="6" s="1"/>
  <c r="N120" i="22"/>
  <c r="Q119" i="6"/>
  <c r="T119" i="6" s="1"/>
  <c r="N99" i="22"/>
  <c r="Q98" i="6"/>
  <c r="T98" i="6" s="1"/>
  <c r="N76" i="22"/>
  <c r="Q75" i="6"/>
  <c r="T75" i="6" s="1"/>
  <c r="N47" i="22"/>
  <c r="Q46" i="6"/>
  <c r="T46" i="6" s="1"/>
  <c r="N19" i="22"/>
  <c r="Q18" i="6"/>
  <c r="T18" i="6" s="1"/>
  <c r="N64" i="22"/>
  <c r="Q63" i="6"/>
  <c r="T63" i="6" s="1"/>
  <c r="N43" i="22"/>
  <c r="Q42" i="6"/>
  <c r="T42" i="6" s="1"/>
  <c r="N21" i="22"/>
  <c r="Q20" i="6"/>
  <c r="T20" i="6" s="1"/>
  <c r="N290" i="22"/>
  <c r="Q289" i="6"/>
  <c r="T289" i="6" s="1"/>
  <c r="N274" i="22"/>
  <c r="Q273" i="6"/>
  <c r="T273" i="6" s="1"/>
  <c r="N258" i="22"/>
  <c r="Q257" i="6"/>
  <c r="T257" i="6" s="1"/>
  <c r="N242" i="22"/>
  <c r="Q241" i="6"/>
  <c r="T241" i="6" s="1"/>
  <c r="N226" i="22"/>
  <c r="Q225" i="6"/>
  <c r="T225" i="6" s="1"/>
  <c r="N210" i="22"/>
  <c r="Q209" i="6"/>
  <c r="T209" i="6" s="1"/>
  <c r="N194" i="22"/>
  <c r="Q193" i="6"/>
  <c r="T193" i="6" s="1"/>
  <c r="N178" i="22"/>
  <c r="Q177" i="6"/>
  <c r="T177" i="6" s="1"/>
  <c r="N162" i="22"/>
  <c r="Q161" i="6"/>
  <c r="T161" i="6" s="1"/>
  <c r="N146" i="22"/>
  <c r="Q145" i="6"/>
  <c r="T145" i="6" s="1"/>
  <c r="N130" i="22"/>
  <c r="Q129" i="6"/>
  <c r="T129" i="6" s="1"/>
  <c r="N114" i="22"/>
  <c r="Q113" i="6"/>
  <c r="T113" i="6" s="1"/>
  <c r="N98" i="22"/>
  <c r="Q97" i="6"/>
  <c r="T97" i="6" s="1"/>
  <c r="N82" i="22"/>
  <c r="Q81" i="6"/>
  <c r="T81" i="6" s="1"/>
  <c r="N66" i="22"/>
  <c r="Q65" i="6"/>
  <c r="T65" i="6" s="1"/>
  <c r="N50" i="22"/>
  <c r="Q49" i="6"/>
  <c r="T49" i="6" s="1"/>
  <c r="N34" i="22"/>
  <c r="Q33" i="6"/>
  <c r="T33" i="6" s="1"/>
  <c r="N18" i="22"/>
  <c r="Q17" i="6"/>
  <c r="T17" i="6" s="1"/>
  <c r="G14" i="12"/>
  <c r="G18" i="12"/>
  <c r="G22" i="12"/>
  <c r="G26" i="12"/>
  <c r="G30" i="12"/>
  <c r="G15" i="12"/>
  <c r="G13" i="12"/>
  <c r="G17" i="12"/>
  <c r="G29" i="12"/>
  <c r="N496" i="22"/>
  <c r="Q495" i="6"/>
  <c r="T495" i="6" s="1"/>
  <c r="N464" i="22"/>
  <c r="Q463" i="6"/>
  <c r="T463" i="6" s="1"/>
  <c r="N432" i="22"/>
  <c r="Q431" i="6"/>
  <c r="T431" i="6" s="1"/>
  <c r="N400" i="22"/>
  <c r="Q399" i="6"/>
  <c r="T399" i="6" s="1"/>
  <c r="N368" i="22"/>
  <c r="Q367" i="6"/>
  <c r="T367" i="6" s="1"/>
  <c r="N336" i="22"/>
  <c r="Q335" i="6"/>
  <c r="T335" i="6" s="1"/>
  <c r="N304" i="22"/>
  <c r="Q303" i="6"/>
  <c r="T303" i="6" s="1"/>
  <c r="N263" i="22"/>
  <c r="Q262" i="6"/>
  <c r="T262" i="6" s="1"/>
  <c r="N220" i="22"/>
  <c r="Q219" i="6"/>
  <c r="T219" i="6" s="1"/>
  <c r="N177" i="22"/>
  <c r="Q176" i="6"/>
  <c r="T176" i="6" s="1"/>
  <c r="N135" i="22"/>
  <c r="Q134" i="6"/>
  <c r="T134" i="6" s="1"/>
  <c r="N92" i="22"/>
  <c r="Q91" i="6"/>
  <c r="T91" i="6" s="1"/>
  <c r="N39" i="22"/>
  <c r="Q38" i="6"/>
  <c r="T38" i="6" s="1"/>
  <c r="N495" i="22"/>
  <c r="Q494" i="6"/>
  <c r="T494" i="6" s="1"/>
  <c r="N463" i="22"/>
  <c r="Q462" i="6"/>
  <c r="T462" i="6" s="1"/>
  <c r="N431" i="22"/>
  <c r="Q430" i="6"/>
  <c r="T430" i="6" s="1"/>
  <c r="N399" i="22"/>
  <c r="Q398" i="6"/>
  <c r="T398" i="6" s="1"/>
  <c r="N367" i="22"/>
  <c r="Q366" i="6"/>
  <c r="T366" i="6" s="1"/>
  <c r="N335" i="22"/>
  <c r="Q334" i="6"/>
  <c r="T334" i="6" s="1"/>
  <c r="N303" i="22"/>
  <c r="Q302" i="6"/>
  <c r="T302" i="6" s="1"/>
  <c r="N261" i="22"/>
  <c r="Q260" i="6"/>
  <c r="T260" i="6" s="1"/>
  <c r="N219" i="22"/>
  <c r="Q218" i="6"/>
  <c r="T218" i="6" s="1"/>
  <c r="N176" i="22"/>
  <c r="Q175" i="6"/>
  <c r="T175" i="6" s="1"/>
  <c r="N133" i="22"/>
  <c r="Q132" i="6"/>
  <c r="T132" i="6" s="1"/>
  <c r="N91" i="22"/>
  <c r="Q90" i="6"/>
  <c r="T90" i="6" s="1"/>
  <c r="N36" i="22"/>
  <c r="Q35" i="6"/>
  <c r="T35" i="6" s="1"/>
  <c r="N492" i="22"/>
  <c r="Q491" i="6"/>
  <c r="T491" i="6" s="1"/>
  <c r="N460" i="22"/>
  <c r="Q459" i="6"/>
  <c r="T459" i="6" s="1"/>
  <c r="N428" i="22"/>
  <c r="Q427" i="6"/>
  <c r="T427" i="6" s="1"/>
  <c r="N396" i="22"/>
  <c r="Q395" i="6"/>
  <c r="T395" i="6" s="1"/>
  <c r="N364" i="22"/>
  <c r="Q363" i="6"/>
  <c r="T363" i="6" s="1"/>
  <c r="N332" i="22"/>
  <c r="Q331" i="6"/>
  <c r="T331" i="6" s="1"/>
  <c r="N300" i="22"/>
  <c r="Q299" i="6"/>
  <c r="T299" i="6" s="1"/>
  <c r="N257" i="22"/>
  <c r="Q256" i="6"/>
  <c r="T256" i="6" s="1"/>
  <c r="N215" i="22"/>
  <c r="Q214" i="6"/>
  <c r="T214" i="6" s="1"/>
  <c r="N172" i="22"/>
  <c r="Q171" i="6"/>
  <c r="T171" i="6" s="1"/>
  <c r="N129" i="22"/>
  <c r="Q128" i="6"/>
  <c r="T128" i="6" s="1"/>
  <c r="N87" i="22"/>
  <c r="Q86" i="6"/>
  <c r="T86" i="6" s="1"/>
  <c r="N31" i="22"/>
  <c r="Q30" i="6"/>
  <c r="T30" i="6" s="1"/>
  <c r="N491" i="22"/>
  <c r="Q490" i="6"/>
  <c r="T490" i="6" s="1"/>
  <c r="N459" i="22"/>
  <c r="Q458" i="6"/>
  <c r="T458" i="6" s="1"/>
  <c r="N427" i="22"/>
  <c r="Q426" i="6"/>
  <c r="T426" i="6" s="1"/>
  <c r="N395" i="22"/>
  <c r="Q394" i="6"/>
  <c r="T394" i="6" s="1"/>
  <c r="N363" i="22"/>
  <c r="Q362" i="6"/>
  <c r="T362" i="6" s="1"/>
  <c r="N331" i="22"/>
  <c r="Q330" i="6"/>
  <c r="T330" i="6" s="1"/>
  <c r="N299" i="22"/>
  <c r="Q298" i="6"/>
  <c r="T298" i="6" s="1"/>
  <c r="N256" i="22"/>
  <c r="Q255" i="6"/>
  <c r="T255" i="6" s="1"/>
  <c r="N213" i="22"/>
  <c r="Q212" i="6"/>
  <c r="T212" i="6" s="1"/>
  <c r="N171" i="22"/>
  <c r="Q170" i="6"/>
  <c r="T170" i="6" s="1"/>
  <c r="N128" i="22"/>
  <c r="Q127" i="6"/>
  <c r="T127" i="6" s="1"/>
  <c r="N85" i="22"/>
  <c r="Q84" i="6"/>
  <c r="T84" i="6" s="1"/>
  <c r="N29" i="22"/>
  <c r="Q28" i="6"/>
  <c r="T28" i="6" s="1"/>
  <c r="N502" i="22"/>
  <c r="Q501" i="6"/>
  <c r="T501" i="6" s="1"/>
  <c r="N486" i="22"/>
  <c r="Q485" i="6"/>
  <c r="T485" i="6" s="1"/>
  <c r="N470" i="22"/>
  <c r="Q469" i="6"/>
  <c r="T469" i="6" s="1"/>
  <c r="N454" i="22"/>
  <c r="Q453" i="6"/>
  <c r="T453" i="6" s="1"/>
  <c r="N438" i="22"/>
  <c r="Q437" i="6"/>
  <c r="T437" i="6" s="1"/>
  <c r="N422" i="22"/>
  <c r="Q421" i="6"/>
  <c r="T421" i="6" s="1"/>
  <c r="N406" i="22"/>
  <c r="Q405" i="6"/>
  <c r="T405" i="6" s="1"/>
  <c r="N390" i="22"/>
  <c r="Q389" i="6"/>
  <c r="T389" i="6" s="1"/>
  <c r="N374" i="22"/>
  <c r="Q373" i="6"/>
  <c r="T373" i="6" s="1"/>
  <c r="N358" i="22"/>
  <c r="Q357" i="6"/>
  <c r="T357" i="6" s="1"/>
  <c r="N342" i="22"/>
  <c r="Q341" i="6"/>
  <c r="T341" i="6" s="1"/>
  <c r="N326" i="22"/>
  <c r="Q325" i="6"/>
  <c r="T325" i="6" s="1"/>
  <c r="N310" i="22"/>
  <c r="Q309" i="6"/>
  <c r="T309" i="6" s="1"/>
  <c r="N292" i="22"/>
  <c r="Q291" i="6"/>
  <c r="T291" i="6" s="1"/>
  <c r="N271" i="22"/>
  <c r="Q270" i="6"/>
  <c r="T270" i="6" s="1"/>
  <c r="N249" i="22"/>
  <c r="Q248" i="6"/>
  <c r="T248" i="6" s="1"/>
  <c r="N228" i="22"/>
  <c r="Q227" i="6"/>
  <c r="T227" i="6" s="1"/>
  <c r="N207" i="22"/>
  <c r="Q206" i="6"/>
  <c r="T206" i="6" s="1"/>
  <c r="N185" i="22"/>
  <c r="Q184" i="6"/>
  <c r="T184" i="6" s="1"/>
  <c r="N164" i="22"/>
  <c r="Q163" i="6"/>
  <c r="T163" i="6" s="1"/>
  <c r="N143" i="22"/>
  <c r="Q142" i="6"/>
  <c r="T142" i="6" s="1"/>
  <c r="N121" i="22"/>
  <c r="Q120" i="6"/>
  <c r="T120" i="6" s="1"/>
  <c r="N100" i="22"/>
  <c r="Q99" i="6"/>
  <c r="T99" i="6" s="1"/>
  <c r="N77" i="22"/>
  <c r="Q76" i="6"/>
  <c r="T76" i="6" s="1"/>
  <c r="N49" i="22"/>
  <c r="Q48" i="6"/>
  <c r="T48" i="6" s="1"/>
  <c r="N20" i="22"/>
  <c r="Q19" i="6"/>
  <c r="T19" i="6" s="1"/>
  <c r="N497" i="22"/>
  <c r="Q496" i="6"/>
  <c r="T496" i="6" s="1"/>
  <c r="N481" i="22"/>
  <c r="Q480" i="6"/>
  <c r="T480" i="6" s="1"/>
  <c r="N465" i="22"/>
  <c r="Q464" i="6"/>
  <c r="T464" i="6" s="1"/>
  <c r="N449" i="22"/>
  <c r="Q448" i="6"/>
  <c r="T448" i="6" s="1"/>
  <c r="N433" i="22"/>
  <c r="Q432" i="6"/>
  <c r="T432" i="6" s="1"/>
  <c r="N417" i="22"/>
  <c r="Q416" i="6"/>
  <c r="T416" i="6" s="1"/>
  <c r="N401" i="22"/>
  <c r="Q400" i="6"/>
  <c r="T400" i="6" s="1"/>
  <c r="N385" i="22"/>
  <c r="Q384" i="6"/>
  <c r="T384" i="6" s="1"/>
  <c r="N369" i="22"/>
  <c r="Q368" i="6"/>
  <c r="T368" i="6" s="1"/>
  <c r="N353" i="22"/>
  <c r="Q352" i="6"/>
  <c r="T352" i="6" s="1"/>
  <c r="N337" i="22"/>
  <c r="Q336" i="6"/>
  <c r="T336" i="6" s="1"/>
  <c r="N321" i="22"/>
  <c r="Q320" i="6"/>
  <c r="T320" i="6" s="1"/>
  <c r="N305" i="22"/>
  <c r="Q304" i="6"/>
  <c r="T304" i="6" s="1"/>
  <c r="N285" i="22"/>
  <c r="Q284" i="6"/>
  <c r="T284" i="6" s="1"/>
  <c r="N264" i="22"/>
  <c r="Q263" i="6"/>
  <c r="T263" i="6" s="1"/>
  <c r="N243" i="22"/>
  <c r="Q242" i="6"/>
  <c r="T242" i="6" s="1"/>
  <c r="N221" i="22"/>
  <c r="Q220" i="6"/>
  <c r="T220" i="6" s="1"/>
  <c r="N200" i="22"/>
  <c r="Q199" i="6"/>
  <c r="T199" i="6" s="1"/>
  <c r="N179" i="22"/>
  <c r="Q178" i="6"/>
  <c r="T178" i="6" s="1"/>
  <c r="N157" i="22"/>
  <c r="Q156" i="6"/>
  <c r="T156" i="6" s="1"/>
  <c r="N136" i="22"/>
  <c r="Q135" i="6"/>
  <c r="T135" i="6" s="1"/>
  <c r="N115" i="22"/>
  <c r="Q114" i="6"/>
  <c r="T114" i="6" s="1"/>
  <c r="N93" i="22"/>
  <c r="Q92" i="6"/>
  <c r="T92" i="6" s="1"/>
  <c r="N68" i="22"/>
  <c r="Q67" i="6"/>
  <c r="T67" i="6" s="1"/>
  <c r="N40" i="22"/>
  <c r="Q39" i="6"/>
  <c r="T39" i="6" s="1"/>
  <c r="N80" i="22"/>
  <c r="Q79" i="6"/>
  <c r="T79" i="6" s="1"/>
  <c r="N59" i="22"/>
  <c r="Q58" i="6"/>
  <c r="T58" i="6" s="1"/>
  <c r="N37" i="22"/>
  <c r="Q36" i="6"/>
  <c r="T36" i="6" s="1"/>
  <c r="N16" i="22"/>
  <c r="Q15" i="6"/>
  <c r="T15" i="6" s="1"/>
  <c r="N286" i="22"/>
  <c r="Q285" i="6"/>
  <c r="T285" i="6" s="1"/>
  <c r="N270" i="22"/>
  <c r="Q269" i="6"/>
  <c r="T269" i="6" s="1"/>
  <c r="N254" i="22"/>
  <c r="Q253" i="6"/>
  <c r="T253" i="6" s="1"/>
  <c r="N238" i="22"/>
  <c r="Q237" i="6"/>
  <c r="T237" i="6" s="1"/>
  <c r="N222" i="22"/>
  <c r="Q221" i="6"/>
  <c r="T221" i="6" s="1"/>
  <c r="N206" i="22"/>
  <c r="Q205" i="6"/>
  <c r="T205" i="6" s="1"/>
  <c r="N190" i="22"/>
  <c r="Q189" i="6"/>
  <c r="T189" i="6" s="1"/>
  <c r="N174" i="22"/>
  <c r="Q173" i="6"/>
  <c r="T173" i="6" s="1"/>
  <c r="N158" i="22"/>
  <c r="Q157" i="6"/>
  <c r="T157" i="6" s="1"/>
  <c r="N142" i="22"/>
  <c r="Q141" i="6"/>
  <c r="T141" i="6" s="1"/>
  <c r="N126" i="22"/>
  <c r="Q125" i="6"/>
  <c r="T125" i="6" s="1"/>
  <c r="N110" i="22"/>
  <c r="Q109" i="6"/>
  <c r="T109" i="6" s="1"/>
  <c r="N94" i="22"/>
  <c r="Q93" i="6"/>
  <c r="T93" i="6" s="1"/>
  <c r="N78" i="22"/>
  <c r="Q77" i="6"/>
  <c r="T77" i="6" s="1"/>
  <c r="N62" i="22"/>
  <c r="Q61" i="6"/>
  <c r="T61" i="6" s="1"/>
  <c r="N46" i="22"/>
  <c r="Q45" i="6"/>
  <c r="T45" i="6" s="1"/>
  <c r="N30" i="22"/>
  <c r="Q29" i="6"/>
  <c r="T29" i="6" s="1"/>
  <c r="N14" i="22"/>
  <c r="Q13" i="6"/>
  <c r="O13" i="22"/>
  <c r="Q12" i="6"/>
  <c r="T12" i="6" s="1"/>
  <c r="B19" i="1"/>
  <c r="B25" i="1" s="1"/>
  <c r="I13" i="14"/>
  <c r="J13" i="14" s="1"/>
  <c r="I10" i="14"/>
  <c r="J10" i="14" s="1"/>
  <c r="T13" i="6" l="1"/>
  <c r="E21" i="1" s="1"/>
  <c r="H21" i="12"/>
  <c r="L24" i="12"/>
  <c r="H24" i="12"/>
  <c r="H27" i="12"/>
  <c r="L30" i="12"/>
  <c r="H30" i="12"/>
  <c r="H14" i="12"/>
  <c r="H12" i="12"/>
  <c r="L28" i="12"/>
  <c r="H28" i="12"/>
  <c r="L15" i="12"/>
  <c r="H15" i="12"/>
  <c r="L18" i="12"/>
  <c r="H18" i="12"/>
  <c r="L23" i="12"/>
  <c r="H23" i="12"/>
  <c r="H17" i="12"/>
  <c r="L26" i="12"/>
  <c r="H26" i="12"/>
  <c r="H25" i="12"/>
  <c r="L31" i="12"/>
  <c r="H31" i="12"/>
  <c r="H20" i="12"/>
  <c r="L29" i="12"/>
  <c r="H29" i="12"/>
  <c r="H13" i="12"/>
  <c r="L16" i="12"/>
  <c r="H16" i="12"/>
  <c r="H19" i="12"/>
  <c r="L22" i="12"/>
  <c r="H22" i="12"/>
  <c r="Q163" i="22"/>
  <c r="AO162" i="6"/>
  <c r="Y162" i="6" s="1"/>
  <c r="Q113" i="22"/>
  <c r="AO112" i="6"/>
  <c r="Y112" i="6" s="1"/>
  <c r="Q341" i="22"/>
  <c r="AO340" i="6"/>
  <c r="Y340" i="6" s="1"/>
  <c r="Q416" i="22"/>
  <c r="AO415" i="6"/>
  <c r="Y415" i="6" s="1"/>
  <c r="Q506" i="22"/>
  <c r="AO505" i="6"/>
  <c r="Y505" i="6" s="1"/>
  <c r="Q171" i="22"/>
  <c r="AO170" i="6"/>
  <c r="Y170" i="6" s="1"/>
  <c r="Q32" i="22"/>
  <c r="AO31" i="6"/>
  <c r="Y31" i="6" s="1"/>
  <c r="Q146" i="22"/>
  <c r="AO145" i="6"/>
  <c r="Y145" i="6" s="1"/>
  <c r="Q348" i="22"/>
  <c r="AO347" i="6"/>
  <c r="Y347" i="6" s="1"/>
  <c r="Q415" i="22"/>
  <c r="AO414" i="6"/>
  <c r="Y414" i="6" s="1"/>
  <c r="Q60" i="22"/>
  <c r="AO59" i="6"/>
  <c r="Y59" i="6" s="1"/>
  <c r="Q141" i="22"/>
  <c r="AO140" i="6"/>
  <c r="Y140" i="6" s="1"/>
  <c r="Q63" i="22"/>
  <c r="AO62" i="6"/>
  <c r="Y62" i="6" s="1"/>
  <c r="Q88" i="22"/>
  <c r="AO87" i="6"/>
  <c r="Y87" i="6" s="1"/>
  <c r="Q177" i="22"/>
  <c r="AO176" i="6"/>
  <c r="Y176" i="6" s="1"/>
  <c r="Q267" i="22"/>
  <c r="AO266" i="6"/>
  <c r="Y266" i="6" s="1"/>
  <c r="Q212" i="22"/>
  <c r="AO211" i="6"/>
  <c r="Y211" i="6" s="1"/>
  <c r="Q468" i="22"/>
  <c r="AO467" i="6"/>
  <c r="Y467" i="6" s="1"/>
  <c r="Q405" i="22"/>
  <c r="AO404" i="6"/>
  <c r="Y404" i="6" s="1"/>
  <c r="Q342" i="22"/>
  <c r="AO341" i="6"/>
  <c r="Y341" i="6" s="1"/>
  <c r="Q279" i="22"/>
  <c r="AO278" i="6"/>
  <c r="Y278" i="6" s="1"/>
  <c r="Q224" i="22"/>
  <c r="AO223" i="6"/>
  <c r="Y223" i="6" s="1"/>
  <c r="Q480" i="22"/>
  <c r="AO479" i="6"/>
  <c r="Y479" i="6" s="1"/>
  <c r="Q425" i="22"/>
  <c r="AO424" i="6"/>
  <c r="Y424" i="6" s="1"/>
  <c r="Q370" i="22"/>
  <c r="AO369" i="6"/>
  <c r="Y369" i="6" s="1"/>
  <c r="Q44" i="22"/>
  <c r="AO43" i="6"/>
  <c r="Y43" i="6" s="1"/>
  <c r="Q261" i="22"/>
  <c r="AO260" i="6"/>
  <c r="Y260" i="6" s="1"/>
  <c r="Q482" i="22"/>
  <c r="AO481" i="6"/>
  <c r="Y481" i="6" s="1"/>
  <c r="Q68" i="22"/>
  <c r="AO67" i="6"/>
  <c r="Y67" i="6" s="1"/>
  <c r="Q85" i="22"/>
  <c r="AO84" i="6"/>
  <c r="Y84" i="6" s="1"/>
  <c r="Q174" i="22"/>
  <c r="AO173" i="6"/>
  <c r="Y173" i="6" s="1"/>
  <c r="Q96" i="22"/>
  <c r="AO95" i="6"/>
  <c r="Y95" i="6" s="1"/>
  <c r="Q185" i="22"/>
  <c r="AO184" i="6"/>
  <c r="Y184" i="6" s="1"/>
  <c r="Q211" i="22"/>
  <c r="AO210" i="6"/>
  <c r="Y210" i="6" s="1"/>
  <c r="Q467" i="22"/>
  <c r="AO466" i="6"/>
  <c r="Y466" i="6" s="1"/>
  <c r="Q412" i="22"/>
  <c r="AO411" i="6"/>
  <c r="Y411" i="6" s="1"/>
  <c r="Q349" i="22"/>
  <c r="AO348" i="6"/>
  <c r="Y348" i="6" s="1"/>
  <c r="Q286" i="22"/>
  <c r="AO285" i="6"/>
  <c r="Y285" i="6" s="1"/>
  <c r="Q223" i="22"/>
  <c r="AO222" i="6"/>
  <c r="Y222" i="6" s="1"/>
  <c r="Q479" i="22"/>
  <c r="AO478" i="6"/>
  <c r="Y478" i="6" s="1"/>
  <c r="Q424" i="22"/>
  <c r="AO423" i="6"/>
  <c r="Y423" i="6" s="1"/>
  <c r="Q369" i="22"/>
  <c r="AO368" i="6"/>
  <c r="Y368" i="6" s="1"/>
  <c r="Q314" i="22"/>
  <c r="AO313" i="6"/>
  <c r="Y313" i="6" s="1"/>
  <c r="Q186" i="22"/>
  <c r="AO185" i="6"/>
  <c r="Y185" i="6" s="1"/>
  <c r="Q400" i="22"/>
  <c r="AO399" i="6"/>
  <c r="Y399" i="6" s="1"/>
  <c r="Q179" i="22"/>
  <c r="AO178" i="6"/>
  <c r="Y178" i="6" s="1"/>
  <c r="Q93" i="22"/>
  <c r="AO92" i="6"/>
  <c r="Y92" i="6" s="1"/>
  <c r="Q182" i="22"/>
  <c r="AO181" i="6"/>
  <c r="Y181" i="6" s="1"/>
  <c r="Q40" i="22"/>
  <c r="AO39" i="6"/>
  <c r="Y39" i="6" s="1"/>
  <c r="Q129" i="22"/>
  <c r="AO128" i="6"/>
  <c r="Y128" i="6" s="1"/>
  <c r="Q154" i="22"/>
  <c r="AO153" i="6"/>
  <c r="Y153" i="6" s="1"/>
  <c r="Q411" i="22"/>
  <c r="AO410" i="6"/>
  <c r="Y410" i="6" s="1"/>
  <c r="Q356" i="22"/>
  <c r="AO355" i="6"/>
  <c r="Y355" i="6" s="1"/>
  <c r="Q293" i="22"/>
  <c r="AO292" i="6"/>
  <c r="Y292" i="6" s="1"/>
  <c r="Q230" i="22"/>
  <c r="AO229" i="6"/>
  <c r="Y229" i="6" s="1"/>
  <c r="Q486" i="22"/>
  <c r="AO485" i="6"/>
  <c r="Y485" i="6" s="1"/>
  <c r="Q423" i="22"/>
  <c r="AO422" i="6"/>
  <c r="Y422" i="6" s="1"/>
  <c r="Q368" i="22"/>
  <c r="AO367" i="6"/>
  <c r="Y367" i="6" s="1"/>
  <c r="Q313" i="22"/>
  <c r="AO312" i="6"/>
  <c r="Y312" i="6" s="1"/>
  <c r="Q258" i="22"/>
  <c r="AO257" i="6"/>
  <c r="Y257" i="6" s="1"/>
  <c r="Q19" i="22"/>
  <c r="AO18" i="6"/>
  <c r="Y18" i="6" s="1"/>
  <c r="Q453" i="22"/>
  <c r="AO452" i="6"/>
  <c r="Y452" i="6" s="1"/>
  <c r="Q59" i="22"/>
  <c r="AO58" i="6"/>
  <c r="Y58" i="6" s="1"/>
  <c r="Q84" i="22"/>
  <c r="AO83" i="6"/>
  <c r="Y83" i="6" s="1"/>
  <c r="Q165" i="22"/>
  <c r="AO164" i="6"/>
  <c r="Y164" i="6" s="1"/>
  <c r="Q23" i="22"/>
  <c r="AO22" i="6"/>
  <c r="Y22" i="6" s="1"/>
  <c r="Q112" i="22"/>
  <c r="AO111" i="6"/>
  <c r="Y111" i="6" s="1"/>
  <c r="Q34" i="22"/>
  <c r="AO33" i="6"/>
  <c r="Y33" i="6" s="1"/>
  <c r="Q291" i="22"/>
  <c r="AO290" i="6"/>
  <c r="Y290" i="6" s="1"/>
  <c r="Q236" i="22"/>
  <c r="AO235" i="6"/>
  <c r="Y235" i="6" s="1"/>
  <c r="Q492" i="22"/>
  <c r="AO491" i="6"/>
  <c r="Y491" i="6" s="1"/>
  <c r="Q429" i="22"/>
  <c r="AO428" i="6"/>
  <c r="Y428" i="6" s="1"/>
  <c r="Q366" i="22"/>
  <c r="AO365" i="6"/>
  <c r="Y365" i="6" s="1"/>
  <c r="Q303" i="22"/>
  <c r="AO302" i="6"/>
  <c r="Y302" i="6" s="1"/>
  <c r="Q248" i="22"/>
  <c r="AO247" i="6"/>
  <c r="Y247" i="6" s="1"/>
  <c r="Q504" i="22"/>
  <c r="AO503" i="6"/>
  <c r="Y503" i="6" s="1"/>
  <c r="Q449" i="22"/>
  <c r="AO448" i="6"/>
  <c r="Y448" i="6" s="1"/>
  <c r="Q394" i="22"/>
  <c r="AO393" i="6"/>
  <c r="Y393" i="6" s="1"/>
  <c r="Q502" i="22"/>
  <c r="AO501" i="6"/>
  <c r="Y501" i="6" s="1"/>
  <c r="Q256" i="22"/>
  <c r="AO255" i="6"/>
  <c r="Y255" i="6" s="1"/>
  <c r="Q393" i="22"/>
  <c r="AO392" i="6"/>
  <c r="Y392" i="6" s="1"/>
  <c r="Q209" i="22"/>
  <c r="AO208" i="6"/>
  <c r="Y208" i="6" s="1"/>
  <c r="Q172" i="22"/>
  <c r="AO171" i="6"/>
  <c r="Y171" i="6" s="1"/>
  <c r="Q58" i="22"/>
  <c r="AO57" i="6"/>
  <c r="Y57" i="6" s="1"/>
  <c r="Q455" i="22"/>
  <c r="AO454" i="6"/>
  <c r="Y454" i="6" s="1"/>
  <c r="Q131" i="22"/>
  <c r="AO130" i="6"/>
  <c r="Y130" i="6" s="1"/>
  <c r="Q156" i="22"/>
  <c r="AO155" i="6"/>
  <c r="Y155" i="6" s="1"/>
  <c r="Q70" i="22"/>
  <c r="AO69" i="6"/>
  <c r="Y69" i="6" s="1"/>
  <c r="Q159" i="22"/>
  <c r="AO158" i="6"/>
  <c r="Y158" i="6" s="1"/>
  <c r="Q17" i="22"/>
  <c r="AO16" i="6"/>
  <c r="Y16" i="6" s="1"/>
  <c r="Q106" i="22"/>
  <c r="AO105" i="6"/>
  <c r="Y105" i="6" s="1"/>
  <c r="Q363" i="22"/>
  <c r="AO362" i="6"/>
  <c r="Y362" i="6" s="1"/>
  <c r="Q308" i="22"/>
  <c r="AO307" i="6"/>
  <c r="Y307" i="6" s="1"/>
  <c r="Q245" i="22"/>
  <c r="AO244" i="6"/>
  <c r="Y244" i="6" s="1"/>
  <c r="Q246" i="22"/>
  <c r="AO245" i="6"/>
  <c r="Y245" i="6" s="1"/>
  <c r="Q439" i="22"/>
  <c r="AO438" i="6"/>
  <c r="Y438" i="6" s="1"/>
  <c r="Q457" i="22"/>
  <c r="AO456" i="6"/>
  <c r="Y456" i="6" s="1"/>
  <c r="Q282" i="22"/>
  <c r="AO281" i="6"/>
  <c r="Y281" i="6" s="1"/>
  <c r="Q189" i="22"/>
  <c r="AO188" i="6"/>
  <c r="Y188" i="6" s="1"/>
  <c r="Q452" i="22"/>
  <c r="AO451" i="6"/>
  <c r="Y451" i="6" s="1"/>
  <c r="Q354" i="22"/>
  <c r="AO353" i="6"/>
  <c r="Y353" i="6" s="1"/>
  <c r="Q100" i="22"/>
  <c r="AO99" i="6"/>
  <c r="Y99" i="6" s="1"/>
  <c r="Q181" i="22"/>
  <c r="AO180" i="6"/>
  <c r="Y180" i="6" s="1"/>
  <c r="Q39" i="22"/>
  <c r="AO38" i="6"/>
  <c r="Y38" i="6" s="1"/>
  <c r="Q128" i="22"/>
  <c r="AO127" i="6"/>
  <c r="Y127" i="6" s="1"/>
  <c r="Q153" i="22"/>
  <c r="AO152" i="6"/>
  <c r="Y152" i="6" s="1"/>
  <c r="Q243" i="22"/>
  <c r="AO242" i="6"/>
  <c r="Y242" i="6" s="1"/>
  <c r="Q499" i="22"/>
  <c r="AO498" i="6"/>
  <c r="Y498" i="6" s="1"/>
  <c r="Q444" i="22"/>
  <c r="AO443" i="6"/>
  <c r="Y443" i="6" s="1"/>
  <c r="Q381" i="22"/>
  <c r="AO380" i="6"/>
  <c r="Y380" i="6" s="1"/>
  <c r="Q318" i="22"/>
  <c r="AO317" i="6"/>
  <c r="Y317" i="6" s="1"/>
  <c r="Q255" i="22"/>
  <c r="AO254" i="6"/>
  <c r="Y254" i="6" s="1"/>
  <c r="Q200" i="22"/>
  <c r="AO199" i="6"/>
  <c r="Y199" i="6" s="1"/>
  <c r="Q456" i="22"/>
  <c r="AO455" i="6"/>
  <c r="Y455" i="6" s="1"/>
  <c r="Q175" i="22"/>
  <c r="AO174" i="6"/>
  <c r="Y174" i="6" s="1"/>
  <c r="Q454" i="22"/>
  <c r="AO453" i="6"/>
  <c r="Y453" i="6" s="1"/>
  <c r="Q91" i="22"/>
  <c r="AO90" i="6"/>
  <c r="Y90" i="6" s="1"/>
  <c r="Q180" i="22"/>
  <c r="AO179" i="6"/>
  <c r="Y179" i="6" s="1"/>
  <c r="Q94" i="22"/>
  <c r="AO93" i="6"/>
  <c r="Y93" i="6" s="1"/>
  <c r="Q183" i="22"/>
  <c r="AO182" i="6"/>
  <c r="Y182" i="6" s="1"/>
  <c r="Q41" i="22"/>
  <c r="AO40" i="6"/>
  <c r="Y40" i="6" s="1"/>
  <c r="Q130" i="22"/>
  <c r="AO129" i="6"/>
  <c r="Y129" i="6" s="1"/>
  <c r="Q387" i="22"/>
  <c r="AO386" i="6"/>
  <c r="Y386" i="6" s="1"/>
  <c r="Q332" i="22"/>
  <c r="AO331" i="6"/>
  <c r="Y331" i="6" s="1"/>
  <c r="Q269" i="22"/>
  <c r="AO268" i="6"/>
  <c r="Y268" i="6" s="1"/>
  <c r="Q206" i="22"/>
  <c r="AO205" i="6"/>
  <c r="Y205" i="6" s="1"/>
  <c r="Q462" i="22"/>
  <c r="AO461" i="6"/>
  <c r="Y461" i="6" s="1"/>
  <c r="Q399" i="22"/>
  <c r="AO398" i="6"/>
  <c r="Y398" i="6" s="1"/>
  <c r="Q344" i="22"/>
  <c r="AO343" i="6"/>
  <c r="Y343" i="6" s="1"/>
  <c r="Q289" i="22"/>
  <c r="AO288" i="6"/>
  <c r="Y288" i="6" s="1"/>
  <c r="Q234" i="22"/>
  <c r="AO233" i="6"/>
  <c r="Y233" i="6" s="1"/>
  <c r="Q490" i="22"/>
  <c r="AO489" i="6"/>
  <c r="Y489" i="6" s="1"/>
  <c r="Q251" i="22"/>
  <c r="AO250" i="6"/>
  <c r="Y250" i="6" s="1"/>
  <c r="Q464" i="22"/>
  <c r="AO463" i="6"/>
  <c r="Y463" i="6" s="1"/>
  <c r="Q166" i="22"/>
  <c r="AO165" i="6"/>
  <c r="Y165" i="6" s="1"/>
  <c r="Q203" i="22"/>
  <c r="AO202" i="6"/>
  <c r="Y202" i="6" s="1"/>
  <c r="Q278" i="22"/>
  <c r="AO277" i="6"/>
  <c r="Y277" i="6" s="1"/>
  <c r="Q361" i="22"/>
  <c r="AO360" i="6"/>
  <c r="Y360" i="6" s="1"/>
  <c r="Q443" i="22"/>
  <c r="AO442" i="6"/>
  <c r="Y442" i="6" s="1"/>
  <c r="Q110" i="22"/>
  <c r="AO109" i="6"/>
  <c r="Y109" i="6" s="1"/>
  <c r="Q124" i="22"/>
  <c r="AO123" i="6"/>
  <c r="Y123" i="6" s="1"/>
  <c r="Q127" i="22"/>
  <c r="AO126" i="6"/>
  <c r="Y126" i="6" s="1"/>
  <c r="Q74" i="22"/>
  <c r="AO73" i="6"/>
  <c r="Y73" i="6" s="1"/>
  <c r="Q276" i="22"/>
  <c r="AO275" i="6"/>
  <c r="Y275" i="6" s="1"/>
  <c r="Q213" i="22"/>
  <c r="AO212" i="6"/>
  <c r="Y212" i="6" s="1"/>
  <c r="Q406" i="22"/>
  <c r="AO405" i="6"/>
  <c r="Y405" i="6" s="1"/>
  <c r="Q343" i="22"/>
  <c r="AO342" i="6"/>
  <c r="Y342" i="6" s="1"/>
  <c r="Q288" i="22"/>
  <c r="AO287" i="6"/>
  <c r="Y287" i="6" s="1"/>
  <c r="Q233" i="22"/>
  <c r="AO232" i="6"/>
  <c r="Y232" i="6" s="1"/>
  <c r="Q489" i="22"/>
  <c r="AO488" i="6"/>
  <c r="Y488" i="6" s="1"/>
  <c r="Q434" i="22"/>
  <c r="AO433" i="6"/>
  <c r="Y433" i="6" s="1"/>
  <c r="Q125" i="22"/>
  <c r="AO124" i="6"/>
  <c r="Y124" i="6" s="1"/>
  <c r="Q390" i="22"/>
  <c r="AO389" i="6"/>
  <c r="Y389" i="6" s="1"/>
  <c r="Q43" i="22"/>
  <c r="AO42" i="6"/>
  <c r="Y42" i="6" s="1"/>
  <c r="Q132" i="22"/>
  <c r="AO131" i="6"/>
  <c r="Y131" i="6" s="1"/>
  <c r="Q149" i="22"/>
  <c r="AO148" i="6"/>
  <c r="Y148" i="6" s="1"/>
  <c r="Q71" i="22"/>
  <c r="AO70" i="6"/>
  <c r="Y70" i="6" s="1"/>
  <c r="Q160" i="22"/>
  <c r="AO159" i="6"/>
  <c r="Y159" i="6" s="1"/>
  <c r="Q18" i="22"/>
  <c r="AO17" i="6"/>
  <c r="Y17" i="6" s="1"/>
  <c r="Q275" i="22"/>
  <c r="AO274" i="6"/>
  <c r="Y274" i="6" s="1"/>
  <c r="Q220" i="22"/>
  <c r="AO219" i="6"/>
  <c r="Y219" i="6" s="1"/>
  <c r="Q476" i="22"/>
  <c r="AO475" i="6"/>
  <c r="Y475" i="6" s="1"/>
  <c r="Q413" i="22"/>
  <c r="AO412" i="6"/>
  <c r="Y412" i="6" s="1"/>
  <c r="Q350" i="22"/>
  <c r="AO349" i="6"/>
  <c r="Y349" i="6" s="1"/>
  <c r="Q287" i="22"/>
  <c r="AO286" i="6"/>
  <c r="Y286" i="6" s="1"/>
  <c r="Q232" i="22"/>
  <c r="AO231" i="6"/>
  <c r="Y231" i="6" s="1"/>
  <c r="Q488" i="22"/>
  <c r="AO487" i="6"/>
  <c r="Y487" i="6" s="1"/>
  <c r="Q433" i="22"/>
  <c r="AO432" i="6"/>
  <c r="Y432" i="6" s="1"/>
  <c r="Q378" i="22"/>
  <c r="AO377" i="6"/>
  <c r="Y377" i="6" s="1"/>
  <c r="Q260" i="22"/>
  <c r="AO259" i="6"/>
  <c r="Y259" i="6" s="1"/>
  <c r="Q226" i="22"/>
  <c r="AO225" i="6"/>
  <c r="Y225" i="6" s="1"/>
  <c r="Q76" i="22"/>
  <c r="AO75" i="6"/>
  <c r="Y75" i="6" s="1"/>
  <c r="Q157" i="22"/>
  <c r="AO156" i="6"/>
  <c r="Y156" i="6" s="1"/>
  <c r="Q15" i="22"/>
  <c r="AO14" i="6"/>
  <c r="Y14" i="6" s="1"/>
  <c r="Q104" i="22"/>
  <c r="AO103" i="6"/>
  <c r="Y103" i="6" s="1"/>
  <c r="Q193" i="22"/>
  <c r="AO192" i="6"/>
  <c r="Y192" i="6" s="1"/>
  <c r="Q219" i="22"/>
  <c r="AO218" i="6"/>
  <c r="Y218" i="6" s="1"/>
  <c r="Q475" i="22"/>
  <c r="AO474" i="6"/>
  <c r="Y474" i="6" s="1"/>
  <c r="Q420" i="22"/>
  <c r="AO419" i="6"/>
  <c r="Y419" i="6" s="1"/>
  <c r="Q357" i="22"/>
  <c r="AO356" i="6"/>
  <c r="Y356" i="6" s="1"/>
  <c r="Q294" i="22"/>
  <c r="AO293" i="6"/>
  <c r="Y293" i="6" s="1"/>
  <c r="Q231" i="22"/>
  <c r="AO230" i="6"/>
  <c r="Y230" i="6" s="1"/>
  <c r="Q487" i="22"/>
  <c r="AO486" i="6"/>
  <c r="Y486" i="6" s="1"/>
  <c r="Q432" i="22"/>
  <c r="AO431" i="6"/>
  <c r="Y431" i="6" s="1"/>
  <c r="Q377" i="22"/>
  <c r="AO376" i="6"/>
  <c r="Y376" i="6" s="1"/>
  <c r="Q322" i="22"/>
  <c r="AO321" i="6"/>
  <c r="Y321" i="6" s="1"/>
  <c r="Q136" i="22"/>
  <c r="AO135" i="6"/>
  <c r="Y135" i="6" s="1"/>
  <c r="Q199" i="22"/>
  <c r="AO198" i="6"/>
  <c r="Y198" i="6" s="1"/>
  <c r="Q123" i="22"/>
  <c r="AO122" i="6"/>
  <c r="Y122" i="6" s="1"/>
  <c r="Q148" i="22"/>
  <c r="AO147" i="6"/>
  <c r="Y147" i="6" s="1"/>
  <c r="Q62" i="22"/>
  <c r="AO61" i="6"/>
  <c r="Y61" i="6" s="1"/>
  <c r="Q87" i="22"/>
  <c r="AO86" i="6"/>
  <c r="Y86" i="6" s="1"/>
  <c r="Q176" i="22"/>
  <c r="AO175" i="6"/>
  <c r="Y175" i="6" s="1"/>
  <c r="Q98" i="22"/>
  <c r="AO97" i="6"/>
  <c r="Y97" i="6" s="1"/>
  <c r="Q355" i="22"/>
  <c r="AO354" i="6"/>
  <c r="Y354" i="6" s="1"/>
  <c r="Q300" i="22"/>
  <c r="AO299" i="6"/>
  <c r="Y299" i="6" s="1"/>
  <c r="Q237" i="22"/>
  <c r="AO236" i="6"/>
  <c r="Y236" i="6" s="1"/>
  <c r="Q493" i="22"/>
  <c r="AO492" i="6"/>
  <c r="Y492" i="6" s="1"/>
  <c r="Q430" i="22"/>
  <c r="AO429" i="6"/>
  <c r="Y429" i="6" s="1"/>
  <c r="Q367" i="22"/>
  <c r="AO366" i="6"/>
  <c r="Y366" i="6" s="1"/>
  <c r="Q312" i="22"/>
  <c r="AO311" i="6"/>
  <c r="Y311" i="6" s="1"/>
  <c r="Q257" i="22"/>
  <c r="AO256" i="6"/>
  <c r="Y256" i="6" s="1"/>
  <c r="Q202" i="22"/>
  <c r="AO201" i="6"/>
  <c r="Y201" i="6" s="1"/>
  <c r="Q458" i="22"/>
  <c r="AO457" i="6"/>
  <c r="Y457" i="6" s="1"/>
  <c r="Q311" i="22"/>
  <c r="AO310" i="6"/>
  <c r="Y310" i="6" s="1"/>
  <c r="Q384" i="22"/>
  <c r="AO383" i="6"/>
  <c r="Y383" i="6" s="1"/>
  <c r="Q210" i="22"/>
  <c r="AO209" i="6"/>
  <c r="Y209" i="6" s="1"/>
  <c r="Q337" i="22"/>
  <c r="AO336" i="6"/>
  <c r="Y336" i="6" s="1"/>
  <c r="Q61" i="22"/>
  <c r="AO60" i="6"/>
  <c r="Y60" i="6" s="1"/>
  <c r="Q379" i="22"/>
  <c r="AO378" i="6"/>
  <c r="Y378" i="6" s="1"/>
  <c r="Q281" i="22"/>
  <c r="AO280" i="6"/>
  <c r="Y280" i="6" s="1"/>
  <c r="Q195" i="22"/>
  <c r="AO194" i="6"/>
  <c r="Y194" i="6" s="1"/>
  <c r="Q45" i="22"/>
  <c r="AO44" i="6"/>
  <c r="Y44" i="6" s="1"/>
  <c r="Q134" i="22"/>
  <c r="AO133" i="6"/>
  <c r="Y133" i="6" s="1"/>
  <c r="Q56" i="22"/>
  <c r="AO55" i="6"/>
  <c r="Y55" i="6" s="1"/>
  <c r="Q81" i="22"/>
  <c r="AO80" i="6"/>
  <c r="Y80" i="6" s="1"/>
  <c r="Q170" i="22"/>
  <c r="AO169" i="6"/>
  <c r="Y169" i="6" s="1"/>
  <c r="Q427" i="22"/>
  <c r="AO426" i="6"/>
  <c r="Y426" i="6" s="1"/>
  <c r="Q372" i="22"/>
  <c r="AO371" i="6"/>
  <c r="Y371" i="6" s="1"/>
  <c r="Q309" i="22"/>
  <c r="AO308" i="6"/>
  <c r="Y308" i="6" s="1"/>
  <c r="Q310" i="22"/>
  <c r="AO309" i="6"/>
  <c r="Y309" i="6" s="1"/>
  <c r="Q320" i="22"/>
  <c r="AO319" i="6"/>
  <c r="Y319" i="6" s="1"/>
  <c r="Q338" i="22"/>
  <c r="AO337" i="6"/>
  <c r="Y337" i="6" s="1"/>
  <c r="Q474" i="22"/>
  <c r="AO473" i="6"/>
  <c r="Y473" i="6" s="1"/>
  <c r="Q22" i="22"/>
  <c r="AO21" i="6"/>
  <c r="Y21" i="6" s="1"/>
  <c r="Q262" i="22"/>
  <c r="AO261" i="6"/>
  <c r="Y261" i="6" s="1"/>
  <c r="Q75" i="22"/>
  <c r="AO74" i="6"/>
  <c r="Y74" i="6" s="1"/>
  <c r="Q164" i="22"/>
  <c r="AO163" i="6"/>
  <c r="Y163" i="6" s="1"/>
  <c r="Q14" i="22"/>
  <c r="AO13" i="6"/>
  <c r="Y13" i="6" s="1"/>
  <c r="Q103" i="22"/>
  <c r="AO102" i="6"/>
  <c r="Y102" i="6" s="1"/>
  <c r="Q192" i="22"/>
  <c r="AO191" i="6"/>
  <c r="Y191" i="6" s="1"/>
  <c r="Q50" i="22"/>
  <c r="AO49" i="6"/>
  <c r="Y49" i="6" s="1"/>
  <c r="Q307" i="22"/>
  <c r="AO306" i="6"/>
  <c r="Y306" i="6" s="1"/>
  <c r="Q252" i="22"/>
  <c r="AO251" i="6"/>
  <c r="Y251" i="6" s="1"/>
  <c r="Q508" i="22"/>
  <c r="AO507" i="6"/>
  <c r="Y507" i="6" s="1"/>
  <c r="Q445" i="22"/>
  <c r="AO444" i="6"/>
  <c r="Y444" i="6" s="1"/>
  <c r="Q382" i="22"/>
  <c r="AO381" i="6"/>
  <c r="Y381" i="6" s="1"/>
  <c r="Q319" i="22"/>
  <c r="AO318" i="6"/>
  <c r="Y318" i="6" s="1"/>
  <c r="Q264" i="22"/>
  <c r="AO263" i="6"/>
  <c r="Y263" i="6" s="1"/>
  <c r="Q273" i="22"/>
  <c r="AO272" i="6"/>
  <c r="Y272" i="6" s="1"/>
  <c r="Q161" i="22"/>
  <c r="AO160" i="6"/>
  <c r="Y160" i="6" s="1"/>
  <c r="Q272" i="22"/>
  <c r="AO271" i="6"/>
  <c r="Y271" i="6" s="1"/>
  <c r="Q155" i="22"/>
  <c r="AO154" i="6"/>
  <c r="Y154" i="6" s="1"/>
  <c r="Q69" i="22"/>
  <c r="AO68" i="6"/>
  <c r="Y68" i="6" s="1"/>
  <c r="Q158" i="22"/>
  <c r="AO157" i="6"/>
  <c r="Y157" i="6" s="1"/>
  <c r="Q16" i="22"/>
  <c r="AO15" i="6"/>
  <c r="Y15" i="6" s="1"/>
  <c r="Q105" i="22"/>
  <c r="AO104" i="6"/>
  <c r="Y104" i="6" s="1"/>
  <c r="Q194" i="22"/>
  <c r="AO193" i="6"/>
  <c r="Y193" i="6" s="1"/>
  <c r="Q451" i="22"/>
  <c r="AO450" i="6"/>
  <c r="Y450" i="6" s="1"/>
  <c r="Q396" i="22"/>
  <c r="AO395" i="6"/>
  <c r="Y395" i="6" s="1"/>
  <c r="Q333" i="22"/>
  <c r="AO332" i="6"/>
  <c r="Y332" i="6" s="1"/>
  <c r="Q270" i="22"/>
  <c r="AO269" i="6"/>
  <c r="Y269" i="6" s="1"/>
  <c r="Q207" i="22"/>
  <c r="AO206" i="6"/>
  <c r="Y206" i="6" s="1"/>
  <c r="Q463" i="22"/>
  <c r="AO462" i="6"/>
  <c r="Y462" i="6" s="1"/>
  <c r="Q408" i="22"/>
  <c r="AO407" i="6"/>
  <c r="Y407" i="6" s="1"/>
  <c r="Q353" i="22"/>
  <c r="AO352" i="6"/>
  <c r="Y352" i="6" s="1"/>
  <c r="Q298" i="22"/>
  <c r="AO297" i="6"/>
  <c r="Y297" i="6" s="1"/>
  <c r="Q147" i="22"/>
  <c r="AO146" i="6"/>
  <c r="Y146" i="6" s="1"/>
  <c r="Q388" i="22"/>
  <c r="AO387" i="6"/>
  <c r="Y387" i="6" s="1"/>
  <c r="Q290" i="22"/>
  <c r="AO289" i="6"/>
  <c r="Y289" i="6" s="1"/>
  <c r="Q77" i="22"/>
  <c r="AO76" i="6"/>
  <c r="Y76" i="6" s="1"/>
  <c r="Q459" i="22"/>
  <c r="AO458" i="6"/>
  <c r="Y458" i="6" s="1"/>
  <c r="Q215" i="22"/>
  <c r="AO214" i="6"/>
  <c r="Y214" i="6" s="1"/>
  <c r="Q345" i="22"/>
  <c r="AO344" i="6"/>
  <c r="Y344" i="6" s="1"/>
  <c r="Q35" i="22"/>
  <c r="AO34" i="6"/>
  <c r="Y34" i="6" s="1"/>
  <c r="Q38" i="22"/>
  <c r="AO37" i="6"/>
  <c r="Y37" i="6" s="1"/>
  <c r="Q152" i="22"/>
  <c r="AO151" i="6"/>
  <c r="Y151" i="6" s="1"/>
  <c r="Q331" i="22"/>
  <c r="AO330" i="6"/>
  <c r="Y330" i="6" s="1"/>
  <c r="Q469" i="22"/>
  <c r="AO468" i="6"/>
  <c r="Y468" i="6" s="1"/>
  <c r="Q99" i="22"/>
  <c r="AO98" i="6"/>
  <c r="Y98" i="6" s="1"/>
  <c r="Q188" i="22"/>
  <c r="AO187" i="6"/>
  <c r="Y187" i="6" s="1"/>
  <c r="Q102" i="22"/>
  <c r="AO101" i="6"/>
  <c r="Y101" i="6" s="1"/>
  <c r="Q191" i="22"/>
  <c r="AO190" i="6"/>
  <c r="Y190" i="6" s="1"/>
  <c r="Q49" i="22"/>
  <c r="AO48" i="6"/>
  <c r="Y48" i="6" s="1"/>
  <c r="Q138" i="22"/>
  <c r="AO137" i="6"/>
  <c r="Y137" i="6" s="1"/>
  <c r="Q395" i="22"/>
  <c r="AO394" i="6"/>
  <c r="Y394" i="6" s="1"/>
  <c r="Q340" i="22"/>
  <c r="AO339" i="6"/>
  <c r="Y339" i="6" s="1"/>
  <c r="Q277" i="22"/>
  <c r="AO276" i="6"/>
  <c r="Y276" i="6" s="1"/>
  <c r="Q214" i="22"/>
  <c r="AO213" i="6"/>
  <c r="Y213" i="6" s="1"/>
  <c r="Q470" i="22"/>
  <c r="AO469" i="6"/>
  <c r="Y469" i="6" s="1"/>
  <c r="Q407" i="22"/>
  <c r="AO406" i="6"/>
  <c r="Y406" i="6" s="1"/>
  <c r="Q352" i="22"/>
  <c r="AO351" i="6"/>
  <c r="Y351" i="6" s="1"/>
  <c r="Q297" i="22"/>
  <c r="AO296" i="6"/>
  <c r="Y296" i="6" s="1"/>
  <c r="Q242" i="22"/>
  <c r="AO241" i="6"/>
  <c r="Y241" i="6" s="1"/>
  <c r="Q498" i="22"/>
  <c r="AO497" i="6"/>
  <c r="Y497" i="6" s="1"/>
  <c r="Q111" i="22"/>
  <c r="AO110" i="6"/>
  <c r="Y110" i="6" s="1"/>
  <c r="Q208" i="22"/>
  <c r="AO207" i="6"/>
  <c r="Y207" i="6" s="1"/>
  <c r="Q107" i="22"/>
  <c r="AO106" i="6"/>
  <c r="Y106" i="6" s="1"/>
  <c r="Q196" i="22"/>
  <c r="AO195" i="6"/>
  <c r="Y195" i="6" s="1"/>
  <c r="Q46" i="22"/>
  <c r="AO45" i="6"/>
  <c r="Y45" i="6" s="1"/>
  <c r="Q135" i="22"/>
  <c r="AO134" i="6"/>
  <c r="Y134" i="6" s="1"/>
  <c r="Q57" i="22"/>
  <c r="AO56" i="6"/>
  <c r="Y56" i="6" s="1"/>
  <c r="Q82" i="22"/>
  <c r="AO81" i="6"/>
  <c r="Y81" i="6" s="1"/>
  <c r="Q339" i="22"/>
  <c r="AO338" i="6"/>
  <c r="Y338" i="6" s="1"/>
  <c r="Q284" i="22"/>
  <c r="AO283" i="6"/>
  <c r="Y283" i="6" s="1"/>
  <c r="Q221" i="22"/>
  <c r="AO220" i="6"/>
  <c r="Y220" i="6" s="1"/>
  <c r="Q477" i="22"/>
  <c r="AO476" i="6"/>
  <c r="Y476" i="6" s="1"/>
  <c r="Q414" i="22"/>
  <c r="AO413" i="6"/>
  <c r="Y413" i="6" s="1"/>
  <c r="Q351" i="22"/>
  <c r="AO350" i="6"/>
  <c r="Y350" i="6" s="1"/>
  <c r="Q296" i="22"/>
  <c r="AO295" i="6"/>
  <c r="Y295" i="6" s="1"/>
  <c r="Q241" i="22"/>
  <c r="AO240" i="6"/>
  <c r="Y240" i="6" s="1"/>
  <c r="Q497" i="22"/>
  <c r="AO496" i="6"/>
  <c r="Y496" i="6" s="1"/>
  <c r="Q442" i="22"/>
  <c r="AO441" i="6"/>
  <c r="Y441" i="6" s="1"/>
  <c r="Q389" i="22"/>
  <c r="AO388" i="6"/>
  <c r="Y388" i="6" s="1"/>
  <c r="Q51" i="22"/>
  <c r="AO50" i="6"/>
  <c r="Y50" i="6" s="1"/>
  <c r="Q140" i="22"/>
  <c r="AO139" i="6"/>
  <c r="Y139" i="6" s="1"/>
  <c r="Q54" i="22"/>
  <c r="AO53" i="6"/>
  <c r="Y53" i="6" s="1"/>
  <c r="Q79" i="22"/>
  <c r="AO78" i="6"/>
  <c r="Y78" i="6" s="1"/>
  <c r="Q168" i="22"/>
  <c r="AO167" i="6"/>
  <c r="Y167" i="6" s="1"/>
  <c r="Q26" i="22"/>
  <c r="AO25" i="6"/>
  <c r="Y25" i="6" s="1"/>
  <c r="Q283" i="22"/>
  <c r="AO282" i="6"/>
  <c r="Y282" i="6" s="1"/>
  <c r="Q228" i="22"/>
  <c r="AO227" i="6"/>
  <c r="Y227" i="6" s="1"/>
  <c r="Q484" i="22"/>
  <c r="AO483" i="6"/>
  <c r="Y483" i="6" s="1"/>
  <c r="Q421" i="22"/>
  <c r="AO420" i="6"/>
  <c r="Y420" i="6" s="1"/>
  <c r="Q358" i="22"/>
  <c r="AO357" i="6"/>
  <c r="Y357" i="6" s="1"/>
  <c r="Q295" i="22"/>
  <c r="AO294" i="6"/>
  <c r="Y294" i="6" s="1"/>
  <c r="Q240" i="22"/>
  <c r="AO239" i="6"/>
  <c r="Y239" i="6" s="1"/>
  <c r="Q496" i="22"/>
  <c r="AO495" i="6"/>
  <c r="Y495" i="6" s="1"/>
  <c r="Q441" i="22"/>
  <c r="AO440" i="6"/>
  <c r="Y440" i="6" s="1"/>
  <c r="Q386" i="22"/>
  <c r="AO385" i="6"/>
  <c r="Y385" i="6" s="1"/>
  <c r="Q122" i="22"/>
  <c r="AO121" i="6"/>
  <c r="Y121" i="6" s="1"/>
  <c r="Q336" i="22"/>
  <c r="AO335" i="6"/>
  <c r="Y335" i="6" s="1"/>
  <c r="Q187" i="22"/>
  <c r="AO186" i="6"/>
  <c r="Y186" i="6" s="1"/>
  <c r="Q37" i="22"/>
  <c r="AO36" i="6"/>
  <c r="Y36" i="6" s="1"/>
  <c r="Q126" i="22"/>
  <c r="AO125" i="6"/>
  <c r="Y125" i="6" s="1"/>
  <c r="Q151" i="22"/>
  <c r="AO150" i="6"/>
  <c r="Y150" i="6" s="1"/>
  <c r="Q73" i="22"/>
  <c r="AO72" i="6"/>
  <c r="Y72" i="6" s="1"/>
  <c r="Q162" i="22"/>
  <c r="AO161" i="6"/>
  <c r="Y161" i="6" s="1"/>
  <c r="Q419" i="22"/>
  <c r="AO418" i="6"/>
  <c r="Y418" i="6" s="1"/>
  <c r="Q364" i="22"/>
  <c r="AO363" i="6"/>
  <c r="Y363" i="6" s="1"/>
  <c r="Q301" i="22"/>
  <c r="AO300" i="6"/>
  <c r="Y300" i="6" s="1"/>
  <c r="Q238" i="22"/>
  <c r="AO237" i="6"/>
  <c r="Y237" i="6" s="1"/>
  <c r="Q494" i="22"/>
  <c r="AO493" i="6"/>
  <c r="Y493" i="6" s="1"/>
  <c r="Q431" i="22"/>
  <c r="AO430" i="6"/>
  <c r="Y430" i="6" s="1"/>
  <c r="Q376" i="22"/>
  <c r="AO375" i="6"/>
  <c r="Y375" i="6" s="1"/>
  <c r="Q321" i="22"/>
  <c r="AO320" i="6"/>
  <c r="Y320" i="6" s="1"/>
  <c r="Q266" i="22"/>
  <c r="AO265" i="6"/>
  <c r="Y265" i="6" s="1"/>
  <c r="Q501" i="22"/>
  <c r="AO500" i="6"/>
  <c r="Y500" i="6" s="1"/>
  <c r="Q375" i="22"/>
  <c r="AO374" i="6"/>
  <c r="Y374" i="6" s="1"/>
  <c r="Q201" i="22"/>
  <c r="AO200" i="6"/>
  <c r="Y200" i="6" s="1"/>
  <c r="Q274" i="22"/>
  <c r="AO273" i="6"/>
  <c r="Y273" i="6" s="1"/>
  <c r="Q218" i="22"/>
  <c r="AO217" i="6"/>
  <c r="Y217" i="6" s="1"/>
  <c r="Q86" i="22"/>
  <c r="AO85" i="6"/>
  <c r="Y85" i="6" s="1"/>
  <c r="Q197" i="22"/>
  <c r="AO196" i="6"/>
  <c r="Y196" i="6" s="1"/>
  <c r="Q418" i="22"/>
  <c r="AO417" i="6"/>
  <c r="Y417" i="6" s="1"/>
  <c r="Q28" i="22"/>
  <c r="AO27" i="6"/>
  <c r="Y27" i="6" s="1"/>
  <c r="Q109" i="22"/>
  <c r="AO108" i="6"/>
  <c r="Y108" i="6" s="1"/>
  <c r="Q31" i="22"/>
  <c r="AO30" i="6"/>
  <c r="Y30" i="6" s="1"/>
  <c r="Q120" i="22"/>
  <c r="AO119" i="6"/>
  <c r="Y119" i="6" s="1"/>
  <c r="Q145" i="22"/>
  <c r="AO144" i="6"/>
  <c r="Y144" i="6" s="1"/>
  <c r="Q235" i="22"/>
  <c r="AO234" i="6"/>
  <c r="Y234" i="6" s="1"/>
  <c r="Q491" i="22"/>
  <c r="AO490" i="6"/>
  <c r="Y490" i="6" s="1"/>
  <c r="Q436" i="22"/>
  <c r="AO435" i="6"/>
  <c r="Y435" i="6" s="1"/>
  <c r="Q373" i="22"/>
  <c r="AO372" i="6"/>
  <c r="Y372" i="6" s="1"/>
  <c r="Q438" i="22"/>
  <c r="AO437" i="6"/>
  <c r="Y437" i="6" s="1"/>
  <c r="Q448" i="22"/>
  <c r="AO447" i="6"/>
  <c r="Y447" i="6" s="1"/>
  <c r="Q466" i="22"/>
  <c r="AO465" i="6"/>
  <c r="Y465" i="6" s="1"/>
  <c r="Q83" i="22"/>
  <c r="AO82" i="6"/>
  <c r="Y82" i="6" s="1"/>
  <c r="Q97" i="22"/>
  <c r="AO96" i="6"/>
  <c r="Y96" i="6" s="1"/>
  <c r="Q391" i="22"/>
  <c r="AO390" i="6"/>
  <c r="Y390" i="6" s="1"/>
  <c r="Q139" i="22"/>
  <c r="AO138" i="6"/>
  <c r="Y138" i="6" s="1"/>
  <c r="Q53" i="22"/>
  <c r="AO52" i="6"/>
  <c r="Y52" i="6" s="1"/>
  <c r="Q78" i="22"/>
  <c r="AO77" i="6"/>
  <c r="Y77" i="6" s="1"/>
  <c r="Q167" i="22"/>
  <c r="AO166" i="6"/>
  <c r="Y166" i="6" s="1"/>
  <c r="Q25" i="22"/>
  <c r="AO24" i="6"/>
  <c r="Y24" i="6" s="1"/>
  <c r="Q114" i="22"/>
  <c r="AO113" i="6"/>
  <c r="Y113" i="6" s="1"/>
  <c r="Q371" i="22"/>
  <c r="AO370" i="6"/>
  <c r="Y370" i="6" s="1"/>
  <c r="Q316" i="22"/>
  <c r="AO315" i="6"/>
  <c r="Y315" i="6" s="1"/>
  <c r="Q253" i="22"/>
  <c r="AO252" i="6"/>
  <c r="Y252" i="6" s="1"/>
  <c r="Q509" i="22"/>
  <c r="AO508" i="6"/>
  <c r="Y508" i="6" s="1"/>
  <c r="Q446" i="22"/>
  <c r="AO445" i="6"/>
  <c r="Y445" i="6" s="1"/>
  <c r="Q383" i="22"/>
  <c r="AO382" i="6"/>
  <c r="Y382" i="6" s="1"/>
  <c r="Q328" i="22"/>
  <c r="AO327" i="6"/>
  <c r="Y327" i="6" s="1"/>
  <c r="Q465" i="22"/>
  <c r="AO464" i="6"/>
  <c r="Y464" i="6" s="1"/>
  <c r="Q507" i="22"/>
  <c r="AO506" i="6"/>
  <c r="Y506" i="6" s="1"/>
  <c r="Q409" i="22"/>
  <c r="AO408" i="6"/>
  <c r="Y408" i="6" s="1"/>
  <c r="Q52" i="22"/>
  <c r="AO51" i="6"/>
  <c r="Y51" i="6" s="1"/>
  <c r="Q133" i="22"/>
  <c r="AO132" i="6"/>
  <c r="Y132" i="6" s="1"/>
  <c r="Q55" i="22"/>
  <c r="AO54" i="6"/>
  <c r="Y54" i="6" s="1"/>
  <c r="Q80" i="22"/>
  <c r="AO79" i="6"/>
  <c r="Y79" i="6" s="1"/>
  <c r="Q169" i="22"/>
  <c r="AO168" i="6"/>
  <c r="Y168" i="6" s="1"/>
  <c r="Q259" i="22"/>
  <c r="AO258" i="6"/>
  <c r="Y258" i="6" s="1"/>
  <c r="Q204" i="22"/>
  <c r="AO203" i="6"/>
  <c r="Y203" i="6" s="1"/>
  <c r="Q460" i="22"/>
  <c r="AO459" i="6"/>
  <c r="Y459" i="6" s="1"/>
  <c r="Q397" i="22"/>
  <c r="AO396" i="6"/>
  <c r="Y396" i="6" s="1"/>
  <c r="Q334" i="22"/>
  <c r="AO333" i="6"/>
  <c r="Y333" i="6" s="1"/>
  <c r="Q271" i="22"/>
  <c r="AO270" i="6"/>
  <c r="Y270" i="6" s="1"/>
  <c r="Q216" i="22"/>
  <c r="AO215" i="6"/>
  <c r="Y215" i="6" s="1"/>
  <c r="Q472" i="22"/>
  <c r="AO471" i="6"/>
  <c r="Y471" i="6" s="1"/>
  <c r="Q417" i="22"/>
  <c r="AO416" i="6"/>
  <c r="Y416" i="6" s="1"/>
  <c r="Q362" i="22"/>
  <c r="AO361" i="6"/>
  <c r="Y361" i="6" s="1"/>
  <c r="Q47" i="22"/>
  <c r="AO46" i="6"/>
  <c r="Y46" i="6" s="1"/>
  <c r="Q198" i="22"/>
  <c r="AO197" i="6"/>
  <c r="Y197" i="6" s="1"/>
  <c r="Q24" i="22"/>
  <c r="AO23" i="6"/>
  <c r="Y23" i="6" s="1"/>
  <c r="Q404" i="22"/>
  <c r="AO403" i="6"/>
  <c r="Y403" i="6" s="1"/>
  <c r="Q471" i="22"/>
  <c r="AO470" i="6"/>
  <c r="Y470" i="6" s="1"/>
  <c r="Q306" i="22"/>
  <c r="AO305" i="6"/>
  <c r="Y305" i="6" s="1"/>
  <c r="Q21" i="22"/>
  <c r="AO20" i="6"/>
  <c r="Y20" i="6" s="1"/>
  <c r="Q121" i="22"/>
  <c r="AO120" i="6"/>
  <c r="Y120" i="6" s="1"/>
  <c r="Q403" i="22"/>
  <c r="AO402" i="6"/>
  <c r="Y402" i="6" s="1"/>
  <c r="Q285" i="22"/>
  <c r="AO284" i="6"/>
  <c r="Y284" i="6" s="1"/>
  <c r="Q222" i="22"/>
  <c r="AO221" i="6"/>
  <c r="Y221" i="6" s="1"/>
  <c r="Q478" i="22"/>
  <c r="AO477" i="6"/>
  <c r="Y477" i="6" s="1"/>
  <c r="Q360" i="22"/>
  <c r="AO359" i="6"/>
  <c r="Y359" i="6" s="1"/>
  <c r="Q305" i="22"/>
  <c r="AO304" i="6"/>
  <c r="Y304" i="6" s="1"/>
  <c r="Q250" i="22"/>
  <c r="AO249" i="6"/>
  <c r="Y249" i="6" s="1"/>
  <c r="Q150" i="22"/>
  <c r="AO149" i="6"/>
  <c r="Y149" i="6" s="1"/>
  <c r="Q263" i="22"/>
  <c r="AO262" i="6"/>
  <c r="Y262" i="6" s="1"/>
  <c r="Q115" i="22"/>
  <c r="AO114" i="6"/>
  <c r="Y114" i="6" s="1"/>
  <c r="Q29" i="22"/>
  <c r="AO28" i="6"/>
  <c r="Y28" i="6" s="1"/>
  <c r="Q118" i="22"/>
  <c r="AO117" i="6"/>
  <c r="Y117" i="6" s="1"/>
  <c r="Q143" i="22"/>
  <c r="AO142" i="6"/>
  <c r="Y142" i="6" s="1"/>
  <c r="Q65" i="22"/>
  <c r="AO64" i="6"/>
  <c r="Y64" i="6" s="1"/>
  <c r="Q90" i="22"/>
  <c r="AO89" i="6"/>
  <c r="Y89" i="6" s="1"/>
  <c r="Q347" i="22"/>
  <c r="AO346" i="6"/>
  <c r="Y346" i="6" s="1"/>
  <c r="Q292" i="22"/>
  <c r="AO291" i="6"/>
  <c r="Y291" i="6" s="1"/>
  <c r="Q229" i="22"/>
  <c r="AO228" i="6"/>
  <c r="Y228" i="6" s="1"/>
  <c r="Q485" i="22"/>
  <c r="AO484" i="6"/>
  <c r="Y484" i="6" s="1"/>
  <c r="Q422" i="22"/>
  <c r="AO421" i="6"/>
  <c r="Y421" i="6" s="1"/>
  <c r="Q359" i="22"/>
  <c r="AO358" i="6"/>
  <c r="Y358" i="6" s="1"/>
  <c r="Q304" i="22"/>
  <c r="AO303" i="6"/>
  <c r="Y303" i="6" s="1"/>
  <c r="Q249" i="22"/>
  <c r="AO248" i="6"/>
  <c r="Y248" i="6" s="1"/>
  <c r="Q505" i="22"/>
  <c r="AO504" i="6"/>
  <c r="Y504" i="6" s="1"/>
  <c r="Q450" i="22"/>
  <c r="AO449" i="6"/>
  <c r="Y449" i="6" s="1"/>
  <c r="Q324" i="22"/>
  <c r="AO323" i="6"/>
  <c r="Y323" i="6" s="1"/>
  <c r="Q473" i="22"/>
  <c r="AO472" i="6"/>
  <c r="Y472" i="6" s="1"/>
  <c r="Q20" i="22"/>
  <c r="AO19" i="6"/>
  <c r="Y19" i="6" s="1"/>
  <c r="Q101" i="22"/>
  <c r="AO100" i="6"/>
  <c r="Y100" i="6" s="1"/>
  <c r="Q190" i="22"/>
  <c r="AO189" i="6"/>
  <c r="Y189" i="6" s="1"/>
  <c r="Q48" i="22"/>
  <c r="AO47" i="6"/>
  <c r="Y47" i="6" s="1"/>
  <c r="Q137" i="22"/>
  <c r="AO136" i="6"/>
  <c r="Y136" i="6" s="1"/>
  <c r="Q227" i="22"/>
  <c r="AO226" i="6"/>
  <c r="Y226" i="6" s="1"/>
  <c r="Q483" i="22"/>
  <c r="AO482" i="6"/>
  <c r="Y482" i="6" s="1"/>
  <c r="Q428" i="22"/>
  <c r="AO427" i="6"/>
  <c r="Y427" i="6" s="1"/>
  <c r="Q365" i="22"/>
  <c r="AO364" i="6"/>
  <c r="Y364" i="6" s="1"/>
  <c r="Q302" i="22"/>
  <c r="AO301" i="6"/>
  <c r="Y301" i="6" s="1"/>
  <c r="Q239" i="22"/>
  <c r="AO238" i="6"/>
  <c r="Y238" i="6" s="1"/>
  <c r="Q495" i="22"/>
  <c r="AO494" i="6"/>
  <c r="Y494" i="6" s="1"/>
  <c r="Q440" i="22"/>
  <c r="AO439" i="6"/>
  <c r="Y439" i="6" s="1"/>
  <c r="Q385" i="22"/>
  <c r="AO384" i="6"/>
  <c r="Y384" i="6" s="1"/>
  <c r="Q330" i="22"/>
  <c r="AO329" i="6"/>
  <c r="Y329" i="6" s="1"/>
  <c r="Q374" i="22"/>
  <c r="AO373" i="6"/>
  <c r="Y373" i="6" s="1"/>
  <c r="Q503" i="22"/>
  <c r="AO502" i="6"/>
  <c r="Y502" i="6" s="1"/>
  <c r="Q265" i="22"/>
  <c r="AO264" i="6"/>
  <c r="Y264" i="6" s="1"/>
  <c r="Q402" i="22"/>
  <c r="AO401" i="6"/>
  <c r="Y401" i="6" s="1"/>
  <c r="Q410" i="22"/>
  <c r="AO409" i="6"/>
  <c r="Y409" i="6" s="1"/>
  <c r="Q72" i="22"/>
  <c r="AO71" i="6"/>
  <c r="Y71" i="6" s="1"/>
  <c r="Q326" i="22"/>
  <c r="AO325" i="6"/>
  <c r="Y325" i="6" s="1"/>
  <c r="Q67" i="22"/>
  <c r="AO66" i="6"/>
  <c r="Y66" i="6" s="1"/>
  <c r="Q92" i="22"/>
  <c r="AO91" i="6"/>
  <c r="Y91" i="6" s="1"/>
  <c r="Q173" i="22"/>
  <c r="AO172" i="6"/>
  <c r="Y172" i="6" s="1"/>
  <c r="Q95" i="22"/>
  <c r="AO94" i="6"/>
  <c r="Y94" i="6" s="1"/>
  <c r="Q184" i="22"/>
  <c r="AO183" i="6"/>
  <c r="Y183" i="6" s="1"/>
  <c r="Q42" i="22"/>
  <c r="AO41" i="6"/>
  <c r="Y41" i="6" s="1"/>
  <c r="Q299" i="22"/>
  <c r="AO298" i="6"/>
  <c r="Y298" i="6" s="1"/>
  <c r="Q244" i="22"/>
  <c r="AO243" i="6"/>
  <c r="Y243" i="6" s="1"/>
  <c r="Q500" i="22"/>
  <c r="AO499" i="6"/>
  <c r="Y499" i="6" s="1"/>
  <c r="Q437" i="22"/>
  <c r="AO436" i="6"/>
  <c r="Y436" i="6" s="1"/>
  <c r="Q247" i="22"/>
  <c r="AO246" i="6"/>
  <c r="Y246" i="6" s="1"/>
  <c r="Q329" i="22"/>
  <c r="AO328" i="6"/>
  <c r="Y328" i="6" s="1"/>
  <c r="Q401" i="22"/>
  <c r="AO400" i="6"/>
  <c r="Y400" i="6" s="1"/>
  <c r="Q108" i="22"/>
  <c r="AO107" i="6"/>
  <c r="Y107" i="6" s="1"/>
  <c r="Q315" i="22"/>
  <c r="AO314" i="6"/>
  <c r="Y314" i="6" s="1"/>
  <c r="Q217" i="22"/>
  <c r="AO216" i="6"/>
  <c r="Y216" i="6" s="1"/>
  <c r="Q36" i="22"/>
  <c r="AO35" i="6"/>
  <c r="Y35" i="6" s="1"/>
  <c r="Q117" i="22"/>
  <c r="AO116" i="6"/>
  <c r="Y116" i="6" s="1"/>
  <c r="Q142" i="22"/>
  <c r="AO141" i="6"/>
  <c r="Y141" i="6" s="1"/>
  <c r="Q64" i="22"/>
  <c r="AO63" i="6"/>
  <c r="Y63" i="6" s="1"/>
  <c r="Q89" i="22"/>
  <c r="AO88" i="6"/>
  <c r="Y88" i="6" s="1"/>
  <c r="Q178" i="22"/>
  <c r="AO177" i="6"/>
  <c r="Y177" i="6" s="1"/>
  <c r="Q435" i="22"/>
  <c r="AO434" i="6"/>
  <c r="Y434" i="6" s="1"/>
  <c r="Q380" i="22"/>
  <c r="AO379" i="6"/>
  <c r="Y379" i="6" s="1"/>
  <c r="Q317" i="22"/>
  <c r="AO316" i="6"/>
  <c r="Y316" i="6" s="1"/>
  <c r="Q254" i="22"/>
  <c r="AO253" i="6"/>
  <c r="Y253" i="6" s="1"/>
  <c r="Q510" i="22"/>
  <c r="AO509" i="6"/>
  <c r="Y509" i="6" s="1"/>
  <c r="Q447" i="22"/>
  <c r="AO446" i="6"/>
  <c r="Y446" i="6" s="1"/>
  <c r="Q392" i="22"/>
  <c r="AO391" i="6"/>
  <c r="Y391" i="6" s="1"/>
  <c r="Q346" i="22"/>
  <c r="AO345" i="6"/>
  <c r="Y345" i="6" s="1"/>
  <c r="Q325" i="22"/>
  <c r="AO324" i="6"/>
  <c r="Y324" i="6" s="1"/>
  <c r="Q27" i="22"/>
  <c r="AO26" i="6"/>
  <c r="Y26" i="6" s="1"/>
  <c r="Q116" i="22"/>
  <c r="AO115" i="6"/>
  <c r="Y115" i="6" s="1"/>
  <c r="Q30" i="22"/>
  <c r="AO29" i="6"/>
  <c r="Y29" i="6" s="1"/>
  <c r="Q119" i="22"/>
  <c r="AO118" i="6"/>
  <c r="Y118" i="6" s="1"/>
  <c r="Q144" i="22"/>
  <c r="AO143" i="6"/>
  <c r="Y143" i="6" s="1"/>
  <c r="Q66" i="22"/>
  <c r="AO65" i="6"/>
  <c r="Y65" i="6" s="1"/>
  <c r="Q323" i="22"/>
  <c r="AO322" i="6"/>
  <c r="Y322" i="6" s="1"/>
  <c r="Q268" i="22"/>
  <c r="AO267" i="6"/>
  <c r="Y267" i="6" s="1"/>
  <c r="Q205" i="22"/>
  <c r="AO204" i="6"/>
  <c r="Y204" i="6" s="1"/>
  <c r="Q461" i="22"/>
  <c r="AO460" i="6"/>
  <c r="Y460" i="6" s="1"/>
  <c r="Q398" i="22"/>
  <c r="AO397" i="6"/>
  <c r="Y397" i="6" s="1"/>
  <c r="Q335" i="22"/>
  <c r="AO334" i="6"/>
  <c r="Y334" i="6" s="1"/>
  <c r="Q280" i="22"/>
  <c r="AO279" i="6"/>
  <c r="Y279" i="6" s="1"/>
  <c r="Q225" i="22"/>
  <c r="AO224" i="6"/>
  <c r="Y224" i="6" s="1"/>
  <c r="Q481" i="22"/>
  <c r="AO480" i="6"/>
  <c r="Y480" i="6" s="1"/>
  <c r="Q426" i="22"/>
  <c r="AO425" i="6"/>
  <c r="Y425" i="6" s="1"/>
  <c r="Q33" i="22"/>
  <c r="AO32" i="6"/>
  <c r="Y32" i="6" s="1"/>
  <c r="Q327" i="22"/>
  <c r="AO326" i="6"/>
  <c r="Y326" i="6" s="1"/>
  <c r="Q13" i="22"/>
  <c r="AO12" i="6"/>
  <c r="Y12" i="6" s="1"/>
  <c r="L21" i="12"/>
  <c r="L20" i="12"/>
  <c r="L25" i="12"/>
  <c r="L27" i="12"/>
  <c r="L19" i="12"/>
  <c r="L17" i="12"/>
  <c r="E4" i="6"/>
  <c r="D21" i="1" s="1"/>
  <c r="J12" i="14"/>
  <c r="E23" i="1" l="1"/>
  <c r="E4" i="22"/>
  <c r="E4" i="12"/>
  <c r="L14" i="12"/>
  <c r="C21" i="1"/>
  <c r="L13" i="12" l="1"/>
  <c r="L12" i="12" l="1"/>
  <c r="E3" i="12"/>
  <c r="D23" i="1" s="1"/>
  <c r="E5" i="12" l="1"/>
  <c r="C23" i="1"/>
  <c r="H20" i="1" l="1"/>
  <c r="C25" i="1"/>
  <c r="S507" i="23" l="1"/>
  <c r="S384" i="23"/>
  <c r="S394" i="23"/>
  <c r="S148" i="22"/>
  <c r="S67" i="22"/>
  <c r="S466" i="23"/>
  <c r="S203" i="22"/>
  <c r="S458" i="22"/>
  <c r="S197" i="23"/>
  <c r="S369" i="23"/>
  <c r="S198" i="23"/>
  <c r="S197" i="22"/>
  <c r="S20" i="23"/>
  <c r="S251" i="23"/>
  <c r="S119" i="23"/>
  <c r="S288" i="23"/>
  <c r="S420" i="22"/>
  <c r="S419" i="23"/>
  <c r="S139" i="22"/>
  <c r="S134" i="22"/>
  <c r="S17" i="23"/>
  <c r="S446" i="22"/>
  <c r="S219" i="23"/>
  <c r="S127" i="23"/>
  <c r="S366" i="23"/>
  <c r="S358" i="22"/>
  <c r="S396" i="22"/>
  <c r="S334" i="23"/>
  <c r="S345" i="23"/>
  <c r="S336" i="22"/>
  <c r="S433" i="22"/>
  <c r="S143" i="22"/>
  <c r="S54" i="23"/>
  <c r="S451" i="22"/>
  <c r="S66" i="23"/>
  <c r="S50" i="23"/>
  <c r="S68" i="22"/>
  <c r="S317" i="22"/>
  <c r="S164" i="22"/>
  <c r="S341" i="23"/>
  <c r="S313" i="22"/>
  <c r="S247" i="22"/>
  <c r="S396" i="23"/>
  <c r="S407" i="23"/>
  <c r="S110" i="23"/>
  <c r="S71" i="22"/>
  <c r="S113" i="23"/>
  <c r="S279" i="23"/>
  <c r="S68" i="23"/>
  <c r="S69" i="23"/>
  <c r="S288" i="22"/>
  <c r="S267" i="23"/>
  <c r="S425" i="22"/>
  <c r="S133" i="23"/>
  <c r="S79" i="22"/>
  <c r="S313" i="23"/>
  <c r="S23" i="23"/>
  <c r="S291" i="23"/>
  <c r="S164" i="23"/>
  <c r="S296" i="23"/>
  <c r="S427" i="23"/>
  <c r="S105" i="22"/>
  <c r="S401" i="23"/>
  <c r="S464" i="23"/>
  <c r="S244" i="23"/>
  <c r="S210" i="23"/>
  <c r="S167" i="23"/>
  <c r="S502" i="23"/>
  <c r="S169" i="23"/>
  <c r="S302" i="23"/>
  <c r="S413" i="23"/>
  <c r="S488" i="22"/>
  <c r="S437" i="23"/>
  <c r="S324" i="23"/>
  <c r="S118" i="23"/>
  <c r="S333" i="23"/>
  <c r="S130" i="23"/>
  <c r="S95" i="23"/>
  <c r="S31" i="22"/>
  <c r="S74" i="22"/>
  <c r="S155" i="23"/>
  <c r="S364" i="23"/>
  <c r="S129" i="23"/>
  <c r="S352" i="23"/>
  <c r="S284" i="22"/>
  <c r="S388" i="22"/>
  <c r="S509" i="23"/>
  <c r="S123" i="23"/>
  <c r="S192" i="23"/>
  <c r="S48" i="23"/>
  <c r="S394" i="22"/>
  <c r="S490" i="23"/>
  <c r="S169" i="22"/>
  <c r="S472" i="23"/>
  <c r="S312" i="23"/>
  <c r="S94" i="23"/>
  <c r="S63" i="23"/>
  <c r="S47" i="23"/>
  <c r="S55" i="23"/>
  <c r="S428" i="22"/>
  <c r="S72" i="23"/>
  <c r="S245" i="23"/>
  <c r="S195" i="23"/>
  <c r="S59" i="23"/>
  <c r="S112" i="23"/>
  <c r="S191" i="23"/>
  <c r="S485" i="23"/>
  <c r="S13" i="22"/>
  <c r="S128" i="23"/>
  <c r="S426" i="22"/>
  <c r="S494" i="22"/>
  <c r="S319" i="22"/>
  <c r="S226" i="23"/>
  <c r="S474" i="23"/>
  <c r="S452" i="23"/>
  <c r="S82" i="23"/>
  <c r="S204" i="23"/>
  <c r="S166" i="22"/>
  <c r="S349" i="23"/>
  <c r="S399" i="22"/>
  <c r="S305" i="22"/>
  <c r="S234" i="22"/>
  <c r="S210" i="22"/>
  <c r="S418" i="23"/>
  <c r="S337" i="23"/>
  <c r="S486" i="23"/>
  <c r="S339" i="23"/>
  <c r="S291" i="22"/>
  <c r="S441" i="23"/>
  <c r="S31" i="23"/>
  <c r="S316" i="23"/>
  <c r="S261" i="23"/>
  <c r="S193" i="23"/>
  <c r="S371" i="22"/>
  <c r="S94" i="22"/>
  <c r="S174" i="23"/>
  <c r="S73" i="23"/>
  <c r="S421" i="23"/>
  <c r="S305" i="23"/>
  <c r="S430" i="23"/>
  <c r="S49" i="23"/>
  <c r="S263" i="23"/>
  <c r="S262" i="23"/>
  <c r="S78" i="23"/>
  <c r="S459" i="23"/>
  <c r="S67" i="23"/>
  <c r="S482" i="23"/>
  <c r="S190" i="22"/>
  <c r="S361" i="23"/>
  <c r="S306" i="23" l="1"/>
  <c r="S247" i="23"/>
  <c r="S257" i="23"/>
  <c r="S149" i="23"/>
  <c r="S159" i="23"/>
  <c r="S395" i="23"/>
  <c r="S347" i="23"/>
  <c r="S214" i="23"/>
  <c r="S403" i="23"/>
  <c r="S351" i="23"/>
  <c r="S41" i="23"/>
  <c r="S274" i="23"/>
  <c r="S303" i="23"/>
  <c r="S143" i="23"/>
  <c r="S87" i="23"/>
  <c r="S390" i="23"/>
  <c r="S491" i="23"/>
  <c r="S253" i="23"/>
  <c r="S77" i="23"/>
  <c r="S46" i="22"/>
  <c r="S97" i="23"/>
  <c r="S140" i="23"/>
  <c r="S46" i="23"/>
  <c r="S465" i="23"/>
  <c r="S505" i="23"/>
  <c r="S463" i="22"/>
  <c r="S283" i="23"/>
  <c r="S363" i="22"/>
  <c r="S64" i="23"/>
  <c r="S422" i="23"/>
  <c r="S142" i="23"/>
  <c r="S377" i="23"/>
  <c r="S270" i="23"/>
  <c r="S446" i="23"/>
  <c r="S481" i="23"/>
  <c r="S275" i="23"/>
  <c r="S295" i="23"/>
  <c r="S83" i="22"/>
  <c r="S320" i="23"/>
  <c r="S405" i="23"/>
  <c r="S234" i="23"/>
  <c r="S377" i="22"/>
  <c r="S412" i="23"/>
  <c r="S254" i="23"/>
  <c r="S467" i="23"/>
  <c r="S52" i="23"/>
  <c r="S180" i="22"/>
  <c r="S371" i="23"/>
  <c r="S122" i="23"/>
  <c r="S310" i="23"/>
  <c r="S308" i="23"/>
  <c r="S196" i="23"/>
  <c r="S282" i="23"/>
  <c r="S348" i="23"/>
  <c r="S202" i="23"/>
  <c r="S92" i="23"/>
  <c r="S259" i="23"/>
  <c r="S410" i="23"/>
  <c r="S408" i="22"/>
  <c r="S293" i="23"/>
  <c r="S221" i="23"/>
  <c r="S42" i="23"/>
  <c r="S322" i="23"/>
  <c r="S232" i="23"/>
  <c r="S75" i="23"/>
  <c r="S292" i="23"/>
  <c r="S287" i="23"/>
  <c r="S477" i="23"/>
  <c r="S33" i="23"/>
  <c r="S40" i="23"/>
  <c r="S379" i="23"/>
  <c r="S61" i="22"/>
  <c r="S129" i="22"/>
  <c r="S380" i="23"/>
  <c r="S150" i="23"/>
  <c r="S190" i="23"/>
  <c r="S431" i="23" l="1"/>
  <c r="S432" i="23"/>
  <c r="S165" i="23"/>
  <c r="S260" i="23"/>
  <c r="S138" i="23"/>
  <c r="S256" i="23"/>
  <c r="S245" i="22"/>
  <c r="S368" i="23"/>
  <c r="S385" i="22"/>
  <c r="S179" i="23"/>
  <c r="S479" i="23"/>
  <c r="S93" i="23"/>
  <c r="S322" i="22"/>
  <c r="S299" i="23"/>
  <c r="S136" i="23"/>
  <c r="S407" i="22"/>
  <c r="S314" i="23"/>
  <c r="S141" i="23"/>
  <c r="S501" i="23"/>
  <c r="S27" i="23"/>
  <c r="S469" i="22"/>
  <c r="S470" i="23"/>
  <c r="S53" i="23"/>
  <c r="S211" i="23"/>
  <c r="S236" i="23"/>
  <c r="S191" i="22"/>
  <c r="S264" i="23"/>
  <c r="S171" i="23"/>
  <c r="S353" i="23"/>
  <c r="S315" i="23"/>
  <c r="S417" i="23"/>
  <c r="S438" i="23"/>
  <c r="S60" i="23"/>
  <c r="S162" i="23"/>
  <c r="S326" i="23"/>
  <c r="S494" i="23"/>
  <c r="S355" i="23"/>
  <c r="S114" i="23"/>
  <c r="S285" i="23"/>
  <c r="S243" i="23"/>
  <c r="S492" i="23"/>
  <c r="S57" i="23"/>
  <c r="S484" i="23"/>
  <c r="S423" i="23"/>
  <c r="E6" i="18"/>
  <c r="S454" i="23"/>
  <c r="S489" i="23"/>
  <c r="S309" i="23"/>
  <c r="S483" i="23"/>
  <c r="S250" i="23"/>
  <c r="S179" i="22"/>
  <c r="S189" i="23"/>
  <c r="S506" i="23"/>
  <c r="S182" i="23"/>
  <c r="S276" i="23"/>
  <c r="E6" i="6"/>
  <c r="S414" i="22" l="1"/>
  <c r="S257" i="22"/>
  <c r="S460" i="22"/>
  <c r="S472" i="22"/>
  <c r="S415" i="22"/>
  <c r="S28" i="22"/>
  <c r="S227" i="22"/>
  <c r="S162" i="22"/>
  <c r="S389" i="22"/>
  <c r="S321" i="22"/>
  <c r="S294" i="22"/>
  <c r="S61" i="23"/>
  <c r="S124" i="23"/>
  <c r="S207" i="23"/>
  <c r="S121" i="22"/>
  <c r="S47" i="22"/>
  <c r="S357" i="22"/>
  <c r="S495" i="22"/>
  <c r="S161" i="22"/>
  <c r="S45" i="22"/>
  <c r="S87" i="22"/>
  <c r="S18" i="23"/>
  <c r="S329" i="22"/>
  <c r="S42" i="22"/>
  <c r="S232" i="22"/>
  <c r="S107" i="22"/>
  <c r="S184" i="22"/>
  <c r="S240" i="23"/>
  <c r="S154" i="22"/>
  <c r="S390" i="22"/>
  <c r="S454" i="22"/>
  <c r="S266" i="22"/>
  <c r="S38" i="22"/>
  <c r="S372" i="22"/>
  <c r="S176" i="23"/>
  <c r="S228" i="22"/>
  <c r="S437" i="22"/>
  <c r="S260" i="22"/>
  <c r="S464" i="22"/>
  <c r="S98" i="22"/>
  <c r="S241" i="23"/>
  <c r="S226" i="22"/>
  <c r="S251" i="22"/>
  <c r="S198" i="22"/>
  <c r="S187" i="22"/>
  <c r="S233" i="22"/>
  <c r="S132" i="23"/>
  <c r="S395" i="22"/>
  <c r="S75" i="22"/>
  <c r="S448" i="22"/>
  <c r="S297" i="23"/>
  <c r="S325" i="23"/>
  <c r="S336" i="23"/>
  <c r="S41" i="22"/>
  <c r="S455" i="23"/>
  <c r="S196" i="22"/>
  <c r="S507" i="22"/>
  <c r="S404" i="23"/>
  <c r="S122" i="22"/>
  <c r="S85" i="23"/>
  <c r="S312" i="22"/>
  <c r="S293" i="22"/>
  <c r="S72" i="22"/>
  <c r="S113" i="22"/>
  <c r="S351" i="22"/>
  <c r="S303" i="22"/>
  <c r="S409" i="22"/>
  <c r="S498" i="22"/>
  <c r="S238" i="22"/>
  <c r="S320" i="22"/>
  <c r="S272" i="23"/>
  <c r="S48" i="22"/>
  <c r="S246" i="22"/>
  <c r="S80" i="22"/>
  <c r="S54" i="22"/>
  <c r="S203" i="23"/>
  <c r="S86" i="22"/>
  <c r="S457" i="22"/>
  <c r="S456" i="22"/>
  <c r="S344" i="22"/>
  <c r="S374" i="23"/>
  <c r="S375" i="23"/>
  <c r="S284" i="23"/>
  <c r="S362" i="23"/>
  <c r="S183" i="22"/>
  <c r="S406" i="23"/>
  <c r="S450" i="22"/>
  <c r="S22" i="22"/>
  <c r="S332" i="23"/>
  <c r="S398" i="23"/>
  <c r="S290" i="23"/>
  <c r="S248" i="23"/>
  <c r="S269" i="23"/>
  <c r="S420" i="23"/>
  <c r="S382" i="23"/>
  <c r="S274" i="22"/>
  <c r="S356" i="23"/>
  <c r="S145" i="22"/>
  <c r="S332" i="22"/>
  <c r="S337" i="22"/>
  <c r="S88" i="22"/>
  <c r="S484" i="22"/>
  <c r="S453" i="22"/>
  <c r="S470" i="22"/>
  <c r="S501" i="22"/>
  <c r="S345" i="22"/>
  <c r="S142" i="22"/>
  <c r="S506" i="22"/>
  <c r="S465" i="22"/>
  <c r="S304" i="23"/>
  <c r="S342" i="22"/>
  <c r="S424" i="22"/>
  <c r="S393" i="22"/>
  <c r="S398" i="22"/>
  <c r="S265" i="22"/>
  <c r="S438" i="22"/>
  <c r="S231" i="23"/>
  <c r="S275" i="22"/>
  <c r="S350" i="22"/>
  <c r="S277" i="22"/>
  <c r="S256" i="22"/>
  <c r="S504" i="22"/>
  <c r="S80" i="23"/>
  <c r="S218" i="23"/>
  <c r="S387" i="23"/>
  <c r="S139" i="23"/>
  <c r="S206" i="23"/>
  <c r="S264" i="22"/>
  <c r="S265" i="23"/>
  <c r="S471" i="22"/>
  <c r="S480" i="23"/>
  <c r="S343" i="23"/>
  <c r="S34" i="23"/>
  <c r="S440" i="23"/>
  <c r="S36" i="22"/>
  <c r="S480" i="22"/>
  <c r="S503" i="22"/>
  <c r="S493" i="22"/>
  <c r="S443" i="22"/>
  <c r="S397" i="23"/>
  <c r="S199" i="22"/>
  <c r="S449" i="23"/>
  <c r="S426" i="23"/>
  <c r="S109" i="23"/>
  <c r="S392" i="23"/>
  <c r="S120" i="23"/>
  <c r="S34" i="22"/>
  <c r="S112" i="22"/>
  <c r="S229" i="23"/>
  <c r="S400" i="22"/>
  <c r="S161" i="23"/>
  <c r="S40" i="22"/>
  <c r="S36" i="23"/>
  <c r="S318" i="23"/>
  <c r="S111" i="23"/>
  <c r="S201" i="23"/>
  <c r="S476" i="22"/>
  <c r="S382" i="22"/>
  <c r="S58" i="23"/>
  <c r="S183" i="23"/>
  <c r="S273" i="22"/>
  <c r="S182" i="22"/>
  <c r="S172" i="22"/>
  <c r="S279" i="22"/>
  <c r="S220" i="22"/>
  <c r="S330" i="22"/>
  <c r="S69" i="22"/>
  <c r="S56" i="23"/>
  <c r="S96" i="23"/>
  <c r="S282" i="22"/>
  <c r="S101" i="22"/>
  <c r="S26" i="23"/>
  <c r="S208" i="23"/>
  <c r="S500" i="23"/>
  <c r="S510" i="23"/>
  <c r="S433" i="23"/>
  <c r="S373" i="23"/>
  <c r="S174" i="22"/>
  <c r="S343" i="22"/>
  <c r="S126" i="22"/>
  <c r="S128" i="22"/>
  <c r="S115" i="23"/>
  <c r="S355" i="22"/>
  <c r="S278" i="23"/>
  <c r="S497" i="23"/>
  <c r="S294" i="23"/>
  <c r="S325" i="22"/>
  <c r="S414" i="23"/>
  <c r="S346" i="22"/>
  <c r="S78" i="22"/>
  <c r="S474" i="22"/>
  <c r="S458" i="23"/>
  <c r="S335" i="23"/>
  <c r="S215" i="22"/>
  <c r="S25" i="22"/>
  <c r="S460" i="23"/>
  <c r="S165" i="22"/>
  <c r="S359" i="23"/>
  <c r="S43" i="23"/>
  <c r="S230" i="23"/>
  <c r="S451" i="23"/>
  <c r="S338" i="23"/>
  <c r="S194" i="23"/>
  <c r="S342" i="23"/>
  <c r="S270" i="22"/>
  <c r="S77" i="22"/>
  <c r="S130" i="22"/>
  <c r="S24" i="22"/>
  <c r="S298" i="23"/>
  <c r="S235" i="23"/>
  <c r="S126" i="23"/>
  <c r="S327" i="23"/>
  <c r="S429" i="23"/>
  <c r="S38" i="23"/>
  <c r="S504" i="23"/>
  <c r="S86" i="23"/>
  <c r="S21" i="23"/>
  <c r="S207" i="22"/>
  <c r="S379" i="22"/>
  <c r="S111" i="22"/>
  <c r="S209" i="22"/>
  <c r="S199" i="23"/>
  <c r="S216" i="23"/>
  <c r="S222" i="23"/>
  <c r="S28" i="23"/>
  <c r="S425" i="23"/>
  <c r="S367" i="22"/>
  <c r="S147" i="22"/>
  <c r="S412" i="22"/>
  <c r="S119" i="22"/>
  <c r="S133" i="22"/>
  <c r="S466" i="22"/>
  <c r="S135" i="22"/>
  <c r="S62" i="22"/>
  <c r="S205" i="23"/>
  <c r="S96" i="22"/>
  <c r="S105" i="23"/>
  <c r="S255" i="23"/>
  <c r="S149" i="22"/>
  <c r="S400" i="23"/>
  <c r="S62" i="23"/>
  <c r="S29" i="23"/>
  <c r="S360" i="23"/>
  <c r="S153" i="23"/>
  <c r="S370" i="23"/>
  <c r="S436" i="23"/>
  <c r="S160" i="23"/>
  <c r="S476" i="23"/>
  <c r="S238" i="23"/>
  <c r="S481" i="22"/>
  <c r="S299" i="22"/>
  <c r="S449" i="22"/>
  <c r="S268" i="22"/>
  <c r="S416" i="22"/>
  <c r="S37" i="22"/>
  <c r="S497" i="22"/>
  <c r="S178" i="22"/>
  <c r="S271" i="22"/>
  <c r="S448" i="23"/>
  <c r="S180" i="23"/>
  <c r="S503" i="23"/>
  <c r="S334" i="22"/>
  <c r="S462" i="22"/>
  <c r="S489" i="22"/>
  <c r="S32" i="22"/>
  <c r="S195" i="22"/>
  <c r="S401" i="22"/>
  <c r="S331" i="22"/>
  <c r="S223" i="22"/>
  <c r="S488" i="23"/>
  <c r="S136" i="22"/>
  <c r="S259" i="22"/>
  <c r="S357" i="23"/>
  <c r="S116" i="23"/>
  <c r="S156" i="23"/>
  <c r="S35" i="22"/>
  <c r="S186" i="22"/>
  <c r="S410" i="22"/>
  <c r="S269" i="22"/>
  <c r="S138" i="22"/>
  <c r="S181" i="23"/>
  <c r="S84" i="23"/>
  <c r="S167" i="22"/>
  <c r="S101" i="23"/>
  <c r="S32" i="23"/>
  <c r="S411" i="23"/>
  <c r="S25" i="23"/>
  <c r="S217" i="23"/>
  <c r="S496" i="23"/>
  <c r="S163" i="23"/>
  <c r="S45" i="23"/>
  <c r="S212" i="23"/>
  <c r="S76" i="22"/>
  <c r="S106" i="22"/>
  <c r="S333" i="22"/>
  <c r="S220" i="23"/>
  <c r="S281" i="22"/>
  <c r="S73" i="22"/>
  <c r="S95" i="22"/>
  <c r="S316" i="22"/>
  <c r="S218" i="22"/>
  <c r="S411" i="22"/>
  <c r="S153" i="22"/>
  <c r="S360" i="22"/>
  <c r="S156" i="22"/>
  <c r="S216" i="22"/>
  <c r="S214" i="22"/>
  <c r="S239" i="23"/>
  <c r="S397" i="22"/>
  <c r="S444" i="22"/>
  <c r="S90" i="23"/>
  <c r="S262" i="22"/>
  <c r="S499" i="23"/>
  <c r="S185" i="23"/>
  <c r="S237" i="23"/>
  <c r="S271" i="23"/>
  <c r="S374" i="22"/>
  <c r="S223" i="23"/>
  <c r="S27" i="22"/>
  <c r="S471" i="23"/>
  <c r="S444" i="23"/>
  <c r="S356" i="22"/>
  <c r="S188" i="22"/>
  <c r="S339" i="22"/>
  <c r="S352" i="22"/>
  <c r="S361" i="22"/>
  <c r="S192" i="22"/>
  <c r="S280" i="22"/>
  <c r="S292" i="22"/>
  <c r="S170" i="22"/>
  <c r="S241" i="22"/>
  <c r="S422" i="22"/>
  <c r="S116" i="22"/>
  <c r="S366" i="22"/>
  <c r="S151" i="23"/>
  <c r="S307" i="22"/>
  <c r="S486" i="22"/>
  <c r="S431" i="22"/>
  <c r="S134" i="23"/>
  <c r="S434" i="22"/>
  <c r="S509" i="22"/>
  <c r="S391" i="22"/>
  <c r="S349" i="22"/>
  <c r="S309" i="22"/>
  <c r="S93" i="22"/>
  <c r="S18" i="22"/>
  <c r="S44" i="23"/>
  <c r="S63" i="22"/>
  <c r="S317" i="23"/>
  <c r="S85" i="22"/>
  <c r="S135" i="23"/>
  <c r="S29" i="22"/>
  <c r="S249" i="22"/>
  <c r="S314" i="22"/>
  <c r="S230" i="22"/>
  <c r="S83" i="23"/>
  <c r="S381" i="22"/>
  <c r="S417" i="22"/>
  <c r="S300" i="23"/>
  <c r="S204" i="22"/>
  <c r="S295" i="22"/>
  <c r="S496" i="22"/>
  <c r="S15" i="23"/>
  <c r="S16" i="23"/>
  <c r="S268" i="23"/>
  <c r="S213" i="22"/>
  <c r="S418" i="22"/>
  <c r="S200" i="22"/>
  <c r="S473" i="22"/>
  <c r="S19" i="23"/>
  <c r="S98" i="23"/>
  <c r="S225" i="22"/>
  <c r="S378" i="23"/>
  <c r="S310" i="22"/>
  <c r="S367" i="23"/>
  <c r="S178" i="23"/>
  <c r="S372" i="23"/>
  <c r="S479" i="22"/>
  <c r="S307" i="23"/>
  <c r="S319" i="23"/>
  <c r="S121" i="23"/>
  <c r="S146" i="22"/>
  <c r="S439" i="23"/>
  <c r="S493" i="23"/>
  <c r="S445" i="23"/>
  <c r="S456" i="23"/>
  <c r="S51" i="23"/>
  <c r="S200" i="23"/>
  <c r="S450" i="23"/>
  <c r="S324" i="22"/>
  <c r="S224" i="23"/>
  <c r="S250" i="22"/>
  <c r="S237" i="22"/>
  <c r="S157" i="22"/>
  <c r="S287" i="22"/>
  <c r="S347" i="22"/>
  <c r="S91" i="22"/>
  <c r="S485" i="22"/>
  <c r="S118" i="22"/>
  <c r="S328" i="22"/>
  <c r="S308" i="22"/>
  <c r="S413" i="22"/>
  <c r="S13" i="23"/>
  <c r="S14" i="22"/>
  <c r="S402" i="22"/>
  <c r="S189" i="22"/>
  <c r="S242" i="22"/>
  <c r="S184" i="23"/>
  <c r="S384" i="22"/>
  <c r="S114" i="22"/>
  <c r="S66" i="22"/>
  <c r="S109" i="22"/>
  <c r="S331" i="23"/>
  <c r="S181" i="22"/>
  <c r="S329" i="23"/>
  <c r="S391" i="23"/>
  <c r="S102" i="23"/>
  <c r="S202" i="22"/>
  <c r="S127" i="22"/>
  <c r="S152" i="23"/>
  <c r="S187" i="23"/>
  <c r="S84" i="22"/>
  <c r="S224" i="22"/>
  <c r="S90" i="22"/>
  <c r="S175" i="23"/>
  <c r="S490" i="22"/>
  <c r="S330" i="23"/>
  <c r="S79" i="23"/>
  <c r="S376" i="23"/>
  <c r="S249" i="23"/>
  <c r="S108" i="22"/>
  <c r="S173" i="22"/>
  <c r="S177" i="22"/>
  <c r="S228" i="23"/>
  <c r="S19" i="22"/>
  <c r="S373" i="22"/>
  <c r="S273" i="23"/>
  <c r="S193" i="22"/>
  <c r="S91" i="23"/>
  <c r="S475" i="23"/>
  <c r="S409" i="23"/>
  <c r="S103" i="23"/>
  <c r="S301" i="23"/>
  <c r="S125" i="23"/>
  <c r="S58" i="22"/>
  <c r="S177" i="23"/>
  <c r="S65" i="23"/>
  <c r="S171" i="22"/>
  <c r="S81" i="23"/>
  <c r="S166" i="23"/>
  <c r="S381" i="23"/>
  <c r="S487" i="23"/>
  <c r="S172" i="23"/>
  <c r="S338" i="22"/>
  <c r="S159" i="22"/>
  <c r="S144" i="22"/>
  <c r="S430" i="22"/>
  <c r="S205" i="22"/>
  <c r="S440" i="22"/>
  <c r="S201" i="22"/>
  <c r="S39" i="22"/>
  <c r="S380" i="22"/>
  <c r="S276" i="22"/>
  <c r="S353" i="22"/>
  <c r="S194" i="22"/>
  <c r="S315" i="22"/>
  <c r="S117" i="22"/>
  <c r="S327" i="22"/>
  <c r="S289" i="22"/>
  <c r="S335" i="22"/>
  <c r="S229" i="22"/>
  <c r="S145" i="23"/>
  <c r="S168" i="22"/>
  <c r="S405" i="22"/>
  <c r="S186" i="23"/>
  <c r="S441" i="22"/>
  <c r="S152" i="22"/>
  <c r="S65" i="22"/>
  <c r="S306" i="22"/>
  <c r="S185" i="22"/>
  <c r="S468" i="22"/>
  <c r="S211" i="22"/>
  <c r="S89" i="23"/>
  <c r="S213" i="23"/>
  <c r="S125" i="22"/>
  <c r="S147" i="23"/>
  <c r="S457" i="23"/>
  <c r="S340" i="23"/>
  <c r="S462" i="23"/>
  <c r="S286" i="23"/>
  <c r="S393" i="23"/>
  <c r="S70" i="23"/>
  <c r="S350" i="23"/>
  <c r="S254" i="22"/>
  <c r="S263" i="22"/>
  <c r="S326" i="22"/>
  <c r="S53" i="22"/>
  <c r="S323" i="23"/>
  <c r="S478" i="22"/>
  <c r="S140" i="22"/>
  <c r="S106" i="23"/>
  <c r="S452" i="22"/>
  <c r="S170" i="23"/>
  <c r="S26" i="22"/>
  <c r="S311" i="22"/>
  <c r="S467" i="22"/>
  <c r="S59" i="22"/>
  <c r="S163" i="22"/>
  <c r="S235" i="22"/>
  <c r="S304" i="22"/>
  <c r="S81" i="22"/>
  <c r="S415" i="23"/>
  <c r="S375" i="22"/>
  <c r="S475" i="22"/>
  <c r="S404" i="22"/>
  <c r="S39" i="23"/>
  <c r="S428" i="23"/>
  <c r="S435" i="23"/>
  <c r="S64" i="22"/>
  <c r="S328" i="23"/>
  <c r="S157" i="23"/>
  <c r="S318" i="22"/>
  <c r="S290" i="22"/>
  <c r="S416" i="23"/>
  <c r="S22" i="23"/>
  <c r="S443" i="23"/>
  <c r="S227" i="23"/>
  <c r="S508" i="23"/>
  <c r="S266" i="23"/>
  <c r="S402" i="23"/>
  <c r="S74" i="23"/>
  <c r="S168" i="23"/>
  <c r="S209" i="23"/>
  <c r="S107" i="23"/>
  <c r="S137" i="23"/>
  <c r="S110" i="22"/>
  <c r="S137" i="22"/>
  <c r="S386" i="22"/>
  <c r="S15" i="22"/>
  <c r="S442" i="22"/>
  <c r="S240" i="22"/>
  <c r="S151" i="22"/>
  <c r="S435" i="22"/>
  <c r="S447" i="22"/>
  <c r="S33" i="22"/>
  <c r="S92" i="22"/>
  <c r="S236" i="22"/>
  <c r="S439" i="22"/>
  <c r="S300" i="22"/>
  <c r="S436" i="22"/>
  <c r="S30" i="23"/>
  <c r="S239" i="22"/>
  <c r="S376" i="22"/>
  <c r="S175" i="22"/>
  <c r="S473" i="23"/>
  <c r="S278" i="22"/>
  <c r="S244" i="22"/>
  <c r="S212" i="22"/>
  <c r="S35" i="23"/>
  <c r="S491" i="22"/>
  <c r="S258" i="22"/>
  <c r="S44" i="22"/>
  <c r="S70" i="22"/>
  <c r="S267" i="22"/>
  <c r="S387" i="22"/>
  <c r="S115" i="22"/>
  <c r="S280" i="23"/>
  <c r="S131" i="23"/>
  <c r="S17" i="22"/>
  <c r="S23" i="22"/>
  <c r="S369" i="22"/>
  <c r="S354" i="22"/>
  <c r="S455" i="22"/>
  <c r="S499" i="22"/>
  <c r="S383" i="22"/>
  <c r="S483" i="22"/>
  <c r="S219" i="22"/>
  <c r="S221" i="22"/>
  <c r="S419" i="22"/>
  <c r="S429" i="22"/>
  <c r="S298" i="22"/>
  <c r="S445" i="22"/>
  <c r="S427" i="22"/>
  <c r="S423" i="22"/>
  <c r="S399" i="23"/>
  <c r="S150" i="22"/>
  <c r="S82" i="22"/>
  <c r="S285" i="22"/>
  <c r="S206" i="22"/>
  <c r="S160" i="22"/>
  <c r="S222" i="22"/>
  <c r="S99" i="22"/>
  <c r="S103" i="22"/>
  <c r="S341" i="22"/>
  <c r="S252" i="22"/>
  <c r="S363" i="23"/>
  <c r="S14" i="23"/>
  <c r="S469" i="23"/>
  <c r="S108" i="23"/>
  <c r="S453" i="23"/>
  <c r="S301" i="22"/>
  <c r="S158" i="22"/>
  <c r="S141" i="22"/>
  <c r="S365" i="22"/>
  <c r="S302" i="22"/>
  <c r="S154" i="23"/>
  <c r="S173" i="23"/>
  <c r="S132" i="22"/>
  <c r="S97" i="22"/>
  <c r="S403" i="22"/>
  <c r="S52" i="22"/>
  <c r="S16" i="22"/>
  <c r="S447" i="23"/>
  <c r="S277" i="23"/>
  <c r="S344" i="23"/>
  <c r="S146" i="23"/>
  <c r="S123" i="22"/>
  <c r="S289" i="23"/>
  <c r="S354" i="23"/>
  <c r="S389" i="23"/>
  <c r="S71" i="23"/>
  <c r="S383" i="23"/>
  <c r="S408" i="23"/>
  <c r="S76" i="23"/>
  <c r="S283" i="22"/>
  <c r="S421" i="22"/>
  <c r="S120" i="22"/>
  <c r="S217" i="22"/>
  <c r="S388" i="23"/>
  <c r="S297" i="22"/>
  <c r="S248" i="22"/>
  <c r="S261" i="22"/>
  <c r="S43" i="22"/>
  <c r="S482" i="22"/>
  <c r="S348" i="22"/>
  <c r="S21" i="22"/>
  <c r="S50" i="22"/>
  <c r="S30" i="22"/>
  <c r="S51" i="22"/>
  <c r="S362" i="22"/>
  <c r="S495" i="23"/>
  <c r="S502" i="22"/>
  <c r="S225" i="23"/>
  <c r="S55" i="22"/>
  <c r="S100" i="23"/>
  <c r="S208" i="22"/>
  <c r="S231" i="22"/>
  <c r="S500" i="22"/>
  <c r="S188" i="23"/>
  <c r="S104" i="22"/>
  <c r="S378" i="22"/>
  <c r="S100" i="22"/>
  <c r="S346" i="23"/>
  <c r="S242" i="23"/>
  <c r="S144" i="23"/>
  <c r="S99" i="23"/>
  <c r="S505" i="22"/>
  <c r="S281" i="23"/>
  <c r="S461" i="23"/>
  <c r="S468" i="23"/>
  <c r="S117" i="23"/>
  <c r="S246" i="23"/>
  <c r="S258" i="23"/>
  <c r="S358" i="23"/>
  <c r="S321" i="23"/>
  <c r="S492" i="22"/>
  <c r="S370" i="22"/>
  <c r="S510" i="22"/>
  <c r="S359" i="22"/>
  <c r="S296" i="22"/>
  <c r="S253" i="22"/>
  <c r="S148" i="23"/>
  <c r="S158" i="23"/>
  <c r="S442" i="23"/>
  <c r="S215" i="23"/>
  <c r="S434" i="23"/>
  <c r="S498" i="23"/>
  <c r="S124" i="22"/>
  <c r="S323" i="22"/>
  <c r="S459" i="22"/>
  <c r="S233" i="23"/>
  <c r="S386" i="23"/>
  <c r="S424" i="23"/>
  <c r="S463" i="23"/>
  <c r="S102" i="22"/>
  <c r="S487" i="22"/>
  <c r="S255" i="22"/>
  <c r="S89" i="22"/>
  <c r="S286" i="22"/>
  <c r="S432" i="22"/>
  <c r="S57" i="22"/>
  <c r="S340" i="22"/>
  <c r="S392" i="22"/>
  <c r="S131" i="22"/>
  <c r="S104" i="23"/>
  <c r="S37" i="23"/>
  <c r="S272" i="22"/>
  <c r="S20" i="22"/>
  <c r="S24" i="23"/>
  <c r="S364" i="22"/>
  <c r="S478" i="23"/>
  <c r="S477" i="22"/>
  <c r="S243" i="22"/>
  <c r="S60" i="22"/>
  <c r="S508" i="22"/>
  <c r="S368" i="22"/>
  <c r="S406" i="22"/>
  <c r="S155" i="22"/>
  <c r="S49" i="22"/>
  <c r="S56" i="22"/>
  <c r="S176" i="22"/>
  <c r="S461" i="22"/>
  <c r="S311" i="23"/>
  <c r="S365" i="23"/>
  <c r="S88" i="23"/>
  <c r="S385" i="23"/>
  <c r="S252" i="23"/>
  <c r="E6" i="23" l="1"/>
  <c r="E6" i="22"/>
  <c r="D32" i="1" l="1" a="1"/>
  <c r="D32" i="1" s="1"/>
  <c r="I27" i="1" a="1"/>
  <c r="I27" i="1" s="1"/>
  <c r="D31" i="1" s="1" a="1"/>
  <c r="D31" i="1" s="1"/>
  <c r="AE119" i="6"/>
  <c r="AC426" i="18"/>
  <c r="F313" i="18"/>
  <c r="F28" i="6"/>
  <c r="AE322" i="18"/>
  <c r="AE164" i="18"/>
  <c r="AD165" i="6"/>
  <c r="F175" i="18"/>
  <c r="F210" i="18"/>
  <c r="AE524" i="18"/>
  <c r="AE68" i="6"/>
  <c r="AC329" i="6"/>
  <c r="AC581" i="18"/>
  <c r="F58" i="6"/>
  <c r="F274" i="6"/>
  <c r="AC109" i="6"/>
  <c r="AD508" i="18"/>
  <c r="AD341" i="18"/>
  <c r="AE540" i="18"/>
  <c r="AD215" i="6"/>
  <c r="AC120" i="18"/>
  <c r="F579" i="18"/>
  <c r="F169" i="6"/>
  <c r="AD173" i="18"/>
  <c r="AC252" i="18"/>
  <c r="AC161" i="18"/>
  <c r="AE574" i="18"/>
  <c r="AD410" i="18"/>
  <c r="AD340" i="6"/>
  <c r="AE445" i="18"/>
  <c r="AC66" i="6"/>
  <c r="AE608" i="18"/>
  <c r="F452" i="6"/>
  <c r="AD207" i="18"/>
  <c r="AE424" i="6"/>
  <c r="AE423" i="6"/>
  <c r="AD212" i="6"/>
  <c r="AD382" i="18"/>
  <c r="F533" i="18"/>
  <c r="AD200" i="6"/>
  <c r="F542" i="18"/>
  <c r="AE96" i="6"/>
  <c r="AD231" i="6"/>
  <c r="AE549" i="18"/>
  <c r="AD409" i="18"/>
  <c r="AE170" i="18"/>
  <c r="AC561" i="18"/>
  <c r="F276" i="18"/>
  <c r="AC432" i="6"/>
  <c r="AE354" i="6"/>
  <c r="F186" i="6"/>
  <c r="F417" i="6"/>
  <c r="F235" i="18"/>
  <c r="F229" i="6"/>
  <c r="F217" i="6"/>
  <c r="AE451" i="6"/>
  <c r="F443" i="18"/>
  <c r="AE264" i="18"/>
  <c r="F336" i="18"/>
  <c r="F464" i="6"/>
  <c r="AC454" i="6"/>
  <c r="AC192" i="6"/>
  <c r="AE133" i="6"/>
  <c r="AD146" i="18"/>
  <c r="F154" i="18"/>
  <c r="AE560" i="18"/>
  <c r="F416" i="6"/>
  <c r="AC18" i="6"/>
  <c r="AE375" i="6"/>
  <c r="AD603" i="18"/>
  <c r="AC327" i="18"/>
  <c r="AE558" i="18"/>
  <c r="AE494" i="6"/>
  <c r="AE399" i="6"/>
  <c r="AE407" i="18"/>
  <c r="AC328" i="6"/>
  <c r="F546" i="18"/>
  <c r="AC401" i="6"/>
  <c r="AE229" i="6"/>
  <c r="AD66" i="6"/>
  <c r="AE454" i="6"/>
  <c r="AD388" i="6"/>
  <c r="F43" i="6"/>
  <c r="AD97" i="6"/>
  <c r="AD401" i="18"/>
  <c r="AD503" i="6"/>
  <c r="AD99" i="6"/>
  <c r="AD225" i="6"/>
  <c r="AD146" i="6"/>
  <c r="AD355" i="18"/>
  <c r="AC132" i="18"/>
  <c r="AD101" i="6"/>
  <c r="AE329" i="6"/>
  <c r="AC203" i="18"/>
  <c r="AD227" i="18"/>
  <c r="F234" i="6"/>
  <c r="AC455" i="18"/>
  <c r="AC281" i="6"/>
  <c r="AC337" i="6"/>
  <c r="F157" i="6"/>
  <c r="AD382" i="6"/>
  <c r="AE71" i="6"/>
  <c r="AE253" i="6"/>
  <c r="AC327" i="6"/>
  <c r="AE281" i="18"/>
  <c r="F444" i="18"/>
  <c r="F273" i="6"/>
  <c r="AE105" i="6"/>
  <c r="AC288" i="6"/>
  <c r="AD310" i="6"/>
  <c r="AC140" i="18"/>
  <c r="AE139" i="18"/>
  <c r="AE550" i="18"/>
  <c r="F504" i="18"/>
  <c r="AC417" i="6"/>
  <c r="AD202" i="6"/>
  <c r="AC339" i="6"/>
  <c r="AD335" i="18"/>
  <c r="AD596" i="18"/>
  <c r="AD475" i="18"/>
  <c r="AE50" i="6"/>
  <c r="AC255" i="18"/>
  <c r="AC286" i="18"/>
  <c r="AE236" i="18"/>
  <c r="F250" i="18"/>
  <c r="AE19" i="6"/>
  <c r="AD196" i="18"/>
  <c r="AE523" i="18"/>
  <c r="AD354" i="18"/>
  <c r="AC251" i="6"/>
  <c r="AE584" i="18"/>
  <c r="F404" i="6"/>
  <c r="AC420" i="6"/>
  <c r="AC342" i="18"/>
  <c r="AD58" i="6"/>
  <c r="AE308" i="6"/>
  <c r="AC240" i="6"/>
  <c r="AE168" i="6"/>
  <c r="F104" i="6"/>
  <c r="F237" i="18"/>
  <c r="AE375" i="18"/>
  <c r="AD287" i="18"/>
  <c r="AC487" i="6"/>
  <c r="F483" i="6"/>
  <c r="AD418" i="18"/>
  <c r="F424" i="6"/>
  <c r="AE160" i="6"/>
  <c r="AE21" i="6"/>
  <c r="AD302" i="6"/>
  <c r="F575" i="18"/>
  <c r="F307" i="6"/>
  <c r="AD123" i="18"/>
  <c r="AD200" i="18"/>
  <c r="AE281" i="6"/>
  <c r="AD27" i="6"/>
  <c r="AC449" i="18"/>
  <c r="F355" i="18"/>
  <c r="AC123" i="6"/>
  <c r="AD186" i="6"/>
  <c r="F499" i="18"/>
  <c r="AC264" i="18"/>
  <c r="AD228" i="18"/>
  <c r="AE436" i="6"/>
  <c r="AD406" i="6"/>
  <c r="AE318" i="6"/>
  <c r="F103" i="6"/>
  <c r="AC428" i="18"/>
  <c r="AC334" i="18"/>
  <c r="AC123" i="18"/>
  <c r="AC353" i="18"/>
  <c r="AE211" i="6"/>
  <c r="AC187" i="18"/>
  <c r="AE269" i="6"/>
  <c r="AE360" i="6"/>
  <c r="AC278" i="6"/>
  <c r="AC49" i="6"/>
  <c r="F488" i="18"/>
  <c r="AE34" i="6"/>
  <c r="AD221" i="6"/>
  <c r="AC422" i="6"/>
  <c r="AE565" i="18"/>
  <c r="AC265" i="6"/>
  <c r="AC129" i="18"/>
  <c r="AD469" i="6"/>
  <c r="AC23" i="6"/>
  <c r="AC115" i="18"/>
  <c r="AC308" i="18"/>
  <c r="AD82" i="6"/>
  <c r="AE497" i="6"/>
  <c r="AD188" i="6"/>
  <c r="AE264" i="6"/>
  <c r="AC398" i="18"/>
  <c r="AE207" i="6"/>
  <c r="F163" i="18"/>
  <c r="AD368" i="6"/>
  <c r="F393" i="6"/>
  <c r="AC378" i="18"/>
  <c r="AC316" i="18"/>
  <c r="AD67" i="6"/>
  <c r="AC265" i="18"/>
  <c r="AE108" i="6"/>
  <c r="F95" i="6"/>
  <c r="AD284" i="18"/>
  <c r="AE53" i="6"/>
  <c r="AC457" i="18"/>
  <c r="AC435" i="18"/>
  <c r="AC454" i="18"/>
  <c r="AE440" i="6"/>
  <c r="AD221" i="18"/>
  <c r="AE453" i="18"/>
  <c r="AC144" i="6"/>
  <c r="F595" i="18"/>
  <c r="AC536" i="18"/>
  <c r="AE444" i="6"/>
  <c r="AE222" i="18"/>
  <c r="AD93" i="6"/>
  <c r="AE492" i="18"/>
  <c r="AE514" i="18"/>
  <c r="AD245" i="18"/>
  <c r="F151" i="18"/>
  <c r="F89" i="6"/>
  <c r="F165" i="18"/>
  <c r="AE302" i="18"/>
  <c r="AE569" i="18"/>
  <c r="AE261" i="18"/>
  <c r="AC93" i="6"/>
  <c r="AD345" i="18"/>
  <c r="F473" i="18"/>
  <c r="AE92" i="6"/>
  <c r="F363" i="6"/>
  <c r="AE209" i="6"/>
  <c r="AC427" i="18"/>
  <c r="F394" i="6"/>
  <c r="AE530" i="18"/>
  <c r="F252" i="6"/>
  <c r="AC450" i="6"/>
  <c r="F469" i="6"/>
  <c r="AC197" i="6"/>
  <c r="AC472" i="6"/>
  <c r="AE542" i="18"/>
  <c r="AC261" i="6"/>
  <c r="AE226" i="6"/>
  <c r="F282" i="6"/>
  <c r="AE467" i="6"/>
  <c r="AD555" i="18"/>
  <c r="F383" i="6"/>
  <c r="AD252" i="6"/>
  <c r="AE536" i="18"/>
  <c r="AE134" i="18"/>
  <c r="AE303" i="18"/>
  <c r="AD445" i="6"/>
  <c r="F499" i="6"/>
  <c r="F196" i="18"/>
  <c r="AE280" i="6"/>
  <c r="AD479" i="18"/>
  <c r="AD383" i="18"/>
  <c r="AE473" i="18"/>
  <c r="AC190" i="18"/>
  <c r="AD269" i="6"/>
  <c r="F141" i="6"/>
  <c r="AD576" i="18"/>
  <c r="F331" i="6"/>
  <c r="F289" i="18"/>
  <c r="AC568" i="18"/>
  <c r="AC72" i="6"/>
  <c r="F293" i="6"/>
  <c r="AE40" i="6"/>
  <c r="AC333" i="18"/>
  <c r="AC239" i="6"/>
  <c r="F197" i="18"/>
  <c r="AC168" i="18"/>
  <c r="F513" i="18"/>
  <c r="AE543" i="18"/>
  <c r="AE410" i="18"/>
  <c r="F383" i="18"/>
  <c r="AC45" i="6"/>
  <c r="AE197" i="6"/>
  <c r="AE172" i="6"/>
  <c r="AC225" i="18"/>
  <c r="F116" i="18"/>
  <c r="AE47" i="6"/>
  <c r="F49" i="6"/>
  <c r="AD322" i="18"/>
  <c r="AC204" i="6"/>
  <c r="F301" i="18"/>
  <c r="F433" i="6"/>
  <c r="AC600" i="18"/>
  <c r="AD584" i="18"/>
  <c r="AE234" i="6"/>
  <c r="F247" i="18"/>
  <c r="AC312" i="6"/>
  <c r="AC101" i="6"/>
  <c r="AC270" i="18"/>
  <c r="AD65" i="6"/>
  <c r="AC199" i="6"/>
  <c r="AE302" i="6"/>
  <c r="AC280" i="18"/>
  <c r="AD161" i="18"/>
  <c r="AE297" i="18"/>
  <c r="AD459" i="18"/>
  <c r="AD572" i="18"/>
  <c r="AC69" i="6"/>
  <c r="F280" i="6"/>
  <c r="AD57" i="6"/>
  <c r="AE476" i="18"/>
  <c r="AC549" i="18"/>
  <c r="AC167" i="18"/>
  <c r="AC473" i="18"/>
  <c r="F567" i="18"/>
  <c r="AD140" i="6"/>
  <c r="AE351" i="6"/>
  <c r="AE31" i="6"/>
  <c r="F283" i="18"/>
  <c r="F201" i="18"/>
  <c r="AD39" i="6"/>
  <c r="AE380" i="6"/>
  <c r="AC269" i="6"/>
  <c r="AD157" i="6"/>
  <c r="F328" i="6"/>
  <c r="F209" i="18"/>
  <c r="F181" i="18"/>
  <c r="AC425" i="18"/>
  <c r="AD368" i="18"/>
  <c r="AE91" i="6"/>
  <c r="F572" i="18"/>
  <c r="AC272" i="18"/>
  <c r="AC589" i="18"/>
  <c r="AD78" i="6"/>
  <c r="AD286" i="18"/>
  <c r="AE475" i="6"/>
  <c r="AD277" i="18"/>
  <c r="AD64" i="6"/>
  <c r="AE193" i="6"/>
  <c r="AD463" i="6"/>
  <c r="AD562" i="18"/>
  <c r="AE462" i="18"/>
  <c r="AE361" i="18"/>
  <c r="F568" i="18"/>
  <c r="AE277" i="6"/>
  <c r="AD323" i="6"/>
  <c r="AD450" i="6"/>
  <c r="AD357" i="18"/>
  <c r="AE493" i="18"/>
  <c r="AC440" i="6"/>
  <c r="AE345" i="6"/>
  <c r="AE182" i="18"/>
  <c r="F179" i="18"/>
  <c r="F345" i="6"/>
  <c r="AD45" i="6"/>
  <c r="AC477" i="6"/>
  <c r="AC156" i="18"/>
  <c r="AE342" i="18"/>
  <c r="AD498" i="6"/>
  <c r="F145" i="6"/>
  <c r="AD435" i="6"/>
  <c r="AD319" i="6"/>
  <c r="AC583" i="18"/>
  <c r="AE359" i="18"/>
  <c r="AC258" i="18"/>
  <c r="AE499" i="18"/>
  <c r="AC502" i="6"/>
  <c r="AC505" i="18"/>
  <c r="AD506" i="18"/>
  <c r="AC159" i="18"/>
  <c r="AC306" i="6"/>
  <c r="AD362" i="18"/>
  <c r="F357" i="18"/>
  <c r="AE393" i="18"/>
  <c r="AD242" i="6"/>
  <c r="AE327" i="18"/>
  <c r="AE328" i="18"/>
  <c r="AD376" i="18"/>
  <c r="AC151" i="18"/>
  <c r="F206" i="18"/>
  <c r="AD589" i="18"/>
  <c r="AC122" i="6"/>
  <c r="AD137" i="18"/>
  <c r="AE110" i="6"/>
  <c r="AD446" i="18"/>
  <c r="AE276" i="18"/>
  <c r="AE119" i="18"/>
  <c r="F414" i="6"/>
  <c r="F405" i="18"/>
  <c r="AC349" i="18"/>
  <c r="F267" i="6"/>
  <c r="F385" i="18"/>
  <c r="F379" i="6"/>
  <c r="AC342" i="6"/>
  <c r="AC223" i="18"/>
  <c r="F496" i="18"/>
  <c r="AC308" i="6"/>
  <c r="F534" i="18"/>
  <c r="AC244" i="18"/>
  <c r="AC408" i="6"/>
  <c r="AD308" i="6"/>
  <c r="AE353" i="18"/>
  <c r="AD185" i="6"/>
  <c r="AC434" i="18"/>
  <c r="AD115" i="18"/>
  <c r="AD377" i="18"/>
  <c r="AD598" i="18"/>
  <c r="AC247" i="6"/>
  <c r="AC338" i="18"/>
  <c r="AE429" i="18"/>
  <c r="AC244" i="6"/>
  <c r="AE133" i="18"/>
  <c r="AC354" i="6"/>
  <c r="AC206" i="18"/>
  <c r="F462" i="18"/>
  <c r="AE286" i="18"/>
  <c r="AC526" i="18"/>
  <c r="AD500" i="6"/>
  <c r="AE416" i="6"/>
  <c r="AC316" i="6"/>
  <c r="AC263" i="6"/>
  <c r="AD222" i="18"/>
  <c r="AD303" i="6"/>
  <c r="AE187" i="6"/>
  <c r="AC158" i="18"/>
  <c r="AD220" i="6"/>
  <c r="F252" i="18"/>
  <c r="AE42" i="6"/>
  <c r="AE221" i="18"/>
  <c r="AE486" i="18"/>
  <c r="AC413" i="6"/>
  <c r="F290" i="6"/>
  <c r="AC447" i="6"/>
  <c r="AC588" i="18"/>
  <c r="F437" i="6"/>
  <c r="AE592" i="18"/>
  <c r="F115" i="18"/>
  <c r="F419" i="6"/>
  <c r="F380" i="6"/>
  <c r="AC208" i="6"/>
  <c r="F133" i="18"/>
  <c r="AC435" i="6"/>
  <c r="AE230" i="18"/>
  <c r="AE273" i="18"/>
  <c r="F508" i="6"/>
  <c r="AE414" i="6"/>
  <c r="AE422" i="6"/>
  <c r="F496" i="6"/>
  <c r="AC91" i="6"/>
  <c r="AC215" i="18"/>
  <c r="AE346" i="6"/>
  <c r="AE194" i="18"/>
  <c r="F291" i="18"/>
  <c r="F374" i="18"/>
  <c r="F552" i="18"/>
  <c r="AD232" i="18"/>
  <c r="F175" i="6"/>
  <c r="AC482" i="6"/>
  <c r="AE508" i="6"/>
  <c r="AD279" i="6"/>
  <c r="AD527" i="18"/>
  <c r="AC287" i="6"/>
  <c r="AC401" i="18"/>
  <c r="AE299" i="6"/>
  <c r="AC65" i="6"/>
  <c r="AC345" i="6"/>
  <c r="AC253" i="18"/>
  <c r="AC547" i="18"/>
  <c r="F158" i="6"/>
  <c r="AD123" i="6"/>
  <c r="AE346" i="18"/>
  <c r="F591" i="18"/>
  <c r="AD538" i="18"/>
  <c r="AD92" i="6"/>
  <c r="AE186" i="6"/>
  <c r="AC444" i="6"/>
  <c r="AC538" i="18"/>
  <c r="AC512" i="18"/>
  <c r="AC390" i="6"/>
  <c r="AD211" i="6"/>
  <c r="AE253" i="18"/>
  <c r="F351" i="6"/>
  <c r="AE518" i="18"/>
  <c r="AC332" i="6"/>
  <c r="AC356" i="18"/>
  <c r="AD585" i="18"/>
  <c r="AE218" i="6"/>
  <c r="F160" i="18"/>
  <c r="F219" i="18"/>
  <c r="F586" i="18"/>
  <c r="AC491" i="18"/>
  <c r="AD325" i="6"/>
  <c r="F434" i="18"/>
  <c r="AD91" i="6"/>
  <c r="AE309" i="18"/>
  <c r="AE511" i="18"/>
  <c r="F349" i="18"/>
  <c r="AD281" i="18"/>
  <c r="F288" i="18"/>
  <c r="AE257" i="18"/>
  <c r="AE249" i="18"/>
  <c r="AD144" i="18"/>
  <c r="AC537" i="18"/>
  <c r="AE268" i="6"/>
  <c r="AE39" i="6"/>
  <c r="AE310" i="18"/>
  <c r="F418" i="6"/>
  <c r="AE418" i="6"/>
  <c r="AD462" i="6"/>
  <c r="AC314" i="18"/>
  <c r="AD111" i="6"/>
  <c r="F485" i="6"/>
  <c r="F517" i="18"/>
  <c r="AD435" i="18"/>
  <c r="AD296" i="18"/>
  <c r="F421" i="6"/>
  <c r="AC145" i="6"/>
  <c r="AD290" i="18"/>
  <c r="AD492" i="18"/>
  <c r="AE331" i="18"/>
  <c r="AE428" i="6"/>
  <c r="AC142" i="6"/>
  <c r="F23" i="6"/>
  <c r="F165" i="6"/>
  <c r="AD256" i="18"/>
  <c r="AE245" i="18"/>
  <c r="AE469" i="6"/>
  <c r="F469" i="18"/>
  <c r="AC61" i="6"/>
  <c r="AD260" i="6"/>
  <c r="AC572" i="18"/>
  <c r="F474" i="6"/>
  <c r="AD158" i="6"/>
  <c r="AC80" i="6"/>
  <c r="AE571" i="18"/>
  <c r="AC108" i="6"/>
  <c r="AD446" i="6"/>
  <c r="F111" i="6"/>
  <c r="AC330" i="18"/>
  <c r="AD139" i="6"/>
  <c r="F118" i="6"/>
  <c r="AE161" i="18"/>
  <c r="AE127" i="6"/>
  <c r="F193" i="6"/>
  <c r="F514" i="18"/>
  <c r="AE351" i="18"/>
  <c r="AC341" i="6"/>
  <c r="F359" i="18"/>
  <c r="AC293" i="6"/>
  <c r="AD168" i="18"/>
  <c r="AE277" i="18"/>
  <c r="AC234" i="6"/>
  <c r="AE247" i="6"/>
  <c r="AC374" i="6"/>
  <c r="AC470" i="6"/>
  <c r="F257" i="18"/>
  <c r="AD464" i="18"/>
  <c r="AD269" i="18"/>
  <c r="AC278" i="18"/>
  <c r="AC433" i="6"/>
  <c r="AE16" i="6"/>
  <c r="AE106" i="6"/>
  <c r="AD257" i="18"/>
  <c r="AC393" i="6"/>
  <c r="AD68" i="6"/>
  <c r="AD316" i="6"/>
  <c r="AD364" i="18"/>
  <c r="AD30" i="6"/>
  <c r="F256" i="6"/>
  <c r="AD389" i="6"/>
  <c r="AD164" i="6"/>
  <c r="AC376" i="6"/>
  <c r="AE443" i="6"/>
  <c r="AC488" i="6"/>
  <c r="F302" i="6"/>
  <c r="F526" i="18"/>
  <c r="AC548" i="18"/>
  <c r="AC602" i="18"/>
  <c r="AD392" i="6"/>
  <c r="F373" i="6"/>
  <c r="F135" i="18"/>
  <c r="F430" i="6"/>
  <c r="AD460" i="6"/>
  <c r="AE296" i="6"/>
  <c r="AD516" i="18"/>
  <c r="AE140" i="18"/>
  <c r="AD183" i="18"/>
  <c r="F326" i="6"/>
  <c r="AD426" i="6"/>
  <c r="AE366" i="6"/>
  <c r="AE214" i="6"/>
  <c r="AD53" i="6"/>
  <c r="F429" i="18"/>
  <c r="F304" i="6"/>
  <c r="F40" i="6"/>
  <c r="AC470" i="18"/>
  <c r="F125" i="6"/>
  <c r="AC201" i="6"/>
  <c r="AD154" i="6"/>
  <c r="AC535" i="18"/>
  <c r="AE173" i="18"/>
  <c r="F584" i="18"/>
  <c r="AD410" i="6"/>
  <c r="AD404" i="18"/>
  <c r="AC28" i="6"/>
  <c r="AC233" i="6"/>
  <c r="AD54" i="6"/>
  <c r="AD397" i="6"/>
  <c r="AC165" i="6"/>
  <c r="F146" i="6"/>
  <c r="AC102" i="6"/>
  <c r="F31" i="6"/>
  <c r="AD433" i="6"/>
  <c r="AD575" i="18"/>
  <c r="AC315" i="6"/>
  <c r="F408" i="6"/>
  <c r="AD379" i="18"/>
  <c r="AD457" i="6"/>
  <c r="AC607" i="18"/>
  <c r="AC408" i="18"/>
  <c r="AC484" i="18"/>
  <c r="AD390" i="6"/>
  <c r="F467" i="18"/>
  <c r="F248" i="6"/>
  <c r="AD72" i="6"/>
  <c r="AE291" i="6"/>
  <c r="F258" i="18"/>
  <c r="AC119" i="6"/>
  <c r="AE401" i="18"/>
  <c r="AD268" i="6"/>
  <c r="F147" i="18"/>
  <c r="AD415" i="6"/>
  <c r="F600" i="18"/>
  <c r="AE274" i="6"/>
  <c r="F329" i="18"/>
  <c r="AD483" i="6"/>
  <c r="AE430" i="6"/>
  <c r="AC217" i="18"/>
  <c r="AC431" i="6"/>
  <c r="AE283" i="18"/>
  <c r="AE278" i="18"/>
  <c r="F191" i="18"/>
  <c r="AE305" i="6"/>
  <c r="AC379" i="6"/>
  <c r="AE217" i="18"/>
  <c r="F222" i="18"/>
  <c r="AD569" i="18"/>
  <c r="AE177" i="18"/>
  <c r="AD253" i="18"/>
  <c r="AD479" i="6"/>
  <c r="AD277" i="6"/>
  <c r="AE206" i="6"/>
  <c r="AC78" i="6"/>
  <c r="AC273" i="18"/>
  <c r="AE310" i="6"/>
  <c r="AC349" i="6"/>
  <c r="AC394" i="6"/>
  <c r="AD470" i="18"/>
  <c r="AC287" i="18"/>
  <c r="F178" i="18"/>
  <c r="AC82" i="6"/>
  <c r="AD280" i="18"/>
  <c r="AD441" i="6"/>
  <c r="F231" i="6"/>
  <c r="AE435" i="6"/>
  <c r="AD449" i="18"/>
  <c r="AE457" i="6"/>
  <c r="AD113" i="6"/>
  <c r="AD271" i="18"/>
  <c r="F381" i="6"/>
  <c r="AE490" i="6"/>
  <c r="AE54" i="6"/>
  <c r="AC202" i="6"/>
  <c r="AC305" i="6"/>
  <c r="AE226" i="18"/>
  <c r="AD483" i="18"/>
  <c r="AE207" i="18"/>
  <c r="F445" i="18"/>
  <c r="AE252" i="6"/>
  <c r="AC129" i="6"/>
  <c r="AE162" i="18"/>
  <c r="AD469" i="18"/>
  <c r="AE474" i="6"/>
  <c r="AE500" i="6"/>
  <c r="AD190" i="18"/>
  <c r="AC86" i="6"/>
  <c r="AD169" i="18"/>
  <c r="AE546" i="18"/>
  <c r="AE460" i="18"/>
  <c r="AC127" i="18"/>
  <c r="AC328" i="18"/>
  <c r="F120" i="18"/>
  <c r="AC154" i="18"/>
  <c r="F376" i="6"/>
  <c r="AD511" i="18"/>
  <c r="AD195" i="18"/>
  <c r="AD193" i="6"/>
  <c r="AE339" i="18"/>
  <c r="AD158" i="18"/>
  <c r="F476" i="18"/>
  <c r="AC110" i="6"/>
  <c r="AD187" i="6"/>
  <c r="AC149" i="6"/>
  <c r="F107" i="6"/>
  <c r="AD144" i="6"/>
  <c r="AC295" i="18"/>
  <c r="AC592" i="18"/>
  <c r="F505" i="6"/>
  <c r="F92" i="6"/>
  <c r="AC388" i="6"/>
  <c r="AC170" i="18"/>
  <c r="F91" i="6"/>
  <c r="AC559" i="18"/>
  <c r="AD519" i="18"/>
  <c r="F83" i="6"/>
  <c r="AC143" i="18"/>
  <c r="AC394" i="18"/>
  <c r="AC249" i="6"/>
  <c r="AE212" i="18"/>
  <c r="AD496" i="6"/>
  <c r="AE559" i="18"/>
  <c r="AD601" i="18"/>
  <c r="F235" i="6"/>
  <c r="AD390" i="18"/>
  <c r="F268" i="18"/>
  <c r="F145" i="18"/>
  <c r="AE323" i="18"/>
  <c r="AC360" i="6"/>
  <c r="AE236" i="6"/>
  <c r="F279" i="6"/>
  <c r="F459" i="6"/>
  <c r="F455" i="18"/>
  <c r="F379" i="18"/>
  <c r="AE49" i="6"/>
  <c r="AC168" i="6"/>
  <c r="F186" i="18"/>
  <c r="F343" i="18"/>
  <c r="AD244" i="18"/>
  <c r="F185" i="6"/>
  <c r="AE395" i="18"/>
  <c r="AE547" i="18"/>
  <c r="AC37" i="6"/>
  <c r="AC180" i="18"/>
  <c r="AC33" i="6"/>
  <c r="AC186" i="18"/>
  <c r="AC266" i="6"/>
  <c r="AD201" i="18"/>
  <c r="F162" i="6"/>
  <c r="F262" i="18"/>
  <c r="AC312" i="18"/>
  <c r="F335" i="6"/>
  <c r="F157" i="18"/>
  <c r="AE166" i="18"/>
  <c r="AE218" i="18"/>
  <c r="AE341" i="18"/>
  <c r="F134" i="18"/>
  <c r="AE519" i="18"/>
  <c r="AE175" i="6"/>
  <c r="F122" i="6"/>
  <c r="AD152" i="6"/>
  <c r="AC58" i="6"/>
  <c r="AD198" i="18"/>
  <c r="AC266" i="18"/>
  <c r="AE273" i="6"/>
  <c r="AC585" i="18"/>
  <c r="AE604" i="18"/>
  <c r="AE157" i="18"/>
  <c r="F110" i="6"/>
  <c r="AC370" i="18"/>
  <c r="AC382" i="18"/>
  <c r="AD147" i="18"/>
  <c r="F422" i="18"/>
  <c r="AC216" i="6"/>
  <c r="AD489" i="6"/>
  <c r="AE180" i="18"/>
  <c r="AC42" i="6"/>
  <c r="AD138" i="6"/>
  <c r="AE586" i="18"/>
  <c r="AE396" i="6"/>
  <c r="AE224" i="18"/>
  <c r="AC502" i="18"/>
  <c r="AE23" i="6"/>
  <c r="AE535" i="18"/>
  <c r="AC590" i="18"/>
  <c r="AD202" i="18"/>
  <c r="AC299" i="6"/>
  <c r="F571" i="18"/>
  <c r="AD117" i="6"/>
  <c r="AE362" i="6"/>
  <c r="AD125" i="18"/>
  <c r="AD181" i="18"/>
  <c r="AC499" i="6"/>
  <c r="F511" i="18"/>
  <c r="AE274" i="18"/>
  <c r="AD509" i="18"/>
  <c r="F146" i="18"/>
  <c r="AC371" i="18"/>
  <c r="AE25" i="6"/>
  <c r="F15" i="6"/>
  <c r="AD270" i="6"/>
  <c r="AD482" i="18"/>
  <c r="F169" i="18"/>
  <c r="F531" i="18"/>
  <c r="AE404" i="18"/>
  <c r="AC503" i="6"/>
  <c r="AD179" i="6"/>
  <c r="AD182" i="18"/>
  <c r="AD19" i="6"/>
  <c r="AE146" i="6"/>
  <c r="AE504" i="18"/>
  <c r="AD404" i="6"/>
  <c r="AE83" i="6"/>
  <c r="F494" i="18"/>
  <c r="AC115" i="6"/>
  <c r="AD273" i="6"/>
  <c r="AE567" i="18"/>
  <c r="F333" i="6"/>
  <c r="AC64" i="6"/>
  <c r="AD151" i="18"/>
  <c r="AE373" i="18"/>
  <c r="AE398" i="6"/>
  <c r="AE182" i="6"/>
  <c r="F375" i="18"/>
  <c r="AC430" i="18"/>
  <c r="AD414" i="18"/>
  <c r="AC447" i="18"/>
  <c r="AD108" i="6"/>
  <c r="AC240" i="18"/>
  <c r="AD71" i="6"/>
  <c r="F402" i="6"/>
  <c r="F130" i="18"/>
  <c r="F438" i="6"/>
  <c r="F420" i="18"/>
  <c r="AC94" i="6"/>
  <c r="AE67" i="6"/>
  <c r="F270" i="18"/>
  <c r="AE145" i="18"/>
  <c r="AD315" i="6"/>
  <c r="AD501" i="6"/>
  <c r="AD467" i="18"/>
  <c r="AD522" i="18"/>
  <c r="F465" i="6"/>
  <c r="AC197" i="18"/>
  <c r="F124" i="6"/>
  <c r="AC163" i="6"/>
  <c r="AC375" i="6"/>
  <c r="AC486" i="6"/>
  <c r="AC256" i="6"/>
  <c r="AD104" i="6"/>
  <c r="AC249" i="18"/>
  <c r="AC117" i="18"/>
  <c r="AE256" i="18"/>
  <c r="AC413" i="18"/>
  <c r="AE420" i="18"/>
  <c r="F447" i="18"/>
  <c r="AE217" i="6"/>
  <c r="AC362" i="6"/>
  <c r="AE463" i="18"/>
  <c r="AD329" i="18"/>
  <c r="AC218" i="6"/>
  <c r="AD131" i="18"/>
  <c r="AE32" i="6"/>
  <c r="F52" i="6"/>
  <c r="AC540" i="18"/>
  <c r="AC475" i="18"/>
  <c r="AD480" i="6"/>
  <c r="AD361" i="6"/>
  <c r="AC411" i="6"/>
  <c r="AE101" i="6"/>
  <c r="AE266" i="6"/>
  <c r="F294" i="6"/>
  <c r="AC272" i="6"/>
  <c r="AC280" i="6"/>
  <c r="AC161" i="6"/>
  <c r="AE303" i="6"/>
  <c r="AE143" i="18"/>
  <c r="AD289" i="6"/>
  <c r="F528" i="18"/>
  <c r="F384" i="6"/>
  <c r="F318" i="18"/>
  <c r="AC14" i="6"/>
  <c r="F336" i="6"/>
  <c r="AC171" i="18"/>
  <c r="AD162" i="18"/>
  <c r="AE427" i="18"/>
  <c r="AC139" i="18"/>
  <c r="AE262" i="6"/>
  <c r="AE419" i="18"/>
  <c r="F445" i="6"/>
  <c r="AC498" i="18"/>
  <c r="F472" i="18"/>
  <c r="AD456" i="18"/>
  <c r="F592" i="18"/>
  <c r="AE271" i="6"/>
  <c r="AD465" i="6"/>
  <c r="AC226" i="18"/>
  <c r="F589" i="18"/>
  <c r="F610" i="18"/>
  <c r="F450" i="18"/>
  <c r="AD239" i="18"/>
  <c r="AC599" i="18"/>
  <c r="AE307" i="6"/>
  <c r="F39" i="6"/>
  <c r="AC81" i="6"/>
  <c r="AD505" i="6"/>
  <c r="F387" i="18"/>
  <c r="AD399" i="6"/>
  <c r="AE513" i="18"/>
  <c r="AC462" i="6"/>
  <c r="AC188" i="18"/>
  <c r="F200" i="6"/>
  <c r="AD342" i="18"/>
  <c r="F520" i="18"/>
  <c r="AD75" i="6"/>
  <c r="AD366" i="6"/>
  <c r="AE173" i="6"/>
  <c r="AD309" i="18"/>
  <c r="AE192" i="18"/>
  <c r="AC107" i="6"/>
  <c r="AE387" i="18"/>
  <c r="AD485" i="6"/>
  <c r="AE498" i="18"/>
  <c r="F304" i="18"/>
  <c r="AC281" i="18"/>
  <c r="AC254" i="6"/>
  <c r="AD325" i="18"/>
  <c r="F491" i="18"/>
  <c r="AD611" i="18"/>
  <c r="AD77" i="6"/>
  <c r="AE235" i="18"/>
  <c r="AD191" i="6"/>
  <c r="AC382" i="6"/>
  <c r="AD122" i="18"/>
  <c r="AD507" i="6"/>
  <c r="AE496" i="18"/>
  <c r="AD517" i="18"/>
  <c r="AD567" i="18"/>
  <c r="AD60" i="6"/>
  <c r="AD541" i="18"/>
  <c r="AC38" i="6"/>
  <c r="AC200" i="6"/>
  <c r="AE541" i="18"/>
  <c r="AD129" i="6"/>
  <c r="F184" i="18"/>
  <c r="AE447" i="18"/>
  <c r="AC582" i="18"/>
  <c r="AD265" i="18"/>
  <c r="AD293" i="6"/>
  <c r="F240" i="6"/>
  <c r="F399" i="18"/>
  <c r="AE445" i="6"/>
  <c r="AC284" i="18"/>
  <c r="AD141" i="6"/>
  <c r="AD262" i="6"/>
  <c r="F67" i="6"/>
  <c r="F172" i="18"/>
  <c r="AD543" i="18"/>
  <c r="AD448" i="6"/>
  <c r="AE589" i="18"/>
  <c r="AE570" i="18"/>
  <c r="AD241" i="18"/>
  <c r="AD126" i="18"/>
  <c r="F430" i="18"/>
  <c r="AE283" i="6"/>
  <c r="F400" i="6"/>
  <c r="AE265" i="6"/>
  <c r="F349" i="6"/>
  <c r="AC162" i="18"/>
  <c r="AC404" i="6"/>
  <c r="AE259" i="6"/>
  <c r="AC157" i="18"/>
  <c r="AC282" i="18"/>
  <c r="AC368" i="18"/>
  <c r="F410" i="18"/>
  <c r="AC285" i="18"/>
  <c r="F273" i="18"/>
  <c r="F436" i="6"/>
  <c r="AE439" i="6"/>
  <c r="AE431" i="18"/>
  <c r="AE306" i="6"/>
  <c r="F98" i="6"/>
  <c r="F131" i="18"/>
  <c r="AD398" i="18"/>
  <c r="AE75" i="6"/>
  <c r="AD249" i="6"/>
  <c r="AE495" i="6"/>
  <c r="AC56" i="6"/>
  <c r="AD313" i="6"/>
  <c r="F605" i="18"/>
  <c r="AD109" i="6"/>
  <c r="F246" i="18"/>
  <c r="AD422" i="18"/>
  <c r="AD447" i="6"/>
  <c r="AD570" i="18"/>
  <c r="AE575" i="18"/>
  <c r="AC320" i="18"/>
  <c r="AC286" i="6"/>
  <c r="AD583" i="18"/>
  <c r="AC204" i="18"/>
  <c r="AD346" i="6"/>
  <c r="AD388" i="18"/>
  <c r="F395" i="18"/>
  <c r="AD386" i="18"/>
  <c r="AD246" i="18"/>
  <c r="AD276" i="6"/>
  <c r="AE179" i="6"/>
  <c r="AE400" i="6"/>
  <c r="AC211" i="18"/>
  <c r="AE473" i="6"/>
  <c r="F356" i="18"/>
  <c r="AE389" i="6"/>
  <c r="F601" i="18"/>
  <c r="AE515" i="18"/>
  <c r="AC55" i="6"/>
  <c r="AC116" i="18"/>
  <c r="F569" i="18"/>
  <c r="F297" i="18"/>
  <c r="F454" i="18"/>
  <c r="AE332" i="18"/>
  <c r="AE583" i="18"/>
  <c r="AD73" i="6"/>
  <c r="F494" i="6"/>
  <c r="F310" i="6"/>
  <c r="AD317" i="6"/>
  <c r="AD553" i="18"/>
  <c r="AC273" i="6"/>
  <c r="F149" i="6"/>
  <c r="AE352" i="6"/>
  <c r="AC160" i="6"/>
  <c r="AD365" i="18"/>
  <c r="AE440" i="18"/>
  <c r="AD215" i="18"/>
  <c r="AE202" i="6"/>
  <c r="AC207" i="6"/>
  <c r="AC331" i="6"/>
  <c r="AD497" i="6"/>
  <c r="AE270" i="18"/>
  <c r="AC402" i="18"/>
  <c r="AC143" i="6"/>
  <c r="AC556" i="18"/>
  <c r="AC448" i="6"/>
  <c r="AD324" i="6"/>
  <c r="AC326" i="18"/>
  <c r="AC218" i="18"/>
  <c r="F480" i="6"/>
  <c r="F214" i="18"/>
  <c r="F303" i="6"/>
  <c r="AD214" i="18"/>
  <c r="F116" i="6"/>
  <c r="AC458" i="6"/>
  <c r="AD62" i="6"/>
  <c r="AC358" i="18"/>
  <c r="AE244" i="6"/>
  <c r="AD155" i="6"/>
  <c r="AD350" i="18"/>
  <c r="AE215" i="18"/>
  <c r="AE181" i="18"/>
  <c r="AC112" i="6"/>
  <c r="AD612" i="18"/>
  <c r="AE605" i="18"/>
  <c r="F477" i="18"/>
  <c r="AD312" i="18"/>
  <c r="F486" i="6"/>
  <c r="AD184" i="6"/>
  <c r="F510" i="18"/>
  <c r="AE552" i="18"/>
  <c r="F320" i="6"/>
  <c r="F180" i="18"/>
  <c r="AC380" i="18"/>
  <c r="AE147" i="18"/>
  <c r="AD311" i="6"/>
  <c r="AE275" i="6"/>
  <c r="AD360" i="18"/>
  <c r="F487" i="6"/>
  <c r="AD26" i="6"/>
  <c r="AC361" i="18"/>
  <c r="AD407" i="18"/>
  <c r="AD546" i="18"/>
  <c r="AD427" i="6"/>
  <c r="F53" i="6"/>
  <c r="AC456" i="18"/>
  <c r="AC131" i="18"/>
  <c r="AE494" i="18"/>
  <c r="AD452" i="6"/>
  <c r="AE112" i="6"/>
  <c r="AD432" i="18"/>
  <c r="F453" i="18"/>
  <c r="AC117" i="6"/>
  <c r="AE233" i="18"/>
  <c r="AE354" i="18"/>
  <c r="AC501" i="6"/>
  <c r="AC307" i="18"/>
  <c r="AE168" i="18"/>
  <c r="AC422" i="18"/>
  <c r="F258" i="6"/>
  <c r="F264" i="18"/>
  <c r="AD70" i="6"/>
  <c r="AD291" i="6"/>
  <c r="F253" i="18"/>
  <c r="F424" i="18"/>
  <c r="AC423" i="18"/>
  <c r="F162" i="18"/>
  <c r="AD606" i="18"/>
  <c r="AC184" i="6"/>
  <c r="AD433" i="18"/>
  <c r="AE348" i="18"/>
  <c r="AD211" i="18"/>
  <c r="AC578" i="18"/>
  <c r="F439" i="18"/>
  <c r="F270" i="6"/>
  <c r="AD449" i="6"/>
  <c r="AC275" i="18"/>
  <c r="AC480" i="6"/>
  <c r="AC478" i="6"/>
  <c r="AE478" i="6"/>
  <c r="AC242" i="6"/>
  <c r="AE246" i="6"/>
  <c r="AE74" i="6"/>
  <c r="AE220" i="6"/>
  <c r="AC453" i="6"/>
  <c r="F351" i="18"/>
  <c r="AD49" i="6"/>
  <c r="AC406" i="6"/>
  <c r="F213" i="6"/>
  <c r="F166" i="18"/>
  <c r="AE120" i="6"/>
  <c r="AE190" i="6"/>
  <c r="AD487" i="18"/>
  <c r="F29" i="6"/>
  <c r="F283" i="6"/>
  <c r="AD251" i="18"/>
  <c r="AE117" i="6"/>
  <c r="AD247" i="18"/>
  <c r="AE402" i="6"/>
  <c r="AD346" i="18"/>
  <c r="AD167" i="18"/>
  <c r="F418" i="18"/>
  <c r="AE201" i="6"/>
  <c r="AD445" i="18"/>
  <c r="F101" i="6"/>
  <c r="F433" i="18"/>
  <c r="F194" i="18"/>
  <c r="AE305" i="18"/>
  <c r="AD326" i="18"/>
  <c r="AD295" i="6"/>
  <c r="AE122" i="6"/>
  <c r="AC245" i="6"/>
  <c r="AC179" i="18"/>
  <c r="AD429" i="18"/>
  <c r="AE29" i="6"/>
  <c r="AC183" i="6"/>
  <c r="AD314" i="6"/>
  <c r="F489" i="18"/>
  <c r="AE240" i="18"/>
  <c r="AD196" i="6"/>
  <c r="AD110" i="6"/>
  <c r="AC464" i="18"/>
  <c r="AE386" i="18"/>
  <c r="AC253" i="6"/>
  <c r="F16" i="6"/>
  <c r="F362" i="6"/>
  <c r="F337" i="6"/>
  <c r="AD540" i="18"/>
  <c r="F76" i="6"/>
  <c r="AC577" i="18"/>
  <c r="F150" i="6"/>
  <c r="AE413" i="18"/>
  <c r="AC311" i="18"/>
  <c r="F133" i="6"/>
  <c r="F590" i="18"/>
  <c r="AD535" i="18"/>
  <c r="AD360" i="6"/>
  <c r="AC395" i="18"/>
  <c r="AE321" i="6"/>
  <c r="AE200" i="18"/>
  <c r="F548" i="18"/>
  <c r="AD473" i="18"/>
  <c r="AD294" i="18"/>
  <c r="F227" i="18"/>
  <c r="AE334" i="18"/>
  <c r="F184" i="6"/>
  <c r="AD378" i="18"/>
  <c r="AD412" i="6"/>
  <c r="F30" i="6"/>
  <c r="AE200" i="6"/>
  <c r="AE292" i="18"/>
  <c r="AC226" i="6"/>
  <c r="AE260" i="6"/>
  <c r="AC441" i="6"/>
  <c r="AC77" i="6"/>
  <c r="AC63" i="6"/>
  <c r="F334" i="18"/>
  <c r="AD229" i="6"/>
  <c r="AE397" i="6"/>
  <c r="F203" i="18"/>
  <c r="AE254" i="18"/>
  <c r="AC301" i="6"/>
  <c r="AE300" i="18"/>
  <c r="AC181" i="18"/>
  <c r="AE76" i="6"/>
  <c r="AD439" i="6"/>
  <c r="F346" i="6"/>
  <c r="AE212" i="6"/>
  <c r="AC241" i="6"/>
  <c r="AD175" i="6"/>
  <c r="AD209" i="18"/>
  <c r="AE409" i="18"/>
  <c r="AC191" i="18"/>
  <c r="AC276" i="18"/>
  <c r="F502" i="18"/>
  <c r="F204" i="6"/>
  <c r="F207" i="18"/>
  <c r="AC155" i="18"/>
  <c r="AC409" i="18"/>
  <c r="AE443" i="18"/>
  <c r="AE396" i="18"/>
  <c r="F500" i="18"/>
  <c r="AD260" i="18"/>
  <c r="AC238" i="6"/>
  <c r="F140" i="6"/>
  <c r="AD28" i="6"/>
  <c r="AC242" i="18"/>
  <c r="AC325" i="6"/>
  <c r="AC248" i="6"/>
  <c r="AD438" i="18"/>
  <c r="AD86" i="6"/>
  <c r="AE385" i="18"/>
  <c r="F388" i="18"/>
  <c r="F408" i="18"/>
  <c r="AC269" i="18"/>
  <c r="F338" i="6"/>
  <c r="AE143" i="6"/>
  <c r="AD524" i="18"/>
  <c r="AD243" i="6"/>
  <c r="F289" i="6"/>
  <c r="AE280" i="18"/>
  <c r="AD130" i="18"/>
  <c r="AD255" i="18"/>
  <c r="AD430" i="6"/>
  <c r="AD286" i="6"/>
  <c r="AE480" i="6"/>
  <c r="AD14" i="6"/>
  <c r="F558" i="18"/>
  <c r="AC175" i="18"/>
  <c r="AE171" i="6"/>
  <c r="AE582" i="18"/>
  <c r="AC423" i="6"/>
  <c r="F525" i="18"/>
  <c r="AC138" i="6"/>
  <c r="AC345" i="18"/>
  <c r="AC560" i="18"/>
  <c r="AC425" i="6"/>
  <c r="AC463" i="18"/>
  <c r="F456" i="18"/>
  <c r="AE452" i="18"/>
  <c r="AE417" i="6"/>
  <c r="AD331" i="18"/>
  <c r="AC474" i="18"/>
  <c r="F124" i="18"/>
  <c r="AE166" i="6"/>
  <c r="AC569" i="18"/>
  <c r="F490" i="18"/>
  <c r="F594" i="18"/>
  <c r="AC39" i="6"/>
  <c r="AC213" i="6"/>
  <c r="F540" i="18"/>
  <c r="AE480" i="18"/>
  <c r="AE122" i="18"/>
  <c r="F161" i="18"/>
  <c r="AD189" i="6"/>
  <c r="AE234" i="18"/>
  <c r="F178" i="6"/>
  <c r="F425" i="6"/>
  <c r="AE426" i="6"/>
  <c r="F461" i="18"/>
  <c r="AC285" i="6"/>
  <c r="AD514" i="18"/>
  <c r="AD393" i="18"/>
  <c r="F263" i="18"/>
  <c r="AC260" i="6"/>
  <c r="AD353" i="18"/>
  <c r="AD199" i="6"/>
  <c r="AD559" i="18"/>
  <c r="AD287" i="6"/>
  <c r="AC222" i="6"/>
  <c r="AC250" i="18"/>
  <c r="AD437" i="6"/>
  <c r="F538" i="18"/>
  <c r="AC209" i="18"/>
  <c r="AD224" i="18"/>
  <c r="AC386" i="18"/>
  <c r="AE167" i="6"/>
  <c r="F190" i="6"/>
  <c r="AD515" i="18"/>
  <c r="AC430" i="6"/>
  <c r="F174" i="6"/>
  <c r="AC445" i="18"/>
  <c r="F411" i="6"/>
  <c r="AD291" i="18"/>
  <c r="AD439" i="18"/>
  <c r="AC210" i="6"/>
  <c r="AD384" i="6"/>
  <c r="AE94" i="6"/>
  <c r="F555" i="18"/>
  <c r="AD252" i="18"/>
  <c r="AD374" i="18"/>
  <c r="AE362" i="18"/>
  <c r="AD126" i="6"/>
  <c r="F389" i="18"/>
  <c r="AC355" i="18"/>
  <c r="AE335" i="6"/>
  <c r="F97" i="6"/>
  <c r="AD413" i="18"/>
  <c r="AD358" i="6"/>
  <c r="AC504" i="6"/>
  <c r="AE216" i="18"/>
  <c r="AE289" i="6"/>
  <c r="AD400" i="6"/>
  <c r="AC343" i="6"/>
  <c r="AE203" i="18"/>
  <c r="F160" i="6"/>
  <c r="AE389" i="18"/>
  <c r="F164" i="6"/>
  <c r="AE139" i="6"/>
  <c r="AC567" i="18"/>
  <c r="F211" i="6"/>
  <c r="AC527" i="18"/>
  <c r="AE102" i="6"/>
  <c r="AE434" i="18"/>
  <c r="F479" i="6"/>
  <c r="F164" i="18"/>
  <c r="AD466" i="18"/>
  <c r="AC216" i="18"/>
  <c r="F132" i="6"/>
  <c r="AC148" i="6"/>
  <c r="AD400" i="18"/>
  <c r="AC139" i="6"/>
  <c r="AC212" i="18"/>
  <c r="AC67" i="6"/>
  <c r="F280" i="18"/>
  <c r="AC509" i="6"/>
  <c r="AE404" i="6"/>
  <c r="AC481" i="18"/>
  <c r="AE82" i="6"/>
  <c r="F296" i="6"/>
  <c r="F355" i="6"/>
  <c r="AD250" i="18"/>
  <c r="AC604" i="18"/>
  <c r="AD495" i="6"/>
  <c r="AD395" i="6"/>
  <c r="AC393" i="18"/>
  <c r="AE296" i="18"/>
  <c r="AD352" i="18"/>
  <c r="AE151" i="6"/>
  <c r="AD69" i="6"/>
  <c r="AC335" i="6"/>
  <c r="AC417" i="18"/>
  <c r="AD203" i="6"/>
  <c r="AE196" i="6"/>
  <c r="AE215" i="6"/>
  <c r="AD250" i="6"/>
  <c r="AE301" i="6"/>
  <c r="AD383" i="6"/>
  <c r="F227" i="6"/>
  <c r="AD431" i="6"/>
  <c r="F102" i="6"/>
  <c r="F293" i="18"/>
  <c r="AD133" i="18"/>
  <c r="F85" i="6"/>
  <c r="AC444" i="18"/>
  <c r="F562" i="18"/>
  <c r="AD548" i="18"/>
  <c r="AE176" i="6"/>
  <c r="F339" i="6"/>
  <c r="AD413" i="6"/>
  <c r="AD166" i="18"/>
  <c r="AC418" i="18"/>
  <c r="AE466" i="6"/>
  <c r="AC438" i="18"/>
  <c r="F319" i="18"/>
  <c r="AE197" i="18"/>
  <c r="F198" i="18"/>
  <c r="AE183" i="18"/>
  <c r="AC366" i="18"/>
  <c r="AD189" i="18"/>
  <c r="AD208" i="18"/>
  <c r="AC299" i="18"/>
  <c r="F125" i="18"/>
  <c r="AD279" i="18"/>
  <c r="F317" i="18"/>
  <c r="AC415" i="6"/>
  <c r="F489" i="6"/>
  <c r="AD344" i="6"/>
  <c r="AE508" i="18"/>
  <c r="AE294" i="18"/>
  <c r="F323" i="6"/>
  <c r="F118" i="18"/>
  <c r="F322" i="6"/>
  <c r="AC450" i="18"/>
  <c r="F228" i="6"/>
  <c r="F353" i="6"/>
  <c r="F530" i="18"/>
  <c r="F284" i="6"/>
  <c r="AE167" i="18"/>
  <c r="AD600" i="18"/>
  <c r="AE477" i="6"/>
  <c r="AE322" i="6"/>
  <c r="AE487" i="18"/>
  <c r="F121" i="18"/>
  <c r="AE456" i="18"/>
  <c r="AC377" i="6"/>
  <c r="F382" i="18"/>
  <c r="AE336" i="18"/>
  <c r="F37" i="6"/>
  <c r="AD405" i="18"/>
  <c r="AC436" i="6"/>
  <c r="F126" i="6"/>
  <c r="F396" i="18"/>
  <c r="F325" i="6"/>
  <c r="AD406" i="18"/>
  <c r="AE276" i="6"/>
  <c r="AD272" i="6"/>
  <c r="AE425" i="6"/>
  <c r="AC211" i="6"/>
  <c r="AD132" i="6"/>
  <c r="AC180" i="6"/>
  <c r="AD238" i="6"/>
  <c r="AE345" i="18"/>
  <c r="AC301" i="18"/>
  <c r="AC459" i="18"/>
  <c r="AD500" i="18"/>
  <c r="AE609" i="18"/>
  <c r="AE392" i="18"/>
  <c r="AE258" i="18"/>
  <c r="F236" i="18"/>
  <c r="AE216" i="6"/>
  <c r="F220" i="18"/>
  <c r="AE191" i="18"/>
  <c r="F88" i="6"/>
  <c r="AD229" i="18"/>
  <c r="AC489" i="18"/>
  <c r="F518" i="18"/>
  <c r="AC294" i="6"/>
  <c r="AD405" i="6"/>
  <c r="AE465" i="6"/>
  <c r="AE344" i="6"/>
  <c r="AC166" i="6"/>
  <c r="F232" i="6"/>
  <c r="F341" i="18"/>
  <c r="AD56" i="6"/>
  <c r="AC509" i="18"/>
  <c r="AD20" i="6"/>
  <c r="AC235" i="6"/>
  <c r="AD170" i="6"/>
  <c r="AE414" i="18"/>
  <c r="F108" i="6"/>
  <c r="AC532" i="18"/>
  <c r="AE463" i="6"/>
  <c r="AD512" i="18"/>
  <c r="AE128" i="18"/>
  <c r="AD275" i="18"/>
  <c r="AC579" i="18"/>
  <c r="AD550" i="18"/>
  <c r="AD24" i="6"/>
  <c r="F403" i="6"/>
  <c r="AD249" i="18"/>
  <c r="F407" i="6"/>
  <c r="F361" i="6"/>
  <c r="AD254" i="18"/>
  <c r="AE58" i="6"/>
  <c r="AC609" i="18"/>
  <c r="AC334" i="6"/>
  <c r="F19" i="6"/>
  <c r="AE544" i="18"/>
  <c r="AD493" i="18"/>
  <c r="AC366" i="6"/>
  <c r="AC376" i="18"/>
  <c r="AE470" i="18"/>
  <c r="F34" i="6"/>
  <c r="F441" i="18"/>
  <c r="AC95" i="6"/>
  <c r="AE566" i="18"/>
  <c r="F292" i="18"/>
  <c r="AE79" i="6"/>
  <c r="AC271" i="18"/>
  <c r="AC189" i="18"/>
  <c r="AD352" i="6"/>
  <c r="AE231" i="6"/>
  <c r="AD347" i="6"/>
  <c r="AE349" i="18"/>
  <c r="F585" i="18"/>
  <c r="AC608" i="18"/>
  <c r="AD219" i="18"/>
  <c r="AC404" i="18"/>
  <c r="AE123" i="6"/>
  <c r="F224" i="6"/>
  <c r="F288" i="6"/>
  <c r="F420" i="6"/>
  <c r="AC326" i="6"/>
  <c r="AC97" i="6"/>
  <c r="AD259" i="6"/>
  <c r="F327" i="6"/>
  <c r="AE59" i="6"/>
  <c r="AE239" i="18"/>
  <c r="AE132" i="6"/>
  <c r="AD481" i="18"/>
  <c r="AE450" i="6"/>
  <c r="AC30" i="6"/>
  <c r="AE12" i="6"/>
  <c r="AE312" i="18"/>
  <c r="F242" i="18"/>
  <c r="AE474" i="18"/>
  <c r="AD37" i="6"/>
  <c r="F282" i="18"/>
  <c r="AC510" i="18"/>
  <c r="F451" i="6"/>
  <c r="AE188" i="18"/>
  <c r="AC75" i="6"/>
  <c r="F359" i="6"/>
  <c r="F388" i="6"/>
  <c r="AE183" i="6"/>
  <c r="AD350" i="6"/>
  <c r="AE72" i="6"/>
  <c r="F195" i="18"/>
  <c r="F362" i="18"/>
  <c r="AC338" i="6"/>
  <c r="AD34" i="6"/>
  <c r="AC205" i="6"/>
  <c r="AD497" i="18"/>
  <c r="AC313" i="6"/>
  <c r="F596" i="18"/>
  <c r="AE193" i="18"/>
  <c r="AD88" i="6"/>
  <c r="AD375" i="18"/>
  <c r="F337" i="18"/>
  <c r="AC587" i="18"/>
  <c r="AC183" i="18"/>
  <c r="F405" i="6"/>
  <c r="AE186" i="18"/>
  <c r="AE22" i="6"/>
  <c r="AD263" i="18"/>
  <c r="AE239" i="6"/>
  <c r="AE293" i="6"/>
  <c r="AD429" i="6"/>
  <c r="AE431" i="6"/>
  <c r="AE388" i="6"/>
  <c r="AD137" i="6"/>
  <c r="AE132" i="18"/>
  <c r="AE598" i="18"/>
  <c r="AE366" i="18"/>
  <c r="AE484" i="6"/>
  <c r="AD206" i="6"/>
  <c r="AC229" i="6"/>
  <c r="AC198" i="6"/>
  <c r="AE355" i="6"/>
  <c r="AC206" i="6"/>
  <c r="AD391" i="18"/>
  <c r="AE470" i="6"/>
  <c r="AD184" i="18"/>
  <c r="AE383" i="18"/>
  <c r="AD141" i="18"/>
  <c r="AC553" i="18"/>
  <c r="AC554" i="18"/>
  <c r="AD369" i="18"/>
  <c r="F260" i="18"/>
  <c r="AE437" i="18"/>
  <c r="AC524" i="18"/>
  <c r="AD23" i="6"/>
  <c r="AC147" i="6"/>
  <c r="AD36" i="6"/>
  <c r="AE164" i="6"/>
  <c r="AD339" i="6"/>
  <c r="AE46" i="6"/>
  <c r="AE316" i="18"/>
  <c r="AD232" i="6"/>
  <c r="AE438" i="6"/>
  <c r="AD74" i="6"/>
  <c r="AE24" i="6"/>
  <c r="AD323" i="18"/>
  <c r="AE117" i="18"/>
  <c r="AC223" i="6"/>
  <c r="F323" i="18"/>
  <c r="F446" i="18"/>
  <c r="AC348" i="6"/>
  <c r="AD15" i="6"/>
  <c r="AC310" i="18"/>
  <c r="F156" i="18"/>
  <c r="AC385" i="6"/>
  <c r="AC392" i="6"/>
  <c r="F298" i="6"/>
  <c r="AC296" i="18"/>
  <c r="AD178" i="6"/>
  <c r="AD306" i="6"/>
  <c r="F182" i="6"/>
  <c r="AD100" i="6"/>
  <c r="AC493" i="6"/>
  <c r="F342" i="6"/>
  <c r="AC473" i="6"/>
  <c r="AE452" i="6"/>
  <c r="AE51" i="6"/>
  <c r="F250" i="6"/>
  <c r="AE187" i="18"/>
  <c r="AE381" i="18"/>
  <c r="AE330" i="18"/>
  <c r="AE587" i="18"/>
  <c r="F454" i="6"/>
  <c r="AE134" i="6"/>
  <c r="AE471" i="18"/>
  <c r="AE499" i="6"/>
  <c r="F319" i="6"/>
  <c r="AE258" i="6"/>
  <c r="AE460" i="6"/>
  <c r="AE507" i="6"/>
  <c r="AD597" i="18"/>
  <c r="F401" i="6"/>
  <c r="AD315" i="18"/>
  <c r="F522" i="18"/>
  <c r="AC500" i="6"/>
  <c r="AD306" i="18"/>
  <c r="AC446" i="18"/>
  <c r="AD468" i="6"/>
  <c r="F466" i="18"/>
  <c r="AD374" i="6"/>
  <c r="AD247" i="6"/>
  <c r="AD403" i="6"/>
  <c r="AC146" i="18"/>
  <c r="AC239" i="18"/>
  <c r="F380" i="18"/>
  <c r="AE288" i="6"/>
  <c r="AD442" i="18"/>
  <c r="F442" i="6"/>
  <c r="AE56" i="6"/>
  <c r="F234" i="18"/>
  <c r="AE417" i="18"/>
  <c r="AD59" i="6"/>
  <c r="AD76" i="6"/>
  <c r="AE610" i="18"/>
  <c r="F114" i="6"/>
  <c r="AC133" i="18"/>
  <c r="AD424" i="6"/>
  <c r="AC50" i="6"/>
  <c r="AE459" i="6"/>
  <c r="AD322" i="6"/>
  <c r="AE295" i="18"/>
  <c r="AE390" i="18"/>
  <c r="F340" i="18"/>
  <c r="AD298" i="18"/>
  <c r="AE358" i="18"/>
  <c r="AD379" i="6"/>
  <c r="AE152" i="6"/>
  <c r="F449" i="18"/>
  <c r="F218" i="6"/>
  <c r="F224" i="18"/>
  <c r="AD523" i="18"/>
  <c r="AE495" i="18"/>
  <c r="AE275" i="18"/>
  <c r="AE18" i="6"/>
  <c r="F132" i="18"/>
  <c r="F573" i="18"/>
  <c r="F318" i="6"/>
  <c r="AD566" i="18"/>
  <c r="F407" i="18"/>
  <c r="F137" i="6"/>
  <c r="AC365" i="6"/>
  <c r="AE449" i="18"/>
  <c r="F350" i="18"/>
  <c r="AC437" i="6"/>
  <c r="AD170" i="18"/>
  <c r="AC497" i="6"/>
  <c r="AD411" i="18"/>
  <c r="AC485" i="18"/>
  <c r="AC154" i="6"/>
  <c r="AD52" i="6"/>
  <c r="AD330" i="18"/>
  <c r="AD458" i="18"/>
  <c r="AE388" i="18"/>
  <c r="AE337" i="6"/>
  <c r="AC121" i="18"/>
  <c r="AD187" i="18"/>
  <c r="F278" i="18"/>
  <c r="AC340" i="18"/>
  <c r="AC442" i="18"/>
  <c r="AD150" i="6"/>
  <c r="AC575" i="18"/>
  <c r="AD46" i="6"/>
  <c r="F503" i="18"/>
  <c r="F281" i="6"/>
  <c r="AC19" i="6"/>
  <c r="AE545" i="18"/>
  <c r="F516" i="18"/>
  <c r="F612" i="18"/>
  <c r="F78" i="6"/>
  <c r="F410" i="6"/>
  <c r="AE503" i="6"/>
  <c r="AE612" i="18"/>
  <c r="F233" i="6"/>
  <c r="AC409" i="6"/>
  <c r="AD471" i="18"/>
  <c r="AC188" i="6"/>
  <c r="AC306" i="18"/>
  <c r="AD481" i="6"/>
  <c r="AC563" i="18"/>
  <c r="AD573" i="18"/>
  <c r="AD312" i="6"/>
  <c r="AD375" i="6"/>
  <c r="AC276" i="6"/>
  <c r="AC340" i="6"/>
  <c r="AE185" i="18"/>
  <c r="F484" i="18"/>
  <c r="AE88" i="6"/>
  <c r="AE450" i="18"/>
  <c r="AC267" i="18"/>
  <c r="AC351" i="18"/>
  <c r="F463" i="6"/>
  <c r="AC298" i="18"/>
  <c r="F141" i="18"/>
  <c r="AE196" i="18"/>
  <c r="AE233" i="6"/>
  <c r="AC416" i="6"/>
  <c r="AE402" i="18"/>
  <c r="AD263" i="6"/>
  <c r="F93" i="6"/>
  <c r="AC381" i="6"/>
  <c r="F367" i="18"/>
  <c r="AC243" i="18"/>
  <c r="AE174" i="6"/>
  <c r="AE380" i="18"/>
  <c r="F241" i="18"/>
  <c r="AE377" i="6"/>
  <c r="AE48" i="6"/>
  <c r="AD118" i="18"/>
  <c r="AD504" i="18"/>
  <c r="F551" i="18"/>
  <c r="F501" i="6"/>
  <c r="AC230" i="6"/>
  <c r="AC255" i="6"/>
  <c r="AD486" i="6"/>
  <c r="AE230" i="6"/>
  <c r="AC451" i="6"/>
  <c r="AD245" i="6"/>
  <c r="F406" i="6"/>
  <c r="F409" i="18"/>
  <c r="F350" i="6"/>
  <c r="AE268" i="18"/>
  <c r="AD465" i="18"/>
  <c r="F84" i="6"/>
  <c r="AE169" i="6"/>
  <c r="AD204" i="6"/>
  <c r="F277" i="18"/>
  <c r="AD142" i="6"/>
  <c r="F226" i="18"/>
  <c r="AC571" i="18"/>
  <c r="AE378" i="18"/>
  <c r="F290" i="18"/>
  <c r="F536" i="18"/>
  <c r="AC172" i="6"/>
  <c r="AE85" i="6"/>
  <c r="AC464" i="6"/>
  <c r="AD273" i="18"/>
  <c r="AC392" i="18"/>
  <c r="AC70" i="6"/>
  <c r="AE481" i="6"/>
  <c r="AD314" i="18"/>
  <c r="AD451" i="18"/>
  <c r="F139" i="18"/>
  <c r="AC476" i="18"/>
  <c r="F266" i="18"/>
  <c r="AD283" i="18"/>
  <c r="F189" i="6"/>
  <c r="AE181" i="6"/>
  <c r="AD425" i="6"/>
  <c r="AE189" i="6"/>
  <c r="AD168" i="6"/>
  <c r="AD156" i="18"/>
  <c r="AD275" i="6"/>
  <c r="F202" i="18"/>
  <c r="AD474" i="18"/>
  <c r="F223" i="6"/>
  <c r="F229" i="18"/>
  <c r="AE126" i="18"/>
  <c r="AC378" i="6"/>
  <c r="F557" i="18"/>
  <c r="AC610" i="18"/>
  <c r="AD454" i="6"/>
  <c r="AD577" i="18"/>
  <c r="AC144" i="18"/>
  <c r="AE248" i="18"/>
  <c r="F506" i="6"/>
  <c r="AC499" i="18"/>
  <c r="F57" i="6"/>
  <c r="F176" i="6"/>
  <c r="AC521" i="18"/>
  <c r="F94" i="6"/>
  <c r="F217" i="18"/>
  <c r="AE330" i="6"/>
  <c r="AD171" i="6"/>
  <c r="AE606" i="18"/>
  <c r="F36" i="6"/>
  <c r="AE323" i="6"/>
  <c r="F267" i="18"/>
  <c r="AC402" i="6"/>
  <c r="AD284" i="6"/>
  <c r="AE149" i="6"/>
  <c r="AC291" i="6"/>
  <c r="AD378" i="6"/>
  <c r="F294" i="18"/>
  <c r="AC389" i="6"/>
  <c r="AD419" i="18"/>
  <c r="AE259" i="18"/>
  <c r="AC391" i="18"/>
  <c r="AC131" i="6"/>
  <c r="AC371" i="6"/>
  <c r="AC98" i="6"/>
  <c r="F434" i="6"/>
  <c r="F440" i="18"/>
  <c r="AD513" i="18"/>
  <c r="AD424" i="18"/>
  <c r="AD579" i="18"/>
  <c r="AD547" i="18"/>
  <c r="AE328" i="6"/>
  <c r="AC136" i="18"/>
  <c r="F330" i="18"/>
  <c r="AC507" i="18"/>
  <c r="F482" i="6"/>
  <c r="AC313" i="18"/>
  <c r="F607" i="18"/>
  <c r="AD489" i="18"/>
  <c r="F191" i="6"/>
  <c r="F166" i="6"/>
  <c r="F171" i="6"/>
  <c r="AC187" i="6"/>
  <c r="AE363" i="6"/>
  <c r="AC574" i="18"/>
  <c r="F529" i="18"/>
  <c r="F208" i="18"/>
  <c r="F286" i="6"/>
  <c r="AC355" i="6"/>
  <c r="AE57" i="6"/>
  <c r="F99" i="6"/>
  <c r="AC396" i="6"/>
  <c r="AE491" i="6"/>
  <c r="F467" i="6"/>
  <c r="AD159" i="18"/>
  <c r="AD338" i="6"/>
  <c r="F435" i="6"/>
  <c r="F396" i="6"/>
  <c r="AE461" i="18"/>
  <c r="F14" i="6"/>
  <c r="AE232" i="18"/>
  <c r="AC398" i="6"/>
  <c r="AD396" i="18"/>
  <c r="AD460" i="18"/>
  <c r="F335" i="18"/>
  <c r="F192" i="6"/>
  <c r="F347" i="18"/>
  <c r="AE502" i="18"/>
  <c r="AE493" i="6"/>
  <c r="AE321" i="18"/>
  <c r="AD148" i="18"/>
  <c r="AC57" i="6"/>
  <c r="AD432" i="6"/>
  <c r="AC87" i="6"/>
  <c r="AE267" i="6"/>
  <c r="AD426" i="18"/>
  <c r="AE337" i="18"/>
  <c r="AD164" i="18"/>
  <c r="AC557" i="18"/>
  <c r="AE468" i="18"/>
  <c r="AC570" i="18"/>
  <c r="AE260" i="18"/>
  <c r="F386" i="6"/>
  <c r="AC159" i="6"/>
  <c r="AD372" i="18"/>
  <c r="AC292" i="6"/>
  <c r="F315" i="18"/>
  <c r="AE533" i="18"/>
  <c r="AC476" i="6"/>
  <c r="AD216" i="18"/>
  <c r="AE382" i="6"/>
  <c r="F444" i="6"/>
  <c r="AE178" i="6"/>
  <c r="AD359" i="6"/>
  <c r="F477" i="6"/>
  <c r="AD394" i="6"/>
  <c r="AE287" i="18"/>
  <c r="AD120" i="6"/>
  <c r="AC205" i="18"/>
  <c r="AD29" i="6"/>
  <c r="AC254" i="18"/>
  <c r="AD332" i="18"/>
  <c r="AD395" i="18"/>
  <c r="AC20" i="6"/>
  <c r="F326" i="18"/>
  <c r="AC461" i="6"/>
  <c r="AD233" i="18"/>
  <c r="AD377" i="6"/>
  <c r="AE45" i="6"/>
  <c r="F414" i="18"/>
  <c r="F140" i="18"/>
  <c r="AC386" i="6"/>
  <c r="AD418" i="6"/>
  <c r="F219" i="6"/>
  <c r="AE246" i="18"/>
  <c r="F159" i="18"/>
  <c r="AC580" i="18"/>
  <c r="AD300" i="6"/>
  <c r="AD371" i="18"/>
  <c r="F329" i="6"/>
  <c r="F148" i="18"/>
  <c r="AC483" i="6"/>
  <c r="AE444" i="18"/>
  <c r="F452" i="18"/>
  <c r="F497" i="18"/>
  <c r="AC531" i="18"/>
  <c r="AD508" i="6"/>
  <c r="F470" i="6"/>
  <c r="AC455" i="6"/>
  <c r="AC152" i="6"/>
  <c r="AE209" i="18"/>
  <c r="AC126" i="18"/>
  <c r="F303" i="18"/>
  <c r="AE174" i="18"/>
  <c r="AC416" i="18"/>
  <c r="F377" i="18"/>
  <c r="AC440" i="18"/>
  <c r="AE597" i="18"/>
  <c r="AC346" i="6"/>
  <c r="AE210" i="18"/>
  <c r="F426" i="18"/>
  <c r="AE69" i="6"/>
  <c r="AE600" i="18"/>
  <c r="AE334" i="6"/>
  <c r="AD278" i="18"/>
  <c r="F438" i="18"/>
  <c r="AC515" i="18"/>
  <c r="AE284" i="6"/>
  <c r="AD305" i="18"/>
  <c r="AC16" i="6"/>
  <c r="F507" i="6"/>
  <c r="AD283" i="6"/>
  <c r="F527" i="18"/>
  <c r="F392" i="18"/>
  <c r="F339" i="18"/>
  <c r="AD528" i="18"/>
  <c r="F523" i="18"/>
  <c r="AC533" i="18"/>
  <c r="F381" i="18"/>
  <c r="F327" i="18"/>
  <c r="F119" i="18"/>
  <c r="AD217" i="6"/>
  <c r="AD495" i="18"/>
  <c r="F416" i="18"/>
  <c r="AC178" i="6"/>
  <c r="AD321" i="6"/>
  <c r="AC271" i="6"/>
  <c r="AC90" i="6"/>
  <c r="AE462" i="6"/>
  <c r="AE411" i="18"/>
  <c r="AE488" i="6"/>
  <c r="F565" i="18"/>
  <c r="AD604" i="18"/>
  <c r="AD162" i="6"/>
  <c r="AD261" i="18"/>
  <c r="F403" i="18"/>
  <c r="F447" i="6"/>
  <c r="F222" i="6"/>
  <c r="AD588" i="18"/>
  <c r="F112" i="6"/>
  <c r="AC459" i="6"/>
  <c r="F81" i="6"/>
  <c r="F440" i="6"/>
  <c r="AC317" i="6"/>
  <c r="AC300" i="6"/>
  <c r="AC534" i="18"/>
  <c r="AC68" i="6"/>
  <c r="AC34" i="6"/>
  <c r="AD563" i="18"/>
  <c r="F429" i="6"/>
  <c r="AC166" i="18"/>
  <c r="AE311" i="18"/>
  <c r="AE497" i="18"/>
  <c r="AE286" i="6"/>
  <c r="AE506" i="18"/>
  <c r="F218" i="18"/>
  <c r="AC158" i="6"/>
  <c r="AE364" i="18"/>
  <c r="F242" i="6"/>
  <c r="AC564" i="18"/>
  <c r="AE466" i="18"/>
  <c r="F239" i="18"/>
  <c r="AD354" i="6"/>
  <c r="AE195" i="18"/>
  <c r="AE77" i="6"/>
  <c r="AE447" i="6"/>
  <c r="AD453" i="18"/>
  <c r="AD299" i="18"/>
  <c r="AE347" i="18"/>
  <c r="AD473" i="6"/>
  <c r="AC320" i="6"/>
  <c r="AE350" i="18"/>
  <c r="AE179" i="18"/>
  <c r="AD417" i="18"/>
  <c r="AE336" i="6"/>
  <c r="AD369" i="6"/>
  <c r="F271" i="6"/>
  <c r="F422" i="6"/>
  <c r="AC302" i="6"/>
  <c r="AE41" i="6"/>
  <c r="AC544" i="18"/>
  <c r="AC551" i="18"/>
  <c r="F86" i="6"/>
  <c r="F77" i="6"/>
  <c r="AE595" i="18"/>
  <c r="F446" i="6"/>
  <c r="AE359" i="6"/>
  <c r="AE154" i="6"/>
  <c r="AC456" i="6"/>
  <c r="F432" i="18"/>
  <c r="AE485" i="18"/>
  <c r="AD210" i="18"/>
  <c r="AD363" i="6"/>
  <c r="AC130" i="6"/>
  <c r="F308" i="6"/>
  <c r="F188" i="18"/>
  <c r="AE477" i="18"/>
  <c r="AD267" i="18"/>
  <c r="AE348" i="6"/>
  <c r="AC60" i="6"/>
  <c r="AC486" i="18"/>
  <c r="AD411" i="6"/>
  <c r="F462" i="6"/>
  <c r="AC421" i="6"/>
  <c r="AE271" i="18"/>
  <c r="AC511" i="18"/>
  <c r="F244" i="18"/>
  <c r="AC374" i="18"/>
  <c r="F255" i="18"/>
  <c r="AC518" i="18"/>
  <c r="AE210" i="6"/>
  <c r="AC26" i="6"/>
  <c r="AC562" i="18"/>
  <c r="AE171" i="18"/>
  <c r="AC274" i="18"/>
  <c r="AD307" i="18"/>
  <c r="F576" i="18"/>
  <c r="AE158" i="6"/>
  <c r="AD316" i="18"/>
  <c r="AD444" i="6"/>
  <c r="AD190" i="6"/>
  <c r="AD154" i="18"/>
  <c r="AC51" i="6"/>
  <c r="AC373" i="6"/>
  <c r="AE14" i="6"/>
  <c r="AD428" i="6"/>
  <c r="AC155" i="6"/>
  <c r="AD506" i="6"/>
  <c r="F588" i="18"/>
  <c r="AE300" i="6"/>
  <c r="AE247" i="18"/>
  <c r="AC196" i="18"/>
  <c r="AC333" i="6"/>
  <c r="AC191" i="6"/>
  <c r="F207" i="6"/>
  <c r="F213" i="18"/>
  <c r="AC237" i="18"/>
  <c r="AE603" i="18"/>
  <c r="F284" i="18"/>
  <c r="AE240" i="6"/>
  <c r="AC344" i="18"/>
  <c r="AE301" i="18"/>
  <c r="F354" i="6"/>
  <c r="AC182" i="18"/>
  <c r="F302" i="18"/>
  <c r="AC363" i="18"/>
  <c r="AC196" i="6"/>
  <c r="F554" i="18"/>
  <c r="AE428" i="18"/>
  <c r="F332" i="18"/>
  <c r="AD288" i="18"/>
  <c r="AD482" i="6"/>
  <c r="F117" i="18"/>
  <c r="AE579" i="18"/>
  <c r="AC267" i="6"/>
  <c r="F241" i="6"/>
  <c r="AE242" i="18"/>
  <c r="AC283" i="6"/>
  <c r="F226" i="6"/>
  <c r="AC165" i="18"/>
  <c r="AE107" i="6"/>
  <c r="AC201" i="18"/>
  <c r="AD347" i="18"/>
  <c r="AC483" i="18"/>
  <c r="AC539" i="18"/>
  <c r="F598" i="18"/>
  <c r="AE390" i="6"/>
  <c r="F248" i="18"/>
  <c r="AD318" i="18"/>
  <c r="F117" i="6"/>
  <c r="AE205" i="6"/>
  <c r="AE441" i="6"/>
  <c r="AD174" i="6"/>
  <c r="AC177" i="18"/>
  <c r="AE265" i="18"/>
  <c r="F464" i="18"/>
  <c r="AE86" i="6"/>
  <c r="F113" i="6"/>
  <c r="AC372" i="6"/>
  <c r="AD90" i="6"/>
  <c r="F194" i="6"/>
  <c r="F269" i="6"/>
  <c r="AC194" i="18"/>
  <c r="AC142" i="18"/>
  <c r="AE231" i="18"/>
  <c r="AE223" i="18"/>
  <c r="AC309" i="18"/>
  <c r="F18" i="6"/>
  <c r="AC612" i="18"/>
  <c r="F177" i="18"/>
  <c r="AC576" i="18"/>
  <c r="AD530" i="18"/>
  <c r="AD568" i="18"/>
  <c r="AE159" i="18"/>
  <c r="AE391" i="18"/>
  <c r="AE299" i="18"/>
  <c r="F70" i="6"/>
  <c r="AC469" i="6"/>
  <c r="AD223" i="6"/>
  <c r="F386" i="18"/>
  <c r="AD248" i="6"/>
  <c r="F50" i="6"/>
  <c r="AC282" i="6"/>
  <c r="AE415" i="18"/>
  <c r="F474" i="18"/>
  <c r="F392" i="6"/>
  <c r="AD235" i="6"/>
  <c r="AE335" i="18"/>
  <c r="AD180" i="18"/>
  <c r="AE154" i="18"/>
  <c r="AC319" i="6"/>
  <c r="F357" i="6"/>
  <c r="F307" i="18"/>
  <c r="AC475" i="6"/>
  <c r="F315" i="6"/>
  <c r="AE464" i="6"/>
  <c r="AE159" i="6"/>
  <c r="AE20" i="6"/>
  <c r="AC445" i="6"/>
  <c r="F345" i="18"/>
  <c r="F493" i="18"/>
  <c r="AD42" i="6"/>
  <c r="F361" i="18"/>
  <c r="AE220" i="18"/>
  <c r="AD402" i="18"/>
  <c r="AC428" i="6"/>
  <c r="AE118" i="18"/>
  <c r="F46" i="6"/>
  <c r="F199" i="18"/>
  <c r="AD197" i="18"/>
  <c r="AE147" i="6"/>
  <c r="AD267" i="6"/>
  <c r="AD32" i="6"/>
  <c r="AC256" i="18"/>
  <c r="F360" i="6"/>
  <c r="F330" i="6"/>
  <c r="F176" i="18"/>
  <c r="AD471" i="6"/>
  <c r="AE172" i="18"/>
  <c r="AD475" i="6"/>
  <c r="AD357" i="6"/>
  <c r="AE439" i="18"/>
  <c r="AC407" i="18"/>
  <c r="AE433" i="18"/>
  <c r="AE306" i="18"/>
  <c r="AC605" i="18"/>
  <c r="AC462" i="18"/>
  <c r="AE349" i="6"/>
  <c r="AC209" i="6"/>
  <c r="AE391" i="6"/>
  <c r="AD453" i="6"/>
  <c r="AD427" i="18"/>
  <c r="F35" i="6"/>
  <c r="AC446" i="6"/>
  <c r="AC458" i="18"/>
  <c r="AE368" i="18"/>
  <c r="AC415" i="18"/>
  <c r="AE374" i="18"/>
  <c r="AD51" i="6"/>
  <c r="AD103" i="6"/>
  <c r="AC369" i="6"/>
  <c r="AC460" i="6"/>
  <c r="AC175" i="6"/>
  <c r="F524" i="18"/>
  <c r="AE99" i="6"/>
  <c r="AD376" i="6"/>
  <c r="AE509" i="6"/>
  <c r="AE142" i="18"/>
  <c r="AE135" i="6"/>
  <c r="AC303" i="6"/>
  <c r="AD391" i="6"/>
  <c r="AD477" i="18"/>
  <c r="AD248" i="18"/>
  <c r="AD330" i="6"/>
  <c r="AC321" i="6"/>
  <c r="AE483" i="6"/>
  <c r="AD488" i="18"/>
  <c r="F142" i="6"/>
  <c r="AD163" i="18"/>
  <c r="AD499" i="18"/>
  <c r="F285" i="6"/>
  <c r="AD590" i="18"/>
  <c r="AC330" i="6"/>
  <c r="F497" i="6"/>
  <c r="AC467" i="18"/>
  <c r="AD266" i="6"/>
  <c r="F105" i="6"/>
  <c r="F216" i="6"/>
  <c r="AE482" i="18"/>
  <c r="AD238" i="18"/>
  <c r="F553" i="18"/>
  <c r="AD274" i="6"/>
  <c r="AD149" i="6"/>
  <c r="F259" i="6"/>
  <c r="AC360" i="18"/>
  <c r="AC336" i="18"/>
  <c r="AD416" i="6"/>
  <c r="AE590" i="18"/>
  <c r="AE469" i="18"/>
  <c r="F136" i="6"/>
  <c r="AC490" i="18"/>
  <c r="AC212" i="6"/>
  <c r="AE138" i="6"/>
  <c r="AD520" i="18"/>
  <c r="F611" i="18"/>
  <c r="F42" i="6"/>
  <c r="AC492" i="6"/>
  <c r="AE148" i="6"/>
  <c r="AE357" i="18"/>
  <c r="AE356" i="6"/>
  <c r="AD234" i="18"/>
  <c r="AD441" i="18"/>
  <c r="AC432" i="18"/>
  <c r="F225" i="6"/>
  <c r="AD399" i="18"/>
  <c r="AD13" i="6"/>
  <c r="F187" i="18"/>
  <c r="AD268" i="18"/>
  <c r="AC399" i="6"/>
  <c r="AC471" i="6"/>
  <c r="AD18" i="6"/>
  <c r="AC252" i="6"/>
  <c r="F60" i="6"/>
  <c r="AE333" i="18"/>
  <c r="AD503" i="18"/>
  <c r="F251" i="6"/>
  <c r="AE472" i="18"/>
  <c r="AD234" i="6"/>
  <c r="F391" i="6"/>
  <c r="AE529" i="18"/>
  <c r="AC500" i="18"/>
  <c r="AC414" i="18"/>
  <c r="AC441" i="18"/>
  <c r="AE163" i="6"/>
  <c r="AC513" i="18"/>
  <c r="AE392" i="6"/>
  <c r="AC164" i="6"/>
  <c r="AC195" i="18"/>
  <c r="AE136" i="18"/>
  <c r="AE427" i="6"/>
  <c r="AE293" i="18"/>
  <c r="AD582" i="18"/>
  <c r="F312" i="6"/>
  <c r="AE111" i="6"/>
  <c r="AD293" i="18"/>
  <c r="AC606" i="18"/>
  <c r="AD367" i="18"/>
  <c r="F321" i="18"/>
  <c r="AC111" i="6"/>
  <c r="AC545" i="18"/>
  <c r="AE170" i="6"/>
  <c r="F492" i="18"/>
  <c r="AD587" i="18"/>
  <c r="F423" i="18"/>
  <c r="F297" i="6"/>
  <c r="F493" i="6"/>
  <c r="F488" i="6"/>
  <c r="F128" i="6"/>
  <c r="AC474" i="6"/>
  <c r="AD560" i="18"/>
  <c r="AE228" i="6"/>
  <c r="AC277" i="18"/>
  <c r="AC565" i="18"/>
  <c r="AC25" i="6"/>
  <c r="F503" i="6"/>
  <c r="AC245" i="18"/>
  <c r="AE468" i="6"/>
  <c r="AD436" i="6"/>
  <c r="AC429" i="6"/>
  <c r="AE136" i="6"/>
  <c r="AD534" i="18"/>
  <c r="F509" i="6"/>
  <c r="F582" i="18"/>
  <c r="F271" i="18"/>
  <c r="AD240" i="18"/>
  <c r="AC118" i="6"/>
  <c r="F236" i="6"/>
  <c r="F348" i="18"/>
  <c r="AC508" i="6"/>
  <c r="AE332" i="6"/>
  <c r="F563" i="18"/>
  <c r="AE141" i="18"/>
  <c r="AD292" i="18"/>
  <c r="F253" i="6"/>
  <c r="AD205" i="18"/>
  <c r="F143" i="18"/>
  <c r="AC137" i="6"/>
  <c r="AE219" i="18"/>
  <c r="AC194" i="6"/>
  <c r="AE124" i="18"/>
  <c r="AC495" i="6"/>
  <c r="AD361" i="18"/>
  <c r="AC232" i="6"/>
  <c r="AC48" i="6"/>
  <c r="F604" i="18"/>
  <c r="AE36" i="6"/>
  <c r="AC125" i="6"/>
  <c r="AC331" i="18"/>
  <c r="F308" i="18"/>
  <c r="AC176" i="18"/>
  <c r="AE130" i="18"/>
  <c r="AE263" i="6"/>
  <c r="AE318" i="18"/>
  <c r="AC363" i="6"/>
  <c r="AE176" i="18"/>
  <c r="AE347" i="6"/>
  <c r="AC383" i="6"/>
  <c r="AE398" i="18"/>
  <c r="F123" i="18"/>
  <c r="AE123" i="18"/>
  <c r="AD155" i="18"/>
  <c r="AC185" i="18"/>
  <c r="AE263" i="18"/>
  <c r="AC232" i="18"/>
  <c r="AD304" i="6"/>
  <c r="AC200" i="18"/>
  <c r="F220" i="6"/>
  <c r="AC89" i="6"/>
  <c r="AC173" i="18"/>
  <c r="AE491" i="18"/>
  <c r="AD301" i="18"/>
  <c r="F150" i="18"/>
  <c r="AD246" i="6"/>
  <c r="AD303" i="18"/>
  <c r="AE93" i="6"/>
  <c r="F587" i="18"/>
  <c r="AC296" i="6"/>
  <c r="AE368" i="6"/>
  <c r="F561" i="18"/>
  <c r="AC491" i="6"/>
  <c r="AD380" i="18"/>
  <c r="F606" i="18"/>
  <c r="AC497" i="18"/>
  <c r="AE270" i="6"/>
  <c r="AD337" i="6"/>
  <c r="AD89" i="6"/>
  <c r="F300" i="18"/>
  <c r="F193" i="18"/>
  <c r="F481" i="6"/>
  <c r="AE38" i="6"/>
  <c r="AD180" i="6"/>
  <c r="AE307" i="18"/>
  <c r="AE581" i="18"/>
  <c r="F265" i="6"/>
  <c r="AE44" i="6"/>
  <c r="AD257" i="6"/>
  <c r="F338" i="18"/>
  <c r="AD280" i="6"/>
  <c r="AC35" i="6"/>
  <c r="AE129" i="6"/>
  <c r="AE127" i="18"/>
  <c r="AE580" i="18"/>
  <c r="AE501" i="18"/>
  <c r="AD253" i="6"/>
  <c r="AC322" i="6"/>
  <c r="F142" i="18"/>
  <c r="AC466" i="18"/>
  <c r="AE397" i="18"/>
  <c r="AC225" i="6"/>
  <c r="F484" i="6"/>
  <c r="F72" i="6"/>
  <c r="AC257" i="18"/>
  <c r="AD210" i="6"/>
  <c r="AD172" i="18"/>
  <c r="F461" i="6"/>
  <c r="AD599" i="18"/>
  <c r="F328" i="18"/>
  <c r="AE395" i="6"/>
  <c r="AD335" i="6"/>
  <c r="AD135" i="18"/>
  <c r="F313" i="6"/>
  <c r="AC157" i="6"/>
  <c r="F12" i="6"/>
  <c r="AE198" i="18"/>
  <c r="AE194" i="6"/>
  <c r="AD389" i="18"/>
  <c r="AE309" i="6"/>
  <c r="AD33" i="6"/>
  <c r="F279" i="18"/>
  <c r="AD556" i="18"/>
  <c r="AE408" i="18"/>
  <c r="AC419" i="6"/>
  <c r="AD363" i="18"/>
  <c r="AD160" i="18"/>
  <c r="AD288" i="6"/>
  <c r="AD440" i="18"/>
  <c r="AC170" i="6"/>
  <c r="F173" i="6"/>
  <c r="F64" i="6"/>
  <c r="AD358" i="18"/>
  <c r="AE418" i="18"/>
  <c r="AE449" i="6"/>
  <c r="F135" i="6"/>
  <c r="AD124" i="6"/>
  <c r="AC274" i="6"/>
  <c r="AE372" i="6"/>
  <c r="AE55" i="6"/>
  <c r="AD318" i="6"/>
  <c r="AE272" i="6"/>
  <c r="F402" i="18"/>
  <c r="AE227" i="6"/>
  <c r="F221" i="18"/>
  <c r="F401" i="18"/>
  <c r="AD175" i="18"/>
  <c r="AC517" i="18"/>
  <c r="AC350" i="6"/>
  <c r="F390" i="18"/>
  <c r="F348" i="6"/>
  <c r="F24" i="6"/>
  <c r="AE446" i="18"/>
  <c r="AC406" i="18"/>
  <c r="AD128" i="18"/>
  <c r="AE412" i="6"/>
  <c r="F262" i="6"/>
  <c r="AE489" i="18"/>
  <c r="F223" i="18"/>
  <c r="AC29" i="6"/>
  <c r="F435" i="18"/>
  <c r="AE568" i="18"/>
  <c r="AC496" i="6"/>
  <c r="AC31" i="6"/>
  <c r="AD328" i="6"/>
  <c r="F192" i="18"/>
  <c r="F369" i="18"/>
  <c r="F371" i="6"/>
  <c r="AC321" i="18"/>
  <c r="AE288" i="18"/>
  <c r="AE557" i="18"/>
  <c r="AE501" i="6"/>
  <c r="F209" i="6"/>
  <c r="AE409" i="6"/>
  <c r="AC494" i="6"/>
  <c r="F198" i="6"/>
  <c r="AC495" i="18"/>
  <c r="AC324" i="6"/>
  <c r="AE483" i="18"/>
  <c r="F54" i="6"/>
  <c r="AE255" i="6"/>
  <c r="AC283" i="18"/>
  <c r="F272" i="18"/>
  <c r="AC367" i="6"/>
  <c r="AE496" i="6"/>
  <c r="AE285" i="18"/>
  <c r="AC113" i="6"/>
  <c r="AC53" i="6"/>
  <c r="F243" i="18"/>
  <c r="AD177" i="6"/>
  <c r="AE308" i="18"/>
  <c r="AD115" i="6"/>
  <c r="AE596" i="18"/>
  <c r="AE458" i="6"/>
  <c r="F152" i="18"/>
  <c r="AD192" i="18"/>
  <c r="AD490" i="6"/>
  <c r="F295" i="6"/>
  <c r="AC484" i="6"/>
  <c r="F500" i="6"/>
  <c r="F342" i="18"/>
  <c r="AD94" i="6"/>
  <c r="AC76" i="6"/>
  <c r="AC550" i="18"/>
  <c r="F174" i="18"/>
  <c r="AC150" i="18"/>
  <c r="AD176" i="18"/>
  <c r="AE526" i="18"/>
  <c r="F421" i="18"/>
  <c r="AD431" i="18"/>
  <c r="F436" i="18"/>
  <c r="AE363" i="18"/>
  <c r="AD451" i="6"/>
  <c r="AD214" i="6"/>
  <c r="AD578" i="18"/>
  <c r="AD198" i="6"/>
  <c r="AC145" i="18"/>
  <c r="AE435" i="18"/>
  <c r="AC466" i="6"/>
  <c r="AE298" i="18"/>
  <c r="AE317" i="18"/>
  <c r="AD491" i="6"/>
  <c r="AE125" i="6"/>
  <c r="F450" i="6"/>
  <c r="AE262" i="18"/>
  <c r="AC424" i="18"/>
  <c r="F155" i="6"/>
  <c r="F249" i="6"/>
  <c r="AC525" i="18"/>
  <c r="AE241" i="6"/>
  <c r="AC214" i="18"/>
  <c r="AD373" i="18"/>
  <c r="AC391" i="6"/>
  <c r="AD592" i="18"/>
  <c r="AD420" i="6"/>
  <c r="F544" i="18"/>
  <c r="AC174" i="6"/>
  <c r="AC146" i="6"/>
  <c r="AC384" i="18"/>
  <c r="F593" i="18"/>
  <c r="AD237" i="6"/>
  <c r="F491" i="6"/>
  <c r="AD333" i="6"/>
  <c r="AE137" i="6"/>
  <c r="AE232" i="6"/>
  <c r="AE248" i="6"/>
  <c r="F154" i="6"/>
  <c r="F490" i="6"/>
  <c r="AD456" i="6"/>
  <c r="AC403" i="6"/>
  <c r="AE298" i="6"/>
  <c r="AD302" i="18"/>
  <c r="AE448" i="6"/>
  <c r="F79" i="6"/>
  <c r="AC410" i="18"/>
  <c r="AE379" i="18"/>
  <c r="AE554" i="18"/>
  <c r="AC437" i="18"/>
  <c r="AC217" i="6"/>
  <c r="AC594" i="18"/>
  <c r="F451" i="18"/>
  <c r="AE467" i="18"/>
  <c r="F507" i="18"/>
  <c r="AC222" i="18"/>
  <c r="AD461" i="6"/>
  <c r="AC468" i="18"/>
  <c r="AD85" i="6"/>
  <c r="AD134" i="18"/>
  <c r="AC584" i="18"/>
  <c r="AE548" i="18"/>
  <c r="AE485" i="6"/>
  <c r="AC124" i="18"/>
  <c r="AD574" i="18"/>
  <c r="AD542" i="18"/>
  <c r="F27" i="6"/>
  <c r="AC384" i="6"/>
  <c r="F581" i="18"/>
  <c r="AE456" i="6"/>
  <c r="AC294" i="18"/>
  <c r="F439" i="6"/>
  <c r="F364" i="6"/>
  <c r="F263" i="6"/>
  <c r="AE365" i="18"/>
  <c r="F344" i="18"/>
  <c r="F509" i="18"/>
  <c r="AE243" i="18"/>
  <c r="AD301" i="6"/>
  <c r="AC361" i="6"/>
  <c r="AE314" i="6"/>
  <c r="AC542" i="18"/>
  <c r="F131" i="6"/>
  <c r="AC40" i="6"/>
  <c r="F254" i="18"/>
  <c r="AE372" i="18"/>
  <c r="AE340" i="6"/>
  <c r="AD339" i="18"/>
  <c r="AD502" i="18"/>
  <c r="AE78" i="6"/>
  <c r="AE272" i="18"/>
  <c r="AC426" i="6"/>
  <c r="AD580" i="18"/>
  <c r="AE190" i="18"/>
  <c r="F473" i="6"/>
  <c r="AC24" i="6"/>
  <c r="AC465" i="6"/>
  <c r="F320" i="18"/>
  <c r="AE98" i="6"/>
  <c r="AE476" i="6"/>
  <c r="AC586" i="18"/>
  <c r="F144" i="6"/>
  <c r="AC311" i="6"/>
  <c r="AD476" i="6"/>
  <c r="AC385" i="18"/>
  <c r="F378" i="18"/>
  <c r="AD197" i="6"/>
  <c r="AE312" i="6"/>
  <c r="AE537" i="18"/>
  <c r="F455" i="6"/>
  <c r="AD294" i="6"/>
  <c r="AE148" i="18"/>
  <c r="AC73" i="6"/>
  <c r="AC134" i="18"/>
  <c r="F201" i="6"/>
  <c r="AD118" i="6"/>
  <c r="F96" i="6"/>
  <c r="F139" i="6"/>
  <c r="AD311" i="18"/>
  <c r="F275" i="6"/>
  <c r="AC370" i="6"/>
  <c r="AE315" i="18"/>
  <c r="F476" i="6"/>
  <c r="F181" i="6"/>
  <c r="AE436" i="18"/>
  <c r="AE177" i="6"/>
  <c r="AD25" i="6"/>
  <c r="AE353" i="6"/>
  <c r="AE506" i="6"/>
  <c r="AD477" i="6"/>
  <c r="AE241" i="18"/>
  <c r="AD120" i="18"/>
  <c r="F431" i="18"/>
  <c r="AD526" i="18"/>
  <c r="AC387" i="6"/>
  <c r="AD593" i="18"/>
  <c r="F398" i="6"/>
  <c r="F423" i="6"/>
  <c r="AD381" i="18"/>
  <c r="F173" i="18"/>
  <c r="AC324" i="18"/>
  <c r="F239" i="6"/>
  <c r="AD487" i="6"/>
  <c r="AE534" i="18"/>
  <c r="AE355" i="18"/>
  <c r="AD467" i="6"/>
  <c r="F353" i="18"/>
  <c r="AE163" i="18"/>
  <c r="AE320" i="18"/>
  <c r="AC238" i="18"/>
  <c r="AE161" i="6"/>
  <c r="AC184" i="18"/>
  <c r="AC292" i="18"/>
  <c r="AC448" i="18"/>
  <c r="F109" i="6"/>
  <c r="AD355" i="6"/>
  <c r="AE333" i="6"/>
  <c r="F471" i="18"/>
  <c r="AE588" i="18"/>
  <c r="AC319" i="18"/>
  <c r="F369" i="6"/>
  <c r="AD362" i="6"/>
  <c r="AC411" i="18"/>
  <c r="AE528" i="18"/>
  <c r="AE430" i="18"/>
  <c r="AE150" i="6"/>
  <c r="AD83" i="6"/>
  <c r="F322" i="18"/>
  <c r="AC359" i="6"/>
  <c r="AD536" i="18"/>
  <c r="F188" i="6"/>
  <c r="AE254" i="6"/>
  <c r="AD173" i="6"/>
  <c r="AD438" i="6"/>
  <c r="AD160" i="6"/>
  <c r="AC304" i="18"/>
  <c r="AE504" i="6"/>
  <c r="AC236" i="18"/>
  <c r="AE585" i="18"/>
  <c r="AC229" i="18"/>
  <c r="AC119" i="18"/>
  <c r="AD494" i="18"/>
  <c r="AC397" i="18"/>
  <c r="AE453" i="6"/>
  <c r="AD213" i="18"/>
  <c r="AC126" i="6"/>
  <c r="F285" i="18"/>
  <c r="F409" i="6"/>
  <c r="AE213" i="6"/>
  <c r="AD349" i="6"/>
  <c r="F413" i="6"/>
  <c r="AE153" i="6"/>
  <c r="F443" i="6"/>
  <c r="F206" i="6"/>
  <c r="AC140" i="6"/>
  <c r="AC32" i="6"/>
  <c r="AD464" i="6"/>
  <c r="AC104" i="6"/>
  <c r="AE384" i="6"/>
  <c r="F276" i="6"/>
  <c r="AC463" i="6"/>
  <c r="F115" i="6"/>
  <c r="AC262" i="6"/>
  <c r="AC150" i="6"/>
  <c r="AC22" i="6"/>
  <c r="AD370" i="18"/>
  <c r="F314" i="6"/>
  <c r="F566" i="18"/>
  <c r="AC552" i="18"/>
  <c r="AE381" i="6"/>
  <c r="AC498" i="6"/>
  <c r="AD529" i="18"/>
  <c r="AD366" i="18"/>
  <c r="AD461" i="18"/>
  <c r="AE370" i="6"/>
  <c r="F428" i="6"/>
  <c r="AC541" i="18"/>
  <c r="AE250" i="18"/>
  <c r="AC13" i="6"/>
  <c r="AC74" i="6"/>
  <c r="AE80" i="6"/>
  <c r="AC141" i="18"/>
  <c r="AC347" i="18"/>
  <c r="F301" i="6"/>
  <c r="F168" i="6"/>
  <c r="AD174" i="18"/>
  <c r="AD392" i="18"/>
  <c r="AD285" i="6"/>
  <c r="F233" i="18"/>
  <c r="F506" i="18"/>
  <c r="F541" i="18"/>
  <c r="F448" i="18"/>
  <c r="AD236" i="6"/>
  <c r="F232" i="18"/>
  <c r="AE103" i="6"/>
  <c r="F366" i="6"/>
  <c r="F457" i="18"/>
  <c r="AC241" i="18"/>
  <c r="AE553" i="18"/>
  <c r="F309" i="18"/>
  <c r="AE104" i="6"/>
  <c r="AC52" i="6"/>
  <c r="F121" i="6"/>
  <c r="AC220" i="18"/>
  <c r="AC96" i="6"/>
  <c r="AD157" i="18"/>
  <c r="AC596" i="18"/>
  <c r="AE120" i="18"/>
  <c r="F343" i="6"/>
  <c r="AC167" i="6"/>
  <c r="AC46" i="6"/>
  <c r="AC289" i="6"/>
  <c r="AD116" i="18"/>
  <c r="AC453" i="18"/>
  <c r="AC468" i="6"/>
  <c r="AE189" i="18"/>
  <c r="AD608" i="18"/>
  <c r="AD254" i="6"/>
  <c r="AC496" i="18"/>
  <c r="AE464" i="18"/>
  <c r="AE594" i="18"/>
  <c r="F286" i="18"/>
  <c r="AD117" i="18"/>
  <c r="AD422" i="6"/>
  <c r="F487" i="18"/>
  <c r="F120" i="6"/>
  <c r="AD84" i="6"/>
  <c r="F373" i="18"/>
  <c r="AD79" i="6"/>
  <c r="F265" i="18"/>
  <c r="AE184" i="6"/>
  <c r="AE403" i="18"/>
  <c r="AE475" i="18"/>
  <c r="AD251" i="6"/>
  <c r="F216" i="18"/>
  <c r="AE410" i="6"/>
  <c r="AE437" i="6"/>
  <c r="AD227" i="6"/>
  <c r="AE285" i="6"/>
  <c r="AD509" i="6"/>
  <c r="AD533" i="18"/>
  <c r="F59" i="6"/>
  <c r="F317" i="6"/>
  <c r="AC508" i="18"/>
  <c r="AC258" i="6"/>
  <c r="AD199" i="18"/>
  <c r="AD370" i="6"/>
  <c r="AE509" i="18"/>
  <c r="AD181" i="6"/>
  <c r="F391" i="18"/>
  <c r="F460" i="18"/>
  <c r="AD81" i="6"/>
  <c r="AC268" i="18"/>
  <c r="F25" i="6"/>
  <c r="AE403" i="6"/>
  <c r="AD147" i="6"/>
  <c r="AD371" i="6"/>
  <c r="F427" i="6"/>
  <c r="F478" i="18"/>
  <c r="AD557" i="18"/>
  <c r="AE517" i="18"/>
  <c r="F535" i="18"/>
  <c r="F515" i="18"/>
  <c r="AE329" i="18"/>
  <c r="AE155" i="6"/>
  <c r="AD484" i="6"/>
  <c r="AD397" i="18"/>
  <c r="AD116" i="6"/>
  <c r="AC88" i="6"/>
  <c r="AC85" i="6"/>
  <c r="AC439" i="6"/>
  <c r="AD337" i="18"/>
  <c r="AE429" i="6"/>
  <c r="F134" i="6"/>
  <c r="AD421" i="18"/>
  <c r="AD237" i="18"/>
  <c r="AE319" i="18"/>
  <c r="F38" i="6"/>
  <c r="AE425" i="18"/>
  <c r="AC400" i="6"/>
  <c r="AE266" i="18"/>
  <c r="F340" i="6"/>
  <c r="F221" i="6"/>
  <c r="AD507" i="18"/>
  <c r="AE65" i="6"/>
  <c r="F419" i="18"/>
  <c r="AC461" i="18"/>
  <c r="AD130" i="6"/>
  <c r="AD169" i="6"/>
  <c r="F432" i="6"/>
  <c r="AD334" i="18"/>
  <c r="F321" i="6"/>
  <c r="AD261" i="6"/>
  <c r="AC412" i="18"/>
  <c r="AE433" i="6"/>
  <c r="AC237" i="6"/>
  <c r="AD561" i="18"/>
  <c r="AD565" i="18"/>
  <c r="AD223" i="18"/>
  <c r="AD505" i="18"/>
  <c r="F123" i="6"/>
  <c r="AC357" i="18"/>
  <c r="F100" i="6"/>
  <c r="AD151" i="6"/>
  <c r="AD455" i="6"/>
  <c r="F212" i="6"/>
  <c r="F574" i="18"/>
  <c r="F180" i="6"/>
  <c r="AD455" i="18"/>
  <c r="F231" i="18"/>
  <c r="AE451" i="18"/>
  <c r="AD240" i="6"/>
  <c r="AE225" i="6"/>
  <c r="AC465" i="18"/>
  <c r="AC303" i="18"/>
  <c r="F597" i="18"/>
  <c r="F274" i="18"/>
  <c r="AC332" i="18"/>
  <c r="AC153" i="18"/>
  <c r="F185" i="18"/>
  <c r="AC347" i="6"/>
  <c r="F122" i="18"/>
  <c r="F55" i="6"/>
  <c r="F306" i="6"/>
  <c r="F398" i="18"/>
  <c r="F149" i="18"/>
  <c r="AD231" i="18"/>
  <c r="AD351" i="18"/>
  <c r="F183" i="6"/>
  <c r="AE487" i="6"/>
  <c r="AE479" i="6"/>
  <c r="AE424" i="18"/>
  <c r="F80" i="6"/>
  <c r="F249" i="18"/>
  <c r="AD412" i="18"/>
  <c r="AC431" i="18"/>
  <c r="AE488" i="18"/>
  <c r="AD324" i="18"/>
  <c r="F256" i="18"/>
  <c r="AE434" i="6"/>
  <c r="F480" i="18"/>
  <c r="AE562" i="18"/>
  <c r="F156" i="6"/>
  <c r="AE407" i="6"/>
  <c r="AE115" i="6"/>
  <c r="AD47" i="6"/>
  <c r="F366" i="18"/>
  <c r="AC193" i="18"/>
  <c r="AE572" i="18"/>
  <c r="AE520" i="18"/>
  <c r="AE405" i="6"/>
  <c r="AC505" i="6"/>
  <c r="AE384" i="18"/>
  <c r="AE421" i="18"/>
  <c r="AD472" i="18"/>
  <c r="F287" i="6"/>
  <c r="F332" i="6"/>
  <c r="AD185" i="18"/>
  <c r="AC414" i="6"/>
  <c r="AC297" i="6"/>
  <c r="AD518" i="18"/>
  <c r="F505" i="18"/>
  <c r="AC302" i="18"/>
  <c r="F137" i="18"/>
  <c r="F119" i="6"/>
  <c r="AD226" i="18"/>
  <c r="AD156" i="6"/>
  <c r="AC152" i="18"/>
  <c r="AE158" i="18"/>
  <c r="AD329" i="6"/>
  <c r="AC83" i="6"/>
  <c r="F390" i="6"/>
  <c r="AC164" i="18"/>
  <c r="AE370" i="18"/>
  <c r="F189" i="18"/>
  <c r="AD165" i="18"/>
  <c r="F126" i="18"/>
  <c r="AE228" i="18"/>
  <c r="AD136" i="18"/>
  <c r="AD265" i="6"/>
  <c r="AC434" i="6"/>
  <c r="F196" i="6"/>
  <c r="AE269" i="18"/>
  <c r="AE131" i="6"/>
  <c r="AE155" i="18"/>
  <c r="AC213" i="18"/>
  <c r="AC231" i="6"/>
  <c r="AC439" i="18"/>
  <c r="AD191" i="18"/>
  <c r="AD472" i="6"/>
  <c r="AC387" i="18"/>
  <c r="AD114" i="6"/>
  <c r="F48" i="6"/>
  <c r="AE326" i="18"/>
  <c r="AC479" i="18"/>
  <c r="AE367" i="18"/>
  <c r="F68" i="6"/>
  <c r="F179" i="6"/>
  <c r="AD161" i="6"/>
  <c r="AD133" i="6"/>
  <c r="F374" i="6"/>
  <c r="F560" i="18"/>
  <c r="AE295" i="6"/>
  <c r="AE383" i="6"/>
  <c r="AD235" i="18"/>
  <c r="AD205" i="6"/>
  <c r="AC477" i="18"/>
  <c r="AE331" i="6"/>
  <c r="F412" i="6"/>
  <c r="F368" i="18"/>
  <c r="AD501" i="18"/>
  <c r="AE116" i="6"/>
  <c r="F412" i="18"/>
  <c r="AE317" i="6"/>
  <c r="F501" i="18"/>
  <c r="F399" i="6"/>
  <c r="AE211" i="18"/>
  <c r="AD163" i="6"/>
  <c r="AD107" i="6"/>
  <c r="AC141" i="6"/>
  <c r="F152" i="6"/>
  <c r="AD224" i="6"/>
  <c r="AC397" i="6"/>
  <c r="F458" i="6"/>
  <c r="AC485" i="6"/>
  <c r="AD525" i="18"/>
  <c r="F549" i="18"/>
  <c r="AE325" i="6"/>
  <c r="AC221" i="18"/>
  <c r="F413" i="18"/>
  <c r="F161" i="6"/>
  <c r="F212" i="18"/>
  <c r="AD220" i="18"/>
  <c r="F228" i="18"/>
  <c r="AD334" i="6"/>
  <c r="AC352" i="18"/>
  <c r="AE455" i="6"/>
  <c r="AC199" i="18"/>
  <c r="AD554" i="18"/>
  <c r="F559" i="18"/>
  <c r="AD96" i="6"/>
  <c r="AE291" i="18"/>
  <c r="AC227" i="18"/>
  <c r="AD236" i="18"/>
  <c r="F543" i="18"/>
  <c r="F204" i="18"/>
  <c r="AE238" i="6"/>
  <c r="AC399" i="18"/>
  <c r="AC350" i="18"/>
  <c r="AD40" i="6"/>
  <c r="AE204" i="6"/>
  <c r="F387" i="6"/>
  <c r="AD496" i="18"/>
  <c r="AD258" i="18"/>
  <c r="F269" i="18"/>
  <c r="AC116" i="6"/>
  <c r="AD480" i="18"/>
  <c r="F334" i="6"/>
  <c r="AC295" i="6"/>
  <c r="AC224" i="6"/>
  <c r="AC418" i="6"/>
  <c r="F69" i="6"/>
  <c r="AD230" i="18"/>
  <c r="AD44" i="6"/>
  <c r="AD372" i="6"/>
  <c r="AD381" i="6"/>
  <c r="AE81" i="6"/>
  <c r="AE400" i="18"/>
  <c r="AD80" i="6"/>
  <c r="AC410" i="6"/>
  <c r="F44" i="6"/>
  <c r="AD488" i="6"/>
  <c r="AD125" i="6"/>
  <c r="AD259" i="18"/>
  <c r="AD142" i="18"/>
  <c r="AE251" i="18"/>
  <c r="AC356" i="6"/>
  <c r="F470" i="18"/>
  <c r="AD139" i="18"/>
  <c r="F521" i="18"/>
  <c r="AD537" i="18"/>
  <c r="AD401" i="6"/>
  <c r="AD305" i="6"/>
  <c r="AD213" i="6"/>
  <c r="F482" i="18"/>
  <c r="AC400" i="18"/>
  <c r="AE522" i="18"/>
  <c r="AE338" i="18"/>
  <c r="AC364" i="6"/>
  <c r="AC566" i="18"/>
  <c r="AE401" i="6"/>
  <c r="AC300" i="18"/>
  <c r="AE420" i="6"/>
  <c r="AD444" i="18"/>
  <c r="F395" i="6"/>
  <c r="AC290" i="18"/>
  <c r="AD95" i="6"/>
  <c r="F65" i="6"/>
  <c r="AE61" i="6"/>
  <c r="F200" i="18"/>
  <c r="AC353" i="6"/>
  <c r="AC506" i="18"/>
  <c r="AC172" i="18"/>
  <c r="F147" i="6"/>
  <c r="AE131" i="18"/>
  <c r="AD41" i="6"/>
  <c r="AE113" i="6"/>
  <c r="AD297" i="6"/>
  <c r="F264" i="6"/>
  <c r="F465" i="18"/>
  <c r="AD470" i="6"/>
  <c r="AD295" i="18"/>
  <c r="AE145" i="6"/>
  <c r="F299" i="6"/>
  <c r="AC388" i="18"/>
  <c r="AC359" i="18"/>
  <c r="AC429" i="18"/>
  <c r="AE195" i="6"/>
  <c r="AE261" i="6"/>
  <c r="F215" i="6"/>
  <c r="F259" i="18"/>
  <c r="AC173" i="6"/>
  <c r="AC236" i="6"/>
  <c r="AD308" i="18"/>
  <c r="AD437" i="18"/>
  <c r="AC122" i="18"/>
  <c r="AC59" i="6"/>
  <c r="F41" i="6"/>
  <c r="AC369" i="18"/>
  <c r="AC357" i="6"/>
  <c r="AC134" i="6"/>
  <c r="AE251" i="6"/>
  <c r="AC493" i="18"/>
  <c r="AD486" i="18"/>
  <c r="AD351" i="6"/>
  <c r="F331" i="18"/>
  <c r="F17" i="6"/>
  <c r="F341" i="6"/>
  <c r="AC529" i="18"/>
  <c r="AC405" i="6"/>
  <c r="AC546" i="18"/>
  <c r="F479" i="18"/>
  <c r="AC506" i="6"/>
  <c r="AE478" i="18"/>
  <c r="AE37" i="6"/>
  <c r="AD333" i="18"/>
  <c r="F498" i="18"/>
  <c r="AE482" i="6"/>
  <c r="F457" i="6"/>
  <c r="AC148" i="18"/>
  <c r="AC420" i="18"/>
  <c r="AE221" i="6"/>
  <c r="AD521" i="18"/>
  <c r="AE160" i="18"/>
  <c r="AD300" i="18"/>
  <c r="AE184" i="18"/>
  <c r="AD402" i="6"/>
  <c r="AD121" i="18"/>
  <c r="F478" i="6"/>
  <c r="F167" i="6"/>
  <c r="F365" i="6"/>
  <c r="F299" i="18"/>
  <c r="F153" i="6"/>
  <c r="AC405" i="18"/>
  <c r="AE150" i="18"/>
  <c r="F417" i="18"/>
  <c r="AE130" i="6"/>
  <c r="F159" i="6"/>
  <c r="AD564" i="18"/>
  <c r="F316" i="6"/>
  <c r="AE204" i="18"/>
  <c r="AE527" i="18"/>
  <c r="AD532" i="18"/>
  <c r="AE432" i="18"/>
  <c r="AC208" i="18"/>
  <c r="AD591" i="18"/>
  <c r="F502" i="6"/>
  <c r="AE35" i="6"/>
  <c r="AC472" i="18"/>
  <c r="F389" i="6"/>
  <c r="AD201" i="6"/>
  <c r="AC151" i="6"/>
  <c r="AE202" i="18"/>
  <c r="AC179" i="6"/>
  <c r="AC246" i="6"/>
  <c r="AC452" i="6"/>
  <c r="AC488" i="18"/>
  <c r="AE386" i="6"/>
  <c r="AC290" i="6"/>
  <c r="F397" i="18"/>
  <c r="AC597" i="18"/>
  <c r="F245" i="18"/>
  <c r="AD423" i="6"/>
  <c r="AE13" i="6"/>
  <c r="AC128" i="18"/>
  <c r="AE599" i="18"/>
  <c r="AC603" i="18"/>
  <c r="AC246" i="18"/>
  <c r="AD490" i="18"/>
  <c r="F471" i="6"/>
  <c r="AE512" i="18"/>
  <c r="AD571" i="18"/>
  <c r="AC380" i="6"/>
  <c r="AE339" i="6"/>
  <c r="AC235" i="18"/>
  <c r="AC182" i="6"/>
  <c r="AE115" i="18"/>
  <c r="AC344" i="6"/>
  <c r="AC443" i="6"/>
  <c r="AC136" i="6"/>
  <c r="AD336" i="18"/>
  <c r="F291" i="6"/>
  <c r="AC433" i="18"/>
  <c r="AE116" i="18"/>
  <c r="AE489" i="6"/>
  <c r="AC329" i="18"/>
  <c r="F87" i="6"/>
  <c r="F564" i="18"/>
  <c r="AE498" i="6"/>
  <c r="F138" i="6"/>
  <c r="AE324" i="18"/>
  <c r="AE222" i="6"/>
  <c r="AD407" i="6"/>
  <c r="AD132" i="18"/>
  <c r="AC234" i="18"/>
  <c r="AD290" i="6"/>
  <c r="F230" i="18"/>
  <c r="F324" i="6"/>
  <c r="F370" i="18"/>
  <c r="AE208" i="18"/>
  <c r="AD264" i="18"/>
  <c r="AE551" i="18"/>
  <c r="AE601" i="18"/>
  <c r="F603" i="18"/>
  <c r="AE555" i="18"/>
  <c r="AD331" i="6"/>
  <c r="F475" i="6"/>
  <c r="AD35" i="6"/>
  <c r="AC44" i="6"/>
  <c r="AD459" i="6"/>
  <c r="AD385" i="18"/>
  <c r="AC186" i="6"/>
  <c r="F442" i="18"/>
  <c r="F62" i="6"/>
  <c r="AD218" i="6"/>
  <c r="AE325" i="18"/>
  <c r="F426" i="6"/>
  <c r="AE100" i="6"/>
  <c r="AE297" i="6"/>
  <c r="AD298" i="6"/>
  <c r="AC233" i="18"/>
  <c r="AD195" i="6"/>
  <c r="AD38" i="6"/>
  <c r="AC132" i="6"/>
  <c r="F460" i="6"/>
  <c r="AE563" i="18"/>
  <c r="F128" i="18"/>
  <c r="AE43" i="6"/>
  <c r="AD408" i="6"/>
  <c r="AC279" i="6"/>
  <c r="AD134" i="6"/>
  <c r="AE406" i="18"/>
  <c r="AC298" i="6"/>
  <c r="AD478" i="18"/>
  <c r="AE416" i="18"/>
  <c r="AD436" i="18"/>
  <c r="F298" i="18"/>
  <c r="F556" i="18"/>
  <c r="F385" i="6"/>
  <c r="AC257" i="6"/>
  <c r="AE525" i="18"/>
  <c r="AC516" i="18"/>
  <c r="AE461" i="6"/>
  <c r="AC12" i="6"/>
  <c r="AC156" i="6"/>
  <c r="F309" i="6"/>
  <c r="AE84" i="6"/>
  <c r="AD332" i="6"/>
  <c r="AC489" i="6"/>
  <c r="AD442" i="6"/>
  <c r="AE267" i="18"/>
  <c r="AD102" i="6"/>
  <c r="F73" i="6"/>
  <c r="AC379" i="18"/>
  <c r="F346" i="18"/>
  <c r="AD258" i="6"/>
  <c r="AD172" i="6"/>
  <c r="AD544" i="18"/>
  <c r="F214" i="6"/>
  <c r="F547" i="18"/>
  <c r="AD343" i="18"/>
  <c r="AE369" i="6"/>
  <c r="AD186" i="18"/>
  <c r="AD359" i="18"/>
  <c r="F358" i="18"/>
  <c r="AC314" i="6"/>
  <c r="F143" i="6"/>
  <c r="AC203" i="6"/>
  <c r="F190" i="18"/>
  <c r="AD367" i="6"/>
  <c r="F170" i="18"/>
  <c r="AC130" i="18"/>
  <c r="AE481" i="18"/>
  <c r="AC436" i="18"/>
  <c r="AE242" i="6"/>
  <c r="AD145" i="18"/>
  <c r="AD12" i="6"/>
  <c r="AD450" i="18"/>
  <c r="AC310" i="6"/>
  <c r="AC293" i="18"/>
  <c r="F382" i="6"/>
  <c r="AD217" i="18"/>
  <c r="F238" i="18"/>
  <c r="AC227" i="6"/>
  <c r="AE214" i="18"/>
  <c r="F375" i="6"/>
  <c r="AD16" i="6"/>
  <c r="AC114" i="6"/>
  <c r="F519" i="18"/>
  <c r="AD356" i="18"/>
  <c r="AC137" i="18"/>
  <c r="AD299" i="6"/>
  <c r="F251" i="18"/>
  <c r="AD178" i="18"/>
  <c r="AE287" i="6"/>
  <c r="AC479" i="6"/>
  <c r="AC275" i="6"/>
  <c r="AD428" i="18"/>
  <c r="AE376" i="18"/>
  <c r="AD209" i="6"/>
  <c r="AD264" i="6"/>
  <c r="AE442" i="6"/>
  <c r="AD380" i="6"/>
  <c r="AE413" i="6"/>
  <c r="AE219" i="6"/>
  <c r="F129" i="18"/>
  <c r="AE201" i="18"/>
  <c r="AD149" i="18"/>
  <c r="AD493" i="6"/>
  <c r="F404" i="18"/>
  <c r="AE573" i="18"/>
  <c r="AC467" i="6"/>
  <c r="F26" i="6"/>
  <c r="AC449" i="6"/>
  <c r="AC469" i="18"/>
  <c r="F354" i="18"/>
  <c r="AD119" i="18"/>
  <c r="F295" i="18"/>
  <c r="AE602" i="18"/>
  <c r="AD61" i="6"/>
  <c r="AE365" i="6"/>
  <c r="AD135" i="6"/>
  <c r="AE516" i="18"/>
  <c r="AE591" i="18"/>
  <c r="AE324" i="6"/>
  <c r="AD255" i="6"/>
  <c r="F393" i="18"/>
  <c r="AC120" i="6"/>
  <c r="AD356" i="6"/>
  <c r="AE192" i="6"/>
  <c r="AC79" i="6"/>
  <c r="F372" i="18"/>
  <c r="F311" i="18"/>
  <c r="AD241" i="6"/>
  <c r="AD586" i="18"/>
  <c r="F344" i="6"/>
  <c r="AC307" i="6"/>
  <c r="F168" i="18"/>
  <c r="AC482" i="18"/>
  <c r="AD398" i="6"/>
  <c r="AC259" i="18"/>
  <c r="AD353" i="6"/>
  <c r="AD420" i="18"/>
  <c r="AC219" i="6"/>
  <c r="F151" i="6"/>
  <c r="AE505" i="6"/>
  <c r="F475" i="18"/>
  <c r="AD594" i="18"/>
  <c r="AD364" i="6"/>
  <c r="AC343" i="18"/>
  <c r="AE66" i="6"/>
  <c r="AC210" i="18"/>
  <c r="AE313" i="18"/>
  <c r="AC133" i="6"/>
  <c r="F570" i="18"/>
  <c r="F358" i="6"/>
  <c r="AC368" i="6"/>
  <c r="F599" i="18"/>
  <c r="AC207" i="18"/>
  <c r="AE426" i="18"/>
  <c r="AD403" i="18"/>
  <c r="AE432" i="6"/>
  <c r="AE90" i="6"/>
  <c r="AC419" i="18"/>
  <c r="AE371" i="18"/>
  <c r="AD152" i="18"/>
  <c r="AC352" i="6"/>
  <c r="AD416" i="18"/>
  <c r="AE237" i="6"/>
  <c r="AE344" i="18"/>
  <c r="AD121" i="6"/>
  <c r="AC443" i="18"/>
  <c r="F550" i="18"/>
  <c r="AD498" i="18"/>
  <c r="F261" i="18"/>
  <c r="AC250" i="6"/>
  <c r="F463" i="18"/>
  <c r="AD282" i="18"/>
  <c r="F356" i="6"/>
  <c r="F240" i="18"/>
  <c r="AE191" i="6"/>
  <c r="F583" i="18"/>
  <c r="F210" i="6"/>
  <c r="AD150" i="18"/>
  <c r="F51" i="6"/>
  <c r="F32" i="6"/>
  <c r="AE249" i="6"/>
  <c r="AE341" i="6"/>
  <c r="AD595" i="18"/>
  <c r="AD244" i="6"/>
  <c r="AD336" i="6"/>
  <c r="AD192" i="6"/>
  <c r="F202" i="6"/>
  <c r="AC262" i="18"/>
  <c r="AD327" i="18"/>
  <c r="AE165" i="6"/>
  <c r="AD274" i="18"/>
  <c r="F532" i="18"/>
  <c r="AC346" i="18"/>
  <c r="AE320" i="6"/>
  <c r="AC261" i="18"/>
  <c r="AD531" i="18"/>
  <c r="F472" i="6"/>
  <c r="AC127" i="6"/>
  <c r="AD105" i="6"/>
  <c r="AD462" i="18"/>
  <c r="AD276" i="18"/>
  <c r="AD256" i="6"/>
  <c r="AD50" i="6"/>
  <c r="AD183" i="6"/>
  <c r="AD443" i="6"/>
  <c r="AD112" i="6"/>
  <c r="AE367" i="6"/>
  <c r="AC351" i="6"/>
  <c r="AD171" i="18"/>
  <c r="AD193" i="18"/>
  <c r="AD55" i="6"/>
  <c r="AC195" i="6"/>
  <c r="AE357" i="6"/>
  <c r="AE313" i="6"/>
  <c r="AE356" i="18"/>
  <c r="F545" i="18"/>
  <c r="AE465" i="18"/>
  <c r="AE394" i="6"/>
  <c r="F415" i="18"/>
  <c r="AC270" i="6"/>
  <c r="AE144" i="6"/>
  <c r="AE490" i="18"/>
  <c r="AE510" i="18"/>
  <c r="F306" i="18"/>
  <c r="AC185" i="6"/>
  <c r="AE137" i="18"/>
  <c r="AD466" i="6"/>
  <c r="AE198" i="6"/>
  <c r="AE289" i="18"/>
  <c r="F144" i="18"/>
  <c r="AE314" i="18"/>
  <c r="AD143" i="6"/>
  <c r="AC100" i="6"/>
  <c r="F305" i="6"/>
  <c r="AC43" i="6"/>
  <c r="F376" i="18"/>
  <c r="AC128" i="6"/>
  <c r="AD281" i="6"/>
  <c r="F266" i="6"/>
  <c r="AE422" i="18"/>
  <c r="AD393" i="6"/>
  <c r="AD321" i="18"/>
  <c r="AC41" i="6"/>
  <c r="F275" i="18"/>
  <c r="F127" i="6"/>
  <c r="AE373" i="6"/>
  <c r="F437" i="18"/>
  <c r="AE140" i="6"/>
  <c r="F211" i="18"/>
  <c r="AD239" i="6"/>
  <c r="AE121" i="6"/>
  <c r="AE340" i="18"/>
  <c r="AE479" i="18"/>
  <c r="AD242" i="18"/>
  <c r="AC99" i="6"/>
  <c r="AD304" i="18"/>
  <c r="AE33" i="6"/>
  <c r="AE387" i="6"/>
  <c r="AD551" i="18"/>
  <c r="AD348" i="6"/>
  <c r="AD425" i="18"/>
  <c r="F66" i="6"/>
  <c r="AC358" i="6"/>
  <c r="AD22" i="6"/>
  <c r="F363" i="18"/>
  <c r="AE95" i="6"/>
  <c r="AE369" i="18"/>
  <c r="AC297" i="18"/>
  <c r="AD296" i="6"/>
  <c r="AD194" i="6"/>
  <c r="F61" i="6"/>
  <c r="AE15" i="6"/>
  <c r="AD228" i="6"/>
  <c r="AC372" i="18"/>
  <c r="F602" i="18"/>
  <c r="AC62" i="6"/>
  <c r="AD243" i="18"/>
  <c r="AE358" i="6"/>
  <c r="AE438" i="18"/>
  <c r="AE144" i="18"/>
  <c r="AC377" i="18"/>
  <c r="AC336" i="6"/>
  <c r="AC373" i="18"/>
  <c r="AC421" i="18"/>
  <c r="AD225" i="18"/>
  <c r="AD266" i="18"/>
  <c r="AE169" i="18"/>
  <c r="AE129" i="18"/>
  <c r="F394" i="18"/>
  <c r="AC138" i="18"/>
  <c r="AE578" i="18"/>
  <c r="AE326" i="6"/>
  <c r="AE500" i="18"/>
  <c r="AE538" i="18"/>
  <c r="AE255" i="18"/>
  <c r="AD387" i="18"/>
  <c r="AE364" i="6"/>
  <c r="AD233" i="6"/>
  <c r="AC317" i="18"/>
  <c r="AC389" i="18"/>
  <c r="AD48" i="6"/>
  <c r="F481" i="18"/>
  <c r="AC471" i="18"/>
  <c r="AE284" i="18"/>
  <c r="AD452" i="18"/>
  <c r="AE502" i="6"/>
  <c r="AC125" i="18"/>
  <c r="F483" i="18"/>
  <c r="AE227" i="18"/>
  <c r="F260" i="6"/>
  <c r="AE294" i="6"/>
  <c r="AD421" i="6"/>
  <c r="AC177" i="6"/>
  <c r="AD434" i="18"/>
  <c r="AE394" i="18"/>
  <c r="AC396" i="18"/>
  <c r="AC147" i="18"/>
  <c r="AE290" i="6"/>
  <c r="F183" i="18"/>
  <c r="AE564" i="18"/>
  <c r="AC375" i="18"/>
  <c r="F539" i="18"/>
  <c r="AD148" i="6"/>
  <c r="AD194" i="18"/>
  <c r="AD499" i="6"/>
  <c r="AE178" i="18"/>
  <c r="F205" i="18"/>
  <c r="AE152" i="18"/>
  <c r="AC494" i="18"/>
  <c r="F56" i="6"/>
  <c r="AE180" i="6"/>
  <c r="F20" i="6"/>
  <c r="F300" i="6"/>
  <c r="AC92" i="6"/>
  <c r="AC247" i="18"/>
  <c r="AE142" i="6"/>
  <c r="AD387" i="6"/>
  <c r="AC598" i="18"/>
  <c r="AC318" i="6"/>
  <c r="AD17" i="6"/>
  <c r="AD106" i="6"/>
  <c r="AE316" i="6"/>
  <c r="AE125" i="18"/>
  <c r="F468" i="18"/>
  <c r="F47" i="6"/>
  <c r="AC268" i="6"/>
  <c r="AD270" i="18"/>
  <c r="F371" i="18"/>
  <c r="AC390" i="18"/>
  <c r="F495" i="18"/>
  <c r="AE385" i="6"/>
  <c r="AD204" i="18"/>
  <c r="AE206" i="18"/>
  <c r="AC323" i="6"/>
  <c r="F292" i="6"/>
  <c r="AE199" i="6"/>
  <c r="AD128" i="6"/>
  <c r="AC451" i="18"/>
  <c r="F257" i="6"/>
  <c r="F130" i="6"/>
  <c r="AD610" i="18"/>
  <c r="AE156" i="6"/>
  <c r="AC507" i="6"/>
  <c r="AE185" i="6"/>
  <c r="AC231" i="18"/>
  <c r="AE225" i="18"/>
  <c r="F244" i="6"/>
  <c r="AE455" i="18"/>
  <c r="AC381" i="18"/>
  <c r="AE454" i="18"/>
  <c r="F205" i="6"/>
  <c r="F428" i="18"/>
  <c r="AE350" i="6"/>
  <c r="AC27" i="6"/>
  <c r="AC427" i="6"/>
  <c r="AC523" i="18"/>
  <c r="AC339" i="18"/>
  <c r="AE278" i="6"/>
  <c r="AD218" i="18"/>
  <c r="AE458" i="18"/>
  <c r="AC407" i="6"/>
  <c r="F316" i="18"/>
  <c r="F225" i="18"/>
  <c r="AE561" i="18"/>
  <c r="AD457" i="18"/>
  <c r="AD262" i="18"/>
  <c r="AD558" i="18"/>
  <c r="F608" i="18"/>
  <c r="AE64" i="6"/>
  <c r="F310" i="18"/>
  <c r="F136" i="18"/>
  <c r="AD122" i="6"/>
  <c r="F82" i="6"/>
  <c r="F246" i="6"/>
  <c r="AE319" i="6"/>
  <c r="F504" i="6"/>
  <c r="AE507" i="18"/>
  <c r="F170" i="6"/>
  <c r="AD285" i="18"/>
  <c r="AC528" i="18"/>
  <c r="AC337" i="18"/>
  <c r="F21" i="6"/>
  <c r="AD129" i="18"/>
  <c r="AD177" i="18"/>
  <c r="F177" i="6"/>
  <c r="AC323" i="18"/>
  <c r="AE360" i="18"/>
  <c r="AD474" i="6"/>
  <c r="AE124" i="6"/>
  <c r="AD87" i="6"/>
  <c r="AE448" i="18"/>
  <c r="F187" i="6"/>
  <c r="AE505" i="18"/>
  <c r="F75" i="6"/>
  <c r="AD349" i="18"/>
  <c r="AE361" i="6"/>
  <c r="F449" i="6"/>
  <c r="AE279" i="18"/>
  <c r="AD230" i="6"/>
  <c r="AC573" i="18"/>
  <c r="AE352" i="18"/>
  <c r="AD278" i="6"/>
  <c r="AE135" i="18"/>
  <c r="AD327" i="6"/>
  <c r="F498" i="6"/>
  <c r="AC263" i="18"/>
  <c r="AE611" i="18"/>
  <c r="AE121" i="18"/>
  <c r="AD454" i="18"/>
  <c r="AC228" i="6"/>
  <c r="AC230" i="18"/>
  <c r="F63" i="6"/>
  <c r="AC367" i="18"/>
  <c r="AD307" i="6"/>
  <c r="AD289" i="18"/>
  <c r="AE87" i="6"/>
  <c r="F247" i="6"/>
  <c r="AC17" i="6"/>
  <c r="AC171" i="6"/>
  <c r="AE471" i="6"/>
  <c r="AC220" i="6"/>
  <c r="F333" i="18"/>
  <c r="AE156" i="18"/>
  <c r="F255" i="6"/>
  <c r="AD476" i="18"/>
  <c r="AC259" i="6"/>
  <c r="AE28" i="6"/>
  <c r="AC522" i="18"/>
  <c r="AC149" i="18"/>
  <c r="AE165" i="18"/>
  <c r="F311" i="6"/>
  <c r="F406" i="18"/>
  <c r="AE149" i="18"/>
  <c r="AC215" i="6"/>
  <c r="AD484" i="18"/>
  <c r="AE245" i="6"/>
  <c r="F163" i="6"/>
  <c r="F106" i="6"/>
  <c r="AC54" i="6"/>
  <c r="AD342" i="6"/>
  <c r="AE146" i="18"/>
  <c r="AD207" i="6"/>
  <c r="AC460" i="18"/>
  <c r="AD219" i="6"/>
  <c r="AD159" i="6"/>
  <c r="AC519" i="18"/>
  <c r="AC189" i="6"/>
  <c r="AE419" i="6"/>
  <c r="AE539" i="18"/>
  <c r="F197" i="6"/>
  <c r="AD98" i="6"/>
  <c r="AE62" i="6"/>
  <c r="AE593" i="18"/>
  <c r="AC318" i="18"/>
  <c r="AE60" i="6"/>
  <c r="AC202" i="18"/>
  <c r="AD292" i="6"/>
  <c r="AC501" i="18"/>
  <c r="AE472" i="6"/>
  <c r="AC304" i="6"/>
  <c r="F71" i="6"/>
  <c r="AC520" i="18"/>
  <c r="F182" i="18"/>
  <c r="F129" i="6"/>
  <c r="AC424" i="6"/>
  <c r="AD463" i="18"/>
  <c r="AD415" i="18"/>
  <c r="AC192" i="18"/>
  <c r="F148" i="6"/>
  <c r="AD417" i="6"/>
  <c r="AD494" i="6"/>
  <c r="AE576" i="18"/>
  <c r="F360" i="18"/>
  <c r="AE151" i="18"/>
  <c r="AE224" i="6"/>
  <c r="AC514" i="18"/>
  <c r="AC118" i="18"/>
  <c r="AD609" i="18"/>
  <c r="AD166" i="6"/>
  <c r="AE114" i="6"/>
  <c r="AD167" i="6"/>
  <c r="AE311" i="6"/>
  <c r="F352" i="18"/>
  <c r="AD282" i="6"/>
  <c r="AE229" i="18"/>
  <c r="AE223" i="6"/>
  <c r="AC403" i="18"/>
  <c r="AE235" i="6"/>
  <c r="AE521" i="18"/>
  <c r="AE30" i="6"/>
  <c r="AE421" i="6"/>
  <c r="AC103" i="6"/>
  <c r="F364" i="18"/>
  <c r="AE243" i="6"/>
  <c r="AE376" i="6"/>
  <c r="AD138" i="18"/>
  <c r="AE342" i="6"/>
  <c r="AD394" i="18"/>
  <c r="F127" i="18"/>
  <c r="AC260" i="18"/>
  <c r="AE577" i="18"/>
  <c r="AD63" i="6"/>
  <c r="AE188" i="6"/>
  <c r="AD365" i="6"/>
  <c r="AC214" i="6"/>
  <c r="F153" i="18"/>
  <c r="AE379" i="6"/>
  <c r="AD552" i="18"/>
  <c r="AC289" i="18"/>
  <c r="AE442" i="18"/>
  <c r="AC169" i="18"/>
  <c r="AE70" i="6"/>
  <c r="F468" i="6"/>
  <c r="AE153" i="18"/>
  <c r="F377" i="6"/>
  <c r="F325" i="18"/>
  <c r="F287" i="18"/>
  <c r="AD409" i="6"/>
  <c r="AC442" i="6"/>
  <c r="AE63" i="6"/>
  <c r="AD478" i="6"/>
  <c r="AD373" i="6"/>
  <c r="AD510" i="18"/>
  <c r="AE52" i="6"/>
  <c r="AD313" i="18"/>
  <c r="AC504" i="18"/>
  <c r="F171" i="18"/>
  <c r="F261" i="6"/>
  <c r="F215" i="18"/>
  <c r="AC135" i="18"/>
  <c r="F245" i="6"/>
  <c r="AC224" i="18"/>
  <c r="AC153" i="6"/>
  <c r="AC169" i="6"/>
  <c r="AC383" i="18"/>
  <c r="AE205" i="18"/>
  <c r="AC354" i="18"/>
  <c r="AE411" i="6"/>
  <c r="AD226" i="6"/>
  <c r="F512" i="18"/>
  <c r="AD188" i="18"/>
  <c r="AE415" i="6"/>
  <c r="AD539" i="18"/>
  <c r="F167" i="18"/>
  <c r="AC121" i="6"/>
  <c r="AE26" i="6"/>
  <c r="AC176" i="6"/>
  <c r="F411" i="18"/>
  <c r="F158" i="18"/>
  <c r="AD502" i="6"/>
  <c r="AC277" i="6"/>
  <c r="AC221" i="6"/>
  <c r="AC492" i="18"/>
  <c r="F537" i="18"/>
  <c r="AD143" i="18"/>
  <c r="AE282" i="18"/>
  <c r="AD348" i="18"/>
  <c r="AC322" i="18"/>
  <c r="AC611" i="18"/>
  <c r="AD430" i="18"/>
  <c r="F13" i="6"/>
  <c r="AD440" i="6"/>
  <c r="F22" i="6"/>
  <c r="AD384" i="18"/>
  <c r="AE199" i="18"/>
  <c r="AC193" i="6"/>
  <c r="AC309" i="6"/>
  <c r="AD504" i="6"/>
  <c r="AD119" i="6"/>
  <c r="AE532" i="18"/>
  <c r="F305" i="18"/>
  <c r="AE393" i="6"/>
  <c r="AE208" i="6"/>
  <c r="AC365" i="18"/>
  <c r="F230" i="6"/>
  <c r="AD182" i="6"/>
  <c r="AC364" i="18"/>
  <c r="AD31" i="6"/>
  <c r="AD320" i="6"/>
  <c r="AC487" i="18"/>
  <c r="F208" i="6"/>
  <c r="F90" i="6"/>
  <c r="AC190" i="6"/>
  <c r="AC452" i="18"/>
  <c r="AE252" i="18"/>
  <c r="AC530" i="18"/>
  <c r="AE138" i="18"/>
  <c r="F580" i="18"/>
  <c r="AC315" i="18"/>
  <c r="AC251" i="18"/>
  <c r="AD317" i="18"/>
  <c r="AC438" i="6"/>
  <c r="AE157" i="6"/>
  <c r="AE175" i="18"/>
  <c r="AE315" i="6"/>
  <c r="AE503" i="18"/>
  <c r="AE304" i="18"/>
  <c r="F486" i="18"/>
  <c r="AC178" i="18"/>
  <c r="AC288" i="18"/>
  <c r="F238" i="6"/>
  <c r="F172" i="6"/>
  <c r="AD297" i="18"/>
  <c r="AD419" i="6"/>
  <c r="AD212" i="18"/>
  <c r="AE459" i="18"/>
  <c r="AE257" i="6"/>
  <c r="AE213" i="18"/>
  <c r="F33" i="6"/>
  <c r="AC591" i="18"/>
  <c r="F365" i="18"/>
  <c r="AD326" i="6"/>
  <c r="AD408" i="18"/>
  <c r="F415" i="6"/>
  <c r="AD271" i="6"/>
  <c r="F431" i="6"/>
  <c r="AD386" i="6"/>
  <c r="F268" i="6"/>
  <c r="AE292" i="6"/>
  <c r="F199" i="6"/>
  <c r="AD443" i="18"/>
  <c r="AE378" i="6"/>
  <c r="AD153" i="18"/>
  <c r="AC248" i="18"/>
  <c r="AD145" i="6"/>
  <c r="F45" i="6"/>
  <c r="AD208" i="6"/>
  <c r="AE304" i="6"/>
  <c r="AD272" i="18"/>
  <c r="AD549" i="18"/>
  <c r="AE484" i="18"/>
  <c r="AD203" i="18"/>
  <c r="AD340" i="18"/>
  <c r="AE607" i="18"/>
  <c r="AC15" i="6"/>
  <c r="AC160" i="18"/>
  <c r="AE374" i="6"/>
  <c r="F243" i="6"/>
  <c r="AD319" i="18"/>
  <c r="AE327" i="6"/>
  <c r="AC325" i="18"/>
  <c r="F609" i="18"/>
  <c r="AE279" i="6"/>
  <c r="AE338" i="6"/>
  <c r="AC243" i="6"/>
  <c r="F397" i="6"/>
  <c r="AE412" i="18"/>
  <c r="AD131" i="6"/>
  <c r="AE408" i="6"/>
  <c r="AC481" i="6"/>
  <c r="F74" i="6"/>
  <c r="F237" i="6"/>
  <c r="F296" i="18"/>
  <c r="AC264" i="6"/>
  <c r="F203" i="6"/>
  <c r="AE343" i="18"/>
  <c r="AC341" i="18"/>
  <c r="AD338" i="18"/>
  <c r="AC593" i="18"/>
  <c r="F138" i="18"/>
  <c r="AD140" i="18"/>
  <c r="AC305" i="18"/>
  <c r="F195" i="6"/>
  <c r="AC395" i="6"/>
  <c r="F254" i="6"/>
  <c r="F272" i="6"/>
  <c r="AD385" i="6"/>
  <c r="AE203" i="6"/>
  <c r="AC284" i="6"/>
  <c r="AE73" i="6"/>
  <c r="AC480" i="18"/>
  <c r="AD468" i="18"/>
  <c r="AE27" i="6"/>
  <c r="AE377" i="18"/>
  <c r="AC106" i="6"/>
  <c r="F372" i="6"/>
  <c r="AE282" i="6"/>
  <c r="AD328" i="18"/>
  <c r="AD343" i="6"/>
  <c r="AD447" i="18"/>
  <c r="AC595" i="18"/>
  <c r="AC219" i="18"/>
  <c r="AD43" i="6"/>
  <c r="AC174" i="18"/>
  <c r="AD605" i="18"/>
  <c r="F378" i="6"/>
  <c r="AC279" i="18"/>
  <c r="AE89" i="6"/>
  <c r="F155" i="18"/>
  <c r="AD602" i="18"/>
  <c r="AD153" i="6"/>
  <c r="AD607" i="18"/>
  <c r="F368" i="6"/>
  <c r="AE382" i="18"/>
  <c r="AC71" i="6"/>
  <c r="AD206" i="18"/>
  <c r="AE250" i="6"/>
  <c r="AE399" i="18"/>
  <c r="AC135" i="6"/>
  <c r="AE556" i="18"/>
  <c r="AE531" i="18"/>
  <c r="F400" i="18"/>
  <c r="AE109" i="6"/>
  <c r="AE238" i="18"/>
  <c r="F492" i="6"/>
  <c r="AD345" i="6"/>
  <c r="AC457" i="6"/>
  <c r="AD310" i="18"/>
  <c r="AE486" i="6"/>
  <c r="AE423" i="18"/>
  <c r="F459" i="18"/>
  <c r="AE97" i="6"/>
  <c r="F456" i="6"/>
  <c r="AD434" i="6"/>
  <c r="AE237" i="18"/>
  <c r="AC362" i="18"/>
  <c r="AD491" i="18"/>
  <c r="AD222" i="6"/>
  <c r="AE141" i="6"/>
  <c r="F370" i="6"/>
  <c r="AC181" i="6"/>
  <c r="AC601" i="18"/>
  <c r="AE162" i="6"/>
  <c r="AD396" i="6"/>
  <c r="F441" i="6"/>
  <c r="AC36" i="6"/>
  <c r="F277" i="6"/>
  <c r="F578" i="18"/>
  <c r="F577" i="18"/>
  <c r="AD320" i="18"/>
  <c r="AE343" i="6"/>
  <c r="AE17" i="6"/>
  <c r="F281" i="18"/>
  <c r="AC84" i="6"/>
  <c r="AD341" i="6"/>
  <c r="AC335" i="18"/>
  <c r="F458" i="18"/>
  <c r="AD124" i="18"/>
  <c r="F367" i="6"/>
  <c r="AD216" i="6"/>
  <c r="AC503" i="18"/>
  <c r="AD492" i="6"/>
  <c r="F384" i="18"/>
  <c r="AD448" i="18"/>
  <c r="F495" i="6"/>
  <c r="F425" i="18"/>
  <c r="AE244" i="18"/>
  <c r="AE256" i="6"/>
  <c r="F508" i="18"/>
  <c r="AC558" i="18"/>
  <c r="F427" i="18"/>
  <c r="AE457" i="18"/>
  <c r="AC543" i="18"/>
  <c r="F324" i="18"/>
  <c r="AD344" i="18"/>
  <c r="F352" i="6"/>
  <c r="AE446" i="6"/>
  <c r="AE492" i="6"/>
  <c r="AD423" i="18"/>
  <c r="AE406" i="6"/>
  <c r="F278" i="6"/>
  <c r="F485" i="18"/>
  <c r="AE290" i="18"/>
  <c r="F347" i="6"/>
  <c r="F453" i="6"/>
  <c r="AC348" i="18"/>
  <c r="AC163" i="18"/>
  <c r="AD545" i="18"/>
  <c r="AC291" i="18"/>
  <c r="AD179" i="18"/>
  <c r="AD176" i="6"/>
  <c r="F314" i="18"/>
  <c r="AC228" i="18"/>
  <c r="AC105" i="6"/>
  <c r="AD414" i="6"/>
  <c r="AE371" i="6"/>
  <c r="AE118" i="6"/>
  <c r="AC47" i="6"/>
  <c r="AC162" i="6"/>
  <c r="AC490" i="6"/>
  <c r="AC478" i="18"/>
  <c r="F466" i="6"/>
  <c r="AD458" i="6"/>
  <c r="F448" i="6"/>
  <c r="AD581" i="18"/>
  <c r="AD127" i="6"/>
  <c r="AD485" i="18"/>
  <c r="F312" i="18"/>
  <c r="AE126" i="6"/>
  <c r="AC124" i="6"/>
  <c r="AD127" i="18"/>
  <c r="AE128" i="6"/>
  <c r="AD21" i="6"/>
  <c r="AE441" i="18"/>
  <c r="AD136" i="6"/>
  <c r="AE405" i="18"/>
  <c r="AD309" i="6"/>
  <c r="AC21" i="6"/>
  <c r="AC198" i="18"/>
  <c r="AC555" i="18"/>
  <c r="AC412" i="6"/>
  <c r="AF412" i="6" l="1"/>
  <c r="Y413" i="22" s="1"/>
  <c r="V413" i="22"/>
  <c r="AQ412" i="6"/>
  <c r="AR412" i="6" s="1"/>
  <c r="AF555" i="18"/>
  <c r="Y453" i="23" s="1"/>
  <c r="V453" i="23"/>
  <c r="AP555" i="18"/>
  <c r="AQ555" i="18" s="1"/>
  <c r="AF198" i="18"/>
  <c r="Y96" i="23" s="1"/>
  <c r="AP198" i="18"/>
  <c r="AQ198" i="18" s="1"/>
  <c r="V96" i="23"/>
  <c r="AF21" i="6"/>
  <c r="Y22" i="22" s="1"/>
  <c r="V22" i="22"/>
  <c r="AQ21" i="6"/>
  <c r="AR21" i="6" s="1"/>
  <c r="W310" i="22"/>
  <c r="X303" i="23"/>
  <c r="W137" i="22"/>
  <c r="X339" i="23"/>
  <c r="W22" i="22"/>
  <c r="X129" i="22"/>
  <c r="W25" i="23"/>
  <c r="AF124" i="6"/>
  <c r="Y125" i="22" s="1"/>
  <c r="AQ124" i="6"/>
  <c r="AR124" i="6" s="1"/>
  <c r="V125" i="22"/>
  <c r="X127" i="22"/>
  <c r="U312" i="18"/>
  <c r="AM312" i="18"/>
  <c r="V312" i="18"/>
  <c r="P312" i="18"/>
  <c r="F210" i="23"/>
  <c r="Z312" i="18"/>
  <c r="W383" i="23"/>
  <c r="W128" i="22"/>
  <c r="W479" i="23"/>
  <c r="V448" i="6"/>
  <c r="Z448" i="6"/>
  <c r="P448" i="6"/>
  <c r="F449" i="22"/>
  <c r="AN448" i="6"/>
  <c r="AY448" i="6" s="1"/>
  <c r="U448" i="6"/>
  <c r="W459" i="22"/>
  <c r="F467" i="22"/>
  <c r="U466" i="6"/>
  <c r="AN466" i="6"/>
  <c r="AY466" i="6" s="1"/>
  <c r="P466" i="6"/>
  <c r="V466" i="6"/>
  <c r="Z466" i="6"/>
  <c r="AP478" i="18"/>
  <c r="AQ478" i="18" s="1"/>
  <c r="AF478" i="18"/>
  <c r="Y376" i="23" s="1"/>
  <c r="V376" i="23"/>
  <c r="AF490" i="6"/>
  <c r="Y491" i="22" s="1"/>
  <c r="V491" i="22"/>
  <c r="AQ490" i="6"/>
  <c r="AR490" i="6" s="1"/>
  <c r="V163" i="22"/>
  <c r="AF162" i="6"/>
  <c r="Y163" i="22" s="1"/>
  <c r="AQ162" i="6"/>
  <c r="AR162" i="6" s="1"/>
  <c r="V48" i="22"/>
  <c r="AF47" i="6"/>
  <c r="Y48" i="22" s="1"/>
  <c r="AQ47" i="6"/>
  <c r="AR47" i="6" s="1"/>
  <c r="X119" i="22"/>
  <c r="X372" i="22"/>
  <c r="W415" i="22"/>
  <c r="AF105" i="6"/>
  <c r="Y106" i="22" s="1"/>
  <c r="V106" i="22"/>
  <c r="AQ105" i="6"/>
  <c r="AR105" i="6" s="1"/>
  <c r="AF228" i="18"/>
  <c r="Y126" i="23" s="1"/>
  <c r="AP228" i="18"/>
  <c r="AQ228" i="18" s="1"/>
  <c r="V126" i="23"/>
  <c r="Z314" i="18"/>
  <c r="F212" i="23"/>
  <c r="V314" i="18"/>
  <c r="AM314" i="18"/>
  <c r="U314" i="18"/>
  <c r="P314" i="18"/>
  <c r="W177" i="22"/>
  <c r="W77" i="23"/>
  <c r="AP291" i="18"/>
  <c r="AQ291" i="18" s="1"/>
  <c r="AF291" i="18"/>
  <c r="Y189" i="23" s="1"/>
  <c r="V189" i="23"/>
  <c r="W443" i="23"/>
  <c r="AF163" i="18"/>
  <c r="Y61" i="23" s="1"/>
  <c r="V61" i="23"/>
  <c r="AP163" i="18"/>
  <c r="AQ163" i="18" s="1"/>
  <c r="V246" i="23"/>
  <c r="AP348" i="18"/>
  <c r="AQ348" i="18" s="1"/>
  <c r="AF348" i="18"/>
  <c r="Y246" i="23" s="1"/>
  <c r="U453" i="6"/>
  <c r="P453" i="6"/>
  <c r="V453" i="6"/>
  <c r="F454" i="22"/>
  <c r="Z453" i="6"/>
  <c r="AN453" i="6"/>
  <c r="AY453" i="6" s="1"/>
  <c r="AN347" i="6"/>
  <c r="AY347" i="6" s="1"/>
  <c r="P347" i="6"/>
  <c r="Z347" i="6"/>
  <c r="V347" i="6"/>
  <c r="F348" i="22"/>
  <c r="U347" i="6"/>
  <c r="X188" i="23"/>
  <c r="V485" i="18"/>
  <c r="AM485" i="18"/>
  <c r="U485" i="18"/>
  <c r="P485" i="18"/>
  <c r="F383" i="23"/>
  <c r="Z485" i="18"/>
  <c r="V278" i="6"/>
  <c r="U278" i="6"/>
  <c r="F279" i="22"/>
  <c r="Z278" i="6"/>
  <c r="AN278" i="6"/>
  <c r="AY278" i="6" s="1"/>
  <c r="P278" i="6"/>
  <c r="X407" i="22"/>
  <c r="W321" i="23"/>
  <c r="X493" i="22"/>
  <c r="X447" i="22"/>
  <c r="V352" i="6"/>
  <c r="P352" i="6"/>
  <c r="F353" i="22"/>
  <c r="AN352" i="6"/>
  <c r="AY352" i="6" s="1"/>
  <c r="U352" i="6"/>
  <c r="Z352" i="6"/>
  <c r="W242" i="23"/>
  <c r="P324" i="18"/>
  <c r="V324" i="18"/>
  <c r="Z324" i="18"/>
  <c r="F222" i="23"/>
  <c r="AM324" i="18"/>
  <c r="U324" i="18"/>
  <c r="AF543" i="18"/>
  <c r="Y441" i="23" s="1"/>
  <c r="V441" i="23"/>
  <c r="AP543" i="18"/>
  <c r="AQ543" i="18" s="1"/>
  <c r="X355" i="23"/>
  <c r="V427" i="18"/>
  <c r="Z427" i="18"/>
  <c r="AM427" i="18"/>
  <c r="P427" i="18"/>
  <c r="F325" i="23"/>
  <c r="U427" i="18"/>
  <c r="V456" i="23"/>
  <c r="AP558" i="18"/>
  <c r="AQ558" i="18" s="1"/>
  <c r="AF558" i="18"/>
  <c r="Y456" i="23" s="1"/>
  <c r="F406" i="23"/>
  <c r="AM508" i="18"/>
  <c r="U508" i="18"/>
  <c r="V508" i="18"/>
  <c r="P508" i="18"/>
  <c r="Z508" i="18"/>
  <c r="X257" i="22"/>
  <c r="X142" i="23"/>
  <c r="AM425" i="18"/>
  <c r="P425" i="18"/>
  <c r="Z425" i="18"/>
  <c r="U425" i="18"/>
  <c r="F323" i="23"/>
  <c r="V425" i="18"/>
  <c r="P495" i="6"/>
  <c r="V495" i="6"/>
  <c r="F496" i="22"/>
  <c r="Z495" i="6"/>
  <c r="U495" i="6"/>
  <c r="AN495" i="6"/>
  <c r="AY495" i="6" s="1"/>
  <c r="W346" i="23"/>
  <c r="Z384" i="18"/>
  <c r="V384" i="18"/>
  <c r="F282" i="23"/>
  <c r="U384" i="18"/>
  <c r="AM384" i="18"/>
  <c r="P384" i="18"/>
  <c r="W493" i="22"/>
  <c r="V401" i="23"/>
  <c r="AF503" i="18"/>
  <c r="Y401" i="23" s="1"/>
  <c r="AP503" i="18"/>
  <c r="AQ503" i="18" s="1"/>
  <c r="W217" i="22"/>
  <c r="Z367" i="6"/>
  <c r="U367" i="6"/>
  <c r="AN367" i="6"/>
  <c r="AY367" i="6" s="1"/>
  <c r="F368" i="22"/>
  <c r="P367" i="6"/>
  <c r="V367" i="6"/>
  <c r="W22" i="23"/>
  <c r="Z458" i="18"/>
  <c r="F356" i="23"/>
  <c r="AM458" i="18"/>
  <c r="P458" i="18"/>
  <c r="U458" i="18"/>
  <c r="V458" i="18"/>
  <c r="AP335" i="18"/>
  <c r="AQ335" i="18" s="1"/>
  <c r="AF335" i="18"/>
  <c r="Y233" i="23" s="1"/>
  <c r="V233" i="23"/>
  <c r="W342" i="22"/>
  <c r="AQ84" i="6"/>
  <c r="AR84" i="6" s="1"/>
  <c r="V85" i="22"/>
  <c r="AF84" i="6"/>
  <c r="Y85" i="22" s="1"/>
  <c r="AM281" i="18"/>
  <c r="V281" i="18"/>
  <c r="U281" i="18"/>
  <c r="P281" i="18"/>
  <c r="Z281" i="18"/>
  <c r="F179" i="23"/>
  <c r="X18" i="22"/>
  <c r="X344" i="22"/>
  <c r="W218" i="23"/>
  <c r="F475" i="23"/>
  <c r="AM577" i="18"/>
  <c r="Z577" i="18"/>
  <c r="V577" i="18"/>
  <c r="P577" i="18"/>
  <c r="U577" i="18"/>
  <c r="P578" i="18"/>
  <c r="Z578" i="18"/>
  <c r="V578" i="18"/>
  <c r="AM578" i="18"/>
  <c r="U578" i="18"/>
  <c r="F476" i="23"/>
  <c r="V277" i="6"/>
  <c r="U277" i="6"/>
  <c r="Z277" i="6"/>
  <c r="AN277" i="6"/>
  <c r="AY277" i="6" s="1"/>
  <c r="F278" i="22"/>
  <c r="P277" i="6"/>
  <c r="AF36" i="6"/>
  <c r="Y37" i="22" s="1"/>
  <c r="AQ36" i="6"/>
  <c r="AR36" i="6" s="1"/>
  <c r="V37" i="22"/>
  <c r="P441" i="6"/>
  <c r="Z441" i="6"/>
  <c r="F442" i="22"/>
  <c r="V441" i="6"/>
  <c r="U441" i="6"/>
  <c r="AN441" i="6"/>
  <c r="AY441" i="6" s="1"/>
  <c r="W397" i="22"/>
  <c r="X163" i="22"/>
  <c r="AF601" i="18"/>
  <c r="Y499" i="23" s="1"/>
  <c r="V499" i="23"/>
  <c r="AP601" i="18"/>
  <c r="AQ601" i="18" s="1"/>
  <c r="AQ181" i="6"/>
  <c r="AR181" i="6" s="1"/>
  <c r="V182" i="22"/>
  <c r="AF181" i="6"/>
  <c r="Y182" i="22" s="1"/>
  <c r="P370" i="6"/>
  <c r="V370" i="6"/>
  <c r="Z370" i="6"/>
  <c r="F371" i="22"/>
  <c r="AN370" i="6"/>
  <c r="AY370" i="6" s="1"/>
  <c r="U370" i="6"/>
  <c r="X142" i="22"/>
  <c r="W223" i="22"/>
  <c r="W389" i="23"/>
  <c r="AP362" i="18"/>
  <c r="AQ362" i="18" s="1"/>
  <c r="AF362" i="18"/>
  <c r="Y260" i="23" s="1"/>
  <c r="V260" i="23"/>
  <c r="X135" i="23"/>
  <c r="W435" i="22"/>
  <c r="U456" i="6"/>
  <c r="AN456" i="6"/>
  <c r="AY456" i="6" s="1"/>
  <c r="V456" i="6"/>
  <c r="Z456" i="6"/>
  <c r="F457" i="22"/>
  <c r="P456" i="6"/>
  <c r="X98" i="22"/>
  <c r="P459" i="18"/>
  <c r="V459" i="18"/>
  <c r="Z459" i="18"/>
  <c r="U459" i="18"/>
  <c r="F357" i="23"/>
  <c r="AM459" i="18"/>
  <c r="X321" i="23"/>
  <c r="X487" i="22"/>
  <c r="W208" i="23"/>
  <c r="AF457" i="6"/>
  <c r="Y458" i="22" s="1"/>
  <c r="V458" i="22"/>
  <c r="AQ457" i="6"/>
  <c r="AR457" i="6" s="1"/>
  <c r="W346" i="22"/>
  <c r="V492" i="6"/>
  <c r="AN492" i="6"/>
  <c r="AY492" i="6" s="1"/>
  <c r="U492" i="6"/>
  <c r="P492" i="6"/>
  <c r="F493" i="22"/>
  <c r="Z492" i="6"/>
  <c r="X136" i="23"/>
  <c r="X110" i="22"/>
  <c r="F298" i="23"/>
  <c r="Z400" i="18"/>
  <c r="AM400" i="18"/>
  <c r="P400" i="18"/>
  <c r="V400" i="18"/>
  <c r="U400" i="18"/>
  <c r="X429" i="23"/>
  <c r="X454" i="23"/>
  <c r="V136" i="22"/>
  <c r="AF135" i="6"/>
  <c r="Y136" i="22" s="1"/>
  <c r="AQ135" i="6"/>
  <c r="AR135" i="6" s="1"/>
  <c r="X297" i="23"/>
  <c r="X251" i="22"/>
  <c r="W104" i="23"/>
  <c r="AF71" i="6"/>
  <c r="Y72" i="22" s="1"/>
  <c r="V72" i="22"/>
  <c r="AQ71" i="6"/>
  <c r="AR71" i="6" s="1"/>
  <c r="X280" i="23"/>
  <c r="V368" i="6"/>
  <c r="P368" i="6"/>
  <c r="U368" i="6"/>
  <c r="AN368" i="6"/>
  <c r="AY368" i="6" s="1"/>
  <c r="Z368" i="6"/>
  <c r="F369" i="22"/>
  <c r="W505" i="23"/>
  <c r="W154" i="22"/>
  <c r="W500" i="23"/>
  <c r="P155" i="18"/>
  <c r="U155" i="18"/>
  <c r="V155" i="18"/>
  <c r="AM155" i="18"/>
  <c r="F53" i="23"/>
  <c r="Z155" i="18"/>
  <c r="X90" i="22"/>
  <c r="AP279" i="18"/>
  <c r="AQ279" i="18" s="1"/>
  <c r="AF279" i="18"/>
  <c r="Y177" i="23" s="1"/>
  <c r="V177" i="23"/>
  <c r="F379" i="22"/>
  <c r="P378" i="6"/>
  <c r="U378" i="6"/>
  <c r="AN378" i="6"/>
  <c r="AY378" i="6" s="1"/>
  <c r="Z378" i="6"/>
  <c r="V378" i="6"/>
  <c r="W503" i="23"/>
  <c r="V72" i="23"/>
  <c r="AP174" i="18"/>
  <c r="AQ174" i="18" s="1"/>
  <c r="AF174" i="18"/>
  <c r="Y72" i="23" s="1"/>
  <c r="W44" i="22"/>
  <c r="AF219" i="18"/>
  <c r="Y117" i="23" s="1"/>
  <c r="V117" i="23"/>
  <c r="AP219" i="18"/>
  <c r="AQ219" i="18" s="1"/>
  <c r="AF595" i="18"/>
  <c r="Y493" i="23" s="1"/>
  <c r="V493" i="23"/>
  <c r="AP595" i="18"/>
  <c r="AQ595" i="18" s="1"/>
  <c r="W345" i="23"/>
  <c r="W344" i="22"/>
  <c r="W226" i="23"/>
  <c r="X283" i="22"/>
  <c r="F373" i="22"/>
  <c r="P372" i="6"/>
  <c r="V372" i="6"/>
  <c r="AN372" i="6"/>
  <c r="AY372" i="6" s="1"/>
  <c r="Z372" i="6"/>
  <c r="U372" i="6"/>
  <c r="AF106" i="6"/>
  <c r="Y107" i="22" s="1"/>
  <c r="V107" i="22"/>
  <c r="AQ106" i="6"/>
  <c r="AR106" i="6" s="1"/>
  <c r="X275" i="23"/>
  <c r="X28" i="22"/>
  <c r="W366" i="23"/>
  <c r="AP480" i="18"/>
  <c r="AQ480" i="18" s="1"/>
  <c r="AF480" i="18"/>
  <c r="Y378" i="23" s="1"/>
  <c r="V378" i="23"/>
  <c r="X74" i="22"/>
  <c r="AF284" i="6"/>
  <c r="Y285" i="22" s="1"/>
  <c r="V285" i="22"/>
  <c r="AQ284" i="6"/>
  <c r="AR284" i="6" s="1"/>
  <c r="X204" i="22"/>
  <c r="W386" i="22"/>
  <c r="V272" i="6"/>
  <c r="Z272" i="6"/>
  <c r="F273" i="22"/>
  <c r="P272" i="6"/>
  <c r="U272" i="6"/>
  <c r="AN272" i="6"/>
  <c r="AY272" i="6" s="1"/>
  <c r="AN254" i="6"/>
  <c r="AY254" i="6" s="1"/>
  <c r="P254" i="6"/>
  <c r="U254" i="6"/>
  <c r="V254" i="6"/>
  <c r="Z254" i="6"/>
  <c r="F255" i="22"/>
  <c r="AF395" i="6"/>
  <c r="Y396" i="22" s="1"/>
  <c r="AQ395" i="6"/>
  <c r="AR395" i="6" s="1"/>
  <c r="V396" i="22"/>
  <c r="U195" i="6"/>
  <c r="AN195" i="6"/>
  <c r="AY195" i="6" s="1"/>
  <c r="V195" i="6"/>
  <c r="P195" i="6"/>
  <c r="F196" i="22"/>
  <c r="Z195" i="6"/>
  <c r="AP305" i="18"/>
  <c r="AQ305" i="18" s="1"/>
  <c r="AF305" i="18"/>
  <c r="Y203" i="23" s="1"/>
  <c r="V203" i="23"/>
  <c r="W38" i="23"/>
  <c r="Z138" i="18"/>
  <c r="AM138" i="18"/>
  <c r="F36" i="23"/>
  <c r="P138" i="18"/>
  <c r="U138" i="18"/>
  <c r="V138" i="18"/>
  <c r="AF593" i="18"/>
  <c r="Y491" i="23" s="1"/>
  <c r="V491" i="23"/>
  <c r="AP593" i="18"/>
  <c r="AQ593" i="18" s="1"/>
  <c r="W236" i="23"/>
  <c r="AP341" i="18"/>
  <c r="AQ341" i="18" s="1"/>
  <c r="AF341" i="18"/>
  <c r="Y239" i="23" s="1"/>
  <c r="V239" i="23"/>
  <c r="X241" i="23"/>
  <c r="F204" i="22"/>
  <c r="Z203" i="6"/>
  <c r="AN203" i="6"/>
  <c r="AY203" i="6" s="1"/>
  <c r="V203" i="6"/>
  <c r="P203" i="6"/>
  <c r="U203" i="6"/>
  <c r="V265" i="22"/>
  <c r="AF264" i="6"/>
  <c r="Y265" i="22" s="1"/>
  <c r="AQ264" i="6"/>
  <c r="AR264" i="6" s="1"/>
  <c r="P296" i="18"/>
  <c r="F194" i="23"/>
  <c r="U296" i="18"/>
  <c r="V296" i="18"/>
  <c r="Z296" i="18"/>
  <c r="AM296" i="18"/>
  <c r="AN237" i="6"/>
  <c r="AY237" i="6" s="1"/>
  <c r="P237" i="6"/>
  <c r="V237" i="6"/>
  <c r="F238" i="22"/>
  <c r="U237" i="6"/>
  <c r="Z237" i="6"/>
  <c r="P74" i="6"/>
  <c r="AN74" i="6"/>
  <c r="AY74" i="6" s="1"/>
  <c r="U74" i="6"/>
  <c r="F75" i="22"/>
  <c r="V74" i="6"/>
  <c r="Z74" i="6"/>
  <c r="AF481" i="6"/>
  <c r="Y482" i="22" s="1"/>
  <c r="AQ481" i="6"/>
  <c r="AR481" i="6" s="1"/>
  <c r="V482" i="22"/>
  <c r="X409" i="22"/>
  <c r="W132" i="22"/>
  <c r="X310" i="23"/>
  <c r="Z397" i="6"/>
  <c r="P397" i="6"/>
  <c r="F398" i="22"/>
  <c r="V397" i="6"/>
  <c r="U397" i="6"/>
  <c r="AN397" i="6"/>
  <c r="AY397" i="6" s="1"/>
  <c r="AF243" i="6"/>
  <c r="Y244" i="22" s="1"/>
  <c r="V244" i="22"/>
  <c r="AQ243" i="6"/>
  <c r="AR243" i="6" s="1"/>
  <c r="X339" i="22"/>
  <c r="X280" i="22"/>
  <c r="Z609" i="18"/>
  <c r="V609" i="18"/>
  <c r="U609" i="18"/>
  <c r="P609" i="18"/>
  <c r="AM609" i="18"/>
  <c r="F507" i="23"/>
  <c r="V223" i="23"/>
  <c r="AP325" i="18"/>
  <c r="AQ325" i="18" s="1"/>
  <c r="AF325" i="18"/>
  <c r="Y223" i="23" s="1"/>
  <c r="X328" i="22"/>
  <c r="W217" i="23"/>
  <c r="AN243" i="6"/>
  <c r="AY243" i="6" s="1"/>
  <c r="F244" i="22"/>
  <c r="Z243" i="6"/>
  <c r="U243" i="6"/>
  <c r="P243" i="6"/>
  <c r="V243" i="6"/>
  <c r="X375" i="22"/>
  <c r="V58" i="23"/>
  <c r="AP160" i="18"/>
  <c r="AQ160" i="18" s="1"/>
  <c r="AF160" i="18"/>
  <c r="Y58" i="23" s="1"/>
  <c r="V16" i="22"/>
  <c r="AF15" i="6"/>
  <c r="Y16" i="22" s="1"/>
  <c r="AQ15" i="6"/>
  <c r="AR15" i="6" s="1"/>
  <c r="X505" i="23"/>
  <c r="W238" i="23"/>
  <c r="W101" i="23"/>
  <c r="X382" i="23"/>
  <c r="W447" i="23"/>
  <c r="W170" i="23"/>
  <c r="X305" i="22"/>
  <c r="W209" i="22"/>
  <c r="V45" i="6"/>
  <c r="U45" i="6"/>
  <c r="F46" i="22"/>
  <c r="Z45" i="6"/>
  <c r="P45" i="6"/>
  <c r="AN45" i="6"/>
  <c r="AY45" i="6" s="1"/>
  <c r="W146" i="22"/>
  <c r="V146" i="23"/>
  <c r="AF248" i="18"/>
  <c r="Y146" i="23" s="1"/>
  <c r="AP248" i="18"/>
  <c r="AQ248" i="18" s="1"/>
  <c r="W51" i="23"/>
  <c r="X379" i="22"/>
  <c r="W341" i="23"/>
  <c r="V199" i="6"/>
  <c r="AN199" i="6"/>
  <c r="AY199" i="6" s="1"/>
  <c r="U199" i="6"/>
  <c r="F200" i="22"/>
  <c r="Z199" i="6"/>
  <c r="P199" i="6"/>
  <c r="X293" i="22"/>
  <c r="F269" i="22"/>
  <c r="AN268" i="6"/>
  <c r="AY268" i="6" s="1"/>
  <c r="P268" i="6"/>
  <c r="U268" i="6"/>
  <c r="Z268" i="6"/>
  <c r="V268" i="6"/>
  <c r="W387" i="22"/>
  <c r="V431" i="6"/>
  <c r="Z431" i="6"/>
  <c r="F432" i="22"/>
  <c r="AN431" i="6"/>
  <c r="AY431" i="6" s="1"/>
  <c r="U431" i="6"/>
  <c r="P431" i="6"/>
  <c r="W272" i="22"/>
  <c r="P415" i="6"/>
  <c r="Z415" i="6"/>
  <c r="V415" i="6"/>
  <c r="AN415" i="6"/>
  <c r="AY415" i="6" s="1"/>
  <c r="U415" i="6"/>
  <c r="F416" i="22"/>
  <c r="W306" i="23"/>
  <c r="W327" i="22"/>
  <c r="AM365" i="18"/>
  <c r="P365" i="18"/>
  <c r="F263" i="23"/>
  <c r="U365" i="18"/>
  <c r="V365" i="18"/>
  <c r="Z365" i="18"/>
  <c r="AP591" i="18"/>
  <c r="AQ591" i="18" s="1"/>
  <c r="AF591" i="18"/>
  <c r="Y489" i="23" s="1"/>
  <c r="V489" i="23"/>
  <c r="Z33" i="6"/>
  <c r="F34" i="22"/>
  <c r="AN33" i="6"/>
  <c r="AY33" i="6" s="1"/>
  <c r="P33" i="6"/>
  <c r="V33" i="6"/>
  <c r="U33" i="6"/>
  <c r="X111" i="23"/>
  <c r="X258" i="22"/>
  <c r="X357" i="23"/>
  <c r="W110" i="23"/>
  <c r="W420" i="22"/>
  <c r="W195" i="23"/>
  <c r="Z172" i="6"/>
  <c r="AN172" i="6"/>
  <c r="AY172" i="6" s="1"/>
  <c r="U172" i="6"/>
  <c r="F173" i="22"/>
  <c r="V172" i="6"/>
  <c r="P172" i="6"/>
  <c r="Z238" i="6"/>
  <c r="F239" i="22"/>
  <c r="U238" i="6"/>
  <c r="V238" i="6"/>
  <c r="P238" i="6"/>
  <c r="AN238" i="6"/>
  <c r="AY238" i="6" s="1"/>
  <c r="AP288" i="18"/>
  <c r="AQ288" i="18" s="1"/>
  <c r="AF288" i="18"/>
  <c r="Y186" i="23" s="1"/>
  <c r="V186" i="23"/>
  <c r="V76" i="23"/>
  <c r="AP178" i="18"/>
  <c r="AQ178" i="18" s="1"/>
  <c r="AF178" i="18"/>
  <c r="Y76" i="23" s="1"/>
  <c r="V486" i="18"/>
  <c r="F384" i="23"/>
  <c r="AM486" i="18"/>
  <c r="Z486" i="18"/>
  <c r="P486" i="18"/>
  <c r="U486" i="18"/>
  <c r="X202" i="23"/>
  <c r="X401" i="23"/>
  <c r="X316" i="22"/>
  <c r="X73" i="23"/>
  <c r="X158" i="22"/>
  <c r="AF438" i="6"/>
  <c r="Y439" i="22" s="1"/>
  <c r="V439" i="22"/>
  <c r="AQ438" i="6"/>
  <c r="AR438" i="6" s="1"/>
  <c r="W215" i="23"/>
  <c r="AF251" i="18"/>
  <c r="Y149" i="23" s="1"/>
  <c r="V149" i="23"/>
  <c r="AP251" i="18"/>
  <c r="AQ251" i="18" s="1"/>
  <c r="V213" i="23"/>
  <c r="AF315" i="18"/>
  <c r="Y213" i="23" s="1"/>
  <c r="AP315" i="18"/>
  <c r="AQ315" i="18" s="1"/>
  <c r="AM580" i="18"/>
  <c r="P580" i="18"/>
  <c r="V580" i="18"/>
  <c r="F478" i="23"/>
  <c r="U580" i="18"/>
  <c r="Z580" i="18"/>
  <c r="X36" i="23"/>
  <c r="AP530" i="18"/>
  <c r="AQ530" i="18" s="1"/>
  <c r="AF530" i="18"/>
  <c r="Y428" i="23" s="1"/>
  <c r="V428" i="23"/>
  <c r="X150" i="23"/>
  <c r="V350" i="23"/>
  <c r="AP452" i="18"/>
  <c r="AQ452" i="18" s="1"/>
  <c r="AF452" i="18"/>
  <c r="Y350" i="23" s="1"/>
  <c r="AF190" i="6"/>
  <c r="Y191" i="22" s="1"/>
  <c r="V191" i="22"/>
  <c r="AQ190" i="6"/>
  <c r="AR190" i="6" s="1"/>
  <c r="F91" i="22"/>
  <c r="U90" i="6"/>
  <c r="P90" i="6"/>
  <c r="V90" i="6"/>
  <c r="AN90" i="6"/>
  <c r="AY90" i="6" s="1"/>
  <c r="Z90" i="6"/>
  <c r="Z208" i="6"/>
  <c r="P208" i="6"/>
  <c r="U208" i="6"/>
  <c r="V208" i="6"/>
  <c r="AN208" i="6"/>
  <c r="AY208" i="6" s="1"/>
  <c r="F209" i="22"/>
  <c r="AF487" i="18"/>
  <c r="Y385" i="23" s="1"/>
  <c r="V385" i="23"/>
  <c r="AP487" i="18"/>
  <c r="AQ487" i="18" s="1"/>
  <c r="W321" i="22"/>
  <c r="W32" i="22"/>
  <c r="AP364" i="18"/>
  <c r="AQ364" i="18" s="1"/>
  <c r="AF364" i="18"/>
  <c r="Y262" i="23" s="1"/>
  <c r="V262" i="23"/>
  <c r="W183" i="22"/>
  <c r="F231" i="22"/>
  <c r="U230" i="6"/>
  <c r="Z230" i="6"/>
  <c r="V230" i="6"/>
  <c r="AN230" i="6"/>
  <c r="AY230" i="6" s="1"/>
  <c r="P230" i="6"/>
  <c r="AF365" i="18"/>
  <c r="Y263" i="23" s="1"/>
  <c r="AP365" i="18"/>
  <c r="AQ365" i="18" s="1"/>
  <c r="V263" i="23"/>
  <c r="X209" i="22"/>
  <c r="X394" i="22"/>
  <c r="V305" i="18"/>
  <c r="Z305" i="18"/>
  <c r="U305" i="18"/>
  <c r="F203" i="23"/>
  <c r="AM305" i="18"/>
  <c r="P305" i="18"/>
  <c r="X430" i="23"/>
  <c r="W120" i="22"/>
  <c r="W505" i="22"/>
  <c r="AF309" i="6"/>
  <c r="Y310" i="22" s="1"/>
  <c r="AQ309" i="6"/>
  <c r="AR309" i="6" s="1"/>
  <c r="V310" i="22"/>
  <c r="AF193" i="6"/>
  <c r="Y194" i="22" s="1"/>
  <c r="V194" i="22"/>
  <c r="AQ193" i="6"/>
  <c r="AR193" i="6" s="1"/>
  <c r="X97" i="23"/>
  <c r="W282" i="23"/>
  <c r="U22" i="6"/>
  <c r="F23" i="22"/>
  <c r="AN22" i="6"/>
  <c r="AY22" i="6" s="1"/>
  <c r="Z22" i="6"/>
  <c r="P22" i="6"/>
  <c r="V22" i="6"/>
  <c r="W441" i="22"/>
  <c r="P13" i="6"/>
  <c r="U13" i="6"/>
  <c r="AN13" i="6"/>
  <c r="AY13" i="6" s="1"/>
  <c r="Z13" i="6"/>
  <c r="V13" i="6"/>
  <c r="F14" i="22"/>
  <c r="W328" i="23"/>
  <c r="V509" i="23"/>
  <c r="AF611" i="18"/>
  <c r="Y509" i="23" s="1"/>
  <c r="AP611" i="18"/>
  <c r="AQ611" i="18" s="1"/>
  <c r="AF322" i="18"/>
  <c r="Y220" i="23" s="1"/>
  <c r="V220" i="23"/>
  <c r="AP322" i="18"/>
  <c r="AQ322" i="18" s="1"/>
  <c r="W246" i="23"/>
  <c r="X180" i="23"/>
  <c r="W41" i="23"/>
  <c r="U537" i="18"/>
  <c r="F435" i="23"/>
  <c r="P537" i="18"/>
  <c r="AM537" i="18"/>
  <c r="Z537" i="18"/>
  <c r="V537" i="18"/>
  <c r="V390" i="23"/>
  <c r="AP492" i="18"/>
  <c r="AQ492" i="18" s="1"/>
  <c r="AF492" i="18"/>
  <c r="Y390" i="23" s="1"/>
  <c r="AF221" i="6"/>
  <c r="Y222" i="22" s="1"/>
  <c r="V222" i="22"/>
  <c r="AQ221" i="6"/>
  <c r="AR221" i="6" s="1"/>
  <c r="AQ277" i="6"/>
  <c r="AR277" i="6" s="1"/>
  <c r="V278" i="22"/>
  <c r="AF277" i="6"/>
  <c r="Y278" i="22" s="1"/>
  <c r="W503" i="22"/>
  <c r="F56" i="23"/>
  <c r="P158" i="18"/>
  <c r="AM158" i="18"/>
  <c r="Z158" i="18"/>
  <c r="V158" i="18"/>
  <c r="U158" i="18"/>
  <c r="P411" i="18"/>
  <c r="Z411" i="18"/>
  <c r="F309" i="23"/>
  <c r="U411" i="18"/>
  <c r="V411" i="18"/>
  <c r="AM411" i="18"/>
  <c r="V177" i="22"/>
  <c r="AQ176" i="6"/>
  <c r="AR176" i="6" s="1"/>
  <c r="AF176" i="6"/>
  <c r="Y177" i="22" s="1"/>
  <c r="X27" i="22"/>
  <c r="AQ121" i="6"/>
  <c r="AR121" i="6" s="1"/>
  <c r="AF121" i="6"/>
  <c r="Y122" i="22" s="1"/>
  <c r="V122" i="22"/>
  <c r="P167" i="18"/>
  <c r="Z167" i="18"/>
  <c r="U167" i="18"/>
  <c r="AM167" i="18"/>
  <c r="F65" i="23"/>
  <c r="V167" i="18"/>
  <c r="W437" i="23"/>
  <c r="X416" i="22"/>
  <c r="W86" i="23"/>
  <c r="F410" i="23"/>
  <c r="V512" i="18"/>
  <c r="AM512" i="18"/>
  <c r="P512" i="18"/>
  <c r="Z512" i="18"/>
  <c r="U512" i="18"/>
  <c r="W227" i="22"/>
  <c r="X412" i="22"/>
  <c r="V252" i="23"/>
  <c r="AP354" i="18"/>
  <c r="AQ354" i="18" s="1"/>
  <c r="AF354" i="18"/>
  <c r="Y252" i="23" s="1"/>
  <c r="X103" i="23"/>
  <c r="AP383" i="18"/>
  <c r="AQ383" i="18" s="1"/>
  <c r="AF383" i="18"/>
  <c r="Y281" i="23" s="1"/>
  <c r="V281" i="23"/>
  <c r="AQ169" i="6"/>
  <c r="AR169" i="6" s="1"/>
  <c r="AF169" i="6"/>
  <c r="Y170" i="22" s="1"/>
  <c r="V170" i="22"/>
  <c r="AF153" i="6"/>
  <c r="Y154" i="22" s="1"/>
  <c r="V154" i="22"/>
  <c r="AQ153" i="6"/>
  <c r="AR153" i="6" s="1"/>
  <c r="V122" i="23"/>
  <c r="AP224" i="18"/>
  <c r="AQ224" i="18" s="1"/>
  <c r="AF224" i="18"/>
  <c r="Y122" i="23" s="1"/>
  <c r="Z245" i="6"/>
  <c r="U245" i="6"/>
  <c r="AN245" i="6"/>
  <c r="AY245" i="6" s="1"/>
  <c r="F246" i="22"/>
  <c r="V245" i="6"/>
  <c r="P245" i="6"/>
  <c r="AP135" i="18"/>
  <c r="AQ135" i="18" s="1"/>
  <c r="AF135" i="18"/>
  <c r="Y33" i="23" s="1"/>
  <c r="V33" i="23"/>
  <c r="F113" i="23"/>
  <c r="AM215" i="18"/>
  <c r="V215" i="18"/>
  <c r="P215" i="18"/>
  <c r="Z215" i="18"/>
  <c r="U215" i="18"/>
  <c r="AN261" i="6"/>
  <c r="AY261" i="6" s="1"/>
  <c r="V261" i="6"/>
  <c r="P261" i="6"/>
  <c r="Z261" i="6"/>
  <c r="F262" i="22"/>
  <c r="U261" i="6"/>
  <c r="V171" i="18"/>
  <c r="F69" i="23"/>
  <c r="P171" i="18"/>
  <c r="U171" i="18"/>
  <c r="AM171" i="18"/>
  <c r="Z171" i="18"/>
  <c r="AP504" i="18"/>
  <c r="AQ504" i="18" s="1"/>
  <c r="V402" i="23"/>
  <c r="AF504" i="18"/>
  <c r="Y402" i="23" s="1"/>
  <c r="W211" i="23"/>
  <c r="X53" i="22"/>
  <c r="W408" i="23"/>
  <c r="W374" i="22"/>
  <c r="W479" i="22"/>
  <c r="X64" i="22"/>
  <c r="AQ442" i="6"/>
  <c r="AR442" i="6" s="1"/>
  <c r="V443" i="22"/>
  <c r="AF442" i="6"/>
  <c r="Y443" i="22" s="1"/>
  <c r="W410" i="22"/>
  <c r="V287" i="18"/>
  <c r="AM287" i="18"/>
  <c r="Z287" i="18"/>
  <c r="P287" i="18"/>
  <c r="U287" i="18"/>
  <c r="F185" i="23"/>
  <c r="P325" i="18"/>
  <c r="AM325" i="18"/>
  <c r="F223" i="23"/>
  <c r="V325" i="18"/>
  <c r="Z325" i="18"/>
  <c r="U325" i="18"/>
  <c r="P377" i="6"/>
  <c r="F378" i="22"/>
  <c r="AN377" i="6"/>
  <c r="AY377" i="6" s="1"/>
  <c r="V377" i="6"/>
  <c r="Z377" i="6"/>
  <c r="U377" i="6"/>
  <c r="X51" i="23"/>
  <c r="AN468" i="6"/>
  <c r="AY468" i="6" s="1"/>
  <c r="F469" i="22"/>
  <c r="V468" i="6"/>
  <c r="U468" i="6"/>
  <c r="P468" i="6"/>
  <c r="Z468" i="6"/>
  <c r="X71" i="22"/>
  <c r="AF169" i="18"/>
  <c r="Y67" i="23" s="1"/>
  <c r="AP169" i="18"/>
  <c r="AQ169" i="18" s="1"/>
  <c r="V67" i="23"/>
  <c r="X340" i="23"/>
  <c r="AP289" i="18"/>
  <c r="AQ289" i="18" s="1"/>
  <c r="V187" i="23"/>
  <c r="AF289" i="18"/>
  <c r="Y187" i="23" s="1"/>
  <c r="W450" i="23"/>
  <c r="X380" i="22"/>
  <c r="F51" i="23"/>
  <c r="V153" i="18"/>
  <c r="U153" i="18"/>
  <c r="AM153" i="18"/>
  <c r="P153" i="18"/>
  <c r="Z153" i="18"/>
  <c r="V215" i="22"/>
  <c r="AQ214" i="6"/>
  <c r="AR214" i="6" s="1"/>
  <c r="AF214" i="6"/>
  <c r="Y215" i="22" s="1"/>
  <c r="W366" i="22"/>
  <c r="X189" i="22"/>
  <c r="W64" i="22"/>
  <c r="X475" i="23"/>
  <c r="V158" i="23"/>
  <c r="AF260" i="18"/>
  <c r="Y158" i="23" s="1"/>
  <c r="AP260" i="18"/>
  <c r="AQ260" i="18" s="1"/>
  <c r="V127" i="18"/>
  <c r="U127" i="18"/>
  <c r="AM127" i="18"/>
  <c r="F25" i="23"/>
  <c r="P127" i="18"/>
  <c r="Z127" i="18"/>
  <c r="W292" i="23"/>
  <c r="X343" i="22"/>
  <c r="W36" i="23"/>
  <c r="X377" i="22"/>
  <c r="X244" i="22"/>
  <c r="F262" i="23"/>
  <c r="U364" i="18"/>
  <c r="V364" i="18"/>
  <c r="P364" i="18"/>
  <c r="AM364" i="18"/>
  <c r="Z364" i="18"/>
  <c r="AQ103" i="6"/>
  <c r="AR103" i="6" s="1"/>
  <c r="V104" i="22"/>
  <c r="AF103" i="6"/>
  <c r="Y104" i="22" s="1"/>
  <c r="X422" i="22"/>
  <c r="X31" i="22"/>
  <c r="X419" i="23"/>
  <c r="X236" i="22"/>
  <c r="V301" i="23"/>
  <c r="AF403" i="18"/>
  <c r="Y301" i="23" s="1"/>
  <c r="AP403" i="18"/>
  <c r="AQ403" i="18" s="1"/>
  <c r="X224" i="22"/>
  <c r="X127" i="23"/>
  <c r="W283" i="22"/>
  <c r="V352" i="18"/>
  <c r="U352" i="18"/>
  <c r="P352" i="18"/>
  <c r="Z352" i="18"/>
  <c r="F250" i="23"/>
  <c r="AM352" i="18"/>
  <c r="X312" i="22"/>
  <c r="W168" i="22"/>
  <c r="X115" i="22"/>
  <c r="W167" i="22"/>
  <c r="W507" i="23"/>
  <c r="AF118" i="18"/>
  <c r="Y16" i="23" s="1"/>
  <c r="V16" i="23"/>
  <c r="AP118" i="18"/>
  <c r="AQ118" i="18" s="1"/>
  <c r="AP514" i="18"/>
  <c r="AQ514" i="18" s="1"/>
  <c r="V412" i="23"/>
  <c r="AF514" i="18"/>
  <c r="Y412" i="23" s="1"/>
  <c r="X225" i="22"/>
  <c r="X49" i="23"/>
  <c r="AM360" i="18"/>
  <c r="V360" i="18"/>
  <c r="F258" i="23"/>
  <c r="U360" i="18"/>
  <c r="P360" i="18"/>
  <c r="Z360" i="18"/>
  <c r="X474" i="23"/>
  <c r="W495" i="22"/>
  <c r="W418" i="22"/>
  <c r="AN148" i="6"/>
  <c r="AY148" i="6" s="1"/>
  <c r="F149" i="22"/>
  <c r="P148" i="6"/>
  <c r="U148" i="6"/>
  <c r="V148" i="6"/>
  <c r="Z148" i="6"/>
  <c r="AP192" i="18"/>
  <c r="AQ192" i="18" s="1"/>
  <c r="AF192" i="18"/>
  <c r="Y90" i="23" s="1"/>
  <c r="V90" i="23"/>
  <c r="W313" i="23"/>
  <c r="W361" i="23"/>
  <c r="AQ424" i="6"/>
  <c r="AR424" i="6" s="1"/>
  <c r="V425" i="22"/>
  <c r="AF424" i="6"/>
  <c r="Y425" i="22" s="1"/>
  <c r="AN129" i="6"/>
  <c r="AY129" i="6" s="1"/>
  <c r="F130" i="22"/>
  <c r="U129" i="6"/>
  <c r="Z129" i="6"/>
  <c r="P129" i="6"/>
  <c r="V129" i="6"/>
  <c r="AM182" i="18"/>
  <c r="Z182" i="18"/>
  <c r="V182" i="18"/>
  <c r="U182" i="18"/>
  <c r="P182" i="18"/>
  <c r="F80" i="23"/>
  <c r="V418" i="23"/>
  <c r="AF520" i="18"/>
  <c r="Y418" i="23" s="1"/>
  <c r="AP520" i="18"/>
  <c r="AQ520" i="18" s="1"/>
  <c r="U71" i="6"/>
  <c r="F72" i="22"/>
  <c r="P71" i="6"/>
  <c r="Z71" i="6"/>
  <c r="V71" i="6"/>
  <c r="AN71" i="6"/>
  <c r="AY71" i="6" s="1"/>
  <c r="V305" i="22"/>
  <c r="AQ304" i="6"/>
  <c r="AR304" i="6" s="1"/>
  <c r="AF304" i="6"/>
  <c r="Y305" i="22" s="1"/>
  <c r="X473" i="22"/>
  <c r="AF501" i="18"/>
  <c r="Y399" i="23" s="1"/>
  <c r="V399" i="23"/>
  <c r="AP501" i="18"/>
  <c r="AQ501" i="18" s="1"/>
  <c r="W293" i="22"/>
  <c r="AF202" i="18"/>
  <c r="Y100" i="23" s="1"/>
  <c r="V100" i="23"/>
  <c r="AP202" i="18"/>
  <c r="AQ202" i="18" s="1"/>
  <c r="X61" i="22"/>
  <c r="AP318" i="18"/>
  <c r="AQ318" i="18" s="1"/>
  <c r="AF318" i="18"/>
  <c r="Y216" i="23" s="1"/>
  <c r="V216" i="23"/>
  <c r="X491" i="23"/>
  <c r="X63" i="22"/>
  <c r="W99" i="22"/>
  <c r="AN197" i="6"/>
  <c r="AY197" i="6" s="1"/>
  <c r="F198" i="22"/>
  <c r="U197" i="6"/>
  <c r="Z197" i="6"/>
  <c r="P197" i="6"/>
  <c r="V197" i="6"/>
  <c r="X437" i="23"/>
  <c r="X420" i="22"/>
  <c r="AQ189" i="6"/>
  <c r="AR189" i="6" s="1"/>
  <c r="V190" i="22"/>
  <c r="AF189" i="6"/>
  <c r="Y190" i="22" s="1"/>
  <c r="AP519" i="18"/>
  <c r="AQ519" i="18" s="1"/>
  <c r="V417" i="23"/>
  <c r="AF519" i="18"/>
  <c r="Y417" i="23" s="1"/>
  <c r="W160" i="22"/>
  <c r="W220" i="22"/>
  <c r="AP460" i="18"/>
  <c r="AQ460" i="18" s="1"/>
  <c r="AF460" i="18"/>
  <c r="Y358" i="23" s="1"/>
  <c r="V358" i="23"/>
  <c r="W208" i="22"/>
  <c r="X44" i="23"/>
  <c r="W343" i="22"/>
  <c r="AF54" i="6"/>
  <c r="Y55" i="22" s="1"/>
  <c r="AQ54" i="6"/>
  <c r="AR54" i="6" s="1"/>
  <c r="V55" i="22"/>
  <c r="V106" i="6"/>
  <c r="P106" i="6"/>
  <c r="U106" i="6"/>
  <c r="AN106" i="6"/>
  <c r="AY106" i="6" s="1"/>
  <c r="F107" i="22"/>
  <c r="Z106" i="6"/>
  <c r="AN163" i="6"/>
  <c r="AY163" i="6" s="1"/>
  <c r="U163" i="6"/>
  <c r="F164" i="22"/>
  <c r="Z163" i="6"/>
  <c r="V163" i="6"/>
  <c r="P163" i="6"/>
  <c r="X246" i="22"/>
  <c r="W382" i="23"/>
  <c r="AQ215" i="6"/>
  <c r="AR215" i="6" s="1"/>
  <c r="V216" i="22"/>
  <c r="AF215" i="6"/>
  <c r="Y216" i="22" s="1"/>
  <c r="X47" i="23"/>
  <c r="F304" i="23"/>
  <c r="U406" i="18"/>
  <c r="AM406" i="18"/>
  <c r="Z406" i="18"/>
  <c r="P406" i="18"/>
  <c r="V406" i="18"/>
  <c r="V311" i="6"/>
  <c r="P311" i="6"/>
  <c r="F312" i="22"/>
  <c r="AN311" i="6"/>
  <c r="AY311" i="6" s="1"/>
  <c r="Z311" i="6"/>
  <c r="U311" i="6"/>
  <c r="X63" i="23"/>
  <c r="AP149" i="18"/>
  <c r="AQ149" i="18" s="1"/>
  <c r="V47" i="23"/>
  <c r="AF149" i="18"/>
  <c r="Y47" i="23" s="1"/>
  <c r="AF522" i="18"/>
  <c r="Y420" i="23" s="1"/>
  <c r="V420" i="23"/>
  <c r="AP522" i="18"/>
  <c r="AQ522" i="18" s="1"/>
  <c r="X29" i="22"/>
  <c r="AF259" i="6"/>
  <c r="Y260" i="22" s="1"/>
  <c r="V260" i="22"/>
  <c r="AQ259" i="6"/>
  <c r="AR259" i="6" s="1"/>
  <c r="W374" i="23"/>
  <c r="U255" i="6"/>
  <c r="F256" i="22"/>
  <c r="AN255" i="6"/>
  <c r="AY255" i="6" s="1"/>
  <c r="V255" i="6"/>
  <c r="P255" i="6"/>
  <c r="Z255" i="6"/>
  <c r="X54" i="23"/>
  <c r="P333" i="18"/>
  <c r="AM333" i="18"/>
  <c r="F231" i="23"/>
  <c r="V333" i="18"/>
  <c r="U333" i="18"/>
  <c r="Z333" i="18"/>
  <c r="V221" i="22"/>
  <c r="AF220" i="6"/>
  <c r="Y221" i="22" s="1"/>
  <c r="AQ220" i="6"/>
  <c r="AR220" i="6" s="1"/>
  <c r="X472" i="22"/>
  <c r="AQ171" i="6"/>
  <c r="AR171" i="6" s="1"/>
  <c r="V172" i="22"/>
  <c r="AF171" i="6"/>
  <c r="Y172" i="22" s="1"/>
  <c r="AQ17" i="6"/>
  <c r="AR17" i="6" s="1"/>
  <c r="AF17" i="6"/>
  <c r="Y18" i="22" s="1"/>
  <c r="V18" i="22"/>
  <c r="U247" i="6"/>
  <c r="F248" i="22"/>
  <c r="V247" i="6"/>
  <c r="P247" i="6"/>
  <c r="Z247" i="6"/>
  <c r="AN247" i="6"/>
  <c r="AY247" i="6" s="1"/>
  <c r="X88" i="22"/>
  <c r="W187" i="23"/>
  <c r="W308" i="22"/>
  <c r="AF367" i="18"/>
  <c r="Y265" i="23" s="1"/>
  <c r="AP367" i="18"/>
  <c r="AQ367" i="18" s="1"/>
  <c r="V265" i="23"/>
  <c r="F64" i="22"/>
  <c r="Z63" i="6"/>
  <c r="AN63" i="6"/>
  <c r="AY63" i="6" s="1"/>
  <c r="P63" i="6"/>
  <c r="U63" i="6"/>
  <c r="V63" i="6"/>
  <c r="V128" i="23"/>
  <c r="AF230" i="18"/>
  <c r="Y128" i="23" s="1"/>
  <c r="AP230" i="18"/>
  <c r="AQ230" i="18" s="1"/>
  <c r="AQ228" i="6"/>
  <c r="AR228" i="6" s="1"/>
  <c r="AF228" i="6"/>
  <c r="Y229" i="22" s="1"/>
  <c r="V229" i="22"/>
  <c r="W352" i="23"/>
  <c r="X19" i="23"/>
  <c r="X509" i="23"/>
  <c r="AP263" i="18"/>
  <c r="AQ263" i="18" s="1"/>
  <c r="V161" i="23"/>
  <c r="AF263" i="18"/>
  <c r="Y161" i="23" s="1"/>
  <c r="F499" i="22"/>
  <c r="AN498" i="6"/>
  <c r="AY498" i="6" s="1"/>
  <c r="U498" i="6"/>
  <c r="P498" i="6"/>
  <c r="V498" i="6"/>
  <c r="Z498" i="6"/>
  <c r="W328" i="22"/>
  <c r="X33" i="23"/>
  <c r="W279" i="22"/>
  <c r="X250" i="23"/>
  <c r="V471" i="23"/>
  <c r="AF573" i="18"/>
  <c r="Y471" i="23" s="1"/>
  <c r="AP573" i="18"/>
  <c r="AQ573" i="18" s="1"/>
  <c r="W231" i="22"/>
  <c r="X177" i="23"/>
  <c r="F450" i="22"/>
  <c r="U449" i="6"/>
  <c r="P449" i="6"/>
  <c r="AN449" i="6"/>
  <c r="AY449" i="6" s="1"/>
  <c r="Z449" i="6"/>
  <c r="V449" i="6"/>
  <c r="X362" i="22"/>
  <c r="W247" i="23"/>
  <c r="F76" i="22"/>
  <c r="Z75" i="6"/>
  <c r="P75" i="6"/>
  <c r="AN75" i="6"/>
  <c r="AY75" i="6" s="1"/>
  <c r="U75" i="6"/>
  <c r="V75" i="6"/>
  <c r="X403" i="23"/>
  <c r="F188" i="22"/>
  <c r="Z187" i="6"/>
  <c r="AN187" i="6"/>
  <c r="AY187" i="6" s="1"/>
  <c r="U187" i="6"/>
  <c r="V187" i="6"/>
  <c r="P187" i="6"/>
  <c r="X346" i="23"/>
  <c r="W88" i="22"/>
  <c r="X125" i="22"/>
  <c r="W475" i="22"/>
  <c r="X258" i="23"/>
  <c r="V221" i="23"/>
  <c r="AP323" i="18"/>
  <c r="AQ323" i="18" s="1"/>
  <c r="AF323" i="18"/>
  <c r="Y221" i="23" s="1"/>
  <c r="P177" i="6"/>
  <c r="V177" i="6"/>
  <c r="Z177" i="6"/>
  <c r="AN177" i="6"/>
  <c r="AY177" i="6" s="1"/>
  <c r="U177" i="6"/>
  <c r="F178" i="22"/>
  <c r="W75" i="23"/>
  <c r="W27" i="23"/>
  <c r="F22" i="22"/>
  <c r="U21" i="6"/>
  <c r="P21" i="6"/>
  <c r="Z21" i="6"/>
  <c r="V21" i="6"/>
  <c r="AN21" i="6"/>
  <c r="AY21" i="6" s="1"/>
  <c r="AP337" i="18"/>
  <c r="AQ337" i="18" s="1"/>
  <c r="V235" i="23"/>
  <c r="AF337" i="18"/>
  <c r="Y235" i="23" s="1"/>
  <c r="AP528" i="18"/>
  <c r="AQ528" i="18" s="1"/>
  <c r="AF528" i="18"/>
  <c r="Y426" i="23" s="1"/>
  <c r="V426" i="23"/>
  <c r="W183" i="23"/>
  <c r="P170" i="6"/>
  <c r="Z170" i="6"/>
  <c r="U170" i="6"/>
  <c r="F171" i="22"/>
  <c r="V170" i="6"/>
  <c r="AN170" i="6"/>
  <c r="AY170" i="6" s="1"/>
  <c r="X405" i="23"/>
  <c r="V504" i="6"/>
  <c r="Z504" i="6"/>
  <c r="U504" i="6"/>
  <c r="P504" i="6"/>
  <c r="AN504" i="6"/>
  <c r="AY504" i="6" s="1"/>
  <c r="F505" i="22"/>
  <c r="X320" i="22"/>
  <c r="F247" i="22"/>
  <c r="P246" i="6"/>
  <c r="V246" i="6"/>
  <c r="U246" i="6"/>
  <c r="Z246" i="6"/>
  <c r="AN246" i="6"/>
  <c r="AY246" i="6" s="1"/>
  <c r="AN82" i="6"/>
  <c r="AY82" i="6" s="1"/>
  <c r="F83" i="22"/>
  <c r="Z82" i="6"/>
  <c r="P82" i="6"/>
  <c r="U82" i="6"/>
  <c r="V82" i="6"/>
  <c r="W123" i="22"/>
  <c r="Z136" i="18"/>
  <c r="V136" i="18"/>
  <c r="U136" i="18"/>
  <c r="AM136" i="18"/>
  <c r="P136" i="18"/>
  <c r="F34" i="23"/>
  <c r="V310" i="18"/>
  <c r="P310" i="18"/>
  <c r="AM310" i="18"/>
  <c r="U310" i="18"/>
  <c r="Z310" i="18"/>
  <c r="F208" i="23"/>
  <c r="X65" i="22"/>
  <c r="P608" i="18"/>
  <c r="F506" i="23"/>
  <c r="Z608" i="18"/>
  <c r="V608" i="18"/>
  <c r="U608" i="18"/>
  <c r="AM608" i="18"/>
  <c r="W456" i="23"/>
  <c r="W160" i="23"/>
  <c r="W355" i="23"/>
  <c r="X459" i="23"/>
  <c r="U225" i="18"/>
  <c r="V225" i="18"/>
  <c r="P225" i="18"/>
  <c r="F123" i="23"/>
  <c r="Z225" i="18"/>
  <c r="AM225" i="18"/>
  <c r="P316" i="18"/>
  <c r="Z316" i="18"/>
  <c r="U316" i="18"/>
  <c r="V316" i="18"/>
  <c r="AM316" i="18"/>
  <c r="F214" i="23"/>
  <c r="AF407" i="6"/>
  <c r="Y408" i="22" s="1"/>
  <c r="AQ407" i="6"/>
  <c r="AR407" i="6" s="1"/>
  <c r="V408" i="22"/>
  <c r="X356" i="23"/>
  <c r="W116" i="23"/>
  <c r="X279" i="22"/>
  <c r="V237" i="23"/>
  <c r="AF339" i="18"/>
  <c r="Y237" i="23" s="1"/>
  <c r="AP339" i="18"/>
  <c r="AQ339" i="18" s="1"/>
  <c r="V421" i="23"/>
  <c r="AP523" i="18"/>
  <c r="AQ523" i="18" s="1"/>
  <c r="AF523" i="18"/>
  <c r="Y421" i="23" s="1"/>
  <c r="AF427" i="6"/>
  <c r="Y428" i="22" s="1"/>
  <c r="V428" i="22"/>
  <c r="AQ427" i="6"/>
  <c r="AR427" i="6" s="1"/>
  <c r="AF27" i="6"/>
  <c r="Y28" i="22" s="1"/>
  <c r="V28" i="22"/>
  <c r="AQ27" i="6"/>
  <c r="AR27" i="6" s="1"/>
  <c r="X351" i="22"/>
  <c r="V428" i="18"/>
  <c r="U428" i="18"/>
  <c r="Z428" i="18"/>
  <c r="P428" i="18"/>
  <c r="AM428" i="18"/>
  <c r="F326" i="23"/>
  <c r="F206" i="22"/>
  <c r="Z205" i="6"/>
  <c r="U205" i="6"/>
  <c r="AN205" i="6"/>
  <c r="AY205" i="6" s="1"/>
  <c r="V205" i="6"/>
  <c r="P205" i="6"/>
  <c r="X352" i="23"/>
  <c r="AP381" i="18"/>
  <c r="AQ381" i="18" s="1"/>
  <c r="AF381" i="18"/>
  <c r="Y279" i="23" s="1"/>
  <c r="V279" i="23"/>
  <c r="X353" i="23"/>
  <c r="AN244" i="6"/>
  <c r="AY244" i="6" s="1"/>
  <c r="Z244" i="6"/>
  <c r="P244" i="6"/>
  <c r="F245" i="22"/>
  <c r="U244" i="6"/>
  <c r="V244" i="6"/>
  <c r="X123" i="23"/>
  <c r="V129" i="23"/>
  <c r="AP231" i="18"/>
  <c r="AQ231" i="18" s="1"/>
  <c r="AF231" i="18"/>
  <c r="Y129" i="23" s="1"/>
  <c r="X186" i="22"/>
  <c r="AQ507" i="6"/>
  <c r="AR507" i="6" s="1"/>
  <c r="V508" i="22"/>
  <c r="AF507" i="6"/>
  <c r="Y508" i="22" s="1"/>
  <c r="X157" i="22"/>
  <c r="W508" i="23"/>
  <c r="V130" i="6"/>
  <c r="Z130" i="6"/>
  <c r="AN130" i="6"/>
  <c r="AY130" i="6" s="1"/>
  <c r="P130" i="6"/>
  <c r="F131" i="22"/>
  <c r="U130" i="6"/>
  <c r="F258" i="22"/>
  <c r="U257" i="6"/>
  <c r="V257" i="6"/>
  <c r="Z257" i="6"/>
  <c r="AN257" i="6"/>
  <c r="AY257" i="6" s="1"/>
  <c r="P257" i="6"/>
  <c r="V349" i="23"/>
  <c r="AF451" i="18"/>
  <c r="Y349" i="23" s="1"/>
  <c r="AP451" i="18"/>
  <c r="AQ451" i="18" s="1"/>
  <c r="W129" i="22"/>
  <c r="X200" i="22"/>
  <c r="V292" i="6"/>
  <c r="U292" i="6"/>
  <c r="P292" i="6"/>
  <c r="F293" i="22"/>
  <c r="AN292" i="6"/>
  <c r="AY292" i="6" s="1"/>
  <c r="Z292" i="6"/>
  <c r="AF323" i="6"/>
  <c r="Y324" i="22" s="1"/>
  <c r="V324" i="22"/>
  <c r="AQ323" i="6"/>
  <c r="AR323" i="6" s="1"/>
  <c r="X104" i="23"/>
  <c r="W102" i="23"/>
  <c r="X386" i="22"/>
  <c r="Z495" i="18"/>
  <c r="P495" i="18"/>
  <c r="F393" i="23"/>
  <c r="U495" i="18"/>
  <c r="V495" i="18"/>
  <c r="AM495" i="18"/>
  <c r="AF390" i="18"/>
  <c r="Y288" i="23" s="1"/>
  <c r="AP390" i="18"/>
  <c r="AQ390" i="18" s="1"/>
  <c r="V288" i="23"/>
  <c r="F269" i="23"/>
  <c r="P371" i="18"/>
  <c r="U371" i="18"/>
  <c r="AM371" i="18"/>
  <c r="V371" i="18"/>
  <c r="Z371" i="18"/>
  <c r="W168" i="23"/>
  <c r="V269" i="22"/>
  <c r="AQ268" i="6"/>
  <c r="AR268" i="6" s="1"/>
  <c r="AF268" i="6"/>
  <c r="Y269" i="22" s="1"/>
  <c r="F48" i="22"/>
  <c r="P47" i="6"/>
  <c r="Z47" i="6"/>
  <c r="U47" i="6"/>
  <c r="AN47" i="6"/>
  <c r="AY47" i="6" s="1"/>
  <c r="V47" i="6"/>
  <c r="F366" i="23"/>
  <c r="V468" i="18"/>
  <c r="U468" i="18"/>
  <c r="AM468" i="18"/>
  <c r="P468" i="18"/>
  <c r="Z468" i="18"/>
  <c r="X23" i="23"/>
  <c r="X317" i="22"/>
  <c r="W107" i="22"/>
  <c r="W18" i="22"/>
  <c r="AQ318" i="6"/>
  <c r="AR318" i="6" s="1"/>
  <c r="V319" i="22"/>
  <c r="AF318" i="6"/>
  <c r="Y319" i="22" s="1"/>
  <c r="AP598" i="18"/>
  <c r="AQ598" i="18" s="1"/>
  <c r="AF598" i="18"/>
  <c r="Y496" i="23" s="1"/>
  <c r="V496" i="23"/>
  <c r="W388" i="22"/>
  <c r="X143" i="22"/>
  <c r="V145" i="23"/>
  <c r="AP247" i="18"/>
  <c r="AQ247" i="18" s="1"/>
  <c r="AF247" i="18"/>
  <c r="Y145" i="23" s="1"/>
  <c r="AF92" i="6"/>
  <c r="Y93" i="22" s="1"/>
  <c r="V93" i="22"/>
  <c r="AQ92" i="6"/>
  <c r="AR92" i="6" s="1"/>
  <c r="Z300" i="6"/>
  <c r="F301" i="22"/>
  <c r="AN300" i="6"/>
  <c r="AY300" i="6" s="1"/>
  <c r="V300" i="6"/>
  <c r="U300" i="6"/>
  <c r="P300" i="6"/>
  <c r="Z20" i="6"/>
  <c r="U20" i="6"/>
  <c r="AN20" i="6"/>
  <c r="AY20" i="6" s="1"/>
  <c r="P20" i="6"/>
  <c r="F21" i="22"/>
  <c r="V20" i="6"/>
  <c r="X181" i="22"/>
  <c r="V56" i="6"/>
  <c r="F57" i="22"/>
  <c r="Z56" i="6"/>
  <c r="U56" i="6"/>
  <c r="P56" i="6"/>
  <c r="AN56" i="6"/>
  <c r="AY56" i="6" s="1"/>
  <c r="AF494" i="18"/>
  <c r="Y392" i="23" s="1"/>
  <c r="AP494" i="18"/>
  <c r="AQ494" i="18" s="1"/>
  <c r="V392" i="23"/>
  <c r="X50" i="23"/>
  <c r="F103" i="23"/>
  <c r="P205" i="18"/>
  <c r="Z205" i="18"/>
  <c r="U205" i="18"/>
  <c r="V205" i="18"/>
  <c r="AM205" i="18"/>
  <c r="X76" i="23"/>
  <c r="W500" i="22"/>
  <c r="W92" i="23"/>
  <c r="W149" i="22"/>
  <c r="F437" i="23"/>
  <c r="P539" i="18"/>
  <c r="U539" i="18"/>
  <c r="Z539" i="18"/>
  <c r="AM539" i="18"/>
  <c r="V539" i="18"/>
  <c r="V273" i="23"/>
  <c r="AP375" i="18"/>
  <c r="AQ375" i="18" s="1"/>
  <c r="AF375" i="18"/>
  <c r="Y273" i="23" s="1"/>
  <c r="X462" i="23"/>
  <c r="Z183" i="18"/>
  <c r="V183" i="18"/>
  <c r="AM183" i="18"/>
  <c r="U183" i="18"/>
  <c r="P183" i="18"/>
  <c r="F81" i="23"/>
  <c r="X291" i="22"/>
  <c r="V45" i="23"/>
  <c r="AF147" i="18"/>
  <c r="Y45" i="23" s="1"/>
  <c r="AP147" i="18"/>
  <c r="AQ147" i="18" s="1"/>
  <c r="AF396" i="18"/>
  <c r="Y294" i="23" s="1"/>
  <c r="AP396" i="18"/>
  <c r="AQ396" i="18" s="1"/>
  <c r="V294" i="23"/>
  <c r="X292" i="23"/>
  <c r="W332" i="23"/>
  <c r="AQ177" i="6"/>
  <c r="AR177" i="6" s="1"/>
  <c r="V178" i="22"/>
  <c r="AF177" i="6"/>
  <c r="Y178" i="22" s="1"/>
  <c r="W422" i="22"/>
  <c r="X295" i="22"/>
  <c r="V260" i="6"/>
  <c r="Z260" i="6"/>
  <c r="AN260" i="6"/>
  <c r="AY260" i="6" s="1"/>
  <c r="P260" i="6"/>
  <c r="U260" i="6"/>
  <c r="F261" i="22"/>
  <c r="X125" i="23"/>
  <c r="V483" i="18"/>
  <c r="U483" i="18"/>
  <c r="AM483" i="18"/>
  <c r="P483" i="18"/>
  <c r="Z483" i="18"/>
  <c r="F381" i="23"/>
  <c r="AP125" i="18"/>
  <c r="AQ125" i="18" s="1"/>
  <c r="V23" i="23"/>
  <c r="AF125" i="18"/>
  <c r="Y23" i="23" s="1"/>
  <c r="X503" i="22"/>
  <c r="W350" i="23"/>
  <c r="X182" i="23"/>
  <c r="AF471" i="18"/>
  <c r="Y369" i="23" s="1"/>
  <c r="V369" i="23"/>
  <c r="AP471" i="18"/>
  <c r="AQ471" i="18" s="1"/>
  <c r="AM481" i="18"/>
  <c r="P481" i="18"/>
  <c r="Z481" i="18"/>
  <c r="V481" i="18"/>
  <c r="U481" i="18"/>
  <c r="F379" i="23"/>
  <c r="W49" i="22"/>
  <c r="AP389" i="18"/>
  <c r="AQ389" i="18" s="1"/>
  <c r="V287" i="23"/>
  <c r="AF389" i="18"/>
  <c r="Y287" i="23" s="1"/>
  <c r="AP317" i="18"/>
  <c r="AQ317" i="18" s="1"/>
  <c r="AF317" i="18"/>
  <c r="Y215" i="23" s="1"/>
  <c r="V215" i="23"/>
  <c r="W234" i="22"/>
  <c r="X365" i="22"/>
  <c r="W285" i="23"/>
  <c r="X153" i="23"/>
  <c r="X436" i="23"/>
  <c r="X398" i="23"/>
  <c r="X327" i="22"/>
  <c r="X476" i="23"/>
  <c r="V36" i="23"/>
  <c r="AP138" i="18"/>
  <c r="AQ138" i="18" s="1"/>
  <c r="AF138" i="18"/>
  <c r="Y36" i="23" s="1"/>
  <c r="F292" i="23"/>
  <c r="U394" i="18"/>
  <c r="V394" i="18"/>
  <c r="Z394" i="18"/>
  <c r="AM394" i="18"/>
  <c r="P394" i="18"/>
  <c r="X27" i="23"/>
  <c r="X67" i="23"/>
  <c r="W164" i="23"/>
  <c r="W123" i="23"/>
  <c r="AF421" i="18"/>
  <c r="Y319" i="23" s="1"/>
  <c r="V319" i="23"/>
  <c r="AP421" i="18"/>
  <c r="AQ421" i="18" s="1"/>
  <c r="AP373" i="18"/>
  <c r="AQ373" i="18" s="1"/>
  <c r="V271" i="23"/>
  <c r="AF373" i="18"/>
  <c r="Y271" i="23" s="1"/>
  <c r="AF336" i="6"/>
  <c r="Y337" i="22" s="1"/>
  <c r="V337" i="22"/>
  <c r="AQ336" i="6"/>
  <c r="AR336" i="6" s="1"/>
  <c r="AP377" i="18"/>
  <c r="AQ377" i="18" s="1"/>
  <c r="AF377" i="18"/>
  <c r="Y275" i="23" s="1"/>
  <c r="V275" i="23"/>
  <c r="X42" i="23"/>
  <c r="X336" i="23"/>
  <c r="X359" i="22"/>
  <c r="W141" i="23"/>
  <c r="AF62" i="6"/>
  <c r="Y63" i="22" s="1"/>
  <c r="V63" i="22"/>
  <c r="AQ62" i="6"/>
  <c r="AR62" i="6" s="1"/>
  <c r="P602" i="18"/>
  <c r="F500" i="23"/>
  <c r="V602" i="18"/>
  <c r="U602" i="18"/>
  <c r="AM602" i="18"/>
  <c r="Z602" i="18"/>
  <c r="AF372" i="18"/>
  <c r="Y270" i="23" s="1"/>
  <c r="V270" i="23"/>
  <c r="AP372" i="18"/>
  <c r="AQ372" i="18" s="1"/>
  <c r="W229" i="22"/>
  <c r="X16" i="22"/>
  <c r="Z61" i="6"/>
  <c r="P61" i="6"/>
  <c r="F62" i="22"/>
  <c r="V61" i="6"/>
  <c r="AN61" i="6"/>
  <c r="AY61" i="6" s="1"/>
  <c r="U61" i="6"/>
  <c r="W195" i="22"/>
  <c r="W297" i="22"/>
  <c r="AP297" i="18"/>
  <c r="AQ297" i="18" s="1"/>
  <c r="AF297" i="18"/>
  <c r="Y195" i="23" s="1"/>
  <c r="V195" i="23"/>
  <c r="X267" i="23"/>
  <c r="X96" i="22"/>
  <c r="Z363" i="18"/>
  <c r="U363" i="18"/>
  <c r="P363" i="18"/>
  <c r="AM363" i="18"/>
  <c r="V363" i="18"/>
  <c r="F261" i="23"/>
  <c r="W23" i="22"/>
  <c r="AF358" i="6"/>
  <c r="Y359" i="22" s="1"/>
  <c r="V359" i="22"/>
  <c r="AQ358" i="6"/>
  <c r="AR358" i="6" s="1"/>
  <c r="Z66" i="6"/>
  <c r="V66" i="6"/>
  <c r="AN66" i="6"/>
  <c r="AY66" i="6" s="1"/>
  <c r="U66" i="6"/>
  <c r="P66" i="6"/>
  <c r="F67" i="22"/>
  <c r="W323" i="23"/>
  <c r="W349" i="22"/>
  <c r="W449" i="23"/>
  <c r="X388" i="22"/>
  <c r="X34" i="22"/>
  <c r="W202" i="23"/>
  <c r="AQ99" i="6"/>
  <c r="AR99" i="6" s="1"/>
  <c r="V100" i="22"/>
  <c r="AF99" i="6"/>
  <c r="Y100" i="22" s="1"/>
  <c r="W140" i="23"/>
  <c r="X377" i="23"/>
  <c r="X238" i="23"/>
  <c r="X122" i="22"/>
  <c r="W240" i="22"/>
  <c r="P211" i="18"/>
  <c r="U211" i="18"/>
  <c r="AM211" i="18"/>
  <c r="Z211" i="18"/>
  <c r="V211" i="18"/>
  <c r="F109" i="23"/>
  <c r="X141" i="22"/>
  <c r="P437" i="18"/>
  <c r="V437" i="18"/>
  <c r="F335" i="23"/>
  <c r="U437" i="18"/>
  <c r="Z437" i="18"/>
  <c r="AM437" i="18"/>
  <c r="X374" i="22"/>
  <c r="U127" i="6"/>
  <c r="AN127" i="6"/>
  <c r="AY127" i="6" s="1"/>
  <c r="V127" i="6"/>
  <c r="P127" i="6"/>
  <c r="Z127" i="6"/>
  <c r="F128" i="22"/>
  <c r="Z275" i="18"/>
  <c r="F173" i="23"/>
  <c r="AM275" i="18"/>
  <c r="V275" i="18"/>
  <c r="P275" i="18"/>
  <c r="U275" i="18"/>
  <c r="AQ41" i="6"/>
  <c r="AR41" i="6" s="1"/>
  <c r="AF41" i="6"/>
  <c r="Y42" i="22" s="1"/>
  <c r="V42" i="22"/>
  <c r="W219" i="23"/>
  <c r="W394" i="22"/>
  <c r="X320" i="23"/>
  <c r="F267" i="22"/>
  <c r="U266" i="6"/>
  <c r="Z266" i="6"/>
  <c r="V266" i="6"/>
  <c r="AN266" i="6"/>
  <c r="AY266" i="6" s="1"/>
  <c r="P266" i="6"/>
  <c r="W282" i="22"/>
  <c r="V129" i="22"/>
  <c r="AF128" i="6"/>
  <c r="Y129" i="22" s="1"/>
  <c r="AQ128" i="6"/>
  <c r="AR128" i="6" s="1"/>
  <c r="Z376" i="18"/>
  <c r="F274" i="23"/>
  <c r="U376" i="18"/>
  <c r="AM376" i="18"/>
  <c r="P376" i="18"/>
  <c r="V376" i="18"/>
  <c r="V44" i="22"/>
  <c r="AF43" i="6"/>
  <c r="Y44" i="22" s="1"/>
  <c r="AQ43" i="6"/>
  <c r="AR43" i="6" s="1"/>
  <c r="V305" i="6"/>
  <c r="Z305" i="6"/>
  <c r="F306" i="22"/>
  <c r="U305" i="6"/>
  <c r="AN305" i="6"/>
  <c r="AY305" i="6" s="1"/>
  <c r="P305" i="6"/>
  <c r="AF100" i="6"/>
  <c r="Y101" i="22" s="1"/>
  <c r="V101" i="22"/>
  <c r="AQ100" i="6"/>
  <c r="AR100" i="6" s="1"/>
  <c r="W144" i="22"/>
  <c r="X212" i="23"/>
  <c r="F42" i="23"/>
  <c r="P144" i="18"/>
  <c r="U144" i="18"/>
  <c r="Z144" i="18"/>
  <c r="V144" i="18"/>
  <c r="AM144" i="18"/>
  <c r="X187" i="23"/>
  <c r="X199" i="22"/>
  <c r="W467" i="22"/>
  <c r="X35" i="23"/>
  <c r="AQ185" i="6"/>
  <c r="AR185" i="6" s="1"/>
  <c r="V186" i="22"/>
  <c r="AF185" i="6"/>
  <c r="Y186" i="22" s="1"/>
  <c r="Z306" i="18"/>
  <c r="V306" i="18"/>
  <c r="AM306" i="18"/>
  <c r="U306" i="18"/>
  <c r="P306" i="18"/>
  <c r="F204" i="23"/>
  <c r="X408" i="23"/>
  <c r="X388" i="23"/>
  <c r="X145" i="22"/>
  <c r="AF270" i="6"/>
  <c r="Y271" i="22" s="1"/>
  <c r="AQ270" i="6"/>
  <c r="AR270" i="6" s="1"/>
  <c r="V271" i="22"/>
  <c r="V415" i="18"/>
  <c r="P415" i="18"/>
  <c r="U415" i="18"/>
  <c r="Z415" i="18"/>
  <c r="F313" i="23"/>
  <c r="AM415" i="18"/>
  <c r="X395" i="22"/>
  <c r="X363" i="23"/>
  <c r="U545" i="18"/>
  <c r="F443" i="23"/>
  <c r="AM545" i="18"/>
  <c r="Z545" i="18"/>
  <c r="V545" i="18"/>
  <c r="P545" i="18"/>
  <c r="X254" i="23"/>
  <c r="X314" i="22"/>
  <c r="X358" i="22"/>
  <c r="AF195" i="6"/>
  <c r="Y196" i="22" s="1"/>
  <c r="V196" i="22"/>
  <c r="AQ195" i="6"/>
  <c r="AR195" i="6" s="1"/>
  <c r="W56" i="22"/>
  <c r="W91" i="23"/>
  <c r="W69" i="23"/>
  <c r="AQ351" i="6"/>
  <c r="AR351" i="6" s="1"/>
  <c r="V352" i="22"/>
  <c r="AF351" i="6"/>
  <c r="Y352" i="22" s="1"/>
  <c r="X368" i="22"/>
  <c r="W113" i="22"/>
  <c r="W444" i="22"/>
  <c r="W184" i="22"/>
  <c r="W51" i="22"/>
  <c r="W257" i="22"/>
  <c r="W174" i="23"/>
  <c r="W360" i="23"/>
  <c r="W106" i="22"/>
  <c r="AQ127" i="6"/>
  <c r="AR127" i="6" s="1"/>
  <c r="V128" i="22"/>
  <c r="AF127" i="6"/>
  <c r="Y128" i="22" s="1"/>
  <c r="Z472" i="6"/>
  <c r="U472" i="6"/>
  <c r="AN472" i="6"/>
  <c r="AY472" i="6" s="1"/>
  <c r="F473" i="22"/>
  <c r="P472" i="6"/>
  <c r="V472" i="6"/>
  <c r="W429" i="23"/>
  <c r="AP261" i="18"/>
  <c r="AQ261" i="18" s="1"/>
  <c r="AF261" i="18"/>
  <c r="Y159" i="23" s="1"/>
  <c r="V159" i="23"/>
  <c r="X321" i="22"/>
  <c r="V244" i="23"/>
  <c r="AF346" i="18"/>
  <c r="Y244" i="23" s="1"/>
  <c r="AP346" i="18"/>
  <c r="AQ346" i="18" s="1"/>
  <c r="V532" i="18"/>
  <c r="U532" i="18"/>
  <c r="Z532" i="18"/>
  <c r="P532" i="18"/>
  <c r="AM532" i="18"/>
  <c r="F430" i="23"/>
  <c r="W172" i="23"/>
  <c r="X166" i="22"/>
  <c r="W225" i="23"/>
  <c r="AP262" i="18"/>
  <c r="AQ262" i="18" s="1"/>
  <c r="AF262" i="18"/>
  <c r="Y160" i="23" s="1"/>
  <c r="V160" i="23"/>
  <c r="V202" i="6"/>
  <c r="AN202" i="6"/>
  <c r="AY202" i="6" s="1"/>
  <c r="Z202" i="6"/>
  <c r="U202" i="6"/>
  <c r="F203" i="22"/>
  <c r="P202" i="6"/>
  <c r="W193" i="22"/>
  <c r="W337" i="22"/>
  <c r="W245" i="22"/>
  <c r="W493" i="23"/>
  <c r="X342" i="22"/>
  <c r="X250" i="22"/>
  <c r="P32" i="6"/>
  <c r="F33" i="22"/>
  <c r="U32" i="6"/>
  <c r="AN32" i="6"/>
  <c r="AY32" i="6" s="1"/>
  <c r="Z32" i="6"/>
  <c r="V32" i="6"/>
  <c r="V51" i="6"/>
  <c r="Z51" i="6"/>
  <c r="F52" i="22"/>
  <c r="AN51" i="6"/>
  <c r="AY51" i="6" s="1"/>
  <c r="U51" i="6"/>
  <c r="P51" i="6"/>
  <c r="W48" i="23"/>
  <c r="Z210" i="6"/>
  <c r="F211" i="22"/>
  <c r="U210" i="6"/>
  <c r="V210" i="6"/>
  <c r="P210" i="6"/>
  <c r="AN210" i="6"/>
  <c r="AY210" i="6" s="1"/>
  <c r="U583" i="18"/>
  <c r="P583" i="18"/>
  <c r="V583" i="18"/>
  <c r="AM583" i="18"/>
  <c r="Z583" i="18"/>
  <c r="F481" i="23"/>
  <c r="X192" i="22"/>
  <c r="V240" i="18"/>
  <c r="Z240" i="18"/>
  <c r="U240" i="18"/>
  <c r="F138" i="23"/>
  <c r="AM240" i="18"/>
  <c r="P240" i="18"/>
  <c r="P356" i="6"/>
  <c r="V356" i="6"/>
  <c r="U356" i="6"/>
  <c r="Z356" i="6"/>
  <c r="AN356" i="6"/>
  <c r="AY356" i="6" s="1"/>
  <c r="F357" i="22"/>
  <c r="W180" i="23"/>
  <c r="Z463" i="18"/>
  <c r="U463" i="18"/>
  <c r="F361" i="23"/>
  <c r="AM463" i="18"/>
  <c r="P463" i="18"/>
  <c r="V463" i="18"/>
  <c r="V251" i="22"/>
  <c r="AF250" i="6"/>
  <c r="Y251" i="22" s="1"/>
  <c r="AQ250" i="6"/>
  <c r="AR250" i="6" s="1"/>
  <c r="Z261" i="18"/>
  <c r="U261" i="18"/>
  <c r="P261" i="18"/>
  <c r="F159" i="23"/>
  <c r="AM261" i="18"/>
  <c r="V261" i="18"/>
  <c r="W396" i="23"/>
  <c r="Z550" i="18"/>
  <c r="F448" i="23"/>
  <c r="V550" i="18"/>
  <c r="U550" i="18"/>
  <c r="P550" i="18"/>
  <c r="AM550" i="18"/>
  <c r="AP443" i="18"/>
  <c r="AQ443" i="18" s="1"/>
  <c r="V341" i="23"/>
  <c r="AF443" i="18"/>
  <c r="Y341" i="23" s="1"/>
  <c r="W122" i="22"/>
  <c r="X242" i="23"/>
  <c r="X238" i="22"/>
  <c r="W314" i="23"/>
  <c r="AQ352" i="6"/>
  <c r="AR352" i="6" s="1"/>
  <c r="V353" i="22"/>
  <c r="AF352" i="6"/>
  <c r="Y353" i="22" s="1"/>
  <c r="W50" i="23"/>
  <c r="X269" i="23"/>
  <c r="AF419" i="18"/>
  <c r="Y317" i="23" s="1"/>
  <c r="AP419" i="18"/>
  <c r="AQ419" i="18" s="1"/>
  <c r="V317" i="23"/>
  <c r="X91" i="22"/>
  <c r="X433" i="22"/>
  <c r="W301" i="23"/>
  <c r="X324" i="23"/>
  <c r="AP207" i="18"/>
  <c r="AQ207" i="18" s="1"/>
  <c r="V105" i="23"/>
  <c r="AF207" i="18"/>
  <c r="Y105" i="23" s="1"/>
  <c r="F497" i="23"/>
  <c r="AM599" i="18"/>
  <c r="U599" i="18"/>
  <c r="V599" i="18"/>
  <c r="Z599" i="18"/>
  <c r="P599" i="18"/>
  <c r="V369" i="22"/>
  <c r="AQ368" i="6"/>
  <c r="AR368" i="6" s="1"/>
  <c r="AF368" i="6"/>
  <c r="Y369" i="22" s="1"/>
  <c r="Z358" i="6"/>
  <c r="P358" i="6"/>
  <c r="F359" i="22"/>
  <c r="V358" i="6"/>
  <c r="U358" i="6"/>
  <c r="AN358" i="6"/>
  <c r="AY358" i="6" s="1"/>
  <c r="P570" i="18"/>
  <c r="V570" i="18"/>
  <c r="F468" i="23"/>
  <c r="AM570" i="18"/>
  <c r="Z570" i="18"/>
  <c r="U570" i="18"/>
  <c r="AQ133" i="6"/>
  <c r="AR133" i="6" s="1"/>
  <c r="AF133" i="6"/>
  <c r="Y134" i="22" s="1"/>
  <c r="V134" i="22"/>
  <c r="X211" i="23"/>
  <c r="AP210" i="18"/>
  <c r="AQ210" i="18" s="1"/>
  <c r="AF210" i="18"/>
  <c r="Y108" i="23" s="1"/>
  <c r="V108" i="23"/>
  <c r="X67" i="22"/>
  <c r="AF343" i="18"/>
  <c r="Y241" i="23" s="1"/>
  <c r="V241" i="23"/>
  <c r="AP343" i="18"/>
  <c r="AQ343" i="18" s="1"/>
  <c r="W365" i="22"/>
  <c r="W492" i="23"/>
  <c r="P475" i="18"/>
  <c r="F373" i="23"/>
  <c r="Z475" i="18"/>
  <c r="V475" i="18"/>
  <c r="AM475" i="18"/>
  <c r="U475" i="18"/>
  <c r="X506" i="22"/>
  <c r="P151" i="6"/>
  <c r="U151" i="6"/>
  <c r="V151" i="6"/>
  <c r="AN151" i="6"/>
  <c r="AY151" i="6" s="1"/>
  <c r="F152" i="22"/>
  <c r="Z151" i="6"/>
  <c r="AF219" i="6"/>
  <c r="Y220" i="22" s="1"/>
  <c r="V220" i="22"/>
  <c r="AQ219" i="6"/>
  <c r="AR219" i="6" s="1"/>
  <c r="W318" i="23"/>
  <c r="W354" i="22"/>
  <c r="AF259" i="18"/>
  <c r="Y157" i="23" s="1"/>
  <c r="AP259" i="18"/>
  <c r="AQ259" i="18" s="1"/>
  <c r="V157" i="23"/>
  <c r="W399" i="22"/>
  <c r="AP482" i="18"/>
  <c r="AQ482" i="18" s="1"/>
  <c r="AF482" i="18"/>
  <c r="Y380" i="23" s="1"/>
  <c r="V380" i="23"/>
  <c r="V168" i="18"/>
  <c r="AM168" i="18"/>
  <c r="P168" i="18"/>
  <c r="F66" i="23"/>
  <c r="U168" i="18"/>
  <c r="Z168" i="18"/>
  <c r="AF307" i="6"/>
  <c r="Y308" i="22" s="1"/>
  <c r="AQ307" i="6"/>
  <c r="AR307" i="6" s="1"/>
  <c r="V308" i="22"/>
  <c r="F345" i="22"/>
  <c r="V344" i="6"/>
  <c r="Z344" i="6"/>
  <c r="U344" i="6"/>
  <c r="AN344" i="6"/>
  <c r="AY344" i="6" s="1"/>
  <c r="P344" i="6"/>
  <c r="W484" i="23"/>
  <c r="W242" i="22"/>
  <c r="F209" i="23"/>
  <c r="U311" i="18"/>
  <c r="P311" i="18"/>
  <c r="Z311" i="18"/>
  <c r="AM311" i="18"/>
  <c r="V311" i="18"/>
  <c r="P372" i="18"/>
  <c r="F270" i="23"/>
  <c r="V372" i="18"/>
  <c r="AM372" i="18"/>
  <c r="Z372" i="18"/>
  <c r="U372" i="18"/>
  <c r="AF79" i="6"/>
  <c r="Y80" i="22" s="1"/>
  <c r="V80" i="22"/>
  <c r="AQ79" i="6"/>
  <c r="AR79" i="6" s="1"/>
  <c r="X193" i="22"/>
  <c r="W357" i="22"/>
  <c r="V121" i="22"/>
  <c r="AQ120" i="6"/>
  <c r="AR120" i="6" s="1"/>
  <c r="AF120" i="6"/>
  <c r="Y121" i="22" s="1"/>
  <c r="Z393" i="18"/>
  <c r="V393" i="18"/>
  <c r="F291" i="23"/>
  <c r="U393" i="18"/>
  <c r="AM393" i="18"/>
  <c r="P393" i="18"/>
  <c r="W256" i="22"/>
  <c r="X325" i="22"/>
  <c r="X489" i="23"/>
  <c r="X414" i="23"/>
  <c r="W136" i="22"/>
  <c r="X366" i="22"/>
  <c r="W62" i="22"/>
  <c r="X500" i="23"/>
  <c r="V295" i="18"/>
  <c r="F193" i="23"/>
  <c r="AM295" i="18"/>
  <c r="Z295" i="18"/>
  <c r="P295" i="18"/>
  <c r="U295" i="18"/>
  <c r="W17" i="23"/>
  <c r="F252" i="23"/>
  <c r="U354" i="18"/>
  <c r="AM354" i="18"/>
  <c r="Z354" i="18"/>
  <c r="V354" i="18"/>
  <c r="P354" i="18"/>
  <c r="AF469" i="18"/>
  <c r="Y367" i="23" s="1"/>
  <c r="V367" i="23"/>
  <c r="AP469" i="18"/>
  <c r="AQ469" i="18" s="1"/>
  <c r="AF449" i="6"/>
  <c r="Y450" i="22" s="1"/>
  <c r="AQ449" i="6"/>
  <c r="AR449" i="6" s="1"/>
  <c r="V450" i="22"/>
  <c r="AN26" i="6"/>
  <c r="AY26" i="6" s="1"/>
  <c r="P26" i="6"/>
  <c r="Z26" i="6"/>
  <c r="F27" i="22"/>
  <c r="U26" i="6"/>
  <c r="V26" i="6"/>
  <c r="AQ467" i="6"/>
  <c r="AR467" i="6" s="1"/>
  <c r="AF467" i="6"/>
  <c r="Y468" i="22" s="1"/>
  <c r="V468" i="22"/>
  <c r="X471" i="23"/>
  <c r="F302" i="23"/>
  <c r="AM404" i="18"/>
  <c r="Z404" i="18"/>
  <c r="U404" i="18"/>
  <c r="P404" i="18"/>
  <c r="V404" i="18"/>
  <c r="W494" i="22"/>
  <c r="W47" i="23"/>
  <c r="X99" i="23"/>
  <c r="F27" i="23"/>
  <c r="P129" i="18"/>
  <c r="U129" i="18"/>
  <c r="Z129" i="18"/>
  <c r="V129" i="18"/>
  <c r="AM129" i="18"/>
  <c r="X220" i="22"/>
  <c r="X414" i="22"/>
  <c r="W381" i="22"/>
  <c r="X443" i="22"/>
  <c r="W265" i="22"/>
  <c r="W210" i="22"/>
  <c r="X274" i="23"/>
  <c r="W326" i="23"/>
  <c r="AQ275" i="6"/>
  <c r="AR275" i="6" s="1"/>
  <c r="AF275" i="6"/>
  <c r="Y276" i="22" s="1"/>
  <c r="V276" i="22"/>
  <c r="AF479" i="6"/>
  <c r="Y480" i="22" s="1"/>
  <c r="V480" i="22"/>
  <c r="AQ479" i="6"/>
  <c r="AR479" i="6" s="1"/>
  <c r="X288" i="22"/>
  <c r="W76" i="23"/>
  <c r="P251" i="18"/>
  <c r="AM251" i="18"/>
  <c r="V251" i="18"/>
  <c r="Z251" i="18"/>
  <c r="U251" i="18"/>
  <c r="F149" i="23"/>
  <c r="W300" i="22"/>
  <c r="AP137" i="18"/>
  <c r="AQ137" i="18" s="1"/>
  <c r="V35" i="23"/>
  <c r="AF137" i="18"/>
  <c r="Y35" i="23" s="1"/>
  <c r="W254" i="23"/>
  <c r="Z519" i="18"/>
  <c r="F417" i="23"/>
  <c r="V519" i="18"/>
  <c r="P519" i="18"/>
  <c r="AM519" i="18"/>
  <c r="U519" i="18"/>
  <c r="AF114" i="6"/>
  <c r="Y115" i="22" s="1"/>
  <c r="V115" i="22"/>
  <c r="AQ114" i="6"/>
  <c r="AR114" i="6" s="1"/>
  <c r="W17" i="22"/>
  <c r="F376" i="22"/>
  <c r="AN375" i="6"/>
  <c r="AY375" i="6" s="1"/>
  <c r="U375" i="6"/>
  <c r="V375" i="6"/>
  <c r="Z375" i="6"/>
  <c r="P375" i="6"/>
  <c r="X112" i="23"/>
  <c r="V228" i="22"/>
  <c r="AF227" i="6"/>
  <c r="Y228" i="22" s="1"/>
  <c r="AQ227" i="6"/>
  <c r="AR227" i="6" s="1"/>
  <c r="V238" i="18"/>
  <c r="P238" i="18"/>
  <c r="AM238" i="18"/>
  <c r="U238" i="18"/>
  <c r="F136" i="23"/>
  <c r="Z238" i="18"/>
  <c r="W115" i="23"/>
  <c r="AN382" i="6"/>
  <c r="AY382" i="6" s="1"/>
  <c r="V382" i="6"/>
  <c r="Z382" i="6"/>
  <c r="F383" i="22"/>
  <c r="P382" i="6"/>
  <c r="U382" i="6"/>
  <c r="AP293" i="18"/>
  <c r="AQ293" i="18" s="1"/>
  <c r="V191" i="23"/>
  <c r="AF293" i="18"/>
  <c r="Y191" i="23" s="1"/>
  <c r="AQ310" i="6"/>
  <c r="AR310" i="6" s="1"/>
  <c r="AF310" i="6"/>
  <c r="Y311" i="22" s="1"/>
  <c r="V311" i="22"/>
  <c r="W348" i="23"/>
  <c r="F29" i="14"/>
  <c r="H29" i="14" s="1"/>
  <c r="F10" i="14"/>
  <c r="F13" i="14"/>
  <c r="H13" i="14" s="1"/>
  <c r="F31" i="14"/>
  <c r="H31" i="14" s="1"/>
  <c r="F19" i="14"/>
  <c r="H19" i="14" s="1"/>
  <c r="F21" i="14"/>
  <c r="H21" i="14" s="1"/>
  <c r="F28" i="14"/>
  <c r="H28" i="14" s="1"/>
  <c r="F35" i="14"/>
  <c r="H35" i="14" s="1"/>
  <c r="F24" i="14"/>
  <c r="H24" i="14" s="1"/>
  <c r="F32" i="14"/>
  <c r="H32" i="14" s="1"/>
  <c r="F25" i="14"/>
  <c r="H25" i="14" s="1"/>
  <c r="F12" i="14"/>
  <c r="H12" i="14" s="1"/>
  <c r="F33" i="14"/>
  <c r="H33" i="14" s="1"/>
  <c r="F18" i="14"/>
  <c r="H18" i="14" s="1"/>
  <c r="F26" i="14"/>
  <c r="H26" i="14" s="1"/>
  <c r="W13" i="22"/>
  <c r="F30" i="14"/>
  <c r="H30" i="14" s="1"/>
  <c r="F34" i="14"/>
  <c r="H34" i="14" s="1"/>
  <c r="F27" i="14"/>
  <c r="H27" i="14" s="1"/>
  <c r="F16" i="14"/>
  <c r="H16" i="14" s="1"/>
  <c r="F20" i="14"/>
  <c r="H20" i="14" s="1"/>
  <c r="F15" i="14"/>
  <c r="H15" i="14" s="1"/>
  <c r="F17" i="14"/>
  <c r="H17" i="14" s="1"/>
  <c r="F11" i="14"/>
  <c r="H11" i="14" s="1"/>
  <c r="I11" i="14" s="1"/>
  <c r="J11" i="14" s="1"/>
  <c r="F22" i="14"/>
  <c r="H22" i="14" s="1"/>
  <c r="F23" i="14"/>
  <c r="H23" i="14" s="1"/>
  <c r="F14" i="14"/>
  <c r="H14" i="14" s="1"/>
  <c r="I14" i="14" s="1"/>
  <c r="J14" i="14" s="1"/>
  <c r="W43" i="23"/>
  <c r="X243" i="22"/>
  <c r="AF436" i="18"/>
  <c r="Y334" i="23" s="1"/>
  <c r="V334" i="23"/>
  <c r="AP436" i="18"/>
  <c r="AQ436" i="18" s="1"/>
  <c r="X379" i="23"/>
  <c r="V28" i="23"/>
  <c r="AF130" i="18"/>
  <c r="Y28" i="23" s="1"/>
  <c r="AP130" i="18"/>
  <c r="AQ130" i="18" s="1"/>
  <c r="F68" i="23"/>
  <c r="P170" i="18"/>
  <c r="Z170" i="18"/>
  <c r="V170" i="18"/>
  <c r="U170" i="18"/>
  <c r="AM170" i="18"/>
  <c r="W368" i="22"/>
  <c r="P190" i="18"/>
  <c r="U190" i="18"/>
  <c r="F88" i="23"/>
  <c r="V190" i="18"/>
  <c r="Z190" i="18"/>
  <c r="AM190" i="18"/>
  <c r="V204" i="22"/>
  <c r="AF203" i="6"/>
  <c r="Y204" i="22" s="1"/>
  <c r="AQ203" i="6"/>
  <c r="AR203" i="6" s="1"/>
  <c r="F144" i="22"/>
  <c r="AN143" i="6"/>
  <c r="AY143" i="6" s="1"/>
  <c r="V143" i="6"/>
  <c r="U143" i="6"/>
  <c r="P143" i="6"/>
  <c r="Z143" i="6"/>
  <c r="AF314" i="6"/>
  <c r="Y315" i="22" s="1"/>
  <c r="V315" i="22"/>
  <c r="AQ314" i="6"/>
  <c r="AR314" i="6" s="1"/>
  <c r="F256" i="23"/>
  <c r="U358" i="18"/>
  <c r="AM358" i="18"/>
  <c r="Z358" i="18"/>
  <c r="P358" i="18"/>
  <c r="V358" i="18"/>
  <c r="W257" i="23"/>
  <c r="W84" i="23"/>
  <c r="X370" i="22"/>
  <c r="W241" i="23"/>
  <c r="Z547" i="18"/>
  <c r="AM547" i="18"/>
  <c r="U547" i="18"/>
  <c r="F445" i="23"/>
  <c r="V547" i="18"/>
  <c r="P547" i="18"/>
  <c r="Z214" i="6"/>
  <c r="V214" i="6"/>
  <c r="P214" i="6"/>
  <c r="AN214" i="6"/>
  <c r="AY214" i="6" s="1"/>
  <c r="F215" i="22"/>
  <c r="U214" i="6"/>
  <c r="W442" i="23"/>
  <c r="W173" i="22"/>
  <c r="W259" i="22"/>
  <c r="P346" i="18"/>
  <c r="U346" i="18"/>
  <c r="AM346" i="18"/>
  <c r="F244" i="23"/>
  <c r="V346" i="18"/>
  <c r="Z346" i="18"/>
  <c r="AF379" i="18"/>
  <c r="Y277" i="23" s="1"/>
  <c r="V277" i="23"/>
  <c r="AP379" i="18"/>
  <c r="AQ379" i="18" s="1"/>
  <c r="U73" i="6"/>
  <c r="AN73" i="6"/>
  <c r="AY73" i="6" s="1"/>
  <c r="P73" i="6"/>
  <c r="V73" i="6"/>
  <c r="Z73" i="6"/>
  <c r="F74" i="22"/>
  <c r="W103" i="22"/>
  <c r="X165" i="23"/>
  <c r="W443" i="22"/>
  <c r="AF489" i="6"/>
  <c r="Y490" i="22" s="1"/>
  <c r="AQ489" i="6"/>
  <c r="AR489" i="6" s="1"/>
  <c r="V490" i="22"/>
  <c r="W333" i="22"/>
  <c r="X85" i="22"/>
  <c r="U309" i="6"/>
  <c r="P309" i="6"/>
  <c r="AN309" i="6"/>
  <c r="AY309" i="6" s="1"/>
  <c r="Z309" i="6"/>
  <c r="F310" i="22"/>
  <c r="V309" i="6"/>
  <c r="V157" i="22"/>
  <c r="AQ156" i="6"/>
  <c r="AR156" i="6" s="1"/>
  <c r="AF156" i="6"/>
  <c r="Y157" i="22" s="1"/>
  <c r="V13" i="22"/>
  <c r="AF12" i="6"/>
  <c r="Y13" i="22" s="1"/>
  <c r="AQ12" i="6"/>
  <c r="X462" i="22"/>
  <c r="AP516" i="18"/>
  <c r="AQ516" i="18" s="1"/>
  <c r="V414" i="23"/>
  <c r="AF516" i="18"/>
  <c r="Y414" i="23" s="1"/>
  <c r="X423" i="23"/>
  <c r="AF257" i="6"/>
  <c r="Y258" i="22" s="1"/>
  <c r="V258" i="22"/>
  <c r="AQ257" i="6"/>
  <c r="AR257" i="6" s="1"/>
  <c r="U385" i="6"/>
  <c r="F386" i="22"/>
  <c r="Z385" i="6"/>
  <c r="AN385" i="6"/>
  <c r="AY385" i="6" s="1"/>
  <c r="P385" i="6"/>
  <c r="V385" i="6"/>
  <c r="U556" i="18"/>
  <c r="AM556" i="18"/>
  <c r="F454" i="23"/>
  <c r="Z556" i="18"/>
  <c r="V556" i="18"/>
  <c r="P556" i="18"/>
  <c r="AM298" i="18"/>
  <c r="F196" i="23"/>
  <c r="V298" i="18"/>
  <c r="U298" i="18"/>
  <c r="P298" i="18"/>
  <c r="Z298" i="18"/>
  <c r="W334" i="23"/>
  <c r="X314" i="23"/>
  <c r="W376" i="23"/>
  <c r="V299" i="22"/>
  <c r="AF298" i="6"/>
  <c r="Y299" i="22" s="1"/>
  <c r="AQ298" i="6"/>
  <c r="AR298" i="6" s="1"/>
  <c r="X304" i="23"/>
  <c r="W135" i="22"/>
  <c r="AQ279" i="6"/>
  <c r="AR279" i="6" s="1"/>
  <c r="AF279" i="6"/>
  <c r="Y280" i="22" s="1"/>
  <c r="V280" i="22"/>
  <c r="W409" i="22"/>
  <c r="X44" i="22"/>
  <c r="AM128" i="18"/>
  <c r="Z128" i="18"/>
  <c r="U128" i="18"/>
  <c r="P128" i="18"/>
  <c r="F26" i="23"/>
  <c r="V128" i="18"/>
  <c r="X461" i="23"/>
  <c r="V460" i="6"/>
  <c r="P460" i="6"/>
  <c r="U460" i="6"/>
  <c r="AN460" i="6"/>
  <c r="AY460" i="6" s="1"/>
  <c r="F461" i="22"/>
  <c r="Z460" i="6"/>
  <c r="V133" i="22"/>
  <c r="AQ132" i="6"/>
  <c r="AR132" i="6" s="1"/>
  <c r="AF132" i="6"/>
  <c r="Y133" i="22" s="1"/>
  <c r="W39" i="22"/>
  <c r="W196" i="22"/>
  <c r="V131" i="23"/>
  <c r="AP233" i="18"/>
  <c r="AQ233" i="18" s="1"/>
  <c r="AF233" i="18"/>
  <c r="Y131" i="23" s="1"/>
  <c r="W299" i="22"/>
  <c r="X298" i="22"/>
  <c r="X101" i="22"/>
  <c r="V426" i="6"/>
  <c r="F427" i="22"/>
  <c r="P426" i="6"/>
  <c r="Z426" i="6"/>
  <c r="AN426" i="6"/>
  <c r="AY426" i="6" s="1"/>
  <c r="U426" i="6"/>
  <c r="X223" i="23"/>
  <c r="W219" i="22"/>
  <c r="Z62" i="6"/>
  <c r="AN62" i="6"/>
  <c r="AY62" i="6" s="1"/>
  <c r="P62" i="6"/>
  <c r="V62" i="6"/>
  <c r="U62" i="6"/>
  <c r="F63" i="22"/>
  <c r="F340" i="23"/>
  <c r="Z442" i="18"/>
  <c r="V442" i="18"/>
  <c r="U442" i="18"/>
  <c r="AM442" i="18"/>
  <c r="P442" i="18"/>
  <c r="AF186" i="6"/>
  <c r="Y187" i="22" s="1"/>
  <c r="V187" i="22"/>
  <c r="AQ186" i="6"/>
  <c r="AR186" i="6" s="1"/>
  <c r="W283" i="23"/>
  <c r="W460" i="22"/>
  <c r="AQ44" i="6"/>
  <c r="AR44" i="6" s="1"/>
  <c r="V45" i="22"/>
  <c r="AF44" i="6"/>
  <c r="Y45" i="22" s="1"/>
  <c r="W36" i="22"/>
  <c r="AN475" i="6"/>
  <c r="AY475" i="6" s="1"/>
  <c r="F476" i="22"/>
  <c r="Z475" i="6"/>
  <c r="V475" i="6"/>
  <c r="U475" i="6"/>
  <c r="P475" i="6"/>
  <c r="W332" i="22"/>
  <c r="X453" i="23"/>
  <c r="AM603" i="18"/>
  <c r="Z603" i="18"/>
  <c r="P603" i="18"/>
  <c r="U603" i="18"/>
  <c r="V603" i="18"/>
  <c r="F501" i="23"/>
  <c r="X499" i="23"/>
  <c r="X449" i="23"/>
  <c r="W162" i="23"/>
  <c r="X106" i="23"/>
  <c r="V370" i="18"/>
  <c r="AM370" i="18"/>
  <c r="P370" i="18"/>
  <c r="Z370" i="18"/>
  <c r="U370" i="18"/>
  <c r="F268" i="23"/>
  <c r="V324" i="6"/>
  <c r="U324" i="6"/>
  <c r="AN324" i="6"/>
  <c r="AY324" i="6" s="1"/>
  <c r="P324" i="6"/>
  <c r="F325" i="22"/>
  <c r="Z324" i="6"/>
  <c r="V230" i="18"/>
  <c r="Z230" i="18"/>
  <c r="U230" i="18"/>
  <c r="P230" i="18"/>
  <c r="F128" i="23"/>
  <c r="AM230" i="18"/>
  <c r="W291" i="22"/>
  <c r="AP234" i="18"/>
  <c r="AQ234" i="18" s="1"/>
  <c r="AF234" i="18"/>
  <c r="Y132" i="23" s="1"/>
  <c r="V132" i="23"/>
  <c r="W30" i="23"/>
  <c r="W408" i="22"/>
  <c r="X223" i="22"/>
  <c r="X222" i="23"/>
  <c r="Z138" i="6"/>
  <c r="F139" i="22"/>
  <c r="P138" i="6"/>
  <c r="V138" i="6"/>
  <c r="AN138" i="6"/>
  <c r="AY138" i="6" s="1"/>
  <c r="U138" i="6"/>
  <c r="X499" i="22"/>
  <c r="V564" i="18"/>
  <c r="AM564" i="18"/>
  <c r="U564" i="18"/>
  <c r="Z564" i="18"/>
  <c r="F462" i="23"/>
  <c r="P564" i="18"/>
  <c r="P87" i="6"/>
  <c r="AN87" i="6"/>
  <c r="AY87" i="6" s="1"/>
  <c r="F88" i="22"/>
  <c r="U87" i="6"/>
  <c r="Z87" i="6"/>
  <c r="V87" i="6"/>
  <c r="AP329" i="18"/>
  <c r="AQ329" i="18" s="1"/>
  <c r="AF329" i="18"/>
  <c r="Y227" i="23" s="1"/>
  <c r="V227" i="23"/>
  <c r="X490" i="22"/>
  <c r="X14" i="23"/>
  <c r="AP433" i="18"/>
  <c r="AQ433" i="18" s="1"/>
  <c r="V331" i="23"/>
  <c r="AF433" i="18"/>
  <c r="Y331" i="23" s="1"/>
  <c r="V291" i="6"/>
  <c r="F292" i="22"/>
  <c r="U291" i="6"/>
  <c r="AN291" i="6"/>
  <c r="AY291" i="6" s="1"/>
  <c r="P291" i="6"/>
  <c r="Z291" i="6"/>
  <c r="W234" i="23"/>
  <c r="AQ136" i="6"/>
  <c r="AR136" i="6" s="1"/>
  <c r="AF136" i="6"/>
  <c r="Y137" i="22" s="1"/>
  <c r="V137" i="22"/>
  <c r="V444" i="22"/>
  <c r="AF443" i="6"/>
  <c r="Y444" i="22" s="1"/>
  <c r="AQ443" i="6"/>
  <c r="AR443" i="6" s="1"/>
  <c r="AF344" i="6"/>
  <c r="Y345" i="22" s="1"/>
  <c r="AQ344" i="6"/>
  <c r="AR344" i="6" s="1"/>
  <c r="V345" i="22"/>
  <c r="X13" i="23"/>
  <c r="V183" i="22"/>
  <c r="AQ182" i="6"/>
  <c r="AR182" i="6" s="1"/>
  <c r="AF182" i="6"/>
  <c r="Y183" i="22" s="1"/>
  <c r="AF235" i="18"/>
  <c r="Y133" i="23" s="1"/>
  <c r="AP235" i="18"/>
  <c r="AQ235" i="18" s="1"/>
  <c r="V133" i="23"/>
  <c r="X340" i="22"/>
  <c r="V381" i="22"/>
  <c r="AF380" i="6"/>
  <c r="Y381" i="22" s="1"/>
  <c r="AQ380" i="6"/>
  <c r="AR380" i="6" s="1"/>
  <c r="W469" i="23"/>
  <c r="X410" i="23"/>
  <c r="P471" i="6"/>
  <c r="Z471" i="6"/>
  <c r="AN471" i="6"/>
  <c r="AY471" i="6" s="1"/>
  <c r="V471" i="6"/>
  <c r="U471" i="6"/>
  <c r="F472" i="22"/>
  <c r="W388" i="23"/>
  <c r="AF246" i="18"/>
  <c r="Y144" i="23" s="1"/>
  <c r="AP246" i="18"/>
  <c r="AQ246" i="18" s="1"/>
  <c r="V144" i="23"/>
  <c r="AF603" i="18"/>
  <c r="Y501" i="23" s="1"/>
  <c r="V501" i="23"/>
  <c r="AP603" i="18"/>
  <c r="AQ603" i="18" s="1"/>
  <c r="X497" i="23"/>
  <c r="AP128" i="18"/>
  <c r="AQ128" i="18" s="1"/>
  <c r="AF128" i="18"/>
  <c r="Y26" i="23" s="1"/>
  <c r="V26" i="23"/>
  <c r="X14" i="22"/>
  <c r="W424" i="22"/>
  <c r="V245" i="18"/>
  <c r="F143" i="23"/>
  <c r="P245" i="18"/>
  <c r="AM245" i="18"/>
  <c r="Z245" i="18"/>
  <c r="U245" i="18"/>
  <c r="AF597" i="18"/>
  <c r="Y495" i="23" s="1"/>
  <c r="V495" i="23"/>
  <c r="AP597" i="18"/>
  <c r="AQ597" i="18" s="1"/>
  <c r="P397" i="18"/>
  <c r="U397" i="18"/>
  <c r="F295" i="23"/>
  <c r="AM397" i="18"/>
  <c r="Z397" i="18"/>
  <c r="V397" i="18"/>
  <c r="AF290" i="6"/>
  <c r="Y291" i="22" s="1"/>
  <c r="AQ290" i="6"/>
  <c r="AR290" i="6" s="1"/>
  <c r="V291" i="22"/>
  <c r="X387" i="22"/>
  <c r="AP488" i="18"/>
  <c r="AQ488" i="18" s="1"/>
  <c r="V386" i="23"/>
  <c r="AF488" i="18"/>
  <c r="Y386" i="23" s="1"/>
  <c r="AQ452" i="6"/>
  <c r="AR452" i="6" s="1"/>
  <c r="AF452" i="6"/>
  <c r="Y453" i="22" s="1"/>
  <c r="V453" i="22"/>
  <c r="V247" i="22"/>
  <c r="AQ246" i="6"/>
  <c r="AR246" i="6" s="1"/>
  <c r="AF246" i="6"/>
  <c r="Y247" i="22" s="1"/>
  <c r="V180" i="22"/>
  <c r="AQ179" i="6"/>
  <c r="AR179" i="6" s="1"/>
  <c r="AF179" i="6"/>
  <c r="Y180" i="22" s="1"/>
  <c r="X100" i="23"/>
  <c r="AF151" i="6"/>
  <c r="Y152" i="22" s="1"/>
  <c r="V152" i="22"/>
  <c r="AQ151" i="6"/>
  <c r="AR151" i="6" s="1"/>
  <c r="W202" i="22"/>
  <c r="AN389" i="6"/>
  <c r="AY389" i="6" s="1"/>
  <c r="F390" i="22"/>
  <c r="P389" i="6"/>
  <c r="U389" i="6"/>
  <c r="Z389" i="6"/>
  <c r="V389" i="6"/>
  <c r="AP472" i="18"/>
  <c r="AQ472" i="18" s="1"/>
  <c r="V370" i="23"/>
  <c r="AF472" i="18"/>
  <c r="Y370" i="23" s="1"/>
  <c r="X36" i="22"/>
  <c r="AN502" i="6"/>
  <c r="AY502" i="6" s="1"/>
  <c r="U502" i="6"/>
  <c r="Z502" i="6"/>
  <c r="V502" i="6"/>
  <c r="F503" i="22"/>
  <c r="P502" i="6"/>
  <c r="W489" i="23"/>
  <c r="AP208" i="18"/>
  <c r="AQ208" i="18" s="1"/>
  <c r="V106" i="23"/>
  <c r="AF208" i="18"/>
  <c r="Y106" i="23" s="1"/>
  <c r="X330" i="23"/>
  <c r="W430" i="23"/>
  <c r="X425" i="23"/>
  <c r="X102" i="23"/>
  <c r="P316" i="6"/>
  <c r="V316" i="6"/>
  <c r="U316" i="6"/>
  <c r="F317" i="22"/>
  <c r="Z316" i="6"/>
  <c r="AN316" i="6"/>
  <c r="AY316" i="6" s="1"/>
  <c r="W462" i="23"/>
  <c r="V159" i="6"/>
  <c r="P159" i="6"/>
  <c r="Z159" i="6"/>
  <c r="F160" i="22"/>
  <c r="AN159" i="6"/>
  <c r="AY159" i="6" s="1"/>
  <c r="U159" i="6"/>
  <c r="X131" i="22"/>
  <c r="Z417" i="18"/>
  <c r="P417" i="18"/>
  <c r="F315" i="23"/>
  <c r="AM417" i="18"/>
  <c r="U417" i="18"/>
  <c r="V417" i="18"/>
  <c r="X48" i="23"/>
  <c r="V303" i="23"/>
  <c r="AF405" i="18"/>
  <c r="Y303" i="23" s="1"/>
  <c r="AP405" i="18"/>
  <c r="AQ405" i="18" s="1"/>
  <c r="P153" i="6"/>
  <c r="Z153" i="6"/>
  <c r="F154" i="22"/>
  <c r="U153" i="6"/>
  <c r="V153" i="6"/>
  <c r="AN153" i="6"/>
  <c r="AY153" i="6" s="1"/>
  <c r="F197" i="23"/>
  <c r="U299" i="18"/>
  <c r="Z299" i="18"/>
  <c r="V299" i="18"/>
  <c r="P299" i="18"/>
  <c r="AM299" i="18"/>
  <c r="F366" i="22"/>
  <c r="P365" i="6"/>
  <c r="U365" i="6"/>
  <c r="V365" i="6"/>
  <c r="Z365" i="6"/>
  <c r="AN365" i="6"/>
  <c r="AY365" i="6" s="1"/>
  <c r="P167" i="6"/>
  <c r="V167" i="6"/>
  <c r="Z167" i="6"/>
  <c r="F168" i="22"/>
  <c r="U167" i="6"/>
  <c r="AN167" i="6"/>
  <c r="AY167" i="6" s="1"/>
  <c r="V478" i="6"/>
  <c r="AN478" i="6"/>
  <c r="AY478" i="6" s="1"/>
  <c r="U478" i="6"/>
  <c r="F479" i="22"/>
  <c r="P478" i="6"/>
  <c r="Z478" i="6"/>
  <c r="W19" i="23"/>
  <c r="W403" i="22"/>
  <c r="X82" i="23"/>
  <c r="W198" i="23"/>
  <c r="X58" i="23"/>
  <c r="W419" i="23"/>
  <c r="X222" i="22"/>
  <c r="AP420" i="18"/>
  <c r="AQ420" i="18" s="1"/>
  <c r="V318" i="23"/>
  <c r="AF420" i="18"/>
  <c r="Y318" i="23" s="1"/>
  <c r="AF148" i="18"/>
  <c r="Y46" i="23" s="1"/>
  <c r="AP148" i="18"/>
  <c r="AQ148" i="18" s="1"/>
  <c r="V46" i="23"/>
  <c r="Z457" i="6"/>
  <c r="F458" i="22"/>
  <c r="AN457" i="6"/>
  <c r="AY457" i="6" s="1"/>
  <c r="P457" i="6"/>
  <c r="U457" i="6"/>
  <c r="V457" i="6"/>
  <c r="X483" i="22"/>
  <c r="F396" i="23"/>
  <c r="V498" i="18"/>
  <c r="P498" i="18"/>
  <c r="Z498" i="18"/>
  <c r="U498" i="18"/>
  <c r="AM498" i="18"/>
  <c r="W231" i="23"/>
  <c r="X38" i="22"/>
  <c r="X376" i="23"/>
  <c r="AF506" i="6"/>
  <c r="Y507" i="22" s="1"/>
  <c r="V507" i="22"/>
  <c r="AQ506" i="6"/>
  <c r="AR506" i="6" s="1"/>
  <c r="F377" i="23"/>
  <c r="Z479" i="18"/>
  <c r="P479" i="18"/>
  <c r="U479" i="18"/>
  <c r="AM479" i="18"/>
  <c r="V479" i="18"/>
  <c r="V444" i="23"/>
  <c r="AF546" i="18"/>
  <c r="Y444" i="23" s="1"/>
  <c r="AP546" i="18"/>
  <c r="AQ546" i="18" s="1"/>
  <c r="AF405" i="6"/>
  <c r="Y406" i="22" s="1"/>
  <c r="V406" i="22"/>
  <c r="AQ405" i="6"/>
  <c r="AR405" i="6" s="1"/>
  <c r="AP529" i="18"/>
  <c r="AQ529" i="18" s="1"/>
  <c r="V427" i="23"/>
  <c r="AF529" i="18"/>
  <c r="Y427" i="23" s="1"/>
  <c r="V341" i="6"/>
  <c r="F342" i="22"/>
  <c r="AN341" i="6"/>
  <c r="AY341" i="6" s="1"/>
  <c r="P341" i="6"/>
  <c r="U341" i="6"/>
  <c r="Z341" i="6"/>
  <c r="AN17" i="6"/>
  <c r="AY17" i="6" s="1"/>
  <c r="P17" i="6"/>
  <c r="V17" i="6"/>
  <c r="F18" i="22"/>
  <c r="Z17" i="6"/>
  <c r="U17" i="6"/>
  <c r="F229" i="23"/>
  <c r="Z331" i="18"/>
  <c r="V331" i="18"/>
  <c r="P331" i="18"/>
  <c r="U331" i="18"/>
  <c r="AM331" i="18"/>
  <c r="W352" i="22"/>
  <c r="W384" i="23"/>
  <c r="AF493" i="18"/>
  <c r="Y391" i="23" s="1"/>
  <c r="AP493" i="18"/>
  <c r="AQ493" i="18" s="1"/>
  <c r="V391" i="23"/>
  <c r="X252" i="22"/>
  <c r="V135" i="22"/>
  <c r="AQ134" i="6"/>
  <c r="AR134" i="6" s="1"/>
  <c r="AF134" i="6"/>
  <c r="Y135" i="22" s="1"/>
  <c r="AQ357" i="6"/>
  <c r="AR357" i="6" s="1"/>
  <c r="AF357" i="6"/>
  <c r="Y358" i="22" s="1"/>
  <c r="V358" i="22"/>
  <c r="AP369" i="18"/>
  <c r="AQ369" i="18" s="1"/>
  <c r="V267" i="23"/>
  <c r="AF369" i="18"/>
  <c r="Y267" i="23" s="1"/>
  <c r="F42" i="22"/>
  <c r="AN41" i="6"/>
  <c r="AY41" i="6" s="1"/>
  <c r="Z41" i="6"/>
  <c r="P41" i="6"/>
  <c r="U41" i="6"/>
  <c r="V41" i="6"/>
  <c r="AF59" i="6"/>
  <c r="Y60" i="22" s="1"/>
  <c r="AQ59" i="6"/>
  <c r="AR59" i="6" s="1"/>
  <c r="V60" i="22"/>
  <c r="AP122" i="18"/>
  <c r="AQ122" i="18" s="1"/>
  <c r="V20" i="23"/>
  <c r="AF122" i="18"/>
  <c r="Y20" i="23" s="1"/>
  <c r="W335" i="23"/>
  <c r="W206" i="23"/>
  <c r="V237" i="22"/>
  <c r="AF236" i="6"/>
  <c r="Y237" i="22" s="1"/>
  <c r="AQ236" i="6"/>
  <c r="AR236" i="6" s="1"/>
  <c r="AF173" i="6"/>
  <c r="Y174" i="22" s="1"/>
  <c r="V174" i="22"/>
  <c r="AQ173" i="6"/>
  <c r="AR173" i="6" s="1"/>
  <c r="AM259" i="18"/>
  <c r="F157" i="23"/>
  <c r="Z259" i="18"/>
  <c r="V259" i="18"/>
  <c r="P259" i="18"/>
  <c r="U259" i="18"/>
  <c r="P215" i="6"/>
  <c r="F216" i="22"/>
  <c r="V215" i="6"/>
  <c r="Z215" i="6"/>
  <c r="U215" i="6"/>
  <c r="AN215" i="6"/>
  <c r="AY215" i="6" s="1"/>
  <c r="X262" i="22"/>
  <c r="X196" i="22"/>
  <c r="AF429" i="18"/>
  <c r="Y327" i="23" s="1"/>
  <c r="V327" i="23"/>
  <c r="AP429" i="18"/>
  <c r="AQ429" i="18" s="1"/>
  <c r="V257" i="23"/>
  <c r="AP359" i="18"/>
  <c r="AQ359" i="18" s="1"/>
  <c r="AF359" i="18"/>
  <c r="Y257" i="23" s="1"/>
  <c r="AP388" i="18"/>
  <c r="AQ388" i="18" s="1"/>
  <c r="AF388" i="18"/>
  <c r="Y286" i="23" s="1"/>
  <c r="V286" i="23"/>
  <c r="AN299" i="6"/>
  <c r="AY299" i="6" s="1"/>
  <c r="Z299" i="6"/>
  <c r="P299" i="6"/>
  <c r="F300" i="22"/>
  <c r="U299" i="6"/>
  <c r="V299" i="6"/>
  <c r="X146" i="22"/>
  <c r="W193" i="23"/>
  <c r="W471" i="22"/>
  <c r="U465" i="18"/>
  <c r="P465" i="18"/>
  <c r="V465" i="18"/>
  <c r="Z465" i="18"/>
  <c r="AM465" i="18"/>
  <c r="F363" i="23"/>
  <c r="F265" i="22"/>
  <c r="Z264" i="6"/>
  <c r="AN264" i="6"/>
  <c r="AY264" i="6" s="1"/>
  <c r="U264" i="6"/>
  <c r="P264" i="6"/>
  <c r="V264" i="6"/>
  <c r="W298" i="22"/>
  <c r="X114" i="22"/>
  <c r="W42" i="22"/>
  <c r="X29" i="23"/>
  <c r="Z147" i="6"/>
  <c r="P147" i="6"/>
  <c r="U147" i="6"/>
  <c r="F148" i="22"/>
  <c r="V147" i="6"/>
  <c r="AN147" i="6"/>
  <c r="AY147" i="6" s="1"/>
  <c r="AF172" i="18"/>
  <c r="Y70" i="23" s="1"/>
  <c r="AP172" i="18"/>
  <c r="AQ172" i="18" s="1"/>
  <c r="V70" i="23"/>
  <c r="V404" i="23"/>
  <c r="AF506" i="18"/>
  <c r="Y404" i="23" s="1"/>
  <c r="AP506" i="18"/>
  <c r="AQ506" i="18" s="1"/>
  <c r="AF353" i="6"/>
  <c r="Y354" i="22" s="1"/>
  <c r="AQ353" i="6"/>
  <c r="AR353" i="6" s="1"/>
  <c r="V354" i="22"/>
  <c r="AM200" i="18"/>
  <c r="V200" i="18"/>
  <c r="F98" i="23"/>
  <c r="U200" i="18"/>
  <c r="Z200" i="18"/>
  <c r="P200" i="18"/>
  <c r="X62" i="22"/>
  <c r="P65" i="6"/>
  <c r="V65" i="6"/>
  <c r="U65" i="6"/>
  <c r="F66" i="22"/>
  <c r="AN65" i="6"/>
  <c r="AY65" i="6" s="1"/>
  <c r="Z65" i="6"/>
  <c r="W96" i="22"/>
  <c r="AP290" i="18"/>
  <c r="AQ290" i="18" s="1"/>
  <c r="AF290" i="18"/>
  <c r="Y188" i="23" s="1"/>
  <c r="V188" i="23"/>
  <c r="F396" i="22"/>
  <c r="Z395" i="6"/>
  <c r="U395" i="6"/>
  <c r="P395" i="6"/>
  <c r="AN395" i="6"/>
  <c r="AY395" i="6" s="1"/>
  <c r="V395" i="6"/>
  <c r="W342" i="23"/>
  <c r="X421" i="22"/>
  <c r="V198" i="23"/>
  <c r="AP300" i="18"/>
  <c r="AQ300" i="18" s="1"/>
  <c r="AF300" i="18"/>
  <c r="Y198" i="23" s="1"/>
  <c r="X402" i="22"/>
  <c r="AF566" i="18"/>
  <c r="Y464" i="23" s="1"/>
  <c r="AP566" i="18"/>
  <c r="AQ566" i="18" s="1"/>
  <c r="V464" i="23"/>
  <c r="V365" i="22"/>
  <c r="AF364" i="6"/>
  <c r="Y365" i="22" s="1"/>
  <c r="AQ364" i="6"/>
  <c r="AR364" i="6" s="1"/>
  <c r="X236" i="23"/>
  <c r="X420" i="23"/>
  <c r="V298" i="23"/>
  <c r="AP400" i="18"/>
  <c r="AQ400" i="18" s="1"/>
  <c r="AF400" i="18"/>
  <c r="Y298" i="23" s="1"/>
  <c r="U482" i="18"/>
  <c r="V482" i="18"/>
  <c r="Z482" i="18"/>
  <c r="P482" i="18"/>
  <c r="AM482" i="18"/>
  <c r="F380" i="23"/>
  <c r="W214" i="22"/>
  <c r="W306" i="22"/>
  <c r="W402" i="22"/>
  <c r="W435" i="23"/>
  <c r="V521" i="18"/>
  <c r="P521" i="18"/>
  <c r="AM521" i="18"/>
  <c r="U521" i="18"/>
  <c r="Z521" i="18"/>
  <c r="F419" i="23"/>
  <c r="W37" i="23"/>
  <c r="Z470" i="18"/>
  <c r="U470" i="18"/>
  <c r="F368" i="23"/>
  <c r="AM470" i="18"/>
  <c r="V470" i="18"/>
  <c r="P470" i="18"/>
  <c r="V357" i="22"/>
  <c r="AQ356" i="6"/>
  <c r="AR356" i="6" s="1"/>
  <c r="AF356" i="6"/>
  <c r="Y357" i="22" s="1"/>
  <c r="X149" i="23"/>
  <c r="W40" i="23"/>
  <c r="W157" i="23"/>
  <c r="W126" i="22"/>
  <c r="W489" i="22"/>
  <c r="U44" i="6"/>
  <c r="F45" i="22"/>
  <c r="P44" i="6"/>
  <c r="Z44" i="6"/>
  <c r="AN44" i="6"/>
  <c r="AY44" i="6" s="1"/>
  <c r="V44" i="6"/>
  <c r="V411" i="22"/>
  <c r="AF410" i="6"/>
  <c r="Y411" i="22" s="1"/>
  <c r="AQ410" i="6"/>
  <c r="AR410" i="6" s="1"/>
  <c r="W81" i="22"/>
  <c r="X298" i="23"/>
  <c r="X82" i="22"/>
  <c r="W382" i="22"/>
  <c r="W373" i="22"/>
  <c r="W45" i="22"/>
  <c r="W128" i="23"/>
  <c r="U69" i="6"/>
  <c r="AN69" i="6"/>
  <c r="AY69" i="6" s="1"/>
  <c r="V69" i="6"/>
  <c r="F70" i="22"/>
  <c r="P69" i="6"/>
  <c r="Z69" i="6"/>
  <c r="V419" i="22"/>
  <c r="AF418" i="6"/>
  <c r="Y419" i="22" s="1"/>
  <c r="AQ418" i="6"/>
  <c r="AR418" i="6" s="1"/>
  <c r="AF224" i="6"/>
  <c r="Y225" i="22" s="1"/>
  <c r="AQ224" i="6"/>
  <c r="AR224" i="6" s="1"/>
  <c r="V225" i="22"/>
  <c r="AQ295" i="6"/>
  <c r="AR295" i="6" s="1"/>
  <c r="V296" i="22"/>
  <c r="AF295" i="6"/>
  <c r="Y296" i="22" s="1"/>
  <c r="P334" i="6"/>
  <c r="V334" i="6"/>
  <c r="AN334" i="6"/>
  <c r="AY334" i="6" s="1"/>
  <c r="F335" i="22"/>
  <c r="U334" i="6"/>
  <c r="Z334" i="6"/>
  <c r="W378" i="23"/>
  <c r="AQ116" i="6"/>
  <c r="AR116" i="6" s="1"/>
  <c r="AF116" i="6"/>
  <c r="Y117" i="22" s="1"/>
  <c r="V117" i="22"/>
  <c r="Z269" i="18"/>
  <c r="U269" i="18"/>
  <c r="AM269" i="18"/>
  <c r="F167" i="23"/>
  <c r="V269" i="18"/>
  <c r="P269" i="18"/>
  <c r="W156" i="23"/>
  <c r="W394" i="23"/>
  <c r="U387" i="6"/>
  <c r="P387" i="6"/>
  <c r="AN387" i="6"/>
  <c r="AY387" i="6" s="1"/>
  <c r="V387" i="6"/>
  <c r="Z387" i="6"/>
  <c r="F388" i="22"/>
  <c r="X205" i="22"/>
  <c r="W41" i="22"/>
  <c r="V248" i="23"/>
  <c r="AF350" i="18"/>
  <c r="Y248" i="23" s="1"/>
  <c r="AP350" i="18"/>
  <c r="AQ350" i="18" s="1"/>
  <c r="AP399" i="18"/>
  <c r="AQ399" i="18" s="1"/>
  <c r="V297" i="23"/>
  <c r="AF399" i="18"/>
  <c r="Y297" i="23" s="1"/>
  <c r="X239" i="22"/>
  <c r="P204" i="18"/>
  <c r="F102" i="23"/>
  <c r="V204" i="18"/>
  <c r="AM204" i="18"/>
  <c r="Z204" i="18"/>
  <c r="U204" i="18"/>
  <c r="P543" i="18"/>
  <c r="AM543" i="18"/>
  <c r="U543" i="18"/>
  <c r="Z543" i="18"/>
  <c r="V543" i="18"/>
  <c r="F441" i="23"/>
  <c r="W134" i="23"/>
  <c r="AP227" i="18"/>
  <c r="AQ227" i="18" s="1"/>
  <c r="AF227" i="18"/>
  <c r="Y125" i="23" s="1"/>
  <c r="V125" i="23"/>
  <c r="X189" i="23"/>
  <c r="W97" i="22"/>
  <c r="F457" i="23"/>
  <c r="Z559" i="18"/>
  <c r="U559" i="18"/>
  <c r="V559" i="18"/>
  <c r="AM559" i="18"/>
  <c r="P559" i="18"/>
  <c r="W452" i="23"/>
  <c r="AP199" i="18"/>
  <c r="AQ199" i="18" s="1"/>
  <c r="AF199" i="18"/>
  <c r="Y97" i="23" s="1"/>
  <c r="V97" i="23"/>
  <c r="X456" i="22"/>
  <c r="AF352" i="18"/>
  <c r="Y250" i="23" s="1"/>
  <c r="V250" i="23"/>
  <c r="AP352" i="18"/>
  <c r="AQ352" i="18" s="1"/>
  <c r="W335" i="22"/>
  <c r="AM228" i="18"/>
  <c r="U228" i="18"/>
  <c r="P228" i="18"/>
  <c r="Z228" i="18"/>
  <c r="F126" i="23"/>
  <c r="V228" i="18"/>
  <c r="W118" i="23"/>
  <c r="F110" i="23"/>
  <c r="V212" i="18"/>
  <c r="U212" i="18"/>
  <c r="Z212" i="18"/>
  <c r="AM212" i="18"/>
  <c r="P212" i="18"/>
  <c r="F162" i="22"/>
  <c r="P161" i="6"/>
  <c r="V161" i="6"/>
  <c r="U161" i="6"/>
  <c r="Z161" i="6"/>
  <c r="AN161" i="6"/>
  <c r="AY161" i="6" s="1"/>
  <c r="P413" i="18"/>
  <c r="V413" i="18"/>
  <c r="F311" i="23"/>
  <c r="AM413" i="18"/>
  <c r="Z413" i="18"/>
  <c r="U413" i="18"/>
  <c r="AP221" i="18"/>
  <c r="AQ221" i="18" s="1"/>
  <c r="AF221" i="18"/>
  <c r="Y119" i="23" s="1"/>
  <c r="V119" i="23"/>
  <c r="X326" i="22"/>
  <c r="P549" i="18"/>
  <c r="V549" i="18"/>
  <c r="U549" i="18"/>
  <c r="F447" i="23"/>
  <c r="Z549" i="18"/>
  <c r="AM549" i="18"/>
  <c r="W423" i="23"/>
  <c r="AQ485" i="6"/>
  <c r="AR485" i="6" s="1"/>
  <c r="V486" i="22"/>
  <c r="AF485" i="6"/>
  <c r="Y486" i="22" s="1"/>
  <c r="F459" i="22"/>
  <c r="U458" i="6"/>
  <c r="Z458" i="6"/>
  <c r="P458" i="6"/>
  <c r="V458" i="6"/>
  <c r="AN458" i="6"/>
  <c r="AY458" i="6" s="1"/>
  <c r="AQ397" i="6"/>
  <c r="AR397" i="6" s="1"/>
  <c r="V398" i="22"/>
  <c r="AF397" i="6"/>
  <c r="Y398" i="22" s="1"/>
  <c r="W225" i="22"/>
  <c r="F153" i="22"/>
  <c r="P152" i="6"/>
  <c r="U152" i="6"/>
  <c r="V152" i="6"/>
  <c r="Z152" i="6"/>
  <c r="AN152" i="6"/>
  <c r="AY152" i="6" s="1"/>
  <c r="AQ141" i="6"/>
  <c r="AR141" i="6" s="1"/>
  <c r="AF141" i="6"/>
  <c r="Y142" i="22" s="1"/>
  <c r="V142" i="22"/>
  <c r="W108" i="22"/>
  <c r="W164" i="22"/>
  <c r="X109" i="23"/>
  <c r="U399" i="6"/>
  <c r="F400" i="22"/>
  <c r="Z399" i="6"/>
  <c r="V399" i="6"/>
  <c r="AN399" i="6"/>
  <c r="AY399" i="6" s="1"/>
  <c r="P399" i="6"/>
  <c r="V501" i="18"/>
  <c r="AM501" i="18"/>
  <c r="P501" i="18"/>
  <c r="F399" i="23"/>
  <c r="Z501" i="18"/>
  <c r="U501" i="18"/>
  <c r="X318" i="22"/>
  <c r="P412" i="18"/>
  <c r="U412" i="18"/>
  <c r="Z412" i="18"/>
  <c r="F310" i="23"/>
  <c r="AM412" i="18"/>
  <c r="V412" i="18"/>
  <c r="X117" i="22"/>
  <c r="W399" i="23"/>
  <c r="F266" i="23"/>
  <c r="Z368" i="18"/>
  <c r="U368" i="18"/>
  <c r="AM368" i="18"/>
  <c r="V368" i="18"/>
  <c r="P368" i="18"/>
  <c r="F413" i="22"/>
  <c r="Z412" i="6"/>
  <c r="P412" i="6"/>
  <c r="AN412" i="6"/>
  <c r="AY412" i="6" s="1"/>
  <c r="V412" i="6"/>
  <c r="U412" i="6"/>
  <c r="X332" i="22"/>
  <c r="AF477" i="18"/>
  <c r="Y375" i="23" s="1"/>
  <c r="V375" i="23"/>
  <c r="AP477" i="18"/>
  <c r="AQ477" i="18" s="1"/>
  <c r="W206" i="22"/>
  <c r="W133" i="23"/>
  <c r="X384" i="22"/>
  <c r="X296" i="22"/>
  <c r="U560" i="18"/>
  <c r="AM560" i="18"/>
  <c r="V560" i="18"/>
  <c r="F458" i="23"/>
  <c r="P560" i="18"/>
  <c r="Z560" i="18"/>
  <c r="U374" i="6"/>
  <c r="P374" i="6"/>
  <c r="Z374" i="6"/>
  <c r="V374" i="6"/>
  <c r="F375" i="22"/>
  <c r="AN374" i="6"/>
  <c r="AY374" i="6" s="1"/>
  <c r="W134" i="22"/>
  <c r="W162" i="22"/>
  <c r="P179" i="6"/>
  <c r="U179" i="6"/>
  <c r="F180" i="22"/>
  <c r="V179" i="6"/>
  <c r="Z179" i="6"/>
  <c r="AN179" i="6"/>
  <c r="AY179" i="6" s="1"/>
  <c r="F69" i="22"/>
  <c r="AN68" i="6"/>
  <c r="AY68" i="6" s="1"/>
  <c r="V68" i="6"/>
  <c r="U68" i="6"/>
  <c r="P68" i="6"/>
  <c r="Z68" i="6"/>
  <c r="X265" i="23"/>
  <c r="AP479" i="18"/>
  <c r="AQ479" i="18" s="1"/>
  <c r="AF479" i="18"/>
  <c r="Y377" i="23" s="1"/>
  <c r="V377" i="23"/>
  <c r="X224" i="23"/>
  <c r="V48" i="6"/>
  <c r="F49" i="22"/>
  <c r="P48" i="6"/>
  <c r="AN48" i="6"/>
  <c r="AY48" i="6" s="1"/>
  <c r="U48" i="6"/>
  <c r="Z48" i="6"/>
  <c r="W115" i="22"/>
  <c r="AF387" i="18"/>
  <c r="Y285" i="23" s="1"/>
  <c r="AP387" i="18"/>
  <c r="AQ387" i="18" s="1"/>
  <c r="V285" i="23"/>
  <c r="W473" i="22"/>
  <c r="W89" i="23"/>
  <c r="AP439" i="18"/>
  <c r="AQ439" i="18" s="1"/>
  <c r="V337" i="23"/>
  <c r="AF439" i="18"/>
  <c r="Y337" i="23" s="1"/>
  <c r="V232" i="22"/>
  <c r="AF231" i="6"/>
  <c r="Y232" i="22" s="1"/>
  <c r="AQ231" i="6"/>
  <c r="AR231" i="6" s="1"/>
  <c r="V111" i="23"/>
  <c r="AF213" i="18"/>
  <c r="Y111" i="23" s="1"/>
  <c r="AP213" i="18"/>
  <c r="AQ213" i="18" s="1"/>
  <c r="X53" i="23"/>
  <c r="X132" i="22"/>
  <c r="X167" i="23"/>
  <c r="Z196" i="6"/>
  <c r="AN196" i="6"/>
  <c r="AY196" i="6" s="1"/>
  <c r="P196" i="6"/>
  <c r="V196" i="6"/>
  <c r="U196" i="6"/>
  <c r="F197" i="22"/>
  <c r="V435" i="22"/>
  <c r="AQ434" i="6"/>
  <c r="AR434" i="6" s="1"/>
  <c r="AF434" i="6"/>
  <c r="Y435" i="22" s="1"/>
  <c r="W266" i="22"/>
  <c r="W34" i="23"/>
  <c r="X126" i="23"/>
  <c r="P126" i="18"/>
  <c r="AM126" i="18"/>
  <c r="V126" i="18"/>
  <c r="F24" i="23"/>
  <c r="U126" i="18"/>
  <c r="Z126" i="18"/>
  <c r="W63" i="23"/>
  <c r="F87" i="23"/>
  <c r="Z189" i="18"/>
  <c r="U189" i="18"/>
  <c r="AM189" i="18"/>
  <c r="P189" i="18"/>
  <c r="V189" i="18"/>
  <c r="X268" i="23"/>
  <c r="V62" i="23"/>
  <c r="AP164" i="18"/>
  <c r="AQ164" i="18" s="1"/>
  <c r="AF164" i="18"/>
  <c r="Y62" i="23" s="1"/>
  <c r="V390" i="6"/>
  <c r="P390" i="6"/>
  <c r="AN390" i="6"/>
  <c r="AY390" i="6" s="1"/>
  <c r="F391" i="22"/>
  <c r="Z390" i="6"/>
  <c r="U390" i="6"/>
  <c r="AF83" i="6"/>
  <c r="Y84" i="22" s="1"/>
  <c r="AQ83" i="6"/>
  <c r="AR83" i="6" s="1"/>
  <c r="V84" i="22"/>
  <c r="W330" i="22"/>
  <c r="X56" i="23"/>
  <c r="AP152" i="18"/>
  <c r="AQ152" i="18" s="1"/>
  <c r="AF152" i="18"/>
  <c r="Y50" i="23" s="1"/>
  <c r="V50" i="23"/>
  <c r="W157" i="22"/>
  <c r="W124" i="23"/>
  <c r="P119" i="6"/>
  <c r="AN119" i="6"/>
  <c r="AY119" i="6" s="1"/>
  <c r="Z119" i="6"/>
  <c r="V119" i="6"/>
  <c r="U119" i="6"/>
  <c r="F120" i="22"/>
  <c r="U137" i="18"/>
  <c r="P137" i="18"/>
  <c r="F35" i="23"/>
  <c r="V137" i="18"/>
  <c r="AM137" i="18"/>
  <c r="Z137" i="18"/>
  <c r="AF302" i="18"/>
  <c r="Y200" i="23" s="1"/>
  <c r="AP302" i="18"/>
  <c r="AQ302" i="18" s="1"/>
  <c r="V200" i="23"/>
  <c r="AM505" i="18"/>
  <c r="Z505" i="18"/>
  <c r="V505" i="18"/>
  <c r="U505" i="18"/>
  <c r="F403" i="23"/>
  <c r="P505" i="18"/>
  <c r="W416" i="23"/>
  <c r="AQ297" i="6"/>
  <c r="AR297" i="6" s="1"/>
  <c r="AF297" i="6"/>
  <c r="Y298" i="22" s="1"/>
  <c r="V298" i="22"/>
  <c r="V415" i="22"/>
  <c r="AF414" i="6"/>
  <c r="Y415" i="22" s="1"/>
  <c r="AQ414" i="6"/>
  <c r="AR414" i="6" s="1"/>
  <c r="W83" i="23"/>
  <c r="V332" i="6"/>
  <c r="P332" i="6"/>
  <c r="F333" i="22"/>
  <c r="U332" i="6"/>
  <c r="Z332" i="6"/>
  <c r="AN332" i="6"/>
  <c r="AY332" i="6" s="1"/>
  <c r="U287" i="6"/>
  <c r="Z287" i="6"/>
  <c r="P287" i="6"/>
  <c r="F288" i="22"/>
  <c r="V287" i="6"/>
  <c r="AN287" i="6"/>
  <c r="AY287" i="6" s="1"/>
  <c r="W370" i="23"/>
  <c r="X319" i="23"/>
  <c r="X282" i="23"/>
  <c r="AF505" i="6"/>
  <c r="Y506" i="22" s="1"/>
  <c r="V506" i="22"/>
  <c r="AQ505" i="6"/>
  <c r="AR505" i="6" s="1"/>
  <c r="X406" i="22"/>
  <c r="X418" i="23"/>
  <c r="X470" i="23"/>
  <c r="AF193" i="18"/>
  <c r="Y91" i="23" s="1"/>
  <c r="V91" i="23"/>
  <c r="AP193" i="18"/>
  <c r="AQ193" i="18" s="1"/>
  <c r="P366" i="18"/>
  <c r="F264" i="23"/>
  <c r="V366" i="18"/>
  <c r="AM366" i="18"/>
  <c r="U366" i="18"/>
  <c r="Z366" i="18"/>
  <c r="W48" i="22"/>
  <c r="X116" i="22"/>
  <c r="X408" i="22"/>
  <c r="V156" i="6"/>
  <c r="F157" i="22"/>
  <c r="P156" i="6"/>
  <c r="AN156" i="6"/>
  <c r="AY156" i="6" s="1"/>
  <c r="Z156" i="6"/>
  <c r="U156" i="6"/>
  <c r="X460" i="23"/>
  <c r="Z480" i="18"/>
  <c r="U480" i="18"/>
  <c r="P480" i="18"/>
  <c r="V480" i="18"/>
  <c r="F378" i="23"/>
  <c r="AM480" i="18"/>
  <c r="X435" i="22"/>
  <c r="F154" i="23"/>
  <c r="V256" i="18"/>
  <c r="Z256" i="18"/>
  <c r="P256" i="18"/>
  <c r="AM256" i="18"/>
  <c r="U256" i="18"/>
  <c r="W222" i="23"/>
  <c r="X386" i="23"/>
  <c r="AF431" i="18"/>
  <c r="Y329" i="23" s="1"/>
  <c r="AP431" i="18"/>
  <c r="AQ431" i="18" s="1"/>
  <c r="V329" i="23"/>
  <c r="W310" i="23"/>
  <c r="AM249" i="18"/>
  <c r="Z249" i="18"/>
  <c r="F147" i="23"/>
  <c r="V249" i="18"/>
  <c r="U249" i="18"/>
  <c r="P249" i="18"/>
  <c r="Z80" i="6"/>
  <c r="AN80" i="6"/>
  <c r="AY80" i="6" s="1"/>
  <c r="V80" i="6"/>
  <c r="U80" i="6"/>
  <c r="F81" i="22"/>
  <c r="P80" i="6"/>
  <c r="X322" i="23"/>
  <c r="X480" i="22"/>
  <c r="X488" i="22"/>
  <c r="U183" i="6"/>
  <c r="F184" i="22"/>
  <c r="Z183" i="6"/>
  <c r="V183" i="6"/>
  <c r="AN183" i="6"/>
  <c r="AY183" i="6" s="1"/>
  <c r="P183" i="6"/>
  <c r="W249" i="23"/>
  <c r="W129" i="23"/>
  <c r="V149" i="18"/>
  <c r="AM149" i="18"/>
  <c r="P149" i="18"/>
  <c r="F47" i="23"/>
  <c r="Z149" i="18"/>
  <c r="U149" i="18"/>
  <c r="AM398" i="18"/>
  <c r="V398" i="18"/>
  <c r="F296" i="23"/>
  <c r="P398" i="18"/>
  <c r="Z398" i="18"/>
  <c r="U398" i="18"/>
  <c r="P306" i="6"/>
  <c r="AN306" i="6"/>
  <c r="AY306" i="6" s="1"/>
  <c r="Z306" i="6"/>
  <c r="V306" i="6"/>
  <c r="F307" i="22"/>
  <c r="U306" i="6"/>
  <c r="P55" i="6"/>
  <c r="V55" i="6"/>
  <c r="U55" i="6"/>
  <c r="F56" i="22"/>
  <c r="Z55" i="6"/>
  <c r="AN55" i="6"/>
  <c r="AY55" i="6" s="1"/>
  <c r="U122" i="18"/>
  <c r="V122" i="18"/>
  <c r="Z122" i="18"/>
  <c r="P122" i="18"/>
  <c r="AM122" i="18"/>
  <c r="F20" i="23"/>
  <c r="V348" i="22"/>
  <c r="AQ347" i="6"/>
  <c r="AR347" i="6" s="1"/>
  <c r="AF347" i="6"/>
  <c r="Y348" i="22" s="1"/>
  <c r="P185" i="18"/>
  <c r="AM185" i="18"/>
  <c r="Z185" i="18"/>
  <c r="U185" i="18"/>
  <c r="V185" i="18"/>
  <c r="F83" i="23"/>
  <c r="V51" i="23"/>
  <c r="AP153" i="18"/>
  <c r="AQ153" i="18" s="1"/>
  <c r="AF153" i="18"/>
  <c r="Y51" i="23" s="1"/>
  <c r="V230" i="23"/>
  <c r="AP332" i="18"/>
  <c r="AQ332" i="18" s="1"/>
  <c r="AF332" i="18"/>
  <c r="Y230" i="23" s="1"/>
  <c r="U274" i="18"/>
  <c r="F172" i="23"/>
  <c r="V274" i="18"/>
  <c r="Z274" i="18"/>
  <c r="AM274" i="18"/>
  <c r="P274" i="18"/>
  <c r="U597" i="18"/>
  <c r="AM597" i="18"/>
  <c r="P597" i="18"/>
  <c r="Z597" i="18"/>
  <c r="V597" i="18"/>
  <c r="F495" i="23"/>
  <c r="AP303" i="18"/>
  <c r="AQ303" i="18" s="1"/>
  <c r="V201" i="23"/>
  <c r="AF303" i="18"/>
  <c r="Y201" i="23" s="1"/>
  <c r="AP465" i="18"/>
  <c r="AQ465" i="18" s="1"/>
  <c r="AF465" i="18"/>
  <c r="Y363" i="23" s="1"/>
  <c r="V363" i="23"/>
  <c r="X226" i="22"/>
  <c r="W241" i="22"/>
  <c r="X349" i="23"/>
  <c r="P231" i="18"/>
  <c r="U231" i="18"/>
  <c r="F129" i="23"/>
  <c r="Z231" i="18"/>
  <c r="V231" i="18"/>
  <c r="AM231" i="18"/>
  <c r="W353" i="23"/>
  <c r="P180" i="6"/>
  <c r="V180" i="6"/>
  <c r="F181" i="22"/>
  <c r="AN180" i="6"/>
  <c r="AY180" i="6" s="1"/>
  <c r="Z180" i="6"/>
  <c r="U180" i="6"/>
  <c r="P574" i="18"/>
  <c r="F472" i="23"/>
  <c r="Z574" i="18"/>
  <c r="AM574" i="18"/>
  <c r="V574" i="18"/>
  <c r="U574" i="18"/>
  <c r="F213" i="22"/>
  <c r="AN212" i="6"/>
  <c r="AY212" i="6" s="1"/>
  <c r="U212" i="6"/>
  <c r="V212" i="6"/>
  <c r="P212" i="6"/>
  <c r="Z212" i="6"/>
  <c r="W456" i="22"/>
  <c r="W152" i="22"/>
  <c r="U100" i="6"/>
  <c r="Z100" i="6"/>
  <c r="V100" i="6"/>
  <c r="AN100" i="6"/>
  <c r="AY100" i="6" s="1"/>
  <c r="P100" i="6"/>
  <c r="F101" i="22"/>
  <c r="AF357" i="18"/>
  <c r="Y255" i="23" s="1"/>
  <c r="AP357" i="18"/>
  <c r="AQ357" i="18" s="1"/>
  <c r="V255" i="23"/>
  <c r="P123" i="6"/>
  <c r="F124" i="22"/>
  <c r="Z123" i="6"/>
  <c r="U123" i="6"/>
  <c r="AN123" i="6"/>
  <c r="AY123" i="6" s="1"/>
  <c r="V123" i="6"/>
  <c r="W403" i="23"/>
  <c r="W121" i="23"/>
  <c r="W463" i="23"/>
  <c r="W459" i="23"/>
  <c r="AQ237" i="6"/>
  <c r="AR237" i="6" s="1"/>
  <c r="V238" i="22"/>
  <c r="AF237" i="6"/>
  <c r="Y238" i="22" s="1"/>
  <c r="X434" i="22"/>
  <c r="V310" i="23"/>
  <c r="AF412" i="18"/>
  <c r="Y310" i="23" s="1"/>
  <c r="AP412" i="18"/>
  <c r="AQ412" i="18" s="1"/>
  <c r="W262" i="22"/>
  <c r="V321" i="6"/>
  <c r="AN321" i="6"/>
  <c r="AY321" i="6" s="1"/>
  <c r="U321" i="6"/>
  <c r="F322" i="22"/>
  <c r="Z321" i="6"/>
  <c r="P321" i="6"/>
  <c r="W232" i="23"/>
  <c r="V432" i="6"/>
  <c r="U432" i="6"/>
  <c r="Z432" i="6"/>
  <c r="F433" i="22"/>
  <c r="P432" i="6"/>
  <c r="AN432" i="6"/>
  <c r="AY432" i="6" s="1"/>
  <c r="W170" i="22"/>
  <c r="W131" i="22"/>
  <c r="AF461" i="18"/>
  <c r="Y359" i="23" s="1"/>
  <c r="AP461" i="18"/>
  <c r="AQ461" i="18" s="1"/>
  <c r="V359" i="23"/>
  <c r="F317" i="23"/>
  <c r="P419" i="18"/>
  <c r="U419" i="18"/>
  <c r="V419" i="18"/>
  <c r="Z419" i="18"/>
  <c r="AM419" i="18"/>
  <c r="X66" i="22"/>
  <c r="W405" i="23"/>
  <c r="U221" i="6"/>
  <c r="AN221" i="6"/>
  <c r="AY221" i="6" s="1"/>
  <c r="F222" i="22"/>
  <c r="V221" i="6"/>
  <c r="P221" i="6"/>
  <c r="Z221" i="6"/>
  <c r="V340" i="6"/>
  <c r="U340" i="6"/>
  <c r="AN340" i="6"/>
  <c r="AY340" i="6" s="1"/>
  <c r="P340" i="6"/>
  <c r="F341" i="22"/>
  <c r="Z340" i="6"/>
  <c r="X164" i="23"/>
  <c r="V401" i="22"/>
  <c r="AQ400" i="6"/>
  <c r="AR400" i="6" s="1"/>
  <c r="AF400" i="6"/>
  <c r="Y401" i="22" s="1"/>
  <c r="X323" i="23"/>
  <c r="AN38" i="6"/>
  <c r="AY38" i="6" s="1"/>
  <c r="F39" i="22"/>
  <c r="P38" i="6"/>
  <c r="V38" i="6"/>
  <c r="Z38" i="6"/>
  <c r="U38" i="6"/>
  <c r="X217" i="23"/>
  <c r="W135" i="23"/>
  <c r="W319" i="23"/>
  <c r="Z134" i="6"/>
  <c r="P134" i="6"/>
  <c r="AN134" i="6"/>
  <c r="AY134" i="6" s="1"/>
  <c r="V134" i="6"/>
  <c r="U134" i="6"/>
  <c r="F135" i="22"/>
  <c r="X430" i="22"/>
  <c r="W235" i="23"/>
  <c r="V440" i="22"/>
  <c r="AF439" i="6"/>
  <c r="Y440" i="22" s="1"/>
  <c r="AQ439" i="6"/>
  <c r="AR439" i="6" s="1"/>
  <c r="AF85" i="6"/>
  <c r="Y86" i="22" s="1"/>
  <c r="AQ85" i="6"/>
  <c r="AR85" i="6" s="1"/>
  <c r="V86" i="22"/>
  <c r="AQ88" i="6"/>
  <c r="AR88" i="6" s="1"/>
  <c r="V89" i="22"/>
  <c r="AF88" i="6"/>
  <c r="Y89" i="22" s="1"/>
  <c r="W117" i="22"/>
  <c r="W295" i="23"/>
  <c r="W485" i="22"/>
  <c r="X156" i="22"/>
  <c r="X227" i="23"/>
  <c r="V515" i="18"/>
  <c r="Z515" i="18"/>
  <c r="F413" i="23"/>
  <c r="U515" i="18"/>
  <c r="AM515" i="18"/>
  <c r="P515" i="18"/>
  <c r="P535" i="18"/>
  <c r="V535" i="18"/>
  <c r="Z535" i="18"/>
  <c r="U535" i="18"/>
  <c r="AM535" i="18"/>
  <c r="F433" i="23"/>
  <c r="X415" i="23"/>
  <c r="W455" i="23"/>
  <c r="Z478" i="18"/>
  <c r="AM478" i="18"/>
  <c r="P478" i="18"/>
  <c r="U478" i="18"/>
  <c r="V478" i="18"/>
  <c r="F376" i="23"/>
  <c r="U427" i="6"/>
  <c r="AN427" i="6"/>
  <c r="AY427" i="6" s="1"/>
  <c r="V427" i="6"/>
  <c r="F428" i="22"/>
  <c r="P427" i="6"/>
  <c r="Z427" i="6"/>
  <c r="W372" i="22"/>
  <c r="W148" i="22"/>
  <c r="X404" i="22"/>
  <c r="AN25" i="6"/>
  <c r="AY25" i="6" s="1"/>
  <c r="V25" i="6"/>
  <c r="Z25" i="6"/>
  <c r="F26" i="22"/>
  <c r="P25" i="6"/>
  <c r="U25" i="6"/>
  <c r="AF268" i="18"/>
  <c r="Y166" i="23" s="1"/>
  <c r="AP268" i="18"/>
  <c r="AQ268" i="18" s="1"/>
  <c r="V166" i="23"/>
  <c r="W82" i="22"/>
  <c r="V460" i="18"/>
  <c r="Z460" i="18"/>
  <c r="AM460" i="18"/>
  <c r="P460" i="18"/>
  <c r="F358" i="23"/>
  <c r="U460" i="18"/>
  <c r="V391" i="18"/>
  <c r="U391" i="18"/>
  <c r="F289" i="23"/>
  <c r="P391" i="18"/>
  <c r="AM391" i="18"/>
  <c r="Z391" i="18"/>
  <c r="W182" i="22"/>
  <c r="X407" i="23"/>
  <c r="W371" i="22"/>
  <c r="W97" i="23"/>
  <c r="AQ258" i="6"/>
  <c r="AR258" i="6" s="1"/>
  <c r="AF258" i="6"/>
  <c r="Y259" i="22" s="1"/>
  <c r="V259" i="22"/>
  <c r="AF508" i="18"/>
  <c r="Y406" i="23" s="1"/>
  <c r="V406" i="23"/>
  <c r="AP508" i="18"/>
  <c r="AQ508" i="18" s="1"/>
  <c r="AN317" i="6"/>
  <c r="AY317" i="6" s="1"/>
  <c r="P317" i="6"/>
  <c r="V317" i="6"/>
  <c r="U317" i="6"/>
  <c r="Z317" i="6"/>
  <c r="F318" i="22"/>
  <c r="P59" i="6"/>
  <c r="U59" i="6"/>
  <c r="AN59" i="6"/>
  <c r="AY59" i="6" s="1"/>
  <c r="V59" i="6"/>
  <c r="F60" i="22"/>
  <c r="Z59" i="6"/>
  <c r="W431" i="23"/>
  <c r="W510" i="22"/>
  <c r="X286" i="22"/>
  <c r="W228" i="22"/>
  <c r="X438" i="22"/>
  <c r="X411" i="22"/>
  <c r="U216" i="18"/>
  <c r="V216" i="18"/>
  <c r="AM216" i="18"/>
  <c r="P216" i="18"/>
  <c r="F114" i="23"/>
  <c r="Z216" i="18"/>
  <c r="W252" i="22"/>
  <c r="X373" i="23"/>
  <c r="X301" i="23"/>
  <c r="X185" i="22"/>
  <c r="V265" i="18"/>
  <c r="P265" i="18"/>
  <c r="Z265" i="18"/>
  <c r="U265" i="18"/>
  <c r="AM265" i="18"/>
  <c r="F163" i="23"/>
  <c r="W80" i="22"/>
  <c r="P373" i="18"/>
  <c r="F271" i="23"/>
  <c r="U373" i="18"/>
  <c r="AM373" i="18"/>
  <c r="V373" i="18"/>
  <c r="Z373" i="18"/>
  <c r="W85" i="22"/>
  <c r="U120" i="6"/>
  <c r="V120" i="6"/>
  <c r="Z120" i="6"/>
  <c r="AN120" i="6"/>
  <c r="AY120" i="6" s="1"/>
  <c r="F121" i="22"/>
  <c r="P120" i="6"/>
  <c r="Z487" i="18"/>
  <c r="AM487" i="18"/>
  <c r="V487" i="18"/>
  <c r="P487" i="18"/>
  <c r="F385" i="23"/>
  <c r="U487" i="18"/>
  <c r="W423" i="22"/>
  <c r="W15" i="23"/>
  <c r="AM286" i="18"/>
  <c r="P286" i="18"/>
  <c r="F184" i="23"/>
  <c r="V286" i="18"/>
  <c r="U286" i="18"/>
  <c r="Z286" i="18"/>
  <c r="X492" i="23"/>
  <c r="X362" i="23"/>
  <c r="AP496" i="18"/>
  <c r="AQ496" i="18" s="1"/>
  <c r="V394" i="23"/>
  <c r="AF496" i="18"/>
  <c r="Y394" i="23" s="1"/>
  <c r="W255" i="22"/>
  <c r="W506" i="23"/>
  <c r="X87" i="23"/>
  <c r="V469" i="22"/>
  <c r="AQ468" i="6"/>
  <c r="AR468" i="6" s="1"/>
  <c r="AF468" i="6"/>
  <c r="Y469" i="22" s="1"/>
  <c r="AF453" i="18"/>
  <c r="Y351" i="23" s="1"/>
  <c r="AP453" i="18"/>
  <c r="AQ453" i="18" s="1"/>
  <c r="V351" i="23"/>
  <c r="W14" i="23"/>
  <c r="AQ289" i="6"/>
  <c r="AR289" i="6" s="1"/>
  <c r="V290" i="22"/>
  <c r="AF289" i="6"/>
  <c r="Y290" i="22" s="1"/>
  <c r="AQ46" i="6"/>
  <c r="AR46" i="6" s="1"/>
  <c r="V47" i="22"/>
  <c r="AF46" i="6"/>
  <c r="Y47" i="22" s="1"/>
  <c r="AQ167" i="6"/>
  <c r="AR167" i="6" s="1"/>
  <c r="V168" i="22"/>
  <c r="AF167" i="6"/>
  <c r="Y168" i="22" s="1"/>
  <c r="U343" i="6"/>
  <c r="V343" i="6"/>
  <c r="P343" i="6"/>
  <c r="Z343" i="6"/>
  <c r="AN343" i="6"/>
  <c r="AY343" i="6" s="1"/>
  <c r="F344" i="22"/>
  <c r="X18" i="23"/>
  <c r="AF596" i="18"/>
  <c r="Y494" i="23" s="1"/>
  <c r="AP596" i="18"/>
  <c r="AQ596" i="18" s="1"/>
  <c r="V494" i="23"/>
  <c r="W55" i="23"/>
  <c r="AQ96" i="6"/>
  <c r="AR96" i="6" s="1"/>
  <c r="V97" i="22"/>
  <c r="AF96" i="6"/>
  <c r="Y97" i="22" s="1"/>
  <c r="AP220" i="18"/>
  <c r="AQ220" i="18" s="1"/>
  <c r="AF220" i="18"/>
  <c r="Y118" i="23" s="1"/>
  <c r="V118" i="23"/>
  <c r="AN121" i="6"/>
  <c r="AY121" i="6" s="1"/>
  <c r="F122" i="22"/>
  <c r="Z121" i="6"/>
  <c r="V121" i="6"/>
  <c r="U121" i="6"/>
  <c r="P121" i="6"/>
  <c r="AQ52" i="6"/>
  <c r="AR52" i="6" s="1"/>
  <c r="V53" i="22"/>
  <c r="AF52" i="6"/>
  <c r="Y53" i="22" s="1"/>
  <c r="X105" i="22"/>
  <c r="AM309" i="18"/>
  <c r="F207" i="23"/>
  <c r="P309" i="18"/>
  <c r="V309" i="18"/>
  <c r="U309" i="18"/>
  <c r="Z309" i="18"/>
  <c r="X451" i="23"/>
  <c r="V139" i="23"/>
  <c r="AF241" i="18"/>
  <c r="Y139" i="23" s="1"/>
  <c r="AP241" i="18"/>
  <c r="AQ241" i="18" s="1"/>
  <c r="P457" i="18"/>
  <c r="V457" i="18"/>
  <c r="Z457" i="18"/>
  <c r="AM457" i="18"/>
  <c r="U457" i="18"/>
  <c r="F355" i="23"/>
  <c r="V366" i="6"/>
  <c r="AN366" i="6"/>
  <c r="AY366" i="6" s="1"/>
  <c r="Z366" i="6"/>
  <c r="U366" i="6"/>
  <c r="P366" i="6"/>
  <c r="F367" i="22"/>
  <c r="X104" i="22"/>
  <c r="U232" i="18"/>
  <c r="Z232" i="18"/>
  <c r="F130" i="23"/>
  <c r="P232" i="18"/>
  <c r="AM232" i="18"/>
  <c r="V232" i="18"/>
  <c r="W237" i="22"/>
  <c r="V448" i="18"/>
  <c r="F346" i="23"/>
  <c r="Z448" i="18"/>
  <c r="AM448" i="18"/>
  <c r="P448" i="18"/>
  <c r="U448" i="18"/>
  <c r="F439" i="23"/>
  <c r="Z541" i="18"/>
  <c r="U541" i="18"/>
  <c r="V541" i="18"/>
  <c r="AM541" i="18"/>
  <c r="P541" i="18"/>
  <c r="F404" i="23"/>
  <c r="V506" i="18"/>
  <c r="AM506" i="18"/>
  <c r="Z506" i="18"/>
  <c r="U506" i="18"/>
  <c r="P506" i="18"/>
  <c r="F131" i="23"/>
  <c r="V233" i="18"/>
  <c r="P233" i="18"/>
  <c r="AM233" i="18"/>
  <c r="U233" i="18"/>
  <c r="Z233" i="18"/>
  <c r="W286" i="22"/>
  <c r="W290" i="23"/>
  <c r="W72" i="23"/>
  <c r="Z168" i="6"/>
  <c r="V168" i="6"/>
  <c r="F169" i="22"/>
  <c r="AN168" i="6"/>
  <c r="AY168" i="6" s="1"/>
  <c r="P168" i="6"/>
  <c r="U168" i="6"/>
  <c r="F302" i="22"/>
  <c r="Z301" i="6"/>
  <c r="P301" i="6"/>
  <c r="U301" i="6"/>
  <c r="AN301" i="6"/>
  <c r="AY301" i="6" s="1"/>
  <c r="V301" i="6"/>
  <c r="V245" i="23"/>
  <c r="AP347" i="18"/>
  <c r="AQ347" i="18" s="1"/>
  <c r="AF347" i="18"/>
  <c r="Y245" i="23" s="1"/>
  <c r="V39" i="23"/>
  <c r="AF141" i="18"/>
  <c r="Y39" i="23" s="1"/>
  <c r="AP141" i="18"/>
  <c r="AQ141" i="18" s="1"/>
  <c r="X81" i="22"/>
  <c r="AF74" i="6"/>
  <c r="Y75" i="22" s="1"/>
  <c r="AQ74" i="6"/>
  <c r="AR74" i="6" s="1"/>
  <c r="V75" i="22"/>
  <c r="AF13" i="6"/>
  <c r="Y14" i="22" s="1"/>
  <c r="AQ13" i="6"/>
  <c r="AR13" i="6" s="1"/>
  <c r="V14" i="22"/>
  <c r="X148" i="23"/>
  <c r="V439" i="23"/>
  <c r="AP541" i="18"/>
  <c r="AQ541" i="18" s="1"/>
  <c r="AF541" i="18"/>
  <c r="Y439" i="23" s="1"/>
  <c r="F429" i="22"/>
  <c r="U428" i="6"/>
  <c r="P428" i="6"/>
  <c r="Z428" i="6"/>
  <c r="V428" i="6"/>
  <c r="AN428" i="6"/>
  <c r="AY428" i="6" s="1"/>
  <c r="X371" i="22"/>
  <c r="W359" i="23"/>
  <c r="W264" i="23"/>
  <c r="W427" i="23"/>
  <c r="AQ498" i="6"/>
  <c r="AR498" i="6" s="1"/>
  <c r="V499" i="22"/>
  <c r="AF498" i="6"/>
  <c r="Y499" i="22" s="1"/>
  <c r="X382" i="22"/>
  <c r="AP552" i="18"/>
  <c r="AQ552" i="18" s="1"/>
  <c r="V450" i="23"/>
  <c r="AF552" i="18"/>
  <c r="Y450" i="23" s="1"/>
  <c r="V566" i="18"/>
  <c r="F464" i="23"/>
  <c r="P566" i="18"/>
  <c r="Z566" i="18"/>
  <c r="U566" i="18"/>
  <c r="AM566" i="18"/>
  <c r="F315" i="22"/>
  <c r="U314" i="6"/>
  <c r="AN314" i="6"/>
  <c r="AY314" i="6" s="1"/>
  <c r="P314" i="6"/>
  <c r="Z314" i="6"/>
  <c r="V314" i="6"/>
  <c r="W268" i="23"/>
  <c r="V23" i="22"/>
  <c r="AF22" i="6"/>
  <c r="Y23" i="22" s="1"/>
  <c r="AQ22" i="6"/>
  <c r="AR22" i="6" s="1"/>
  <c r="AF150" i="6"/>
  <c r="Y151" i="22" s="1"/>
  <c r="V151" i="22"/>
  <c r="AQ150" i="6"/>
  <c r="AR150" i="6" s="1"/>
  <c r="AQ262" i="6"/>
  <c r="AR262" i="6" s="1"/>
  <c r="AF262" i="6"/>
  <c r="Y263" i="22" s="1"/>
  <c r="V263" i="22"/>
  <c r="U115" i="6"/>
  <c r="Z115" i="6"/>
  <c r="P115" i="6"/>
  <c r="F116" i="22"/>
  <c r="AN115" i="6"/>
  <c r="AY115" i="6" s="1"/>
  <c r="V115" i="6"/>
  <c r="AQ463" i="6"/>
  <c r="AR463" i="6" s="1"/>
  <c r="AF463" i="6"/>
  <c r="Y464" i="22" s="1"/>
  <c r="V464" i="22"/>
  <c r="F277" i="22"/>
  <c r="U276" i="6"/>
  <c r="AN276" i="6"/>
  <c r="AY276" i="6" s="1"/>
  <c r="P276" i="6"/>
  <c r="Z276" i="6"/>
  <c r="V276" i="6"/>
  <c r="X385" i="22"/>
  <c r="V105" i="22"/>
  <c r="AQ104" i="6"/>
  <c r="AR104" i="6" s="1"/>
  <c r="AF104" i="6"/>
  <c r="Y105" i="22" s="1"/>
  <c r="W465" i="22"/>
  <c r="AQ32" i="6"/>
  <c r="AR32" i="6" s="1"/>
  <c r="AF32" i="6"/>
  <c r="Y33" i="22" s="1"/>
  <c r="V33" i="22"/>
  <c r="AQ140" i="6"/>
  <c r="AR140" i="6" s="1"/>
  <c r="AF140" i="6"/>
  <c r="Y141" i="22" s="1"/>
  <c r="V141" i="22"/>
  <c r="V206" i="6"/>
  <c r="F207" i="22"/>
  <c r="Z206" i="6"/>
  <c r="U206" i="6"/>
  <c r="AN206" i="6"/>
  <c r="AY206" i="6" s="1"/>
  <c r="P206" i="6"/>
  <c r="Z443" i="6"/>
  <c r="V443" i="6"/>
  <c r="U443" i="6"/>
  <c r="AN443" i="6"/>
  <c r="AY443" i="6" s="1"/>
  <c r="F444" i="22"/>
  <c r="P443" i="6"/>
  <c r="X154" i="22"/>
  <c r="V413" i="6"/>
  <c r="Z413" i="6"/>
  <c r="AN413" i="6"/>
  <c r="AY413" i="6" s="1"/>
  <c r="P413" i="6"/>
  <c r="U413" i="6"/>
  <c r="F414" i="22"/>
  <c r="W350" i="22"/>
  <c r="X214" i="22"/>
  <c r="P409" i="6"/>
  <c r="U409" i="6"/>
  <c r="V409" i="6"/>
  <c r="Z409" i="6"/>
  <c r="AN409" i="6"/>
  <c r="AY409" i="6" s="1"/>
  <c r="F410" i="22"/>
  <c r="F183" i="23"/>
  <c r="AM285" i="18"/>
  <c r="Z285" i="18"/>
  <c r="V285" i="18"/>
  <c r="U285" i="18"/>
  <c r="P285" i="18"/>
  <c r="V127" i="22"/>
  <c r="AQ126" i="6"/>
  <c r="AR126" i="6" s="1"/>
  <c r="AF126" i="6"/>
  <c r="Y127" i="22" s="1"/>
  <c r="W111" i="23"/>
  <c r="X454" i="22"/>
  <c r="AF397" i="18"/>
  <c r="Y295" i="23" s="1"/>
  <c r="V295" i="23"/>
  <c r="AP397" i="18"/>
  <c r="AQ397" i="18" s="1"/>
  <c r="W392" i="23"/>
  <c r="AF119" i="18"/>
  <c r="Y17" i="23" s="1"/>
  <c r="AP119" i="18"/>
  <c r="AQ119" i="18" s="1"/>
  <c r="V17" i="23"/>
  <c r="V127" i="23"/>
  <c r="AP229" i="18"/>
  <c r="AQ229" i="18" s="1"/>
  <c r="AF229" i="18"/>
  <c r="Y127" i="23" s="1"/>
  <c r="X483" i="23"/>
  <c r="AF236" i="18"/>
  <c r="Y134" i="23" s="1"/>
  <c r="V134" i="23"/>
  <c r="AP236" i="18"/>
  <c r="AQ236" i="18" s="1"/>
  <c r="X505" i="22"/>
  <c r="V202" i="23"/>
  <c r="AF304" i="18"/>
  <c r="Y202" i="23" s="1"/>
  <c r="AP304" i="18"/>
  <c r="AQ304" i="18" s="1"/>
  <c r="W161" i="22"/>
  <c r="W439" i="22"/>
  <c r="W174" i="22"/>
  <c r="X255" i="22"/>
  <c r="F189" i="22"/>
  <c r="V188" i="6"/>
  <c r="Z188" i="6"/>
  <c r="U188" i="6"/>
  <c r="AN188" i="6"/>
  <c r="AY188" i="6" s="1"/>
  <c r="P188" i="6"/>
  <c r="W434" i="23"/>
  <c r="AF359" i="6"/>
  <c r="Y360" i="22" s="1"/>
  <c r="AQ359" i="6"/>
  <c r="AR359" i="6" s="1"/>
  <c r="V360" i="22"/>
  <c r="U322" i="18"/>
  <c r="P322" i="18"/>
  <c r="V322" i="18"/>
  <c r="F220" i="23"/>
  <c r="Z322" i="18"/>
  <c r="AM322" i="18"/>
  <c r="W84" i="22"/>
  <c r="X151" i="22"/>
  <c r="X328" i="23"/>
  <c r="X426" i="23"/>
  <c r="AP411" i="18"/>
  <c r="AQ411" i="18" s="1"/>
  <c r="V309" i="23"/>
  <c r="AF411" i="18"/>
  <c r="Y309" i="23" s="1"/>
  <c r="W363" i="22"/>
  <c r="Z369" i="6"/>
  <c r="F370" i="22"/>
  <c r="V369" i="6"/>
  <c r="AN369" i="6"/>
  <c r="AY369" i="6" s="1"/>
  <c r="U369" i="6"/>
  <c r="P369" i="6"/>
  <c r="AF319" i="18"/>
  <c r="Y217" i="23" s="1"/>
  <c r="V217" i="23"/>
  <c r="AP319" i="18"/>
  <c r="AQ319" i="18" s="1"/>
  <c r="X486" i="23"/>
  <c r="V471" i="18"/>
  <c r="F369" i="23"/>
  <c r="P471" i="18"/>
  <c r="AM471" i="18"/>
  <c r="U471" i="18"/>
  <c r="Z471" i="18"/>
  <c r="X334" i="22"/>
  <c r="W356" i="22"/>
  <c r="P109" i="6"/>
  <c r="Z109" i="6"/>
  <c r="F110" i="22"/>
  <c r="U109" i="6"/>
  <c r="AN109" i="6"/>
  <c r="AY109" i="6" s="1"/>
  <c r="V109" i="6"/>
  <c r="V346" i="23"/>
  <c r="AF448" i="18"/>
  <c r="Y346" i="23" s="1"/>
  <c r="AP448" i="18"/>
  <c r="AQ448" i="18" s="1"/>
  <c r="AP292" i="18"/>
  <c r="AQ292" i="18" s="1"/>
  <c r="V190" i="23"/>
  <c r="AF292" i="18"/>
  <c r="Y190" i="23" s="1"/>
  <c r="AF184" i="18"/>
  <c r="Y82" i="23" s="1"/>
  <c r="V82" i="23"/>
  <c r="AP184" i="18"/>
  <c r="AQ184" i="18" s="1"/>
  <c r="X162" i="22"/>
  <c r="AP238" i="18"/>
  <c r="AQ238" i="18" s="1"/>
  <c r="V136" i="23"/>
  <c r="AF238" i="18"/>
  <c r="Y136" i="23" s="1"/>
  <c r="X218" i="23"/>
  <c r="X61" i="23"/>
  <c r="P353" i="18"/>
  <c r="U353" i="18"/>
  <c r="V353" i="18"/>
  <c r="AM353" i="18"/>
  <c r="Z353" i="18"/>
  <c r="F251" i="23"/>
  <c r="W468" i="22"/>
  <c r="X253" i="23"/>
  <c r="X432" i="23"/>
  <c r="W488" i="22"/>
  <c r="U239" i="6"/>
  <c r="F240" i="22"/>
  <c r="V239" i="6"/>
  <c r="Z239" i="6"/>
  <c r="P239" i="6"/>
  <c r="AN239" i="6"/>
  <c r="AY239" i="6" s="1"/>
  <c r="AP324" i="18"/>
  <c r="AQ324" i="18" s="1"/>
  <c r="V222" i="23"/>
  <c r="AF324" i="18"/>
  <c r="Y222" i="23" s="1"/>
  <c r="V173" i="18"/>
  <c r="U173" i="18"/>
  <c r="P173" i="18"/>
  <c r="F71" i="23"/>
  <c r="AM173" i="18"/>
  <c r="Z173" i="18"/>
  <c r="W279" i="23"/>
  <c r="AN423" i="6"/>
  <c r="AY423" i="6" s="1"/>
  <c r="P423" i="6"/>
  <c r="Z423" i="6"/>
  <c r="V423" i="6"/>
  <c r="F424" i="22"/>
  <c r="U423" i="6"/>
  <c r="V398" i="6"/>
  <c r="P398" i="6"/>
  <c r="U398" i="6"/>
  <c r="Z398" i="6"/>
  <c r="AN398" i="6"/>
  <c r="AY398" i="6" s="1"/>
  <c r="F399" i="22"/>
  <c r="W491" i="23"/>
  <c r="AQ387" i="6"/>
  <c r="AR387" i="6" s="1"/>
  <c r="AF387" i="6"/>
  <c r="Y388" i="22" s="1"/>
  <c r="V388" i="22"/>
  <c r="W424" i="23"/>
  <c r="P431" i="18"/>
  <c r="U431" i="18"/>
  <c r="Z431" i="18"/>
  <c r="V431" i="18"/>
  <c r="AM431" i="18"/>
  <c r="F329" i="23"/>
  <c r="W18" i="23"/>
  <c r="X139" i="23"/>
  <c r="W478" i="22"/>
  <c r="X507" i="22"/>
  <c r="X354" i="22"/>
  <c r="W26" i="22"/>
  <c r="X178" i="22"/>
  <c r="X334" i="23"/>
  <c r="Z181" i="6"/>
  <c r="V181" i="6"/>
  <c r="AN181" i="6"/>
  <c r="AY181" i="6" s="1"/>
  <c r="U181" i="6"/>
  <c r="F182" i="22"/>
  <c r="P181" i="6"/>
  <c r="P476" i="6"/>
  <c r="AN476" i="6"/>
  <c r="AY476" i="6" s="1"/>
  <c r="Z476" i="6"/>
  <c r="U476" i="6"/>
  <c r="F477" i="22"/>
  <c r="V476" i="6"/>
  <c r="X213" i="23"/>
  <c r="V371" i="22"/>
  <c r="AF370" i="6"/>
  <c r="Y371" i="22" s="1"/>
  <c r="AQ370" i="6"/>
  <c r="AR370" i="6" s="1"/>
  <c r="P275" i="6"/>
  <c r="Z275" i="6"/>
  <c r="U275" i="6"/>
  <c r="AN275" i="6"/>
  <c r="AY275" i="6" s="1"/>
  <c r="F276" i="22"/>
  <c r="V275" i="6"/>
  <c r="W209" i="23"/>
  <c r="AN139" i="6"/>
  <c r="AY139" i="6" s="1"/>
  <c r="Z139" i="6"/>
  <c r="P139" i="6"/>
  <c r="U139" i="6"/>
  <c r="V139" i="6"/>
  <c r="F140" i="22"/>
  <c r="AN96" i="6"/>
  <c r="AY96" i="6" s="1"/>
  <c r="Z96" i="6"/>
  <c r="U96" i="6"/>
  <c r="V96" i="6"/>
  <c r="P96" i="6"/>
  <c r="F97" i="22"/>
  <c r="W119" i="22"/>
  <c r="P201" i="6"/>
  <c r="V201" i="6"/>
  <c r="U201" i="6"/>
  <c r="F202" i="22"/>
  <c r="AN201" i="6"/>
  <c r="AY201" i="6" s="1"/>
  <c r="Z201" i="6"/>
  <c r="AF134" i="18"/>
  <c r="Y32" i="23" s="1"/>
  <c r="AP134" i="18"/>
  <c r="AQ134" i="18" s="1"/>
  <c r="V32" i="23"/>
  <c r="V74" i="22"/>
  <c r="AF73" i="6"/>
  <c r="Y74" i="22" s="1"/>
  <c r="AQ73" i="6"/>
  <c r="AR73" i="6" s="1"/>
  <c r="X46" i="23"/>
  <c r="W295" i="22"/>
  <c r="Z455" i="6"/>
  <c r="AN455" i="6"/>
  <c r="AY455" i="6" s="1"/>
  <c r="V455" i="6"/>
  <c r="P455" i="6"/>
  <c r="U455" i="6"/>
  <c r="F456" i="22"/>
  <c r="X435" i="23"/>
  <c r="X313" i="22"/>
  <c r="W198" i="22"/>
  <c r="AM378" i="18"/>
  <c r="U378" i="18"/>
  <c r="P378" i="18"/>
  <c r="V378" i="18"/>
  <c r="Z378" i="18"/>
  <c r="F276" i="23"/>
  <c r="V283" i="23"/>
  <c r="AF385" i="18"/>
  <c r="Y283" i="23" s="1"/>
  <c r="AP385" i="18"/>
  <c r="AQ385" i="18" s="1"/>
  <c r="W477" i="22"/>
  <c r="AQ311" i="6"/>
  <c r="AR311" i="6" s="1"/>
  <c r="V312" i="22"/>
  <c r="AF311" i="6"/>
  <c r="Y312" i="22" s="1"/>
  <c r="F145" i="22"/>
  <c r="AN144" i="6"/>
  <c r="AY144" i="6" s="1"/>
  <c r="Z144" i="6"/>
  <c r="U144" i="6"/>
  <c r="V144" i="6"/>
  <c r="P144" i="6"/>
  <c r="AP586" i="18"/>
  <c r="AQ586" i="18" s="1"/>
  <c r="V484" i="23"/>
  <c r="AF586" i="18"/>
  <c r="Y484" i="23" s="1"/>
  <c r="X477" i="22"/>
  <c r="X99" i="22"/>
  <c r="AM320" i="18"/>
  <c r="V320" i="18"/>
  <c r="P320" i="18"/>
  <c r="F218" i="23"/>
  <c r="Z320" i="18"/>
  <c r="U320" i="18"/>
  <c r="AF465" i="6"/>
  <c r="Y466" i="22" s="1"/>
  <c r="AQ465" i="6"/>
  <c r="AR465" i="6" s="1"/>
  <c r="V466" i="22"/>
  <c r="AQ24" i="6"/>
  <c r="AR24" i="6" s="1"/>
  <c r="V25" i="22"/>
  <c r="AF24" i="6"/>
  <c r="Y25" i="22" s="1"/>
  <c r="AN473" i="6"/>
  <c r="AY473" i="6" s="1"/>
  <c r="U473" i="6"/>
  <c r="V473" i="6"/>
  <c r="Z473" i="6"/>
  <c r="F474" i="22"/>
  <c r="P473" i="6"/>
  <c r="X88" i="23"/>
  <c r="W478" i="23"/>
  <c r="AF426" i="6"/>
  <c r="Y427" i="22" s="1"/>
  <c r="V427" i="22"/>
  <c r="AQ426" i="6"/>
  <c r="AR426" i="6" s="1"/>
  <c r="X170" i="23"/>
  <c r="X79" i="22"/>
  <c r="W400" i="23"/>
  <c r="W237" i="23"/>
  <c r="X341" i="22"/>
  <c r="X270" i="23"/>
  <c r="F152" i="23"/>
  <c r="V254" i="18"/>
  <c r="AM254" i="18"/>
  <c r="P254" i="18"/>
  <c r="U254" i="18"/>
  <c r="Z254" i="18"/>
  <c r="V41" i="22"/>
  <c r="AF40" i="6"/>
  <c r="Y41" i="22" s="1"/>
  <c r="AQ40" i="6"/>
  <c r="AR40" i="6" s="1"/>
  <c r="Z131" i="6"/>
  <c r="AN131" i="6"/>
  <c r="AY131" i="6" s="1"/>
  <c r="V131" i="6"/>
  <c r="U131" i="6"/>
  <c r="F132" i="22"/>
  <c r="P131" i="6"/>
  <c r="AF542" i="18"/>
  <c r="Y440" i="23" s="1"/>
  <c r="AP542" i="18"/>
  <c r="AQ542" i="18" s="1"/>
  <c r="V440" i="23"/>
  <c r="X315" i="22"/>
  <c r="V362" i="22"/>
  <c r="AQ361" i="6"/>
  <c r="AR361" i="6" s="1"/>
  <c r="AF361" i="6"/>
  <c r="Y362" i="22" s="1"/>
  <c r="W302" i="22"/>
  <c r="X141" i="23"/>
  <c r="U509" i="18"/>
  <c r="Z509" i="18"/>
  <c r="AM509" i="18"/>
  <c r="V509" i="18"/>
  <c r="P509" i="18"/>
  <c r="F407" i="23"/>
  <c r="F242" i="23"/>
  <c r="Z344" i="18"/>
  <c r="P344" i="18"/>
  <c r="V344" i="18"/>
  <c r="AM344" i="18"/>
  <c r="U344" i="18"/>
  <c r="X263" i="23"/>
  <c r="P263" i="6"/>
  <c r="AN263" i="6"/>
  <c r="AY263" i="6" s="1"/>
  <c r="Z263" i="6"/>
  <c r="F264" i="22"/>
  <c r="U263" i="6"/>
  <c r="V263" i="6"/>
  <c r="U364" i="6"/>
  <c r="Z364" i="6"/>
  <c r="AN364" i="6"/>
  <c r="AY364" i="6" s="1"/>
  <c r="V364" i="6"/>
  <c r="F365" i="22"/>
  <c r="P364" i="6"/>
  <c r="P439" i="6"/>
  <c r="F440" i="22"/>
  <c r="AN439" i="6"/>
  <c r="AY439" i="6" s="1"/>
  <c r="Z439" i="6"/>
  <c r="V439" i="6"/>
  <c r="U439" i="6"/>
  <c r="V192" i="23"/>
  <c r="AP294" i="18"/>
  <c r="AQ294" i="18" s="1"/>
  <c r="AF294" i="18"/>
  <c r="Y192" i="23" s="1"/>
  <c r="X457" i="22"/>
  <c r="V581" i="18"/>
  <c r="F479" i="23"/>
  <c r="U581" i="18"/>
  <c r="AM581" i="18"/>
  <c r="P581" i="18"/>
  <c r="Z581" i="18"/>
  <c r="AQ384" i="6"/>
  <c r="AR384" i="6" s="1"/>
  <c r="V385" i="22"/>
  <c r="AF384" i="6"/>
  <c r="Y385" i="22" s="1"/>
  <c r="P27" i="6"/>
  <c r="Z27" i="6"/>
  <c r="U27" i="6"/>
  <c r="AN27" i="6"/>
  <c r="AY27" i="6" s="1"/>
  <c r="F28" i="22"/>
  <c r="V27" i="6"/>
  <c r="W440" i="23"/>
  <c r="W472" i="23"/>
  <c r="AP124" i="18"/>
  <c r="AQ124" i="18" s="1"/>
  <c r="V22" i="23"/>
  <c r="AF124" i="18"/>
  <c r="Y22" i="23" s="1"/>
  <c r="X486" i="22"/>
  <c r="X446" i="23"/>
  <c r="AP584" i="18"/>
  <c r="AQ584" i="18" s="1"/>
  <c r="AF584" i="18"/>
  <c r="Y482" i="23" s="1"/>
  <c r="V482" i="23"/>
  <c r="W32" i="23"/>
  <c r="W86" i="22"/>
  <c r="AF468" i="18"/>
  <c r="Y366" i="23" s="1"/>
  <c r="V366" i="23"/>
  <c r="AP468" i="18"/>
  <c r="AQ468" i="18" s="1"/>
  <c r="W462" i="22"/>
  <c r="V120" i="23"/>
  <c r="AF222" i="18"/>
  <c r="Y120" i="23" s="1"/>
  <c r="AP222" i="18"/>
  <c r="AQ222" i="18" s="1"/>
  <c r="V507" i="18"/>
  <c r="U507" i="18"/>
  <c r="F405" i="23"/>
  <c r="Z507" i="18"/>
  <c r="AM507" i="18"/>
  <c r="P507" i="18"/>
  <c r="X365" i="23"/>
  <c r="Z451" i="18"/>
  <c r="U451" i="18"/>
  <c r="V451" i="18"/>
  <c r="AM451" i="18"/>
  <c r="P451" i="18"/>
  <c r="F349" i="23"/>
  <c r="AF594" i="18"/>
  <c r="Y492" i="23" s="1"/>
  <c r="AP594" i="18"/>
  <c r="AQ594" i="18" s="1"/>
  <c r="V492" i="23"/>
  <c r="AQ217" i="6"/>
  <c r="AR217" i="6" s="1"/>
  <c r="AF217" i="6"/>
  <c r="Y218" i="22" s="1"/>
  <c r="V218" i="22"/>
  <c r="AP437" i="18"/>
  <c r="AQ437" i="18" s="1"/>
  <c r="V335" i="23"/>
  <c r="AF437" i="18"/>
  <c r="Y335" i="23" s="1"/>
  <c r="X452" i="23"/>
  <c r="X277" i="23"/>
  <c r="AF410" i="18"/>
  <c r="Y308" i="23" s="1"/>
  <c r="AP410" i="18"/>
  <c r="AQ410" i="18" s="1"/>
  <c r="V308" i="23"/>
  <c r="P79" i="6"/>
  <c r="U79" i="6"/>
  <c r="V79" i="6"/>
  <c r="Z79" i="6"/>
  <c r="AN79" i="6"/>
  <c r="AY79" i="6" s="1"/>
  <c r="F80" i="22"/>
  <c r="X449" i="22"/>
  <c r="W200" i="23"/>
  <c r="X299" i="22"/>
  <c r="AF403" i="6"/>
  <c r="Y404" i="22" s="1"/>
  <c r="V404" i="22"/>
  <c r="AQ403" i="6"/>
  <c r="AR403" i="6" s="1"/>
  <c r="W457" i="22"/>
  <c r="Z490" i="6"/>
  <c r="AN490" i="6"/>
  <c r="AY490" i="6" s="1"/>
  <c r="U490" i="6"/>
  <c r="V490" i="6"/>
  <c r="P490" i="6"/>
  <c r="F491" i="22"/>
  <c r="U154" i="6"/>
  <c r="V154" i="6"/>
  <c r="AN154" i="6"/>
  <c r="AY154" i="6" s="1"/>
  <c r="P154" i="6"/>
  <c r="Z154" i="6"/>
  <c r="F155" i="22"/>
  <c r="X249" i="22"/>
  <c r="X233" i="22"/>
  <c r="X138" i="22"/>
  <c r="W334" i="22"/>
  <c r="V491" i="6"/>
  <c r="F492" i="22"/>
  <c r="Z491" i="6"/>
  <c r="U491" i="6"/>
  <c r="P491" i="6"/>
  <c r="AN491" i="6"/>
  <c r="AY491" i="6" s="1"/>
  <c r="W238" i="22"/>
  <c r="Z593" i="18"/>
  <c r="U593" i="18"/>
  <c r="AM593" i="18"/>
  <c r="F491" i="23"/>
  <c r="V593" i="18"/>
  <c r="P593" i="18"/>
  <c r="V282" i="23"/>
  <c r="AF384" i="18"/>
  <c r="Y282" i="23" s="1"/>
  <c r="AP384" i="18"/>
  <c r="AQ384" i="18" s="1"/>
  <c r="AF146" i="6"/>
  <c r="Y147" i="22" s="1"/>
  <c r="AQ146" i="6"/>
  <c r="AR146" i="6" s="1"/>
  <c r="V147" i="22"/>
  <c r="AF174" i="6"/>
  <c r="Y175" i="22" s="1"/>
  <c r="AQ174" i="6"/>
  <c r="AR174" i="6" s="1"/>
  <c r="V175" i="22"/>
  <c r="AM544" i="18"/>
  <c r="F442" i="23"/>
  <c r="V544" i="18"/>
  <c r="P544" i="18"/>
  <c r="Z544" i="18"/>
  <c r="U544" i="18"/>
  <c r="W421" i="22"/>
  <c r="W490" i="23"/>
  <c r="AQ391" i="6"/>
  <c r="AR391" i="6" s="1"/>
  <c r="AF391" i="6"/>
  <c r="Y392" i="22" s="1"/>
  <c r="V392" i="22"/>
  <c r="W271" i="23"/>
  <c r="AF214" i="18"/>
  <c r="Y112" i="23" s="1"/>
  <c r="V112" i="23"/>
  <c r="AP214" i="18"/>
  <c r="AQ214" i="18" s="1"/>
  <c r="X242" i="22"/>
  <c r="AP525" i="18"/>
  <c r="AQ525" i="18" s="1"/>
  <c r="AF525" i="18"/>
  <c r="Y423" i="23" s="1"/>
  <c r="V423" i="23"/>
  <c r="Z249" i="6"/>
  <c r="F250" i="22"/>
  <c r="U249" i="6"/>
  <c r="AN249" i="6"/>
  <c r="AY249" i="6" s="1"/>
  <c r="V249" i="6"/>
  <c r="P249" i="6"/>
  <c r="Z155" i="6"/>
  <c r="AN155" i="6"/>
  <c r="AY155" i="6" s="1"/>
  <c r="F156" i="22"/>
  <c r="U155" i="6"/>
  <c r="P155" i="6"/>
  <c r="V155" i="6"/>
  <c r="AP424" i="18"/>
  <c r="AQ424" i="18" s="1"/>
  <c r="V322" i="23"/>
  <c r="AF424" i="18"/>
  <c r="Y322" i="23" s="1"/>
  <c r="X160" i="23"/>
  <c r="Z450" i="6"/>
  <c r="P450" i="6"/>
  <c r="U450" i="6"/>
  <c r="V450" i="6"/>
  <c r="AN450" i="6"/>
  <c r="AY450" i="6" s="1"/>
  <c r="F451" i="22"/>
  <c r="X126" i="22"/>
  <c r="W492" i="22"/>
  <c r="X215" i="23"/>
  <c r="X196" i="23"/>
  <c r="V467" i="22"/>
  <c r="AQ466" i="6"/>
  <c r="AR466" i="6" s="1"/>
  <c r="AF466" i="6"/>
  <c r="Y467" i="22" s="1"/>
  <c r="X333" i="23"/>
  <c r="AP145" i="18"/>
  <c r="AQ145" i="18" s="1"/>
  <c r="V43" i="23"/>
  <c r="AF145" i="18"/>
  <c r="Y43" i="23" s="1"/>
  <c r="W199" i="22"/>
  <c r="W476" i="23"/>
  <c r="W215" i="22"/>
  <c r="W452" i="22"/>
  <c r="X261" i="23"/>
  <c r="AM436" i="18"/>
  <c r="U436" i="18"/>
  <c r="P436" i="18"/>
  <c r="F334" i="23"/>
  <c r="Z436" i="18"/>
  <c r="V436" i="18"/>
  <c r="W329" i="23"/>
  <c r="P421" i="18"/>
  <c r="V421" i="18"/>
  <c r="U421" i="18"/>
  <c r="F319" i="23"/>
  <c r="AM421" i="18"/>
  <c r="Z421" i="18"/>
  <c r="X424" i="23"/>
  <c r="W74" i="23"/>
  <c r="V48" i="23"/>
  <c r="AF150" i="18"/>
  <c r="Y48" i="23" s="1"/>
  <c r="AP150" i="18"/>
  <c r="AQ150" i="18" s="1"/>
  <c r="P174" i="18"/>
  <c r="AM174" i="18"/>
  <c r="F72" i="23"/>
  <c r="U174" i="18"/>
  <c r="Z174" i="18"/>
  <c r="V174" i="18"/>
  <c r="V448" i="23"/>
  <c r="AP550" i="18"/>
  <c r="AQ550" i="18" s="1"/>
  <c r="AF550" i="18"/>
  <c r="Y448" i="23" s="1"/>
  <c r="AF76" i="6"/>
  <c r="Y77" i="22" s="1"/>
  <c r="V77" i="22"/>
  <c r="AQ76" i="6"/>
  <c r="AR76" i="6" s="1"/>
  <c r="W95" i="22"/>
  <c r="AM342" i="18"/>
  <c r="V342" i="18"/>
  <c r="F240" i="23"/>
  <c r="Z342" i="18"/>
  <c r="U342" i="18"/>
  <c r="P342" i="18"/>
  <c r="V500" i="6"/>
  <c r="Z500" i="6"/>
  <c r="P500" i="6"/>
  <c r="F501" i="22"/>
  <c r="U500" i="6"/>
  <c r="AN500" i="6"/>
  <c r="AY500" i="6" s="1"/>
  <c r="AF484" i="6"/>
  <c r="Y485" i="22" s="1"/>
  <c r="AQ484" i="6"/>
  <c r="AR484" i="6" s="1"/>
  <c r="V485" i="22"/>
  <c r="V295" i="6"/>
  <c r="F296" i="22"/>
  <c r="P295" i="6"/>
  <c r="AN295" i="6"/>
  <c r="AY295" i="6" s="1"/>
  <c r="Z295" i="6"/>
  <c r="U295" i="6"/>
  <c r="W491" i="22"/>
  <c r="W90" i="23"/>
  <c r="V152" i="18"/>
  <c r="P152" i="18"/>
  <c r="F50" i="23"/>
  <c r="U152" i="18"/>
  <c r="AM152" i="18"/>
  <c r="Z152" i="18"/>
  <c r="X459" i="22"/>
  <c r="X494" i="23"/>
  <c r="W116" i="22"/>
  <c r="X206" i="23"/>
  <c r="W178" i="22"/>
  <c r="U243" i="18"/>
  <c r="Z243" i="18"/>
  <c r="AM243" i="18"/>
  <c r="V243" i="18"/>
  <c r="P243" i="18"/>
  <c r="F141" i="23"/>
  <c r="AF53" i="6"/>
  <c r="Y54" i="22" s="1"/>
  <c r="AQ53" i="6"/>
  <c r="AR53" i="6" s="1"/>
  <c r="V54" i="22"/>
  <c r="AQ113" i="6"/>
  <c r="AR113" i="6" s="1"/>
  <c r="AF113" i="6"/>
  <c r="Y114" i="22" s="1"/>
  <c r="V114" i="22"/>
  <c r="X183" i="23"/>
  <c r="X497" i="22"/>
  <c r="V368" i="22"/>
  <c r="AF367" i="6"/>
  <c r="Y368" i="22" s="1"/>
  <c r="AQ367" i="6"/>
  <c r="AR367" i="6" s="1"/>
  <c r="Z272" i="18"/>
  <c r="P272" i="18"/>
  <c r="F170" i="23"/>
  <c r="V272" i="18"/>
  <c r="U272" i="18"/>
  <c r="AM272" i="18"/>
  <c r="AP283" i="18"/>
  <c r="AQ283" i="18" s="1"/>
  <c r="AF283" i="18"/>
  <c r="Y181" i="23" s="1"/>
  <c r="V181" i="23"/>
  <c r="X256" i="22"/>
  <c r="P54" i="6"/>
  <c r="AN54" i="6"/>
  <c r="AY54" i="6" s="1"/>
  <c r="F55" i="22"/>
  <c r="Z54" i="6"/>
  <c r="U54" i="6"/>
  <c r="V54" i="6"/>
  <c r="X381" i="23"/>
  <c r="V325" i="22"/>
  <c r="AF324" i="6"/>
  <c r="Y325" i="22" s="1"/>
  <c r="AQ324" i="6"/>
  <c r="AR324" i="6" s="1"/>
  <c r="V393" i="23"/>
  <c r="AF495" i="18"/>
  <c r="Y393" i="23" s="1"/>
  <c r="AP495" i="18"/>
  <c r="AQ495" i="18" s="1"/>
  <c r="Z198" i="6"/>
  <c r="P198" i="6"/>
  <c r="F199" i="22"/>
  <c r="AN198" i="6"/>
  <c r="AY198" i="6" s="1"/>
  <c r="U198" i="6"/>
  <c r="V198" i="6"/>
  <c r="AQ494" i="6"/>
  <c r="AR494" i="6" s="1"/>
  <c r="V495" i="22"/>
  <c r="AF494" i="6"/>
  <c r="Y495" i="22" s="1"/>
  <c r="X410" i="22"/>
  <c r="Z209" i="6"/>
  <c r="U209" i="6"/>
  <c r="AN209" i="6"/>
  <c r="AY209" i="6" s="1"/>
  <c r="P209" i="6"/>
  <c r="F210" i="22"/>
  <c r="V209" i="6"/>
  <c r="X502" i="22"/>
  <c r="X455" i="23"/>
  <c r="X186" i="23"/>
  <c r="AP321" i="18"/>
  <c r="AQ321" i="18" s="1"/>
  <c r="V219" i="23"/>
  <c r="AF321" i="18"/>
  <c r="Y219" i="23" s="1"/>
  <c r="F372" i="22"/>
  <c r="Z371" i="6"/>
  <c r="AN371" i="6"/>
  <c r="AY371" i="6" s="1"/>
  <c r="P371" i="6"/>
  <c r="V371" i="6"/>
  <c r="U371" i="6"/>
  <c r="F267" i="23"/>
  <c r="Z369" i="18"/>
  <c r="U369" i="18"/>
  <c r="AM369" i="18"/>
  <c r="V369" i="18"/>
  <c r="P369" i="18"/>
  <c r="P192" i="18"/>
  <c r="U192" i="18"/>
  <c r="F90" i="23"/>
  <c r="Z192" i="18"/>
  <c r="V192" i="18"/>
  <c r="AM192" i="18"/>
  <c r="W329" i="22"/>
  <c r="AF31" i="6"/>
  <c r="Y32" i="22" s="1"/>
  <c r="V32" i="22"/>
  <c r="AQ31" i="6"/>
  <c r="AR31" i="6" s="1"/>
  <c r="AF496" i="6"/>
  <c r="Y497" i="22" s="1"/>
  <c r="AQ496" i="6"/>
  <c r="AR496" i="6" s="1"/>
  <c r="V497" i="22"/>
  <c r="X466" i="23"/>
  <c r="V435" i="18"/>
  <c r="U435" i="18"/>
  <c r="P435" i="18"/>
  <c r="AM435" i="18"/>
  <c r="Z435" i="18"/>
  <c r="F333" i="23"/>
  <c r="V30" i="22"/>
  <c r="AQ29" i="6"/>
  <c r="AR29" i="6" s="1"/>
  <c r="AF29" i="6"/>
  <c r="Y30" i="22" s="1"/>
  <c r="V223" i="18"/>
  <c r="Z223" i="18"/>
  <c r="P223" i="18"/>
  <c r="U223" i="18"/>
  <c r="F121" i="23"/>
  <c r="AM223" i="18"/>
  <c r="X387" i="23"/>
  <c r="F263" i="22"/>
  <c r="V262" i="6"/>
  <c r="U262" i="6"/>
  <c r="AN262" i="6"/>
  <c r="AY262" i="6" s="1"/>
  <c r="Z262" i="6"/>
  <c r="P262" i="6"/>
  <c r="X413" i="22"/>
  <c r="W26" i="23"/>
  <c r="AP406" i="18"/>
  <c r="AQ406" i="18" s="1"/>
  <c r="V304" i="23"/>
  <c r="AF406" i="18"/>
  <c r="Y304" i="23" s="1"/>
  <c r="X344" i="23"/>
  <c r="F25" i="22"/>
  <c r="Z24" i="6"/>
  <c r="P24" i="6"/>
  <c r="V24" i="6"/>
  <c r="U24" i="6"/>
  <c r="AN24" i="6"/>
  <c r="AY24" i="6" s="1"/>
  <c r="V348" i="6"/>
  <c r="U348" i="6"/>
  <c r="AN348" i="6"/>
  <c r="AY348" i="6" s="1"/>
  <c r="Z348" i="6"/>
  <c r="P348" i="6"/>
  <c r="F349" i="22"/>
  <c r="P390" i="18"/>
  <c r="AM390" i="18"/>
  <c r="U390" i="18"/>
  <c r="Z390" i="18"/>
  <c r="F288" i="23"/>
  <c r="V390" i="18"/>
  <c r="AQ350" i="6"/>
  <c r="AR350" i="6" s="1"/>
  <c r="AF350" i="6"/>
  <c r="Y351" i="22" s="1"/>
  <c r="V351" i="22"/>
  <c r="AP517" i="18"/>
  <c r="AQ517" i="18" s="1"/>
  <c r="V415" i="23"/>
  <c r="AF517" i="18"/>
  <c r="Y415" i="23" s="1"/>
  <c r="W73" i="23"/>
  <c r="AM401" i="18"/>
  <c r="U401" i="18"/>
  <c r="P401" i="18"/>
  <c r="F299" i="23"/>
  <c r="Z401" i="18"/>
  <c r="V401" i="18"/>
  <c r="V221" i="18"/>
  <c r="F119" i="23"/>
  <c r="Z221" i="18"/>
  <c r="P221" i="18"/>
  <c r="U221" i="18"/>
  <c r="AM221" i="18"/>
  <c r="X228" i="22"/>
  <c r="V402" i="18"/>
  <c r="Z402" i="18"/>
  <c r="F300" i="23"/>
  <c r="U402" i="18"/>
  <c r="AM402" i="18"/>
  <c r="P402" i="18"/>
  <c r="X273" i="22"/>
  <c r="W319" i="22"/>
  <c r="X56" i="22"/>
  <c r="X373" i="22"/>
  <c r="AQ274" i="6"/>
  <c r="AR274" i="6" s="1"/>
  <c r="V275" i="22"/>
  <c r="AF274" i="6"/>
  <c r="Y275" i="22" s="1"/>
  <c r="W125" i="22"/>
  <c r="U135" i="6"/>
  <c r="AN135" i="6"/>
  <c r="AY135" i="6" s="1"/>
  <c r="P135" i="6"/>
  <c r="F136" i="22"/>
  <c r="V135" i="6"/>
  <c r="Z135" i="6"/>
  <c r="X450" i="22"/>
  <c r="X316" i="23"/>
  <c r="W256" i="23"/>
  <c r="P64" i="6"/>
  <c r="F65" i="22"/>
  <c r="Z64" i="6"/>
  <c r="V64" i="6"/>
  <c r="AN64" i="6"/>
  <c r="AY64" i="6" s="1"/>
  <c r="U64" i="6"/>
  <c r="P173" i="6"/>
  <c r="U173" i="6"/>
  <c r="AN173" i="6"/>
  <c r="AY173" i="6" s="1"/>
  <c r="F174" i="22"/>
  <c r="V173" i="6"/>
  <c r="Z173" i="6"/>
  <c r="V171" i="22"/>
  <c r="AQ170" i="6"/>
  <c r="AR170" i="6" s="1"/>
  <c r="AF170" i="6"/>
  <c r="Y171" i="22" s="1"/>
  <c r="W338" i="23"/>
  <c r="W289" i="22"/>
  <c r="W58" i="23"/>
  <c r="W261" i="23"/>
  <c r="AF419" i="6"/>
  <c r="Y420" i="22" s="1"/>
  <c r="V420" i="22"/>
  <c r="AQ419" i="6"/>
  <c r="AR419" i="6" s="1"/>
  <c r="X306" i="23"/>
  <c r="W454" i="23"/>
  <c r="U279" i="18"/>
  <c r="AM279" i="18"/>
  <c r="P279" i="18"/>
  <c r="F177" i="23"/>
  <c r="V279" i="18"/>
  <c r="Z279" i="18"/>
  <c r="W34" i="22"/>
  <c r="X310" i="22"/>
  <c r="W287" i="23"/>
  <c r="X195" i="22"/>
  <c r="X96" i="23"/>
  <c r="F13" i="22"/>
  <c r="Z12" i="6"/>
  <c r="AN12" i="6"/>
  <c r="AY12" i="6" s="1"/>
  <c r="P12" i="6"/>
  <c r="V12" i="6"/>
  <c r="U12" i="6"/>
  <c r="AQ157" i="6"/>
  <c r="AR157" i="6" s="1"/>
  <c r="V158" i="22"/>
  <c r="AF157" i="6"/>
  <c r="Y158" i="22" s="1"/>
  <c r="F314" i="22"/>
  <c r="Z313" i="6"/>
  <c r="AN313" i="6"/>
  <c r="AY313" i="6" s="1"/>
  <c r="U313" i="6"/>
  <c r="V313" i="6"/>
  <c r="P313" i="6"/>
  <c r="W33" i="23"/>
  <c r="W336" i="22"/>
  <c r="X396" i="22"/>
  <c r="P328" i="18"/>
  <c r="U328" i="18"/>
  <c r="Z328" i="18"/>
  <c r="V328" i="18"/>
  <c r="AM328" i="18"/>
  <c r="F226" i="23"/>
  <c r="W497" i="23"/>
  <c r="P461" i="6"/>
  <c r="Z461" i="6"/>
  <c r="F462" i="22"/>
  <c r="V461" i="6"/>
  <c r="U461" i="6"/>
  <c r="AN461" i="6"/>
  <c r="AY461" i="6" s="1"/>
  <c r="W70" i="23"/>
  <c r="W211" i="22"/>
  <c r="AP257" i="18"/>
  <c r="AQ257" i="18" s="1"/>
  <c r="AF257" i="18"/>
  <c r="Y155" i="23" s="1"/>
  <c r="V155" i="23"/>
  <c r="U72" i="6"/>
  <c r="F73" i="22"/>
  <c r="AN72" i="6"/>
  <c r="AY72" i="6" s="1"/>
  <c r="Z72" i="6"/>
  <c r="P72" i="6"/>
  <c r="V72" i="6"/>
  <c r="U484" i="6"/>
  <c r="Z484" i="6"/>
  <c r="V484" i="6"/>
  <c r="F485" i="22"/>
  <c r="P484" i="6"/>
  <c r="AN484" i="6"/>
  <c r="AY484" i="6" s="1"/>
  <c r="AF225" i="6"/>
  <c r="Y226" i="22" s="1"/>
  <c r="AQ225" i="6"/>
  <c r="AR225" i="6" s="1"/>
  <c r="V226" i="22"/>
  <c r="X295" i="23"/>
  <c r="V364" i="23"/>
  <c r="AP466" i="18"/>
  <c r="AQ466" i="18" s="1"/>
  <c r="AF466" i="18"/>
  <c r="Y364" i="23" s="1"/>
  <c r="V142" i="18"/>
  <c r="U142" i="18"/>
  <c r="AM142" i="18"/>
  <c r="P142" i="18"/>
  <c r="F40" i="23"/>
  <c r="Z142" i="18"/>
  <c r="AQ322" i="6"/>
  <c r="AR322" i="6" s="1"/>
  <c r="V323" i="22"/>
  <c r="AF322" i="6"/>
  <c r="Y323" i="22" s="1"/>
  <c r="W254" i="22"/>
  <c r="X399" i="23"/>
  <c r="X478" i="23"/>
  <c r="X25" i="23"/>
  <c r="X130" i="22"/>
  <c r="AF35" i="6"/>
  <c r="Y36" i="22" s="1"/>
  <c r="AQ35" i="6"/>
  <c r="AR35" i="6" s="1"/>
  <c r="V36" i="22"/>
  <c r="W281" i="22"/>
  <c r="U338" i="18"/>
  <c r="V338" i="18"/>
  <c r="F236" i="23"/>
  <c r="AM338" i="18"/>
  <c r="Z338" i="18"/>
  <c r="P338" i="18"/>
  <c r="W258" i="22"/>
  <c r="X45" i="22"/>
  <c r="AN265" i="6"/>
  <c r="AY265" i="6" s="1"/>
  <c r="F266" i="22"/>
  <c r="U265" i="6"/>
  <c r="P265" i="6"/>
  <c r="Z265" i="6"/>
  <c r="V265" i="6"/>
  <c r="X479" i="23"/>
  <c r="X205" i="23"/>
  <c r="W181" i="22"/>
  <c r="X39" i="22"/>
  <c r="F482" i="22"/>
  <c r="V481" i="6"/>
  <c r="AN481" i="6"/>
  <c r="AY481" i="6" s="1"/>
  <c r="U481" i="6"/>
  <c r="Z481" i="6"/>
  <c r="P481" i="6"/>
  <c r="U193" i="18"/>
  <c r="F91" i="23"/>
  <c r="Z193" i="18"/>
  <c r="P193" i="18"/>
  <c r="V193" i="18"/>
  <c r="AM193" i="18"/>
  <c r="V300" i="18"/>
  <c r="AM300" i="18"/>
  <c r="F198" i="23"/>
  <c r="P300" i="18"/>
  <c r="Z300" i="18"/>
  <c r="U300" i="18"/>
  <c r="W90" i="22"/>
  <c r="W338" i="22"/>
  <c r="X271" i="22"/>
  <c r="AP497" i="18"/>
  <c r="AQ497" i="18" s="1"/>
  <c r="V395" i="23"/>
  <c r="AF497" i="18"/>
  <c r="Y395" i="23" s="1"/>
  <c r="P606" i="18"/>
  <c r="U606" i="18"/>
  <c r="V606" i="18"/>
  <c r="AM606" i="18"/>
  <c r="F504" i="23"/>
  <c r="Z606" i="18"/>
  <c r="W278" i="23"/>
  <c r="AQ491" i="6"/>
  <c r="AR491" i="6" s="1"/>
  <c r="V492" i="22"/>
  <c r="AF491" i="6"/>
  <c r="Y492" i="22" s="1"/>
  <c r="V561" i="18"/>
  <c r="P561" i="18"/>
  <c r="U561" i="18"/>
  <c r="Z561" i="18"/>
  <c r="AM561" i="18"/>
  <c r="F459" i="23"/>
  <c r="X369" i="22"/>
  <c r="AF296" i="6"/>
  <c r="Y297" i="22" s="1"/>
  <c r="V297" i="22"/>
  <c r="AQ296" i="6"/>
  <c r="AR296" i="6" s="1"/>
  <c r="Z587" i="18"/>
  <c r="F485" i="23"/>
  <c r="P587" i="18"/>
  <c r="U587" i="18"/>
  <c r="AM587" i="18"/>
  <c r="V587" i="18"/>
  <c r="X94" i="22"/>
  <c r="W201" i="23"/>
  <c r="W247" i="22"/>
  <c r="AM150" i="18"/>
  <c r="F48" i="23"/>
  <c r="U150" i="18"/>
  <c r="V150" i="18"/>
  <c r="Z150" i="18"/>
  <c r="P150" i="18"/>
  <c r="W199" i="23"/>
  <c r="X389" i="23"/>
  <c r="AP173" i="18"/>
  <c r="AQ173" i="18" s="1"/>
  <c r="V71" i="23"/>
  <c r="AF173" i="18"/>
  <c r="Y71" i="23" s="1"/>
  <c r="AF89" i="6"/>
  <c r="Y90" i="22" s="1"/>
  <c r="V90" i="22"/>
  <c r="AQ89" i="6"/>
  <c r="AR89" i="6" s="1"/>
  <c r="V220" i="6"/>
  <c r="P220" i="6"/>
  <c r="AN220" i="6"/>
  <c r="AY220" i="6" s="1"/>
  <c r="F221" i="22"/>
  <c r="Z220" i="6"/>
  <c r="U220" i="6"/>
  <c r="AP200" i="18"/>
  <c r="AQ200" i="18" s="1"/>
  <c r="V98" i="23"/>
  <c r="AF200" i="18"/>
  <c r="Y98" i="23" s="1"/>
  <c r="W305" i="22"/>
  <c r="AF232" i="18"/>
  <c r="Y130" i="23" s="1"/>
  <c r="AP232" i="18"/>
  <c r="AQ232" i="18" s="1"/>
  <c r="V130" i="23"/>
  <c r="X161" i="23"/>
  <c r="AF185" i="18"/>
  <c r="Y83" i="23" s="1"/>
  <c r="AP185" i="18"/>
  <c r="AQ185" i="18" s="1"/>
  <c r="V83" i="23"/>
  <c r="W53" i="23"/>
  <c r="X21" i="23"/>
  <c r="AM123" i="18"/>
  <c r="Z123" i="18"/>
  <c r="F21" i="23"/>
  <c r="V123" i="18"/>
  <c r="U123" i="18"/>
  <c r="P123" i="18"/>
  <c r="X296" i="23"/>
  <c r="AQ383" i="6"/>
  <c r="AR383" i="6" s="1"/>
  <c r="AF383" i="6"/>
  <c r="Y384" i="22" s="1"/>
  <c r="V384" i="22"/>
  <c r="X348" i="22"/>
  <c r="X74" i="23"/>
  <c r="AF363" i="6"/>
  <c r="Y364" i="22" s="1"/>
  <c r="V364" i="22"/>
  <c r="AQ363" i="6"/>
  <c r="AR363" i="6" s="1"/>
  <c r="X216" i="23"/>
  <c r="X264" i="22"/>
  <c r="X28" i="23"/>
  <c r="AP176" i="18"/>
  <c r="AQ176" i="18" s="1"/>
  <c r="V74" i="23"/>
  <c r="AF176" i="18"/>
  <c r="Y74" i="23" s="1"/>
  <c r="Z308" i="18"/>
  <c r="V308" i="18"/>
  <c r="AM308" i="18"/>
  <c r="F206" i="23"/>
  <c r="P308" i="18"/>
  <c r="U308" i="18"/>
  <c r="V229" i="23"/>
  <c r="AP331" i="18"/>
  <c r="AQ331" i="18" s="1"/>
  <c r="AF331" i="18"/>
  <c r="Y229" i="23" s="1"/>
  <c r="AQ125" i="6"/>
  <c r="AR125" i="6" s="1"/>
  <c r="AF125" i="6"/>
  <c r="Y126" i="22" s="1"/>
  <c r="V126" i="22"/>
  <c r="X37" i="22"/>
  <c r="Z604" i="18"/>
  <c r="F502" i="23"/>
  <c r="U604" i="18"/>
  <c r="AM604" i="18"/>
  <c r="V604" i="18"/>
  <c r="P604" i="18"/>
  <c r="V49" i="22"/>
  <c r="AQ48" i="6"/>
  <c r="AR48" i="6" s="1"/>
  <c r="AF48" i="6"/>
  <c r="Y49" i="22" s="1"/>
  <c r="AQ232" i="6"/>
  <c r="AR232" i="6" s="1"/>
  <c r="AF232" i="6"/>
  <c r="Y233" i="22" s="1"/>
  <c r="V233" i="22"/>
  <c r="W259" i="23"/>
  <c r="V496" i="22"/>
  <c r="AF495" i="6"/>
  <c r="Y496" i="22" s="1"/>
  <c r="AQ495" i="6"/>
  <c r="AR495" i="6" s="1"/>
  <c r="X22" i="23"/>
  <c r="AQ194" i="6"/>
  <c r="AR194" i="6" s="1"/>
  <c r="V195" i="22"/>
  <c r="AF194" i="6"/>
  <c r="Y195" i="22" s="1"/>
  <c r="X117" i="23"/>
  <c r="V138" i="22"/>
  <c r="AF137" i="6"/>
  <c r="Y138" i="22" s="1"/>
  <c r="AQ137" i="6"/>
  <c r="AR137" i="6" s="1"/>
  <c r="F41" i="23"/>
  <c r="U143" i="18"/>
  <c r="V143" i="18"/>
  <c r="Z143" i="18"/>
  <c r="P143" i="18"/>
  <c r="AM143" i="18"/>
  <c r="W103" i="23"/>
  <c r="V253" i="6"/>
  <c r="Z253" i="6"/>
  <c r="AN253" i="6"/>
  <c r="AY253" i="6" s="1"/>
  <c r="P253" i="6"/>
  <c r="U253" i="6"/>
  <c r="F254" i="22"/>
  <c r="W190" i="23"/>
  <c r="X39" i="23"/>
  <c r="P563" i="18"/>
  <c r="F461" i="23"/>
  <c r="AM563" i="18"/>
  <c r="U563" i="18"/>
  <c r="V563" i="18"/>
  <c r="Z563" i="18"/>
  <c r="X333" i="22"/>
  <c r="V509" i="22"/>
  <c r="AQ508" i="6"/>
  <c r="AR508" i="6" s="1"/>
  <c r="AF508" i="6"/>
  <c r="Y509" i="22" s="1"/>
  <c r="AM348" i="18"/>
  <c r="P348" i="18"/>
  <c r="F246" i="23"/>
  <c r="Z348" i="18"/>
  <c r="U348" i="18"/>
  <c r="V348" i="18"/>
  <c r="F237" i="22"/>
  <c r="P236" i="6"/>
  <c r="AN236" i="6"/>
  <c r="AY236" i="6" s="1"/>
  <c r="V236" i="6"/>
  <c r="U236" i="6"/>
  <c r="Z236" i="6"/>
  <c r="AF118" i="6"/>
  <c r="Y119" i="22" s="1"/>
  <c r="AQ118" i="6"/>
  <c r="AR118" i="6" s="1"/>
  <c r="V119" i="22"/>
  <c r="W138" i="23"/>
  <c r="U271" i="18"/>
  <c r="AM271" i="18"/>
  <c r="Z271" i="18"/>
  <c r="P271" i="18"/>
  <c r="F169" i="23"/>
  <c r="V271" i="18"/>
  <c r="U582" i="18"/>
  <c r="V582" i="18"/>
  <c r="P582" i="18"/>
  <c r="Z582" i="18"/>
  <c r="F480" i="23"/>
  <c r="AM582" i="18"/>
  <c r="P509" i="6"/>
  <c r="V509" i="6"/>
  <c r="U509" i="6"/>
  <c r="F510" i="22"/>
  <c r="Z509" i="6"/>
  <c r="AN509" i="6"/>
  <c r="AY509" i="6" s="1"/>
  <c r="W432" i="23"/>
  <c r="X137" i="22"/>
  <c r="AQ429" i="6"/>
  <c r="AR429" i="6" s="1"/>
  <c r="V430" i="22"/>
  <c r="AF429" i="6"/>
  <c r="Y430" i="22" s="1"/>
  <c r="W437" i="22"/>
  <c r="X469" i="22"/>
  <c r="AP245" i="18"/>
  <c r="AQ245" i="18" s="1"/>
  <c r="V143" i="23"/>
  <c r="AF245" i="18"/>
  <c r="Y143" i="23" s="1"/>
  <c r="U503" i="6"/>
  <c r="V503" i="6"/>
  <c r="P503" i="6"/>
  <c r="AN503" i="6"/>
  <c r="AY503" i="6" s="1"/>
  <c r="Z503" i="6"/>
  <c r="F504" i="22"/>
  <c r="AF25" i="6"/>
  <c r="Y26" i="22" s="1"/>
  <c r="V26" i="22"/>
  <c r="AQ25" i="6"/>
  <c r="AR25" i="6" s="1"/>
  <c r="AP565" i="18"/>
  <c r="AQ565" i="18" s="1"/>
  <c r="AF565" i="18"/>
  <c r="Y463" i="23" s="1"/>
  <c r="V463" i="23"/>
  <c r="AF277" i="18"/>
  <c r="Y175" i="23" s="1"/>
  <c r="V175" i="23"/>
  <c r="AP277" i="18"/>
  <c r="AQ277" i="18" s="1"/>
  <c r="X229" i="22"/>
  <c r="W458" i="23"/>
  <c r="AQ474" i="6"/>
  <c r="AR474" i="6" s="1"/>
  <c r="AF474" i="6"/>
  <c r="Y475" i="22" s="1"/>
  <c r="V475" i="22"/>
  <c r="AN128" i="6"/>
  <c r="AY128" i="6" s="1"/>
  <c r="V128" i="6"/>
  <c r="Z128" i="6"/>
  <c r="U128" i="6"/>
  <c r="F129" i="22"/>
  <c r="P128" i="6"/>
  <c r="F489" i="22"/>
  <c r="U488" i="6"/>
  <c r="Z488" i="6"/>
  <c r="AN488" i="6"/>
  <c r="AY488" i="6" s="1"/>
  <c r="V488" i="6"/>
  <c r="P488" i="6"/>
  <c r="F494" i="22"/>
  <c r="U493" i="6"/>
  <c r="V493" i="6"/>
  <c r="AN493" i="6"/>
  <c r="AY493" i="6" s="1"/>
  <c r="P493" i="6"/>
  <c r="Z493" i="6"/>
  <c r="P297" i="6"/>
  <c r="AN297" i="6"/>
  <c r="AY297" i="6" s="1"/>
  <c r="Z297" i="6"/>
  <c r="F298" i="22"/>
  <c r="U297" i="6"/>
  <c r="V297" i="6"/>
  <c r="F321" i="23"/>
  <c r="AM423" i="18"/>
  <c r="U423" i="18"/>
  <c r="V423" i="18"/>
  <c r="P423" i="18"/>
  <c r="Z423" i="18"/>
  <c r="W485" i="23"/>
  <c r="V492" i="18"/>
  <c r="P492" i="18"/>
  <c r="Z492" i="18"/>
  <c r="F390" i="23"/>
  <c r="AM492" i="18"/>
  <c r="U492" i="18"/>
  <c r="X171" i="22"/>
  <c r="AF545" i="18"/>
  <c r="Y443" i="23" s="1"/>
  <c r="AP545" i="18"/>
  <c r="AQ545" i="18" s="1"/>
  <c r="V443" i="23"/>
  <c r="AQ111" i="6"/>
  <c r="AR111" i="6" s="1"/>
  <c r="V112" i="22"/>
  <c r="AF111" i="6"/>
  <c r="Y112" i="22" s="1"/>
  <c r="P321" i="18"/>
  <c r="U321" i="18"/>
  <c r="V321" i="18"/>
  <c r="AM321" i="18"/>
  <c r="Z321" i="18"/>
  <c r="F219" i="23"/>
  <c r="W265" i="23"/>
  <c r="AP606" i="18"/>
  <c r="AQ606" i="18" s="1"/>
  <c r="V504" i="23"/>
  <c r="AF606" i="18"/>
  <c r="Y504" i="23" s="1"/>
  <c r="W191" i="23"/>
  <c r="X112" i="22"/>
  <c r="F313" i="22"/>
  <c r="AN312" i="6"/>
  <c r="AY312" i="6" s="1"/>
  <c r="P312" i="6"/>
  <c r="U312" i="6"/>
  <c r="Z312" i="6"/>
  <c r="V312" i="6"/>
  <c r="W480" i="23"/>
  <c r="X191" i="23"/>
  <c r="X428" i="22"/>
  <c r="X34" i="23"/>
  <c r="AF195" i="18"/>
  <c r="Y93" i="23" s="1"/>
  <c r="AP195" i="18"/>
  <c r="AQ195" i="18" s="1"/>
  <c r="V93" i="23"/>
  <c r="AF164" i="6"/>
  <c r="Y165" i="22" s="1"/>
  <c r="AQ164" i="6"/>
  <c r="AR164" i="6" s="1"/>
  <c r="V165" i="22"/>
  <c r="X393" i="22"/>
  <c r="AF513" i="18"/>
  <c r="Y411" i="23" s="1"/>
  <c r="V411" i="23"/>
  <c r="AP513" i="18"/>
  <c r="AQ513" i="18" s="1"/>
  <c r="X164" i="22"/>
  <c r="V339" i="23"/>
  <c r="AF441" i="18"/>
  <c r="Y339" i="23" s="1"/>
  <c r="AP441" i="18"/>
  <c r="AQ441" i="18" s="1"/>
  <c r="V312" i="23"/>
  <c r="AP414" i="18"/>
  <c r="AQ414" i="18" s="1"/>
  <c r="AF414" i="18"/>
  <c r="Y312" i="23" s="1"/>
  <c r="AP500" i="18"/>
  <c r="AQ500" i="18" s="1"/>
  <c r="AF500" i="18"/>
  <c r="Y398" i="23" s="1"/>
  <c r="V398" i="23"/>
  <c r="X427" i="23"/>
  <c r="V391" i="6"/>
  <c r="AN391" i="6"/>
  <c r="AY391" i="6" s="1"/>
  <c r="P391" i="6"/>
  <c r="Z391" i="6"/>
  <c r="U391" i="6"/>
  <c r="F392" i="22"/>
  <c r="W235" i="22"/>
  <c r="X370" i="23"/>
  <c r="V251" i="6"/>
  <c r="P251" i="6"/>
  <c r="F252" i="22"/>
  <c r="AN251" i="6"/>
  <c r="AY251" i="6" s="1"/>
  <c r="Z251" i="6"/>
  <c r="U251" i="6"/>
  <c r="W401" i="23"/>
  <c r="X231" i="23"/>
  <c r="P60" i="6"/>
  <c r="Z60" i="6"/>
  <c r="AN60" i="6"/>
  <c r="AY60" i="6" s="1"/>
  <c r="F61" i="22"/>
  <c r="U60" i="6"/>
  <c r="V60" i="6"/>
  <c r="AF252" i="6"/>
  <c r="Y253" i="22" s="1"/>
  <c r="AQ252" i="6"/>
  <c r="AR252" i="6" s="1"/>
  <c r="V253" i="22"/>
  <c r="W19" i="22"/>
  <c r="AF471" i="6"/>
  <c r="Y472" i="22" s="1"/>
  <c r="V472" i="22"/>
  <c r="AQ471" i="6"/>
  <c r="AR471" i="6" s="1"/>
  <c r="AQ399" i="6"/>
  <c r="AR399" i="6" s="1"/>
  <c r="AF399" i="6"/>
  <c r="Y400" i="22" s="1"/>
  <c r="V400" i="22"/>
  <c r="W166" i="23"/>
  <c r="F85" i="23"/>
  <c r="P187" i="18"/>
  <c r="U187" i="18"/>
  <c r="V187" i="18"/>
  <c r="Z187" i="18"/>
  <c r="AM187" i="18"/>
  <c r="W14" i="22"/>
  <c r="W297" i="23"/>
  <c r="V225" i="6"/>
  <c r="Z225" i="6"/>
  <c r="U225" i="6"/>
  <c r="AN225" i="6"/>
  <c r="AY225" i="6" s="1"/>
  <c r="F226" i="22"/>
  <c r="P225" i="6"/>
  <c r="AF432" i="18"/>
  <c r="Y330" i="23" s="1"/>
  <c r="AP432" i="18"/>
  <c r="AQ432" i="18" s="1"/>
  <c r="V330" i="23"/>
  <c r="W339" i="23"/>
  <c r="W132" i="23"/>
  <c r="X357" i="22"/>
  <c r="X255" i="23"/>
  <c r="X149" i="22"/>
  <c r="V493" i="22"/>
  <c r="AQ492" i="6"/>
  <c r="AR492" i="6" s="1"/>
  <c r="AF492" i="6"/>
  <c r="Y493" i="22" s="1"/>
  <c r="F43" i="22"/>
  <c r="P42" i="6"/>
  <c r="Z42" i="6"/>
  <c r="V42" i="6"/>
  <c r="U42" i="6"/>
  <c r="AN42" i="6"/>
  <c r="AY42" i="6" s="1"/>
  <c r="V611" i="18"/>
  <c r="P611" i="18"/>
  <c r="Z611" i="18"/>
  <c r="U611" i="18"/>
  <c r="AM611" i="18"/>
  <c r="F509" i="23"/>
  <c r="W418" i="23"/>
  <c r="X139" i="22"/>
  <c r="V213" i="22"/>
  <c r="AQ212" i="6"/>
  <c r="AR212" i="6" s="1"/>
  <c r="AF212" i="6"/>
  <c r="Y213" i="22" s="1"/>
  <c r="AF490" i="18"/>
  <c r="Y388" i="23" s="1"/>
  <c r="V388" i="23"/>
  <c r="AP490" i="18"/>
  <c r="AQ490" i="18" s="1"/>
  <c r="F137" i="22"/>
  <c r="P136" i="6"/>
  <c r="V136" i="6"/>
  <c r="AN136" i="6"/>
  <c r="AY136" i="6" s="1"/>
  <c r="Z136" i="6"/>
  <c r="U136" i="6"/>
  <c r="X367" i="23"/>
  <c r="X488" i="23"/>
  <c r="W417" i="22"/>
  <c r="AP336" i="18"/>
  <c r="AQ336" i="18" s="1"/>
  <c r="AF336" i="18"/>
  <c r="Y234" i="23" s="1"/>
  <c r="V234" i="23"/>
  <c r="AP360" i="18"/>
  <c r="AQ360" i="18" s="1"/>
  <c r="AF360" i="18"/>
  <c r="Y258" i="23" s="1"/>
  <c r="V258" i="23"/>
  <c r="U259" i="6"/>
  <c r="V259" i="6"/>
  <c r="F260" i="22"/>
  <c r="Z259" i="6"/>
  <c r="AN259" i="6"/>
  <c r="AY259" i="6" s="1"/>
  <c r="P259" i="6"/>
  <c r="W150" i="22"/>
  <c r="W275" i="22"/>
  <c r="Z553" i="18"/>
  <c r="U553" i="18"/>
  <c r="AM553" i="18"/>
  <c r="F451" i="23"/>
  <c r="V553" i="18"/>
  <c r="P553" i="18"/>
  <c r="W136" i="23"/>
  <c r="X380" i="23"/>
  <c r="P216" i="6"/>
  <c r="U216" i="6"/>
  <c r="V216" i="6"/>
  <c r="AN216" i="6"/>
  <c r="AY216" i="6" s="1"/>
  <c r="F217" i="22"/>
  <c r="Z216" i="6"/>
  <c r="V105" i="6"/>
  <c r="AN105" i="6"/>
  <c r="AY105" i="6" s="1"/>
  <c r="Z105" i="6"/>
  <c r="F106" i="22"/>
  <c r="U105" i="6"/>
  <c r="P105" i="6"/>
  <c r="W267" i="22"/>
  <c r="AF467" i="18"/>
  <c r="Y365" i="23" s="1"/>
  <c r="AP467" i="18"/>
  <c r="AQ467" i="18" s="1"/>
  <c r="V365" i="23"/>
  <c r="U497" i="6"/>
  <c r="F498" i="22"/>
  <c r="P497" i="6"/>
  <c r="V497" i="6"/>
  <c r="AN497" i="6"/>
  <c r="AY497" i="6" s="1"/>
  <c r="Z497" i="6"/>
  <c r="AQ330" i="6"/>
  <c r="AR330" i="6" s="1"/>
  <c r="AF330" i="6"/>
  <c r="Y331" i="22" s="1"/>
  <c r="V331" i="22"/>
  <c r="W488" i="23"/>
  <c r="AN285" i="6"/>
  <c r="AY285" i="6" s="1"/>
  <c r="P285" i="6"/>
  <c r="U285" i="6"/>
  <c r="V285" i="6"/>
  <c r="F286" i="22"/>
  <c r="Z285" i="6"/>
  <c r="W397" i="23"/>
  <c r="W61" i="23"/>
  <c r="Z142" i="6"/>
  <c r="U142" i="6"/>
  <c r="V142" i="6"/>
  <c r="AN142" i="6"/>
  <c r="AY142" i="6" s="1"/>
  <c r="F143" i="22"/>
  <c r="P142" i="6"/>
  <c r="W386" i="23"/>
  <c r="X484" i="22"/>
  <c r="AF321" i="6"/>
  <c r="Y322" i="22" s="1"/>
  <c r="AQ321" i="6"/>
  <c r="AR321" i="6" s="1"/>
  <c r="V322" i="22"/>
  <c r="W331" i="22"/>
  <c r="W146" i="23"/>
  <c r="W375" i="23"/>
  <c r="W392" i="22"/>
  <c r="V304" i="22"/>
  <c r="AF303" i="6"/>
  <c r="Y304" i="22" s="1"/>
  <c r="AQ303" i="6"/>
  <c r="AR303" i="6" s="1"/>
  <c r="X136" i="22"/>
  <c r="X40" i="23"/>
  <c r="X510" i="22"/>
  <c r="W377" i="22"/>
  <c r="X100" i="22"/>
  <c r="F422" i="23"/>
  <c r="Z524" i="18"/>
  <c r="P524" i="18"/>
  <c r="U524" i="18"/>
  <c r="AM524" i="18"/>
  <c r="V524" i="18"/>
  <c r="AF175" i="6"/>
  <c r="Y176" i="22" s="1"/>
  <c r="V176" i="22"/>
  <c r="AQ175" i="6"/>
  <c r="AR175" i="6" s="1"/>
  <c r="AF460" i="6"/>
  <c r="Y461" i="22" s="1"/>
  <c r="V461" i="22"/>
  <c r="AQ460" i="6"/>
  <c r="AR460" i="6" s="1"/>
  <c r="AQ369" i="6"/>
  <c r="AR369" i="6" s="1"/>
  <c r="V370" i="22"/>
  <c r="AF369" i="6"/>
  <c r="Y370" i="22" s="1"/>
  <c r="W104" i="22"/>
  <c r="W52" i="22"/>
  <c r="X272" i="23"/>
  <c r="V313" i="23"/>
  <c r="AP415" i="18"/>
  <c r="AQ415" i="18" s="1"/>
  <c r="AF415" i="18"/>
  <c r="Y313" i="23" s="1"/>
  <c r="X266" i="23"/>
  <c r="AP458" i="18"/>
  <c r="AQ458" i="18" s="1"/>
  <c r="AF458" i="18"/>
  <c r="Y356" i="23" s="1"/>
  <c r="V356" i="23"/>
  <c r="AQ446" i="6"/>
  <c r="AR446" i="6" s="1"/>
  <c r="AF446" i="6"/>
  <c r="Y447" i="22" s="1"/>
  <c r="V447" i="22"/>
  <c r="Z35" i="6"/>
  <c r="AN35" i="6"/>
  <c r="AY35" i="6" s="1"/>
  <c r="F36" i="22"/>
  <c r="U35" i="6"/>
  <c r="V35" i="6"/>
  <c r="P35" i="6"/>
  <c r="W325" i="23"/>
  <c r="W454" i="22"/>
  <c r="X392" i="22"/>
  <c r="AF209" i="6"/>
  <c r="Y210" i="22" s="1"/>
  <c r="V210" i="22"/>
  <c r="AQ209" i="6"/>
  <c r="AR209" i="6" s="1"/>
  <c r="X350" i="22"/>
  <c r="AF462" i="18"/>
  <c r="Y360" i="23" s="1"/>
  <c r="AP462" i="18"/>
  <c r="AQ462" i="18" s="1"/>
  <c r="V360" i="23"/>
  <c r="AF605" i="18"/>
  <c r="Y503" i="23" s="1"/>
  <c r="AP605" i="18"/>
  <c r="AQ605" i="18" s="1"/>
  <c r="V503" i="23"/>
  <c r="X204" i="23"/>
  <c r="X331" i="23"/>
  <c r="AF407" i="18"/>
  <c r="Y305" i="23" s="1"/>
  <c r="V305" i="23"/>
  <c r="AP407" i="18"/>
  <c r="AQ407" i="18" s="1"/>
  <c r="X337" i="23"/>
  <c r="W358" i="22"/>
  <c r="W476" i="22"/>
  <c r="X70" i="23"/>
  <c r="W472" i="22"/>
  <c r="U176" i="18"/>
  <c r="V176" i="18"/>
  <c r="P176" i="18"/>
  <c r="Z176" i="18"/>
  <c r="AM176" i="18"/>
  <c r="F74" i="23"/>
  <c r="Z330" i="6"/>
  <c r="V330" i="6"/>
  <c r="AN330" i="6"/>
  <c r="AY330" i="6" s="1"/>
  <c r="P330" i="6"/>
  <c r="F331" i="22"/>
  <c r="U330" i="6"/>
  <c r="V360" i="6"/>
  <c r="F361" i="22"/>
  <c r="P360" i="6"/>
  <c r="AN360" i="6"/>
  <c r="AY360" i="6" s="1"/>
  <c r="U360" i="6"/>
  <c r="Z360" i="6"/>
  <c r="V154" i="23"/>
  <c r="AP256" i="18"/>
  <c r="AQ256" i="18" s="1"/>
  <c r="AF256" i="18"/>
  <c r="Y154" i="23" s="1"/>
  <c r="W33" i="22"/>
  <c r="W268" i="22"/>
  <c r="X148" i="22"/>
  <c r="W95" i="23"/>
  <c r="V199" i="18"/>
  <c r="Z199" i="18"/>
  <c r="U199" i="18"/>
  <c r="F97" i="23"/>
  <c r="P199" i="18"/>
  <c r="AM199" i="18"/>
  <c r="P46" i="6"/>
  <c r="U46" i="6"/>
  <c r="V46" i="6"/>
  <c r="AN46" i="6"/>
  <c r="AY46" i="6" s="1"/>
  <c r="F47" i="22"/>
  <c r="Z46" i="6"/>
  <c r="X16" i="23"/>
  <c r="V429" i="22"/>
  <c r="AF428" i="6"/>
  <c r="Y429" i="22" s="1"/>
  <c r="AQ428" i="6"/>
  <c r="AR428" i="6" s="1"/>
  <c r="W300" i="23"/>
  <c r="X118" i="23"/>
  <c r="F259" i="23"/>
  <c r="Z361" i="18"/>
  <c r="U361" i="18"/>
  <c r="P361" i="18"/>
  <c r="AM361" i="18"/>
  <c r="V361" i="18"/>
  <c r="W43" i="22"/>
  <c r="AM493" i="18"/>
  <c r="Z493" i="18"/>
  <c r="U493" i="18"/>
  <c r="V493" i="18"/>
  <c r="F391" i="23"/>
  <c r="P493" i="18"/>
  <c r="AM345" i="18"/>
  <c r="P345" i="18"/>
  <c r="V345" i="18"/>
  <c r="Z345" i="18"/>
  <c r="U345" i="18"/>
  <c r="F243" i="23"/>
  <c r="V446" i="22"/>
  <c r="AQ445" i="6"/>
  <c r="AR445" i="6" s="1"/>
  <c r="AF445" i="6"/>
  <c r="Y446" i="22" s="1"/>
  <c r="X21" i="22"/>
  <c r="X160" i="22"/>
  <c r="X465" i="22"/>
  <c r="AN315" i="6"/>
  <c r="AY315" i="6" s="1"/>
  <c r="V315" i="6"/>
  <c r="P315" i="6"/>
  <c r="U315" i="6"/>
  <c r="F316" i="22"/>
  <c r="Z315" i="6"/>
  <c r="AQ475" i="6"/>
  <c r="AR475" i="6" s="1"/>
  <c r="AF475" i="6"/>
  <c r="Y476" i="22" s="1"/>
  <c r="V476" i="22"/>
  <c r="Z307" i="18"/>
  <c r="AM307" i="18"/>
  <c r="F205" i="23"/>
  <c r="P307" i="18"/>
  <c r="U307" i="18"/>
  <c r="V307" i="18"/>
  <c r="P357" i="6"/>
  <c r="F358" i="22"/>
  <c r="V357" i="6"/>
  <c r="Z357" i="6"/>
  <c r="AN357" i="6"/>
  <c r="AY357" i="6" s="1"/>
  <c r="U357" i="6"/>
  <c r="V320" i="22"/>
  <c r="AF319" i="6"/>
  <c r="Y320" i="22" s="1"/>
  <c r="AQ319" i="6"/>
  <c r="AR319" i="6" s="1"/>
  <c r="X52" i="23"/>
  <c r="W78" i="23"/>
  <c r="X233" i="23"/>
  <c r="W236" i="22"/>
  <c r="Z392" i="6"/>
  <c r="AN392" i="6"/>
  <c r="AY392" i="6" s="1"/>
  <c r="F393" i="22"/>
  <c r="U392" i="6"/>
  <c r="P392" i="6"/>
  <c r="V392" i="6"/>
  <c r="U474" i="18"/>
  <c r="V474" i="18"/>
  <c r="F372" i="23"/>
  <c r="AM474" i="18"/>
  <c r="Z474" i="18"/>
  <c r="P474" i="18"/>
  <c r="X313" i="23"/>
  <c r="AF282" i="6"/>
  <c r="Y283" i="22" s="1"/>
  <c r="V283" i="22"/>
  <c r="AQ282" i="6"/>
  <c r="AR282" i="6" s="1"/>
  <c r="AN50" i="6"/>
  <c r="AY50" i="6" s="1"/>
  <c r="V50" i="6"/>
  <c r="F51" i="22"/>
  <c r="Z50" i="6"/>
  <c r="P50" i="6"/>
  <c r="U50" i="6"/>
  <c r="W249" i="22"/>
  <c r="Z386" i="18"/>
  <c r="F284" i="23"/>
  <c r="V386" i="18"/>
  <c r="U386" i="18"/>
  <c r="P386" i="18"/>
  <c r="AM386" i="18"/>
  <c r="W224" i="22"/>
  <c r="AF469" i="6"/>
  <c r="Y470" i="22" s="1"/>
  <c r="AQ469" i="6"/>
  <c r="AR469" i="6" s="1"/>
  <c r="V470" i="22"/>
  <c r="V70" i="6"/>
  <c r="P70" i="6"/>
  <c r="AN70" i="6"/>
  <c r="AY70" i="6" s="1"/>
  <c r="Z70" i="6"/>
  <c r="F71" i="22"/>
  <c r="U70" i="6"/>
  <c r="X197" i="23"/>
  <c r="X289" i="23"/>
  <c r="X57" i="23"/>
  <c r="W466" i="23"/>
  <c r="W428" i="23"/>
  <c r="AF576" i="18"/>
  <c r="Y474" i="23" s="1"/>
  <c r="AP576" i="18"/>
  <c r="AQ576" i="18" s="1"/>
  <c r="V474" i="23"/>
  <c r="V177" i="18"/>
  <c r="AM177" i="18"/>
  <c r="P177" i="18"/>
  <c r="U177" i="18"/>
  <c r="F75" i="23"/>
  <c r="Z177" i="18"/>
  <c r="AF612" i="18"/>
  <c r="Y510" i="23" s="1"/>
  <c r="V510" i="23"/>
  <c r="AP612" i="18"/>
  <c r="AQ612" i="18" s="1"/>
  <c r="U18" i="6"/>
  <c r="V18" i="6"/>
  <c r="Z18" i="6"/>
  <c r="P18" i="6"/>
  <c r="AN18" i="6"/>
  <c r="AY18" i="6" s="1"/>
  <c r="F19" i="22"/>
  <c r="AF309" i="18"/>
  <c r="Y207" i="23" s="1"/>
  <c r="V207" i="23"/>
  <c r="AP309" i="18"/>
  <c r="AQ309" i="18" s="1"/>
  <c r="X121" i="23"/>
  <c r="X129" i="23"/>
  <c r="V40" i="23"/>
  <c r="AP142" i="18"/>
  <c r="AQ142" i="18" s="1"/>
  <c r="AF142" i="18"/>
  <c r="Y40" i="23" s="1"/>
  <c r="AP194" i="18"/>
  <c r="AQ194" i="18" s="1"/>
  <c r="AF194" i="18"/>
  <c r="Y92" i="23" s="1"/>
  <c r="V92" i="23"/>
  <c r="AN269" i="6"/>
  <c r="AY269" i="6" s="1"/>
  <c r="Z269" i="6"/>
  <c r="P269" i="6"/>
  <c r="V269" i="6"/>
  <c r="F270" i="22"/>
  <c r="U269" i="6"/>
  <c r="F195" i="22"/>
  <c r="AN194" i="6"/>
  <c r="AY194" i="6" s="1"/>
  <c r="V194" i="6"/>
  <c r="Z194" i="6"/>
  <c r="P194" i="6"/>
  <c r="U194" i="6"/>
  <c r="W91" i="22"/>
  <c r="AQ372" i="6"/>
  <c r="AR372" i="6" s="1"/>
  <c r="V373" i="22"/>
  <c r="AF372" i="6"/>
  <c r="Y373" i="22" s="1"/>
  <c r="Z113" i="6"/>
  <c r="F114" i="22"/>
  <c r="AN113" i="6"/>
  <c r="AY113" i="6" s="1"/>
  <c r="V113" i="6"/>
  <c r="P113" i="6"/>
  <c r="U113" i="6"/>
  <c r="X87" i="22"/>
  <c r="V464" i="18"/>
  <c r="P464" i="18"/>
  <c r="AM464" i="18"/>
  <c r="Z464" i="18"/>
  <c r="F362" i="23"/>
  <c r="U464" i="18"/>
  <c r="X163" i="23"/>
  <c r="AP177" i="18"/>
  <c r="AQ177" i="18" s="1"/>
  <c r="V75" i="23"/>
  <c r="AF177" i="18"/>
  <c r="Y75" i="23" s="1"/>
  <c r="W175" i="22"/>
  <c r="X442" i="22"/>
  <c r="X206" i="22"/>
  <c r="Z117" i="6"/>
  <c r="AN117" i="6"/>
  <c r="AY117" i="6" s="1"/>
  <c r="F118" i="22"/>
  <c r="U117" i="6"/>
  <c r="P117" i="6"/>
  <c r="V117" i="6"/>
  <c r="W216" i="23"/>
  <c r="AM248" i="18"/>
  <c r="P248" i="18"/>
  <c r="Z248" i="18"/>
  <c r="U248" i="18"/>
  <c r="F146" i="23"/>
  <c r="V248" i="18"/>
  <c r="X391" i="22"/>
  <c r="F496" i="23"/>
  <c r="Z598" i="18"/>
  <c r="P598" i="18"/>
  <c r="AM598" i="18"/>
  <c r="U598" i="18"/>
  <c r="V598" i="18"/>
  <c r="V437" i="23"/>
  <c r="AP539" i="18"/>
  <c r="AQ539" i="18" s="1"/>
  <c r="AF539" i="18"/>
  <c r="Y437" i="23" s="1"/>
  <c r="AF483" i="18"/>
  <c r="Y381" i="23" s="1"/>
  <c r="AP483" i="18"/>
  <c r="AQ483" i="18" s="1"/>
  <c r="V381" i="23"/>
  <c r="W245" i="23"/>
  <c r="AP201" i="18"/>
  <c r="AQ201" i="18" s="1"/>
  <c r="V99" i="23"/>
  <c r="AF201" i="18"/>
  <c r="Y99" i="23" s="1"/>
  <c r="X108" i="22"/>
  <c r="V63" i="23"/>
  <c r="AF165" i="18"/>
  <c r="Y63" i="23" s="1"/>
  <c r="AP165" i="18"/>
  <c r="AQ165" i="18" s="1"/>
  <c r="U226" i="6"/>
  <c r="P226" i="6"/>
  <c r="AN226" i="6"/>
  <c r="AY226" i="6" s="1"/>
  <c r="Z226" i="6"/>
  <c r="V226" i="6"/>
  <c r="F227" i="22"/>
  <c r="AQ283" i="6"/>
  <c r="AR283" i="6" s="1"/>
  <c r="V284" i="22"/>
  <c r="AF283" i="6"/>
  <c r="Y284" i="22" s="1"/>
  <c r="X140" i="23"/>
  <c r="AN241" i="6"/>
  <c r="AY241" i="6" s="1"/>
  <c r="Z241" i="6"/>
  <c r="V241" i="6"/>
  <c r="P241" i="6"/>
  <c r="U241" i="6"/>
  <c r="F242" i="22"/>
  <c r="V268" i="22"/>
  <c r="AF267" i="6"/>
  <c r="Y268" i="22" s="1"/>
  <c r="AQ267" i="6"/>
  <c r="AR267" i="6" s="1"/>
  <c r="X477" i="23"/>
  <c r="U117" i="18"/>
  <c r="F15" i="23"/>
  <c r="V117" i="18"/>
  <c r="Z117" i="18"/>
  <c r="P117" i="18"/>
  <c r="AM117" i="18"/>
  <c r="W483" i="22"/>
  <c r="W186" i="23"/>
  <c r="U332" i="18"/>
  <c r="AM332" i="18"/>
  <c r="V332" i="18"/>
  <c r="Z332" i="18"/>
  <c r="P332" i="18"/>
  <c r="F230" i="23"/>
  <c r="X326" i="23"/>
  <c r="F452" i="23"/>
  <c r="AM554" i="18"/>
  <c r="V554" i="18"/>
  <c r="U554" i="18"/>
  <c r="Z554" i="18"/>
  <c r="P554" i="18"/>
  <c r="AF196" i="6"/>
  <c r="Y197" i="22" s="1"/>
  <c r="V197" i="22"/>
  <c r="AQ196" i="6"/>
  <c r="AR196" i="6" s="1"/>
  <c r="AP363" i="18"/>
  <c r="AQ363" i="18" s="1"/>
  <c r="AF363" i="18"/>
  <c r="Y261" i="23" s="1"/>
  <c r="V261" i="23"/>
  <c r="U302" i="18"/>
  <c r="P302" i="18"/>
  <c r="AM302" i="18"/>
  <c r="V302" i="18"/>
  <c r="F200" i="23"/>
  <c r="Z302" i="18"/>
  <c r="AF182" i="18"/>
  <c r="Y80" i="23" s="1"/>
  <c r="AP182" i="18"/>
  <c r="AQ182" i="18" s="1"/>
  <c r="V80" i="23"/>
  <c r="Z354" i="6"/>
  <c r="U354" i="6"/>
  <c r="P354" i="6"/>
  <c r="F355" i="22"/>
  <c r="AN354" i="6"/>
  <c r="AY354" i="6" s="1"/>
  <c r="V354" i="6"/>
  <c r="X199" i="23"/>
  <c r="AF344" i="18"/>
  <c r="Y242" i="23" s="1"/>
  <c r="V242" i="23"/>
  <c r="AP344" i="18"/>
  <c r="AQ344" i="18" s="1"/>
  <c r="X241" i="22"/>
  <c r="U284" i="18"/>
  <c r="Z284" i="18"/>
  <c r="V284" i="18"/>
  <c r="P284" i="18"/>
  <c r="AM284" i="18"/>
  <c r="F182" i="23"/>
  <c r="X501" i="23"/>
  <c r="AP237" i="18"/>
  <c r="AQ237" i="18" s="1"/>
  <c r="V135" i="23"/>
  <c r="AF237" i="18"/>
  <c r="Y135" i="23" s="1"/>
  <c r="Z213" i="18"/>
  <c r="V213" i="18"/>
  <c r="P213" i="18"/>
  <c r="U213" i="18"/>
  <c r="F111" i="23"/>
  <c r="AM213" i="18"/>
  <c r="U207" i="6"/>
  <c r="F208" i="22"/>
  <c r="V207" i="6"/>
  <c r="P207" i="6"/>
  <c r="Z207" i="6"/>
  <c r="AN207" i="6"/>
  <c r="AY207" i="6" s="1"/>
  <c r="AQ191" i="6"/>
  <c r="AR191" i="6" s="1"/>
  <c r="AF191" i="6"/>
  <c r="Y192" i="22" s="1"/>
  <c r="V192" i="22"/>
  <c r="AQ333" i="6"/>
  <c r="AR333" i="6" s="1"/>
  <c r="AF333" i="6"/>
  <c r="Y334" i="22" s="1"/>
  <c r="V334" i="22"/>
  <c r="V94" i="23"/>
  <c r="AF196" i="18"/>
  <c r="Y94" i="23" s="1"/>
  <c r="AP196" i="18"/>
  <c r="AQ196" i="18" s="1"/>
  <c r="X145" i="23"/>
  <c r="X301" i="22"/>
  <c r="V588" i="18"/>
  <c r="Z588" i="18"/>
  <c r="P588" i="18"/>
  <c r="U588" i="18"/>
  <c r="F486" i="23"/>
  <c r="AM588" i="18"/>
  <c r="W507" i="22"/>
  <c r="AF155" i="6"/>
  <c r="Y156" i="22" s="1"/>
  <c r="V156" i="22"/>
  <c r="AQ155" i="6"/>
  <c r="AR155" i="6" s="1"/>
  <c r="W429" i="22"/>
  <c r="X15" i="22"/>
  <c r="V374" i="22"/>
  <c r="AQ373" i="6"/>
  <c r="AR373" i="6" s="1"/>
  <c r="AF373" i="6"/>
  <c r="Y374" i="22" s="1"/>
  <c r="AF51" i="6"/>
  <c r="Y52" i="22" s="1"/>
  <c r="AQ51" i="6"/>
  <c r="AR51" i="6" s="1"/>
  <c r="V52" i="22"/>
  <c r="W52" i="23"/>
  <c r="W191" i="22"/>
  <c r="W445" i="22"/>
  <c r="W214" i="23"/>
  <c r="X159" i="22"/>
  <c r="F474" i="23"/>
  <c r="V576" i="18"/>
  <c r="P576" i="18"/>
  <c r="U576" i="18"/>
  <c r="Z576" i="18"/>
  <c r="AM576" i="18"/>
  <c r="W205" i="23"/>
  <c r="V172" i="23"/>
  <c r="AP274" i="18"/>
  <c r="AQ274" i="18" s="1"/>
  <c r="AF274" i="18"/>
  <c r="Y172" i="23" s="1"/>
  <c r="X69" i="23"/>
  <c r="AP562" i="18"/>
  <c r="AQ562" i="18" s="1"/>
  <c r="V460" i="23"/>
  <c r="AF562" i="18"/>
  <c r="Y460" i="23" s="1"/>
  <c r="AF26" i="6"/>
  <c r="Y27" i="22" s="1"/>
  <c r="V27" i="22"/>
  <c r="AQ26" i="6"/>
  <c r="AR26" i="6" s="1"/>
  <c r="X211" i="22"/>
  <c r="AF518" i="18"/>
  <c r="Y416" i="23" s="1"/>
  <c r="V416" i="23"/>
  <c r="AP518" i="18"/>
  <c r="AQ518" i="18" s="1"/>
  <c r="U255" i="18"/>
  <c r="V255" i="18"/>
  <c r="F153" i="23"/>
  <c r="P255" i="18"/>
  <c r="AM255" i="18"/>
  <c r="Z255" i="18"/>
  <c r="AF374" i="18"/>
  <c r="Y272" i="23" s="1"/>
  <c r="AP374" i="18"/>
  <c r="AQ374" i="18" s="1"/>
  <c r="V272" i="23"/>
  <c r="P244" i="18"/>
  <c r="U244" i="18"/>
  <c r="V244" i="18"/>
  <c r="Z244" i="18"/>
  <c r="F142" i="23"/>
  <c r="AM244" i="18"/>
  <c r="AP511" i="18"/>
  <c r="AQ511" i="18" s="1"/>
  <c r="AF511" i="18"/>
  <c r="Y409" i="23" s="1"/>
  <c r="V409" i="23"/>
  <c r="X169" i="23"/>
  <c r="V422" i="22"/>
  <c r="AF421" i="6"/>
  <c r="Y422" i="22" s="1"/>
  <c r="AQ421" i="6"/>
  <c r="AR421" i="6" s="1"/>
  <c r="F463" i="22"/>
  <c r="U462" i="6"/>
  <c r="P462" i="6"/>
  <c r="Z462" i="6"/>
  <c r="AN462" i="6"/>
  <c r="AY462" i="6" s="1"/>
  <c r="V462" i="6"/>
  <c r="W412" i="22"/>
  <c r="AP486" i="18"/>
  <c r="AQ486" i="18" s="1"/>
  <c r="AF486" i="18"/>
  <c r="Y384" i="23" s="1"/>
  <c r="V384" i="23"/>
  <c r="V61" i="22"/>
  <c r="AQ60" i="6"/>
  <c r="AR60" i="6" s="1"/>
  <c r="AF60" i="6"/>
  <c r="Y61" i="22" s="1"/>
  <c r="X349" i="22"/>
  <c r="W165" i="23"/>
  <c r="X375" i="23"/>
  <c r="F86" i="23"/>
  <c r="AM188" i="18"/>
  <c r="U188" i="18"/>
  <c r="Z188" i="18"/>
  <c r="P188" i="18"/>
  <c r="V188" i="18"/>
  <c r="AN308" i="6"/>
  <c r="AY308" i="6" s="1"/>
  <c r="U308" i="6"/>
  <c r="Z308" i="6"/>
  <c r="P308" i="6"/>
  <c r="F309" i="22"/>
  <c r="V308" i="6"/>
  <c r="AF130" i="6"/>
  <c r="Y131" i="22" s="1"/>
  <c r="AQ130" i="6"/>
  <c r="AR130" i="6" s="1"/>
  <c r="V131" i="22"/>
  <c r="W364" i="22"/>
  <c r="W108" i="23"/>
  <c r="X383" i="23"/>
  <c r="Z432" i="18"/>
  <c r="U432" i="18"/>
  <c r="F330" i="23"/>
  <c r="AM432" i="18"/>
  <c r="V432" i="18"/>
  <c r="P432" i="18"/>
  <c r="V457" i="22"/>
  <c r="AF456" i="6"/>
  <c r="Y457" i="22" s="1"/>
  <c r="AQ456" i="6"/>
  <c r="AR456" i="6" s="1"/>
  <c r="X155" i="22"/>
  <c r="X360" i="22"/>
  <c r="AN446" i="6"/>
  <c r="AY446" i="6" s="1"/>
  <c r="V446" i="6"/>
  <c r="U446" i="6"/>
  <c r="Z446" i="6"/>
  <c r="F447" i="22"/>
  <c r="P446" i="6"/>
  <c r="X493" i="23"/>
  <c r="P77" i="6"/>
  <c r="Z77" i="6"/>
  <c r="V77" i="6"/>
  <c r="F78" i="22"/>
  <c r="U77" i="6"/>
  <c r="AN77" i="6"/>
  <c r="AY77" i="6" s="1"/>
  <c r="P86" i="6"/>
  <c r="U86" i="6"/>
  <c r="AN86" i="6"/>
  <c r="AY86" i="6" s="1"/>
  <c r="V86" i="6"/>
  <c r="Z86" i="6"/>
  <c r="F87" i="22"/>
  <c r="AF551" i="18"/>
  <c r="Y449" i="23" s="1"/>
  <c r="AP551" i="18"/>
  <c r="AQ551" i="18" s="1"/>
  <c r="V449" i="23"/>
  <c r="AP544" i="18"/>
  <c r="AQ544" i="18" s="1"/>
  <c r="V442" i="23"/>
  <c r="AF544" i="18"/>
  <c r="Y442" i="23" s="1"/>
  <c r="X42" i="22"/>
  <c r="V303" i="22"/>
  <c r="AF302" i="6"/>
  <c r="Y303" i="22" s="1"/>
  <c r="AQ302" i="6"/>
  <c r="AR302" i="6" s="1"/>
  <c r="P422" i="6"/>
  <c r="AN422" i="6"/>
  <c r="AY422" i="6" s="1"/>
  <c r="F423" i="22"/>
  <c r="V422" i="6"/>
  <c r="U422" i="6"/>
  <c r="Z422" i="6"/>
  <c r="U271" i="6"/>
  <c r="AN271" i="6"/>
  <c r="AY271" i="6" s="1"/>
  <c r="V271" i="6"/>
  <c r="P271" i="6"/>
  <c r="F272" i="22"/>
  <c r="Z271" i="6"/>
  <c r="W370" i="22"/>
  <c r="X337" i="22"/>
  <c r="W315" i="23"/>
  <c r="X77" i="23"/>
  <c r="X248" i="23"/>
  <c r="V321" i="22"/>
  <c r="AF320" i="6"/>
  <c r="Y321" i="22" s="1"/>
  <c r="AQ320" i="6"/>
  <c r="AR320" i="6" s="1"/>
  <c r="W474" i="22"/>
  <c r="X245" i="23"/>
  <c r="W197" i="23"/>
  <c r="W351" i="23"/>
  <c r="X448" i="22"/>
  <c r="X78" i="22"/>
  <c r="X93" i="23"/>
  <c r="W355" i="22"/>
  <c r="F137" i="23"/>
  <c r="P239" i="18"/>
  <c r="V239" i="18"/>
  <c r="U239" i="18"/>
  <c r="Z239" i="18"/>
  <c r="AM239" i="18"/>
  <c r="X364" i="23"/>
  <c r="V462" i="23"/>
  <c r="AF564" i="18"/>
  <c r="Y462" i="23" s="1"/>
  <c r="AP564" i="18"/>
  <c r="AQ564" i="18" s="1"/>
  <c r="P242" i="6"/>
  <c r="U242" i="6"/>
  <c r="Z242" i="6"/>
  <c r="F243" i="22"/>
  <c r="V242" i="6"/>
  <c r="AN242" i="6"/>
  <c r="AY242" i="6" s="1"/>
  <c r="X262" i="23"/>
  <c r="V159" i="22"/>
  <c r="AF158" i="6"/>
  <c r="Y159" i="22" s="1"/>
  <c r="AQ158" i="6"/>
  <c r="AR158" i="6" s="1"/>
  <c r="F116" i="23"/>
  <c r="Z218" i="18"/>
  <c r="AM218" i="18"/>
  <c r="P218" i="18"/>
  <c r="U218" i="18"/>
  <c r="V218" i="18"/>
  <c r="X404" i="23"/>
  <c r="X287" i="22"/>
  <c r="X395" i="23"/>
  <c r="X209" i="23"/>
  <c r="AF166" i="18"/>
  <c r="Y64" i="23" s="1"/>
  <c r="AP166" i="18"/>
  <c r="AQ166" i="18" s="1"/>
  <c r="V64" i="23"/>
  <c r="Z429" i="6"/>
  <c r="U429" i="6"/>
  <c r="F430" i="22"/>
  <c r="AN429" i="6"/>
  <c r="AY429" i="6" s="1"/>
  <c r="P429" i="6"/>
  <c r="V429" i="6"/>
  <c r="W461" i="23"/>
  <c r="AQ34" i="6"/>
  <c r="AR34" i="6" s="1"/>
  <c r="AF34" i="6"/>
  <c r="Y35" i="22" s="1"/>
  <c r="V35" i="22"/>
  <c r="V69" i="22"/>
  <c r="AF68" i="6"/>
  <c r="Y69" i="22" s="1"/>
  <c r="AQ68" i="6"/>
  <c r="AR68" i="6" s="1"/>
  <c r="AF534" i="18"/>
  <c r="Y432" i="23" s="1"/>
  <c r="AP534" i="18"/>
  <c r="AQ534" i="18" s="1"/>
  <c r="V432" i="23"/>
  <c r="V301" i="22"/>
  <c r="AF300" i="6"/>
  <c r="Y301" i="22" s="1"/>
  <c r="AQ300" i="6"/>
  <c r="AR300" i="6" s="1"/>
  <c r="AF317" i="6"/>
  <c r="Y318" i="22" s="1"/>
  <c r="AQ317" i="6"/>
  <c r="AR317" i="6" s="1"/>
  <c r="V318" i="22"/>
  <c r="V440" i="6"/>
  <c r="F441" i="22"/>
  <c r="Z440" i="6"/>
  <c r="AN440" i="6"/>
  <c r="AY440" i="6" s="1"/>
  <c r="U440" i="6"/>
  <c r="P440" i="6"/>
  <c r="U81" i="6"/>
  <c r="AN81" i="6"/>
  <c r="AY81" i="6" s="1"/>
  <c r="V81" i="6"/>
  <c r="Z81" i="6"/>
  <c r="P81" i="6"/>
  <c r="F82" i="22"/>
  <c r="AF459" i="6"/>
  <c r="Y460" i="22" s="1"/>
  <c r="AQ459" i="6"/>
  <c r="AR459" i="6" s="1"/>
  <c r="V460" i="22"/>
  <c r="Z112" i="6"/>
  <c r="F113" i="22"/>
  <c r="U112" i="6"/>
  <c r="V112" i="6"/>
  <c r="P112" i="6"/>
  <c r="AN112" i="6"/>
  <c r="AY112" i="6" s="1"/>
  <c r="W486" i="23"/>
  <c r="Z222" i="6"/>
  <c r="AN222" i="6"/>
  <c r="AY222" i="6" s="1"/>
  <c r="V222" i="6"/>
  <c r="U222" i="6"/>
  <c r="F223" i="22"/>
  <c r="P222" i="6"/>
  <c r="F448" i="22"/>
  <c r="Z447" i="6"/>
  <c r="P447" i="6"/>
  <c r="AN447" i="6"/>
  <c r="AY447" i="6" s="1"/>
  <c r="U447" i="6"/>
  <c r="V447" i="6"/>
  <c r="V403" i="18"/>
  <c r="AM403" i="18"/>
  <c r="Z403" i="18"/>
  <c r="P403" i="18"/>
  <c r="F301" i="23"/>
  <c r="U403" i="18"/>
  <c r="W159" i="23"/>
  <c r="W163" i="22"/>
  <c r="W502" i="23"/>
  <c r="U565" i="18"/>
  <c r="P565" i="18"/>
  <c r="V565" i="18"/>
  <c r="F463" i="23"/>
  <c r="Z565" i="18"/>
  <c r="AM565" i="18"/>
  <c r="X489" i="22"/>
  <c r="X309" i="23"/>
  <c r="X463" i="22"/>
  <c r="AF90" i="6"/>
  <c r="Y91" i="22" s="1"/>
  <c r="AQ90" i="6"/>
  <c r="AR90" i="6" s="1"/>
  <c r="V91" i="22"/>
  <c r="AF271" i="6"/>
  <c r="Y272" i="22" s="1"/>
  <c r="V272" i="22"/>
  <c r="AQ271" i="6"/>
  <c r="AR271" i="6" s="1"/>
  <c r="W322" i="22"/>
  <c r="V179" i="22"/>
  <c r="AQ178" i="6"/>
  <c r="AR178" i="6" s="1"/>
  <c r="AF178" i="6"/>
  <c r="Y179" i="22" s="1"/>
  <c r="V416" i="18"/>
  <c r="P416" i="18"/>
  <c r="Z416" i="18"/>
  <c r="U416" i="18"/>
  <c r="AM416" i="18"/>
  <c r="F314" i="23"/>
  <c r="W393" i="23"/>
  <c r="W218" i="22"/>
  <c r="F17" i="23"/>
  <c r="AM119" i="18"/>
  <c r="P119" i="18"/>
  <c r="Z119" i="18"/>
  <c r="U119" i="18"/>
  <c r="V119" i="18"/>
  <c r="V327" i="18"/>
  <c r="AM327" i="18"/>
  <c r="P327" i="18"/>
  <c r="Z327" i="18"/>
  <c r="F225" i="23"/>
  <c r="U327" i="18"/>
  <c r="V381" i="18"/>
  <c r="P381" i="18"/>
  <c r="U381" i="18"/>
  <c r="Z381" i="18"/>
  <c r="F279" i="23"/>
  <c r="AM381" i="18"/>
  <c r="V431" i="23"/>
  <c r="AP533" i="18"/>
  <c r="AQ533" i="18" s="1"/>
  <c r="AF533" i="18"/>
  <c r="Y431" i="23" s="1"/>
  <c r="Z523" i="18"/>
  <c r="AM523" i="18"/>
  <c r="U523" i="18"/>
  <c r="P523" i="18"/>
  <c r="V523" i="18"/>
  <c r="F421" i="23"/>
  <c r="W426" i="23"/>
  <c r="AM339" i="18"/>
  <c r="U339" i="18"/>
  <c r="V339" i="18"/>
  <c r="Z339" i="18"/>
  <c r="P339" i="18"/>
  <c r="F237" i="23"/>
  <c r="V392" i="18"/>
  <c r="AM392" i="18"/>
  <c r="P392" i="18"/>
  <c r="F290" i="23"/>
  <c r="U392" i="18"/>
  <c r="Z392" i="18"/>
  <c r="F425" i="23"/>
  <c r="Z527" i="18"/>
  <c r="V527" i="18"/>
  <c r="AM527" i="18"/>
  <c r="U527" i="18"/>
  <c r="P527" i="18"/>
  <c r="W284" i="22"/>
  <c r="P507" i="6"/>
  <c r="AN507" i="6"/>
  <c r="AY507" i="6" s="1"/>
  <c r="V507" i="6"/>
  <c r="U507" i="6"/>
  <c r="F508" i="22"/>
  <c r="Z507" i="6"/>
  <c r="AQ16" i="6"/>
  <c r="AR16" i="6" s="1"/>
  <c r="AF16" i="6"/>
  <c r="Y17" i="22" s="1"/>
  <c r="V17" i="22"/>
  <c r="W203" i="23"/>
  <c r="X285" i="22"/>
  <c r="AF515" i="18"/>
  <c r="Y413" i="23" s="1"/>
  <c r="AP515" i="18"/>
  <c r="AQ515" i="18" s="1"/>
  <c r="V413" i="23"/>
  <c r="Z438" i="18"/>
  <c r="P438" i="18"/>
  <c r="V438" i="18"/>
  <c r="F336" i="23"/>
  <c r="AM438" i="18"/>
  <c r="U438" i="18"/>
  <c r="W176" i="23"/>
  <c r="X335" i="22"/>
  <c r="X498" i="23"/>
  <c r="X70" i="22"/>
  <c r="P426" i="18"/>
  <c r="F324" i="23"/>
  <c r="AM426" i="18"/>
  <c r="U426" i="18"/>
  <c r="Z426" i="18"/>
  <c r="V426" i="18"/>
  <c r="X108" i="23"/>
  <c r="AQ346" i="6"/>
  <c r="AR346" i="6" s="1"/>
  <c r="AF346" i="6"/>
  <c r="Y347" i="22" s="1"/>
  <c r="V347" i="22"/>
  <c r="X495" i="23"/>
  <c r="AF440" i="18"/>
  <c r="Y338" i="23" s="1"/>
  <c r="V338" i="23"/>
  <c r="AP440" i="18"/>
  <c r="AQ440" i="18" s="1"/>
  <c r="F275" i="23"/>
  <c r="Z377" i="18"/>
  <c r="U377" i="18"/>
  <c r="P377" i="18"/>
  <c r="V377" i="18"/>
  <c r="AM377" i="18"/>
  <c r="AP416" i="18"/>
  <c r="AQ416" i="18" s="1"/>
  <c r="V314" i="23"/>
  <c r="AF416" i="18"/>
  <c r="Y314" i="23" s="1"/>
  <c r="X72" i="23"/>
  <c r="P303" i="18"/>
  <c r="Z303" i="18"/>
  <c r="U303" i="18"/>
  <c r="V303" i="18"/>
  <c r="F201" i="23"/>
  <c r="AM303" i="18"/>
  <c r="AF126" i="18"/>
  <c r="Y24" i="23" s="1"/>
  <c r="V24" i="23"/>
  <c r="AP126" i="18"/>
  <c r="AQ126" i="18" s="1"/>
  <c r="X107" i="23"/>
  <c r="AF152" i="6"/>
  <c r="Y153" i="22" s="1"/>
  <c r="V153" i="22"/>
  <c r="AQ152" i="6"/>
  <c r="AR152" i="6" s="1"/>
  <c r="AF455" i="6"/>
  <c r="Y456" i="22" s="1"/>
  <c r="AQ455" i="6"/>
  <c r="AR455" i="6" s="1"/>
  <c r="V456" i="22"/>
  <c r="U470" i="6"/>
  <c r="P470" i="6"/>
  <c r="Z470" i="6"/>
  <c r="F471" i="22"/>
  <c r="V470" i="6"/>
  <c r="AN470" i="6"/>
  <c r="AY470" i="6" s="1"/>
  <c r="W509" i="22"/>
  <c r="AP531" i="18"/>
  <c r="AQ531" i="18" s="1"/>
  <c r="AF531" i="18"/>
  <c r="Y429" i="23" s="1"/>
  <c r="V429" i="23"/>
  <c r="U497" i="18"/>
  <c r="P497" i="18"/>
  <c r="Z497" i="18"/>
  <c r="F395" i="23"/>
  <c r="AM497" i="18"/>
  <c r="V497" i="18"/>
  <c r="F350" i="23"/>
  <c r="Z452" i="18"/>
  <c r="P452" i="18"/>
  <c r="V452" i="18"/>
  <c r="U452" i="18"/>
  <c r="AM452" i="18"/>
  <c r="X342" i="23"/>
  <c r="AQ483" i="6"/>
  <c r="AR483" i="6" s="1"/>
  <c r="AF483" i="6"/>
  <c r="Y484" i="22" s="1"/>
  <c r="V484" i="22"/>
  <c r="F46" i="23"/>
  <c r="P148" i="18"/>
  <c r="U148" i="18"/>
  <c r="AM148" i="18"/>
  <c r="V148" i="18"/>
  <c r="Z148" i="18"/>
  <c r="Z329" i="6"/>
  <c r="P329" i="6"/>
  <c r="AN329" i="6"/>
  <c r="AY329" i="6" s="1"/>
  <c r="F330" i="22"/>
  <c r="U329" i="6"/>
  <c r="V329" i="6"/>
  <c r="W269" i="23"/>
  <c r="W301" i="22"/>
  <c r="V478" i="23"/>
  <c r="AP580" i="18"/>
  <c r="AQ580" i="18" s="1"/>
  <c r="AF580" i="18"/>
  <c r="Y478" i="23" s="1"/>
  <c r="Z159" i="18"/>
  <c r="AM159" i="18"/>
  <c r="P159" i="18"/>
  <c r="V159" i="18"/>
  <c r="U159" i="18"/>
  <c r="F57" i="23"/>
  <c r="X144" i="23"/>
  <c r="AN219" i="6"/>
  <c r="AY219" i="6" s="1"/>
  <c r="F220" i="22"/>
  <c r="P219" i="6"/>
  <c r="V219" i="6"/>
  <c r="U219" i="6"/>
  <c r="Z219" i="6"/>
  <c r="W419" i="22"/>
  <c r="V387" i="22"/>
  <c r="AQ386" i="6"/>
  <c r="AR386" i="6" s="1"/>
  <c r="AF386" i="6"/>
  <c r="Y387" i="22" s="1"/>
  <c r="U140" i="18"/>
  <c r="Z140" i="18"/>
  <c r="V140" i="18"/>
  <c r="AM140" i="18"/>
  <c r="F38" i="23"/>
  <c r="P140" i="18"/>
  <c r="P414" i="18"/>
  <c r="F312" i="23"/>
  <c r="Z414" i="18"/>
  <c r="AM414" i="18"/>
  <c r="V414" i="18"/>
  <c r="U414" i="18"/>
  <c r="X46" i="22"/>
  <c r="W378" i="22"/>
  <c r="W131" i="23"/>
  <c r="V462" i="22"/>
  <c r="AF461" i="6"/>
  <c r="Y462" i="22" s="1"/>
  <c r="AQ461" i="6"/>
  <c r="AR461" i="6" s="1"/>
  <c r="P326" i="18"/>
  <c r="F224" i="23"/>
  <c r="Z326" i="18"/>
  <c r="V326" i="18"/>
  <c r="U326" i="18"/>
  <c r="AM326" i="18"/>
  <c r="AQ20" i="6"/>
  <c r="AR20" i="6" s="1"/>
  <c r="AF20" i="6"/>
  <c r="Y21" i="22" s="1"/>
  <c r="V21" i="22"/>
  <c r="W293" i="23"/>
  <c r="W230" i="23"/>
  <c r="AF254" i="18"/>
  <c r="Y152" i="23" s="1"/>
  <c r="AP254" i="18"/>
  <c r="AQ254" i="18" s="1"/>
  <c r="V152" i="23"/>
  <c r="W30" i="22"/>
  <c r="AP205" i="18"/>
  <c r="AQ205" i="18" s="1"/>
  <c r="AF205" i="18"/>
  <c r="Y103" i="23" s="1"/>
  <c r="V103" i="23"/>
  <c r="W121" i="22"/>
  <c r="X185" i="23"/>
  <c r="W395" i="22"/>
  <c r="AN477" i="6"/>
  <c r="AY477" i="6" s="1"/>
  <c r="F478" i="22"/>
  <c r="V477" i="6"/>
  <c r="U477" i="6"/>
  <c r="Z477" i="6"/>
  <c r="P477" i="6"/>
  <c r="W360" i="22"/>
  <c r="X179" i="22"/>
  <c r="Z444" i="6"/>
  <c r="P444" i="6"/>
  <c r="V444" i="6"/>
  <c r="U444" i="6"/>
  <c r="F445" i="22"/>
  <c r="AN444" i="6"/>
  <c r="AY444" i="6" s="1"/>
  <c r="X383" i="22"/>
  <c r="W114" i="23"/>
  <c r="AQ476" i="6"/>
  <c r="AR476" i="6" s="1"/>
  <c r="V477" i="22"/>
  <c r="AF476" i="6"/>
  <c r="Y477" i="22" s="1"/>
  <c r="X431" i="23"/>
  <c r="U315" i="18"/>
  <c r="Z315" i="18"/>
  <c r="F213" i="23"/>
  <c r="P315" i="18"/>
  <c r="AM315" i="18"/>
  <c r="V315" i="18"/>
  <c r="V293" i="22"/>
  <c r="AF292" i="6"/>
  <c r="Y293" i="22" s="1"/>
  <c r="AQ292" i="6"/>
  <c r="AR292" i="6" s="1"/>
  <c r="W270" i="23"/>
  <c r="AQ159" i="6"/>
  <c r="AR159" i="6" s="1"/>
  <c r="V160" i="22"/>
  <c r="AF159" i="6"/>
  <c r="Y160" i="22" s="1"/>
  <c r="AN386" i="6"/>
  <c r="AY386" i="6" s="1"/>
  <c r="V386" i="6"/>
  <c r="U386" i="6"/>
  <c r="Z386" i="6"/>
  <c r="P386" i="6"/>
  <c r="F387" i="22"/>
  <c r="X158" i="23"/>
  <c r="AF570" i="18"/>
  <c r="Y468" i="23" s="1"/>
  <c r="AP570" i="18"/>
  <c r="AQ570" i="18" s="1"/>
  <c r="V468" i="23"/>
  <c r="X366" i="23"/>
  <c r="AF557" i="18"/>
  <c r="Y455" i="23" s="1"/>
  <c r="V455" i="23"/>
  <c r="AP557" i="18"/>
  <c r="AQ557" i="18" s="1"/>
  <c r="W62" i="23"/>
  <c r="X235" i="23"/>
  <c r="W324" i="23"/>
  <c r="X268" i="22"/>
  <c r="AF87" i="6"/>
  <c r="Y88" i="22" s="1"/>
  <c r="AQ87" i="6"/>
  <c r="AR87" i="6" s="1"/>
  <c r="V88" i="22"/>
  <c r="W433" i="22"/>
  <c r="AF57" i="6"/>
  <c r="Y58" i="22" s="1"/>
  <c r="AQ57" i="6"/>
  <c r="AR57" i="6" s="1"/>
  <c r="V58" i="22"/>
  <c r="W46" i="23"/>
  <c r="X219" i="23"/>
  <c r="X494" i="22"/>
  <c r="X400" i="23"/>
  <c r="Z347" i="18"/>
  <c r="AM347" i="18"/>
  <c r="F245" i="23"/>
  <c r="V347" i="18"/>
  <c r="P347" i="18"/>
  <c r="U347" i="18"/>
  <c r="P192" i="6"/>
  <c r="F193" i="22"/>
  <c r="V192" i="6"/>
  <c r="AN192" i="6"/>
  <c r="AY192" i="6" s="1"/>
  <c r="U192" i="6"/>
  <c r="Z192" i="6"/>
  <c r="U335" i="18"/>
  <c r="P335" i="18"/>
  <c r="AM335" i="18"/>
  <c r="V335" i="18"/>
  <c r="Z335" i="18"/>
  <c r="F233" i="23"/>
  <c r="W358" i="23"/>
  <c r="W294" i="23"/>
  <c r="AF398" i="6"/>
  <c r="Y399" i="22" s="1"/>
  <c r="V399" i="22"/>
  <c r="AQ398" i="6"/>
  <c r="AR398" i="6" s="1"/>
  <c r="X130" i="23"/>
  <c r="U14" i="6"/>
  <c r="AN14" i="6"/>
  <c r="AY14" i="6" s="1"/>
  <c r="F15" i="22"/>
  <c r="V14" i="6"/>
  <c r="Z14" i="6"/>
  <c r="P14" i="6"/>
  <c r="X359" i="23"/>
  <c r="U396" i="6"/>
  <c r="P396" i="6"/>
  <c r="V396" i="6"/>
  <c r="AN396" i="6"/>
  <c r="AY396" i="6" s="1"/>
  <c r="F397" i="22"/>
  <c r="Z396" i="6"/>
  <c r="U435" i="6"/>
  <c r="AN435" i="6"/>
  <c r="AY435" i="6" s="1"/>
  <c r="V435" i="6"/>
  <c r="Z435" i="6"/>
  <c r="P435" i="6"/>
  <c r="F436" i="22"/>
  <c r="W339" i="22"/>
  <c r="W57" i="23"/>
  <c r="F468" i="22"/>
  <c r="V467" i="6"/>
  <c r="P467" i="6"/>
  <c r="Z467" i="6"/>
  <c r="U467" i="6"/>
  <c r="AN467" i="6"/>
  <c r="AY467" i="6" s="1"/>
  <c r="X492" i="22"/>
  <c r="V397" i="22"/>
  <c r="AQ396" i="6"/>
  <c r="AR396" i="6" s="1"/>
  <c r="AF396" i="6"/>
  <c r="Y397" i="22" s="1"/>
  <c r="P99" i="6"/>
  <c r="V99" i="6"/>
  <c r="Z99" i="6"/>
  <c r="AN99" i="6"/>
  <c r="AY99" i="6" s="1"/>
  <c r="U99" i="6"/>
  <c r="F100" i="22"/>
  <c r="X58" i="22"/>
  <c r="AF355" i="6"/>
  <c r="Y356" i="22" s="1"/>
  <c r="AQ355" i="6"/>
  <c r="AR355" i="6" s="1"/>
  <c r="V356" i="22"/>
  <c r="AN286" i="6"/>
  <c r="AY286" i="6" s="1"/>
  <c r="Z286" i="6"/>
  <c r="U286" i="6"/>
  <c r="P286" i="6"/>
  <c r="V286" i="6"/>
  <c r="F287" i="22"/>
  <c r="V208" i="18"/>
  <c r="U208" i="18"/>
  <c r="AM208" i="18"/>
  <c r="F106" i="23"/>
  <c r="Z208" i="18"/>
  <c r="P208" i="18"/>
  <c r="P529" i="18"/>
  <c r="U529" i="18"/>
  <c r="Z529" i="18"/>
  <c r="V529" i="18"/>
  <c r="AM529" i="18"/>
  <c r="F427" i="23"/>
  <c r="V472" i="23"/>
  <c r="AF574" i="18"/>
  <c r="Y472" i="23" s="1"/>
  <c r="AP574" i="18"/>
  <c r="AQ574" i="18" s="1"/>
  <c r="X364" i="22"/>
  <c r="AF187" i="6"/>
  <c r="Y188" i="22" s="1"/>
  <c r="AQ187" i="6"/>
  <c r="AR187" i="6" s="1"/>
  <c r="V188" i="22"/>
  <c r="U171" i="6"/>
  <c r="P171" i="6"/>
  <c r="V171" i="6"/>
  <c r="AN171" i="6"/>
  <c r="AY171" i="6" s="1"/>
  <c r="Z171" i="6"/>
  <c r="F172" i="22"/>
  <c r="AN166" i="6"/>
  <c r="AY166" i="6" s="1"/>
  <c r="U166" i="6"/>
  <c r="F167" i="22"/>
  <c r="Z166" i="6"/>
  <c r="V166" i="6"/>
  <c r="P166" i="6"/>
  <c r="U191" i="6"/>
  <c r="P191" i="6"/>
  <c r="V191" i="6"/>
  <c r="Z191" i="6"/>
  <c r="F192" i="22"/>
  <c r="AN191" i="6"/>
  <c r="AY191" i="6" s="1"/>
  <c r="W387" i="23"/>
  <c r="P607" i="18"/>
  <c r="U607" i="18"/>
  <c r="V607" i="18"/>
  <c r="AM607" i="18"/>
  <c r="Z607" i="18"/>
  <c r="F505" i="23"/>
  <c r="AF313" i="18"/>
  <c r="Y211" i="23" s="1"/>
  <c r="V211" i="23"/>
  <c r="AP313" i="18"/>
  <c r="AQ313" i="18" s="1"/>
  <c r="V482" i="6"/>
  <c r="P482" i="6"/>
  <c r="U482" i="6"/>
  <c r="Z482" i="6"/>
  <c r="F483" i="22"/>
  <c r="AN482" i="6"/>
  <c r="AY482" i="6" s="1"/>
  <c r="AF507" i="18"/>
  <c r="Y405" i="23" s="1"/>
  <c r="V405" i="23"/>
  <c r="AP507" i="18"/>
  <c r="AQ507" i="18" s="1"/>
  <c r="U330" i="18"/>
  <c r="P330" i="18"/>
  <c r="V330" i="18"/>
  <c r="AM330" i="18"/>
  <c r="F228" i="23"/>
  <c r="Z330" i="18"/>
  <c r="AF136" i="18"/>
  <c r="Y34" i="23" s="1"/>
  <c r="V34" i="23"/>
  <c r="AP136" i="18"/>
  <c r="AQ136" i="18" s="1"/>
  <c r="X329" i="22"/>
  <c r="W445" i="23"/>
  <c r="W477" i="23"/>
  <c r="W322" i="23"/>
  <c r="W411" i="23"/>
  <c r="V440" i="18"/>
  <c r="P440" i="18"/>
  <c r="F338" i="23"/>
  <c r="AM440" i="18"/>
  <c r="Z440" i="18"/>
  <c r="U440" i="18"/>
  <c r="F435" i="22"/>
  <c r="P434" i="6"/>
  <c r="Z434" i="6"/>
  <c r="U434" i="6"/>
  <c r="AN434" i="6"/>
  <c r="AY434" i="6" s="1"/>
  <c r="V434" i="6"/>
  <c r="AQ98" i="6"/>
  <c r="AR98" i="6" s="1"/>
  <c r="V99" i="22"/>
  <c r="AF98" i="6"/>
  <c r="Y99" i="22" s="1"/>
  <c r="V372" i="22"/>
  <c r="AQ371" i="6"/>
  <c r="AR371" i="6" s="1"/>
  <c r="AF371" i="6"/>
  <c r="Y372" i="22" s="1"/>
  <c r="V132" i="22"/>
  <c r="AF131" i="6"/>
  <c r="Y132" i="22" s="1"/>
  <c r="AQ131" i="6"/>
  <c r="AR131" i="6" s="1"/>
  <c r="V289" i="23"/>
  <c r="AF391" i="18"/>
  <c r="Y289" i="23" s="1"/>
  <c r="AP391" i="18"/>
  <c r="AQ391" i="18" s="1"/>
  <c r="X157" i="23"/>
  <c r="W317" i="23"/>
  <c r="AQ389" i="6"/>
  <c r="AR389" i="6" s="1"/>
  <c r="V390" i="22"/>
  <c r="AF389" i="6"/>
  <c r="Y390" i="22" s="1"/>
  <c r="U294" i="18"/>
  <c r="P294" i="18"/>
  <c r="Z294" i="18"/>
  <c r="AM294" i="18"/>
  <c r="V294" i="18"/>
  <c r="F192" i="23"/>
  <c r="W379" i="22"/>
  <c r="AF291" i="6"/>
  <c r="Y292" i="22" s="1"/>
  <c r="V292" i="22"/>
  <c r="AQ291" i="6"/>
  <c r="AR291" i="6" s="1"/>
  <c r="X150" i="22"/>
  <c r="W285" i="22"/>
  <c r="V403" i="22"/>
  <c r="AQ402" i="6"/>
  <c r="AR402" i="6" s="1"/>
  <c r="AF402" i="6"/>
  <c r="Y403" i="22" s="1"/>
  <c r="P267" i="18"/>
  <c r="F165" i="23"/>
  <c r="AM267" i="18"/>
  <c r="U267" i="18"/>
  <c r="V267" i="18"/>
  <c r="Z267" i="18"/>
  <c r="X324" i="22"/>
  <c r="AN36" i="6"/>
  <c r="AY36" i="6" s="1"/>
  <c r="F37" i="22"/>
  <c r="V36" i="6"/>
  <c r="U36" i="6"/>
  <c r="P36" i="6"/>
  <c r="Z36" i="6"/>
  <c r="X504" i="23"/>
  <c r="W172" i="22"/>
  <c r="X331" i="22"/>
  <c r="AM217" i="18"/>
  <c r="F115" i="23"/>
  <c r="Z217" i="18"/>
  <c r="U217" i="18"/>
  <c r="P217" i="18"/>
  <c r="V217" i="18"/>
  <c r="AN94" i="6"/>
  <c r="AY94" i="6" s="1"/>
  <c r="Z94" i="6"/>
  <c r="U94" i="6"/>
  <c r="P94" i="6"/>
  <c r="V94" i="6"/>
  <c r="F95" i="22"/>
  <c r="AP521" i="18"/>
  <c r="AQ521" i="18" s="1"/>
  <c r="V419" i="23"/>
  <c r="AF521" i="18"/>
  <c r="Y419" i="23" s="1"/>
  <c r="F177" i="22"/>
  <c r="P176" i="6"/>
  <c r="Z176" i="6"/>
  <c r="V176" i="6"/>
  <c r="U176" i="6"/>
  <c r="AN176" i="6"/>
  <c r="AY176" i="6" s="1"/>
  <c r="V57" i="6"/>
  <c r="AN57" i="6"/>
  <c r="AY57" i="6" s="1"/>
  <c r="F58" i="22"/>
  <c r="P57" i="6"/>
  <c r="Z57" i="6"/>
  <c r="U57" i="6"/>
  <c r="V397" i="23"/>
  <c r="AP499" i="18"/>
  <c r="AQ499" i="18" s="1"/>
  <c r="AF499" i="18"/>
  <c r="Y397" i="23" s="1"/>
  <c r="AN506" i="6"/>
  <c r="AY506" i="6" s="1"/>
  <c r="U506" i="6"/>
  <c r="Z506" i="6"/>
  <c r="F507" i="22"/>
  <c r="V506" i="6"/>
  <c r="P506" i="6"/>
  <c r="X146" i="23"/>
  <c r="AP144" i="18"/>
  <c r="AQ144" i="18" s="1"/>
  <c r="V42" i="23"/>
  <c r="AF144" i="18"/>
  <c r="Y42" i="23" s="1"/>
  <c r="W475" i="23"/>
  <c r="W455" i="22"/>
  <c r="AF610" i="18"/>
  <c r="Y508" i="23" s="1"/>
  <c r="V508" i="23"/>
  <c r="AP610" i="18"/>
  <c r="AQ610" i="18" s="1"/>
  <c r="F455" i="23"/>
  <c r="V557" i="18"/>
  <c r="AM557" i="18"/>
  <c r="Z557" i="18"/>
  <c r="P557" i="18"/>
  <c r="U557" i="18"/>
  <c r="AF378" i="6"/>
  <c r="Y379" i="22" s="1"/>
  <c r="V379" i="22"/>
  <c r="AQ378" i="6"/>
  <c r="AR378" i="6" s="1"/>
  <c r="X24" i="23"/>
  <c r="P229" i="18"/>
  <c r="V229" i="18"/>
  <c r="Z229" i="18"/>
  <c r="F127" i="23"/>
  <c r="U229" i="18"/>
  <c r="AM229" i="18"/>
  <c r="V223" i="6"/>
  <c r="U223" i="6"/>
  <c r="P223" i="6"/>
  <c r="F224" i="22"/>
  <c r="Z223" i="6"/>
  <c r="AN223" i="6"/>
  <c r="AY223" i="6" s="1"/>
  <c r="W372" i="23"/>
  <c r="V202" i="18"/>
  <c r="U202" i="18"/>
  <c r="P202" i="18"/>
  <c r="AM202" i="18"/>
  <c r="F100" i="23"/>
  <c r="Z202" i="18"/>
  <c r="W276" i="22"/>
  <c r="W54" i="23"/>
  <c r="W169" i="22"/>
  <c r="X190" i="22"/>
  <c r="W426" i="22"/>
  <c r="X182" i="22"/>
  <c r="P189" i="6"/>
  <c r="V189" i="6"/>
  <c r="AN189" i="6"/>
  <c r="AY189" i="6" s="1"/>
  <c r="U189" i="6"/>
  <c r="Z189" i="6"/>
  <c r="F190" i="22"/>
  <c r="W181" i="23"/>
  <c r="U266" i="18"/>
  <c r="AM266" i="18"/>
  <c r="V266" i="18"/>
  <c r="P266" i="18"/>
  <c r="F164" i="23"/>
  <c r="Z266" i="18"/>
  <c r="V374" i="23"/>
  <c r="AF476" i="18"/>
  <c r="Y374" i="23" s="1"/>
  <c r="AP476" i="18"/>
  <c r="AQ476" i="18" s="1"/>
  <c r="AM139" i="18"/>
  <c r="P139" i="18"/>
  <c r="Z139" i="18"/>
  <c r="V139" i="18"/>
  <c r="F37" i="23"/>
  <c r="U139" i="18"/>
  <c r="W349" i="23"/>
  <c r="W212" i="23"/>
  <c r="X482" i="22"/>
  <c r="AF70" i="6"/>
  <c r="Y71" i="22" s="1"/>
  <c r="AQ70" i="6"/>
  <c r="AR70" i="6" s="1"/>
  <c r="V71" i="22"/>
  <c r="AP392" i="18"/>
  <c r="AQ392" i="18" s="1"/>
  <c r="AF392" i="18"/>
  <c r="Y290" i="23" s="1"/>
  <c r="V290" i="23"/>
  <c r="W171" i="23"/>
  <c r="V465" i="22"/>
  <c r="AQ464" i="6"/>
  <c r="AR464" i="6" s="1"/>
  <c r="AF464" i="6"/>
  <c r="Y465" i="22" s="1"/>
  <c r="X86" i="22"/>
  <c r="AF172" i="6"/>
  <c r="Y173" i="22" s="1"/>
  <c r="V173" i="22"/>
  <c r="AQ172" i="6"/>
  <c r="AR172" i="6" s="1"/>
  <c r="F434" i="23"/>
  <c r="P536" i="18"/>
  <c r="Z536" i="18"/>
  <c r="AM536" i="18"/>
  <c r="V536" i="18"/>
  <c r="U536" i="18"/>
  <c r="V290" i="18"/>
  <c r="U290" i="18"/>
  <c r="F188" i="23"/>
  <c r="P290" i="18"/>
  <c r="Z290" i="18"/>
  <c r="AM290" i="18"/>
  <c r="X276" i="23"/>
  <c r="V469" i="23"/>
  <c r="AP571" i="18"/>
  <c r="AQ571" i="18" s="1"/>
  <c r="AF571" i="18"/>
  <c r="Y469" i="23" s="1"/>
  <c r="Z226" i="18"/>
  <c r="AM226" i="18"/>
  <c r="F124" i="23"/>
  <c r="U226" i="18"/>
  <c r="P226" i="18"/>
  <c r="V226" i="18"/>
  <c r="W143" i="22"/>
  <c r="U277" i="18"/>
  <c r="V277" i="18"/>
  <c r="P277" i="18"/>
  <c r="AM277" i="18"/>
  <c r="Z277" i="18"/>
  <c r="F175" i="23"/>
  <c r="W205" i="22"/>
  <c r="X170" i="22"/>
  <c r="V84" i="6"/>
  <c r="P84" i="6"/>
  <c r="Z84" i="6"/>
  <c r="AN84" i="6"/>
  <c r="AY84" i="6" s="1"/>
  <c r="F85" i="22"/>
  <c r="U84" i="6"/>
  <c r="W363" i="23"/>
  <c r="X166" i="23"/>
  <c r="P350" i="6"/>
  <c r="V350" i="6"/>
  <c r="U350" i="6"/>
  <c r="Z350" i="6"/>
  <c r="F351" i="22"/>
  <c r="AN350" i="6"/>
  <c r="AY350" i="6" s="1"/>
  <c r="P409" i="18"/>
  <c r="V409" i="18"/>
  <c r="Z409" i="18"/>
  <c r="AM409" i="18"/>
  <c r="F307" i="23"/>
  <c r="U409" i="18"/>
  <c r="F407" i="22"/>
  <c r="AN406" i="6"/>
  <c r="AY406" i="6" s="1"/>
  <c r="Z406" i="6"/>
  <c r="P406" i="6"/>
  <c r="U406" i="6"/>
  <c r="V406" i="6"/>
  <c r="W246" i="22"/>
  <c r="AF451" i="6"/>
  <c r="Y452" i="22" s="1"/>
  <c r="AQ451" i="6"/>
  <c r="AR451" i="6" s="1"/>
  <c r="V452" i="22"/>
  <c r="X231" i="22"/>
  <c r="W487" i="22"/>
  <c r="V256" i="22"/>
  <c r="AQ255" i="6"/>
  <c r="AR255" i="6" s="1"/>
  <c r="AF255" i="6"/>
  <c r="Y256" i="22" s="1"/>
  <c r="V231" i="22"/>
  <c r="AF230" i="6"/>
  <c r="Y231" i="22" s="1"/>
  <c r="AQ230" i="6"/>
  <c r="AR230" i="6" s="1"/>
  <c r="V501" i="6"/>
  <c r="Z501" i="6"/>
  <c r="U501" i="6"/>
  <c r="AN501" i="6"/>
  <c r="AY501" i="6" s="1"/>
  <c r="F502" i="22"/>
  <c r="P501" i="6"/>
  <c r="AM551" i="18"/>
  <c r="P551" i="18"/>
  <c r="V551" i="18"/>
  <c r="F449" i="23"/>
  <c r="Z551" i="18"/>
  <c r="U551" i="18"/>
  <c r="W402" i="23"/>
  <c r="W16" i="23"/>
  <c r="X49" i="22"/>
  <c r="X378" i="22"/>
  <c r="V241" i="18"/>
  <c r="Z241" i="18"/>
  <c r="F139" i="23"/>
  <c r="U241" i="18"/>
  <c r="AM241" i="18"/>
  <c r="P241" i="18"/>
  <c r="X278" i="23"/>
  <c r="X175" i="22"/>
  <c r="V141" i="23"/>
  <c r="AF243" i="18"/>
  <c r="Y141" i="23" s="1"/>
  <c r="AP243" i="18"/>
  <c r="AQ243" i="18" s="1"/>
  <c r="P367" i="18"/>
  <c r="Z367" i="18"/>
  <c r="AM367" i="18"/>
  <c r="F265" i="23"/>
  <c r="U367" i="18"/>
  <c r="V367" i="18"/>
  <c r="V382" i="22"/>
  <c r="AQ381" i="6"/>
  <c r="AR381" i="6" s="1"/>
  <c r="AF381" i="6"/>
  <c r="Y382" i="22" s="1"/>
  <c r="F94" i="22"/>
  <c r="V93" i="6"/>
  <c r="Z93" i="6"/>
  <c r="P93" i="6"/>
  <c r="U93" i="6"/>
  <c r="AN93" i="6"/>
  <c r="AY93" i="6" s="1"/>
  <c r="W264" i="22"/>
  <c r="X300" i="23"/>
  <c r="V417" i="22"/>
  <c r="AF416" i="6"/>
  <c r="Y417" i="22" s="1"/>
  <c r="AQ416" i="6"/>
  <c r="AR416" i="6" s="1"/>
  <c r="X234" i="22"/>
  <c r="X94" i="23"/>
  <c r="V141" i="18"/>
  <c r="AM141" i="18"/>
  <c r="Z141" i="18"/>
  <c r="U141" i="18"/>
  <c r="F39" i="23"/>
  <c r="P141" i="18"/>
  <c r="AF298" i="18"/>
  <c r="Y196" i="23" s="1"/>
  <c r="AP298" i="18"/>
  <c r="AQ298" i="18" s="1"/>
  <c r="V196" i="23"/>
  <c r="F464" i="22"/>
  <c r="P463" i="6"/>
  <c r="Z463" i="6"/>
  <c r="AN463" i="6"/>
  <c r="AY463" i="6" s="1"/>
  <c r="U463" i="6"/>
  <c r="V463" i="6"/>
  <c r="AF351" i="18"/>
  <c r="Y249" i="23" s="1"/>
  <c r="V249" i="23"/>
  <c r="AP351" i="18"/>
  <c r="AQ351" i="18" s="1"/>
  <c r="V165" i="23"/>
  <c r="AP267" i="18"/>
  <c r="AQ267" i="18" s="1"/>
  <c r="AF267" i="18"/>
  <c r="Y165" i="23" s="1"/>
  <c r="X348" i="23"/>
  <c r="X89" i="22"/>
  <c r="P484" i="18"/>
  <c r="Z484" i="18"/>
  <c r="U484" i="18"/>
  <c r="V484" i="18"/>
  <c r="AM484" i="18"/>
  <c r="F382" i="23"/>
  <c r="X83" i="23"/>
  <c r="AF340" i="6"/>
  <c r="Y341" i="22" s="1"/>
  <c r="AQ340" i="6"/>
  <c r="AR340" i="6" s="1"/>
  <c r="V341" i="22"/>
  <c r="AQ276" i="6"/>
  <c r="AR276" i="6" s="1"/>
  <c r="AF276" i="6"/>
  <c r="Y277" i="22" s="1"/>
  <c r="V277" i="22"/>
  <c r="W376" i="22"/>
  <c r="W313" i="22"/>
  <c r="W471" i="23"/>
  <c r="AF563" i="18"/>
  <c r="Y461" i="23" s="1"/>
  <c r="AP563" i="18"/>
  <c r="AQ563" i="18" s="1"/>
  <c r="V461" i="23"/>
  <c r="W482" i="22"/>
  <c r="AF306" i="18"/>
  <c r="Y204" i="23" s="1"/>
  <c r="V204" i="23"/>
  <c r="AP306" i="18"/>
  <c r="AQ306" i="18" s="1"/>
  <c r="V189" i="22"/>
  <c r="AF188" i="6"/>
  <c r="Y189" i="22" s="1"/>
  <c r="AQ188" i="6"/>
  <c r="AR188" i="6" s="1"/>
  <c r="W369" i="23"/>
  <c r="V410" i="22"/>
  <c r="AQ409" i="6"/>
  <c r="AR409" i="6" s="1"/>
  <c r="AF409" i="6"/>
  <c r="Y410" i="22" s="1"/>
  <c r="AN233" i="6"/>
  <c r="AY233" i="6" s="1"/>
  <c r="V233" i="6"/>
  <c r="Z233" i="6"/>
  <c r="F234" i="22"/>
  <c r="U233" i="6"/>
  <c r="P233" i="6"/>
  <c r="X510" i="23"/>
  <c r="X504" i="22"/>
  <c r="AN410" i="6"/>
  <c r="AY410" i="6" s="1"/>
  <c r="U410" i="6"/>
  <c r="F411" i="22"/>
  <c r="Z410" i="6"/>
  <c r="V410" i="6"/>
  <c r="P410" i="6"/>
  <c r="AN78" i="6"/>
  <c r="AY78" i="6" s="1"/>
  <c r="Z78" i="6"/>
  <c r="U78" i="6"/>
  <c r="V78" i="6"/>
  <c r="F79" i="22"/>
  <c r="P78" i="6"/>
  <c r="V612" i="18"/>
  <c r="P612" i="18"/>
  <c r="U612" i="18"/>
  <c r="F510" i="23"/>
  <c r="Z612" i="18"/>
  <c r="AM612" i="18"/>
  <c r="F414" i="23"/>
  <c r="V516" i="18"/>
  <c r="U516" i="18"/>
  <c r="P516" i="18"/>
  <c r="AM516" i="18"/>
  <c r="Z516" i="18"/>
  <c r="X443" i="23"/>
  <c r="AQ19" i="6"/>
  <c r="AR19" i="6" s="1"/>
  <c r="V20" i="22"/>
  <c r="AF19" i="6"/>
  <c r="Y20" i="22" s="1"/>
  <c r="F282" i="22"/>
  <c r="V281" i="6"/>
  <c r="P281" i="6"/>
  <c r="U281" i="6"/>
  <c r="AN281" i="6"/>
  <c r="AY281" i="6" s="1"/>
  <c r="Z281" i="6"/>
  <c r="Z503" i="18"/>
  <c r="F401" i="23"/>
  <c r="P503" i="18"/>
  <c r="V503" i="18"/>
  <c r="U503" i="18"/>
  <c r="AM503" i="18"/>
  <c r="W47" i="22"/>
  <c r="AF575" i="18"/>
  <c r="Y473" i="23" s="1"/>
  <c r="V473" i="23"/>
  <c r="AP575" i="18"/>
  <c r="AQ575" i="18" s="1"/>
  <c r="W151" i="22"/>
  <c r="AF442" i="18"/>
  <c r="Y340" i="23" s="1"/>
  <c r="V340" i="23"/>
  <c r="AP442" i="18"/>
  <c r="AQ442" i="18" s="1"/>
  <c r="AF340" i="18"/>
  <c r="Y238" i="23" s="1"/>
  <c r="V238" i="23"/>
  <c r="AP340" i="18"/>
  <c r="AQ340" i="18" s="1"/>
  <c r="V278" i="18"/>
  <c r="F176" i="23"/>
  <c r="Z278" i="18"/>
  <c r="U278" i="18"/>
  <c r="AM278" i="18"/>
  <c r="P278" i="18"/>
  <c r="W85" i="23"/>
  <c r="AP121" i="18"/>
  <c r="AQ121" i="18" s="1"/>
  <c r="V19" i="23"/>
  <c r="AF121" i="18"/>
  <c r="Y19" i="23" s="1"/>
  <c r="X338" i="22"/>
  <c r="X286" i="23"/>
  <c r="W356" i="23"/>
  <c r="W228" i="23"/>
  <c r="W53" i="22"/>
  <c r="AF154" i="6"/>
  <c r="Y155" i="22" s="1"/>
  <c r="AQ154" i="6"/>
  <c r="AR154" i="6" s="1"/>
  <c r="V155" i="22"/>
  <c r="AP485" i="18"/>
  <c r="AQ485" i="18" s="1"/>
  <c r="V383" i="23"/>
  <c r="AF485" i="18"/>
  <c r="Y383" i="23" s="1"/>
  <c r="W309" i="23"/>
  <c r="V498" i="22"/>
  <c r="AQ497" i="6"/>
  <c r="AR497" i="6" s="1"/>
  <c r="AF497" i="6"/>
  <c r="Y498" i="22" s="1"/>
  <c r="W68" i="23"/>
  <c r="V438" i="22"/>
  <c r="AF437" i="6"/>
  <c r="Y438" i="22" s="1"/>
  <c r="AQ437" i="6"/>
  <c r="AR437" i="6" s="1"/>
  <c r="U350" i="18"/>
  <c r="Z350" i="18"/>
  <c r="V350" i="18"/>
  <c r="P350" i="18"/>
  <c r="F248" i="23"/>
  <c r="AM350" i="18"/>
  <c r="X347" i="23"/>
  <c r="V366" i="22"/>
  <c r="AQ365" i="6"/>
  <c r="AR365" i="6" s="1"/>
  <c r="AF365" i="6"/>
  <c r="Y366" i="22" s="1"/>
  <c r="F138" i="22"/>
  <c r="U137" i="6"/>
  <c r="Z137" i="6"/>
  <c r="P137" i="6"/>
  <c r="AN137" i="6"/>
  <c r="AY137" i="6" s="1"/>
  <c r="V137" i="6"/>
  <c r="AM407" i="18"/>
  <c r="Z407" i="18"/>
  <c r="F305" i="23"/>
  <c r="V407" i="18"/>
  <c r="P407" i="18"/>
  <c r="U407" i="18"/>
  <c r="W464" i="23"/>
  <c r="Z318" i="6"/>
  <c r="AN318" i="6"/>
  <c r="AY318" i="6" s="1"/>
  <c r="F319" i="22"/>
  <c r="V318" i="6"/>
  <c r="P318" i="6"/>
  <c r="U318" i="6"/>
  <c r="V573" i="18"/>
  <c r="F471" i="23"/>
  <c r="P573" i="18"/>
  <c r="U573" i="18"/>
  <c r="Z573" i="18"/>
  <c r="AM573" i="18"/>
  <c r="V132" i="18"/>
  <c r="AM132" i="18"/>
  <c r="U132" i="18"/>
  <c r="P132" i="18"/>
  <c r="Z132" i="18"/>
  <c r="F30" i="23"/>
  <c r="X19" i="22"/>
  <c r="X173" i="23"/>
  <c r="X393" i="23"/>
  <c r="W421" i="23"/>
  <c r="V224" i="18"/>
  <c r="U224" i="18"/>
  <c r="AM224" i="18"/>
  <c r="Z224" i="18"/>
  <c r="P224" i="18"/>
  <c r="F122" i="23"/>
  <c r="P218" i="6"/>
  <c r="V218" i="6"/>
  <c r="F219" i="22"/>
  <c r="AN218" i="6"/>
  <c r="AY218" i="6" s="1"/>
  <c r="U218" i="6"/>
  <c r="Z218" i="6"/>
  <c r="U449" i="18"/>
  <c r="P449" i="18"/>
  <c r="AM449" i="18"/>
  <c r="F347" i="23"/>
  <c r="V449" i="18"/>
  <c r="Z449" i="18"/>
  <c r="X153" i="22"/>
  <c r="W380" i="22"/>
  <c r="X256" i="23"/>
  <c r="W196" i="23"/>
  <c r="AM340" i="18"/>
  <c r="V340" i="18"/>
  <c r="Z340" i="18"/>
  <c r="P340" i="18"/>
  <c r="U340" i="18"/>
  <c r="F238" i="23"/>
  <c r="X288" i="23"/>
  <c r="X193" i="23"/>
  <c r="W323" i="22"/>
  <c r="X460" i="22"/>
  <c r="AF50" i="6"/>
  <c r="Y51" i="22" s="1"/>
  <c r="V51" i="22"/>
  <c r="AQ50" i="6"/>
  <c r="AR50" i="6" s="1"/>
  <c r="W425" i="22"/>
  <c r="AF133" i="18"/>
  <c r="Y31" i="23" s="1"/>
  <c r="V31" i="23"/>
  <c r="AP133" i="18"/>
  <c r="AQ133" i="18" s="1"/>
  <c r="P114" i="6"/>
  <c r="Z114" i="6"/>
  <c r="V114" i="6"/>
  <c r="U114" i="6"/>
  <c r="AN114" i="6"/>
  <c r="AY114" i="6" s="1"/>
  <c r="F115" i="22"/>
  <c r="X508" i="23"/>
  <c r="W77" i="22"/>
  <c r="W60" i="22"/>
  <c r="X315" i="23"/>
  <c r="Z234" i="18"/>
  <c r="U234" i="18"/>
  <c r="V234" i="18"/>
  <c r="AM234" i="18"/>
  <c r="F132" i="23"/>
  <c r="P234" i="18"/>
  <c r="X57" i="22"/>
  <c r="V442" i="6"/>
  <c r="F443" i="22"/>
  <c r="U442" i="6"/>
  <c r="Z442" i="6"/>
  <c r="AN442" i="6"/>
  <c r="AY442" i="6" s="1"/>
  <c r="P442" i="6"/>
  <c r="W340" i="23"/>
  <c r="X289" i="22"/>
  <c r="AM380" i="18"/>
  <c r="V380" i="18"/>
  <c r="P380" i="18"/>
  <c r="Z380" i="18"/>
  <c r="U380" i="18"/>
  <c r="F278" i="23"/>
  <c r="AF239" i="18"/>
  <c r="Y137" i="23" s="1"/>
  <c r="V137" i="23"/>
  <c r="AP239" i="18"/>
  <c r="AQ239" i="18" s="1"/>
  <c r="AF146" i="18"/>
  <c r="Y44" i="23" s="1"/>
  <c r="V44" i="23"/>
  <c r="AP146" i="18"/>
  <c r="AQ146" i="18" s="1"/>
  <c r="W404" i="22"/>
  <c r="W248" i="22"/>
  <c r="W375" i="22"/>
  <c r="Z466" i="18"/>
  <c r="F364" i="23"/>
  <c r="V466" i="18"/>
  <c r="AM466" i="18"/>
  <c r="P466" i="18"/>
  <c r="U466" i="18"/>
  <c r="W469" i="22"/>
  <c r="AF446" i="18"/>
  <c r="Y344" i="23" s="1"/>
  <c r="AP446" i="18"/>
  <c r="AQ446" i="18" s="1"/>
  <c r="V344" i="23"/>
  <c r="W204" i="23"/>
  <c r="AQ500" i="6"/>
  <c r="AR500" i="6" s="1"/>
  <c r="AF500" i="6"/>
  <c r="Y501" i="22" s="1"/>
  <c r="V501" i="22"/>
  <c r="U522" i="18"/>
  <c r="AM522" i="18"/>
  <c r="Z522" i="18"/>
  <c r="P522" i="18"/>
  <c r="V522" i="18"/>
  <c r="F420" i="23"/>
  <c r="W213" i="23"/>
  <c r="P401" i="6"/>
  <c r="U401" i="6"/>
  <c r="AN401" i="6"/>
  <c r="AY401" i="6" s="1"/>
  <c r="V401" i="6"/>
  <c r="Z401" i="6"/>
  <c r="F402" i="22"/>
  <c r="W495" i="23"/>
  <c r="X508" i="22"/>
  <c r="X461" i="22"/>
  <c r="X259" i="22"/>
  <c r="F320" i="22"/>
  <c r="Z319" i="6"/>
  <c r="AN319" i="6"/>
  <c r="AY319" i="6" s="1"/>
  <c r="P319" i="6"/>
  <c r="V319" i="6"/>
  <c r="U319" i="6"/>
  <c r="X500" i="22"/>
  <c r="X369" i="23"/>
  <c r="X135" i="22"/>
  <c r="AN454" i="6"/>
  <c r="AY454" i="6" s="1"/>
  <c r="V454" i="6"/>
  <c r="P454" i="6"/>
  <c r="Z454" i="6"/>
  <c r="F455" i="22"/>
  <c r="U454" i="6"/>
  <c r="X485" i="23"/>
  <c r="X228" i="23"/>
  <c r="X279" i="23"/>
  <c r="X85" i="23"/>
  <c r="Z250" i="6"/>
  <c r="U250" i="6"/>
  <c r="AN250" i="6"/>
  <c r="AY250" i="6" s="1"/>
  <c r="P250" i="6"/>
  <c r="F251" i="22"/>
  <c r="V250" i="6"/>
  <c r="X52" i="22"/>
  <c r="X453" i="22"/>
  <c r="AQ473" i="6"/>
  <c r="AR473" i="6" s="1"/>
  <c r="AF473" i="6"/>
  <c r="Y474" i="22" s="1"/>
  <c r="V474" i="22"/>
  <c r="AN342" i="6"/>
  <c r="AY342" i="6" s="1"/>
  <c r="F343" i="22"/>
  <c r="P342" i="6"/>
  <c r="U342" i="6"/>
  <c r="Z342" i="6"/>
  <c r="V342" i="6"/>
  <c r="AQ493" i="6"/>
  <c r="AR493" i="6" s="1"/>
  <c r="AF493" i="6"/>
  <c r="Y494" i="22" s="1"/>
  <c r="V494" i="22"/>
  <c r="W101" i="22"/>
  <c r="AN182" i="6"/>
  <c r="AY182" i="6" s="1"/>
  <c r="U182" i="6"/>
  <c r="P182" i="6"/>
  <c r="Z182" i="6"/>
  <c r="F183" i="22"/>
  <c r="V182" i="6"/>
  <c r="W307" i="22"/>
  <c r="W179" i="22"/>
  <c r="AP296" i="18"/>
  <c r="AQ296" i="18" s="1"/>
  <c r="AF296" i="18"/>
  <c r="Y194" i="23" s="1"/>
  <c r="V194" i="23"/>
  <c r="V298" i="6"/>
  <c r="P298" i="6"/>
  <c r="Z298" i="6"/>
  <c r="AN298" i="6"/>
  <c r="AY298" i="6" s="1"/>
  <c r="F299" i="22"/>
  <c r="U298" i="6"/>
  <c r="AQ392" i="6"/>
  <c r="AR392" i="6" s="1"/>
  <c r="AF392" i="6"/>
  <c r="Y393" i="22" s="1"/>
  <c r="V393" i="22"/>
  <c r="AF385" i="6"/>
  <c r="Y386" i="22" s="1"/>
  <c r="V386" i="22"/>
  <c r="AQ385" i="6"/>
  <c r="AR385" i="6" s="1"/>
  <c r="V156" i="18"/>
  <c r="Z156" i="18"/>
  <c r="AM156" i="18"/>
  <c r="U156" i="18"/>
  <c r="F54" i="23"/>
  <c r="P156" i="18"/>
  <c r="AP310" i="18"/>
  <c r="AQ310" i="18" s="1"/>
  <c r="V208" i="23"/>
  <c r="AF310" i="18"/>
  <c r="Y208" i="23" s="1"/>
  <c r="W16" i="22"/>
  <c r="AQ348" i="6"/>
  <c r="AR348" i="6" s="1"/>
  <c r="AF348" i="6"/>
  <c r="Y349" i="22" s="1"/>
  <c r="V349" i="22"/>
  <c r="P446" i="18"/>
  <c r="Z446" i="18"/>
  <c r="F344" i="23"/>
  <c r="AM446" i="18"/>
  <c r="U446" i="18"/>
  <c r="V446" i="18"/>
  <c r="AM323" i="18"/>
  <c r="U323" i="18"/>
  <c r="V323" i="18"/>
  <c r="P323" i="18"/>
  <c r="F221" i="23"/>
  <c r="Z323" i="18"/>
  <c r="V224" i="22"/>
  <c r="AF223" i="6"/>
  <c r="Y224" i="22" s="1"/>
  <c r="AQ223" i="6"/>
  <c r="AR223" i="6" s="1"/>
  <c r="X15" i="23"/>
  <c r="W221" i="23"/>
  <c r="X25" i="22"/>
  <c r="W75" i="22"/>
  <c r="X439" i="22"/>
  <c r="W233" i="22"/>
  <c r="X214" i="23"/>
  <c r="X47" i="22"/>
  <c r="W340" i="22"/>
  <c r="X165" i="22"/>
  <c r="W37" i="22"/>
  <c r="V148" i="22"/>
  <c r="AF147" i="6"/>
  <c r="Y148" i="22" s="1"/>
  <c r="AQ147" i="6"/>
  <c r="AR147" i="6" s="1"/>
  <c r="W24" i="22"/>
  <c r="V422" i="23"/>
  <c r="AP524" i="18"/>
  <c r="AQ524" i="18" s="1"/>
  <c r="AF524" i="18"/>
  <c r="Y422" i="23" s="1"/>
  <c r="X335" i="23"/>
  <c r="U260" i="18"/>
  <c r="V260" i="18"/>
  <c r="Z260" i="18"/>
  <c r="F158" i="23"/>
  <c r="P260" i="18"/>
  <c r="AM260" i="18"/>
  <c r="W267" i="23"/>
  <c r="AF554" i="18"/>
  <c r="Y452" i="23" s="1"/>
  <c r="AP554" i="18"/>
  <c r="AQ554" i="18" s="1"/>
  <c r="V452" i="23"/>
  <c r="V451" i="23"/>
  <c r="AF553" i="18"/>
  <c r="Y451" i="23" s="1"/>
  <c r="AP553" i="18"/>
  <c r="AQ553" i="18" s="1"/>
  <c r="W39" i="23"/>
  <c r="X281" i="23"/>
  <c r="W82" i="23"/>
  <c r="X471" i="22"/>
  <c r="W289" i="23"/>
  <c r="V207" i="22"/>
  <c r="AQ206" i="6"/>
  <c r="AR206" i="6" s="1"/>
  <c r="AF206" i="6"/>
  <c r="Y207" i="22" s="1"/>
  <c r="X356" i="22"/>
  <c r="AQ198" i="6"/>
  <c r="AR198" i="6" s="1"/>
  <c r="AF198" i="6"/>
  <c r="Y199" i="22" s="1"/>
  <c r="V199" i="22"/>
  <c r="AQ229" i="6"/>
  <c r="AR229" i="6" s="1"/>
  <c r="AF229" i="6"/>
  <c r="Y230" i="22" s="1"/>
  <c r="V230" i="22"/>
  <c r="W207" i="22"/>
  <c r="X485" i="22"/>
  <c r="X264" i="23"/>
  <c r="X496" i="23"/>
  <c r="X30" i="23"/>
  <c r="W138" i="22"/>
  <c r="X389" i="22"/>
  <c r="X432" i="22"/>
  <c r="W430" i="22"/>
  <c r="X294" i="22"/>
  <c r="X240" i="22"/>
  <c r="W161" i="23"/>
  <c r="X23" i="22"/>
  <c r="X84" i="23"/>
  <c r="F406" i="22"/>
  <c r="V405" i="6"/>
  <c r="P405" i="6"/>
  <c r="Z405" i="6"/>
  <c r="AN405" i="6"/>
  <c r="AY405" i="6" s="1"/>
  <c r="U405" i="6"/>
  <c r="AF183" i="18"/>
  <c r="Y81" i="23" s="1"/>
  <c r="V81" i="23"/>
  <c r="AP183" i="18"/>
  <c r="AQ183" i="18" s="1"/>
  <c r="AP587" i="18"/>
  <c r="AQ587" i="18" s="1"/>
  <c r="V485" i="23"/>
  <c r="AF587" i="18"/>
  <c r="Y485" i="23" s="1"/>
  <c r="F235" i="23"/>
  <c r="P337" i="18"/>
  <c r="Z337" i="18"/>
  <c r="U337" i="18"/>
  <c r="V337" i="18"/>
  <c r="AM337" i="18"/>
  <c r="W273" i="23"/>
  <c r="W89" i="22"/>
  <c r="X91" i="23"/>
  <c r="F494" i="23"/>
  <c r="V596" i="18"/>
  <c r="P596" i="18"/>
  <c r="AM596" i="18"/>
  <c r="U596" i="18"/>
  <c r="Z596" i="18"/>
  <c r="AF313" i="6"/>
  <c r="Y314" i="22" s="1"/>
  <c r="AQ313" i="6"/>
  <c r="AR313" i="6" s="1"/>
  <c r="V314" i="22"/>
  <c r="W395" i="23"/>
  <c r="AQ205" i="6"/>
  <c r="AR205" i="6" s="1"/>
  <c r="V206" i="22"/>
  <c r="AF205" i="6"/>
  <c r="Y206" i="22" s="1"/>
  <c r="W35" i="22"/>
  <c r="AF338" i="6"/>
  <c r="Y339" i="22" s="1"/>
  <c r="AQ338" i="6"/>
  <c r="AR338" i="6" s="1"/>
  <c r="V339" i="22"/>
  <c r="P362" i="18"/>
  <c r="V362" i="18"/>
  <c r="F260" i="23"/>
  <c r="AM362" i="18"/>
  <c r="Z362" i="18"/>
  <c r="U362" i="18"/>
  <c r="Z195" i="18"/>
  <c r="V195" i="18"/>
  <c r="F93" i="23"/>
  <c r="AM195" i="18"/>
  <c r="U195" i="18"/>
  <c r="P195" i="18"/>
  <c r="X73" i="22"/>
  <c r="W351" i="22"/>
  <c r="X184" i="22"/>
  <c r="P388" i="6"/>
  <c r="F389" i="22"/>
  <c r="U388" i="6"/>
  <c r="V388" i="6"/>
  <c r="AN388" i="6"/>
  <c r="AY388" i="6" s="1"/>
  <c r="Z388" i="6"/>
  <c r="V359" i="6"/>
  <c r="F360" i="22"/>
  <c r="U359" i="6"/>
  <c r="P359" i="6"/>
  <c r="Z359" i="6"/>
  <c r="AN359" i="6"/>
  <c r="AY359" i="6" s="1"/>
  <c r="AF75" i="6"/>
  <c r="Y76" i="22" s="1"/>
  <c r="AQ75" i="6"/>
  <c r="AR75" i="6" s="1"/>
  <c r="V76" i="22"/>
  <c r="X86" i="23"/>
  <c r="AN451" i="6"/>
  <c r="AY451" i="6" s="1"/>
  <c r="Z451" i="6"/>
  <c r="U451" i="6"/>
  <c r="V451" i="6"/>
  <c r="P451" i="6"/>
  <c r="F452" i="22"/>
  <c r="AF510" i="18"/>
  <c r="Y408" i="23" s="1"/>
  <c r="AP510" i="18"/>
  <c r="AQ510" i="18" s="1"/>
  <c r="V408" i="23"/>
  <c r="F180" i="23"/>
  <c r="V282" i="18"/>
  <c r="Z282" i="18"/>
  <c r="U282" i="18"/>
  <c r="AM282" i="18"/>
  <c r="P282" i="18"/>
  <c r="W38" i="22"/>
  <c r="X372" i="23"/>
  <c r="U242" i="18"/>
  <c r="AM242" i="18"/>
  <c r="F140" i="23"/>
  <c r="V242" i="18"/>
  <c r="P242" i="18"/>
  <c r="Z242" i="18"/>
  <c r="X210" i="23"/>
  <c r="X13" i="22"/>
  <c r="AF30" i="6"/>
  <c r="Y31" i="22" s="1"/>
  <c r="AQ30" i="6"/>
  <c r="AR30" i="6" s="1"/>
  <c r="V31" i="22"/>
  <c r="X451" i="22"/>
  <c r="W379" i="23"/>
  <c r="X133" i="22"/>
  <c r="X137" i="23"/>
  <c r="X60" i="22"/>
  <c r="U327" i="6"/>
  <c r="V327" i="6"/>
  <c r="AN327" i="6"/>
  <c r="AY327" i="6" s="1"/>
  <c r="P327" i="6"/>
  <c r="F328" i="22"/>
  <c r="Z327" i="6"/>
  <c r="W260" i="22"/>
  <c r="AF97" i="6"/>
  <c r="Y98" i="22" s="1"/>
  <c r="AQ97" i="6"/>
  <c r="AR97" i="6" s="1"/>
  <c r="V98" i="22"/>
  <c r="AF326" i="6"/>
  <c r="Y327" i="22" s="1"/>
  <c r="AQ326" i="6"/>
  <c r="AR326" i="6" s="1"/>
  <c r="V327" i="22"/>
  <c r="V420" i="6"/>
  <c r="F421" i="22"/>
  <c r="P420" i="6"/>
  <c r="AN420" i="6"/>
  <c r="AY420" i="6" s="1"/>
  <c r="Z420" i="6"/>
  <c r="U420" i="6"/>
  <c r="AN288" i="6"/>
  <c r="AY288" i="6" s="1"/>
  <c r="Z288" i="6"/>
  <c r="V288" i="6"/>
  <c r="F289" i="22"/>
  <c r="P288" i="6"/>
  <c r="U288" i="6"/>
  <c r="Z224" i="6"/>
  <c r="U224" i="6"/>
  <c r="AN224" i="6"/>
  <c r="AY224" i="6" s="1"/>
  <c r="V224" i="6"/>
  <c r="P224" i="6"/>
  <c r="F225" i="22"/>
  <c r="X124" i="22"/>
  <c r="AP404" i="18"/>
  <c r="AQ404" i="18" s="1"/>
  <c r="AF404" i="18"/>
  <c r="Y302" i="23" s="1"/>
  <c r="V302" i="23"/>
  <c r="W117" i="23"/>
  <c r="AF608" i="18"/>
  <c r="Y506" i="23" s="1"/>
  <c r="AP608" i="18"/>
  <c r="AQ608" i="18" s="1"/>
  <c r="V506" i="23"/>
  <c r="V585" i="18"/>
  <c r="F483" i="23"/>
  <c r="U585" i="18"/>
  <c r="AM585" i="18"/>
  <c r="Z585" i="18"/>
  <c r="P585" i="18"/>
  <c r="X247" i="23"/>
  <c r="W348" i="22"/>
  <c r="X232" i="22"/>
  <c r="W353" i="22"/>
  <c r="AP189" i="18"/>
  <c r="AQ189" i="18" s="1"/>
  <c r="V87" i="23"/>
  <c r="AF189" i="18"/>
  <c r="Y87" i="23" s="1"/>
  <c r="AP271" i="18"/>
  <c r="AQ271" i="18" s="1"/>
  <c r="V169" i="23"/>
  <c r="AF271" i="18"/>
  <c r="Y169" i="23" s="1"/>
  <c r="X80" i="22"/>
  <c r="U292" i="18"/>
  <c r="AM292" i="18"/>
  <c r="Z292" i="18"/>
  <c r="F190" i="23"/>
  <c r="V292" i="18"/>
  <c r="P292" i="18"/>
  <c r="X464" i="23"/>
  <c r="AQ95" i="6"/>
  <c r="AR95" i="6" s="1"/>
  <c r="AF95" i="6"/>
  <c r="Y96" i="22" s="1"/>
  <c r="V96" i="22"/>
  <c r="AM441" i="18"/>
  <c r="V441" i="18"/>
  <c r="U441" i="18"/>
  <c r="F339" i="23"/>
  <c r="P441" i="18"/>
  <c r="Z441" i="18"/>
  <c r="P34" i="6"/>
  <c r="Z34" i="6"/>
  <c r="V34" i="6"/>
  <c r="F35" i="22"/>
  <c r="U34" i="6"/>
  <c r="AN34" i="6"/>
  <c r="AY34" i="6" s="1"/>
  <c r="X368" i="23"/>
  <c r="AP376" i="18"/>
  <c r="AQ376" i="18" s="1"/>
  <c r="AF376" i="18"/>
  <c r="Y274" i="23" s="1"/>
  <c r="V274" i="23"/>
  <c r="V367" i="22"/>
  <c r="AF366" i="6"/>
  <c r="Y367" i="22" s="1"/>
  <c r="AQ366" i="6"/>
  <c r="AR366" i="6" s="1"/>
  <c r="W391" i="23"/>
  <c r="X442" i="23"/>
  <c r="V19" i="6"/>
  <c r="AN19" i="6"/>
  <c r="AY19" i="6" s="1"/>
  <c r="Z19" i="6"/>
  <c r="P19" i="6"/>
  <c r="U19" i="6"/>
  <c r="F20" i="22"/>
  <c r="V335" i="22"/>
  <c r="AQ334" i="6"/>
  <c r="AR334" i="6" s="1"/>
  <c r="AF334" i="6"/>
  <c r="Y335" i="22" s="1"/>
  <c r="AF609" i="18"/>
  <c r="Y507" i="23" s="1"/>
  <c r="AP609" i="18"/>
  <c r="AQ609" i="18" s="1"/>
  <c r="V507" i="23"/>
  <c r="X59" i="22"/>
  <c r="W152" i="23"/>
  <c r="AN361" i="6"/>
  <c r="AY361" i="6" s="1"/>
  <c r="Z361" i="6"/>
  <c r="V361" i="6"/>
  <c r="F362" i="22"/>
  <c r="P361" i="6"/>
  <c r="U361" i="6"/>
  <c r="Z407" i="6"/>
  <c r="AN407" i="6"/>
  <c r="AY407" i="6" s="1"/>
  <c r="V407" i="6"/>
  <c r="U407" i="6"/>
  <c r="F408" i="22"/>
  <c r="P407" i="6"/>
  <c r="W147" i="23"/>
  <c r="AN403" i="6"/>
  <c r="AY403" i="6" s="1"/>
  <c r="U403" i="6"/>
  <c r="Z403" i="6"/>
  <c r="F404" i="22"/>
  <c r="V403" i="6"/>
  <c r="P403" i="6"/>
  <c r="W25" i="22"/>
  <c r="W448" i="23"/>
  <c r="AF579" i="18"/>
  <c r="Y477" i="23" s="1"/>
  <c r="V477" i="23"/>
  <c r="AP579" i="18"/>
  <c r="AQ579" i="18" s="1"/>
  <c r="W173" i="23"/>
  <c r="X26" i="23"/>
  <c r="W410" i="23"/>
  <c r="X464" i="22"/>
  <c r="V430" i="23"/>
  <c r="AF532" i="18"/>
  <c r="Y430" i="23" s="1"/>
  <c r="AP532" i="18"/>
  <c r="AQ532" i="18" s="1"/>
  <c r="U108" i="6"/>
  <c r="P108" i="6"/>
  <c r="Z108" i="6"/>
  <c r="AN108" i="6"/>
  <c r="AY108" i="6" s="1"/>
  <c r="V108" i="6"/>
  <c r="F109" i="22"/>
  <c r="X312" i="23"/>
  <c r="W171" i="22"/>
  <c r="AQ235" i="6"/>
  <c r="AR235" i="6" s="1"/>
  <c r="AF235" i="6"/>
  <c r="Y236" i="22" s="1"/>
  <c r="V236" i="22"/>
  <c r="W21" i="22"/>
  <c r="AF509" i="18"/>
  <c r="Y407" i="23" s="1"/>
  <c r="AP509" i="18"/>
  <c r="AQ509" i="18" s="1"/>
  <c r="V407" i="23"/>
  <c r="W57" i="22"/>
  <c r="Z341" i="18"/>
  <c r="AM341" i="18"/>
  <c r="V341" i="18"/>
  <c r="F239" i="23"/>
  <c r="U341" i="18"/>
  <c r="P341" i="18"/>
  <c r="U232" i="6"/>
  <c r="AN232" i="6"/>
  <c r="AY232" i="6" s="1"/>
  <c r="Z232" i="6"/>
  <c r="F233" i="22"/>
  <c r="V232" i="6"/>
  <c r="P232" i="6"/>
  <c r="V167" i="22"/>
  <c r="AF166" i="6"/>
  <c r="Y167" i="22" s="1"/>
  <c r="AQ166" i="6"/>
  <c r="AR166" i="6" s="1"/>
  <c r="X345" i="22"/>
  <c r="X466" i="22"/>
  <c r="W406" i="22"/>
  <c r="V295" i="22"/>
  <c r="AQ294" i="6"/>
  <c r="AR294" i="6" s="1"/>
  <c r="AF294" i="6"/>
  <c r="Y295" i="22" s="1"/>
  <c r="AM518" i="18"/>
  <c r="P518" i="18"/>
  <c r="F416" i="23"/>
  <c r="Z518" i="18"/>
  <c r="U518" i="18"/>
  <c r="V518" i="18"/>
  <c r="AF489" i="18"/>
  <c r="Y387" i="23" s="1"/>
  <c r="V387" i="23"/>
  <c r="AP489" i="18"/>
  <c r="AQ489" i="18" s="1"/>
  <c r="W127" i="23"/>
  <c r="Z88" i="6"/>
  <c r="P88" i="6"/>
  <c r="U88" i="6"/>
  <c r="AN88" i="6"/>
  <c r="AY88" i="6" s="1"/>
  <c r="V88" i="6"/>
  <c r="F89" i="22"/>
  <c r="X89" i="23"/>
  <c r="F118" i="23"/>
  <c r="AM220" i="18"/>
  <c r="U220" i="18"/>
  <c r="Z220" i="18"/>
  <c r="V220" i="18"/>
  <c r="P220" i="18"/>
  <c r="X217" i="22"/>
  <c r="P236" i="18"/>
  <c r="Z236" i="18"/>
  <c r="F134" i="23"/>
  <c r="V236" i="18"/>
  <c r="U236" i="18"/>
  <c r="AM236" i="18"/>
  <c r="X156" i="23"/>
  <c r="X290" i="23"/>
  <c r="X507" i="23"/>
  <c r="W398" i="23"/>
  <c r="V357" i="23"/>
  <c r="AP459" i="18"/>
  <c r="AQ459" i="18" s="1"/>
  <c r="AF459" i="18"/>
  <c r="Y357" i="23" s="1"/>
  <c r="AP301" i="18"/>
  <c r="AQ301" i="18" s="1"/>
  <c r="V199" i="23"/>
  <c r="AF301" i="18"/>
  <c r="Y199" i="23" s="1"/>
  <c r="X243" i="23"/>
  <c r="W239" i="22"/>
  <c r="AQ180" i="6"/>
  <c r="AR180" i="6" s="1"/>
  <c r="AF180" i="6"/>
  <c r="Y181" i="22" s="1"/>
  <c r="V181" i="22"/>
  <c r="W133" i="22"/>
  <c r="AQ211" i="6"/>
  <c r="AR211" i="6" s="1"/>
  <c r="AF211" i="6"/>
  <c r="Y212" i="22" s="1"/>
  <c r="V212" i="22"/>
  <c r="X426" i="22"/>
  <c r="W273" i="22"/>
  <c r="X277" i="22"/>
  <c r="W304" i="23"/>
  <c r="U325" i="6"/>
  <c r="AN325" i="6"/>
  <c r="AY325" i="6" s="1"/>
  <c r="F326" i="22"/>
  <c r="P325" i="6"/>
  <c r="Z325" i="6"/>
  <c r="V325" i="6"/>
  <c r="Z396" i="18"/>
  <c r="P396" i="18"/>
  <c r="F294" i="23"/>
  <c r="AM396" i="18"/>
  <c r="U396" i="18"/>
  <c r="V396" i="18"/>
  <c r="P126" i="6"/>
  <c r="Z126" i="6"/>
  <c r="F127" i="22"/>
  <c r="AN126" i="6"/>
  <c r="AY126" i="6" s="1"/>
  <c r="V126" i="6"/>
  <c r="U126" i="6"/>
  <c r="AQ436" i="6"/>
  <c r="AR436" i="6" s="1"/>
  <c r="AF436" i="6"/>
  <c r="Y437" i="22" s="1"/>
  <c r="V437" i="22"/>
  <c r="W303" i="23"/>
  <c r="P37" i="6"/>
  <c r="F38" i="22"/>
  <c r="U37" i="6"/>
  <c r="AN37" i="6"/>
  <c r="AY37" i="6" s="1"/>
  <c r="V37" i="6"/>
  <c r="Z37" i="6"/>
  <c r="X234" i="23"/>
  <c r="P382" i="18"/>
  <c r="V382" i="18"/>
  <c r="F280" i="23"/>
  <c r="AM382" i="18"/>
  <c r="U382" i="18"/>
  <c r="Z382" i="18"/>
  <c r="AQ377" i="6"/>
  <c r="AR377" i="6" s="1"/>
  <c r="AF377" i="6"/>
  <c r="Y378" i="22" s="1"/>
  <c r="V378" i="22"/>
  <c r="X354" i="23"/>
  <c r="Z121" i="18"/>
  <c r="U121" i="18"/>
  <c r="AM121" i="18"/>
  <c r="V121" i="18"/>
  <c r="P121" i="18"/>
  <c r="F19" i="23"/>
  <c r="X385" i="23"/>
  <c r="X323" i="22"/>
  <c r="X478" i="22"/>
  <c r="W498" i="23"/>
  <c r="X65" i="23"/>
  <c r="AN284" i="6"/>
  <c r="AY284" i="6" s="1"/>
  <c r="U284" i="6"/>
  <c r="P284" i="6"/>
  <c r="V284" i="6"/>
  <c r="Z284" i="6"/>
  <c r="F285" i="22"/>
  <c r="U530" i="18"/>
  <c r="AM530" i="18"/>
  <c r="F428" i="23"/>
  <c r="Z530" i="18"/>
  <c r="V530" i="18"/>
  <c r="P530" i="18"/>
  <c r="Z353" i="6"/>
  <c r="F354" i="22"/>
  <c r="AN353" i="6"/>
  <c r="AY353" i="6" s="1"/>
  <c r="P353" i="6"/>
  <c r="V353" i="6"/>
  <c r="U353" i="6"/>
  <c r="P228" i="6"/>
  <c r="F229" i="22"/>
  <c r="Z228" i="6"/>
  <c r="AN228" i="6"/>
  <c r="AY228" i="6" s="1"/>
  <c r="U228" i="6"/>
  <c r="V228" i="6"/>
  <c r="V348" i="23"/>
  <c r="AP450" i="18"/>
  <c r="AQ450" i="18" s="1"/>
  <c r="AF450" i="18"/>
  <c r="Y348" i="23" s="1"/>
  <c r="F323" i="22"/>
  <c r="V322" i="6"/>
  <c r="AN322" i="6"/>
  <c r="AY322" i="6" s="1"/>
  <c r="Z322" i="6"/>
  <c r="U322" i="6"/>
  <c r="P322" i="6"/>
  <c r="P118" i="18"/>
  <c r="F16" i="23"/>
  <c r="AM118" i="18"/>
  <c r="Z118" i="18"/>
  <c r="V118" i="18"/>
  <c r="U118" i="18"/>
  <c r="V323" i="6"/>
  <c r="AN323" i="6"/>
  <c r="AY323" i="6" s="1"/>
  <c r="P323" i="6"/>
  <c r="F324" i="22"/>
  <c r="Z323" i="6"/>
  <c r="U323" i="6"/>
  <c r="X192" i="23"/>
  <c r="X406" i="23"/>
  <c r="W345" i="22"/>
  <c r="F490" i="22"/>
  <c r="U489" i="6"/>
  <c r="Z489" i="6"/>
  <c r="AN489" i="6"/>
  <c r="AY489" i="6" s="1"/>
  <c r="P489" i="6"/>
  <c r="V489" i="6"/>
  <c r="V416" i="22"/>
  <c r="AQ415" i="6"/>
  <c r="AR415" i="6" s="1"/>
  <c r="AF415" i="6"/>
  <c r="Y416" i="22" s="1"/>
  <c r="AM317" i="18"/>
  <c r="Z317" i="18"/>
  <c r="P317" i="18"/>
  <c r="F215" i="23"/>
  <c r="V317" i="18"/>
  <c r="U317" i="18"/>
  <c r="W177" i="23"/>
  <c r="AM125" i="18"/>
  <c r="F23" i="23"/>
  <c r="P125" i="18"/>
  <c r="Z125" i="18"/>
  <c r="V125" i="18"/>
  <c r="U125" i="18"/>
  <c r="V197" i="23"/>
  <c r="AP299" i="18"/>
  <c r="AQ299" i="18" s="1"/>
  <c r="AF299" i="18"/>
  <c r="Y197" i="23" s="1"/>
  <c r="W106" i="23"/>
  <c r="W87" i="23"/>
  <c r="AP366" i="18"/>
  <c r="AQ366" i="18" s="1"/>
  <c r="V264" i="23"/>
  <c r="AF366" i="18"/>
  <c r="Y264" i="23" s="1"/>
  <c r="X81" i="23"/>
  <c r="V198" i="18"/>
  <c r="AM198" i="18"/>
  <c r="U198" i="18"/>
  <c r="Z198" i="18"/>
  <c r="F96" i="23"/>
  <c r="P198" i="18"/>
  <c r="X95" i="23"/>
  <c r="V319" i="18"/>
  <c r="F217" i="23"/>
  <c r="U319" i="18"/>
  <c r="P319" i="18"/>
  <c r="AM319" i="18"/>
  <c r="Z319" i="18"/>
  <c r="AP438" i="18"/>
  <c r="AQ438" i="18" s="1"/>
  <c r="AF438" i="18"/>
  <c r="Y336" i="23" s="1"/>
  <c r="V336" i="23"/>
  <c r="X467" i="22"/>
  <c r="AP418" i="18"/>
  <c r="AQ418" i="18" s="1"/>
  <c r="V316" i="23"/>
  <c r="AF418" i="18"/>
  <c r="Y316" i="23" s="1"/>
  <c r="W64" i="23"/>
  <c r="W414" i="22"/>
  <c r="F340" i="22"/>
  <c r="Z339" i="6"/>
  <c r="P339" i="6"/>
  <c r="V339" i="6"/>
  <c r="U339" i="6"/>
  <c r="AN339" i="6"/>
  <c r="AY339" i="6" s="1"/>
  <c r="X177" i="22"/>
  <c r="W446" i="23"/>
  <c r="U562" i="18"/>
  <c r="P562" i="18"/>
  <c r="AM562" i="18"/>
  <c r="Z562" i="18"/>
  <c r="F460" i="23"/>
  <c r="V562" i="18"/>
  <c r="AP444" i="18"/>
  <c r="AQ444" i="18" s="1"/>
  <c r="AF444" i="18"/>
  <c r="Y342" i="23" s="1"/>
  <c r="V342" i="23"/>
  <c r="P85" i="6"/>
  <c r="V85" i="6"/>
  <c r="AN85" i="6"/>
  <c r="AY85" i="6" s="1"/>
  <c r="U85" i="6"/>
  <c r="Z85" i="6"/>
  <c r="F86" i="22"/>
  <c r="W31" i="23"/>
  <c r="U293" i="18"/>
  <c r="F191" i="23"/>
  <c r="AM293" i="18"/>
  <c r="Z293" i="18"/>
  <c r="V293" i="18"/>
  <c r="P293" i="18"/>
  <c r="U102" i="6"/>
  <c r="AN102" i="6"/>
  <c r="AY102" i="6" s="1"/>
  <c r="F103" i="22"/>
  <c r="P102" i="6"/>
  <c r="V102" i="6"/>
  <c r="Z102" i="6"/>
  <c r="W432" i="22"/>
  <c r="AN227" i="6"/>
  <c r="AY227" i="6" s="1"/>
  <c r="U227" i="6"/>
  <c r="F228" i="22"/>
  <c r="Z227" i="6"/>
  <c r="V227" i="6"/>
  <c r="P227" i="6"/>
  <c r="W384" i="22"/>
  <c r="X302" i="22"/>
  <c r="W251" i="22"/>
  <c r="X216" i="22"/>
  <c r="X197" i="22"/>
  <c r="W204" i="22"/>
  <c r="AF417" i="18"/>
  <c r="Y315" i="23" s="1"/>
  <c r="AP417" i="18"/>
  <c r="AQ417" i="18" s="1"/>
  <c r="V315" i="23"/>
  <c r="AQ335" i="6"/>
  <c r="AR335" i="6" s="1"/>
  <c r="AF335" i="6"/>
  <c r="Y336" i="22" s="1"/>
  <c r="V336" i="22"/>
  <c r="W70" i="22"/>
  <c r="X152" i="22"/>
  <c r="W250" i="23"/>
  <c r="X194" i="23"/>
  <c r="V291" i="23"/>
  <c r="AF393" i="18"/>
  <c r="Y291" i="23" s="1"/>
  <c r="AP393" i="18"/>
  <c r="AQ393" i="18" s="1"/>
  <c r="W396" i="22"/>
  <c r="W496" i="22"/>
  <c r="AP604" i="18"/>
  <c r="AQ604" i="18" s="1"/>
  <c r="AF604" i="18"/>
  <c r="Y502" i="23" s="1"/>
  <c r="V502" i="23"/>
  <c r="W148" i="23"/>
  <c r="U355" i="6"/>
  <c r="Z355" i="6"/>
  <c r="V355" i="6"/>
  <c r="P355" i="6"/>
  <c r="F356" i="22"/>
  <c r="AN355" i="6"/>
  <c r="AY355" i="6" s="1"/>
  <c r="AN296" i="6"/>
  <c r="AY296" i="6" s="1"/>
  <c r="P296" i="6"/>
  <c r="F297" i="22"/>
  <c r="V296" i="6"/>
  <c r="U296" i="6"/>
  <c r="Z296" i="6"/>
  <c r="X83" i="22"/>
  <c r="V379" i="23"/>
  <c r="AP481" i="18"/>
  <c r="AQ481" i="18" s="1"/>
  <c r="AF481" i="18"/>
  <c r="Y379" i="23" s="1"/>
  <c r="X405" i="22"/>
  <c r="AQ509" i="6"/>
  <c r="AR509" i="6" s="1"/>
  <c r="V510" i="22"/>
  <c r="AF509" i="6"/>
  <c r="Y510" i="22" s="1"/>
  <c r="U280" i="18"/>
  <c r="F178" i="23"/>
  <c r="Z280" i="18"/>
  <c r="V280" i="18"/>
  <c r="P280" i="18"/>
  <c r="AM280" i="18"/>
  <c r="V68" i="22"/>
  <c r="AQ67" i="6"/>
  <c r="AR67" i="6" s="1"/>
  <c r="AF67" i="6"/>
  <c r="Y68" i="22" s="1"/>
  <c r="V110" i="23"/>
  <c r="AP212" i="18"/>
  <c r="AQ212" i="18" s="1"/>
  <c r="AF212" i="18"/>
  <c r="Y110" i="23" s="1"/>
  <c r="AF139" i="6"/>
  <c r="Y140" i="22" s="1"/>
  <c r="V140" i="22"/>
  <c r="AQ139" i="6"/>
  <c r="AR139" i="6" s="1"/>
  <c r="W298" i="23"/>
  <c r="V149" i="22"/>
  <c r="AF148" i="6"/>
  <c r="Y149" i="22" s="1"/>
  <c r="AQ148" i="6"/>
  <c r="AR148" i="6" s="1"/>
  <c r="V132" i="6"/>
  <c r="U132" i="6"/>
  <c r="P132" i="6"/>
  <c r="AN132" i="6"/>
  <c r="AY132" i="6" s="1"/>
  <c r="F133" i="22"/>
  <c r="Z132" i="6"/>
  <c r="V114" i="23"/>
  <c r="AF216" i="18"/>
  <c r="Y114" i="23" s="1"/>
  <c r="AP216" i="18"/>
  <c r="AQ216" i="18" s="1"/>
  <c r="W364" i="23"/>
  <c r="U164" i="18"/>
  <c r="F62" i="23"/>
  <c r="P164" i="18"/>
  <c r="AM164" i="18"/>
  <c r="Z164" i="18"/>
  <c r="V164" i="18"/>
  <c r="U479" i="6"/>
  <c r="Z479" i="6"/>
  <c r="F480" i="22"/>
  <c r="AN479" i="6"/>
  <c r="AY479" i="6" s="1"/>
  <c r="V479" i="6"/>
  <c r="P479" i="6"/>
  <c r="X332" i="23"/>
  <c r="X103" i="22"/>
  <c r="V425" i="23"/>
  <c r="AP527" i="18"/>
  <c r="AQ527" i="18" s="1"/>
  <c r="AF527" i="18"/>
  <c r="Y425" i="23" s="1"/>
  <c r="AN211" i="6"/>
  <c r="AY211" i="6" s="1"/>
  <c r="P211" i="6"/>
  <c r="V211" i="6"/>
  <c r="Z211" i="6"/>
  <c r="U211" i="6"/>
  <c r="F212" i="22"/>
  <c r="AP567" i="18"/>
  <c r="AQ567" i="18" s="1"/>
  <c r="AF567" i="18"/>
  <c r="Y465" i="23" s="1"/>
  <c r="V465" i="23"/>
  <c r="X140" i="22"/>
  <c r="V164" i="6"/>
  <c r="Z164" i="6"/>
  <c r="AN164" i="6"/>
  <c r="AY164" i="6" s="1"/>
  <c r="U164" i="6"/>
  <c r="P164" i="6"/>
  <c r="F165" i="22"/>
  <c r="X287" i="23"/>
  <c r="AN160" i="6"/>
  <c r="AY160" i="6" s="1"/>
  <c r="U160" i="6"/>
  <c r="F161" i="22"/>
  <c r="P160" i="6"/>
  <c r="Z160" i="6"/>
  <c r="V160" i="6"/>
  <c r="X101" i="23"/>
  <c r="V344" i="22"/>
  <c r="AF343" i="6"/>
  <c r="Y344" i="22" s="1"/>
  <c r="AQ343" i="6"/>
  <c r="AR343" i="6" s="1"/>
  <c r="W401" i="22"/>
  <c r="X290" i="22"/>
  <c r="X114" i="23"/>
  <c r="AQ504" i="6"/>
  <c r="AR504" i="6" s="1"/>
  <c r="V505" i="22"/>
  <c r="AF504" i="6"/>
  <c r="Y505" i="22" s="1"/>
  <c r="W359" i="22"/>
  <c r="W311" i="23"/>
  <c r="P97" i="6"/>
  <c r="V97" i="6"/>
  <c r="AN97" i="6"/>
  <c r="AY97" i="6" s="1"/>
  <c r="Z97" i="6"/>
  <c r="U97" i="6"/>
  <c r="F98" i="22"/>
  <c r="X336" i="22"/>
  <c r="AP355" i="18"/>
  <c r="AQ355" i="18" s="1"/>
  <c r="V253" i="23"/>
  <c r="AF355" i="18"/>
  <c r="Y253" i="23" s="1"/>
  <c r="Z389" i="18"/>
  <c r="F287" i="23"/>
  <c r="P389" i="18"/>
  <c r="AM389" i="18"/>
  <c r="V389" i="18"/>
  <c r="U389" i="18"/>
  <c r="W127" i="22"/>
  <c r="X260" i="23"/>
  <c r="W272" i="23"/>
  <c r="W150" i="23"/>
  <c r="U555" i="18"/>
  <c r="F453" i="23"/>
  <c r="P555" i="18"/>
  <c r="AM555" i="18"/>
  <c r="V555" i="18"/>
  <c r="Z555" i="18"/>
  <c r="X95" i="22"/>
  <c r="W385" i="22"/>
  <c r="AF210" i="6"/>
  <c r="Y211" i="22" s="1"/>
  <c r="V211" i="22"/>
  <c r="AQ210" i="6"/>
  <c r="AR210" i="6" s="1"/>
  <c r="W337" i="23"/>
  <c r="W189" i="23"/>
  <c r="P411" i="6"/>
  <c r="AN411" i="6"/>
  <c r="AY411" i="6" s="1"/>
  <c r="U411" i="6"/>
  <c r="F412" i="22"/>
  <c r="V411" i="6"/>
  <c r="Z411" i="6"/>
  <c r="V343" i="23"/>
  <c r="AF445" i="18"/>
  <c r="Y343" i="23" s="1"/>
  <c r="AP445" i="18"/>
  <c r="AQ445" i="18" s="1"/>
  <c r="V174" i="6"/>
  <c r="U174" i="6"/>
  <c r="AN174" i="6"/>
  <c r="AY174" i="6" s="1"/>
  <c r="F175" i="22"/>
  <c r="P174" i="6"/>
  <c r="Z174" i="6"/>
  <c r="AF430" i="6"/>
  <c r="Y431" i="22" s="1"/>
  <c r="V431" i="22"/>
  <c r="AQ430" i="6"/>
  <c r="AR430" i="6" s="1"/>
  <c r="W413" i="23"/>
  <c r="V190" i="6"/>
  <c r="AN190" i="6"/>
  <c r="AY190" i="6" s="1"/>
  <c r="U190" i="6"/>
  <c r="P190" i="6"/>
  <c r="F191" i="22"/>
  <c r="Z190" i="6"/>
  <c r="X168" i="22"/>
  <c r="AF386" i="18"/>
  <c r="Y284" i="23" s="1"/>
  <c r="AP386" i="18"/>
  <c r="AQ386" i="18" s="1"/>
  <c r="V284" i="23"/>
  <c r="W122" i="23"/>
  <c r="AP209" i="18"/>
  <c r="AQ209" i="18" s="1"/>
  <c r="V107" i="23"/>
  <c r="AF209" i="18"/>
  <c r="Y107" i="23" s="1"/>
  <c r="P538" i="18"/>
  <c r="Z538" i="18"/>
  <c r="U538" i="18"/>
  <c r="AM538" i="18"/>
  <c r="V538" i="18"/>
  <c r="F436" i="23"/>
  <c r="W438" i="22"/>
  <c r="AF250" i="18"/>
  <c r="Y148" i="23" s="1"/>
  <c r="V148" i="23"/>
  <c r="AP250" i="18"/>
  <c r="AQ250" i="18" s="1"/>
  <c r="V223" i="22"/>
  <c r="AF222" i="6"/>
  <c r="Y223" i="22" s="1"/>
  <c r="AQ222" i="6"/>
  <c r="AR222" i="6" s="1"/>
  <c r="W288" i="22"/>
  <c r="W457" i="23"/>
  <c r="W200" i="22"/>
  <c r="W251" i="23"/>
  <c r="V261" i="22"/>
  <c r="AF260" i="6"/>
  <c r="Y261" i="22" s="1"/>
  <c r="AQ260" i="6"/>
  <c r="AR260" i="6" s="1"/>
  <c r="Z263" i="18"/>
  <c r="AM263" i="18"/>
  <c r="P263" i="18"/>
  <c r="F161" i="23"/>
  <c r="U263" i="18"/>
  <c r="V263" i="18"/>
  <c r="W291" i="23"/>
  <c r="W412" i="23"/>
  <c r="AF285" i="6"/>
  <c r="Y286" i="22" s="1"/>
  <c r="V286" i="22"/>
  <c r="AQ285" i="6"/>
  <c r="AR285" i="6" s="1"/>
  <c r="F359" i="23"/>
  <c r="AM461" i="18"/>
  <c r="P461" i="18"/>
  <c r="U461" i="18"/>
  <c r="V461" i="18"/>
  <c r="Z461" i="18"/>
  <c r="X427" i="22"/>
  <c r="F426" i="22"/>
  <c r="U425" i="6"/>
  <c r="AN425" i="6"/>
  <c r="AY425" i="6" s="1"/>
  <c r="P425" i="6"/>
  <c r="Z425" i="6"/>
  <c r="V425" i="6"/>
  <c r="F179" i="22"/>
  <c r="V178" i="6"/>
  <c r="AN178" i="6"/>
  <c r="AY178" i="6" s="1"/>
  <c r="P178" i="6"/>
  <c r="Z178" i="6"/>
  <c r="U178" i="6"/>
  <c r="X132" i="23"/>
  <c r="W190" i="22"/>
  <c r="F59" i="23"/>
  <c r="U161" i="18"/>
  <c r="AM161" i="18"/>
  <c r="Z161" i="18"/>
  <c r="P161" i="18"/>
  <c r="V161" i="18"/>
  <c r="X20" i="23"/>
  <c r="X378" i="23"/>
  <c r="Z540" i="18"/>
  <c r="U540" i="18"/>
  <c r="P540" i="18"/>
  <c r="F438" i="23"/>
  <c r="AM540" i="18"/>
  <c r="V540" i="18"/>
  <c r="AF213" i="6"/>
  <c r="Y214" i="22" s="1"/>
  <c r="V214" i="22"/>
  <c r="AQ213" i="6"/>
  <c r="AR213" i="6" s="1"/>
  <c r="V40" i="22"/>
  <c r="AQ39" i="6"/>
  <c r="AR39" i="6" s="1"/>
  <c r="AF39" i="6"/>
  <c r="Y40" i="22" s="1"/>
  <c r="Z594" i="18"/>
  <c r="U594" i="18"/>
  <c r="P594" i="18"/>
  <c r="F492" i="23"/>
  <c r="V594" i="18"/>
  <c r="AM594" i="18"/>
  <c r="F388" i="23"/>
  <c r="AM490" i="18"/>
  <c r="U490" i="18"/>
  <c r="P490" i="18"/>
  <c r="Z490" i="18"/>
  <c r="V490" i="18"/>
  <c r="AF569" i="18"/>
  <c r="Y467" i="23" s="1"/>
  <c r="V467" i="23"/>
  <c r="AP569" i="18"/>
  <c r="AQ569" i="18" s="1"/>
  <c r="X167" i="22"/>
  <c r="P124" i="18"/>
  <c r="AM124" i="18"/>
  <c r="U124" i="18"/>
  <c r="F22" i="23"/>
  <c r="V124" i="18"/>
  <c r="Z124" i="18"/>
  <c r="AP474" i="18"/>
  <c r="AQ474" i="18" s="1"/>
  <c r="AF474" i="18"/>
  <c r="Y372" i="23" s="1"/>
  <c r="V372" i="23"/>
  <c r="W229" i="23"/>
  <c r="X418" i="22"/>
  <c r="X350" i="23"/>
  <c r="AM456" i="18"/>
  <c r="P456" i="18"/>
  <c r="V456" i="18"/>
  <c r="U456" i="18"/>
  <c r="Z456" i="18"/>
  <c r="F354" i="23"/>
  <c r="V361" i="23"/>
  <c r="AF463" i="18"/>
  <c r="Y361" i="23" s="1"/>
  <c r="AP463" i="18"/>
  <c r="AQ463" i="18" s="1"/>
  <c r="AF425" i="6"/>
  <c r="Y426" i="22" s="1"/>
  <c r="V426" i="22"/>
  <c r="AQ425" i="6"/>
  <c r="AR425" i="6" s="1"/>
  <c r="AP560" i="18"/>
  <c r="AQ560" i="18" s="1"/>
  <c r="AF560" i="18"/>
  <c r="Y458" i="23" s="1"/>
  <c r="V458" i="23"/>
  <c r="V243" i="23"/>
  <c r="AF345" i="18"/>
  <c r="Y243" i="23" s="1"/>
  <c r="AP345" i="18"/>
  <c r="AQ345" i="18" s="1"/>
  <c r="AF138" i="6"/>
  <c r="Y139" i="22" s="1"/>
  <c r="V139" i="22"/>
  <c r="AQ138" i="6"/>
  <c r="AR138" i="6" s="1"/>
  <c r="P525" i="18"/>
  <c r="F423" i="23"/>
  <c r="AM525" i="18"/>
  <c r="Z525" i="18"/>
  <c r="U525" i="18"/>
  <c r="V525" i="18"/>
  <c r="AQ423" i="6"/>
  <c r="AR423" i="6" s="1"/>
  <c r="AF423" i="6"/>
  <c r="Y424" i="22" s="1"/>
  <c r="V424" i="22"/>
  <c r="X480" i="23"/>
  <c r="X172" i="22"/>
  <c r="AP175" i="18"/>
  <c r="AQ175" i="18" s="1"/>
  <c r="AF175" i="18"/>
  <c r="Y73" i="23" s="1"/>
  <c r="V73" i="23"/>
  <c r="U558" i="18"/>
  <c r="V558" i="18"/>
  <c r="Z558" i="18"/>
  <c r="P558" i="18"/>
  <c r="AM558" i="18"/>
  <c r="F456" i="23"/>
  <c r="W15" i="22"/>
  <c r="X481" i="22"/>
  <c r="W287" i="22"/>
  <c r="W431" i="22"/>
  <c r="W153" i="23"/>
  <c r="W28" i="23"/>
  <c r="X178" i="23"/>
  <c r="P289" i="6"/>
  <c r="V289" i="6"/>
  <c r="Z289" i="6"/>
  <c r="AN289" i="6"/>
  <c r="AY289" i="6" s="1"/>
  <c r="U289" i="6"/>
  <c r="F290" i="22"/>
  <c r="W244" i="22"/>
  <c r="W422" i="23"/>
  <c r="X144" i="22"/>
  <c r="F339" i="22"/>
  <c r="P338" i="6"/>
  <c r="U338" i="6"/>
  <c r="AN338" i="6"/>
  <c r="AY338" i="6" s="1"/>
  <c r="Z338" i="6"/>
  <c r="V338" i="6"/>
  <c r="V167" i="23"/>
  <c r="AF269" i="18"/>
  <c r="Y167" i="23" s="1"/>
  <c r="AP269" i="18"/>
  <c r="AQ269" i="18" s="1"/>
  <c r="Z408" i="18"/>
  <c r="U408" i="18"/>
  <c r="AM408" i="18"/>
  <c r="F306" i="23"/>
  <c r="V408" i="18"/>
  <c r="P408" i="18"/>
  <c r="Z388" i="18"/>
  <c r="V388" i="18"/>
  <c r="AM388" i="18"/>
  <c r="P388" i="18"/>
  <c r="F286" i="23"/>
  <c r="U388" i="18"/>
  <c r="X283" i="23"/>
  <c r="W87" i="22"/>
  <c r="W336" i="23"/>
  <c r="V249" i="22"/>
  <c r="AF248" i="6"/>
  <c r="Y249" i="22" s="1"/>
  <c r="AQ248" i="6"/>
  <c r="AR248" i="6" s="1"/>
  <c r="AQ325" i="6"/>
  <c r="AR325" i="6" s="1"/>
  <c r="V326" i="22"/>
  <c r="AF325" i="6"/>
  <c r="Y326" i="22" s="1"/>
  <c r="AF242" i="18"/>
  <c r="Y140" i="23" s="1"/>
  <c r="V140" i="23"/>
  <c r="AP242" i="18"/>
  <c r="AQ242" i="18" s="1"/>
  <c r="W29" i="22"/>
  <c r="U140" i="6"/>
  <c r="Z140" i="6"/>
  <c r="P140" i="6"/>
  <c r="AN140" i="6"/>
  <c r="AY140" i="6" s="1"/>
  <c r="F141" i="22"/>
  <c r="V140" i="6"/>
  <c r="V239" i="22"/>
  <c r="AF238" i="6"/>
  <c r="Y239" i="22" s="1"/>
  <c r="AQ238" i="6"/>
  <c r="AR238" i="6" s="1"/>
  <c r="W158" i="23"/>
  <c r="F398" i="23"/>
  <c r="P500" i="18"/>
  <c r="AM500" i="18"/>
  <c r="Z500" i="18"/>
  <c r="V500" i="18"/>
  <c r="U500" i="18"/>
  <c r="X294" i="23"/>
  <c r="X341" i="23"/>
  <c r="AP409" i="18"/>
  <c r="AQ409" i="18" s="1"/>
  <c r="AF409" i="18"/>
  <c r="Y307" i="23" s="1"/>
  <c r="V307" i="23"/>
  <c r="V53" i="23"/>
  <c r="AF155" i="18"/>
  <c r="Y53" i="23" s="1"/>
  <c r="AP155" i="18"/>
  <c r="AQ155" i="18" s="1"/>
  <c r="V207" i="18"/>
  <c r="Z207" i="18"/>
  <c r="P207" i="18"/>
  <c r="U207" i="18"/>
  <c r="F105" i="23"/>
  <c r="AM207" i="18"/>
  <c r="V204" i="6"/>
  <c r="Z204" i="6"/>
  <c r="P204" i="6"/>
  <c r="AN204" i="6"/>
  <c r="AY204" i="6" s="1"/>
  <c r="U204" i="6"/>
  <c r="F205" i="22"/>
  <c r="F400" i="23"/>
  <c r="P502" i="18"/>
  <c r="U502" i="18"/>
  <c r="V502" i="18"/>
  <c r="Z502" i="18"/>
  <c r="AM502" i="18"/>
  <c r="AF276" i="18"/>
  <c r="Y174" i="23" s="1"/>
  <c r="AP276" i="18"/>
  <c r="AQ276" i="18" s="1"/>
  <c r="V174" i="23"/>
  <c r="AP191" i="18"/>
  <c r="AQ191" i="18" s="1"/>
  <c r="V89" i="23"/>
  <c r="AF191" i="18"/>
  <c r="Y89" i="23" s="1"/>
  <c r="X307" i="23"/>
  <c r="W107" i="23"/>
  <c r="W176" i="22"/>
  <c r="AQ241" i="6"/>
  <c r="AR241" i="6" s="1"/>
  <c r="AF241" i="6"/>
  <c r="Y242" i="22" s="1"/>
  <c r="V242" i="22"/>
  <c r="X213" i="22"/>
  <c r="AN346" i="6"/>
  <c r="AY346" i="6" s="1"/>
  <c r="F347" i="22"/>
  <c r="P346" i="6"/>
  <c r="U346" i="6"/>
  <c r="Z346" i="6"/>
  <c r="V346" i="6"/>
  <c r="W440" i="22"/>
  <c r="X77" i="22"/>
  <c r="AP181" i="18"/>
  <c r="AQ181" i="18" s="1"/>
  <c r="V79" i="23"/>
  <c r="AF181" i="18"/>
  <c r="Y79" i="23" s="1"/>
  <c r="X198" i="23"/>
  <c r="AF301" i="6"/>
  <c r="Y302" i="22" s="1"/>
  <c r="V302" i="22"/>
  <c r="AQ301" i="6"/>
  <c r="AR301" i="6" s="1"/>
  <c r="X152" i="23"/>
  <c r="U203" i="18"/>
  <c r="P203" i="18"/>
  <c r="AM203" i="18"/>
  <c r="Z203" i="18"/>
  <c r="V203" i="18"/>
  <c r="F101" i="23"/>
  <c r="X398" i="22"/>
  <c r="W230" i="22"/>
  <c r="U334" i="18"/>
  <c r="P334" i="18"/>
  <c r="Z334" i="18"/>
  <c r="F232" i="23"/>
  <c r="V334" i="18"/>
  <c r="AM334" i="18"/>
  <c r="AQ63" i="6"/>
  <c r="AR63" i="6" s="1"/>
  <c r="V64" i="22"/>
  <c r="AF63" i="6"/>
  <c r="Y64" i="22" s="1"/>
  <c r="AF77" i="6"/>
  <c r="Y78" i="22" s="1"/>
  <c r="V78" i="22"/>
  <c r="AQ77" i="6"/>
  <c r="AR77" i="6" s="1"/>
  <c r="AQ441" i="6"/>
  <c r="AR441" i="6" s="1"/>
  <c r="AF441" i="6"/>
  <c r="Y442" i="22" s="1"/>
  <c r="V442" i="22"/>
  <c r="X261" i="22"/>
  <c r="AF226" i="6"/>
  <c r="Y227" i="22" s="1"/>
  <c r="AQ226" i="6"/>
  <c r="AR226" i="6" s="1"/>
  <c r="V227" i="22"/>
  <c r="X190" i="23"/>
  <c r="X201" i="22"/>
  <c r="Z30" i="6"/>
  <c r="AN30" i="6"/>
  <c r="AY30" i="6" s="1"/>
  <c r="P30" i="6"/>
  <c r="F31" i="22"/>
  <c r="V30" i="6"/>
  <c r="U30" i="6"/>
  <c r="W413" i="22"/>
  <c r="W276" i="23"/>
  <c r="V184" i="6"/>
  <c r="AN184" i="6"/>
  <c r="AY184" i="6" s="1"/>
  <c r="Z184" i="6"/>
  <c r="U184" i="6"/>
  <c r="F185" i="22"/>
  <c r="P184" i="6"/>
  <c r="X232" i="23"/>
  <c r="AM227" i="18"/>
  <c r="V227" i="18"/>
  <c r="Z227" i="18"/>
  <c r="U227" i="18"/>
  <c r="P227" i="18"/>
  <c r="F125" i="23"/>
  <c r="W192" i="23"/>
  <c r="W371" i="23"/>
  <c r="F446" i="23"/>
  <c r="P548" i="18"/>
  <c r="U548" i="18"/>
  <c r="V548" i="18"/>
  <c r="AM548" i="18"/>
  <c r="Z548" i="18"/>
  <c r="X98" i="23"/>
  <c r="X322" i="22"/>
  <c r="AP395" i="18"/>
  <c r="AQ395" i="18" s="1"/>
  <c r="AF395" i="18"/>
  <c r="Y293" i="23" s="1"/>
  <c r="V293" i="23"/>
  <c r="W361" i="22"/>
  <c r="W433" i="23"/>
  <c r="AM590" i="18"/>
  <c r="U590" i="18"/>
  <c r="V590" i="18"/>
  <c r="P590" i="18"/>
  <c r="F488" i="23"/>
  <c r="Z590" i="18"/>
  <c r="Z133" i="6"/>
  <c r="V133" i="6"/>
  <c r="U133" i="6"/>
  <c r="F134" i="22"/>
  <c r="P133" i="6"/>
  <c r="AN133" i="6"/>
  <c r="AY133" i="6" s="1"/>
  <c r="AP311" i="18"/>
  <c r="AQ311" i="18" s="1"/>
  <c r="V209" i="23"/>
  <c r="AF311" i="18"/>
  <c r="Y209" i="23" s="1"/>
  <c r="X311" i="23"/>
  <c r="V150" i="6"/>
  <c r="P150" i="6"/>
  <c r="Z150" i="6"/>
  <c r="AN150" i="6"/>
  <c r="AY150" i="6" s="1"/>
  <c r="U150" i="6"/>
  <c r="F151" i="22"/>
  <c r="AP577" i="18"/>
  <c r="AQ577" i="18" s="1"/>
  <c r="AF577" i="18"/>
  <c r="Y475" i="23" s="1"/>
  <c r="V475" i="23"/>
  <c r="P76" i="6"/>
  <c r="Z76" i="6"/>
  <c r="U76" i="6"/>
  <c r="F77" i="22"/>
  <c r="V76" i="6"/>
  <c r="AN76" i="6"/>
  <c r="AY76" i="6" s="1"/>
  <c r="W438" i="23"/>
  <c r="P337" i="6"/>
  <c r="F338" i="22"/>
  <c r="AN337" i="6"/>
  <c r="AY337" i="6" s="1"/>
  <c r="U337" i="6"/>
  <c r="Z337" i="6"/>
  <c r="V337" i="6"/>
  <c r="Z362" i="6"/>
  <c r="U362" i="6"/>
  <c r="P362" i="6"/>
  <c r="F363" i="22"/>
  <c r="V362" i="6"/>
  <c r="AN362" i="6"/>
  <c r="AY362" i="6" s="1"/>
  <c r="V16" i="6"/>
  <c r="F17" i="22"/>
  <c r="AN16" i="6"/>
  <c r="AY16" i="6" s="1"/>
  <c r="P16" i="6"/>
  <c r="Z16" i="6"/>
  <c r="U16" i="6"/>
  <c r="AF253" i="6"/>
  <c r="Y254" i="22" s="1"/>
  <c r="V254" i="22"/>
  <c r="AQ253" i="6"/>
  <c r="AR253" i="6" s="1"/>
  <c r="X284" i="23"/>
  <c r="V362" i="23"/>
  <c r="AF464" i="18"/>
  <c r="Y362" i="23" s="1"/>
  <c r="AP464" i="18"/>
  <c r="AQ464" i="18" s="1"/>
  <c r="W111" i="22"/>
  <c r="W197" i="22"/>
  <c r="X138" i="23"/>
  <c r="P489" i="18"/>
  <c r="F387" i="23"/>
  <c r="U489" i="18"/>
  <c r="Z489" i="18"/>
  <c r="AM489" i="18"/>
  <c r="V489" i="18"/>
  <c r="W315" i="22"/>
  <c r="AQ183" i="6"/>
  <c r="AR183" i="6" s="1"/>
  <c r="AF183" i="6"/>
  <c r="Y184" i="22" s="1"/>
  <c r="V184" i="22"/>
  <c r="X30" i="22"/>
  <c r="W327" i="23"/>
  <c r="AP179" i="18"/>
  <c r="AQ179" i="18" s="1"/>
  <c r="AF179" i="18"/>
  <c r="Y77" i="23" s="1"/>
  <c r="V77" i="23"/>
  <c r="AQ245" i="6"/>
  <c r="AR245" i="6" s="1"/>
  <c r="V246" i="22"/>
  <c r="AF245" i="6"/>
  <c r="Y246" i="22" s="1"/>
  <c r="X123" i="22"/>
  <c r="W296" i="22"/>
  <c r="W224" i="23"/>
  <c r="X203" i="23"/>
  <c r="F92" i="23"/>
  <c r="Z194" i="18"/>
  <c r="U194" i="18"/>
  <c r="P194" i="18"/>
  <c r="V194" i="18"/>
  <c r="AM194" i="18"/>
  <c r="V433" i="18"/>
  <c r="Z433" i="18"/>
  <c r="P433" i="18"/>
  <c r="U433" i="18"/>
  <c r="F331" i="23"/>
  <c r="AM433" i="18"/>
  <c r="P101" i="6"/>
  <c r="F102" i="22"/>
  <c r="AN101" i="6"/>
  <c r="AY101" i="6" s="1"/>
  <c r="U101" i="6"/>
  <c r="V101" i="6"/>
  <c r="Z101" i="6"/>
  <c r="W343" i="23"/>
  <c r="X202" i="22"/>
  <c r="V418" i="18"/>
  <c r="F316" i="23"/>
  <c r="U418" i="18"/>
  <c r="AM418" i="18"/>
  <c r="Z418" i="18"/>
  <c r="P418" i="18"/>
  <c r="W65" i="23"/>
  <c r="W244" i="23"/>
  <c r="X403" i="22"/>
  <c r="W145" i="23"/>
  <c r="X118" i="22"/>
  <c r="W149" i="23"/>
  <c r="F284" i="22"/>
  <c r="Z283" i="6"/>
  <c r="U283" i="6"/>
  <c r="V283" i="6"/>
  <c r="AN283" i="6"/>
  <c r="AY283" i="6" s="1"/>
  <c r="P283" i="6"/>
  <c r="F30" i="22"/>
  <c r="P29" i="6"/>
  <c r="Z29" i="6"/>
  <c r="V29" i="6"/>
  <c r="AN29" i="6"/>
  <c r="AY29" i="6" s="1"/>
  <c r="U29" i="6"/>
  <c r="W385" i="23"/>
  <c r="X191" i="22"/>
  <c r="X121" i="22"/>
  <c r="AM166" i="18"/>
  <c r="F64" i="23"/>
  <c r="P166" i="18"/>
  <c r="V166" i="18"/>
  <c r="U166" i="18"/>
  <c r="Z166" i="18"/>
  <c r="P213" i="6"/>
  <c r="F214" i="22"/>
  <c r="Z213" i="6"/>
  <c r="AN213" i="6"/>
  <c r="AY213" i="6" s="1"/>
  <c r="U213" i="6"/>
  <c r="V213" i="6"/>
  <c r="AF406" i="6"/>
  <c r="Y407" i="22" s="1"/>
  <c r="AQ406" i="6"/>
  <c r="AR406" i="6" s="1"/>
  <c r="V407" i="22"/>
  <c r="W50" i="22"/>
  <c r="P351" i="18"/>
  <c r="U351" i="18"/>
  <c r="Z351" i="18"/>
  <c r="F249" i="23"/>
  <c r="AM351" i="18"/>
  <c r="V351" i="18"/>
  <c r="AF453" i="6"/>
  <c r="Y454" i="22" s="1"/>
  <c r="V454" i="22"/>
  <c r="AQ453" i="6"/>
  <c r="AR453" i="6" s="1"/>
  <c r="X221" i="22"/>
  <c r="X75" i="22"/>
  <c r="X247" i="22"/>
  <c r="AF242" i="6"/>
  <c r="Y243" i="22" s="1"/>
  <c r="AQ242" i="6"/>
  <c r="AR242" i="6" s="1"/>
  <c r="V243" i="22"/>
  <c r="X479" i="22"/>
  <c r="AQ478" i="6"/>
  <c r="AR478" i="6" s="1"/>
  <c r="AF478" i="6"/>
  <c r="Y479" i="22" s="1"/>
  <c r="V479" i="22"/>
  <c r="V481" i="22"/>
  <c r="AF480" i="6"/>
  <c r="Y481" i="22" s="1"/>
  <c r="AQ480" i="6"/>
  <c r="AR480" i="6" s="1"/>
  <c r="AP275" i="18"/>
  <c r="AQ275" i="18" s="1"/>
  <c r="V173" i="23"/>
  <c r="AF275" i="18"/>
  <c r="Y173" i="23" s="1"/>
  <c r="W450" i="22"/>
  <c r="F271" i="22"/>
  <c r="U270" i="6"/>
  <c r="P270" i="6"/>
  <c r="V270" i="6"/>
  <c r="AN270" i="6"/>
  <c r="AY270" i="6" s="1"/>
  <c r="Z270" i="6"/>
  <c r="F337" i="23"/>
  <c r="U439" i="18"/>
  <c r="AM439" i="18"/>
  <c r="Z439" i="18"/>
  <c r="V439" i="18"/>
  <c r="P439" i="18"/>
  <c r="AF578" i="18"/>
  <c r="Y476" i="23" s="1"/>
  <c r="AP578" i="18"/>
  <c r="AQ578" i="18" s="1"/>
  <c r="V476" i="23"/>
  <c r="W109" i="23"/>
  <c r="X246" i="23"/>
  <c r="W331" i="23"/>
  <c r="AQ184" i="6"/>
  <c r="AR184" i="6" s="1"/>
  <c r="V185" i="22"/>
  <c r="AF184" i="6"/>
  <c r="Y185" i="22" s="1"/>
  <c r="W504" i="23"/>
  <c r="Z162" i="18"/>
  <c r="AM162" i="18"/>
  <c r="P162" i="18"/>
  <c r="V162" i="18"/>
  <c r="F60" i="23"/>
  <c r="U162" i="18"/>
  <c r="AF423" i="18"/>
  <c r="Y321" i="23" s="1"/>
  <c r="V321" i="23"/>
  <c r="AP423" i="18"/>
  <c r="AQ423" i="18" s="1"/>
  <c r="AM424" i="18"/>
  <c r="Z424" i="18"/>
  <c r="V424" i="18"/>
  <c r="U424" i="18"/>
  <c r="F322" i="23"/>
  <c r="P424" i="18"/>
  <c r="P253" i="18"/>
  <c r="U253" i="18"/>
  <c r="F151" i="23"/>
  <c r="AM253" i="18"/>
  <c r="Z253" i="18"/>
  <c r="V253" i="18"/>
  <c r="W292" i="22"/>
  <c r="W71" i="22"/>
  <c r="U264" i="18"/>
  <c r="F162" i="23"/>
  <c r="AM264" i="18"/>
  <c r="P264" i="18"/>
  <c r="V264" i="18"/>
  <c r="Z264" i="18"/>
  <c r="AN258" i="6"/>
  <c r="AY258" i="6" s="1"/>
  <c r="Z258" i="6"/>
  <c r="U258" i="6"/>
  <c r="F259" i="22"/>
  <c r="V258" i="6"/>
  <c r="P258" i="6"/>
  <c r="V320" i="23"/>
  <c r="AP422" i="18"/>
  <c r="AQ422" i="18" s="1"/>
  <c r="AF422" i="18"/>
  <c r="Y320" i="23" s="1"/>
  <c r="X66" i="23"/>
  <c r="AF307" i="18"/>
  <c r="Y205" i="23" s="1"/>
  <c r="V205" i="23"/>
  <c r="AP307" i="18"/>
  <c r="AQ307" i="18" s="1"/>
  <c r="AQ501" i="6"/>
  <c r="AR501" i="6" s="1"/>
  <c r="AF501" i="6"/>
  <c r="Y502" i="22" s="1"/>
  <c r="V502" i="22"/>
  <c r="X252" i="23"/>
  <c r="X131" i="23"/>
  <c r="V118" i="22"/>
  <c r="AQ117" i="6"/>
  <c r="AR117" i="6" s="1"/>
  <c r="AF117" i="6"/>
  <c r="Y118" i="22" s="1"/>
  <c r="P453" i="18"/>
  <c r="F351" i="23"/>
  <c r="U453" i="18"/>
  <c r="AM453" i="18"/>
  <c r="V453" i="18"/>
  <c r="Z453" i="18"/>
  <c r="W330" i="23"/>
  <c r="X113" i="22"/>
  <c r="W453" i="22"/>
  <c r="X392" i="23"/>
  <c r="AF131" i="18"/>
  <c r="Y29" i="23" s="1"/>
  <c r="AP131" i="18"/>
  <c r="AQ131" i="18" s="1"/>
  <c r="V29" i="23"/>
  <c r="V354" i="23"/>
  <c r="AF456" i="18"/>
  <c r="Y354" i="23" s="1"/>
  <c r="AP456" i="18"/>
  <c r="AQ456" i="18" s="1"/>
  <c r="U53" i="6"/>
  <c r="V53" i="6"/>
  <c r="AN53" i="6"/>
  <c r="AY53" i="6" s="1"/>
  <c r="Z53" i="6"/>
  <c r="F54" i="22"/>
  <c r="P53" i="6"/>
  <c r="W428" i="22"/>
  <c r="W444" i="23"/>
  <c r="W305" i="23"/>
  <c r="AP361" i="18"/>
  <c r="AQ361" i="18" s="1"/>
  <c r="V259" i="23"/>
  <c r="AF361" i="18"/>
  <c r="Y259" i="23" s="1"/>
  <c r="W27" i="22"/>
  <c r="V487" i="6"/>
  <c r="Z487" i="6"/>
  <c r="AN487" i="6"/>
  <c r="AY487" i="6" s="1"/>
  <c r="F488" i="22"/>
  <c r="P487" i="6"/>
  <c r="U487" i="6"/>
  <c r="W258" i="23"/>
  <c r="X276" i="22"/>
  <c r="W312" i="22"/>
  <c r="X45" i="23"/>
  <c r="AP380" i="18"/>
  <c r="AQ380" i="18" s="1"/>
  <c r="V278" i="23"/>
  <c r="AF380" i="18"/>
  <c r="Y278" i="23" s="1"/>
  <c r="U180" i="18"/>
  <c r="V180" i="18"/>
  <c r="Z180" i="18"/>
  <c r="AM180" i="18"/>
  <c r="P180" i="18"/>
  <c r="F78" i="23"/>
  <c r="Z320" i="6"/>
  <c r="V320" i="6"/>
  <c r="P320" i="6"/>
  <c r="AN320" i="6"/>
  <c r="AY320" i="6" s="1"/>
  <c r="U320" i="6"/>
  <c r="F321" i="22"/>
  <c r="X450" i="23"/>
  <c r="U510" i="18"/>
  <c r="P510" i="18"/>
  <c r="V510" i="18"/>
  <c r="Z510" i="18"/>
  <c r="F408" i="23"/>
  <c r="AM510" i="18"/>
  <c r="W185" i="22"/>
  <c r="F487" i="22"/>
  <c r="P486" i="6"/>
  <c r="V486" i="6"/>
  <c r="U486" i="6"/>
  <c r="Z486" i="6"/>
  <c r="AN486" i="6"/>
  <c r="AY486" i="6" s="1"/>
  <c r="W210" i="23"/>
  <c r="Z477" i="18"/>
  <c r="AM477" i="18"/>
  <c r="V477" i="18"/>
  <c r="P477" i="18"/>
  <c r="F375" i="23"/>
  <c r="U477" i="18"/>
  <c r="X503" i="23"/>
  <c r="W510" i="23"/>
  <c r="V113" i="22"/>
  <c r="AQ112" i="6"/>
  <c r="AR112" i="6" s="1"/>
  <c r="AF112" i="6"/>
  <c r="Y113" i="22" s="1"/>
  <c r="X79" i="23"/>
  <c r="X113" i="23"/>
  <c r="W248" i="23"/>
  <c r="W156" i="22"/>
  <c r="X245" i="22"/>
  <c r="AF358" i="18"/>
  <c r="Y256" i="23" s="1"/>
  <c r="AP358" i="18"/>
  <c r="AQ358" i="18" s="1"/>
  <c r="V256" i="23"/>
  <c r="W63" i="22"/>
  <c r="AF458" i="6"/>
  <c r="Y459" i="22" s="1"/>
  <c r="V459" i="22"/>
  <c r="AQ458" i="6"/>
  <c r="AR458" i="6" s="1"/>
  <c r="V116" i="6"/>
  <c r="AN116" i="6"/>
  <c r="AY116" i="6" s="1"/>
  <c r="F117" i="22"/>
  <c r="U116" i="6"/>
  <c r="P116" i="6"/>
  <c r="Z116" i="6"/>
  <c r="W112" i="23"/>
  <c r="P303" i="6"/>
  <c r="F304" i="22"/>
  <c r="U303" i="6"/>
  <c r="V303" i="6"/>
  <c r="AN303" i="6"/>
  <c r="AY303" i="6" s="1"/>
  <c r="Z303" i="6"/>
  <c r="AM214" i="18"/>
  <c r="P214" i="18"/>
  <c r="V214" i="18"/>
  <c r="Z214" i="18"/>
  <c r="U214" i="18"/>
  <c r="F112" i="23"/>
  <c r="F481" i="22"/>
  <c r="V480" i="6"/>
  <c r="P480" i="6"/>
  <c r="Z480" i="6"/>
  <c r="AN480" i="6"/>
  <c r="AY480" i="6" s="1"/>
  <c r="U480" i="6"/>
  <c r="AF218" i="18"/>
  <c r="Y116" i="23" s="1"/>
  <c r="AP218" i="18"/>
  <c r="AQ218" i="18" s="1"/>
  <c r="V116" i="23"/>
  <c r="V224" i="23"/>
  <c r="AP326" i="18"/>
  <c r="AQ326" i="18" s="1"/>
  <c r="AF326" i="18"/>
  <c r="Y224" i="23" s="1"/>
  <c r="W325" i="22"/>
  <c r="AQ448" i="6"/>
  <c r="AR448" i="6" s="1"/>
  <c r="AF448" i="6"/>
  <c r="Y449" i="22" s="1"/>
  <c r="V449" i="22"/>
  <c r="AF556" i="18"/>
  <c r="Y454" i="23" s="1"/>
  <c r="V454" i="23"/>
  <c r="AP556" i="18"/>
  <c r="AQ556" i="18" s="1"/>
  <c r="V144" i="22"/>
  <c r="AQ143" i="6"/>
  <c r="AR143" i="6" s="1"/>
  <c r="AF143" i="6"/>
  <c r="Y144" i="22" s="1"/>
  <c r="AF402" i="18"/>
  <c r="Y300" i="23" s="1"/>
  <c r="AP402" i="18"/>
  <c r="AQ402" i="18" s="1"/>
  <c r="V300" i="23"/>
  <c r="X168" i="23"/>
  <c r="W498" i="22"/>
  <c r="AQ331" i="6"/>
  <c r="AR331" i="6" s="1"/>
  <c r="V332" i="22"/>
  <c r="AF331" i="6"/>
  <c r="Y332" i="22" s="1"/>
  <c r="V208" i="22"/>
  <c r="AQ207" i="6"/>
  <c r="AR207" i="6" s="1"/>
  <c r="AF207" i="6"/>
  <c r="Y208" i="22" s="1"/>
  <c r="X203" i="22"/>
  <c r="W113" i="23"/>
  <c r="X338" i="23"/>
  <c r="W263" i="23"/>
  <c r="AQ160" i="6"/>
  <c r="AR160" i="6" s="1"/>
  <c r="V161" i="22"/>
  <c r="AF160" i="6"/>
  <c r="Y161" i="22" s="1"/>
  <c r="X353" i="22"/>
  <c r="Z149" i="6"/>
  <c r="F150" i="22"/>
  <c r="V149" i="6"/>
  <c r="P149" i="6"/>
  <c r="U149" i="6"/>
  <c r="AN149" i="6"/>
  <c r="AY149" i="6" s="1"/>
  <c r="AF273" i="6"/>
  <c r="Y274" i="22" s="1"/>
  <c r="V274" i="22"/>
  <c r="AQ273" i="6"/>
  <c r="AR273" i="6" s="1"/>
  <c r="W451" i="23"/>
  <c r="W318" i="22"/>
  <c r="V310" i="6"/>
  <c r="F311" i="22"/>
  <c r="AN310" i="6"/>
  <c r="AY310" i="6" s="1"/>
  <c r="U310" i="6"/>
  <c r="Z310" i="6"/>
  <c r="P310" i="6"/>
  <c r="Z494" i="6"/>
  <c r="F495" i="22"/>
  <c r="AN494" i="6"/>
  <c r="AY494" i="6" s="1"/>
  <c r="P494" i="6"/>
  <c r="V494" i="6"/>
  <c r="U494" i="6"/>
  <c r="W74" i="22"/>
  <c r="X481" i="23"/>
  <c r="X230" i="23"/>
  <c r="V454" i="18"/>
  <c r="Z454" i="18"/>
  <c r="AM454" i="18"/>
  <c r="F352" i="23"/>
  <c r="P454" i="18"/>
  <c r="U454" i="18"/>
  <c r="F195" i="23"/>
  <c r="U297" i="18"/>
  <c r="P297" i="18"/>
  <c r="V297" i="18"/>
  <c r="AM297" i="18"/>
  <c r="Z297" i="18"/>
  <c r="AM569" i="18"/>
  <c r="U569" i="18"/>
  <c r="P569" i="18"/>
  <c r="F467" i="23"/>
  <c r="V569" i="18"/>
  <c r="Z569" i="18"/>
  <c r="AP116" i="18"/>
  <c r="AQ116" i="18" s="1"/>
  <c r="V14" i="23"/>
  <c r="AF116" i="18"/>
  <c r="Y14" i="23" s="1"/>
  <c r="AF55" i="6"/>
  <c r="Y56" i="22" s="1"/>
  <c r="V56" i="22"/>
  <c r="AQ55" i="6"/>
  <c r="AR55" i="6" s="1"/>
  <c r="X413" i="23"/>
  <c r="P601" i="18"/>
  <c r="AM601" i="18"/>
  <c r="Z601" i="18"/>
  <c r="F499" i="23"/>
  <c r="U601" i="18"/>
  <c r="V601" i="18"/>
  <c r="X390" i="22"/>
  <c r="AM356" i="18"/>
  <c r="U356" i="18"/>
  <c r="Z356" i="18"/>
  <c r="P356" i="18"/>
  <c r="F254" i="23"/>
  <c r="V356" i="18"/>
  <c r="X474" i="22"/>
  <c r="V109" i="23"/>
  <c r="AP211" i="18"/>
  <c r="AQ211" i="18" s="1"/>
  <c r="AF211" i="18"/>
  <c r="Y109" i="23" s="1"/>
  <c r="X401" i="22"/>
  <c r="X180" i="22"/>
  <c r="W277" i="22"/>
  <c r="W144" i="23"/>
  <c r="W284" i="23"/>
  <c r="P395" i="18"/>
  <c r="Z395" i="18"/>
  <c r="AM395" i="18"/>
  <c r="U395" i="18"/>
  <c r="V395" i="18"/>
  <c r="F293" i="23"/>
  <c r="W286" i="23"/>
  <c r="W347" i="22"/>
  <c r="AP204" i="18"/>
  <c r="AQ204" i="18" s="1"/>
  <c r="V102" i="23"/>
  <c r="AF204" i="18"/>
  <c r="Y102" i="23" s="1"/>
  <c r="W481" i="23"/>
  <c r="V287" i="22"/>
  <c r="AQ286" i="6"/>
  <c r="AR286" i="6" s="1"/>
  <c r="AF286" i="6"/>
  <c r="Y287" i="22" s="1"/>
  <c r="V218" i="23"/>
  <c r="AF320" i="18"/>
  <c r="Y218" i="23" s="1"/>
  <c r="AP320" i="18"/>
  <c r="AQ320" i="18" s="1"/>
  <c r="X473" i="23"/>
  <c r="W468" i="23"/>
  <c r="W448" i="22"/>
  <c r="W320" i="23"/>
  <c r="AM246" i="18"/>
  <c r="P246" i="18"/>
  <c r="U246" i="18"/>
  <c r="V246" i="18"/>
  <c r="F144" i="23"/>
  <c r="Z246" i="18"/>
  <c r="W110" i="22"/>
  <c r="U605" i="18"/>
  <c r="AM605" i="18"/>
  <c r="Z605" i="18"/>
  <c r="V605" i="18"/>
  <c r="P605" i="18"/>
  <c r="F503" i="23"/>
  <c r="W314" i="22"/>
  <c r="V57" i="22"/>
  <c r="AF56" i="6"/>
  <c r="Y57" i="22" s="1"/>
  <c r="AQ56" i="6"/>
  <c r="AR56" i="6" s="1"/>
  <c r="X496" i="22"/>
  <c r="W250" i="22"/>
  <c r="X76" i="22"/>
  <c r="W296" i="23"/>
  <c r="F29" i="23"/>
  <c r="P131" i="18"/>
  <c r="U131" i="18"/>
  <c r="AM131" i="18"/>
  <c r="Z131" i="18"/>
  <c r="V131" i="18"/>
  <c r="Z98" i="6"/>
  <c r="P98" i="6"/>
  <c r="V98" i="6"/>
  <c r="F99" i="22"/>
  <c r="U98" i="6"/>
  <c r="AN98" i="6"/>
  <c r="AY98" i="6" s="1"/>
  <c r="X307" i="22"/>
  <c r="X329" i="23"/>
  <c r="X440" i="22"/>
  <c r="U436" i="6"/>
  <c r="F437" i="22"/>
  <c r="Z436" i="6"/>
  <c r="P436" i="6"/>
  <c r="AN436" i="6"/>
  <c r="AY436" i="6" s="1"/>
  <c r="V436" i="6"/>
  <c r="U273" i="18"/>
  <c r="Z273" i="18"/>
  <c r="P273" i="18"/>
  <c r="V273" i="18"/>
  <c r="AM273" i="18"/>
  <c r="F171" i="23"/>
  <c r="AP285" i="18"/>
  <c r="AQ285" i="18" s="1"/>
  <c r="AF285" i="18"/>
  <c r="Y183" i="23" s="1"/>
  <c r="V183" i="23"/>
  <c r="P410" i="18"/>
  <c r="V410" i="18"/>
  <c r="AM410" i="18"/>
  <c r="U410" i="18"/>
  <c r="Z410" i="18"/>
  <c r="F308" i="23"/>
  <c r="AP368" i="18"/>
  <c r="AQ368" i="18" s="1"/>
  <c r="V266" i="23"/>
  <c r="AF368" i="18"/>
  <c r="Y266" i="23" s="1"/>
  <c r="AP282" i="18"/>
  <c r="AQ282" i="18" s="1"/>
  <c r="AF282" i="18"/>
  <c r="Y180" i="23" s="1"/>
  <c r="V180" i="23"/>
  <c r="AP157" i="18"/>
  <c r="AQ157" i="18" s="1"/>
  <c r="AF157" i="18"/>
  <c r="Y55" i="23" s="1"/>
  <c r="V55" i="23"/>
  <c r="X260" i="22"/>
  <c r="AQ404" i="6"/>
  <c r="AR404" i="6" s="1"/>
  <c r="V405" i="22"/>
  <c r="AF404" i="6"/>
  <c r="Y405" i="22" s="1"/>
  <c r="AF162" i="18"/>
  <c r="Y60" i="23" s="1"/>
  <c r="AP162" i="18"/>
  <c r="AQ162" i="18" s="1"/>
  <c r="V60" i="23"/>
  <c r="AN349" i="6"/>
  <c r="AY349" i="6" s="1"/>
  <c r="U349" i="6"/>
  <c r="P349" i="6"/>
  <c r="V349" i="6"/>
  <c r="Z349" i="6"/>
  <c r="F350" i="22"/>
  <c r="X266" i="22"/>
  <c r="AN400" i="6"/>
  <c r="AY400" i="6" s="1"/>
  <c r="Z400" i="6"/>
  <c r="U400" i="6"/>
  <c r="P400" i="6"/>
  <c r="V400" i="6"/>
  <c r="F401" i="22"/>
  <c r="X284" i="22"/>
  <c r="U430" i="18"/>
  <c r="Z430" i="18"/>
  <c r="F328" i="23"/>
  <c r="V430" i="18"/>
  <c r="AM430" i="18"/>
  <c r="P430" i="18"/>
  <c r="W24" i="23"/>
  <c r="W139" i="23"/>
  <c r="X468" i="23"/>
  <c r="X487" i="23"/>
  <c r="W449" i="22"/>
  <c r="W441" i="23"/>
  <c r="F70" i="23"/>
  <c r="V172" i="18"/>
  <c r="P172" i="18"/>
  <c r="AM172" i="18"/>
  <c r="U172" i="18"/>
  <c r="Z172" i="18"/>
  <c r="V67" i="6"/>
  <c r="AN67" i="6"/>
  <c r="AY67" i="6" s="1"/>
  <c r="Z67" i="6"/>
  <c r="F68" i="22"/>
  <c r="P67" i="6"/>
  <c r="U67" i="6"/>
  <c r="W263" i="22"/>
  <c r="W142" i="22"/>
  <c r="V182" i="23"/>
  <c r="AF284" i="18"/>
  <c r="Y182" i="23" s="1"/>
  <c r="AP284" i="18"/>
  <c r="AQ284" i="18" s="1"/>
  <c r="X446" i="22"/>
  <c r="F297" i="23"/>
  <c r="P399" i="18"/>
  <c r="AM399" i="18"/>
  <c r="Z399" i="18"/>
  <c r="V399" i="18"/>
  <c r="U399" i="18"/>
  <c r="P240" i="6"/>
  <c r="F241" i="22"/>
  <c r="V240" i="6"/>
  <c r="U240" i="6"/>
  <c r="AN240" i="6"/>
  <c r="AY240" i="6" s="1"/>
  <c r="Z240" i="6"/>
  <c r="W294" i="22"/>
  <c r="W163" i="23"/>
  <c r="AP582" i="18"/>
  <c r="AQ582" i="18" s="1"/>
  <c r="V480" i="23"/>
  <c r="AF582" i="18"/>
  <c r="Y480" i="23" s="1"/>
  <c r="X345" i="23"/>
  <c r="AM184" i="18"/>
  <c r="P184" i="18"/>
  <c r="F82" i="23"/>
  <c r="U184" i="18"/>
  <c r="V184" i="18"/>
  <c r="Z184" i="18"/>
  <c r="W130" i="22"/>
  <c r="X439" i="23"/>
  <c r="AQ200" i="6"/>
  <c r="AR200" i="6" s="1"/>
  <c r="V201" i="22"/>
  <c r="AF200" i="6"/>
  <c r="Y201" i="22" s="1"/>
  <c r="V39" i="22"/>
  <c r="AQ38" i="6"/>
  <c r="AR38" i="6" s="1"/>
  <c r="AF38" i="6"/>
  <c r="Y39" i="22" s="1"/>
  <c r="W439" i="23"/>
  <c r="W61" i="22"/>
  <c r="W465" i="23"/>
  <c r="W415" i="23"/>
  <c r="X394" i="23"/>
  <c r="W508" i="22"/>
  <c r="W20" i="23"/>
  <c r="V383" i="22"/>
  <c r="AQ382" i="6"/>
  <c r="AR382" i="6" s="1"/>
  <c r="AF382" i="6"/>
  <c r="Y383" i="22" s="1"/>
  <c r="W192" i="22"/>
  <c r="X133" i="23"/>
  <c r="W78" i="22"/>
  <c r="W509" i="23"/>
  <c r="Z491" i="18"/>
  <c r="P491" i="18"/>
  <c r="U491" i="18"/>
  <c r="AM491" i="18"/>
  <c r="V491" i="18"/>
  <c r="F389" i="23"/>
  <c r="W223" i="23"/>
  <c r="V255" i="22"/>
  <c r="AF254" i="6"/>
  <c r="Y255" i="22" s="1"/>
  <c r="AQ254" i="6"/>
  <c r="AR254" i="6" s="1"/>
  <c r="AF281" i="18"/>
  <c r="Y179" i="23" s="1"/>
  <c r="V179" i="23"/>
  <c r="AP281" i="18"/>
  <c r="AQ281" i="18" s="1"/>
  <c r="P304" i="18"/>
  <c r="U304" i="18"/>
  <c r="AM304" i="18"/>
  <c r="V304" i="18"/>
  <c r="Z304" i="18"/>
  <c r="F202" i="23"/>
  <c r="X396" i="23"/>
  <c r="W486" i="22"/>
  <c r="X285" i="23"/>
  <c r="AQ107" i="6"/>
  <c r="AR107" i="6" s="1"/>
  <c r="V108" i="22"/>
  <c r="AF107" i="6"/>
  <c r="Y108" i="22" s="1"/>
  <c r="X90" i="23"/>
  <c r="W207" i="23"/>
  <c r="X174" i="22"/>
  <c r="W367" i="22"/>
  <c r="W76" i="22"/>
  <c r="V520" i="18"/>
  <c r="AM520" i="18"/>
  <c r="Z520" i="18"/>
  <c r="U520" i="18"/>
  <c r="P520" i="18"/>
  <c r="F418" i="23"/>
  <c r="W240" i="23"/>
  <c r="AN200" i="6"/>
  <c r="AY200" i="6" s="1"/>
  <c r="P200" i="6"/>
  <c r="Z200" i="6"/>
  <c r="V200" i="6"/>
  <c r="U200" i="6"/>
  <c r="F201" i="22"/>
  <c r="V86" i="23"/>
  <c r="AF188" i="18"/>
  <c r="Y86" i="23" s="1"/>
  <c r="AP188" i="18"/>
  <c r="AQ188" i="18" s="1"/>
  <c r="AF462" i="6"/>
  <c r="Y463" i="22" s="1"/>
  <c r="AQ462" i="6"/>
  <c r="AR462" i="6" s="1"/>
  <c r="V463" i="22"/>
  <c r="X411" i="23"/>
  <c r="W400" i="22"/>
  <c r="AM387" i="18"/>
  <c r="F285" i="23"/>
  <c r="P387" i="18"/>
  <c r="Z387" i="18"/>
  <c r="U387" i="18"/>
  <c r="V387" i="18"/>
  <c r="W506" i="22"/>
  <c r="AQ81" i="6"/>
  <c r="AR81" i="6" s="1"/>
  <c r="AF81" i="6"/>
  <c r="Y82" i="22" s="1"/>
  <c r="V82" i="22"/>
  <c r="Z39" i="6"/>
  <c r="P39" i="6"/>
  <c r="AN39" i="6"/>
  <c r="AY39" i="6" s="1"/>
  <c r="U39" i="6"/>
  <c r="F40" i="22"/>
  <c r="V39" i="6"/>
  <c r="X308" i="22"/>
  <c r="AF599" i="18"/>
  <c r="Y497" i="23" s="1"/>
  <c r="V497" i="23"/>
  <c r="AP599" i="18"/>
  <c r="AQ599" i="18" s="1"/>
  <c r="W137" i="23"/>
  <c r="Z450" i="18"/>
  <c r="U450" i="18"/>
  <c r="P450" i="18"/>
  <c r="F348" i="23"/>
  <c r="V450" i="18"/>
  <c r="AM450" i="18"/>
  <c r="AM610" i="18"/>
  <c r="F508" i="23"/>
  <c r="Z610" i="18"/>
  <c r="V610" i="18"/>
  <c r="P610" i="18"/>
  <c r="U610" i="18"/>
  <c r="U589" i="18"/>
  <c r="F487" i="23"/>
  <c r="AM589" i="18"/>
  <c r="Z589" i="18"/>
  <c r="V589" i="18"/>
  <c r="P589" i="18"/>
  <c r="AP226" i="18"/>
  <c r="AQ226" i="18" s="1"/>
  <c r="AF226" i="18"/>
  <c r="Y124" i="23" s="1"/>
  <c r="V124" i="23"/>
  <c r="W466" i="22"/>
  <c r="X272" i="22"/>
  <c r="P592" i="18"/>
  <c r="F490" i="23"/>
  <c r="U592" i="18"/>
  <c r="Z592" i="18"/>
  <c r="V592" i="18"/>
  <c r="AM592" i="18"/>
  <c r="W354" i="23"/>
  <c r="U472" i="18"/>
  <c r="Z472" i="18"/>
  <c r="F370" i="23"/>
  <c r="V472" i="18"/>
  <c r="P472" i="18"/>
  <c r="AM472" i="18"/>
  <c r="AF498" i="18"/>
  <c r="Y396" i="23" s="1"/>
  <c r="AP498" i="18"/>
  <c r="AQ498" i="18" s="1"/>
  <c r="V396" i="23"/>
  <c r="AN445" i="6"/>
  <c r="AY445" i="6" s="1"/>
  <c r="U445" i="6"/>
  <c r="V445" i="6"/>
  <c r="Z445" i="6"/>
  <c r="F446" i="22"/>
  <c r="P445" i="6"/>
  <c r="X317" i="23"/>
  <c r="X263" i="22"/>
  <c r="AP139" i="18"/>
  <c r="AQ139" i="18" s="1"/>
  <c r="AF139" i="18"/>
  <c r="Y37" i="23" s="1"/>
  <c r="V37" i="23"/>
  <c r="X325" i="23"/>
  <c r="W60" i="23"/>
  <c r="AF171" i="18"/>
  <c r="Y69" i="23" s="1"/>
  <c r="AP171" i="18"/>
  <c r="AQ171" i="18" s="1"/>
  <c r="V69" i="23"/>
  <c r="AN336" i="6"/>
  <c r="AY336" i="6" s="1"/>
  <c r="Z336" i="6"/>
  <c r="P336" i="6"/>
  <c r="U336" i="6"/>
  <c r="V336" i="6"/>
  <c r="F337" i="22"/>
  <c r="AF14" i="6"/>
  <c r="Y15" i="22" s="1"/>
  <c r="V15" i="22"/>
  <c r="AQ14" i="6"/>
  <c r="AR14" i="6" s="1"/>
  <c r="AM318" i="18"/>
  <c r="V318" i="18"/>
  <c r="Z318" i="18"/>
  <c r="U318" i="18"/>
  <c r="F216" i="23"/>
  <c r="P318" i="18"/>
  <c r="P384" i="6"/>
  <c r="AN384" i="6"/>
  <c r="AY384" i="6" s="1"/>
  <c r="V384" i="6"/>
  <c r="F385" i="22"/>
  <c r="Z384" i="6"/>
  <c r="U384" i="6"/>
  <c r="AM528" i="18"/>
  <c r="V528" i="18"/>
  <c r="F426" i="23"/>
  <c r="P528" i="18"/>
  <c r="U528" i="18"/>
  <c r="Z528" i="18"/>
  <c r="W290" i="22"/>
  <c r="X41" i="23"/>
  <c r="X304" i="22"/>
  <c r="AQ161" i="6"/>
  <c r="AR161" i="6" s="1"/>
  <c r="V162" i="22"/>
  <c r="AF161" i="6"/>
  <c r="Y162" i="22" s="1"/>
  <c r="AQ280" i="6"/>
  <c r="AR280" i="6" s="1"/>
  <c r="AF280" i="6"/>
  <c r="Y281" i="22" s="1"/>
  <c r="V281" i="22"/>
  <c r="AF272" i="6"/>
  <c r="Y273" i="22" s="1"/>
  <c r="AQ272" i="6"/>
  <c r="AR272" i="6" s="1"/>
  <c r="V273" i="22"/>
  <c r="V294" i="6"/>
  <c r="P294" i="6"/>
  <c r="Z294" i="6"/>
  <c r="F295" i="22"/>
  <c r="U294" i="6"/>
  <c r="AN294" i="6"/>
  <c r="AY294" i="6" s="1"/>
  <c r="X267" i="22"/>
  <c r="X102" i="22"/>
  <c r="V412" i="22"/>
  <c r="AQ411" i="6"/>
  <c r="AR411" i="6" s="1"/>
  <c r="AF411" i="6"/>
  <c r="Y412" i="22" s="1"/>
  <c r="W362" i="22"/>
  <c r="W481" i="22"/>
  <c r="AF475" i="18"/>
  <c r="Y373" i="23" s="1"/>
  <c r="V373" i="23"/>
  <c r="AP475" i="18"/>
  <c r="AQ475" i="18" s="1"/>
  <c r="V438" i="23"/>
  <c r="AF540" i="18"/>
  <c r="Y438" i="23" s="1"/>
  <c r="AP540" i="18"/>
  <c r="AQ540" i="18" s="1"/>
  <c r="P52" i="6"/>
  <c r="AN52" i="6"/>
  <c r="AY52" i="6" s="1"/>
  <c r="F53" i="22"/>
  <c r="V52" i="6"/>
  <c r="Z52" i="6"/>
  <c r="U52" i="6"/>
  <c r="X33" i="22"/>
  <c r="W29" i="23"/>
  <c r="AQ218" i="6"/>
  <c r="AR218" i="6" s="1"/>
  <c r="V219" i="22"/>
  <c r="AF218" i="6"/>
  <c r="Y219" i="22" s="1"/>
  <c r="W227" i="23"/>
  <c r="X361" i="23"/>
  <c r="AF362" i="6"/>
  <c r="Y363" i="22" s="1"/>
  <c r="V363" i="22"/>
  <c r="AQ362" i="6"/>
  <c r="AR362" i="6" s="1"/>
  <c r="X218" i="22"/>
  <c r="U447" i="18"/>
  <c r="V447" i="18"/>
  <c r="F345" i="23"/>
  <c r="Z447" i="18"/>
  <c r="AM447" i="18"/>
  <c r="P447" i="18"/>
  <c r="X318" i="23"/>
  <c r="AF413" i="18"/>
  <c r="Y311" i="23" s="1"/>
  <c r="AP413" i="18"/>
  <c r="AQ413" i="18" s="1"/>
  <c r="V311" i="23"/>
  <c r="X154" i="23"/>
  <c r="AP117" i="18"/>
  <c r="AQ117" i="18" s="1"/>
  <c r="V15" i="23"/>
  <c r="AF117" i="18"/>
  <c r="Y15" i="23" s="1"/>
  <c r="AP249" i="18"/>
  <c r="AQ249" i="18" s="1"/>
  <c r="AF249" i="18"/>
  <c r="Y147" i="23" s="1"/>
  <c r="V147" i="23"/>
  <c r="W105" i="22"/>
  <c r="V257" i="22"/>
  <c r="AF256" i="6"/>
  <c r="Y257" i="22" s="1"/>
  <c r="AQ256" i="6"/>
  <c r="AR256" i="6" s="1"/>
  <c r="V487" i="22"/>
  <c r="AF486" i="6"/>
  <c r="Y487" i="22" s="1"/>
  <c r="AQ486" i="6"/>
  <c r="AR486" i="6" s="1"/>
  <c r="V376" i="22"/>
  <c r="AQ375" i="6"/>
  <c r="AR375" i="6" s="1"/>
  <c r="AF375" i="6"/>
  <c r="Y376" i="22" s="1"/>
  <c r="V164" i="22"/>
  <c r="AF163" i="6"/>
  <c r="Y164" i="22" s="1"/>
  <c r="AQ163" i="6"/>
  <c r="AR163" i="6" s="1"/>
  <c r="V124" i="6"/>
  <c r="P124" i="6"/>
  <c r="U124" i="6"/>
  <c r="AN124" i="6"/>
  <c r="AY124" i="6" s="1"/>
  <c r="F125" i="22"/>
  <c r="Z124" i="6"/>
  <c r="AF197" i="18"/>
  <c r="Y95" i="23" s="1"/>
  <c r="AP197" i="18"/>
  <c r="AQ197" i="18" s="1"/>
  <c r="V95" i="23"/>
  <c r="Z465" i="6"/>
  <c r="V465" i="6"/>
  <c r="U465" i="6"/>
  <c r="P465" i="6"/>
  <c r="AN465" i="6"/>
  <c r="AY465" i="6" s="1"/>
  <c r="F466" i="22"/>
  <c r="W420" i="23"/>
  <c r="W365" i="23"/>
  <c r="W502" i="22"/>
  <c r="W316" i="22"/>
  <c r="X43" i="23"/>
  <c r="V270" i="18"/>
  <c r="Z270" i="18"/>
  <c r="F168" i="23"/>
  <c r="P270" i="18"/>
  <c r="U270" i="18"/>
  <c r="AM270" i="18"/>
  <c r="X68" i="22"/>
  <c r="AQ94" i="6"/>
  <c r="AR94" i="6" s="1"/>
  <c r="AF94" i="6"/>
  <c r="Y95" i="22" s="1"/>
  <c r="V95" i="22"/>
  <c r="Z420" i="18"/>
  <c r="U420" i="18"/>
  <c r="P420" i="18"/>
  <c r="F318" i="23"/>
  <c r="AM420" i="18"/>
  <c r="V420" i="18"/>
  <c r="V438" i="6"/>
  <c r="F439" i="22"/>
  <c r="P438" i="6"/>
  <c r="AN438" i="6"/>
  <c r="AY438" i="6" s="1"/>
  <c r="Z438" i="6"/>
  <c r="U438" i="6"/>
  <c r="U130" i="18"/>
  <c r="Z130" i="18"/>
  <c r="AM130" i="18"/>
  <c r="P130" i="18"/>
  <c r="V130" i="18"/>
  <c r="F28" i="23"/>
  <c r="U402" i="6"/>
  <c r="V402" i="6"/>
  <c r="F403" i="22"/>
  <c r="Z402" i="6"/>
  <c r="P402" i="6"/>
  <c r="AN402" i="6"/>
  <c r="AY402" i="6" s="1"/>
  <c r="W72" i="22"/>
  <c r="V138" i="23"/>
  <c r="AP240" i="18"/>
  <c r="AQ240" i="18" s="1"/>
  <c r="AF240" i="18"/>
  <c r="Y138" i="23" s="1"/>
  <c r="W109" i="22"/>
  <c r="AP447" i="18"/>
  <c r="AQ447" i="18" s="1"/>
  <c r="V345" i="23"/>
  <c r="AF447" i="18"/>
  <c r="Y345" i="23" s="1"/>
  <c r="W312" i="23"/>
  <c r="V328" i="23"/>
  <c r="AF430" i="18"/>
  <c r="Y328" i="23" s="1"/>
  <c r="AP430" i="18"/>
  <c r="AQ430" i="18" s="1"/>
  <c r="P375" i="18"/>
  <c r="V375" i="18"/>
  <c r="Z375" i="18"/>
  <c r="F273" i="23"/>
  <c r="AM375" i="18"/>
  <c r="U375" i="18"/>
  <c r="X183" i="22"/>
  <c r="X399" i="22"/>
  <c r="X271" i="23"/>
  <c r="W49" i="23"/>
  <c r="AF64" i="6"/>
  <c r="Y65" i="22" s="1"/>
  <c r="AQ64" i="6"/>
  <c r="AR64" i="6" s="1"/>
  <c r="V65" i="22"/>
  <c r="V333" i="6"/>
  <c r="U333" i="6"/>
  <c r="F334" i="22"/>
  <c r="Z333" i="6"/>
  <c r="AN333" i="6"/>
  <c r="AY333" i="6" s="1"/>
  <c r="P333" i="6"/>
  <c r="X465" i="23"/>
  <c r="W274" i="22"/>
  <c r="AF115" i="6"/>
  <c r="Y116" i="22" s="1"/>
  <c r="V116" i="22"/>
  <c r="AQ115" i="6"/>
  <c r="AR115" i="6" s="1"/>
  <c r="F392" i="23"/>
  <c r="U494" i="18"/>
  <c r="P494" i="18"/>
  <c r="AM494" i="18"/>
  <c r="Z494" i="18"/>
  <c r="V494" i="18"/>
  <c r="X84" i="22"/>
  <c r="W405" i="22"/>
  <c r="X402" i="23"/>
  <c r="X147" i="22"/>
  <c r="W20" i="22"/>
  <c r="W80" i="23"/>
  <c r="W180" i="22"/>
  <c r="V504" i="22"/>
  <c r="AF503" i="6"/>
  <c r="Y504" i="22" s="1"/>
  <c r="AQ503" i="6"/>
  <c r="AR503" i="6" s="1"/>
  <c r="X302" i="23"/>
  <c r="F429" i="23"/>
  <c r="AM531" i="18"/>
  <c r="V531" i="18"/>
  <c r="U531" i="18"/>
  <c r="Z531" i="18"/>
  <c r="P531" i="18"/>
  <c r="F67" i="23"/>
  <c r="V169" i="18"/>
  <c r="U169" i="18"/>
  <c r="Z169" i="18"/>
  <c r="P169" i="18"/>
  <c r="AM169" i="18"/>
  <c r="W380" i="23"/>
  <c r="W271" i="22"/>
  <c r="V15" i="6"/>
  <c r="AN15" i="6"/>
  <c r="AY15" i="6" s="1"/>
  <c r="P15" i="6"/>
  <c r="F16" i="22"/>
  <c r="Z15" i="6"/>
  <c r="U15" i="6"/>
  <c r="X26" i="22"/>
  <c r="AF371" i="18"/>
  <c r="Y269" i="23" s="1"/>
  <c r="V269" i="23"/>
  <c r="AP371" i="18"/>
  <c r="AQ371" i="18" s="1"/>
  <c r="P146" i="18"/>
  <c r="U146" i="18"/>
  <c r="F44" i="23"/>
  <c r="Z146" i="18"/>
  <c r="V146" i="18"/>
  <c r="AM146" i="18"/>
  <c r="W407" i="23"/>
  <c r="X172" i="23"/>
  <c r="V511" i="18"/>
  <c r="Z511" i="18"/>
  <c r="F409" i="23"/>
  <c r="AM511" i="18"/>
  <c r="P511" i="18"/>
  <c r="U511" i="18"/>
  <c r="V500" i="22"/>
  <c r="AF499" i="6"/>
  <c r="Y500" i="22" s="1"/>
  <c r="AQ499" i="6"/>
  <c r="AR499" i="6" s="1"/>
  <c r="W79" i="23"/>
  <c r="W23" i="23"/>
  <c r="X363" i="22"/>
  <c r="W118" i="22"/>
  <c r="Z571" i="18"/>
  <c r="AM571" i="18"/>
  <c r="F469" i="23"/>
  <c r="P571" i="18"/>
  <c r="V571" i="18"/>
  <c r="U571" i="18"/>
  <c r="AF299" i="6"/>
  <c r="Y300" i="22" s="1"/>
  <c r="V300" i="22"/>
  <c r="AQ299" i="6"/>
  <c r="AR299" i="6" s="1"/>
  <c r="W100" i="23"/>
  <c r="V488" i="23"/>
  <c r="AP590" i="18"/>
  <c r="AQ590" i="18" s="1"/>
  <c r="AF590" i="18"/>
  <c r="Y488" i="23" s="1"/>
  <c r="X433" i="23"/>
  <c r="X24" i="22"/>
  <c r="AF502" i="18"/>
  <c r="Y400" i="23" s="1"/>
  <c r="V400" i="23"/>
  <c r="AP502" i="18"/>
  <c r="AQ502" i="18" s="1"/>
  <c r="X122" i="23"/>
  <c r="X397" i="22"/>
  <c r="X484" i="23"/>
  <c r="W139" i="22"/>
  <c r="AQ42" i="6"/>
  <c r="AR42" i="6" s="1"/>
  <c r="V43" i="22"/>
  <c r="AF42" i="6"/>
  <c r="Y43" i="22" s="1"/>
  <c r="X78" i="23"/>
  <c r="W490" i="22"/>
  <c r="AQ216" i="6"/>
  <c r="AR216" i="6" s="1"/>
  <c r="V217" i="22"/>
  <c r="AF216" i="6"/>
  <c r="Y217" i="22" s="1"/>
  <c r="V422" i="18"/>
  <c r="AM422" i="18"/>
  <c r="P422" i="18"/>
  <c r="F320" i="23"/>
  <c r="U422" i="18"/>
  <c r="Z422" i="18"/>
  <c r="W45" i="23"/>
  <c r="V280" i="23"/>
  <c r="AP382" i="18"/>
  <c r="AQ382" i="18" s="1"/>
  <c r="AF382" i="18"/>
  <c r="Y280" i="23" s="1"/>
  <c r="AP370" i="18"/>
  <c r="AQ370" i="18" s="1"/>
  <c r="AF370" i="18"/>
  <c r="Y268" i="23" s="1"/>
  <c r="V268" i="23"/>
  <c r="V110" i="6"/>
  <c r="AN110" i="6"/>
  <c r="AY110" i="6" s="1"/>
  <c r="U110" i="6"/>
  <c r="P110" i="6"/>
  <c r="Z110" i="6"/>
  <c r="F111" i="22"/>
  <c r="X55" i="23"/>
  <c r="X502" i="23"/>
  <c r="AF585" i="18"/>
  <c r="Y483" i="23" s="1"/>
  <c r="V483" i="23"/>
  <c r="AP585" i="18"/>
  <c r="AQ585" i="18" s="1"/>
  <c r="X274" i="22"/>
  <c r="AF266" i="18"/>
  <c r="Y164" i="23" s="1"/>
  <c r="V164" i="23"/>
  <c r="AP266" i="18"/>
  <c r="AQ266" i="18" s="1"/>
  <c r="W96" i="23"/>
  <c r="V59" i="22"/>
  <c r="AQ58" i="6"/>
  <c r="AR58" i="6" s="1"/>
  <c r="AF58" i="6"/>
  <c r="Y59" i="22" s="1"/>
  <c r="W153" i="22"/>
  <c r="Z122" i="6"/>
  <c r="U122" i="6"/>
  <c r="P122" i="6"/>
  <c r="F123" i="22"/>
  <c r="AN122" i="6"/>
  <c r="AY122" i="6" s="1"/>
  <c r="V122" i="6"/>
  <c r="X176" i="22"/>
  <c r="X417" i="23"/>
  <c r="V134" i="18"/>
  <c r="AM134" i="18"/>
  <c r="U134" i="18"/>
  <c r="F32" i="23"/>
  <c r="P134" i="18"/>
  <c r="Z134" i="18"/>
  <c r="X239" i="23"/>
  <c r="X116" i="23"/>
  <c r="X64" i="23"/>
  <c r="P157" i="18"/>
  <c r="U157" i="18"/>
  <c r="F55" i="23"/>
  <c r="V157" i="18"/>
  <c r="Z157" i="18"/>
  <c r="AM157" i="18"/>
  <c r="U335" i="6"/>
  <c r="F336" i="22"/>
  <c r="V335" i="6"/>
  <c r="P335" i="6"/>
  <c r="AN335" i="6"/>
  <c r="AY335" i="6" s="1"/>
  <c r="Z335" i="6"/>
  <c r="AF312" i="18"/>
  <c r="Y210" i="23" s="1"/>
  <c r="V210" i="23"/>
  <c r="AP312" i="18"/>
  <c r="AQ312" i="18" s="1"/>
  <c r="P262" i="18"/>
  <c r="U262" i="18"/>
  <c r="AM262" i="18"/>
  <c r="Z262" i="18"/>
  <c r="V262" i="18"/>
  <c r="F160" i="23"/>
  <c r="F163" i="22"/>
  <c r="Z162" i="6"/>
  <c r="P162" i="6"/>
  <c r="U162" i="6"/>
  <c r="AN162" i="6"/>
  <c r="AY162" i="6" s="1"/>
  <c r="V162" i="6"/>
  <c r="W99" i="23"/>
  <c r="V267" i="22"/>
  <c r="AQ266" i="6"/>
  <c r="AR266" i="6" s="1"/>
  <c r="AF266" i="6"/>
  <c r="Y267" i="22" s="1"/>
  <c r="V84" i="23"/>
  <c r="AP186" i="18"/>
  <c r="AQ186" i="18" s="1"/>
  <c r="AF186" i="18"/>
  <c r="Y84" i="23" s="1"/>
  <c r="AF33" i="6"/>
  <c r="Y34" i="22" s="1"/>
  <c r="AQ33" i="6"/>
  <c r="AR33" i="6" s="1"/>
  <c r="V34" i="22"/>
  <c r="AF180" i="18"/>
  <c r="Y78" i="23" s="1"/>
  <c r="AP180" i="18"/>
  <c r="AQ180" i="18" s="1"/>
  <c r="V78" i="23"/>
  <c r="AQ37" i="6"/>
  <c r="AR37" i="6" s="1"/>
  <c r="V38" i="22"/>
  <c r="AF37" i="6"/>
  <c r="Y38" i="22" s="1"/>
  <c r="X445" i="23"/>
  <c r="X293" i="23"/>
  <c r="F186" i="22"/>
  <c r="U185" i="6"/>
  <c r="V185" i="6"/>
  <c r="P185" i="6"/>
  <c r="AN185" i="6"/>
  <c r="AY185" i="6" s="1"/>
  <c r="Z185" i="6"/>
  <c r="W142" i="23"/>
  <c r="AM343" i="18"/>
  <c r="V343" i="18"/>
  <c r="F241" i="23"/>
  <c r="U343" i="18"/>
  <c r="Z343" i="18"/>
  <c r="P343" i="18"/>
  <c r="P186" i="18"/>
  <c r="F84" i="23"/>
  <c r="U186" i="18"/>
  <c r="V186" i="18"/>
  <c r="AM186" i="18"/>
  <c r="Z186" i="18"/>
  <c r="AF168" i="6"/>
  <c r="Y169" i="22" s="1"/>
  <c r="AQ168" i="6"/>
  <c r="AR168" i="6" s="1"/>
  <c r="V169" i="22"/>
  <c r="X50" i="22"/>
  <c r="P379" i="18"/>
  <c r="AM379" i="18"/>
  <c r="F277" i="23"/>
  <c r="Z379" i="18"/>
  <c r="V379" i="18"/>
  <c r="U379" i="18"/>
  <c r="U455" i="18"/>
  <c r="Z455" i="18"/>
  <c r="P455" i="18"/>
  <c r="F353" i="23"/>
  <c r="AM455" i="18"/>
  <c r="V455" i="18"/>
  <c r="P459" i="6"/>
  <c r="Z459" i="6"/>
  <c r="F460" i="22"/>
  <c r="V459" i="6"/>
  <c r="AN459" i="6"/>
  <c r="AY459" i="6" s="1"/>
  <c r="U459" i="6"/>
  <c r="V279" i="6"/>
  <c r="U279" i="6"/>
  <c r="F280" i="22"/>
  <c r="P279" i="6"/>
  <c r="AN279" i="6"/>
  <c r="AY279" i="6" s="1"/>
  <c r="Z279" i="6"/>
  <c r="X237" i="22"/>
  <c r="AF360" i="6"/>
  <c r="Y361" i="22" s="1"/>
  <c r="V361" i="22"/>
  <c r="AQ360" i="6"/>
  <c r="AR360" i="6" s="1"/>
  <c r="X221" i="23"/>
  <c r="P145" i="18"/>
  <c r="U145" i="18"/>
  <c r="V145" i="18"/>
  <c r="F43" i="23"/>
  <c r="Z145" i="18"/>
  <c r="AM145" i="18"/>
  <c r="V268" i="18"/>
  <c r="U268" i="18"/>
  <c r="Z268" i="18"/>
  <c r="F166" i="23"/>
  <c r="P268" i="18"/>
  <c r="AM268" i="18"/>
  <c r="W288" i="23"/>
  <c r="AN235" i="6"/>
  <c r="AY235" i="6" s="1"/>
  <c r="V235" i="6"/>
  <c r="U235" i="6"/>
  <c r="P235" i="6"/>
  <c r="Z235" i="6"/>
  <c r="F236" i="22"/>
  <c r="W499" i="23"/>
  <c r="X457" i="23"/>
  <c r="W497" i="22"/>
  <c r="X110" i="23"/>
  <c r="V250" i="22"/>
  <c r="AF249" i="6"/>
  <c r="Y250" i="22" s="1"/>
  <c r="AQ249" i="6"/>
  <c r="AR249" i="6" s="1"/>
  <c r="AP394" i="18"/>
  <c r="AQ394" i="18" s="1"/>
  <c r="AF394" i="18"/>
  <c r="Y292" i="23" s="1"/>
  <c r="V292" i="23"/>
  <c r="AP143" i="18"/>
  <c r="AQ143" i="18" s="1"/>
  <c r="V41" i="23"/>
  <c r="AF143" i="18"/>
  <c r="Y41" i="23" s="1"/>
  <c r="V83" i="6"/>
  <c r="Z83" i="6"/>
  <c r="U83" i="6"/>
  <c r="P83" i="6"/>
  <c r="F84" i="22"/>
  <c r="AN83" i="6"/>
  <c r="AY83" i="6" s="1"/>
  <c r="W417" i="23"/>
  <c r="AP559" i="18"/>
  <c r="AQ559" i="18" s="1"/>
  <c r="V457" i="23"/>
  <c r="AF559" i="18"/>
  <c r="Y457" i="23" s="1"/>
  <c r="F92" i="22"/>
  <c r="AN91" i="6"/>
  <c r="AY91" i="6" s="1"/>
  <c r="Z91" i="6"/>
  <c r="V91" i="6"/>
  <c r="P91" i="6"/>
  <c r="U91" i="6"/>
  <c r="V68" i="23"/>
  <c r="AP170" i="18"/>
  <c r="AQ170" i="18" s="1"/>
  <c r="AF170" i="18"/>
  <c r="Y68" i="23" s="1"/>
  <c r="AQ388" i="6"/>
  <c r="AR388" i="6" s="1"/>
  <c r="AF388" i="6"/>
  <c r="Y389" i="22" s="1"/>
  <c r="V389" i="22"/>
  <c r="Z92" i="6"/>
  <c r="P92" i="6"/>
  <c r="F93" i="22"/>
  <c r="AN92" i="6"/>
  <c r="AY92" i="6" s="1"/>
  <c r="U92" i="6"/>
  <c r="V92" i="6"/>
  <c r="F506" i="22"/>
  <c r="P505" i="6"/>
  <c r="V505" i="6"/>
  <c r="U505" i="6"/>
  <c r="Z505" i="6"/>
  <c r="AN505" i="6"/>
  <c r="AY505" i="6" s="1"/>
  <c r="AP592" i="18"/>
  <c r="AQ592" i="18" s="1"/>
  <c r="AF592" i="18"/>
  <c r="Y490" i="23" s="1"/>
  <c r="V490" i="23"/>
  <c r="AP295" i="18"/>
  <c r="AQ295" i="18" s="1"/>
  <c r="V193" i="23"/>
  <c r="AF295" i="18"/>
  <c r="Y193" i="23" s="1"/>
  <c r="W145" i="22"/>
  <c r="AN107" i="6"/>
  <c r="AY107" i="6" s="1"/>
  <c r="F108" i="22"/>
  <c r="P107" i="6"/>
  <c r="Z107" i="6"/>
  <c r="V107" i="6"/>
  <c r="U107" i="6"/>
  <c r="AQ149" i="6"/>
  <c r="AR149" i="6" s="1"/>
  <c r="AF149" i="6"/>
  <c r="Y150" i="22" s="1"/>
  <c r="V150" i="22"/>
  <c r="W188" i="22"/>
  <c r="AQ110" i="6"/>
  <c r="AR110" i="6" s="1"/>
  <c r="V111" i="22"/>
  <c r="AF110" i="6"/>
  <c r="Y111" i="22" s="1"/>
  <c r="V476" i="18"/>
  <c r="F374" i="23"/>
  <c r="Z476" i="18"/>
  <c r="AM476" i="18"/>
  <c r="P476" i="18"/>
  <c r="U476" i="18"/>
  <c r="W56" i="23"/>
  <c r="X237" i="23"/>
  <c r="W194" i="22"/>
  <c r="W93" i="23"/>
  <c r="W409" i="23"/>
  <c r="U376" i="6"/>
  <c r="AN376" i="6"/>
  <c r="AY376" i="6" s="1"/>
  <c r="Z376" i="6"/>
  <c r="V376" i="6"/>
  <c r="P376" i="6"/>
  <c r="F377" i="22"/>
  <c r="AF154" i="18"/>
  <c r="Y52" i="23" s="1"/>
  <c r="V52" i="23"/>
  <c r="AP154" i="18"/>
  <c r="AQ154" i="18" s="1"/>
  <c r="P120" i="18"/>
  <c r="U120" i="18"/>
  <c r="V120" i="18"/>
  <c r="AM120" i="18"/>
  <c r="Z120" i="18"/>
  <c r="F18" i="23"/>
  <c r="AF328" i="18"/>
  <c r="Y226" i="23" s="1"/>
  <c r="V226" i="23"/>
  <c r="AP328" i="18"/>
  <c r="AQ328" i="18" s="1"/>
  <c r="AF127" i="18"/>
  <c r="Y25" i="23" s="1"/>
  <c r="AP127" i="18"/>
  <c r="AQ127" i="18" s="1"/>
  <c r="V25" i="23"/>
  <c r="X358" i="23"/>
  <c r="X444" i="23"/>
  <c r="W67" i="23"/>
  <c r="V87" i="22"/>
  <c r="AF86" i="6"/>
  <c r="Y87" i="22" s="1"/>
  <c r="AQ86" i="6"/>
  <c r="AR86" i="6" s="1"/>
  <c r="W88" i="23"/>
  <c r="X501" i="22"/>
  <c r="X475" i="22"/>
  <c r="W367" i="23"/>
  <c r="X60" i="23"/>
  <c r="V130" i="22"/>
  <c r="AQ129" i="6"/>
  <c r="AR129" i="6" s="1"/>
  <c r="AF129" i="6"/>
  <c r="Y130" i="22" s="1"/>
  <c r="X253" i="22"/>
  <c r="AM445" i="18"/>
  <c r="U445" i="18"/>
  <c r="F343" i="23"/>
  <c r="P445" i="18"/>
  <c r="V445" i="18"/>
  <c r="Z445" i="18"/>
  <c r="X105" i="23"/>
  <c r="W381" i="23"/>
  <c r="X124" i="23"/>
  <c r="V306" i="22"/>
  <c r="AF305" i="6"/>
  <c r="Y306" i="22" s="1"/>
  <c r="AQ305" i="6"/>
  <c r="AR305" i="6" s="1"/>
  <c r="AF202" i="6"/>
  <c r="Y203" i="22" s="1"/>
  <c r="V203" i="22"/>
  <c r="AQ202" i="6"/>
  <c r="AR202" i="6" s="1"/>
  <c r="X55" i="22"/>
  <c r="X491" i="22"/>
  <c r="P381" i="6"/>
  <c r="F382" i="22"/>
  <c r="AN381" i="6"/>
  <c r="AY381" i="6" s="1"/>
  <c r="V381" i="6"/>
  <c r="U381" i="6"/>
  <c r="Z381" i="6"/>
  <c r="W169" i="23"/>
  <c r="W114" i="22"/>
  <c r="X458" i="22"/>
  <c r="W347" i="23"/>
  <c r="X436" i="22"/>
  <c r="Z231" i="6"/>
  <c r="U231" i="6"/>
  <c r="F232" i="22"/>
  <c r="P231" i="6"/>
  <c r="AN231" i="6"/>
  <c r="AY231" i="6" s="1"/>
  <c r="V231" i="6"/>
  <c r="W442" i="22"/>
  <c r="W178" i="23"/>
  <c r="V83" i="22"/>
  <c r="AF82" i="6"/>
  <c r="Y83" i="22" s="1"/>
  <c r="AQ82" i="6"/>
  <c r="AR82" i="6" s="1"/>
  <c r="U178" i="18"/>
  <c r="P178" i="18"/>
  <c r="AM178" i="18"/>
  <c r="F76" i="23"/>
  <c r="Z178" i="18"/>
  <c r="V178" i="18"/>
  <c r="AF287" i="18"/>
  <c r="Y185" i="23" s="1"/>
  <c r="AP287" i="18"/>
  <c r="AQ287" i="18" s="1"/>
  <c r="V185" i="23"/>
  <c r="W368" i="23"/>
  <c r="AQ394" i="6"/>
  <c r="AR394" i="6" s="1"/>
  <c r="AF394" i="6"/>
  <c r="Y395" i="22" s="1"/>
  <c r="V395" i="22"/>
  <c r="AF349" i="6"/>
  <c r="Y350" i="22" s="1"/>
  <c r="V350" i="22"/>
  <c r="AQ349" i="6"/>
  <c r="AR349" i="6" s="1"/>
  <c r="X311" i="22"/>
  <c r="V171" i="23"/>
  <c r="AF273" i="18"/>
  <c r="Y171" i="23" s="1"/>
  <c r="AP273" i="18"/>
  <c r="AQ273" i="18" s="1"/>
  <c r="V79" i="22"/>
  <c r="AF78" i="6"/>
  <c r="Y79" i="22" s="1"/>
  <c r="AQ78" i="6"/>
  <c r="AR78" i="6" s="1"/>
  <c r="X207" i="22"/>
  <c r="W278" i="22"/>
  <c r="W480" i="22"/>
  <c r="W151" i="23"/>
  <c r="X75" i="23"/>
  <c r="W467" i="23"/>
  <c r="U222" i="18"/>
  <c r="F120" i="23"/>
  <c r="AM222" i="18"/>
  <c r="V222" i="18"/>
  <c r="Z222" i="18"/>
  <c r="P222" i="18"/>
  <c r="X115" i="23"/>
  <c r="AF379" i="6"/>
  <c r="Y380" i="22" s="1"/>
  <c r="V380" i="22"/>
  <c r="AQ379" i="6"/>
  <c r="AR379" i="6" s="1"/>
  <c r="X306" i="22"/>
  <c r="P191" i="18"/>
  <c r="AM191" i="18"/>
  <c r="U191" i="18"/>
  <c r="V191" i="18"/>
  <c r="F89" i="23"/>
  <c r="Z191" i="18"/>
  <c r="X176" i="23"/>
  <c r="X181" i="23"/>
  <c r="AF431" i="6"/>
  <c r="Y432" i="22" s="1"/>
  <c r="V432" i="22"/>
  <c r="AQ431" i="6"/>
  <c r="AR431" i="6" s="1"/>
  <c r="V115" i="23"/>
  <c r="AP217" i="18"/>
  <c r="AQ217" i="18" s="1"/>
  <c r="AF217" i="18"/>
  <c r="Y115" i="23" s="1"/>
  <c r="X431" i="22"/>
  <c r="W484" i="22"/>
  <c r="P329" i="18"/>
  <c r="U329" i="18"/>
  <c r="Z329" i="18"/>
  <c r="V329" i="18"/>
  <c r="AM329" i="18"/>
  <c r="F227" i="23"/>
  <c r="X275" i="22"/>
  <c r="P600" i="18"/>
  <c r="Z600" i="18"/>
  <c r="V600" i="18"/>
  <c r="U600" i="18"/>
  <c r="F498" i="23"/>
  <c r="AM600" i="18"/>
  <c r="W416" i="22"/>
  <c r="Z147" i="18"/>
  <c r="F45" i="23"/>
  <c r="P147" i="18"/>
  <c r="U147" i="18"/>
  <c r="AM147" i="18"/>
  <c r="V147" i="18"/>
  <c r="W269" i="22"/>
  <c r="X299" i="23"/>
  <c r="V120" i="22"/>
  <c r="AF119" i="6"/>
  <c r="Y120" i="22" s="1"/>
  <c r="AQ119" i="6"/>
  <c r="AR119" i="6" s="1"/>
  <c r="F156" i="23"/>
  <c r="P258" i="18"/>
  <c r="Z258" i="18"/>
  <c r="AM258" i="18"/>
  <c r="U258" i="18"/>
  <c r="V258" i="18"/>
  <c r="X292" i="22"/>
  <c r="W73" i="22"/>
  <c r="F249" i="22"/>
  <c r="U248" i="6"/>
  <c r="P248" i="6"/>
  <c r="AN248" i="6"/>
  <c r="AY248" i="6" s="1"/>
  <c r="V248" i="6"/>
  <c r="Z248" i="6"/>
  <c r="F365" i="23"/>
  <c r="U467" i="18"/>
  <c r="P467" i="18"/>
  <c r="Z467" i="18"/>
  <c r="AM467" i="18"/>
  <c r="V467" i="18"/>
  <c r="W391" i="22"/>
  <c r="AF484" i="18"/>
  <c r="Y382" i="23" s="1"/>
  <c r="AP484" i="18"/>
  <c r="AQ484" i="18" s="1"/>
  <c r="V382" i="23"/>
  <c r="AF408" i="18"/>
  <c r="Y306" i="23" s="1"/>
  <c r="V306" i="23"/>
  <c r="AP408" i="18"/>
  <c r="AQ408" i="18" s="1"/>
  <c r="AF607" i="18"/>
  <c r="Y505" i="23" s="1"/>
  <c r="AP607" i="18"/>
  <c r="AQ607" i="18" s="1"/>
  <c r="V505" i="23"/>
  <c r="W458" i="22"/>
  <c r="W277" i="23"/>
  <c r="V408" i="6"/>
  <c r="F409" i="22"/>
  <c r="P408" i="6"/>
  <c r="U408" i="6"/>
  <c r="Z408" i="6"/>
  <c r="AN408" i="6"/>
  <c r="AY408" i="6" s="1"/>
  <c r="AF315" i="6"/>
  <c r="Y316" i="22" s="1"/>
  <c r="AQ315" i="6"/>
  <c r="AR315" i="6" s="1"/>
  <c r="V316" i="22"/>
  <c r="W473" i="23"/>
  <c r="W434" i="22"/>
  <c r="Z31" i="6"/>
  <c r="U31" i="6"/>
  <c r="V31" i="6"/>
  <c r="P31" i="6"/>
  <c r="F32" i="22"/>
  <c r="AN31" i="6"/>
  <c r="AY31" i="6" s="1"/>
  <c r="V103" i="22"/>
  <c r="AQ102" i="6"/>
  <c r="AR102" i="6" s="1"/>
  <c r="AF102" i="6"/>
  <c r="Y103" i="22" s="1"/>
  <c r="F147" i="22"/>
  <c r="Z146" i="6"/>
  <c r="V146" i="6"/>
  <c r="AN146" i="6"/>
  <c r="AY146" i="6" s="1"/>
  <c r="P146" i="6"/>
  <c r="U146" i="6"/>
  <c r="AQ165" i="6"/>
  <c r="AR165" i="6" s="1"/>
  <c r="V166" i="22"/>
  <c r="AF165" i="6"/>
  <c r="Y166" i="22" s="1"/>
  <c r="W398" i="22"/>
  <c r="W55" i="22"/>
  <c r="AF233" i="6"/>
  <c r="Y234" i="22" s="1"/>
  <c r="V234" i="22"/>
  <c r="AQ233" i="6"/>
  <c r="AR233" i="6" s="1"/>
  <c r="V29" i="22"/>
  <c r="AF28" i="6"/>
  <c r="Y29" i="22" s="1"/>
  <c r="AQ28" i="6"/>
  <c r="AR28" i="6" s="1"/>
  <c r="W302" i="23"/>
  <c r="W411" i="22"/>
  <c r="U584" i="18"/>
  <c r="Z584" i="18"/>
  <c r="AM584" i="18"/>
  <c r="V584" i="18"/>
  <c r="F482" i="23"/>
  <c r="P584" i="18"/>
  <c r="X71" i="23"/>
  <c r="AP535" i="18"/>
  <c r="AQ535" i="18" s="1"/>
  <c r="V433" i="23"/>
  <c r="AF535" i="18"/>
  <c r="Y433" i="23" s="1"/>
  <c r="W155" i="22"/>
  <c r="AF201" i="6"/>
  <c r="Y202" i="22" s="1"/>
  <c r="V202" i="22"/>
  <c r="AQ201" i="6"/>
  <c r="AR201" i="6" s="1"/>
  <c r="V125" i="6"/>
  <c r="P125" i="6"/>
  <c r="AN125" i="6"/>
  <c r="AY125" i="6" s="1"/>
  <c r="Z125" i="6"/>
  <c r="F126" i="22"/>
  <c r="U125" i="6"/>
  <c r="V368" i="23"/>
  <c r="AF470" i="18"/>
  <c r="Y368" i="23" s="1"/>
  <c r="AP470" i="18"/>
  <c r="AQ470" i="18" s="1"/>
  <c r="P40" i="6"/>
  <c r="U40" i="6"/>
  <c r="AN40" i="6"/>
  <c r="AY40" i="6" s="1"/>
  <c r="Z40" i="6"/>
  <c r="F41" i="22"/>
  <c r="V40" i="6"/>
  <c r="Z304" i="6"/>
  <c r="V304" i="6"/>
  <c r="P304" i="6"/>
  <c r="AN304" i="6"/>
  <c r="AY304" i="6" s="1"/>
  <c r="U304" i="6"/>
  <c r="F305" i="22"/>
  <c r="AM429" i="18"/>
  <c r="Z429" i="18"/>
  <c r="V429" i="18"/>
  <c r="F327" i="23"/>
  <c r="P429" i="18"/>
  <c r="U429" i="18"/>
  <c r="W54" i="22"/>
  <c r="X215" i="22"/>
  <c r="X367" i="22"/>
  <c r="W427" i="22"/>
  <c r="F327" i="22"/>
  <c r="P326" i="6"/>
  <c r="V326" i="6"/>
  <c r="U326" i="6"/>
  <c r="Z326" i="6"/>
  <c r="AN326" i="6"/>
  <c r="AY326" i="6" s="1"/>
  <c r="W81" i="23"/>
  <c r="X38" i="23"/>
  <c r="W414" i="23"/>
  <c r="X297" i="22"/>
  <c r="W461" i="22"/>
  <c r="F431" i="22"/>
  <c r="AN430" i="6"/>
  <c r="AY430" i="6" s="1"/>
  <c r="U430" i="6"/>
  <c r="V430" i="6"/>
  <c r="Z430" i="6"/>
  <c r="P430" i="6"/>
  <c r="V135" i="18"/>
  <c r="Z135" i="18"/>
  <c r="U135" i="18"/>
  <c r="P135" i="18"/>
  <c r="F33" i="23"/>
  <c r="AM135" i="18"/>
  <c r="F374" i="22"/>
  <c r="U373" i="6"/>
  <c r="Z373" i="6"/>
  <c r="P373" i="6"/>
  <c r="V373" i="6"/>
  <c r="AN373" i="6"/>
  <c r="AY373" i="6" s="1"/>
  <c r="W393" i="22"/>
  <c r="AP602" i="18"/>
  <c r="AQ602" i="18" s="1"/>
  <c r="V500" i="23"/>
  <c r="AF602" i="18"/>
  <c r="Y500" i="23" s="1"/>
  <c r="V446" i="23"/>
  <c r="AF548" i="18"/>
  <c r="Y446" i="23" s="1"/>
  <c r="AP548" i="18"/>
  <c r="AQ548" i="18" s="1"/>
  <c r="F424" i="23"/>
  <c r="AM526" i="18"/>
  <c r="U526" i="18"/>
  <c r="Z526" i="18"/>
  <c r="P526" i="18"/>
  <c r="V526" i="18"/>
  <c r="U302" i="6"/>
  <c r="V302" i="6"/>
  <c r="AN302" i="6"/>
  <c r="AY302" i="6" s="1"/>
  <c r="Z302" i="6"/>
  <c r="F303" i="22"/>
  <c r="P302" i="6"/>
  <c r="AQ488" i="6"/>
  <c r="AR488" i="6" s="1"/>
  <c r="AF488" i="6"/>
  <c r="Y489" i="22" s="1"/>
  <c r="V489" i="22"/>
  <c r="X444" i="22"/>
  <c r="AQ376" i="6"/>
  <c r="AR376" i="6" s="1"/>
  <c r="V377" i="22"/>
  <c r="AF376" i="6"/>
  <c r="Y377" i="22" s="1"/>
  <c r="W165" i="22"/>
  <c r="W390" i="22"/>
  <c r="Z256" i="6"/>
  <c r="F257" i="22"/>
  <c r="AN256" i="6"/>
  <c r="AY256" i="6" s="1"/>
  <c r="U256" i="6"/>
  <c r="V256" i="6"/>
  <c r="P256" i="6"/>
  <c r="W31" i="22"/>
  <c r="W262" i="23"/>
  <c r="W317" i="22"/>
  <c r="W69" i="22"/>
  <c r="AF393" i="6"/>
  <c r="Y394" i="22" s="1"/>
  <c r="V394" i="22"/>
  <c r="AQ393" i="6"/>
  <c r="AR393" i="6" s="1"/>
  <c r="W155" i="23"/>
  <c r="X107" i="22"/>
  <c r="X17" i="22"/>
  <c r="AF433" i="6"/>
  <c r="Y434" i="22" s="1"/>
  <c r="AQ433" i="6"/>
  <c r="AR433" i="6" s="1"/>
  <c r="V434" i="22"/>
  <c r="AF278" i="18"/>
  <c r="Y176" i="23" s="1"/>
  <c r="AP278" i="18"/>
  <c r="AQ278" i="18" s="1"/>
  <c r="V176" i="23"/>
  <c r="W167" i="23"/>
  <c r="W362" i="23"/>
  <c r="V257" i="18"/>
  <c r="F155" i="23"/>
  <c r="Z257" i="18"/>
  <c r="U257" i="18"/>
  <c r="P257" i="18"/>
  <c r="AM257" i="18"/>
  <c r="AQ470" i="6"/>
  <c r="AR470" i="6" s="1"/>
  <c r="AF470" i="6"/>
  <c r="Y471" i="22" s="1"/>
  <c r="V471" i="22"/>
  <c r="AQ374" i="6"/>
  <c r="AR374" i="6" s="1"/>
  <c r="V375" i="22"/>
  <c r="AF374" i="6"/>
  <c r="Y375" i="22" s="1"/>
  <c r="X248" i="22"/>
  <c r="V235" i="22"/>
  <c r="AQ234" i="6"/>
  <c r="AR234" i="6" s="1"/>
  <c r="AF234" i="6"/>
  <c r="Y235" i="22" s="1"/>
  <c r="X175" i="23"/>
  <c r="W66" i="23"/>
  <c r="AF293" i="6"/>
  <c r="Y294" i="22" s="1"/>
  <c r="V294" i="22"/>
  <c r="AQ293" i="6"/>
  <c r="AR293" i="6" s="1"/>
  <c r="V359" i="18"/>
  <c r="F257" i="23"/>
  <c r="AM359" i="18"/>
  <c r="U359" i="18"/>
  <c r="Z359" i="18"/>
  <c r="P359" i="18"/>
  <c r="AF341" i="6"/>
  <c r="Y342" i="22" s="1"/>
  <c r="AQ341" i="6"/>
  <c r="AR341" i="6" s="1"/>
  <c r="V342" i="22"/>
  <c r="X249" i="23"/>
  <c r="Z514" i="18"/>
  <c r="F412" i="23"/>
  <c r="U514" i="18"/>
  <c r="V514" i="18"/>
  <c r="P514" i="18"/>
  <c r="AM514" i="18"/>
  <c r="V193" i="6"/>
  <c r="AN193" i="6"/>
  <c r="AY193" i="6" s="1"/>
  <c r="U193" i="6"/>
  <c r="Z193" i="6"/>
  <c r="F194" i="22"/>
  <c r="P193" i="6"/>
  <c r="X128" i="22"/>
  <c r="X59" i="23"/>
  <c r="P118" i="6"/>
  <c r="F119" i="22"/>
  <c r="V118" i="6"/>
  <c r="U118" i="6"/>
  <c r="AN118" i="6"/>
  <c r="AY118" i="6" s="1"/>
  <c r="Z118" i="6"/>
  <c r="W140" i="22"/>
  <c r="V228" i="23"/>
  <c r="AP330" i="18"/>
  <c r="AQ330" i="18" s="1"/>
  <c r="AF330" i="18"/>
  <c r="Y228" i="23" s="1"/>
  <c r="P111" i="6"/>
  <c r="V111" i="6"/>
  <c r="U111" i="6"/>
  <c r="F112" i="22"/>
  <c r="Z111" i="6"/>
  <c r="AN111" i="6"/>
  <c r="AY111" i="6" s="1"/>
  <c r="W447" i="22"/>
  <c r="AF108" i="6"/>
  <c r="Y109" i="22" s="1"/>
  <c r="V109" i="22"/>
  <c r="AQ108" i="6"/>
  <c r="AR108" i="6" s="1"/>
  <c r="X469" i="23"/>
  <c r="AQ80" i="6"/>
  <c r="AR80" i="6" s="1"/>
  <c r="V81" i="22"/>
  <c r="AF80" i="6"/>
  <c r="Y81" i="22" s="1"/>
  <c r="W159" i="22"/>
  <c r="Z474" i="6"/>
  <c r="F475" i="22"/>
  <c r="V474" i="6"/>
  <c r="U474" i="6"/>
  <c r="P474" i="6"/>
  <c r="AN474" i="6"/>
  <c r="AY474" i="6" s="1"/>
  <c r="AF572" i="18"/>
  <c r="Y470" i="23" s="1"/>
  <c r="AP572" i="18"/>
  <c r="AQ572" i="18" s="1"/>
  <c r="V470" i="23"/>
  <c r="W261" i="22"/>
  <c r="AQ61" i="6"/>
  <c r="AR61" i="6" s="1"/>
  <c r="AF61" i="6"/>
  <c r="Y62" i="22" s="1"/>
  <c r="V62" i="22"/>
  <c r="F367" i="23"/>
  <c r="U469" i="18"/>
  <c r="V469" i="18"/>
  <c r="P469" i="18"/>
  <c r="Z469" i="18"/>
  <c r="AM469" i="18"/>
  <c r="X470" i="22"/>
  <c r="X143" i="23"/>
  <c r="W154" i="23"/>
  <c r="U165" i="6"/>
  <c r="P165" i="6"/>
  <c r="Z165" i="6"/>
  <c r="AN165" i="6"/>
  <c r="AY165" i="6" s="1"/>
  <c r="F166" i="22"/>
  <c r="V165" i="6"/>
  <c r="F24" i="22"/>
  <c r="U23" i="6"/>
  <c r="P23" i="6"/>
  <c r="Z23" i="6"/>
  <c r="V23" i="6"/>
  <c r="AN23" i="6"/>
  <c r="AY23" i="6" s="1"/>
  <c r="AF142" i="6"/>
  <c r="Y143" i="22" s="1"/>
  <c r="AQ142" i="6"/>
  <c r="AR142" i="6" s="1"/>
  <c r="V143" i="22"/>
  <c r="X429" i="22"/>
  <c r="X229" i="23"/>
  <c r="W390" i="23"/>
  <c r="W188" i="23"/>
  <c r="V146" i="22"/>
  <c r="AF145" i="6"/>
  <c r="Y146" i="22" s="1"/>
  <c r="AQ145" i="6"/>
  <c r="AR145" i="6" s="1"/>
  <c r="Z421" i="6"/>
  <c r="U421" i="6"/>
  <c r="P421" i="6"/>
  <c r="AN421" i="6"/>
  <c r="AY421" i="6" s="1"/>
  <c r="V421" i="6"/>
  <c r="F422" i="22"/>
  <c r="W194" i="23"/>
  <c r="W333" i="23"/>
  <c r="AM517" i="18"/>
  <c r="P517" i="18"/>
  <c r="Z517" i="18"/>
  <c r="V517" i="18"/>
  <c r="U517" i="18"/>
  <c r="F415" i="23"/>
  <c r="F486" i="22"/>
  <c r="AN485" i="6"/>
  <c r="AY485" i="6" s="1"/>
  <c r="U485" i="6"/>
  <c r="P485" i="6"/>
  <c r="Z485" i="6"/>
  <c r="V485" i="6"/>
  <c r="W112" i="22"/>
  <c r="AF314" i="18"/>
  <c r="Y212" i="23" s="1"/>
  <c r="V212" i="23"/>
  <c r="AP314" i="18"/>
  <c r="AQ314" i="18" s="1"/>
  <c r="W463" i="22"/>
  <c r="X419" i="22"/>
  <c r="AN418" i="6"/>
  <c r="AY418" i="6" s="1"/>
  <c r="U418" i="6"/>
  <c r="Z418" i="6"/>
  <c r="P418" i="6"/>
  <c r="V418" i="6"/>
  <c r="F419" i="22"/>
  <c r="X208" i="23"/>
  <c r="X40" i="22"/>
  <c r="X269" i="22"/>
  <c r="V435" i="23"/>
  <c r="AF537" i="18"/>
  <c r="Y435" i="23" s="1"/>
  <c r="AP537" i="18"/>
  <c r="AQ537" i="18" s="1"/>
  <c r="W42" i="23"/>
  <c r="X147" i="23"/>
  <c r="X155" i="23"/>
  <c r="U288" i="18"/>
  <c r="V288" i="18"/>
  <c r="F186" i="23"/>
  <c r="P288" i="18"/>
  <c r="Z288" i="18"/>
  <c r="AM288" i="18"/>
  <c r="W179" i="23"/>
  <c r="P349" i="18"/>
  <c r="U349" i="18"/>
  <c r="F247" i="23"/>
  <c r="AM349" i="18"/>
  <c r="Z349" i="18"/>
  <c r="V349" i="18"/>
  <c r="X409" i="23"/>
  <c r="X207" i="23"/>
  <c r="W92" i="22"/>
  <c r="AM434" i="18"/>
  <c r="V434" i="18"/>
  <c r="F332" i="23"/>
  <c r="Z434" i="18"/>
  <c r="P434" i="18"/>
  <c r="U434" i="18"/>
  <c r="W326" i="22"/>
  <c r="AF491" i="18"/>
  <c r="Y389" i="23" s="1"/>
  <c r="AP491" i="18"/>
  <c r="AQ491" i="18" s="1"/>
  <c r="V389" i="23"/>
  <c r="U586" i="18"/>
  <c r="Z586" i="18"/>
  <c r="P586" i="18"/>
  <c r="F484" i="23"/>
  <c r="AM586" i="18"/>
  <c r="V586" i="18"/>
  <c r="F117" i="23"/>
  <c r="Z219" i="18"/>
  <c r="P219" i="18"/>
  <c r="AM219" i="18"/>
  <c r="V219" i="18"/>
  <c r="U219" i="18"/>
  <c r="F58" i="23"/>
  <c r="Z160" i="18"/>
  <c r="V160" i="18"/>
  <c r="U160" i="18"/>
  <c r="P160" i="18"/>
  <c r="AM160" i="18"/>
  <c r="X219" i="22"/>
  <c r="W483" i="23"/>
  <c r="AF356" i="18"/>
  <c r="Y254" i="23" s="1"/>
  <c r="AP356" i="18"/>
  <c r="AQ356" i="18" s="1"/>
  <c r="V254" i="23"/>
  <c r="V333" i="22"/>
  <c r="AF332" i="6"/>
  <c r="Y333" i="22" s="1"/>
  <c r="AQ332" i="6"/>
  <c r="AR332" i="6" s="1"/>
  <c r="X416" i="23"/>
  <c r="P351" i="6"/>
  <c r="V351" i="6"/>
  <c r="Z351" i="6"/>
  <c r="F352" i="22"/>
  <c r="U351" i="6"/>
  <c r="AN351" i="6"/>
  <c r="AY351" i="6" s="1"/>
  <c r="X151" i="23"/>
  <c r="W212" i="22"/>
  <c r="V391" i="22"/>
  <c r="AF390" i="6"/>
  <c r="Y391" i="22" s="1"/>
  <c r="AQ390" i="6"/>
  <c r="AR390" i="6" s="1"/>
  <c r="AP512" i="18"/>
  <c r="AQ512" i="18" s="1"/>
  <c r="AF512" i="18"/>
  <c r="Y410" i="23" s="1"/>
  <c r="V410" i="23"/>
  <c r="AF538" i="18"/>
  <c r="Y436" i="23" s="1"/>
  <c r="V436" i="23"/>
  <c r="AP538" i="18"/>
  <c r="AQ538" i="18" s="1"/>
  <c r="AQ444" i="6"/>
  <c r="AR444" i="6" s="1"/>
  <c r="V445" i="22"/>
  <c r="AF444" i="6"/>
  <c r="Y445" i="22" s="1"/>
  <c r="X187" i="22"/>
  <c r="W93" i="22"/>
  <c r="W436" i="23"/>
  <c r="U591" i="18"/>
  <c r="F489" i="23"/>
  <c r="V591" i="18"/>
  <c r="AM591" i="18"/>
  <c r="P591" i="18"/>
  <c r="Z591" i="18"/>
  <c r="X244" i="23"/>
  <c r="W124" i="22"/>
  <c r="F159" i="22"/>
  <c r="V158" i="6"/>
  <c r="P158" i="6"/>
  <c r="AN158" i="6"/>
  <c r="AY158" i="6" s="1"/>
  <c r="Z158" i="6"/>
  <c r="U158" i="6"/>
  <c r="AF547" i="18"/>
  <c r="Y445" i="23" s="1"/>
  <c r="V445" i="23"/>
  <c r="AP547" i="18"/>
  <c r="AQ547" i="18" s="1"/>
  <c r="AP253" i="18"/>
  <c r="AQ253" i="18" s="1"/>
  <c r="AF253" i="18"/>
  <c r="Y151" i="23" s="1"/>
  <c r="V151" i="23"/>
  <c r="V346" i="22"/>
  <c r="AQ345" i="6"/>
  <c r="AR345" i="6" s="1"/>
  <c r="AF345" i="6"/>
  <c r="Y346" i="22" s="1"/>
  <c r="AQ65" i="6"/>
  <c r="AR65" i="6" s="1"/>
  <c r="V66" i="22"/>
  <c r="AF65" i="6"/>
  <c r="Y66" i="22" s="1"/>
  <c r="X300" i="22"/>
  <c r="AP401" i="18"/>
  <c r="AQ401" i="18" s="1"/>
  <c r="AF401" i="18"/>
  <c r="Y299" i="23" s="1"/>
  <c r="V299" i="23"/>
  <c r="V288" i="22"/>
  <c r="AF287" i="6"/>
  <c r="Y288" i="22" s="1"/>
  <c r="AQ287" i="6"/>
  <c r="AR287" i="6" s="1"/>
  <c r="W425" i="23"/>
  <c r="W280" i="22"/>
  <c r="X509" i="22"/>
  <c r="AF482" i="6"/>
  <c r="Y483" i="22" s="1"/>
  <c r="V483" i="22"/>
  <c r="AQ482" i="6"/>
  <c r="AR482" i="6" s="1"/>
  <c r="U175" i="6"/>
  <c r="Z175" i="6"/>
  <c r="V175" i="6"/>
  <c r="AN175" i="6"/>
  <c r="AY175" i="6" s="1"/>
  <c r="F176" i="22"/>
  <c r="P175" i="6"/>
  <c r="W130" i="23"/>
  <c r="AM552" i="18"/>
  <c r="U552" i="18"/>
  <c r="F450" i="23"/>
  <c r="Z552" i="18"/>
  <c r="P552" i="18"/>
  <c r="V552" i="18"/>
  <c r="V374" i="18"/>
  <c r="Z374" i="18"/>
  <c r="F272" i="23"/>
  <c r="AM374" i="18"/>
  <c r="P374" i="18"/>
  <c r="U374" i="18"/>
  <c r="U291" i="18"/>
  <c r="AM291" i="18"/>
  <c r="F189" i="23"/>
  <c r="P291" i="18"/>
  <c r="V291" i="18"/>
  <c r="Z291" i="18"/>
  <c r="X92" i="23"/>
  <c r="X347" i="22"/>
  <c r="V113" i="23"/>
  <c r="AF215" i="18"/>
  <c r="Y113" i="23" s="1"/>
  <c r="AP215" i="18"/>
  <c r="AQ215" i="18" s="1"/>
  <c r="V92" i="22"/>
  <c r="AQ91" i="6"/>
  <c r="AR91" i="6" s="1"/>
  <c r="AF91" i="6"/>
  <c r="Y92" i="22" s="1"/>
  <c r="P496" i="6"/>
  <c r="F497" i="22"/>
  <c r="V496" i="6"/>
  <c r="Z496" i="6"/>
  <c r="U496" i="6"/>
  <c r="AN496" i="6"/>
  <c r="AY496" i="6" s="1"/>
  <c r="X423" i="22"/>
  <c r="X415" i="22"/>
  <c r="Z508" i="6"/>
  <c r="V508" i="6"/>
  <c r="AN508" i="6"/>
  <c r="AY508" i="6" s="1"/>
  <c r="U508" i="6"/>
  <c r="F509" i="22"/>
  <c r="P508" i="6"/>
  <c r="X171" i="23"/>
  <c r="X128" i="23"/>
  <c r="V436" i="22"/>
  <c r="AQ435" i="6"/>
  <c r="AR435" i="6" s="1"/>
  <c r="AF435" i="6"/>
  <c r="Y436" i="22" s="1"/>
  <c r="P133" i="18"/>
  <c r="V133" i="18"/>
  <c r="F31" i="23"/>
  <c r="AM133" i="18"/>
  <c r="Z133" i="18"/>
  <c r="U133" i="18"/>
  <c r="V209" i="22"/>
  <c r="AF208" i="6"/>
  <c r="Y209" i="22" s="1"/>
  <c r="AQ208" i="6"/>
  <c r="AR208" i="6" s="1"/>
  <c r="V380" i="6"/>
  <c r="F381" i="22"/>
  <c r="Z380" i="6"/>
  <c r="AN380" i="6"/>
  <c r="AY380" i="6" s="1"/>
  <c r="P380" i="6"/>
  <c r="U380" i="6"/>
  <c r="U419" i="6"/>
  <c r="AN419" i="6"/>
  <c r="AY419" i="6" s="1"/>
  <c r="V419" i="6"/>
  <c r="F420" i="22"/>
  <c r="Z419" i="6"/>
  <c r="P419" i="6"/>
  <c r="AM115" i="18"/>
  <c r="U115" i="18"/>
  <c r="Z115" i="18"/>
  <c r="V115" i="18"/>
  <c r="P115" i="18"/>
  <c r="F13" i="23"/>
  <c r="X490" i="23"/>
  <c r="V437" i="6"/>
  <c r="Z437" i="6"/>
  <c r="AN437" i="6"/>
  <c r="AY437" i="6" s="1"/>
  <c r="P437" i="6"/>
  <c r="F438" i="22"/>
  <c r="U437" i="6"/>
  <c r="AP588" i="18"/>
  <c r="AQ588" i="18" s="1"/>
  <c r="V486" i="23"/>
  <c r="AF588" i="18"/>
  <c r="Y486" i="23" s="1"/>
  <c r="V448" i="22"/>
  <c r="AQ447" i="6"/>
  <c r="AR447" i="6" s="1"/>
  <c r="AF447" i="6"/>
  <c r="Y448" i="22" s="1"/>
  <c r="V290" i="6"/>
  <c r="F291" i="22"/>
  <c r="U290" i="6"/>
  <c r="AN290" i="6"/>
  <c r="AY290" i="6" s="1"/>
  <c r="Z290" i="6"/>
  <c r="P290" i="6"/>
  <c r="AQ413" i="6"/>
  <c r="AR413" i="6" s="1"/>
  <c r="AF413" i="6"/>
  <c r="Y414" i="22" s="1"/>
  <c r="V414" i="22"/>
  <c r="X384" i="23"/>
  <c r="X119" i="23"/>
  <c r="X43" i="22"/>
  <c r="V252" i="18"/>
  <c r="AM252" i="18"/>
  <c r="P252" i="18"/>
  <c r="Z252" i="18"/>
  <c r="U252" i="18"/>
  <c r="F150" i="23"/>
  <c r="W221" i="22"/>
  <c r="AP158" i="18"/>
  <c r="AQ158" i="18" s="1"/>
  <c r="AF158" i="18"/>
  <c r="Y56" i="23" s="1"/>
  <c r="V56" i="23"/>
  <c r="X188" i="22"/>
  <c r="W304" i="22"/>
  <c r="W120" i="23"/>
  <c r="V264" i="22"/>
  <c r="AF263" i="6"/>
  <c r="Y264" i="22" s="1"/>
  <c r="AQ263" i="6"/>
  <c r="AR263" i="6" s="1"/>
  <c r="V317" i="22"/>
  <c r="AQ316" i="6"/>
  <c r="AR316" i="6" s="1"/>
  <c r="AF316" i="6"/>
  <c r="Y317" i="22" s="1"/>
  <c r="X417" i="22"/>
  <c r="W501" i="22"/>
  <c r="V424" i="23"/>
  <c r="AF526" i="18"/>
  <c r="Y424" i="23" s="1"/>
  <c r="AP526" i="18"/>
  <c r="AQ526" i="18" s="1"/>
  <c r="X184" i="23"/>
  <c r="Z462" i="18"/>
  <c r="F360" i="23"/>
  <c r="V462" i="18"/>
  <c r="U462" i="18"/>
  <c r="AM462" i="18"/>
  <c r="P462" i="18"/>
  <c r="V104" i="23"/>
  <c r="AP206" i="18"/>
  <c r="AQ206" i="18" s="1"/>
  <c r="AF206" i="18"/>
  <c r="Y104" i="23" s="1"/>
  <c r="AF354" i="6"/>
  <c r="Y355" i="22" s="1"/>
  <c r="V355" i="22"/>
  <c r="AQ354" i="6"/>
  <c r="AR354" i="6" s="1"/>
  <c r="X31" i="23"/>
  <c r="AF244" i="6"/>
  <c r="Y245" i="22" s="1"/>
  <c r="V245" i="22"/>
  <c r="AQ244" i="6"/>
  <c r="AR244" i="6" s="1"/>
  <c r="X327" i="23"/>
  <c r="V236" i="23"/>
  <c r="AF338" i="18"/>
  <c r="Y236" i="23" s="1"/>
  <c r="AP338" i="18"/>
  <c r="AQ338" i="18" s="1"/>
  <c r="AF247" i="6"/>
  <c r="Y248" i="22" s="1"/>
  <c r="V248" i="22"/>
  <c r="AQ247" i="6"/>
  <c r="AR247" i="6" s="1"/>
  <c r="W496" i="23"/>
  <c r="W275" i="23"/>
  <c r="W13" i="23"/>
  <c r="AF434" i="18"/>
  <c r="Y332" i="23" s="1"/>
  <c r="V332" i="23"/>
  <c r="AP434" i="18"/>
  <c r="AQ434" i="18" s="1"/>
  <c r="W186" i="22"/>
  <c r="X251" i="23"/>
  <c r="W309" i="22"/>
  <c r="AF408" i="6"/>
  <c r="Y409" i="22" s="1"/>
  <c r="V409" i="22"/>
  <c r="AQ408" i="6"/>
  <c r="AR408" i="6" s="1"/>
  <c r="AP244" i="18"/>
  <c r="AQ244" i="18" s="1"/>
  <c r="V142" i="23"/>
  <c r="AF244" i="18"/>
  <c r="Y142" i="23" s="1"/>
  <c r="AM534" i="18"/>
  <c r="Z534" i="18"/>
  <c r="F432" i="23"/>
  <c r="V534" i="18"/>
  <c r="U534" i="18"/>
  <c r="P534" i="18"/>
  <c r="AF308" i="6"/>
  <c r="Y309" i="22" s="1"/>
  <c r="V309" i="22"/>
  <c r="AQ308" i="6"/>
  <c r="AR308" i="6" s="1"/>
  <c r="V496" i="18"/>
  <c r="P496" i="18"/>
  <c r="Z496" i="18"/>
  <c r="F394" i="23"/>
  <c r="U496" i="18"/>
  <c r="AM496" i="18"/>
  <c r="AP223" i="18"/>
  <c r="AQ223" i="18" s="1"/>
  <c r="V121" i="23"/>
  <c r="AF223" i="18"/>
  <c r="Y121" i="23" s="1"/>
  <c r="AF342" i="6"/>
  <c r="Y343" i="22" s="1"/>
  <c r="V343" i="22"/>
  <c r="AQ342" i="6"/>
  <c r="AR342" i="6" s="1"/>
  <c r="F380" i="22"/>
  <c r="V379" i="6"/>
  <c r="U379" i="6"/>
  <c r="Z379" i="6"/>
  <c r="P379" i="6"/>
  <c r="AN379" i="6"/>
  <c r="AY379" i="6" s="1"/>
  <c r="F283" i="23"/>
  <c r="Z385" i="18"/>
  <c r="AM385" i="18"/>
  <c r="P385" i="18"/>
  <c r="U385" i="18"/>
  <c r="V385" i="18"/>
  <c r="P267" i="6"/>
  <c r="AN267" i="6"/>
  <c r="AY267" i="6" s="1"/>
  <c r="Z267" i="6"/>
  <c r="U267" i="6"/>
  <c r="F268" i="22"/>
  <c r="V267" i="6"/>
  <c r="V247" i="23"/>
  <c r="AP349" i="18"/>
  <c r="AQ349" i="18" s="1"/>
  <c r="AF349" i="18"/>
  <c r="Y247" i="23" s="1"/>
  <c r="AM405" i="18"/>
  <c r="F303" i="23"/>
  <c r="U405" i="18"/>
  <c r="Z405" i="18"/>
  <c r="P405" i="18"/>
  <c r="V405" i="18"/>
  <c r="V414" i="6"/>
  <c r="F415" i="22"/>
  <c r="U414" i="6"/>
  <c r="AN414" i="6"/>
  <c r="AY414" i="6" s="1"/>
  <c r="Z414" i="6"/>
  <c r="P414" i="6"/>
  <c r="X17" i="23"/>
  <c r="X174" i="23"/>
  <c r="W344" i="23"/>
  <c r="X111" i="22"/>
  <c r="W35" i="23"/>
  <c r="AF122" i="6"/>
  <c r="Y123" i="22" s="1"/>
  <c r="AQ122" i="6"/>
  <c r="AR122" i="6" s="1"/>
  <c r="V123" i="22"/>
  <c r="W487" i="23"/>
  <c r="V206" i="18"/>
  <c r="Z206" i="18"/>
  <c r="F104" i="23"/>
  <c r="U206" i="18"/>
  <c r="P206" i="18"/>
  <c r="AM206" i="18"/>
  <c r="AP151" i="18"/>
  <c r="AQ151" i="18" s="1"/>
  <c r="AF151" i="18"/>
  <c r="Y49" i="23" s="1"/>
  <c r="V49" i="23"/>
  <c r="W274" i="23"/>
  <c r="X226" i="23"/>
  <c r="X225" i="23"/>
  <c r="W243" i="22"/>
  <c r="X291" i="23"/>
  <c r="U357" i="18"/>
  <c r="P357" i="18"/>
  <c r="V357" i="18"/>
  <c r="AM357" i="18"/>
  <c r="Z357" i="18"/>
  <c r="F255" i="23"/>
  <c r="W260" i="23"/>
  <c r="AQ306" i="6"/>
  <c r="AR306" i="6" s="1"/>
  <c r="AF306" i="6"/>
  <c r="Y307" i="22" s="1"/>
  <c r="V307" i="22"/>
  <c r="AP159" i="18"/>
  <c r="AQ159" i="18" s="1"/>
  <c r="AF159" i="18"/>
  <c r="Y57" i="23" s="1"/>
  <c r="V57" i="23"/>
  <c r="W404" i="23"/>
  <c r="AF505" i="18"/>
  <c r="Y403" i="23" s="1"/>
  <c r="V403" i="23"/>
  <c r="AP505" i="18"/>
  <c r="AQ505" i="18" s="1"/>
  <c r="V503" i="22"/>
  <c r="AQ502" i="6"/>
  <c r="AR502" i="6" s="1"/>
  <c r="AF502" i="6"/>
  <c r="Y503" i="22" s="1"/>
  <c r="X397" i="23"/>
  <c r="AF258" i="18"/>
  <c r="Y156" i="23" s="1"/>
  <c r="AP258" i="18"/>
  <c r="AQ258" i="18" s="1"/>
  <c r="V156" i="23"/>
  <c r="X257" i="23"/>
  <c r="AP583" i="18"/>
  <c r="AQ583" i="18" s="1"/>
  <c r="AF583" i="18"/>
  <c r="Y481" i="23" s="1"/>
  <c r="V481" i="23"/>
  <c r="W320" i="22"/>
  <c r="W436" i="22"/>
  <c r="P145" i="6"/>
  <c r="F146" i="22"/>
  <c r="AN145" i="6"/>
  <c r="AY145" i="6" s="1"/>
  <c r="U145" i="6"/>
  <c r="Z145" i="6"/>
  <c r="V145" i="6"/>
  <c r="W499" i="22"/>
  <c r="X240" i="23"/>
  <c r="AP156" i="18"/>
  <c r="AQ156" i="18" s="1"/>
  <c r="AF156" i="18"/>
  <c r="Y54" i="23" s="1"/>
  <c r="V54" i="23"/>
  <c r="AQ477" i="6"/>
  <c r="AR477" i="6" s="1"/>
  <c r="AF477" i="6"/>
  <c r="Y478" i="22" s="1"/>
  <c r="V478" i="22"/>
  <c r="W46" i="22"/>
  <c r="F346" i="22"/>
  <c r="AN345" i="6"/>
  <c r="AY345" i="6" s="1"/>
  <c r="Z345" i="6"/>
  <c r="U345" i="6"/>
  <c r="V345" i="6"/>
  <c r="P345" i="6"/>
  <c r="P179" i="18"/>
  <c r="Z179" i="18"/>
  <c r="F77" i="23"/>
  <c r="U179" i="18"/>
  <c r="AM179" i="18"/>
  <c r="V179" i="18"/>
  <c r="X80" i="23"/>
  <c r="X346" i="22"/>
  <c r="AQ440" i="6"/>
  <c r="AR440" i="6" s="1"/>
  <c r="V441" i="22"/>
  <c r="AF440" i="6"/>
  <c r="Y441" i="22" s="1"/>
  <c r="X391" i="23"/>
  <c r="W255" i="23"/>
  <c r="W451" i="22"/>
  <c r="W324" i="22"/>
  <c r="X278" i="22"/>
  <c r="P568" i="18"/>
  <c r="Z568" i="18"/>
  <c r="AM568" i="18"/>
  <c r="F466" i="23"/>
  <c r="U568" i="18"/>
  <c r="V568" i="18"/>
  <c r="X259" i="23"/>
  <c r="X360" i="23"/>
  <c r="W460" i="23"/>
  <c r="W464" i="22"/>
  <c r="X194" i="22"/>
  <c r="W65" i="22"/>
  <c r="W175" i="23"/>
  <c r="X476" i="22"/>
  <c r="W184" i="23"/>
  <c r="W79" i="22"/>
  <c r="V487" i="23"/>
  <c r="AP589" i="18"/>
  <c r="AQ589" i="18" s="1"/>
  <c r="AF589" i="18"/>
  <c r="Y487" i="23" s="1"/>
  <c r="AF272" i="18"/>
  <c r="Y170" i="23" s="1"/>
  <c r="V170" i="23"/>
  <c r="AP272" i="18"/>
  <c r="AQ272" i="18" s="1"/>
  <c r="U572" i="18"/>
  <c r="Z572" i="18"/>
  <c r="F470" i="23"/>
  <c r="AM572" i="18"/>
  <c r="P572" i="18"/>
  <c r="V572" i="18"/>
  <c r="X92" i="22"/>
  <c r="W266" i="23"/>
  <c r="AP425" i="18"/>
  <c r="AQ425" i="18" s="1"/>
  <c r="AF425" i="18"/>
  <c r="Y323" i="23" s="1"/>
  <c r="V323" i="23"/>
  <c r="P181" i="18"/>
  <c r="Z181" i="18"/>
  <c r="V181" i="18"/>
  <c r="U181" i="18"/>
  <c r="AM181" i="18"/>
  <c r="F79" i="23"/>
  <c r="U209" i="18"/>
  <c r="P209" i="18"/>
  <c r="F107" i="23"/>
  <c r="AM209" i="18"/>
  <c r="V209" i="18"/>
  <c r="Z209" i="18"/>
  <c r="V328" i="6"/>
  <c r="U328" i="6"/>
  <c r="P328" i="6"/>
  <c r="AN328" i="6"/>
  <c r="AY328" i="6" s="1"/>
  <c r="F329" i="22"/>
  <c r="Z328" i="6"/>
  <c r="W158" i="22"/>
  <c r="AF269" i="6"/>
  <c r="Y270" i="22" s="1"/>
  <c r="V270" i="22"/>
  <c r="AQ269" i="6"/>
  <c r="AR269" i="6" s="1"/>
  <c r="X381" i="22"/>
  <c r="W40" i="22"/>
  <c r="V201" i="18"/>
  <c r="Z201" i="18"/>
  <c r="AM201" i="18"/>
  <c r="F99" i="23"/>
  <c r="P201" i="18"/>
  <c r="U201" i="18"/>
  <c r="U283" i="18"/>
  <c r="AM283" i="18"/>
  <c r="F181" i="23"/>
  <c r="P283" i="18"/>
  <c r="Z283" i="18"/>
  <c r="V283" i="18"/>
  <c r="X32" i="22"/>
  <c r="X352" i="22"/>
  <c r="W141" i="22"/>
  <c r="Z567" i="18"/>
  <c r="V567" i="18"/>
  <c r="P567" i="18"/>
  <c r="F465" i="23"/>
  <c r="U567" i="18"/>
  <c r="AM567" i="18"/>
  <c r="AP473" i="18"/>
  <c r="AQ473" i="18" s="1"/>
  <c r="V371" i="23"/>
  <c r="AF473" i="18"/>
  <c r="Y371" i="23" s="1"/>
  <c r="AP167" i="18"/>
  <c r="AQ167" i="18" s="1"/>
  <c r="V65" i="23"/>
  <c r="AF167" i="18"/>
  <c r="Y65" i="23" s="1"/>
  <c r="AF549" i="18"/>
  <c r="Y447" i="23" s="1"/>
  <c r="AP549" i="18"/>
  <c r="AQ549" i="18" s="1"/>
  <c r="V447" i="23"/>
  <c r="X374" i="23"/>
  <c r="W58" i="22"/>
  <c r="U280" i="6"/>
  <c r="P280" i="6"/>
  <c r="AN280" i="6"/>
  <c r="AY280" i="6" s="1"/>
  <c r="Z280" i="6"/>
  <c r="F281" i="22"/>
  <c r="V280" i="6"/>
  <c r="AQ69" i="6"/>
  <c r="AR69" i="6" s="1"/>
  <c r="AF69" i="6"/>
  <c r="Y70" i="22" s="1"/>
  <c r="V70" i="22"/>
  <c r="W470" i="23"/>
  <c r="W357" i="23"/>
  <c r="X195" i="23"/>
  <c r="W59" i="23"/>
  <c r="AP280" i="18"/>
  <c r="AQ280" i="18" s="1"/>
  <c r="AF280" i="18"/>
  <c r="Y178" i="23" s="1"/>
  <c r="V178" i="23"/>
  <c r="X303" i="22"/>
  <c r="AQ199" i="6"/>
  <c r="AR199" i="6" s="1"/>
  <c r="V200" i="22"/>
  <c r="AF199" i="6"/>
  <c r="Y200" i="22" s="1"/>
  <c r="W66" i="22"/>
  <c r="AP270" i="18"/>
  <c r="AQ270" i="18" s="1"/>
  <c r="V168" i="23"/>
  <c r="AF270" i="18"/>
  <c r="Y168" i="23" s="1"/>
  <c r="AF101" i="6"/>
  <c r="Y102" i="22" s="1"/>
  <c r="V102" i="22"/>
  <c r="AQ101" i="6"/>
  <c r="AR101" i="6" s="1"/>
  <c r="AF312" i="6"/>
  <c r="Y313" i="22" s="1"/>
  <c r="AQ312" i="6"/>
  <c r="AR312" i="6" s="1"/>
  <c r="V313" i="22"/>
  <c r="F145" i="23"/>
  <c r="Z247" i="18"/>
  <c r="AM247" i="18"/>
  <c r="P247" i="18"/>
  <c r="U247" i="18"/>
  <c r="V247" i="18"/>
  <c r="X235" i="22"/>
  <c r="W482" i="23"/>
  <c r="V498" i="23"/>
  <c r="AF600" i="18"/>
  <c r="Y498" i="23" s="1"/>
  <c r="AP600" i="18"/>
  <c r="AQ600" i="18" s="1"/>
  <c r="Z433" i="6"/>
  <c r="U433" i="6"/>
  <c r="V433" i="6"/>
  <c r="P433" i="6"/>
  <c r="F434" i="22"/>
  <c r="AN433" i="6"/>
  <c r="AY433" i="6" s="1"/>
  <c r="AM301" i="18"/>
  <c r="V301" i="18"/>
  <c r="U301" i="18"/>
  <c r="P301" i="18"/>
  <c r="Z301" i="18"/>
  <c r="F199" i="23"/>
  <c r="V205" i="22"/>
  <c r="AF204" i="6"/>
  <c r="Y205" i="22" s="1"/>
  <c r="AQ204" i="6"/>
  <c r="AR204" i="6" s="1"/>
  <c r="W220" i="23"/>
  <c r="U49" i="6"/>
  <c r="AN49" i="6"/>
  <c r="AY49" i="6" s="1"/>
  <c r="Z49" i="6"/>
  <c r="V49" i="6"/>
  <c r="F50" i="22"/>
  <c r="P49" i="6"/>
  <c r="X48" i="22"/>
  <c r="U116" i="18"/>
  <c r="AM116" i="18"/>
  <c r="Z116" i="18"/>
  <c r="V116" i="18"/>
  <c r="F14" i="23"/>
  <c r="P116" i="18"/>
  <c r="V123" i="23"/>
  <c r="AP225" i="18"/>
  <c r="AQ225" i="18" s="1"/>
  <c r="AF225" i="18"/>
  <c r="Y123" i="23" s="1"/>
  <c r="X173" i="22"/>
  <c r="X198" i="22"/>
  <c r="AF45" i="6"/>
  <c r="Y46" i="22" s="1"/>
  <c r="AQ45" i="6"/>
  <c r="AR45" i="6" s="1"/>
  <c r="V46" i="22"/>
  <c r="U383" i="18"/>
  <c r="Z383" i="18"/>
  <c r="F281" i="23"/>
  <c r="AM383" i="18"/>
  <c r="P383" i="18"/>
  <c r="V383" i="18"/>
  <c r="X308" i="23"/>
  <c r="X441" i="23"/>
  <c r="V513" i="18"/>
  <c r="F411" i="23"/>
  <c r="U513" i="18"/>
  <c r="P513" i="18"/>
  <c r="Z513" i="18"/>
  <c r="AM513" i="18"/>
  <c r="AF168" i="18"/>
  <c r="Y66" i="23" s="1"/>
  <c r="AP168" i="18"/>
  <c r="AQ168" i="18" s="1"/>
  <c r="V66" i="23"/>
  <c r="V197" i="18"/>
  <c r="U197" i="18"/>
  <c r="AM197" i="18"/>
  <c r="F95" i="23"/>
  <c r="P197" i="18"/>
  <c r="Z197" i="18"/>
  <c r="AF239" i="6"/>
  <c r="Y240" i="22" s="1"/>
  <c r="AQ239" i="6"/>
  <c r="AR239" i="6" s="1"/>
  <c r="V240" i="22"/>
  <c r="V231" i="23"/>
  <c r="AF333" i="18"/>
  <c r="Y231" i="23" s="1"/>
  <c r="AP333" i="18"/>
  <c r="AQ333" i="18" s="1"/>
  <c r="X41" i="22"/>
  <c r="F294" i="22"/>
  <c r="Z293" i="6"/>
  <c r="U293" i="6"/>
  <c r="P293" i="6"/>
  <c r="V293" i="6"/>
  <c r="AN293" i="6"/>
  <c r="AY293" i="6" s="1"/>
  <c r="V73" i="22"/>
  <c r="AQ72" i="6"/>
  <c r="AR72" i="6" s="1"/>
  <c r="AF72" i="6"/>
  <c r="Y73" i="22" s="1"/>
  <c r="AP568" i="18"/>
  <c r="AQ568" i="18" s="1"/>
  <c r="AF568" i="18"/>
  <c r="Y466" i="23" s="1"/>
  <c r="V466" i="23"/>
  <c r="AM289" i="18"/>
  <c r="Z289" i="18"/>
  <c r="U289" i="18"/>
  <c r="V289" i="18"/>
  <c r="P289" i="18"/>
  <c r="F187" i="23"/>
  <c r="P331" i="6"/>
  <c r="V331" i="6"/>
  <c r="AN331" i="6"/>
  <c r="AY331" i="6" s="1"/>
  <c r="F332" i="22"/>
  <c r="U331" i="6"/>
  <c r="Z331" i="6"/>
  <c r="W474" i="23"/>
  <c r="Z141" i="6"/>
  <c r="P141" i="6"/>
  <c r="V141" i="6"/>
  <c r="AN141" i="6"/>
  <c r="AY141" i="6" s="1"/>
  <c r="F142" i="22"/>
  <c r="U141" i="6"/>
  <c r="W270" i="22"/>
  <c r="AP190" i="18"/>
  <c r="AQ190" i="18" s="1"/>
  <c r="V88" i="23"/>
  <c r="AF190" i="18"/>
  <c r="Y88" i="23" s="1"/>
  <c r="X371" i="23"/>
  <c r="W281" i="23"/>
  <c r="W377" i="23"/>
  <c r="X281" i="22"/>
  <c r="AM196" i="18"/>
  <c r="V196" i="18"/>
  <c r="F94" i="23"/>
  <c r="Z196" i="18"/>
  <c r="U196" i="18"/>
  <c r="P196" i="18"/>
  <c r="AN499" i="6"/>
  <c r="AY499" i="6" s="1"/>
  <c r="Z499" i="6"/>
  <c r="P499" i="6"/>
  <c r="U499" i="6"/>
  <c r="V499" i="6"/>
  <c r="F500" i="22"/>
  <c r="W446" i="22"/>
  <c r="X201" i="23"/>
  <c r="X32" i="23"/>
  <c r="X434" i="23"/>
  <c r="W253" i="22"/>
  <c r="AN383" i="6"/>
  <c r="AY383" i="6" s="1"/>
  <c r="Z383" i="6"/>
  <c r="F384" i="22"/>
  <c r="V383" i="6"/>
  <c r="P383" i="6"/>
  <c r="U383" i="6"/>
  <c r="W453" i="23"/>
  <c r="X468" i="22"/>
  <c r="F283" i="22"/>
  <c r="U282" i="6"/>
  <c r="P282" i="6"/>
  <c r="Z282" i="6"/>
  <c r="AN282" i="6"/>
  <c r="AY282" i="6" s="1"/>
  <c r="V282" i="6"/>
  <c r="X227" i="22"/>
  <c r="AF261" i="6"/>
  <c r="Y262" i="22" s="1"/>
  <c r="V262" i="22"/>
  <c r="AQ261" i="6"/>
  <c r="AR261" i="6" s="1"/>
  <c r="X440" i="23"/>
  <c r="V473" i="22"/>
  <c r="AF472" i="6"/>
  <c r="Y473" i="22" s="1"/>
  <c r="AQ472" i="6"/>
  <c r="AR472" i="6" s="1"/>
  <c r="AF197" i="6"/>
  <c r="Y198" i="22" s="1"/>
  <c r="AQ197" i="6"/>
  <c r="AR197" i="6" s="1"/>
  <c r="V198" i="22"/>
  <c r="V469" i="6"/>
  <c r="U469" i="6"/>
  <c r="P469" i="6"/>
  <c r="F470" i="22"/>
  <c r="Z469" i="6"/>
  <c r="AN469" i="6"/>
  <c r="AY469" i="6" s="1"/>
  <c r="AF450" i="6"/>
  <c r="Y451" i="22" s="1"/>
  <c r="V451" i="22"/>
  <c r="AQ450" i="6"/>
  <c r="AR450" i="6" s="1"/>
  <c r="U252" i="6"/>
  <c r="P252" i="6"/>
  <c r="AN252" i="6"/>
  <c r="AY252" i="6" s="1"/>
  <c r="F253" i="22"/>
  <c r="V252" i="6"/>
  <c r="Z252" i="6"/>
  <c r="X428" i="23"/>
  <c r="Z394" i="6"/>
  <c r="P394" i="6"/>
  <c r="F395" i="22"/>
  <c r="V394" i="6"/>
  <c r="U394" i="6"/>
  <c r="AN394" i="6"/>
  <c r="AY394" i="6" s="1"/>
  <c r="V325" i="23"/>
  <c r="AF427" i="18"/>
  <c r="Y325" i="23" s="1"/>
  <c r="AP427" i="18"/>
  <c r="AQ427" i="18" s="1"/>
  <c r="X210" i="22"/>
  <c r="U363" i="6"/>
  <c r="AN363" i="6"/>
  <c r="AY363" i="6" s="1"/>
  <c r="V363" i="6"/>
  <c r="Z363" i="6"/>
  <c r="F364" i="22"/>
  <c r="P363" i="6"/>
  <c r="X93" i="22"/>
  <c r="F371" i="23"/>
  <c r="U473" i="18"/>
  <c r="P473" i="18"/>
  <c r="AM473" i="18"/>
  <c r="V473" i="18"/>
  <c r="Z473" i="18"/>
  <c r="W243" i="23"/>
  <c r="V94" i="22"/>
  <c r="AF93" i="6"/>
  <c r="Y94" i="22" s="1"/>
  <c r="AQ93" i="6"/>
  <c r="AR93" i="6" s="1"/>
  <c r="X159" i="23"/>
  <c r="X467" i="23"/>
  <c r="X200" i="23"/>
  <c r="Z165" i="18"/>
  <c r="V165" i="18"/>
  <c r="AM165" i="18"/>
  <c r="U165" i="18"/>
  <c r="P165" i="18"/>
  <c r="F63" i="23"/>
  <c r="AN89" i="6"/>
  <c r="AY89" i="6" s="1"/>
  <c r="F90" i="22"/>
  <c r="U89" i="6"/>
  <c r="Z89" i="6"/>
  <c r="P89" i="6"/>
  <c r="V89" i="6"/>
  <c r="F49" i="23"/>
  <c r="Z151" i="18"/>
  <c r="V151" i="18"/>
  <c r="P151" i="18"/>
  <c r="U151" i="18"/>
  <c r="AM151" i="18"/>
  <c r="W143" i="23"/>
  <c r="X412" i="23"/>
  <c r="X390" i="23"/>
  <c r="W94" i="22"/>
  <c r="X120" i="23"/>
  <c r="X445" i="22"/>
  <c r="AP536" i="18"/>
  <c r="AQ536" i="18" s="1"/>
  <c r="V434" i="23"/>
  <c r="AF536" i="18"/>
  <c r="Y434" i="23" s="1"/>
  <c r="Z595" i="18"/>
  <c r="AM595" i="18"/>
  <c r="U595" i="18"/>
  <c r="F493" i="23"/>
  <c r="V595" i="18"/>
  <c r="P595" i="18"/>
  <c r="V145" i="22"/>
  <c r="AF144" i="6"/>
  <c r="Y145" i="22" s="1"/>
  <c r="AQ144" i="6"/>
  <c r="AR144" i="6" s="1"/>
  <c r="X351" i="23"/>
  <c r="W119" i="23"/>
  <c r="X441" i="22"/>
  <c r="V352" i="23"/>
  <c r="AF454" i="18"/>
  <c r="Y352" i="23" s="1"/>
  <c r="AP454" i="18"/>
  <c r="AQ454" i="18" s="1"/>
  <c r="AF435" i="18"/>
  <c r="Y333" i="23" s="1"/>
  <c r="V333" i="23"/>
  <c r="AP435" i="18"/>
  <c r="AQ435" i="18" s="1"/>
  <c r="AF457" i="18"/>
  <c r="Y355" i="23" s="1"/>
  <c r="V355" i="23"/>
  <c r="AP457" i="18"/>
  <c r="AQ457" i="18" s="1"/>
  <c r="X54" i="22"/>
  <c r="W182" i="23"/>
  <c r="AN95" i="6"/>
  <c r="AY95" i="6" s="1"/>
  <c r="Z95" i="6"/>
  <c r="P95" i="6"/>
  <c r="U95" i="6"/>
  <c r="V95" i="6"/>
  <c r="F96" i="22"/>
  <c r="X109" i="22"/>
  <c r="AF265" i="18"/>
  <c r="Y163" i="23" s="1"/>
  <c r="V163" i="23"/>
  <c r="AP265" i="18"/>
  <c r="AQ265" i="18" s="1"/>
  <c r="W68" i="22"/>
  <c r="AF316" i="18"/>
  <c r="Y214" i="23" s="1"/>
  <c r="AP316" i="18"/>
  <c r="AQ316" i="18" s="1"/>
  <c r="V214" i="23"/>
  <c r="AP378" i="18"/>
  <c r="AQ378" i="18" s="1"/>
  <c r="AF378" i="18"/>
  <c r="Y276" i="23" s="1"/>
  <c r="V276" i="23"/>
  <c r="Z393" i="6"/>
  <c r="AN393" i="6"/>
  <c r="AY393" i="6" s="1"/>
  <c r="U393" i="6"/>
  <c r="P393" i="6"/>
  <c r="F394" i="22"/>
  <c r="V393" i="6"/>
  <c r="W369" i="22"/>
  <c r="Z163" i="18"/>
  <c r="U163" i="18"/>
  <c r="F61" i="23"/>
  <c r="P163" i="18"/>
  <c r="V163" i="18"/>
  <c r="AM163" i="18"/>
  <c r="X208" i="22"/>
  <c r="V296" i="23"/>
  <c r="AF398" i="18"/>
  <c r="Y296" i="23" s="1"/>
  <c r="AP398" i="18"/>
  <c r="AQ398" i="18" s="1"/>
  <c r="X265" i="22"/>
  <c r="W189" i="22"/>
  <c r="X498" i="22"/>
  <c r="W83" i="22"/>
  <c r="V206" i="23"/>
  <c r="AF308" i="18"/>
  <c r="Y206" i="23" s="1"/>
  <c r="AP308" i="18"/>
  <c r="AQ308" i="18" s="1"/>
  <c r="AF115" i="18"/>
  <c r="Y13" i="23" s="1"/>
  <c r="V13" i="23"/>
  <c r="AP115" i="18"/>
  <c r="V24" i="22"/>
  <c r="AF23" i="6"/>
  <c r="Y24" i="22" s="1"/>
  <c r="AQ23" i="6"/>
  <c r="AR23" i="6" s="1"/>
  <c r="W470" i="22"/>
  <c r="AF129" i="18"/>
  <c r="Y27" i="23" s="1"/>
  <c r="AP129" i="18"/>
  <c r="AQ129" i="18" s="1"/>
  <c r="V27" i="23"/>
  <c r="V266" i="22"/>
  <c r="AF265" i="6"/>
  <c r="Y266" i="22" s="1"/>
  <c r="AQ265" i="6"/>
  <c r="AR265" i="6" s="1"/>
  <c r="X463" i="23"/>
  <c r="AF422" i="6"/>
  <c r="Y423" i="22" s="1"/>
  <c r="V423" i="22"/>
  <c r="AQ422" i="6"/>
  <c r="AR422" i="6" s="1"/>
  <c r="W222" i="22"/>
  <c r="X35" i="22"/>
  <c r="F386" i="23"/>
  <c r="Z488" i="18"/>
  <c r="P488" i="18"/>
  <c r="AM488" i="18"/>
  <c r="U488" i="18"/>
  <c r="V488" i="18"/>
  <c r="AQ49" i="6"/>
  <c r="AR49" i="6" s="1"/>
  <c r="V50" i="22"/>
  <c r="AF49" i="6"/>
  <c r="Y50" i="22" s="1"/>
  <c r="AQ278" i="6"/>
  <c r="AR278" i="6" s="1"/>
  <c r="AF278" i="6"/>
  <c r="Y279" i="22" s="1"/>
  <c r="V279" i="22"/>
  <c r="X361" i="22"/>
  <c r="X270" i="22"/>
  <c r="AP187" i="18"/>
  <c r="AQ187" i="18" s="1"/>
  <c r="V85" i="23"/>
  <c r="AF187" i="18"/>
  <c r="Y85" i="23" s="1"/>
  <c r="X212" i="22"/>
  <c r="AF353" i="18"/>
  <c r="Y251" i="23" s="1"/>
  <c r="V251" i="23"/>
  <c r="AP353" i="18"/>
  <c r="AQ353" i="18" s="1"/>
  <c r="AP123" i="18"/>
  <c r="AQ123" i="18" s="1"/>
  <c r="AF123" i="18"/>
  <c r="Y21" i="23" s="1"/>
  <c r="V21" i="23"/>
  <c r="AP334" i="18"/>
  <c r="AQ334" i="18" s="1"/>
  <c r="V232" i="23"/>
  <c r="AF334" i="18"/>
  <c r="Y232" i="23" s="1"/>
  <c r="AP428" i="18"/>
  <c r="AQ428" i="18" s="1"/>
  <c r="AF428" i="18"/>
  <c r="Y326" i="23" s="1"/>
  <c r="V326" i="23"/>
  <c r="V103" i="6"/>
  <c r="Z103" i="6"/>
  <c r="F104" i="22"/>
  <c r="AN103" i="6"/>
  <c r="AY103" i="6" s="1"/>
  <c r="P103" i="6"/>
  <c r="U103" i="6"/>
  <c r="X319" i="22"/>
  <c r="W407" i="22"/>
  <c r="X437" i="22"/>
  <c r="W126" i="23"/>
  <c r="AF264" i="18"/>
  <c r="Y162" i="23" s="1"/>
  <c r="V162" i="23"/>
  <c r="AP264" i="18"/>
  <c r="AQ264" i="18" s="1"/>
  <c r="V499" i="18"/>
  <c r="F397" i="23"/>
  <c r="Z499" i="18"/>
  <c r="AM499" i="18"/>
  <c r="U499" i="18"/>
  <c r="P499" i="18"/>
  <c r="W187" i="22"/>
  <c r="AQ123" i="6"/>
  <c r="AR123" i="6" s="1"/>
  <c r="AF123" i="6"/>
  <c r="Y124" i="22" s="1"/>
  <c r="V124" i="22"/>
  <c r="P355" i="18"/>
  <c r="F253" i="23"/>
  <c r="Z355" i="18"/>
  <c r="U355" i="18"/>
  <c r="AM355" i="18"/>
  <c r="V355" i="18"/>
  <c r="AF449" i="18"/>
  <c r="Y347" i="23" s="1"/>
  <c r="V347" i="23"/>
  <c r="AP449" i="18"/>
  <c r="AQ449" i="18" s="1"/>
  <c r="W28" i="22"/>
  <c r="X282" i="22"/>
  <c r="W98" i="23"/>
  <c r="W21" i="23"/>
  <c r="U307" i="6"/>
  <c r="P307" i="6"/>
  <c r="V307" i="6"/>
  <c r="AN307" i="6"/>
  <c r="AY307" i="6" s="1"/>
  <c r="F308" i="22"/>
  <c r="Z307" i="6"/>
  <c r="F473" i="23"/>
  <c r="V575" i="18"/>
  <c r="Z575" i="18"/>
  <c r="U575" i="18"/>
  <c r="P575" i="18"/>
  <c r="AM575" i="18"/>
  <c r="W303" i="22"/>
  <c r="X22" i="22"/>
  <c r="X161" i="22"/>
  <c r="U424" i="6"/>
  <c r="V424" i="6"/>
  <c r="Z424" i="6"/>
  <c r="AN424" i="6"/>
  <c r="AY424" i="6" s="1"/>
  <c r="F425" i="22"/>
  <c r="P424" i="6"/>
  <c r="W316" i="23"/>
  <c r="P483" i="6"/>
  <c r="U483" i="6"/>
  <c r="V483" i="6"/>
  <c r="Z483" i="6"/>
  <c r="F484" i="22"/>
  <c r="AN483" i="6"/>
  <c r="AY483" i="6" s="1"/>
  <c r="AF487" i="6"/>
  <c r="Y488" i="22" s="1"/>
  <c r="V488" i="22"/>
  <c r="AQ487" i="6"/>
  <c r="AR487" i="6" s="1"/>
  <c r="W185" i="23"/>
  <c r="X273" i="23"/>
  <c r="Z237" i="18"/>
  <c r="AM237" i="18"/>
  <c r="F135" i="23"/>
  <c r="V237" i="18"/>
  <c r="U237" i="18"/>
  <c r="P237" i="18"/>
  <c r="P104" i="6"/>
  <c r="U104" i="6"/>
  <c r="Z104" i="6"/>
  <c r="F105" i="22"/>
  <c r="AN104" i="6"/>
  <c r="AY104" i="6" s="1"/>
  <c r="V104" i="6"/>
  <c r="X169" i="22"/>
  <c r="AF240" i="6"/>
  <c r="Y241" i="22" s="1"/>
  <c r="V241" i="22"/>
  <c r="AQ240" i="6"/>
  <c r="AR240" i="6" s="1"/>
  <c r="X309" i="22"/>
  <c r="W59" i="22"/>
  <c r="AF342" i="18"/>
  <c r="Y240" i="23" s="1"/>
  <c r="V240" i="23"/>
  <c r="AP342" i="18"/>
  <c r="AQ342" i="18" s="1"/>
  <c r="AF420" i="6"/>
  <c r="Y421" i="22" s="1"/>
  <c r="V421" i="22"/>
  <c r="AQ420" i="6"/>
  <c r="AR420" i="6" s="1"/>
  <c r="Z404" i="6"/>
  <c r="AN404" i="6"/>
  <c r="AY404" i="6" s="1"/>
  <c r="P404" i="6"/>
  <c r="V404" i="6"/>
  <c r="F405" i="22"/>
  <c r="U404" i="6"/>
  <c r="X482" i="23"/>
  <c r="V252" i="22"/>
  <c r="AQ251" i="6"/>
  <c r="AR251" i="6" s="1"/>
  <c r="AF251" i="6"/>
  <c r="Y252" i="22" s="1"/>
  <c r="W252" i="23"/>
  <c r="X421" i="23"/>
  <c r="W94" i="23"/>
  <c r="X20" i="22"/>
  <c r="AM250" i="18"/>
  <c r="Z250" i="18"/>
  <c r="U250" i="18"/>
  <c r="P250" i="18"/>
  <c r="F148" i="23"/>
  <c r="V250" i="18"/>
  <c r="X134" i="23"/>
  <c r="AF286" i="18"/>
  <c r="Y184" i="23" s="1"/>
  <c r="V184" i="23"/>
  <c r="AP286" i="18"/>
  <c r="AQ286" i="18" s="1"/>
  <c r="AF255" i="18"/>
  <c r="Y153" i="23" s="1"/>
  <c r="V153" i="23"/>
  <c r="AP255" i="18"/>
  <c r="AQ255" i="18" s="1"/>
  <c r="X51" i="22"/>
  <c r="W373" i="23"/>
  <c r="W494" i="23"/>
  <c r="W233" i="23"/>
  <c r="V340" i="22"/>
  <c r="AF339" i="6"/>
  <c r="Y340" i="22" s="1"/>
  <c r="AQ339" i="6"/>
  <c r="AR339" i="6" s="1"/>
  <c r="W203" i="22"/>
  <c r="V418" i="22"/>
  <c r="AF417" i="6"/>
  <c r="Y418" i="22" s="1"/>
  <c r="AQ417" i="6"/>
  <c r="AR417" i="6" s="1"/>
  <c r="P504" i="18"/>
  <c r="AM504" i="18"/>
  <c r="V504" i="18"/>
  <c r="F402" i="23"/>
  <c r="U504" i="18"/>
  <c r="Z504" i="18"/>
  <c r="X448" i="23"/>
  <c r="X37" i="23"/>
  <c r="V38" i="23"/>
  <c r="AP140" i="18"/>
  <c r="AQ140" i="18" s="1"/>
  <c r="AF140" i="18"/>
  <c r="Y38" i="23" s="1"/>
  <c r="W311" i="22"/>
  <c r="V289" i="22"/>
  <c r="AF288" i="6"/>
  <c r="Y289" i="22" s="1"/>
  <c r="AQ288" i="6"/>
  <c r="AR288" i="6" s="1"/>
  <c r="X106" i="22"/>
  <c r="F274" i="22"/>
  <c r="Z273" i="6"/>
  <c r="P273" i="6"/>
  <c r="AN273" i="6"/>
  <c r="AY273" i="6" s="1"/>
  <c r="U273" i="6"/>
  <c r="V273" i="6"/>
  <c r="P444" i="18"/>
  <c r="V444" i="18"/>
  <c r="U444" i="18"/>
  <c r="F342" i="23"/>
  <c r="Z444" i="18"/>
  <c r="AM444" i="18"/>
  <c r="X179" i="23"/>
  <c r="AF327" i="6"/>
  <c r="Y328" i="22" s="1"/>
  <c r="V328" i="22"/>
  <c r="AQ327" i="6"/>
  <c r="AR327" i="6" s="1"/>
  <c r="X254" i="22"/>
  <c r="X72" i="22"/>
  <c r="W383" i="22"/>
  <c r="U157" i="6"/>
  <c r="P157" i="6"/>
  <c r="F158" i="22"/>
  <c r="Z157" i="6"/>
  <c r="V157" i="6"/>
  <c r="AN157" i="6"/>
  <c r="AY157" i="6" s="1"/>
  <c r="AF337" i="6"/>
  <c r="Y338" i="22" s="1"/>
  <c r="AQ337" i="6"/>
  <c r="AR337" i="6" s="1"/>
  <c r="V338" i="22"/>
  <c r="AF281" i="6"/>
  <c r="Y282" i="22" s="1"/>
  <c r="AQ281" i="6"/>
  <c r="AR281" i="6" s="1"/>
  <c r="V282" i="22"/>
  <c r="AP455" i="18"/>
  <c r="AQ455" i="18" s="1"/>
  <c r="V353" i="23"/>
  <c r="AF455" i="18"/>
  <c r="Y353" i="23" s="1"/>
  <c r="P234" i="6"/>
  <c r="AN234" i="6"/>
  <c r="AY234" i="6" s="1"/>
  <c r="U234" i="6"/>
  <c r="Z234" i="6"/>
  <c r="F235" i="22"/>
  <c r="V234" i="6"/>
  <c r="W125" i="23"/>
  <c r="AP203" i="18"/>
  <c r="AQ203" i="18" s="1"/>
  <c r="V101" i="23"/>
  <c r="AF203" i="18"/>
  <c r="Y101" i="23" s="1"/>
  <c r="X330" i="22"/>
  <c r="W102" i="22"/>
  <c r="V30" i="23"/>
  <c r="AP132" i="18"/>
  <c r="AQ132" i="18" s="1"/>
  <c r="AF132" i="18"/>
  <c r="Y30" i="23" s="1"/>
  <c r="W253" i="23"/>
  <c r="W147" i="22"/>
  <c r="W226" i="22"/>
  <c r="W100" i="22"/>
  <c r="W504" i="22"/>
  <c r="W299" i="23"/>
  <c r="W98" i="22"/>
  <c r="P43" i="6"/>
  <c r="U43" i="6"/>
  <c r="F44" i="22"/>
  <c r="AN43" i="6"/>
  <c r="AY43" i="6" s="1"/>
  <c r="V43" i="6"/>
  <c r="Z43" i="6"/>
  <c r="W389" i="22"/>
  <c r="X455" i="22"/>
  <c r="W67" i="22"/>
  <c r="X230" i="22"/>
  <c r="AQ401" i="6"/>
  <c r="AR401" i="6" s="1"/>
  <c r="AF401" i="6"/>
  <c r="Y402" i="22" s="1"/>
  <c r="V402" i="22"/>
  <c r="U546" i="18"/>
  <c r="P546" i="18"/>
  <c r="F444" i="23"/>
  <c r="AM546" i="18"/>
  <c r="V546" i="18"/>
  <c r="Z546" i="18"/>
  <c r="AQ328" i="6"/>
  <c r="AR328" i="6" s="1"/>
  <c r="AF328" i="6"/>
  <c r="Y329" i="22" s="1"/>
  <c r="V329" i="22"/>
  <c r="X305" i="23"/>
  <c r="X400" i="22"/>
  <c r="X495" i="22"/>
  <c r="X456" i="23"/>
  <c r="V225" i="23"/>
  <c r="AF327" i="18"/>
  <c r="Y225" i="23" s="1"/>
  <c r="AP327" i="18"/>
  <c r="AQ327" i="18" s="1"/>
  <c r="W501" i="23"/>
  <c r="X376" i="22"/>
  <c r="V19" i="22"/>
  <c r="AF18" i="6"/>
  <c r="Y19" i="22" s="1"/>
  <c r="AQ18" i="6"/>
  <c r="AR18" i="6" s="1"/>
  <c r="P416" i="6"/>
  <c r="AN416" i="6"/>
  <c r="AY416" i="6" s="1"/>
  <c r="V416" i="6"/>
  <c r="Z416" i="6"/>
  <c r="F417" i="22"/>
  <c r="U416" i="6"/>
  <c r="X458" i="23"/>
  <c r="Z154" i="18"/>
  <c r="F52" i="23"/>
  <c r="AM154" i="18"/>
  <c r="V154" i="18"/>
  <c r="P154" i="18"/>
  <c r="U154" i="18"/>
  <c r="W44" i="23"/>
  <c r="X134" i="22"/>
  <c r="AF192" i="6"/>
  <c r="Y193" i="22" s="1"/>
  <c r="V193" i="22"/>
  <c r="AQ192" i="6"/>
  <c r="AR192" i="6" s="1"/>
  <c r="V455" i="22"/>
  <c r="AQ454" i="6"/>
  <c r="AR454" i="6" s="1"/>
  <c r="AF454" i="6"/>
  <c r="Y455" i="22" s="1"/>
  <c r="V464" i="6"/>
  <c r="F465" i="22"/>
  <c r="P464" i="6"/>
  <c r="Z464" i="6"/>
  <c r="U464" i="6"/>
  <c r="AN464" i="6"/>
  <c r="AY464" i="6" s="1"/>
  <c r="AM336" i="18"/>
  <c r="Z336" i="18"/>
  <c r="V336" i="18"/>
  <c r="U336" i="18"/>
  <c r="P336" i="18"/>
  <c r="F234" i="23"/>
  <c r="X162" i="23"/>
  <c r="P443" i="18"/>
  <c r="AM443" i="18"/>
  <c r="F341" i="23"/>
  <c r="U443" i="18"/>
  <c r="Z443" i="18"/>
  <c r="V443" i="18"/>
  <c r="X452" i="22"/>
  <c r="V217" i="6"/>
  <c r="F218" i="22"/>
  <c r="U217" i="6"/>
  <c r="AN217" i="6"/>
  <c r="AY217" i="6" s="1"/>
  <c r="P217" i="6"/>
  <c r="Z217" i="6"/>
  <c r="AN229" i="6"/>
  <c r="AY229" i="6" s="1"/>
  <c r="Z229" i="6"/>
  <c r="P229" i="6"/>
  <c r="U229" i="6"/>
  <c r="V229" i="6"/>
  <c r="F230" i="22"/>
  <c r="AM235" i="18"/>
  <c r="F133" i="23"/>
  <c r="V235" i="18"/>
  <c r="U235" i="18"/>
  <c r="Z235" i="18"/>
  <c r="P235" i="18"/>
  <c r="U417" i="6"/>
  <c r="Z417" i="6"/>
  <c r="F418" i="22"/>
  <c r="V417" i="6"/>
  <c r="AN417" i="6"/>
  <c r="AY417" i="6" s="1"/>
  <c r="P417" i="6"/>
  <c r="Z186" i="6"/>
  <c r="F187" i="22"/>
  <c r="P186" i="6"/>
  <c r="V186" i="6"/>
  <c r="AN186" i="6"/>
  <c r="AY186" i="6" s="1"/>
  <c r="U186" i="6"/>
  <c r="X355" i="22"/>
  <c r="V433" i="22"/>
  <c r="AF432" i="6"/>
  <c r="Y433" i="22" s="1"/>
  <c r="AQ432" i="6"/>
  <c r="AR432" i="6" s="1"/>
  <c r="P276" i="18"/>
  <c r="V276" i="18"/>
  <c r="Z276" i="18"/>
  <c r="U276" i="18"/>
  <c r="F174" i="23"/>
  <c r="AM276" i="18"/>
  <c r="V459" i="23"/>
  <c r="AP561" i="18"/>
  <c r="AQ561" i="18" s="1"/>
  <c r="AF561" i="18"/>
  <c r="Y459" i="23" s="1"/>
  <c r="X68" i="23"/>
  <c r="W307" i="23"/>
  <c r="X447" i="23"/>
  <c r="W232" i="22"/>
  <c r="X97" i="22"/>
  <c r="F440" i="23"/>
  <c r="P542" i="18"/>
  <c r="Z542" i="18"/>
  <c r="AM542" i="18"/>
  <c r="U542" i="18"/>
  <c r="V542" i="18"/>
  <c r="W201" i="22"/>
  <c r="P533" i="18"/>
  <c r="V533" i="18"/>
  <c r="U533" i="18"/>
  <c r="Z533" i="18"/>
  <c r="AM533" i="18"/>
  <c r="F431" i="23"/>
  <c r="W280" i="23"/>
  <c r="W213" i="22"/>
  <c r="X424" i="22"/>
  <c r="X425" i="22"/>
  <c r="W105" i="23"/>
  <c r="Z452" i="6"/>
  <c r="AN452" i="6"/>
  <c r="AY452" i="6" s="1"/>
  <c r="F453" i="22"/>
  <c r="P452" i="6"/>
  <c r="V452" i="6"/>
  <c r="U452" i="6"/>
  <c r="X506" i="23"/>
  <c r="AF66" i="6"/>
  <c r="Y67" i="22" s="1"/>
  <c r="V67" i="22"/>
  <c r="AQ66" i="6"/>
  <c r="AR66" i="6" s="1"/>
  <c r="X343" i="23"/>
  <c r="W341" i="22"/>
  <c r="W308" i="23"/>
  <c r="X472" i="23"/>
  <c r="AF161" i="18"/>
  <c r="Y59" i="23" s="1"/>
  <c r="AP161" i="18"/>
  <c r="AQ161" i="18" s="1"/>
  <c r="V59" i="23"/>
  <c r="AF252" i="18"/>
  <c r="Y150" i="23" s="1"/>
  <c r="V150" i="23"/>
  <c r="AP252" i="18"/>
  <c r="AQ252" i="18" s="1"/>
  <c r="W71" i="23"/>
  <c r="U169" i="6"/>
  <c r="AN169" i="6"/>
  <c r="AY169" i="6" s="1"/>
  <c r="F170" i="22"/>
  <c r="Z169" i="6"/>
  <c r="P169" i="6"/>
  <c r="V169" i="6"/>
  <c r="F477" i="23"/>
  <c r="U579" i="18"/>
  <c r="P579" i="18"/>
  <c r="Z579" i="18"/>
  <c r="V579" i="18"/>
  <c r="AM579" i="18"/>
  <c r="AP120" i="18"/>
  <c r="AQ120" i="18" s="1"/>
  <c r="AF120" i="18"/>
  <c r="Y18" i="23" s="1"/>
  <c r="V18" i="23"/>
  <c r="W216" i="22"/>
  <c r="X438" i="23"/>
  <c r="W239" i="23"/>
  <c r="W406" i="23"/>
  <c r="AQ109" i="6"/>
  <c r="AR109" i="6" s="1"/>
  <c r="V110" i="22"/>
  <c r="AF109" i="6"/>
  <c r="Y110" i="22" s="1"/>
  <c r="Z274" i="6"/>
  <c r="AN274" i="6"/>
  <c r="AY274" i="6" s="1"/>
  <c r="P274" i="6"/>
  <c r="U274" i="6"/>
  <c r="V274" i="6"/>
  <c r="F275" i="22"/>
  <c r="Z58" i="6"/>
  <c r="V58" i="6"/>
  <c r="F59" i="22"/>
  <c r="U58" i="6"/>
  <c r="AN58" i="6"/>
  <c r="AY58" i="6" s="1"/>
  <c r="P58" i="6"/>
  <c r="AF581" i="18"/>
  <c r="Y479" i="23" s="1"/>
  <c r="V479" i="23"/>
  <c r="AP581" i="18"/>
  <c r="AQ581" i="18" s="1"/>
  <c r="AQ329" i="6"/>
  <c r="AR329" i="6" s="1"/>
  <c r="AF329" i="6"/>
  <c r="Y330" i="22" s="1"/>
  <c r="V330" i="22"/>
  <c r="X69" i="22"/>
  <c r="X422" i="23"/>
  <c r="Z210" i="18"/>
  <c r="F108" i="23"/>
  <c r="P210" i="18"/>
  <c r="U210" i="18"/>
  <c r="AM210" i="18"/>
  <c r="V210" i="18"/>
  <c r="Z175" i="18"/>
  <c r="P175" i="18"/>
  <c r="V175" i="18"/>
  <c r="U175" i="18"/>
  <c r="AM175" i="18"/>
  <c r="F73" i="23"/>
  <c r="W166" i="22"/>
  <c r="X62" i="23"/>
  <c r="X220" i="23"/>
  <c r="F29" i="22"/>
  <c r="Z28" i="6"/>
  <c r="V28" i="6"/>
  <c r="P28" i="6"/>
  <c r="AN28" i="6"/>
  <c r="AY28" i="6" s="1"/>
  <c r="U28" i="6"/>
  <c r="F211" i="23"/>
  <c r="AM313" i="18"/>
  <c r="P313" i="18"/>
  <c r="U313" i="18"/>
  <c r="Z313" i="18"/>
  <c r="V313" i="18"/>
  <c r="V324" i="23"/>
  <c r="AF426" i="18"/>
  <c r="Y324" i="23" s="1"/>
  <c r="AP426" i="18"/>
  <c r="AQ426" i="18" s="1"/>
  <c r="X120" i="22"/>
  <c r="S235" i="18" l="1"/>
  <c r="R235" i="18"/>
  <c r="P133" i="23"/>
  <c r="AL277" i="18"/>
  <c r="AD175" i="23" s="1"/>
  <c r="T175" i="23"/>
  <c r="AM265" i="6"/>
  <c r="T266" i="22"/>
  <c r="T170" i="23"/>
  <c r="AL272" i="18"/>
  <c r="AD170" i="23" s="1"/>
  <c r="T131" i="23"/>
  <c r="AL233" i="18"/>
  <c r="AD131" i="23" s="1"/>
  <c r="P162" i="22"/>
  <c r="S161" i="6"/>
  <c r="R161" i="6"/>
  <c r="P300" i="22"/>
  <c r="R299" i="6"/>
  <c r="S299" i="6"/>
  <c r="AL608" i="18"/>
  <c r="AD506" i="23" s="1"/>
  <c r="T506" i="23"/>
  <c r="R513" i="18"/>
  <c r="P411" i="23"/>
  <c r="S513" i="18"/>
  <c r="P351" i="23"/>
  <c r="S453" i="18"/>
  <c r="R453" i="18"/>
  <c r="T139" i="23"/>
  <c r="AL241" i="18"/>
  <c r="AD139" i="23" s="1"/>
  <c r="T287" i="22"/>
  <c r="AM286" i="6"/>
  <c r="P266" i="22"/>
  <c r="R265" i="6"/>
  <c r="S265" i="6"/>
  <c r="T132" i="22"/>
  <c r="AM131" i="6"/>
  <c r="P410" i="22"/>
  <c r="R409" i="6"/>
  <c r="S409" i="6"/>
  <c r="R535" i="18"/>
  <c r="S535" i="18"/>
  <c r="P433" i="23"/>
  <c r="T153" i="22"/>
  <c r="AM152" i="6"/>
  <c r="R387" i="6"/>
  <c r="P388" i="22"/>
  <c r="S387" i="6"/>
  <c r="AM299" i="6"/>
  <c r="T300" i="22"/>
  <c r="T62" i="22"/>
  <c r="AM61" i="6"/>
  <c r="T304" i="23"/>
  <c r="AL406" i="18"/>
  <c r="AD304" i="23" s="1"/>
  <c r="T59" i="22"/>
  <c r="AM58" i="6"/>
  <c r="AL440" i="18"/>
  <c r="AD338" i="23" s="1"/>
  <c r="T338" i="23"/>
  <c r="R117" i="6"/>
  <c r="S117" i="6"/>
  <c r="P118" i="22"/>
  <c r="P97" i="23"/>
  <c r="R199" i="18"/>
  <c r="S199" i="18"/>
  <c r="R364" i="6"/>
  <c r="S364" i="6"/>
  <c r="P365" i="22"/>
  <c r="S515" i="18"/>
  <c r="R515" i="18"/>
  <c r="P413" i="23"/>
  <c r="P110" i="23"/>
  <c r="S212" i="18"/>
  <c r="R212" i="18"/>
  <c r="P396" i="22"/>
  <c r="S395" i="6"/>
  <c r="R395" i="6"/>
  <c r="T383" i="22"/>
  <c r="AM382" i="6"/>
  <c r="T211" i="23"/>
  <c r="AL313" i="18"/>
  <c r="AD211" i="23" s="1"/>
  <c r="T371" i="23"/>
  <c r="AL473" i="18"/>
  <c r="AD371" i="23" s="1"/>
  <c r="AL252" i="18"/>
  <c r="AD150" i="23" s="1"/>
  <c r="T150" i="23"/>
  <c r="T280" i="23"/>
  <c r="AL382" i="18"/>
  <c r="AD280" i="23" s="1"/>
  <c r="AM114" i="6"/>
  <c r="T115" i="22"/>
  <c r="T201" i="23"/>
  <c r="AL303" i="18"/>
  <c r="AD201" i="23" s="1"/>
  <c r="R271" i="6"/>
  <c r="S271" i="6"/>
  <c r="P272" i="22"/>
  <c r="P313" i="22"/>
  <c r="S312" i="6"/>
  <c r="R312" i="6"/>
  <c r="P501" i="22"/>
  <c r="R500" i="6"/>
  <c r="S500" i="6"/>
  <c r="P428" i="22"/>
  <c r="S427" i="6"/>
  <c r="R427" i="6"/>
  <c r="T102" i="23"/>
  <c r="AL204" i="18"/>
  <c r="AD102" i="23" s="1"/>
  <c r="AL481" i="18"/>
  <c r="AD379" i="23" s="1"/>
  <c r="T379" i="23"/>
  <c r="AM244" i="6"/>
  <c r="T245" i="22"/>
  <c r="AL171" i="18"/>
  <c r="AD69" i="23" s="1"/>
  <c r="T69" i="23"/>
  <c r="AL116" i="18"/>
  <c r="AD14" i="23" s="1"/>
  <c r="T14" i="23"/>
  <c r="R508" i="6"/>
  <c r="S508" i="6"/>
  <c r="P509" i="22"/>
  <c r="S411" i="6"/>
  <c r="R411" i="6"/>
  <c r="P412" i="22"/>
  <c r="R339" i="6"/>
  <c r="P340" i="22"/>
  <c r="S339" i="6"/>
  <c r="P115" i="22"/>
  <c r="R114" i="6"/>
  <c r="S114" i="6"/>
  <c r="P192" i="22"/>
  <c r="S191" i="6"/>
  <c r="R191" i="6"/>
  <c r="S369" i="18"/>
  <c r="P267" i="23"/>
  <c r="R369" i="18"/>
  <c r="P52" i="22"/>
  <c r="R51" i="6"/>
  <c r="S51" i="6"/>
  <c r="T258" i="23"/>
  <c r="AL360" i="18"/>
  <c r="AD258" i="23" s="1"/>
  <c r="T163" i="22"/>
  <c r="AM162" i="6"/>
  <c r="AL408" i="18"/>
  <c r="AD306" i="23" s="1"/>
  <c r="T306" i="23"/>
  <c r="AL536" i="18"/>
  <c r="AD434" i="23" s="1"/>
  <c r="T434" i="23"/>
  <c r="R440" i="18"/>
  <c r="P338" i="23"/>
  <c r="S440" i="18"/>
  <c r="T208" i="22"/>
  <c r="AM207" i="6"/>
  <c r="R72" i="6"/>
  <c r="P73" i="22"/>
  <c r="S72" i="6"/>
  <c r="T333" i="23"/>
  <c r="AL435" i="18"/>
  <c r="AD333" i="23" s="1"/>
  <c r="T184" i="23"/>
  <c r="AL286" i="18"/>
  <c r="AD184" i="23" s="1"/>
  <c r="S261" i="18"/>
  <c r="R261" i="18"/>
  <c r="P159" i="23"/>
  <c r="AL310" i="18"/>
  <c r="AD208" i="23" s="1"/>
  <c r="T208" i="23"/>
  <c r="AM157" i="6"/>
  <c r="T158" i="22"/>
  <c r="T332" i="23"/>
  <c r="AL434" i="18"/>
  <c r="AD332" i="23" s="1"/>
  <c r="P109" i="22"/>
  <c r="R108" i="6"/>
  <c r="S108" i="6"/>
  <c r="P221" i="22"/>
  <c r="R220" i="6"/>
  <c r="S220" i="6"/>
  <c r="P349" i="23"/>
  <c r="R451" i="18"/>
  <c r="S451" i="18"/>
  <c r="P369" i="23"/>
  <c r="S471" i="18"/>
  <c r="R471" i="18"/>
  <c r="T270" i="23"/>
  <c r="AL372" i="18"/>
  <c r="AD270" i="23" s="1"/>
  <c r="AM43" i="6"/>
  <c r="T44" i="22"/>
  <c r="P166" i="22"/>
  <c r="S165" i="6"/>
  <c r="R165" i="6"/>
  <c r="S429" i="18"/>
  <c r="R429" i="18"/>
  <c r="P327" i="23"/>
  <c r="AL571" i="18"/>
  <c r="AD469" i="23" s="1"/>
  <c r="T469" i="23"/>
  <c r="R420" i="18"/>
  <c r="S420" i="18"/>
  <c r="P318" i="23"/>
  <c r="AM296" i="6"/>
  <c r="T297" i="22"/>
  <c r="T229" i="22"/>
  <c r="AM228" i="6"/>
  <c r="P35" i="22"/>
  <c r="R34" i="6"/>
  <c r="S34" i="6"/>
  <c r="T39" i="23"/>
  <c r="AL141" i="18"/>
  <c r="AD39" i="23" s="1"/>
  <c r="T21" i="23"/>
  <c r="AL123" i="18"/>
  <c r="AD21" i="23" s="1"/>
  <c r="S338" i="18"/>
  <c r="R338" i="18"/>
  <c r="P236" i="23"/>
  <c r="T155" i="22"/>
  <c r="AM154" i="6"/>
  <c r="S254" i="18"/>
  <c r="P152" i="23"/>
  <c r="R254" i="18"/>
  <c r="P130" i="23"/>
  <c r="S232" i="18"/>
  <c r="R232" i="18"/>
  <c r="T358" i="23"/>
  <c r="AL460" i="18"/>
  <c r="AD358" i="23" s="1"/>
  <c r="T495" i="23"/>
  <c r="AL597" i="18"/>
  <c r="AD495" i="23" s="1"/>
  <c r="AL261" i="18"/>
  <c r="AD159" i="23" s="1"/>
  <c r="T159" i="23"/>
  <c r="AL437" i="18"/>
  <c r="AD335" i="23" s="1"/>
  <c r="T335" i="23"/>
  <c r="T429" i="23"/>
  <c r="AL531" i="18"/>
  <c r="AD429" i="23" s="1"/>
  <c r="S204" i="6"/>
  <c r="P205" i="22"/>
  <c r="R204" i="6"/>
  <c r="P118" i="23"/>
  <c r="R220" i="18"/>
  <c r="S220" i="18"/>
  <c r="P389" i="22"/>
  <c r="S388" i="6"/>
  <c r="R388" i="6"/>
  <c r="AL522" i="18"/>
  <c r="AD420" i="23" s="1"/>
  <c r="T420" i="23"/>
  <c r="AM166" i="6"/>
  <c r="T167" i="22"/>
  <c r="AL339" i="18"/>
  <c r="AD237" i="23" s="1"/>
  <c r="T237" i="23"/>
  <c r="AM413" i="6"/>
  <c r="T414" i="22"/>
  <c r="AL309" i="18"/>
  <c r="AD207" i="23" s="1"/>
  <c r="T207" i="23"/>
  <c r="P83" i="23"/>
  <c r="R185" i="18"/>
  <c r="S185" i="18"/>
  <c r="AM44" i="6"/>
  <c r="T45" i="22"/>
  <c r="R502" i="6"/>
  <c r="P503" i="22"/>
  <c r="S502" i="6"/>
  <c r="S519" i="18"/>
  <c r="R519" i="18"/>
  <c r="P417" i="23"/>
  <c r="AL168" i="18"/>
  <c r="AD66" i="23" s="1"/>
  <c r="T66" i="23"/>
  <c r="T497" i="23"/>
  <c r="AL599" i="18"/>
  <c r="AD497" i="23" s="1"/>
  <c r="T138" i="23"/>
  <c r="AL240" i="18"/>
  <c r="AD138" i="23" s="1"/>
  <c r="AM51" i="6"/>
  <c r="T52" i="22"/>
  <c r="AL415" i="18"/>
  <c r="AD313" i="23" s="1"/>
  <c r="T313" i="23"/>
  <c r="AL363" i="18"/>
  <c r="AD261" i="23" s="1"/>
  <c r="T261" i="23"/>
  <c r="T450" i="22"/>
  <c r="AM449" i="6"/>
  <c r="AL333" i="18"/>
  <c r="AD231" i="23" s="1"/>
  <c r="T231" i="23"/>
  <c r="AM71" i="6"/>
  <c r="T72" i="22"/>
  <c r="S237" i="6"/>
  <c r="R237" i="6"/>
  <c r="P238" i="22"/>
  <c r="T368" i="22"/>
  <c r="AM367" i="6"/>
  <c r="T325" i="23"/>
  <c r="AL427" i="18"/>
  <c r="AD325" i="23" s="1"/>
  <c r="P348" i="22"/>
  <c r="R347" i="6"/>
  <c r="S347" i="6"/>
  <c r="S314" i="18"/>
  <c r="P212" i="23"/>
  <c r="R314" i="18"/>
  <c r="R229" i="6"/>
  <c r="S229" i="6"/>
  <c r="P230" i="22"/>
  <c r="S575" i="18"/>
  <c r="R575" i="18"/>
  <c r="P473" i="23"/>
  <c r="AL289" i="18"/>
  <c r="AD187" i="23" s="1"/>
  <c r="T187" i="23"/>
  <c r="T434" i="22"/>
  <c r="AM433" i="6"/>
  <c r="R280" i="6"/>
  <c r="P281" i="22"/>
  <c r="S280" i="6"/>
  <c r="AM328" i="6"/>
  <c r="T329" i="22"/>
  <c r="T438" i="22"/>
  <c r="AM437" i="6"/>
  <c r="T509" i="22"/>
  <c r="AM508" i="6"/>
  <c r="T176" i="22"/>
  <c r="AM175" i="6"/>
  <c r="P486" i="22"/>
  <c r="R485" i="6"/>
  <c r="S485" i="6"/>
  <c r="T412" i="23"/>
  <c r="AL514" i="18"/>
  <c r="AD412" i="23" s="1"/>
  <c r="AM125" i="6"/>
  <c r="T126" i="22"/>
  <c r="AM231" i="6"/>
  <c r="T232" i="22"/>
  <c r="S376" i="6"/>
  <c r="P377" i="22"/>
  <c r="R376" i="6"/>
  <c r="R505" i="6"/>
  <c r="S505" i="6"/>
  <c r="P506" i="22"/>
  <c r="R186" i="18"/>
  <c r="S186" i="18"/>
  <c r="P84" i="23"/>
  <c r="T160" i="23"/>
  <c r="AL262" i="18"/>
  <c r="AD160" i="23" s="1"/>
  <c r="T318" i="23"/>
  <c r="AL420" i="18"/>
  <c r="AD318" i="23" s="1"/>
  <c r="P385" i="22"/>
  <c r="R384" i="6"/>
  <c r="S384" i="6"/>
  <c r="S610" i="18"/>
  <c r="P508" i="23"/>
  <c r="R610" i="18"/>
  <c r="S39" i="6"/>
  <c r="R39" i="6"/>
  <c r="P40" i="22"/>
  <c r="AL131" i="18"/>
  <c r="AD29" i="23" s="1"/>
  <c r="T29" i="23"/>
  <c r="T144" i="23"/>
  <c r="AL246" i="18"/>
  <c r="AD144" i="23" s="1"/>
  <c r="AL356" i="18"/>
  <c r="AD254" i="23" s="1"/>
  <c r="T254" i="23"/>
  <c r="S569" i="18"/>
  <c r="P467" i="23"/>
  <c r="R569" i="18"/>
  <c r="S494" i="6"/>
  <c r="P495" i="22"/>
  <c r="R494" i="6"/>
  <c r="T150" i="22"/>
  <c r="AM149" i="6"/>
  <c r="P375" i="23"/>
  <c r="R477" i="18"/>
  <c r="S477" i="18"/>
  <c r="P60" i="23"/>
  <c r="R162" i="18"/>
  <c r="S162" i="18"/>
  <c r="S213" i="6"/>
  <c r="P214" i="22"/>
  <c r="R213" i="6"/>
  <c r="T284" i="22"/>
  <c r="AM283" i="6"/>
  <c r="AM204" i="6"/>
  <c r="T205" i="22"/>
  <c r="R500" i="18"/>
  <c r="P398" i="23"/>
  <c r="S500" i="18"/>
  <c r="AL490" i="18"/>
  <c r="AD388" i="23" s="1"/>
  <c r="T388" i="23"/>
  <c r="R540" i="18"/>
  <c r="P438" i="23"/>
  <c r="S540" i="18"/>
  <c r="AM425" i="6"/>
  <c r="T426" i="22"/>
  <c r="P161" i="23"/>
  <c r="R263" i="18"/>
  <c r="S263" i="18"/>
  <c r="T212" i="22"/>
  <c r="AM211" i="6"/>
  <c r="S85" i="6"/>
  <c r="P86" i="22"/>
  <c r="R85" i="6"/>
  <c r="AL317" i="18"/>
  <c r="AD215" i="23" s="1"/>
  <c r="T215" i="23"/>
  <c r="P229" i="22"/>
  <c r="S228" i="6"/>
  <c r="R228" i="6"/>
  <c r="P416" i="23"/>
  <c r="R518" i="18"/>
  <c r="S518" i="18"/>
  <c r="S19" i="6"/>
  <c r="P20" i="22"/>
  <c r="R19" i="6"/>
  <c r="S441" i="18"/>
  <c r="P339" i="23"/>
  <c r="R441" i="18"/>
  <c r="AL156" i="18"/>
  <c r="AD54" i="23" s="1"/>
  <c r="T54" i="23"/>
  <c r="S234" i="18"/>
  <c r="R234" i="18"/>
  <c r="P132" i="23"/>
  <c r="T30" i="23"/>
  <c r="AL132" i="18"/>
  <c r="AD30" i="23" s="1"/>
  <c r="S139" i="18"/>
  <c r="P37" i="23"/>
  <c r="R139" i="18"/>
  <c r="T127" i="23"/>
  <c r="AL229" i="18"/>
  <c r="AD127" i="23" s="1"/>
  <c r="T177" i="22"/>
  <c r="AM176" i="6"/>
  <c r="T15" i="23"/>
  <c r="AL117" i="18"/>
  <c r="AD15" i="23" s="1"/>
  <c r="AM226" i="6"/>
  <c r="T227" i="22"/>
  <c r="R176" i="18"/>
  <c r="P74" i="23"/>
  <c r="S176" i="18"/>
  <c r="P509" i="23"/>
  <c r="R611" i="18"/>
  <c r="S611" i="18"/>
  <c r="P390" i="23"/>
  <c r="R492" i="18"/>
  <c r="S492" i="18"/>
  <c r="P502" i="23"/>
  <c r="S604" i="18"/>
  <c r="R604" i="18"/>
  <c r="P482" i="22"/>
  <c r="R481" i="6"/>
  <c r="S481" i="6"/>
  <c r="T174" i="22"/>
  <c r="AM173" i="6"/>
  <c r="P288" i="23"/>
  <c r="S390" i="18"/>
  <c r="R390" i="18"/>
  <c r="T263" i="22"/>
  <c r="AM262" i="6"/>
  <c r="P491" i="23"/>
  <c r="R593" i="18"/>
  <c r="S593" i="18"/>
  <c r="S455" i="6"/>
  <c r="P456" i="22"/>
  <c r="R455" i="6"/>
  <c r="P97" i="22"/>
  <c r="S96" i="6"/>
  <c r="R96" i="6"/>
  <c r="AM301" i="6"/>
  <c r="T302" i="22"/>
  <c r="T130" i="23"/>
  <c r="AL232" i="18"/>
  <c r="AD130" i="23" s="1"/>
  <c r="S286" i="18"/>
  <c r="P184" i="23"/>
  <c r="R286" i="18"/>
  <c r="AM134" i="6"/>
  <c r="T135" i="22"/>
  <c r="P307" i="22"/>
  <c r="R306" i="6"/>
  <c r="S306" i="6"/>
  <c r="S44" i="6"/>
  <c r="P45" i="22"/>
  <c r="R44" i="6"/>
  <c r="S457" i="6"/>
  <c r="R457" i="6"/>
  <c r="P458" i="22"/>
  <c r="AM324" i="6"/>
  <c r="T325" i="22"/>
  <c r="T501" i="23"/>
  <c r="AL603" i="18"/>
  <c r="AD501" i="23" s="1"/>
  <c r="P302" i="23"/>
  <c r="R404" i="18"/>
  <c r="S404" i="18"/>
  <c r="S472" i="6"/>
  <c r="P473" i="22"/>
  <c r="R472" i="6"/>
  <c r="T366" i="23"/>
  <c r="AL468" i="18"/>
  <c r="AD366" i="23" s="1"/>
  <c r="R371" i="18"/>
  <c r="S371" i="18"/>
  <c r="P269" i="23"/>
  <c r="S292" i="6"/>
  <c r="P293" i="22"/>
  <c r="R292" i="6"/>
  <c r="P72" i="22"/>
  <c r="S71" i="6"/>
  <c r="R71" i="6"/>
  <c r="AL153" i="18"/>
  <c r="AD51" i="23" s="1"/>
  <c r="T51" i="23"/>
  <c r="T246" i="22"/>
  <c r="AM245" i="6"/>
  <c r="AL512" i="18"/>
  <c r="AD410" i="23" s="1"/>
  <c r="T410" i="23"/>
  <c r="AL552" i="18"/>
  <c r="AD450" i="23" s="1"/>
  <c r="T450" i="23"/>
  <c r="P24" i="22"/>
  <c r="R23" i="6"/>
  <c r="S23" i="6"/>
  <c r="T299" i="22"/>
  <c r="AM298" i="6"/>
  <c r="R467" i="6"/>
  <c r="S467" i="6"/>
  <c r="P468" i="22"/>
  <c r="S64" i="6"/>
  <c r="P65" i="22"/>
  <c r="R64" i="6"/>
  <c r="AL192" i="18"/>
  <c r="AD90" i="23" s="1"/>
  <c r="T90" i="23"/>
  <c r="T315" i="22"/>
  <c r="AM314" i="6"/>
  <c r="T386" i="22"/>
  <c r="AM385" i="6"/>
  <c r="T448" i="23"/>
  <c r="AL550" i="18"/>
  <c r="AD448" i="23" s="1"/>
  <c r="AM368" i="6"/>
  <c r="T369" i="22"/>
  <c r="AL579" i="18"/>
  <c r="AD477" i="23" s="1"/>
  <c r="T477" i="23"/>
  <c r="T186" i="23"/>
  <c r="AL288" i="18"/>
  <c r="AD186" i="23" s="1"/>
  <c r="R227" i="18"/>
  <c r="S227" i="18"/>
  <c r="P125" i="23"/>
  <c r="AM289" i="6"/>
  <c r="T290" i="22"/>
  <c r="T190" i="23"/>
  <c r="AL292" i="18"/>
  <c r="AD190" i="23" s="1"/>
  <c r="T158" i="23"/>
  <c r="AL260" i="18"/>
  <c r="AD158" i="23" s="1"/>
  <c r="AL332" i="18"/>
  <c r="AD230" i="23" s="1"/>
  <c r="T230" i="23"/>
  <c r="P316" i="22"/>
  <c r="S315" i="6"/>
  <c r="R315" i="6"/>
  <c r="T202" i="22"/>
  <c r="AM201" i="6"/>
  <c r="T355" i="23"/>
  <c r="AL457" i="18"/>
  <c r="AD355" i="23" s="1"/>
  <c r="R543" i="18"/>
  <c r="P441" i="23"/>
  <c r="S543" i="18"/>
  <c r="P310" i="22"/>
  <c r="R309" i="6"/>
  <c r="S309" i="6"/>
  <c r="AM378" i="6"/>
  <c r="T379" i="22"/>
  <c r="T298" i="23"/>
  <c r="AL400" i="18"/>
  <c r="AD298" i="23" s="1"/>
  <c r="T357" i="23"/>
  <c r="AL459" i="18"/>
  <c r="AD357" i="23" s="1"/>
  <c r="T356" i="23"/>
  <c r="AL458" i="18"/>
  <c r="AD356" i="23" s="1"/>
  <c r="R444" i="18"/>
  <c r="P342" i="23"/>
  <c r="S444" i="18"/>
  <c r="S288" i="18"/>
  <c r="P186" i="23"/>
  <c r="R288" i="18"/>
  <c r="S329" i="18"/>
  <c r="P227" i="23"/>
  <c r="R329" i="18"/>
  <c r="AL476" i="18"/>
  <c r="AD374" i="23" s="1"/>
  <c r="T374" i="23"/>
  <c r="R169" i="18"/>
  <c r="P67" i="23"/>
  <c r="S169" i="18"/>
  <c r="R57" i="6"/>
  <c r="S57" i="6"/>
  <c r="P58" i="22"/>
  <c r="AM427" i="6"/>
  <c r="T428" i="22"/>
  <c r="P245" i="22"/>
  <c r="R244" i="6"/>
  <c r="S244" i="6"/>
  <c r="T262" i="23"/>
  <c r="AL364" i="18"/>
  <c r="AD262" i="23" s="1"/>
  <c r="R40" i="6"/>
  <c r="P41" i="22"/>
  <c r="S40" i="6"/>
  <c r="T162" i="23"/>
  <c r="AL264" i="18"/>
  <c r="AD162" i="23" s="1"/>
  <c r="R289" i="6"/>
  <c r="P290" i="22"/>
  <c r="S289" i="6"/>
  <c r="AM220" i="6"/>
  <c r="T221" i="22"/>
  <c r="P387" i="23"/>
  <c r="R489" i="18"/>
  <c r="S489" i="18"/>
  <c r="AM86" i="6"/>
  <c r="T87" i="22"/>
  <c r="AM497" i="6"/>
  <c r="T498" i="22"/>
  <c r="S348" i="18"/>
  <c r="R348" i="18"/>
  <c r="P246" i="23"/>
  <c r="AM135" i="6"/>
  <c r="T136" i="22"/>
  <c r="T474" i="22"/>
  <c r="AM473" i="6"/>
  <c r="T399" i="22"/>
  <c r="AM398" i="6"/>
  <c r="AM390" i="6"/>
  <c r="T391" i="22"/>
  <c r="S412" i="6"/>
  <c r="P413" i="22"/>
  <c r="R412" i="6"/>
  <c r="P46" i="22"/>
  <c r="S45" i="6"/>
  <c r="R45" i="6"/>
  <c r="S370" i="6"/>
  <c r="R370" i="6"/>
  <c r="P371" i="22"/>
  <c r="T179" i="23"/>
  <c r="AL281" i="18"/>
  <c r="AD179" i="23" s="1"/>
  <c r="P431" i="22"/>
  <c r="R430" i="6"/>
  <c r="S430" i="6"/>
  <c r="T120" i="23"/>
  <c r="AL222" i="18"/>
  <c r="AD120" i="23" s="1"/>
  <c r="AL164" i="18"/>
  <c r="AD62" i="23" s="1"/>
  <c r="T62" i="23"/>
  <c r="T382" i="23"/>
  <c r="AL484" i="18"/>
  <c r="AD382" i="23" s="1"/>
  <c r="AL328" i="18"/>
  <c r="AD226" i="23" s="1"/>
  <c r="T226" i="23"/>
  <c r="P24" i="23"/>
  <c r="R126" i="18"/>
  <c r="S126" i="18"/>
  <c r="AM412" i="6"/>
  <c r="T413" i="22"/>
  <c r="P167" i="23"/>
  <c r="S269" i="18"/>
  <c r="R269" i="18"/>
  <c r="R300" i="6"/>
  <c r="P301" i="22"/>
  <c r="S300" i="6"/>
  <c r="P457" i="22"/>
  <c r="R456" i="6"/>
  <c r="S456" i="6"/>
  <c r="AL291" i="18"/>
  <c r="AD189" i="23" s="1"/>
  <c r="T189" i="23"/>
  <c r="R323" i="6"/>
  <c r="S323" i="6"/>
  <c r="P324" i="22"/>
  <c r="AL581" i="18"/>
  <c r="AD479" i="23" s="1"/>
  <c r="T479" i="23"/>
  <c r="R201" i="6"/>
  <c r="P202" i="22"/>
  <c r="S201" i="6"/>
  <c r="P341" i="22"/>
  <c r="R340" i="6"/>
  <c r="S340" i="6"/>
  <c r="AM156" i="6"/>
  <c r="T157" i="22"/>
  <c r="S298" i="18"/>
  <c r="R298" i="18"/>
  <c r="P196" i="23"/>
  <c r="AM305" i="6"/>
  <c r="T306" i="22"/>
  <c r="R287" i="18"/>
  <c r="P185" i="23"/>
  <c r="S287" i="18"/>
  <c r="T231" i="22"/>
  <c r="AM230" i="6"/>
  <c r="R268" i="6"/>
  <c r="S268" i="6"/>
  <c r="P269" i="22"/>
  <c r="P325" i="23"/>
  <c r="R427" i="18"/>
  <c r="S427" i="18"/>
  <c r="AL542" i="18"/>
  <c r="AD440" i="23" s="1"/>
  <c r="T440" i="23"/>
  <c r="AM252" i="6"/>
  <c r="T253" i="22"/>
  <c r="AM456" i="6"/>
  <c r="T457" i="22"/>
  <c r="R382" i="18"/>
  <c r="P280" i="23"/>
  <c r="S382" i="18"/>
  <c r="P235" i="23"/>
  <c r="R337" i="18"/>
  <c r="S337" i="18"/>
  <c r="T449" i="23"/>
  <c r="AL551" i="18"/>
  <c r="AD449" i="23" s="1"/>
  <c r="S117" i="18"/>
  <c r="R117" i="18"/>
  <c r="P15" i="23"/>
  <c r="R386" i="18"/>
  <c r="S386" i="18"/>
  <c r="P284" i="23"/>
  <c r="S553" i="18"/>
  <c r="P451" i="23"/>
  <c r="R553" i="18"/>
  <c r="S154" i="6"/>
  <c r="R154" i="6"/>
  <c r="P155" i="22"/>
  <c r="S597" i="18"/>
  <c r="P495" i="23"/>
  <c r="R597" i="18"/>
  <c r="T253" i="23"/>
  <c r="AL355" i="18"/>
  <c r="AD253" i="23" s="1"/>
  <c r="P268" i="22"/>
  <c r="R267" i="6"/>
  <c r="S267" i="6"/>
  <c r="T70" i="23"/>
  <c r="AL172" i="18"/>
  <c r="AD70" i="23" s="1"/>
  <c r="R273" i="18"/>
  <c r="S273" i="18"/>
  <c r="P171" i="23"/>
  <c r="R101" i="6"/>
  <c r="P102" i="22"/>
  <c r="S101" i="6"/>
  <c r="AM184" i="6"/>
  <c r="T185" i="22"/>
  <c r="AM338" i="6"/>
  <c r="T339" i="22"/>
  <c r="S525" i="18"/>
  <c r="P423" i="23"/>
  <c r="R525" i="18"/>
  <c r="R456" i="18"/>
  <c r="S456" i="18"/>
  <c r="P354" i="23"/>
  <c r="R490" i="18"/>
  <c r="P388" i="23"/>
  <c r="S490" i="18"/>
  <c r="R425" i="6"/>
  <c r="P426" i="22"/>
  <c r="S425" i="6"/>
  <c r="T436" i="23"/>
  <c r="AL538" i="18"/>
  <c r="AD436" i="23" s="1"/>
  <c r="T175" i="22"/>
  <c r="AM174" i="6"/>
  <c r="AM37" i="6"/>
  <c r="T38" i="22"/>
  <c r="S396" i="18"/>
  <c r="P294" i="23"/>
  <c r="R396" i="18"/>
  <c r="AL220" i="18"/>
  <c r="AD118" i="23" s="1"/>
  <c r="T118" i="23"/>
  <c r="T20" i="22"/>
  <c r="AM19" i="6"/>
  <c r="S224" i="6"/>
  <c r="P225" i="22"/>
  <c r="R224" i="6"/>
  <c r="AL242" i="18"/>
  <c r="AD140" i="23" s="1"/>
  <c r="T140" i="23"/>
  <c r="AM182" i="6"/>
  <c r="T183" i="22"/>
  <c r="R319" i="6"/>
  <c r="S319" i="6"/>
  <c r="P320" i="22"/>
  <c r="S449" i="18"/>
  <c r="P347" i="23"/>
  <c r="R449" i="18"/>
  <c r="R132" i="18"/>
  <c r="S132" i="18"/>
  <c r="P30" i="23"/>
  <c r="T265" i="23"/>
  <c r="AL367" i="18"/>
  <c r="AD265" i="23" s="1"/>
  <c r="P177" i="22"/>
  <c r="R176" i="6"/>
  <c r="S176" i="6"/>
  <c r="T37" i="22"/>
  <c r="AM36" i="6"/>
  <c r="S529" i="18"/>
  <c r="P427" i="23"/>
  <c r="R529" i="18"/>
  <c r="T100" i="22"/>
  <c r="AM99" i="6"/>
  <c r="S326" i="18"/>
  <c r="R326" i="18"/>
  <c r="P224" i="23"/>
  <c r="S452" i="18"/>
  <c r="R452" i="18"/>
  <c r="P350" i="23"/>
  <c r="T225" i="23"/>
  <c r="AL327" i="18"/>
  <c r="AD225" i="23" s="1"/>
  <c r="P113" i="22"/>
  <c r="S112" i="6"/>
  <c r="R112" i="6"/>
  <c r="R588" i="18"/>
  <c r="S588" i="18"/>
  <c r="P486" i="23"/>
  <c r="S598" i="18"/>
  <c r="R598" i="18"/>
  <c r="P496" i="23"/>
  <c r="R488" i="6"/>
  <c r="S488" i="6"/>
  <c r="P489" i="22"/>
  <c r="T461" i="23"/>
  <c r="AL563" i="18"/>
  <c r="AD461" i="23" s="1"/>
  <c r="AL587" i="18"/>
  <c r="AD485" i="23" s="1"/>
  <c r="T485" i="23"/>
  <c r="P504" i="23"/>
  <c r="R606" i="18"/>
  <c r="S606" i="18"/>
  <c r="T482" i="22"/>
  <c r="AM481" i="6"/>
  <c r="S54" i="6"/>
  <c r="P55" i="22"/>
  <c r="R54" i="6"/>
  <c r="T319" i="23"/>
  <c r="AL421" i="18"/>
  <c r="AD319" i="23" s="1"/>
  <c r="P156" i="22"/>
  <c r="R155" i="6"/>
  <c r="S155" i="6"/>
  <c r="P80" i="22"/>
  <c r="R79" i="6"/>
  <c r="S79" i="6"/>
  <c r="AL451" i="18"/>
  <c r="AD349" i="23" s="1"/>
  <c r="T349" i="23"/>
  <c r="R285" i="18"/>
  <c r="S285" i="18"/>
  <c r="P183" i="23"/>
  <c r="AM221" i="6"/>
  <c r="T222" i="22"/>
  <c r="R432" i="6"/>
  <c r="P433" i="22"/>
  <c r="S432" i="6"/>
  <c r="AM119" i="6"/>
  <c r="T120" i="22"/>
  <c r="T167" i="23"/>
  <c r="AL269" i="18"/>
  <c r="AD167" i="23" s="1"/>
  <c r="AM69" i="6"/>
  <c r="T70" i="22"/>
  <c r="AM65" i="6"/>
  <c r="T66" i="22"/>
  <c r="T363" i="23"/>
  <c r="AL465" i="18"/>
  <c r="AD363" i="23" s="1"/>
  <c r="AM159" i="6"/>
  <c r="T160" i="22"/>
  <c r="S397" i="18"/>
  <c r="P295" i="23"/>
  <c r="R397" i="18"/>
  <c r="T26" i="23"/>
  <c r="AL128" i="18"/>
  <c r="AD26" i="23" s="1"/>
  <c r="H10" i="14"/>
  <c r="F36" i="14"/>
  <c r="H36" i="14" s="1"/>
  <c r="S238" i="18"/>
  <c r="P136" i="23"/>
  <c r="R238" i="18"/>
  <c r="R354" i="18"/>
  <c r="S354" i="18"/>
  <c r="P252" i="23"/>
  <c r="S372" i="18"/>
  <c r="R372" i="18"/>
  <c r="P270" i="23"/>
  <c r="P313" i="23"/>
  <c r="R415" i="18"/>
  <c r="S415" i="18"/>
  <c r="AM300" i="6"/>
  <c r="T301" i="22"/>
  <c r="P366" i="23"/>
  <c r="R468" i="18"/>
  <c r="S468" i="18"/>
  <c r="R205" i="6"/>
  <c r="S205" i="6"/>
  <c r="P206" i="22"/>
  <c r="P123" i="23"/>
  <c r="S225" i="18"/>
  <c r="R225" i="18"/>
  <c r="P450" i="22"/>
  <c r="R449" i="6"/>
  <c r="S449" i="6"/>
  <c r="R153" i="18"/>
  <c r="P51" i="23"/>
  <c r="S153" i="18"/>
  <c r="P410" i="23"/>
  <c r="S512" i="18"/>
  <c r="R512" i="18"/>
  <c r="AM13" i="6"/>
  <c r="T14" i="22"/>
  <c r="R199" i="6"/>
  <c r="P200" i="22"/>
  <c r="S199" i="6"/>
  <c r="S397" i="6"/>
  <c r="R397" i="6"/>
  <c r="P398" i="22"/>
  <c r="T53" i="23"/>
  <c r="AL155" i="18"/>
  <c r="AD53" i="23" s="1"/>
  <c r="T323" i="23"/>
  <c r="AL425" i="18"/>
  <c r="AD323" i="23" s="1"/>
  <c r="AM30" i="6"/>
  <c r="T31" i="22"/>
  <c r="T400" i="23"/>
  <c r="AL502" i="18"/>
  <c r="AD400" i="23" s="1"/>
  <c r="S403" i="6"/>
  <c r="R403" i="6"/>
  <c r="P404" i="22"/>
  <c r="T94" i="22"/>
  <c r="AM93" i="6"/>
  <c r="AL493" i="18"/>
  <c r="AD391" i="23" s="1"/>
  <c r="T391" i="23"/>
  <c r="AL547" i="18"/>
  <c r="AD445" i="23" s="1"/>
  <c r="T445" i="23"/>
  <c r="AM127" i="6"/>
  <c r="T128" i="22"/>
  <c r="S406" i="18"/>
  <c r="R406" i="18"/>
  <c r="P304" i="23"/>
  <c r="R146" i="6"/>
  <c r="P147" i="22"/>
  <c r="S146" i="6"/>
  <c r="R110" i="6"/>
  <c r="S110" i="6"/>
  <c r="P111" i="22"/>
  <c r="R125" i="18"/>
  <c r="P23" i="23"/>
  <c r="S125" i="18"/>
  <c r="T455" i="22"/>
  <c r="AM454" i="6"/>
  <c r="T445" i="22"/>
  <c r="AM444" i="6"/>
  <c r="S378" i="18"/>
  <c r="R378" i="18"/>
  <c r="P276" i="23"/>
  <c r="T346" i="23"/>
  <c r="AL448" i="18"/>
  <c r="AD346" i="23" s="1"/>
  <c r="AL549" i="18"/>
  <c r="AD447" i="23" s="1"/>
  <c r="T447" i="23"/>
  <c r="AL129" i="18"/>
  <c r="AD27" i="23" s="1"/>
  <c r="T27" i="23"/>
  <c r="R20" i="6"/>
  <c r="P21" i="22"/>
  <c r="S20" i="6"/>
  <c r="T178" i="22"/>
  <c r="AM177" i="6"/>
  <c r="P107" i="22"/>
  <c r="S106" i="6"/>
  <c r="R106" i="6"/>
  <c r="AL167" i="18"/>
  <c r="AD65" i="23" s="1"/>
  <c r="T65" i="23"/>
  <c r="AL580" i="18"/>
  <c r="AD478" i="23" s="1"/>
  <c r="T478" i="23"/>
  <c r="T263" i="23"/>
  <c r="AL365" i="18"/>
  <c r="AD263" i="23" s="1"/>
  <c r="T424" i="23"/>
  <c r="AL526" i="18"/>
  <c r="AD424" i="23" s="1"/>
  <c r="S564" i="18"/>
  <c r="P462" i="23"/>
  <c r="R564" i="18"/>
  <c r="AM210" i="6"/>
  <c r="T211" i="22"/>
  <c r="AM498" i="6"/>
  <c r="T499" i="22"/>
  <c r="AM272" i="6"/>
  <c r="T273" i="22"/>
  <c r="T371" i="22"/>
  <c r="AM370" i="6"/>
  <c r="P308" i="23"/>
  <c r="S410" i="18"/>
  <c r="R410" i="18"/>
  <c r="AL471" i="18"/>
  <c r="AD369" i="23" s="1"/>
  <c r="T369" i="23"/>
  <c r="T378" i="23"/>
  <c r="AL480" i="18"/>
  <c r="AD378" i="23" s="1"/>
  <c r="R331" i="18"/>
  <c r="P229" i="23"/>
  <c r="S331" i="18"/>
  <c r="R460" i="6"/>
  <c r="S460" i="6"/>
  <c r="P461" i="22"/>
  <c r="P27" i="23"/>
  <c r="R129" i="18"/>
  <c r="S129" i="18"/>
  <c r="R74" i="6"/>
  <c r="S74" i="6"/>
  <c r="P75" i="22"/>
  <c r="AM195" i="6"/>
  <c r="T196" i="22"/>
  <c r="R372" i="6"/>
  <c r="P373" i="22"/>
  <c r="S372" i="6"/>
  <c r="R368" i="6"/>
  <c r="S368" i="6"/>
  <c r="P369" i="22"/>
  <c r="P357" i="23"/>
  <c r="S459" i="18"/>
  <c r="R459" i="18"/>
  <c r="S443" i="18"/>
  <c r="R443" i="18"/>
  <c r="P341" i="23"/>
  <c r="AL591" i="18"/>
  <c r="AD489" i="23" s="1"/>
  <c r="T489" i="23"/>
  <c r="AM122" i="6"/>
  <c r="T123" i="22"/>
  <c r="S294" i="6"/>
  <c r="R294" i="6"/>
  <c r="P295" i="22"/>
  <c r="T276" i="22"/>
  <c r="AM275" i="6"/>
  <c r="AM277" i="6"/>
  <c r="T278" i="22"/>
  <c r="T506" i="22"/>
  <c r="AM505" i="6"/>
  <c r="T241" i="22"/>
  <c r="AM240" i="6"/>
  <c r="R177" i="18"/>
  <c r="P75" i="23"/>
  <c r="S177" i="18"/>
  <c r="AL193" i="18"/>
  <c r="AD91" i="23" s="1"/>
  <c r="T91" i="23"/>
  <c r="AM72" i="6"/>
  <c r="T73" i="22"/>
  <c r="T365" i="22"/>
  <c r="AM364" i="6"/>
  <c r="S398" i="6"/>
  <c r="R398" i="6"/>
  <c r="P399" i="22"/>
  <c r="R358" i="18"/>
  <c r="S358" i="18"/>
  <c r="P256" i="23"/>
  <c r="T261" i="22"/>
  <c r="AM260" i="6"/>
  <c r="S465" i="6"/>
  <c r="R465" i="6"/>
  <c r="P466" i="22"/>
  <c r="R522" i="18"/>
  <c r="S522" i="18"/>
  <c r="P420" i="23"/>
  <c r="AM440" i="6"/>
  <c r="T441" i="22"/>
  <c r="R576" i="18"/>
  <c r="P474" i="23"/>
  <c r="S576" i="18"/>
  <c r="P136" i="22"/>
  <c r="S135" i="6"/>
  <c r="R135" i="6"/>
  <c r="S452" i="6"/>
  <c r="R452" i="6"/>
  <c r="P453" i="22"/>
  <c r="S49" i="6"/>
  <c r="P50" i="22"/>
  <c r="R49" i="6"/>
  <c r="P189" i="23"/>
  <c r="R291" i="18"/>
  <c r="S291" i="18"/>
  <c r="AM270" i="6"/>
  <c r="T271" i="22"/>
  <c r="AM337" i="6"/>
  <c r="T338" i="22"/>
  <c r="P452" i="22"/>
  <c r="S451" i="6"/>
  <c r="R451" i="6"/>
  <c r="S134" i="6"/>
  <c r="R134" i="6"/>
  <c r="P135" i="22"/>
  <c r="AM229" i="6"/>
  <c r="T230" i="22"/>
  <c r="T235" i="22"/>
  <c r="AM234" i="6"/>
  <c r="T473" i="23"/>
  <c r="AL575" i="18"/>
  <c r="AD473" i="23" s="1"/>
  <c r="S103" i="6"/>
  <c r="R103" i="6"/>
  <c r="P104" i="22"/>
  <c r="S165" i="18"/>
  <c r="R165" i="18"/>
  <c r="P63" i="23"/>
  <c r="S252" i="6"/>
  <c r="R252" i="6"/>
  <c r="P253" i="22"/>
  <c r="S197" i="18"/>
  <c r="P95" i="23"/>
  <c r="R197" i="18"/>
  <c r="AL383" i="18"/>
  <c r="AD281" i="23" s="1"/>
  <c r="T281" i="23"/>
  <c r="T50" i="22"/>
  <c r="AM49" i="6"/>
  <c r="AM414" i="6"/>
  <c r="T415" i="22"/>
  <c r="P117" i="23"/>
  <c r="S219" i="18"/>
  <c r="R219" i="18"/>
  <c r="P126" i="22"/>
  <c r="S125" i="6"/>
  <c r="R125" i="6"/>
  <c r="S31" i="6"/>
  <c r="P32" i="22"/>
  <c r="R31" i="6"/>
  <c r="AM376" i="6"/>
  <c r="T377" i="22"/>
  <c r="S455" i="18"/>
  <c r="P353" i="23"/>
  <c r="R455" i="18"/>
  <c r="T241" i="23"/>
  <c r="AL343" i="18"/>
  <c r="AD241" i="23" s="1"/>
  <c r="T32" i="23"/>
  <c r="AL134" i="18"/>
  <c r="AD32" i="23" s="1"/>
  <c r="T273" i="23"/>
  <c r="AL375" i="18"/>
  <c r="AD273" i="23" s="1"/>
  <c r="AL610" i="18"/>
  <c r="AD508" i="23" s="1"/>
  <c r="T508" i="23"/>
  <c r="AL491" i="18"/>
  <c r="AD389" i="23" s="1"/>
  <c r="T389" i="23"/>
  <c r="S240" i="6"/>
  <c r="R240" i="6"/>
  <c r="P241" i="22"/>
  <c r="R400" i="6"/>
  <c r="S400" i="6"/>
  <c r="P401" i="22"/>
  <c r="AL273" i="18"/>
  <c r="AD171" i="23" s="1"/>
  <c r="T171" i="23"/>
  <c r="R320" i="6"/>
  <c r="S320" i="6"/>
  <c r="P321" i="22"/>
  <c r="T488" i="22"/>
  <c r="AM487" i="6"/>
  <c r="T60" i="23"/>
  <c r="AL162" i="18"/>
  <c r="AD60" i="23" s="1"/>
  <c r="S270" i="6"/>
  <c r="P271" i="22"/>
  <c r="R270" i="6"/>
  <c r="T438" i="23"/>
  <c r="AL540" i="18"/>
  <c r="AD438" i="23" s="1"/>
  <c r="AL263" i="18"/>
  <c r="AD161" i="23" s="1"/>
  <c r="T161" i="23"/>
  <c r="P436" i="23"/>
  <c r="S538" i="18"/>
  <c r="R538" i="18"/>
  <c r="S174" i="6"/>
  <c r="P175" i="22"/>
  <c r="R174" i="6"/>
  <c r="T161" i="22"/>
  <c r="AM160" i="6"/>
  <c r="R211" i="6"/>
  <c r="P212" i="22"/>
  <c r="S211" i="6"/>
  <c r="S296" i="6"/>
  <c r="P297" i="22"/>
  <c r="R296" i="6"/>
  <c r="AM102" i="6"/>
  <c r="T103" i="22"/>
  <c r="T16" i="23"/>
  <c r="AL118" i="18"/>
  <c r="AD16" i="23" s="1"/>
  <c r="AL396" i="18"/>
  <c r="AD294" i="23" s="1"/>
  <c r="T294" i="23"/>
  <c r="T239" i="23"/>
  <c r="AL341" i="18"/>
  <c r="AD239" i="23" s="1"/>
  <c r="S242" i="18"/>
  <c r="R242" i="18"/>
  <c r="P140" i="23"/>
  <c r="T452" i="22"/>
  <c r="AM451" i="6"/>
  <c r="R182" i="6"/>
  <c r="P183" i="22"/>
  <c r="S182" i="6"/>
  <c r="R250" i="6"/>
  <c r="S250" i="6"/>
  <c r="P251" i="22"/>
  <c r="T305" i="23"/>
  <c r="AL407" i="18"/>
  <c r="AD305" i="23" s="1"/>
  <c r="P234" i="22"/>
  <c r="S233" i="6"/>
  <c r="R233" i="6"/>
  <c r="R367" i="18"/>
  <c r="P265" i="23"/>
  <c r="S367" i="18"/>
  <c r="S551" i="18"/>
  <c r="R551" i="18"/>
  <c r="P449" i="23"/>
  <c r="AL226" i="18"/>
  <c r="AD124" i="23" s="1"/>
  <c r="T124" i="23"/>
  <c r="R229" i="18"/>
  <c r="P127" i="23"/>
  <c r="S229" i="18"/>
  <c r="R506" i="6"/>
  <c r="S506" i="6"/>
  <c r="P507" i="22"/>
  <c r="S36" i="6"/>
  <c r="R36" i="6"/>
  <c r="P37" i="22"/>
  <c r="R208" i="18"/>
  <c r="P106" i="23"/>
  <c r="S208" i="18"/>
  <c r="AM396" i="6"/>
  <c r="T397" i="22"/>
  <c r="T233" i="23"/>
  <c r="AL335" i="18"/>
  <c r="AD233" i="23" s="1"/>
  <c r="T350" i="23"/>
  <c r="AL452" i="18"/>
  <c r="AD350" i="23" s="1"/>
  <c r="S377" i="18"/>
  <c r="P275" i="23"/>
  <c r="R377" i="18"/>
  <c r="S327" i="18"/>
  <c r="P225" i="23"/>
  <c r="R327" i="18"/>
  <c r="T430" i="22"/>
  <c r="AM429" i="6"/>
  <c r="AL588" i="18"/>
  <c r="AD486" i="23" s="1"/>
  <c r="T486" i="23"/>
  <c r="R226" i="6"/>
  <c r="P227" i="22"/>
  <c r="S226" i="6"/>
  <c r="T496" i="23"/>
  <c r="AL598" i="18"/>
  <c r="AD496" i="23" s="1"/>
  <c r="S392" i="6"/>
  <c r="P393" i="22"/>
  <c r="R392" i="6"/>
  <c r="R307" i="18"/>
  <c r="P205" i="23"/>
  <c r="S307" i="18"/>
  <c r="AM142" i="6"/>
  <c r="T143" i="22"/>
  <c r="AM391" i="6"/>
  <c r="T392" i="22"/>
  <c r="R313" i="6"/>
  <c r="S313" i="6"/>
  <c r="P314" i="22"/>
  <c r="AL279" i="18"/>
  <c r="AD177" i="23" s="1"/>
  <c r="T177" i="23"/>
  <c r="R348" i="6"/>
  <c r="P349" i="22"/>
  <c r="S348" i="6"/>
  <c r="T264" i="22"/>
  <c r="AM263" i="6"/>
  <c r="T424" i="22"/>
  <c r="AM423" i="6"/>
  <c r="P220" i="23"/>
  <c r="S322" i="18"/>
  <c r="R322" i="18"/>
  <c r="S443" i="6"/>
  <c r="R443" i="6"/>
  <c r="P444" i="22"/>
  <c r="P207" i="23"/>
  <c r="R309" i="18"/>
  <c r="S309" i="18"/>
  <c r="S373" i="18"/>
  <c r="R373" i="18"/>
  <c r="P271" i="23"/>
  <c r="P376" i="23"/>
  <c r="S478" i="18"/>
  <c r="R478" i="18"/>
  <c r="S221" i="6"/>
  <c r="R221" i="6"/>
  <c r="P222" i="22"/>
  <c r="T213" i="22"/>
  <c r="AM212" i="6"/>
  <c r="P172" i="23"/>
  <c r="S274" i="18"/>
  <c r="R274" i="18"/>
  <c r="T296" i="23"/>
  <c r="AL398" i="18"/>
  <c r="AD296" i="23" s="1"/>
  <c r="AL368" i="18"/>
  <c r="AD266" i="23" s="1"/>
  <c r="T266" i="23"/>
  <c r="T400" i="22"/>
  <c r="AM399" i="6"/>
  <c r="AL413" i="18"/>
  <c r="AD311" i="23" s="1"/>
  <c r="T311" i="23"/>
  <c r="AL228" i="18"/>
  <c r="AD126" i="23" s="1"/>
  <c r="T126" i="23"/>
  <c r="P70" i="22"/>
  <c r="R69" i="6"/>
  <c r="S69" i="6"/>
  <c r="P419" i="23"/>
  <c r="R521" i="18"/>
  <c r="S521" i="18"/>
  <c r="S17" i="6"/>
  <c r="R17" i="6"/>
  <c r="P18" i="22"/>
  <c r="P377" i="23"/>
  <c r="S479" i="18"/>
  <c r="R479" i="18"/>
  <c r="S159" i="6"/>
  <c r="P160" i="22"/>
  <c r="R159" i="6"/>
  <c r="T503" i="22"/>
  <c r="AM502" i="6"/>
  <c r="P325" i="22"/>
  <c r="S324" i="6"/>
  <c r="R324" i="6"/>
  <c r="R556" i="18"/>
  <c r="S556" i="18"/>
  <c r="P454" i="23"/>
  <c r="V16" i="14"/>
  <c r="V12" i="14"/>
  <c r="V15" i="14"/>
  <c r="V23" i="14"/>
  <c r="V14" i="14"/>
  <c r="V27" i="14"/>
  <c r="V35" i="14"/>
  <c r="V18" i="14"/>
  <c r="V28" i="14"/>
  <c r="V20" i="14"/>
  <c r="V29" i="14"/>
  <c r="N11" i="14" s="1"/>
  <c r="V11" i="14"/>
  <c r="V31" i="14"/>
  <c r="AR12" i="6"/>
  <c r="V24" i="14"/>
  <c r="V22" i="14"/>
  <c r="V17" i="14"/>
  <c r="V25" i="14"/>
  <c r="V33" i="14"/>
  <c r="V21" i="14"/>
  <c r="V19" i="14"/>
  <c r="V30" i="14"/>
  <c r="V32" i="14"/>
  <c r="V13" i="14"/>
  <c r="V34" i="14"/>
  <c r="V26" i="14"/>
  <c r="V10" i="14"/>
  <c r="AL519" i="18"/>
  <c r="AD417" i="23" s="1"/>
  <c r="T417" i="23"/>
  <c r="AL404" i="18"/>
  <c r="AD302" i="23" s="1"/>
  <c r="T302" i="23"/>
  <c r="P291" i="23"/>
  <c r="R393" i="18"/>
  <c r="S393" i="18"/>
  <c r="P66" i="23"/>
  <c r="S168" i="18"/>
  <c r="R168" i="18"/>
  <c r="R151" i="6"/>
  <c r="S151" i="6"/>
  <c r="P152" i="22"/>
  <c r="T33" i="22"/>
  <c r="AM32" i="6"/>
  <c r="P335" i="23"/>
  <c r="R437" i="18"/>
  <c r="S437" i="18"/>
  <c r="R136" i="18"/>
  <c r="S136" i="18"/>
  <c r="P34" i="23"/>
  <c r="P164" i="22"/>
  <c r="S163" i="6"/>
  <c r="R163" i="6"/>
  <c r="T262" i="22"/>
  <c r="AM261" i="6"/>
  <c r="T200" i="22"/>
  <c r="AM199" i="6"/>
  <c r="AM397" i="6"/>
  <c r="T398" i="22"/>
  <c r="AL296" i="18"/>
  <c r="AD194" i="23" s="1"/>
  <c r="T194" i="23"/>
  <c r="R425" i="18"/>
  <c r="P323" i="23"/>
  <c r="S425" i="18"/>
  <c r="P279" i="22"/>
  <c r="R278" i="6"/>
  <c r="S278" i="6"/>
  <c r="AM453" i="6"/>
  <c r="T454" i="22"/>
  <c r="AL312" i="18"/>
  <c r="AD210" i="23" s="1"/>
  <c r="T210" i="23"/>
  <c r="S268" i="18"/>
  <c r="R268" i="18"/>
  <c r="P166" i="23"/>
  <c r="T191" i="22"/>
  <c r="AM190" i="6"/>
  <c r="R466" i="18"/>
  <c r="S466" i="18"/>
  <c r="P364" i="23"/>
  <c r="AL174" i="18"/>
  <c r="AD72" i="23" s="1"/>
  <c r="T72" i="23"/>
  <c r="T83" i="22"/>
  <c r="AM82" i="6"/>
  <c r="R175" i="18"/>
  <c r="P73" i="23"/>
  <c r="S175" i="18"/>
  <c r="T174" i="23"/>
  <c r="AL276" i="18"/>
  <c r="AD174" i="23" s="1"/>
  <c r="AM111" i="6"/>
  <c r="T112" i="22"/>
  <c r="R584" i="18"/>
  <c r="P482" i="23"/>
  <c r="S584" i="18"/>
  <c r="T259" i="22"/>
  <c r="AM258" i="6"/>
  <c r="S298" i="6"/>
  <c r="P299" i="22"/>
  <c r="R298" i="6"/>
  <c r="AM78" i="6"/>
  <c r="T79" i="22"/>
  <c r="T270" i="22"/>
  <c r="AM269" i="6"/>
  <c r="AM312" i="6"/>
  <c r="T313" i="22"/>
  <c r="R582" i="18"/>
  <c r="P480" i="23"/>
  <c r="S582" i="18"/>
  <c r="AM121" i="6"/>
  <c r="T122" i="22"/>
  <c r="S87" i="6"/>
  <c r="P88" i="22"/>
  <c r="R87" i="6"/>
  <c r="S589" i="18"/>
  <c r="R589" i="18"/>
  <c r="P487" i="23"/>
  <c r="P328" i="23"/>
  <c r="S430" i="18"/>
  <c r="R430" i="18"/>
  <c r="AL454" i="18"/>
  <c r="AD352" i="23" s="1"/>
  <c r="T352" i="23"/>
  <c r="S190" i="6"/>
  <c r="R190" i="6"/>
  <c r="P191" i="22"/>
  <c r="P114" i="22"/>
  <c r="R113" i="6"/>
  <c r="S113" i="6"/>
  <c r="AM344" i="6"/>
  <c r="T345" i="22"/>
  <c r="S202" i="6"/>
  <c r="P203" i="22"/>
  <c r="R202" i="6"/>
  <c r="R160" i="18"/>
  <c r="P58" i="23"/>
  <c r="S160" i="18"/>
  <c r="AL157" i="18"/>
  <c r="AD55" i="23" s="1"/>
  <c r="T55" i="23"/>
  <c r="AM294" i="6"/>
  <c r="T295" i="22"/>
  <c r="S362" i="18"/>
  <c r="P260" i="23"/>
  <c r="R362" i="18"/>
  <c r="P411" i="22"/>
  <c r="R410" i="6"/>
  <c r="S410" i="6"/>
  <c r="T75" i="23"/>
  <c r="AL177" i="18"/>
  <c r="AD75" i="23" s="1"/>
  <c r="R264" i="6"/>
  <c r="P265" i="22"/>
  <c r="S264" i="6"/>
  <c r="R177" i="6"/>
  <c r="P178" i="22"/>
  <c r="S177" i="6"/>
  <c r="AM203" i="6"/>
  <c r="T204" i="22"/>
  <c r="S571" i="18"/>
  <c r="R571" i="18"/>
  <c r="P469" i="23"/>
  <c r="P478" i="22"/>
  <c r="R477" i="6"/>
  <c r="S477" i="6"/>
  <c r="AM450" i="6"/>
  <c r="T451" i="22"/>
  <c r="R481" i="18"/>
  <c r="P379" i="23"/>
  <c r="S481" i="18"/>
  <c r="T247" i="22"/>
  <c r="AM246" i="6"/>
  <c r="R245" i="6"/>
  <c r="S245" i="6"/>
  <c r="P246" i="22"/>
  <c r="AM394" i="6"/>
  <c r="T395" i="22"/>
  <c r="S175" i="6"/>
  <c r="P176" i="22"/>
  <c r="R175" i="6"/>
  <c r="R434" i="18"/>
  <c r="S434" i="18"/>
  <c r="P332" i="23"/>
  <c r="P112" i="22"/>
  <c r="S111" i="6"/>
  <c r="R111" i="6"/>
  <c r="R472" i="18"/>
  <c r="P370" i="23"/>
  <c r="S472" i="18"/>
  <c r="S116" i="6"/>
  <c r="R116" i="6"/>
  <c r="P117" i="22"/>
  <c r="R389" i="18"/>
  <c r="S389" i="18"/>
  <c r="P287" i="23"/>
  <c r="T96" i="23"/>
  <c r="AL198" i="18"/>
  <c r="AD96" i="23" s="1"/>
  <c r="P248" i="23"/>
  <c r="S350" i="18"/>
  <c r="R350" i="18"/>
  <c r="AL199" i="18"/>
  <c r="AD97" i="23" s="1"/>
  <c r="T97" i="23"/>
  <c r="R493" i="6"/>
  <c r="S493" i="6"/>
  <c r="P494" i="22"/>
  <c r="R460" i="18"/>
  <c r="S460" i="18"/>
  <c r="P358" i="23"/>
  <c r="P447" i="23"/>
  <c r="R549" i="18"/>
  <c r="S549" i="18"/>
  <c r="AM202" i="6"/>
  <c r="T203" i="22"/>
  <c r="AL316" i="18"/>
  <c r="AD214" i="23" s="1"/>
  <c r="T214" i="23"/>
  <c r="R360" i="18"/>
  <c r="P258" i="23"/>
  <c r="S360" i="18"/>
  <c r="AM468" i="6"/>
  <c r="T469" i="22"/>
  <c r="R281" i="18"/>
  <c r="P179" i="23"/>
  <c r="S281" i="18"/>
  <c r="P45" i="23"/>
  <c r="R147" i="18"/>
  <c r="S147" i="18"/>
  <c r="AM227" i="6"/>
  <c r="T228" i="22"/>
  <c r="R236" i="18"/>
  <c r="P134" i="23"/>
  <c r="S236" i="18"/>
  <c r="P314" i="23"/>
  <c r="S416" i="18"/>
  <c r="R416" i="18"/>
  <c r="P86" i="23"/>
  <c r="R188" i="18"/>
  <c r="S188" i="18"/>
  <c r="AL390" i="18"/>
  <c r="AD288" i="23" s="1"/>
  <c r="T288" i="23"/>
  <c r="R413" i="6"/>
  <c r="S413" i="6"/>
  <c r="P414" i="22"/>
  <c r="R316" i="18"/>
  <c r="P214" i="23"/>
  <c r="S316" i="18"/>
  <c r="S437" i="6"/>
  <c r="P438" i="22"/>
  <c r="R437" i="6"/>
  <c r="AL500" i="18"/>
  <c r="AD398" i="23" s="1"/>
  <c r="T398" i="23"/>
  <c r="AL350" i="18"/>
  <c r="AD248" i="23" s="1"/>
  <c r="T248" i="23"/>
  <c r="S328" i="18"/>
  <c r="R328" i="18"/>
  <c r="P226" i="23"/>
  <c r="T184" i="22"/>
  <c r="AM183" i="6"/>
  <c r="P493" i="22"/>
  <c r="S492" i="6"/>
  <c r="R492" i="6"/>
  <c r="S203" i="18"/>
  <c r="R203" i="18"/>
  <c r="P101" i="23"/>
  <c r="P87" i="22"/>
  <c r="R86" i="6"/>
  <c r="S86" i="6"/>
  <c r="AL338" i="18"/>
  <c r="AD236" i="23" s="1"/>
  <c r="T236" i="23"/>
  <c r="P69" i="22"/>
  <c r="R68" i="6"/>
  <c r="S68" i="6"/>
  <c r="T466" i="22"/>
  <c r="AM465" i="6"/>
  <c r="R318" i="18"/>
  <c r="P216" i="23"/>
  <c r="S318" i="18"/>
  <c r="T40" i="22"/>
  <c r="AM39" i="6"/>
  <c r="S186" i="6"/>
  <c r="R186" i="6"/>
  <c r="P187" i="22"/>
  <c r="AM217" i="6"/>
  <c r="T218" i="22"/>
  <c r="T495" i="22"/>
  <c r="AM494" i="6"/>
  <c r="T375" i="23"/>
  <c r="AL477" i="18"/>
  <c r="AD375" i="23" s="1"/>
  <c r="T151" i="23"/>
  <c r="AL253" i="18"/>
  <c r="AD151" i="23" s="1"/>
  <c r="AL548" i="18"/>
  <c r="AD446" i="23" s="1"/>
  <c r="T446" i="23"/>
  <c r="T408" i="22"/>
  <c r="AM407" i="6"/>
  <c r="S195" i="18"/>
  <c r="P93" i="23"/>
  <c r="R195" i="18"/>
  <c r="T320" i="22"/>
  <c r="AM319" i="6"/>
  <c r="T106" i="23"/>
  <c r="AL208" i="18"/>
  <c r="AD106" i="23" s="1"/>
  <c r="P100" i="22"/>
  <c r="R99" i="6"/>
  <c r="S99" i="6"/>
  <c r="S386" i="6"/>
  <c r="R386" i="6"/>
  <c r="P387" i="22"/>
  <c r="P508" i="22"/>
  <c r="R507" i="6"/>
  <c r="S507" i="6"/>
  <c r="S403" i="18"/>
  <c r="P301" i="23"/>
  <c r="R403" i="18"/>
  <c r="T243" i="22"/>
  <c r="AM242" i="6"/>
  <c r="S422" i="6"/>
  <c r="R422" i="6"/>
  <c r="P423" i="22"/>
  <c r="AL432" i="18"/>
  <c r="AD330" i="23" s="1"/>
  <c r="T330" i="23"/>
  <c r="S554" i="18"/>
  <c r="P452" i="23"/>
  <c r="R554" i="18"/>
  <c r="P195" i="22"/>
  <c r="S194" i="6"/>
  <c r="R194" i="6"/>
  <c r="T284" i="23"/>
  <c r="AL386" i="18"/>
  <c r="AD284" i="23" s="1"/>
  <c r="T243" i="23"/>
  <c r="AL345" i="18"/>
  <c r="AD243" i="23" s="1"/>
  <c r="T137" i="22"/>
  <c r="AM136" i="6"/>
  <c r="AM225" i="6"/>
  <c r="T226" i="22"/>
  <c r="P392" i="22"/>
  <c r="R391" i="6"/>
  <c r="S391" i="6"/>
  <c r="AL423" i="18"/>
  <c r="AD321" i="23" s="1"/>
  <c r="T321" i="23"/>
  <c r="AL401" i="18"/>
  <c r="AD299" i="23" s="1"/>
  <c r="T299" i="23"/>
  <c r="T349" i="22"/>
  <c r="AM348" i="6"/>
  <c r="P372" i="22"/>
  <c r="R371" i="6"/>
  <c r="S371" i="6"/>
  <c r="AM295" i="6"/>
  <c r="T296" i="22"/>
  <c r="R507" i="18"/>
  <c r="P405" i="23"/>
  <c r="S507" i="18"/>
  <c r="T456" i="22"/>
  <c r="AM455" i="6"/>
  <c r="T97" i="22"/>
  <c r="AM96" i="6"/>
  <c r="R423" i="6"/>
  <c r="S423" i="6"/>
  <c r="P424" i="22"/>
  <c r="R168" i="6"/>
  <c r="S168" i="6"/>
  <c r="P169" i="22"/>
  <c r="P439" i="23"/>
  <c r="R541" i="18"/>
  <c r="S541" i="18"/>
  <c r="T433" i="22"/>
  <c r="AM432" i="6"/>
  <c r="P213" i="22"/>
  <c r="R212" i="6"/>
  <c r="S212" i="6"/>
  <c r="AL231" i="18"/>
  <c r="AD129" i="23" s="1"/>
  <c r="T129" i="23"/>
  <c r="P296" i="23"/>
  <c r="R398" i="18"/>
  <c r="S398" i="18"/>
  <c r="R505" i="18"/>
  <c r="P403" i="23"/>
  <c r="S505" i="18"/>
  <c r="S119" i="6"/>
  <c r="P120" i="22"/>
  <c r="R119" i="6"/>
  <c r="S458" i="6"/>
  <c r="R458" i="6"/>
  <c r="P459" i="22"/>
  <c r="P126" i="23"/>
  <c r="S228" i="18"/>
  <c r="R228" i="18"/>
  <c r="S465" i="18"/>
  <c r="P363" i="23"/>
  <c r="R465" i="18"/>
  <c r="AL479" i="18"/>
  <c r="AD377" i="23" s="1"/>
  <c r="T377" i="23"/>
  <c r="T458" i="22"/>
  <c r="AM457" i="6"/>
  <c r="P139" i="22"/>
  <c r="S138" i="6"/>
  <c r="R138" i="6"/>
  <c r="T340" i="23"/>
  <c r="AL442" i="18"/>
  <c r="AD340" i="23" s="1"/>
  <c r="AM73" i="6"/>
  <c r="T74" i="22"/>
  <c r="P215" i="22"/>
  <c r="R214" i="6"/>
  <c r="S214" i="6"/>
  <c r="T252" i="23"/>
  <c r="AL354" i="18"/>
  <c r="AD252" i="23" s="1"/>
  <c r="S463" i="18"/>
  <c r="P361" i="23"/>
  <c r="R463" i="18"/>
  <c r="T481" i="23"/>
  <c r="AL583" i="18"/>
  <c r="AD481" i="23" s="1"/>
  <c r="S376" i="18"/>
  <c r="R376" i="18"/>
  <c r="P274" i="23"/>
  <c r="R602" i="18"/>
  <c r="P500" i="23"/>
  <c r="S602" i="18"/>
  <c r="P505" i="22"/>
  <c r="S504" i="6"/>
  <c r="R504" i="6"/>
  <c r="AM21" i="6"/>
  <c r="T22" i="22"/>
  <c r="S187" i="6"/>
  <c r="R187" i="6"/>
  <c r="P188" i="22"/>
  <c r="S261" i="6"/>
  <c r="P262" i="22"/>
  <c r="R261" i="6"/>
  <c r="P203" i="23"/>
  <c r="R305" i="18"/>
  <c r="S305" i="18"/>
  <c r="AL578" i="18"/>
  <c r="AD476" i="23" s="1"/>
  <c r="T476" i="23"/>
  <c r="R326" i="6"/>
  <c r="P327" i="22"/>
  <c r="S326" i="6"/>
  <c r="AL467" i="18"/>
  <c r="AD365" i="23" s="1"/>
  <c r="T365" i="23"/>
  <c r="P374" i="23"/>
  <c r="R476" i="18"/>
  <c r="S476" i="18"/>
  <c r="AM110" i="6"/>
  <c r="T111" i="22"/>
  <c r="AL125" i="18"/>
  <c r="AD23" i="23" s="1"/>
  <c r="T23" i="23"/>
  <c r="T290" i="23"/>
  <c r="AL392" i="18"/>
  <c r="AD290" i="23" s="1"/>
  <c r="T82" i="22"/>
  <c r="AM81" i="6"/>
  <c r="R269" i="6"/>
  <c r="S269" i="6"/>
  <c r="P270" i="22"/>
  <c r="R46" i="6"/>
  <c r="P47" i="22"/>
  <c r="S46" i="6"/>
  <c r="AM206" i="6"/>
  <c r="T207" i="22"/>
  <c r="P335" i="22"/>
  <c r="R334" i="6"/>
  <c r="S334" i="6"/>
  <c r="AL545" i="18"/>
  <c r="AD443" i="23" s="1"/>
  <c r="T443" i="23"/>
  <c r="AL163" i="18"/>
  <c r="AD61" i="23" s="1"/>
  <c r="T61" i="23"/>
  <c r="S526" i="18"/>
  <c r="P424" i="23"/>
  <c r="R526" i="18"/>
  <c r="P439" i="22"/>
  <c r="S438" i="6"/>
  <c r="R438" i="6"/>
  <c r="R590" i="18"/>
  <c r="P488" i="23"/>
  <c r="S590" i="18"/>
  <c r="AM27" i="6"/>
  <c r="T28" i="22"/>
  <c r="R314" i="6"/>
  <c r="P315" i="22"/>
  <c r="S314" i="6"/>
  <c r="T405" i="22"/>
  <c r="AM404" i="6"/>
  <c r="R336" i="6"/>
  <c r="S336" i="6"/>
  <c r="P337" i="22"/>
  <c r="AM479" i="6"/>
  <c r="T480" i="22"/>
  <c r="S277" i="18"/>
  <c r="P175" i="23"/>
  <c r="R277" i="18"/>
  <c r="P165" i="23"/>
  <c r="S267" i="18"/>
  <c r="R267" i="18"/>
  <c r="T300" i="23"/>
  <c r="AL402" i="18"/>
  <c r="AD300" i="23" s="1"/>
  <c r="P474" i="22"/>
  <c r="S473" i="6"/>
  <c r="R473" i="6"/>
  <c r="T121" i="22"/>
  <c r="AM120" i="6"/>
  <c r="S365" i="6"/>
  <c r="P366" i="22"/>
  <c r="R365" i="6"/>
  <c r="R488" i="18"/>
  <c r="S488" i="18"/>
  <c r="P386" i="23"/>
  <c r="P503" i="23"/>
  <c r="S605" i="18"/>
  <c r="R605" i="18"/>
  <c r="AL510" i="18"/>
  <c r="AD408" i="23" s="1"/>
  <c r="T408" i="23"/>
  <c r="P347" i="22"/>
  <c r="R346" i="6"/>
  <c r="S346" i="6"/>
  <c r="AL501" i="18"/>
  <c r="AD399" i="23" s="1"/>
  <c r="T399" i="23"/>
  <c r="S325" i="18"/>
  <c r="P223" i="23"/>
  <c r="R325" i="18"/>
  <c r="S230" i="6"/>
  <c r="R230" i="6"/>
  <c r="P231" i="22"/>
  <c r="T496" i="22"/>
  <c r="AM495" i="6"/>
  <c r="P402" i="23"/>
  <c r="R504" i="18"/>
  <c r="S504" i="18"/>
  <c r="P422" i="22"/>
  <c r="S421" i="6"/>
  <c r="R421" i="6"/>
  <c r="T147" i="22"/>
  <c r="AM146" i="6"/>
  <c r="T337" i="23"/>
  <c r="AL439" i="18"/>
  <c r="AD337" i="23" s="1"/>
  <c r="S183" i="6"/>
  <c r="R183" i="6"/>
  <c r="P184" i="22"/>
  <c r="T462" i="23"/>
  <c r="AL564" i="18"/>
  <c r="AD462" i="23" s="1"/>
  <c r="T64" i="22"/>
  <c r="AM63" i="6"/>
  <c r="T91" i="22"/>
  <c r="AM90" i="6"/>
  <c r="T269" i="22"/>
  <c r="AM268" i="6"/>
  <c r="S156" i="18"/>
  <c r="P54" i="23"/>
  <c r="R156" i="18"/>
  <c r="AM318" i="6"/>
  <c r="T319" i="22"/>
  <c r="T351" i="22"/>
  <c r="AM350" i="6"/>
  <c r="AL159" i="18"/>
  <c r="AD57" i="23" s="1"/>
  <c r="T57" i="23"/>
  <c r="R255" i="18"/>
  <c r="P153" i="23"/>
  <c r="S255" i="18"/>
  <c r="AL509" i="18"/>
  <c r="AD407" i="23" s="1"/>
  <c r="T407" i="23"/>
  <c r="R365" i="18"/>
  <c r="P263" i="23"/>
  <c r="S365" i="18"/>
  <c r="R169" i="6"/>
  <c r="S169" i="6"/>
  <c r="P170" i="22"/>
  <c r="P274" i="22"/>
  <c r="S273" i="6"/>
  <c r="R273" i="6"/>
  <c r="AM165" i="6"/>
  <c r="T166" i="22"/>
  <c r="S231" i="6"/>
  <c r="R231" i="6"/>
  <c r="P232" i="22"/>
  <c r="AM459" i="6"/>
  <c r="T460" i="22"/>
  <c r="P99" i="22"/>
  <c r="R98" i="6"/>
  <c r="S98" i="6"/>
  <c r="T118" i="22"/>
  <c r="AM117" i="6"/>
  <c r="P143" i="22"/>
  <c r="S142" i="6"/>
  <c r="R142" i="6"/>
  <c r="S271" i="18"/>
  <c r="P169" i="23"/>
  <c r="R271" i="18"/>
  <c r="R275" i="6"/>
  <c r="P276" i="22"/>
  <c r="S275" i="6"/>
  <c r="R506" i="18"/>
  <c r="S506" i="18"/>
  <c r="P404" i="23"/>
  <c r="AL373" i="18"/>
  <c r="AD271" i="23" s="1"/>
  <c r="T271" i="23"/>
  <c r="T413" i="23"/>
  <c r="AL515" i="18"/>
  <c r="AD413" i="23" s="1"/>
  <c r="AL185" i="18"/>
  <c r="AD83" i="23" s="1"/>
  <c r="T83" i="23"/>
  <c r="AM292" i="6"/>
  <c r="T293" i="22"/>
  <c r="P55" i="23"/>
  <c r="R157" i="18"/>
  <c r="S157" i="18"/>
  <c r="AM98" i="6"/>
  <c r="T99" i="22"/>
  <c r="T214" i="22"/>
  <c r="AM213" i="6"/>
  <c r="AL337" i="18"/>
  <c r="AD235" i="23" s="1"/>
  <c r="T235" i="23"/>
  <c r="R152" i="18"/>
  <c r="P50" i="23"/>
  <c r="S152" i="18"/>
  <c r="T80" i="22"/>
  <c r="AM79" i="6"/>
  <c r="AL183" i="18"/>
  <c r="AD81" i="23" s="1"/>
  <c r="T81" i="23"/>
  <c r="T348" i="22"/>
  <c r="AM347" i="6"/>
  <c r="T108" i="23"/>
  <c r="AL210" i="18"/>
  <c r="AD108" i="23" s="1"/>
  <c r="P158" i="22"/>
  <c r="S157" i="6"/>
  <c r="R157" i="6"/>
  <c r="T45" i="23"/>
  <c r="AL147" i="18"/>
  <c r="AD45" i="23" s="1"/>
  <c r="S356" i="18"/>
  <c r="P254" i="23"/>
  <c r="R356" i="18"/>
  <c r="R487" i="6"/>
  <c r="P488" i="22"/>
  <c r="S487" i="6"/>
  <c r="R323" i="18"/>
  <c r="P221" i="23"/>
  <c r="S323" i="18"/>
  <c r="S407" i="18"/>
  <c r="P305" i="23"/>
  <c r="R407" i="18"/>
  <c r="T37" i="23"/>
  <c r="AL139" i="18"/>
  <c r="AD37" i="23" s="1"/>
  <c r="AL611" i="18"/>
  <c r="AD509" i="23" s="1"/>
  <c r="T509" i="23"/>
  <c r="S262" i="6"/>
  <c r="P263" i="22"/>
  <c r="R262" i="6"/>
  <c r="R399" i="6"/>
  <c r="S399" i="6"/>
  <c r="P400" i="22"/>
  <c r="R343" i="18"/>
  <c r="P241" i="23"/>
  <c r="S343" i="18"/>
  <c r="P253" i="23"/>
  <c r="S355" i="18"/>
  <c r="R355" i="18"/>
  <c r="T343" i="23"/>
  <c r="AL445" i="18"/>
  <c r="AD343" i="23" s="1"/>
  <c r="T187" i="22"/>
  <c r="AM186" i="6"/>
  <c r="S217" i="6"/>
  <c r="P218" i="22"/>
  <c r="R217" i="6"/>
  <c r="P181" i="23"/>
  <c r="R283" i="18"/>
  <c r="S283" i="18"/>
  <c r="R572" i="18"/>
  <c r="S572" i="18"/>
  <c r="P470" i="23"/>
  <c r="P283" i="23"/>
  <c r="S385" i="18"/>
  <c r="R385" i="18"/>
  <c r="S496" i="18"/>
  <c r="P394" i="23"/>
  <c r="R496" i="18"/>
  <c r="P291" i="22"/>
  <c r="R290" i="6"/>
  <c r="S290" i="6"/>
  <c r="E3" i="18"/>
  <c r="D20" i="1" s="1"/>
  <c r="P13" i="23"/>
  <c r="S115" i="18"/>
  <c r="R115" i="18"/>
  <c r="R374" i="18"/>
  <c r="S374" i="18"/>
  <c r="P272" i="23"/>
  <c r="T367" i="23"/>
  <c r="AL469" i="18"/>
  <c r="AD367" i="23" s="1"/>
  <c r="AL191" i="18"/>
  <c r="AD89" i="23" s="1"/>
  <c r="T89" i="23"/>
  <c r="AM235" i="6"/>
  <c r="T236" i="22"/>
  <c r="R375" i="18"/>
  <c r="S375" i="18"/>
  <c r="P273" i="23"/>
  <c r="T216" i="23"/>
  <c r="AL318" i="18"/>
  <c r="AD216" i="23" s="1"/>
  <c r="AL592" i="18"/>
  <c r="AD490" i="23" s="1"/>
  <c r="T490" i="23"/>
  <c r="S200" i="6"/>
  <c r="R200" i="6"/>
  <c r="P201" i="22"/>
  <c r="P70" i="23"/>
  <c r="S172" i="18"/>
  <c r="R172" i="18"/>
  <c r="T401" i="22"/>
  <c r="AM400" i="6"/>
  <c r="P144" i="23"/>
  <c r="R246" i="18"/>
  <c r="S246" i="18"/>
  <c r="P311" i="22"/>
  <c r="S310" i="6"/>
  <c r="R310" i="6"/>
  <c r="AL214" i="18"/>
  <c r="AD112" i="23" s="1"/>
  <c r="T112" i="23"/>
  <c r="T321" i="22"/>
  <c r="AM320" i="6"/>
  <c r="R166" i="18"/>
  <c r="P64" i="23"/>
  <c r="S166" i="18"/>
  <c r="R338" i="6"/>
  <c r="S338" i="6"/>
  <c r="P339" i="22"/>
  <c r="P456" i="23"/>
  <c r="R558" i="18"/>
  <c r="S558" i="18"/>
  <c r="S102" i="6"/>
  <c r="R102" i="6"/>
  <c r="P103" i="22"/>
  <c r="T326" i="22"/>
  <c r="AM325" i="6"/>
  <c r="R501" i="6"/>
  <c r="P502" i="22"/>
  <c r="S501" i="6"/>
  <c r="R406" i="6"/>
  <c r="S406" i="6"/>
  <c r="P407" i="22"/>
  <c r="T100" i="23"/>
  <c r="AL202" i="18"/>
  <c r="AD100" i="23" s="1"/>
  <c r="T172" i="22"/>
  <c r="AM171" i="6"/>
  <c r="T387" i="22"/>
  <c r="AM386" i="6"/>
  <c r="T220" i="22"/>
  <c r="AM219" i="6"/>
  <c r="T275" i="23"/>
  <c r="AL377" i="18"/>
  <c r="AD275" i="23" s="1"/>
  <c r="T301" i="23"/>
  <c r="AL403" i="18"/>
  <c r="AD301" i="23" s="1"/>
  <c r="T78" i="22"/>
  <c r="AM77" i="6"/>
  <c r="R213" i="18"/>
  <c r="P111" i="23"/>
  <c r="S213" i="18"/>
  <c r="AL554" i="18"/>
  <c r="AD452" i="23" s="1"/>
  <c r="T452" i="23"/>
  <c r="T195" i="22"/>
  <c r="AM194" i="6"/>
  <c r="AL553" i="18"/>
  <c r="AD451" i="23" s="1"/>
  <c r="T451" i="23"/>
  <c r="T219" i="23"/>
  <c r="AL321" i="18"/>
  <c r="AD219" i="23" s="1"/>
  <c r="R423" i="18"/>
  <c r="S423" i="18"/>
  <c r="P321" i="23"/>
  <c r="AM488" i="6"/>
  <c r="T489" i="22"/>
  <c r="T510" i="22"/>
  <c r="AM509" i="6"/>
  <c r="P141" i="23"/>
  <c r="S243" i="18"/>
  <c r="R243" i="18"/>
  <c r="R490" i="6"/>
  <c r="P491" i="22"/>
  <c r="S490" i="6"/>
  <c r="S263" i="6"/>
  <c r="R263" i="6"/>
  <c r="P264" i="22"/>
  <c r="R369" i="6"/>
  <c r="P370" i="22"/>
  <c r="S369" i="6"/>
  <c r="T183" i="23"/>
  <c r="AL285" i="18"/>
  <c r="AD183" i="23" s="1"/>
  <c r="P367" i="22"/>
  <c r="S366" i="6"/>
  <c r="R366" i="6"/>
  <c r="AL478" i="18"/>
  <c r="AD376" i="23" s="1"/>
  <c r="T376" i="23"/>
  <c r="AL274" i="18"/>
  <c r="AD172" i="23" s="1"/>
  <c r="T172" i="23"/>
  <c r="P81" i="22"/>
  <c r="R80" i="6"/>
  <c r="S80" i="6"/>
  <c r="S256" i="18"/>
  <c r="R256" i="18"/>
  <c r="P154" i="23"/>
  <c r="AM458" i="6"/>
  <c r="T459" i="22"/>
  <c r="AM341" i="6"/>
  <c r="T342" i="22"/>
  <c r="S475" i="6"/>
  <c r="R475" i="6"/>
  <c r="P476" i="22"/>
  <c r="AL556" i="18"/>
  <c r="AD454" i="23" s="1"/>
  <c r="T454" i="23"/>
  <c r="T68" i="23"/>
  <c r="AL170" i="18"/>
  <c r="AD68" i="23" s="1"/>
  <c r="AL311" i="18"/>
  <c r="AD209" i="23" s="1"/>
  <c r="T209" i="23"/>
  <c r="T468" i="23"/>
  <c r="AL570" i="18"/>
  <c r="AD468" i="23" s="1"/>
  <c r="AM472" i="6"/>
  <c r="T473" i="22"/>
  <c r="AL144" i="18"/>
  <c r="AD42" i="23" s="1"/>
  <c r="T42" i="23"/>
  <c r="R56" i="6"/>
  <c r="P57" i="22"/>
  <c r="S56" i="6"/>
  <c r="P22" i="22"/>
  <c r="R21" i="6"/>
  <c r="S21" i="6"/>
  <c r="AM247" i="6"/>
  <c r="T248" i="22"/>
  <c r="P231" i="23"/>
  <c r="S333" i="18"/>
  <c r="R333" i="18"/>
  <c r="T164" i="22"/>
  <c r="AM163" i="6"/>
  <c r="T25" i="23"/>
  <c r="AL127" i="18"/>
  <c r="AD25" i="23" s="1"/>
  <c r="T378" i="22"/>
  <c r="AM377" i="6"/>
  <c r="T435" i="23"/>
  <c r="AL537" i="18"/>
  <c r="AD435" i="23" s="1"/>
  <c r="P14" i="22"/>
  <c r="S13" i="6"/>
  <c r="R13" i="6"/>
  <c r="AM415" i="6"/>
  <c r="T416" i="22"/>
  <c r="AM254" i="6"/>
  <c r="T255" i="22"/>
  <c r="S578" i="18"/>
  <c r="R578" i="18"/>
  <c r="P476" i="23"/>
  <c r="AM278" i="6"/>
  <c r="T279" i="22"/>
  <c r="AL314" i="18"/>
  <c r="AD212" i="23" s="1"/>
  <c r="T212" i="23"/>
  <c r="P210" i="23"/>
  <c r="R312" i="18"/>
  <c r="S312" i="18"/>
  <c r="S104" i="6"/>
  <c r="P105" i="22"/>
  <c r="R104" i="6"/>
  <c r="AL196" i="18"/>
  <c r="AD94" i="23" s="1"/>
  <c r="T94" i="23"/>
  <c r="P426" i="23"/>
  <c r="S528" i="18"/>
  <c r="R528" i="18"/>
  <c r="T312" i="23"/>
  <c r="AL414" i="18"/>
  <c r="AD312" i="23" s="1"/>
  <c r="T448" i="22"/>
  <c r="AM447" i="6"/>
  <c r="P230" i="23"/>
  <c r="S332" i="18"/>
  <c r="R332" i="18"/>
  <c r="T217" i="22"/>
  <c r="AM216" i="6"/>
  <c r="S412" i="18"/>
  <c r="R412" i="18"/>
  <c r="P310" i="23"/>
  <c r="P368" i="23"/>
  <c r="R470" i="18"/>
  <c r="S470" i="18"/>
  <c r="AL346" i="18"/>
  <c r="AD244" i="23" s="1"/>
  <c r="T244" i="23"/>
  <c r="AM356" i="6"/>
  <c r="T357" i="22"/>
  <c r="P56" i="23"/>
  <c r="R158" i="18"/>
  <c r="S158" i="18"/>
  <c r="T507" i="23"/>
  <c r="AL609" i="18"/>
  <c r="AD507" i="23" s="1"/>
  <c r="T360" i="23"/>
  <c r="AL462" i="18"/>
  <c r="AD360" i="23" s="1"/>
  <c r="T409" i="22"/>
  <c r="AM408" i="6"/>
  <c r="AL424" i="18"/>
  <c r="AD322" i="23" s="1"/>
  <c r="T322" i="23"/>
  <c r="AL489" i="18"/>
  <c r="AD387" i="23" s="1"/>
  <c r="T387" i="23"/>
  <c r="T272" i="22"/>
  <c r="AM271" i="6"/>
  <c r="T35" i="23"/>
  <c r="AL137" i="18"/>
  <c r="AD35" i="23" s="1"/>
  <c r="R259" i="18"/>
  <c r="S259" i="18"/>
  <c r="P157" i="23"/>
  <c r="P267" i="22"/>
  <c r="R266" i="6"/>
  <c r="S266" i="6"/>
  <c r="T353" i="22"/>
  <c r="AM352" i="6"/>
  <c r="T73" i="23"/>
  <c r="AL175" i="18"/>
  <c r="AD73" i="23" s="1"/>
  <c r="P384" i="22"/>
  <c r="R383" i="6"/>
  <c r="S383" i="6"/>
  <c r="T432" i="23"/>
  <c r="AL534" i="18"/>
  <c r="AD432" i="23" s="1"/>
  <c r="T421" i="22"/>
  <c r="AM420" i="6"/>
  <c r="S454" i="6"/>
  <c r="R454" i="6"/>
  <c r="P455" i="22"/>
  <c r="P223" i="22"/>
  <c r="S222" i="6"/>
  <c r="R222" i="6"/>
  <c r="R330" i="6"/>
  <c r="P331" i="22"/>
  <c r="S330" i="6"/>
  <c r="P13" i="22"/>
  <c r="R12" i="6"/>
  <c r="S12" i="6"/>
  <c r="E3" i="6"/>
  <c r="P306" i="22"/>
  <c r="R305" i="6"/>
  <c r="S305" i="6"/>
  <c r="S595" i="18"/>
  <c r="P493" i="23"/>
  <c r="R595" i="18"/>
  <c r="T125" i="23"/>
  <c r="AL227" i="18"/>
  <c r="AD125" i="23" s="1"/>
  <c r="T153" i="23"/>
  <c r="AL255" i="18"/>
  <c r="AD153" i="23" s="1"/>
  <c r="P298" i="22"/>
  <c r="S297" i="6"/>
  <c r="R297" i="6"/>
  <c r="R123" i="18"/>
  <c r="S123" i="18"/>
  <c r="P21" i="23"/>
  <c r="S192" i="18"/>
  <c r="P90" i="23"/>
  <c r="R192" i="18"/>
  <c r="T157" i="23"/>
  <c r="AL259" i="18"/>
  <c r="AD157" i="23" s="1"/>
  <c r="S252" i="18"/>
  <c r="R252" i="18"/>
  <c r="P150" i="23"/>
  <c r="S222" i="18"/>
  <c r="P120" i="23"/>
  <c r="R222" i="18"/>
  <c r="R141" i="18"/>
  <c r="P39" i="23"/>
  <c r="S141" i="18"/>
  <c r="T494" i="22"/>
  <c r="AM493" i="6"/>
  <c r="T181" i="22"/>
  <c r="AM180" i="6"/>
  <c r="R152" i="6"/>
  <c r="S152" i="6"/>
  <c r="P153" i="22"/>
  <c r="S417" i="18"/>
  <c r="P315" i="23"/>
  <c r="R417" i="18"/>
  <c r="P379" i="22"/>
  <c r="R378" i="6"/>
  <c r="S378" i="6"/>
  <c r="S89" i="6"/>
  <c r="P90" i="22"/>
  <c r="R89" i="6"/>
  <c r="P465" i="23"/>
  <c r="R567" i="18"/>
  <c r="S567" i="18"/>
  <c r="AL584" i="18"/>
  <c r="AD482" i="23" s="1"/>
  <c r="T482" i="23"/>
  <c r="AL605" i="18"/>
  <c r="AD503" i="23" s="1"/>
  <c r="T503" i="23"/>
  <c r="S264" i="18"/>
  <c r="R264" i="18"/>
  <c r="P162" i="23"/>
  <c r="T411" i="22"/>
  <c r="AM410" i="6"/>
  <c r="AL416" i="18"/>
  <c r="AD314" i="23" s="1"/>
  <c r="T314" i="23"/>
  <c r="S193" i="18"/>
  <c r="R193" i="18"/>
  <c r="P91" i="23"/>
  <c r="AL417" i="18"/>
  <c r="AD315" i="23" s="1"/>
  <c r="T315" i="23"/>
  <c r="R230" i="18"/>
  <c r="P128" i="23"/>
  <c r="S230" i="18"/>
  <c r="T269" i="23"/>
  <c r="AL371" i="18"/>
  <c r="AD269" i="23" s="1"/>
  <c r="R243" i="6"/>
  <c r="P244" i="22"/>
  <c r="S243" i="6"/>
  <c r="P275" i="22"/>
  <c r="R274" i="6"/>
  <c r="S274" i="6"/>
  <c r="R52" i="6"/>
  <c r="P53" i="22"/>
  <c r="S52" i="6"/>
  <c r="T363" i="22"/>
  <c r="AM362" i="6"/>
  <c r="P422" i="23"/>
  <c r="S524" i="18"/>
  <c r="R524" i="18"/>
  <c r="S143" i="18"/>
  <c r="R143" i="18"/>
  <c r="P41" i="23"/>
  <c r="S205" i="18"/>
  <c r="R205" i="18"/>
  <c r="P103" i="23"/>
  <c r="S468" i="6"/>
  <c r="P469" i="22"/>
  <c r="R468" i="6"/>
  <c r="T449" i="22"/>
  <c r="AM448" i="6"/>
  <c r="S336" i="18"/>
  <c r="P234" i="23"/>
  <c r="R336" i="18"/>
  <c r="R494" i="18"/>
  <c r="P392" i="23"/>
  <c r="S494" i="18"/>
  <c r="T68" i="22"/>
  <c r="AM67" i="6"/>
  <c r="P151" i="22"/>
  <c r="S150" i="6"/>
  <c r="R150" i="6"/>
  <c r="AL518" i="18"/>
  <c r="AD416" i="23" s="1"/>
  <c r="T416" i="23"/>
  <c r="AM435" i="6"/>
  <c r="T436" i="22"/>
  <c r="AL361" i="18"/>
  <c r="AD259" i="23" s="1"/>
  <c r="T259" i="23"/>
  <c r="T169" i="23"/>
  <c r="AL271" i="18"/>
  <c r="AD169" i="23" s="1"/>
  <c r="AM68" i="6"/>
  <c r="T69" i="22"/>
  <c r="AL230" i="18"/>
  <c r="AD128" i="23" s="1"/>
  <c r="T128" i="23"/>
  <c r="R542" i="18"/>
  <c r="P440" i="23"/>
  <c r="S542" i="18"/>
  <c r="T493" i="23"/>
  <c r="AL595" i="18"/>
  <c r="AD493" i="23" s="1"/>
  <c r="R383" i="18"/>
  <c r="S383" i="18"/>
  <c r="P281" i="23"/>
  <c r="AM402" i="6"/>
  <c r="T403" i="22"/>
  <c r="T427" i="23"/>
  <c r="AL529" i="18"/>
  <c r="AD427" i="23" s="1"/>
  <c r="S426" i="18"/>
  <c r="P324" i="23"/>
  <c r="R426" i="18"/>
  <c r="AL176" i="18"/>
  <c r="AD74" i="23" s="1"/>
  <c r="T74" i="23"/>
  <c r="S225" i="6"/>
  <c r="P226" i="22"/>
  <c r="R225" i="6"/>
  <c r="AL492" i="18"/>
  <c r="AD390" i="23" s="1"/>
  <c r="T390" i="23"/>
  <c r="P181" i="22"/>
  <c r="S180" i="6"/>
  <c r="R180" i="6"/>
  <c r="P340" i="23"/>
  <c r="R442" i="18"/>
  <c r="S442" i="18"/>
  <c r="S190" i="18"/>
  <c r="P88" i="23"/>
  <c r="R190" i="18"/>
  <c r="R310" i="18"/>
  <c r="S310" i="18"/>
  <c r="P208" i="23"/>
  <c r="T234" i="23"/>
  <c r="AL336" i="18"/>
  <c r="AD234" i="23" s="1"/>
  <c r="AM200" i="6"/>
  <c r="T201" i="22"/>
  <c r="AL546" i="18"/>
  <c r="AD444" i="23" s="1"/>
  <c r="T444" i="23"/>
  <c r="T484" i="22"/>
  <c r="AM483" i="6"/>
  <c r="T104" i="22"/>
  <c r="AM103" i="6"/>
  <c r="AL179" i="18"/>
  <c r="AD77" i="23" s="1"/>
  <c r="T77" i="23"/>
  <c r="T291" i="22"/>
  <c r="AM290" i="6"/>
  <c r="G20" i="1"/>
  <c r="T31" i="23"/>
  <c r="AL133" i="18"/>
  <c r="AD31" i="23" s="1"/>
  <c r="T497" i="22"/>
  <c r="AM496" i="6"/>
  <c r="T247" i="23"/>
  <c r="AL349" i="18"/>
  <c r="AD247" i="23" s="1"/>
  <c r="R469" i="18"/>
  <c r="P367" i="23"/>
  <c r="S469" i="18"/>
  <c r="R359" i="18"/>
  <c r="S359" i="18"/>
  <c r="P257" i="23"/>
  <c r="S302" i="6"/>
  <c r="P303" i="22"/>
  <c r="R302" i="6"/>
  <c r="AM31" i="6"/>
  <c r="T32" i="22"/>
  <c r="AL600" i="18"/>
  <c r="AD498" i="23" s="1"/>
  <c r="T498" i="23"/>
  <c r="T76" i="23"/>
  <c r="AL178" i="18"/>
  <c r="AD76" i="23" s="1"/>
  <c r="R445" i="18"/>
  <c r="P343" i="23"/>
  <c r="S445" i="18"/>
  <c r="T108" i="22"/>
  <c r="AM107" i="6"/>
  <c r="P236" i="22"/>
  <c r="S235" i="6"/>
  <c r="R235" i="6"/>
  <c r="T16" i="22"/>
  <c r="AM15" i="6"/>
  <c r="S130" i="18"/>
  <c r="R130" i="18"/>
  <c r="P28" i="23"/>
  <c r="AM124" i="6"/>
  <c r="T125" i="22"/>
  <c r="AL304" i="18"/>
  <c r="AD202" i="23" s="1"/>
  <c r="T202" i="23"/>
  <c r="AL184" i="18"/>
  <c r="AD82" i="23" s="1"/>
  <c r="T82" i="23"/>
  <c r="T297" i="23"/>
  <c r="AL399" i="18"/>
  <c r="AD297" i="23" s="1"/>
  <c r="AM310" i="6"/>
  <c r="T311" i="22"/>
  <c r="P331" i="23"/>
  <c r="S433" i="18"/>
  <c r="R433" i="18"/>
  <c r="P134" i="22"/>
  <c r="S133" i="6"/>
  <c r="R133" i="6"/>
  <c r="R207" i="18"/>
  <c r="P105" i="23"/>
  <c r="S207" i="18"/>
  <c r="AL558" i="18"/>
  <c r="AD456" i="23" s="1"/>
  <c r="T456" i="23"/>
  <c r="T98" i="22"/>
  <c r="AM97" i="6"/>
  <c r="T133" i="22"/>
  <c r="AM132" i="6"/>
  <c r="P178" i="23"/>
  <c r="S280" i="18"/>
  <c r="R280" i="18"/>
  <c r="S118" i="18"/>
  <c r="P16" i="23"/>
  <c r="R118" i="18"/>
  <c r="P19" i="23"/>
  <c r="S121" i="18"/>
  <c r="R121" i="18"/>
  <c r="P326" i="22"/>
  <c r="R325" i="6"/>
  <c r="S325" i="6"/>
  <c r="P362" i="22"/>
  <c r="R361" i="6"/>
  <c r="S361" i="6"/>
  <c r="T225" i="22"/>
  <c r="AM224" i="6"/>
  <c r="AM327" i="6"/>
  <c r="T328" i="22"/>
  <c r="T251" i="22"/>
  <c r="AM250" i="6"/>
  <c r="T132" i="23"/>
  <c r="AL234" i="18"/>
  <c r="AD132" i="23" s="1"/>
  <c r="T401" i="23"/>
  <c r="AL503" i="18"/>
  <c r="AD401" i="23" s="1"/>
  <c r="T234" i="22"/>
  <c r="AM233" i="6"/>
  <c r="T407" i="22"/>
  <c r="AM406" i="6"/>
  <c r="AM84" i="6"/>
  <c r="T85" i="22"/>
  <c r="AL266" i="18"/>
  <c r="AD164" i="23" s="1"/>
  <c r="T164" i="23"/>
  <c r="T507" i="22"/>
  <c r="AM506" i="6"/>
  <c r="AL607" i="18"/>
  <c r="AD505" i="23" s="1"/>
  <c r="T505" i="23"/>
  <c r="R335" i="18"/>
  <c r="S335" i="18"/>
  <c r="P233" i="23"/>
  <c r="R527" i="18"/>
  <c r="P425" i="23"/>
  <c r="S527" i="18"/>
  <c r="T113" i="22"/>
  <c r="AM112" i="6"/>
  <c r="R242" i="6"/>
  <c r="P243" i="22"/>
  <c r="S242" i="6"/>
  <c r="S77" i="6"/>
  <c r="P78" i="22"/>
  <c r="R77" i="6"/>
  <c r="R354" i="6"/>
  <c r="S354" i="6"/>
  <c r="P355" i="22"/>
  <c r="T205" i="23"/>
  <c r="AL307" i="18"/>
  <c r="AD205" i="23" s="1"/>
  <c r="R345" i="18"/>
  <c r="P243" i="23"/>
  <c r="S345" i="18"/>
  <c r="T361" i="22"/>
  <c r="AM360" i="6"/>
  <c r="AM285" i="6"/>
  <c r="T286" i="22"/>
  <c r="R105" i="6"/>
  <c r="S105" i="6"/>
  <c r="P106" i="22"/>
  <c r="T43" i="22"/>
  <c r="AM42" i="6"/>
  <c r="AM236" i="6"/>
  <c r="T237" i="22"/>
  <c r="T502" i="23"/>
  <c r="AL604" i="18"/>
  <c r="AD502" i="23" s="1"/>
  <c r="S279" i="18"/>
  <c r="R279" i="18"/>
  <c r="P177" i="23"/>
  <c r="R173" i="6"/>
  <c r="P174" i="22"/>
  <c r="S173" i="6"/>
  <c r="P299" i="23"/>
  <c r="S401" i="18"/>
  <c r="R401" i="18"/>
  <c r="AM371" i="6"/>
  <c r="T372" i="22"/>
  <c r="R295" i="6"/>
  <c r="S295" i="6"/>
  <c r="P296" i="22"/>
  <c r="AM155" i="6"/>
  <c r="T156" i="22"/>
  <c r="AL593" i="18"/>
  <c r="AD491" i="23" s="1"/>
  <c r="T491" i="23"/>
  <c r="T405" i="23"/>
  <c r="AL507" i="18"/>
  <c r="AD405" i="23" s="1"/>
  <c r="T477" i="22"/>
  <c r="AM476" i="6"/>
  <c r="AL431" i="18"/>
  <c r="AD329" i="23" s="1"/>
  <c r="T329" i="23"/>
  <c r="P26" i="22"/>
  <c r="S25" i="6"/>
  <c r="R25" i="6"/>
  <c r="AM38" i="6"/>
  <c r="T39" i="22"/>
  <c r="P20" i="23"/>
  <c r="S122" i="18"/>
  <c r="R122" i="18"/>
  <c r="T154" i="23"/>
  <c r="AL256" i="18"/>
  <c r="AD154" i="23" s="1"/>
  <c r="AL366" i="18"/>
  <c r="AD264" i="23" s="1"/>
  <c r="T264" i="23"/>
  <c r="S189" i="18"/>
  <c r="P87" i="23"/>
  <c r="R189" i="18"/>
  <c r="T180" i="22"/>
  <c r="AM179" i="6"/>
  <c r="T154" i="22"/>
  <c r="AM153" i="6"/>
  <c r="AM138" i="6"/>
  <c r="T139" i="22"/>
  <c r="S73" i="6"/>
  <c r="P74" i="22"/>
  <c r="R73" i="6"/>
  <c r="T215" i="22"/>
  <c r="AM214" i="6"/>
  <c r="T144" i="22"/>
  <c r="AM143" i="6"/>
  <c r="S170" i="18"/>
  <c r="R170" i="18"/>
  <c r="P68" i="23"/>
  <c r="S311" i="18"/>
  <c r="R311" i="18"/>
  <c r="P209" i="23"/>
  <c r="S275" i="18"/>
  <c r="R275" i="18"/>
  <c r="P173" i="23"/>
  <c r="P67" i="22"/>
  <c r="R66" i="6"/>
  <c r="S66" i="6"/>
  <c r="T437" i="23"/>
  <c r="AL539" i="18"/>
  <c r="AD437" i="23" s="1"/>
  <c r="T206" i="22"/>
  <c r="AM205" i="6"/>
  <c r="T505" i="22"/>
  <c r="AM504" i="6"/>
  <c r="S247" i="6"/>
  <c r="P248" i="22"/>
  <c r="R247" i="6"/>
  <c r="AM311" i="6"/>
  <c r="T312" i="22"/>
  <c r="P25" i="23"/>
  <c r="S127" i="18"/>
  <c r="R127" i="18"/>
  <c r="T309" i="23"/>
  <c r="AL411" i="18"/>
  <c r="AD309" i="23" s="1"/>
  <c r="S33" i="6"/>
  <c r="P34" i="22"/>
  <c r="R33" i="6"/>
  <c r="S415" i="6"/>
  <c r="P416" i="22"/>
  <c r="R415" i="6"/>
  <c r="R384" i="18"/>
  <c r="P282" i="23"/>
  <c r="S384" i="18"/>
  <c r="R453" i="6"/>
  <c r="S453" i="6"/>
  <c r="P454" i="22"/>
  <c r="AL443" i="18"/>
  <c r="AD341" i="23" s="1"/>
  <c r="T341" i="23"/>
  <c r="R404" i="6"/>
  <c r="P405" i="22"/>
  <c r="S404" i="6"/>
  <c r="AL499" i="18"/>
  <c r="AD397" i="23" s="1"/>
  <c r="T397" i="23"/>
  <c r="R151" i="18"/>
  <c r="P49" i="23"/>
  <c r="S151" i="18"/>
  <c r="AL120" i="18"/>
  <c r="AD18" i="23" s="1"/>
  <c r="T18" i="23"/>
  <c r="R53" i="6"/>
  <c r="P54" i="22"/>
  <c r="S53" i="6"/>
  <c r="T89" i="22"/>
  <c r="AM88" i="6"/>
  <c r="T307" i="23"/>
  <c r="AL409" i="18"/>
  <c r="AD307" i="23" s="1"/>
  <c r="T250" i="22"/>
  <c r="AM249" i="6"/>
  <c r="R59" i="6"/>
  <c r="S59" i="6"/>
  <c r="P60" i="22"/>
  <c r="AL574" i="18"/>
  <c r="AD472" i="23" s="1"/>
  <c r="T472" i="23"/>
  <c r="AM431" i="6"/>
  <c r="T432" i="22"/>
  <c r="T294" i="22"/>
  <c r="AM293" i="6"/>
  <c r="R135" i="18"/>
  <c r="S135" i="18"/>
  <c r="P33" i="23"/>
  <c r="T165" i="22"/>
  <c r="AM164" i="6"/>
  <c r="T180" i="23"/>
  <c r="AL282" i="18"/>
  <c r="AD180" i="23" s="1"/>
  <c r="T58" i="22"/>
  <c r="AM57" i="6"/>
  <c r="G19" i="1"/>
  <c r="S480" i="18"/>
  <c r="R480" i="18"/>
  <c r="P378" i="23"/>
  <c r="S533" i="18"/>
  <c r="R533" i="18"/>
  <c r="P431" i="23"/>
  <c r="AL151" i="18"/>
  <c r="AD49" i="23" s="1"/>
  <c r="T49" i="23"/>
  <c r="T30" i="22"/>
  <c r="AM29" i="6"/>
  <c r="R414" i="18"/>
  <c r="S414" i="18"/>
  <c r="P312" i="23"/>
  <c r="S284" i="18"/>
  <c r="P182" i="23"/>
  <c r="R284" i="18"/>
  <c r="P317" i="23"/>
  <c r="S419" i="18"/>
  <c r="R419" i="18"/>
  <c r="R332" i="6"/>
  <c r="S332" i="6"/>
  <c r="P333" i="22"/>
  <c r="P27" i="22"/>
  <c r="S26" i="6"/>
  <c r="R26" i="6"/>
  <c r="S170" i="6"/>
  <c r="P171" i="22"/>
  <c r="R170" i="6"/>
  <c r="P174" i="23"/>
  <c r="S276" i="18"/>
  <c r="R276" i="18"/>
  <c r="P57" i="23"/>
  <c r="S159" i="18"/>
  <c r="R159" i="18"/>
  <c r="AL152" i="18"/>
  <c r="AD50" i="23" s="1"/>
  <c r="T50" i="23"/>
  <c r="P131" i="23"/>
  <c r="S233" i="18"/>
  <c r="R233" i="18"/>
  <c r="AL216" i="18"/>
  <c r="AD114" i="23" s="1"/>
  <c r="T114" i="23"/>
  <c r="AL249" i="18"/>
  <c r="AD147" i="23" s="1"/>
  <c r="T147" i="23"/>
  <c r="AM41" i="6"/>
  <c r="T42" i="22"/>
  <c r="P292" i="22"/>
  <c r="S291" i="6"/>
  <c r="R291" i="6"/>
  <c r="T204" i="23"/>
  <c r="AL306" i="18"/>
  <c r="AD204" i="23" s="1"/>
  <c r="AM208" i="6"/>
  <c r="T209" i="22"/>
  <c r="S331" i="6"/>
  <c r="P332" i="22"/>
  <c r="R331" i="6"/>
  <c r="T257" i="22"/>
  <c r="AM256" i="6"/>
  <c r="R162" i="6"/>
  <c r="P163" i="22"/>
  <c r="S162" i="6"/>
  <c r="P345" i="23"/>
  <c r="R447" i="18"/>
  <c r="S447" i="18"/>
  <c r="AL466" i="18"/>
  <c r="AD364" i="23" s="1"/>
  <c r="T364" i="23"/>
  <c r="T115" i="23"/>
  <c r="AL217" i="18"/>
  <c r="AD115" i="23" s="1"/>
  <c r="T279" i="23"/>
  <c r="AL381" i="18"/>
  <c r="AD279" i="23" s="1"/>
  <c r="P210" i="22"/>
  <c r="R209" i="6"/>
  <c r="S209" i="6"/>
  <c r="T341" i="22"/>
  <c r="AM340" i="6"/>
  <c r="AL212" i="18"/>
  <c r="AD110" i="23" s="1"/>
  <c r="T110" i="23"/>
  <c r="S367" i="6"/>
  <c r="R367" i="6"/>
  <c r="P368" i="22"/>
  <c r="P255" i="23"/>
  <c r="S357" i="18"/>
  <c r="R357" i="18"/>
  <c r="T392" i="23"/>
  <c r="AL494" i="18"/>
  <c r="AD392" i="23" s="1"/>
  <c r="AM101" i="6"/>
  <c r="T102" i="22"/>
  <c r="P463" i="23"/>
  <c r="S565" i="18"/>
  <c r="R565" i="18"/>
  <c r="T474" i="23"/>
  <c r="AL576" i="18"/>
  <c r="AD474" i="23" s="1"/>
  <c r="R361" i="18"/>
  <c r="P259" i="23"/>
  <c r="S361" i="18"/>
  <c r="AL606" i="18"/>
  <c r="AD504" i="23" s="1"/>
  <c r="T504" i="23"/>
  <c r="P145" i="22"/>
  <c r="S144" i="6"/>
  <c r="R144" i="6"/>
  <c r="P375" i="22"/>
  <c r="S374" i="6"/>
  <c r="R374" i="6"/>
  <c r="P131" i="22"/>
  <c r="R130" i="6"/>
  <c r="S130" i="6"/>
  <c r="P187" i="23"/>
  <c r="R289" i="18"/>
  <c r="S289" i="18"/>
  <c r="AL145" i="18"/>
  <c r="AD43" i="23" s="1"/>
  <c r="T43" i="23"/>
  <c r="T345" i="23"/>
  <c r="AL447" i="18"/>
  <c r="AD345" i="23" s="1"/>
  <c r="T328" i="23"/>
  <c r="AL430" i="18"/>
  <c r="AD328" i="23" s="1"/>
  <c r="T467" i="23"/>
  <c r="AL569" i="18"/>
  <c r="AD467" i="23" s="1"/>
  <c r="AM482" i="6"/>
  <c r="T483" i="22"/>
  <c r="R381" i="18"/>
  <c r="P279" i="23"/>
  <c r="S381" i="18"/>
  <c r="AM113" i="6"/>
  <c r="T114" i="22"/>
  <c r="S115" i="6"/>
  <c r="P116" i="22"/>
  <c r="R115" i="6"/>
  <c r="AM478" i="6"/>
  <c r="T479" i="22"/>
  <c r="AM273" i="6"/>
  <c r="T274" i="22"/>
  <c r="S470" i="6"/>
  <c r="R470" i="6"/>
  <c r="P471" i="22"/>
  <c r="AL188" i="18"/>
  <c r="AD86" i="23" s="1"/>
  <c r="T86" i="23"/>
  <c r="T422" i="23"/>
  <c r="AL524" i="18"/>
  <c r="AD422" i="23" s="1"/>
  <c r="T206" i="23"/>
  <c r="AL308" i="18"/>
  <c r="AD206" i="23" s="1"/>
  <c r="S142" i="18"/>
  <c r="R142" i="18"/>
  <c r="P40" i="23"/>
  <c r="S599" i="18"/>
  <c r="R599" i="18"/>
  <c r="P497" i="23"/>
  <c r="T244" i="22"/>
  <c r="AM243" i="6"/>
  <c r="AM393" i="6"/>
  <c r="T394" i="22"/>
  <c r="R317" i="18"/>
  <c r="S317" i="18"/>
  <c r="P215" i="23"/>
  <c r="AL369" i="18"/>
  <c r="AD267" i="23" s="1"/>
  <c r="T267" i="23"/>
  <c r="P464" i="23"/>
  <c r="R566" i="18"/>
  <c r="S566" i="18"/>
  <c r="T29" i="22"/>
  <c r="AM28" i="6"/>
  <c r="AL283" i="18"/>
  <c r="AD181" i="23" s="1"/>
  <c r="T181" i="23"/>
  <c r="T353" i="23"/>
  <c r="AL455" i="18"/>
  <c r="AD353" i="23" s="1"/>
  <c r="R134" i="18"/>
  <c r="S134" i="18"/>
  <c r="P32" i="23"/>
  <c r="S160" i="6"/>
  <c r="R160" i="6"/>
  <c r="P161" i="22"/>
  <c r="S503" i="18"/>
  <c r="P401" i="23"/>
  <c r="R503" i="18"/>
  <c r="R234" i="6"/>
  <c r="S234" i="6"/>
  <c r="P235" i="22"/>
  <c r="R464" i="6"/>
  <c r="P465" i="22"/>
  <c r="S464" i="6"/>
  <c r="AM416" i="6"/>
  <c r="T417" i="22"/>
  <c r="T63" i="23"/>
  <c r="AL165" i="18"/>
  <c r="AD63" i="23" s="1"/>
  <c r="AM282" i="6"/>
  <c r="T283" i="22"/>
  <c r="S499" i="6"/>
  <c r="P500" i="22"/>
  <c r="R499" i="6"/>
  <c r="T107" i="23"/>
  <c r="AL209" i="18"/>
  <c r="AD107" i="23" s="1"/>
  <c r="S179" i="18"/>
  <c r="P77" i="23"/>
  <c r="R179" i="18"/>
  <c r="AL385" i="18"/>
  <c r="AD283" i="23" s="1"/>
  <c r="T283" i="23"/>
  <c r="T13" i="23"/>
  <c r="AL115" i="18"/>
  <c r="AD13" i="23" s="1"/>
  <c r="P119" i="22"/>
  <c r="R118" i="6"/>
  <c r="S118" i="6"/>
  <c r="T257" i="23"/>
  <c r="AL359" i="18"/>
  <c r="AD257" i="23" s="1"/>
  <c r="P374" i="22"/>
  <c r="R373" i="6"/>
  <c r="S373" i="6"/>
  <c r="R304" i="6"/>
  <c r="P305" i="22"/>
  <c r="S304" i="6"/>
  <c r="T156" i="23"/>
  <c r="AL258" i="18"/>
  <c r="AD156" i="23" s="1"/>
  <c r="P498" i="23"/>
  <c r="S600" i="18"/>
  <c r="R600" i="18"/>
  <c r="T382" i="22"/>
  <c r="AM381" i="6"/>
  <c r="P108" i="22"/>
  <c r="R107" i="6"/>
  <c r="S107" i="6"/>
  <c r="P93" i="22"/>
  <c r="S92" i="6"/>
  <c r="R92" i="6"/>
  <c r="P84" i="22"/>
  <c r="R83" i="6"/>
  <c r="S83" i="6"/>
  <c r="S422" i="18"/>
  <c r="P320" i="23"/>
  <c r="R422" i="18"/>
  <c r="S333" i="6"/>
  <c r="P334" i="22"/>
  <c r="R333" i="6"/>
  <c r="R445" i="6"/>
  <c r="S445" i="6"/>
  <c r="P446" i="22"/>
  <c r="S436" i="6"/>
  <c r="P437" i="22"/>
  <c r="R436" i="6"/>
  <c r="AL395" i="18"/>
  <c r="AD293" i="23" s="1"/>
  <c r="T293" i="23"/>
  <c r="R297" i="18"/>
  <c r="P195" i="23"/>
  <c r="S297" i="18"/>
  <c r="S214" i="18"/>
  <c r="R214" i="18"/>
  <c r="P112" i="23"/>
  <c r="T487" i="22"/>
  <c r="AM486" i="6"/>
  <c r="R180" i="18"/>
  <c r="P78" i="23"/>
  <c r="S180" i="18"/>
  <c r="T331" i="23"/>
  <c r="AL433" i="18"/>
  <c r="AD331" i="23" s="1"/>
  <c r="T105" i="23"/>
  <c r="AL207" i="18"/>
  <c r="AD105" i="23" s="1"/>
  <c r="R161" i="18"/>
  <c r="S161" i="18"/>
  <c r="P59" i="23"/>
  <c r="AL461" i="18"/>
  <c r="AD359" i="23" s="1"/>
  <c r="T359" i="23"/>
  <c r="R555" i="18"/>
  <c r="P453" i="23"/>
  <c r="S555" i="18"/>
  <c r="S355" i="6"/>
  <c r="R355" i="6"/>
  <c r="P356" i="22"/>
  <c r="AL562" i="18"/>
  <c r="AD460" i="23" s="1"/>
  <c r="T460" i="23"/>
  <c r="S489" i="6"/>
  <c r="P490" i="22"/>
  <c r="R489" i="6"/>
  <c r="R322" i="6"/>
  <c r="P323" i="22"/>
  <c r="S322" i="6"/>
  <c r="AM353" i="6"/>
  <c r="T354" i="22"/>
  <c r="S37" i="6"/>
  <c r="P38" i="22"/>
  <c r="R37" i="6"/>
  <c r="P483" i="23"/>
  <c r="R585" i="18"/>
  <c r="S585" i="18"/>
  <c r="T494" i="23"/>
  <c r="AL596" i="18"/>
  <c r="AD494" i="23" s="1"/>
  <c r="AL573" i="18"/>
  <c r="AD471" i="23" s="1"/>
  <c r="T471" i="23"/>
  <c r="S137" i="6"/>
  <c r="P138" i="22"/>
  <c r="R137" i="6"/>
  <c r="T176" i="23"/>
  <c r="AL278" i="18"/>
  <c r="AD176" i="23" s="1"/>
  <c r="AM281" i="6"/>
  <c r="T282" i="22"/>
  <c r="P510" i="23"/>
  <c r="S612" i="18"/>
  <c r="R612" i="18"/>
  <c r="P85" i="22"/>
  <c r="R84" i="6"/>
  <c r="S84" i="6"/>
  <c r="AL294" i="18"/>
  <c r="AD192" i="23" s="1"/>
  <c r="T192" i="23"/>
  <c r="AL330" i="18"/>
  <c r="AD228" i="23" s="1"/>
  <c r="T228" i="23"/>
  <c r="P397" i="22"/>
  <c r="R396" i="6"/>
  <c r="S396" i="6"/>
  <c r="P330" i="22"/>
  <c r="R329" i="6"/>
  <c r="S329" i="6"/>
  <c r="R523" i="18"/>
  <c r="P421" i="23"/>
  <c r="S523" i="18"/>
  <c r="T111" i="23"/>
  <c r="AL213" i="18"/>
  <c r="AD111" i="23" s="1"/>
  <c r="S50" i="6"/>
  <c r="P51" i="22"/>
  <c r="R50" i="6"/>
  <c r="AM392" i="6"/>
  <c r="T393" i="22"/>
  <c r="T47" i="22"/>
  <c r="AM46" i="6"/>
  <c r="P36" i="22"/>
  <c r="S35" i="6"/>
  <c r="R35" i="6"/>
  <c r="S136" i="6"/>
  <c r="P137" i="22"/>
  <c r="R136" i="6"/>
  <c r="P43" i="22"/>
  <c r="R42" i="6"/>
  <c r="S42" i="6"/>
  <c r="R563" i="18"/>
  <c r="S563" i="18"/>
  <c r="P461" i="23"/>
  <c r="T314" i="22"/>
  <c r="AM313" i="6"/>
  <c r="S421" i="18"/>
  <c r="R421" i="18"/>
  <c r="P319" i="23"/>
  <c r="R249" i="6"/>
  <c r="S249" i="6"/>
  <c r="P250" i="22"/>
  <c r="T442" i="23"/>
  <c r="AL544" i="18"/>
  <c r="AD442" i="23" s="1"/>
  <c r="AL320" i="18"/>
  <c r="AD218" i="23" s="1"/>
  <c r="T218" i="23"/>
  <c r="T71" i="23"/>
  <c r="AL173" i="18"/>
  <c r="AD71" i="23" s="1"/>
  <c r="AL353" i="18"/>
  <c r="AD251" i="23" s="1"/>
  <c r="T251" i="23"/>
  <c r="AM276" i="6"/>
  <c r="T277" i="22"/>
  <c r="AM366" i="6"/>
  <c r="T367" i="22"/>
  <c r="P385" i="23"/>
  <c r="S487" i="18"/>
  <c r="R487" i="18"/>
  <c r="T60" i="22"/>
  <c r="AM59" i="6"/>
  <c r="P129" i="23"/>
  <c r="R231" i="18"/>
  <c r="S231" i="18"/>
  <c r="AL122" i="18"/>
  <c r="AD20" i="23" s="1"/>
  <c r="T20" i="23"/>
  <c r="P288" i="22"/>
  <c r="S287" i="6"/>
  <c r="R287" i="6"/>
  <c r="P197" i="22"/>
  <c r="R196" i="6"/>
  <c r="S196" i="6"/>
  <c r="R413" i="18"/>
  <c r="P311" i="23"/>
  <c r="S413" i="18"/>
  <c r="AM334" i="6"/>
  <c r="T335" i="22"/>
  <c r="R65" i="6"/>
  <c r="P66" i="22"/>
  <c r="S65" i="6"/>
  <c r="R341" i="6"/>
  <c r="P342" i="22"/>
  <c r="S341" i="6"/>
  <c r="T168" i="22"/>
  <c r="AM167" i="6"/>
  <c r="P154" i="22"/>
  <c r="R153" i="6"/>
  <c r="S153" i="6"/>
  <c r="T317" i="22"/>
  <c r="AM316" i="6"/>
  <c r="T143" i="23"/>
  <c r="AL245" i="18"/>
  <c r="AD143" i="23" s="1"/>
  <c r="P445" i="23"/>
  <c r="R547" i="18"/>
  <c r="S547" i="18"/>
  <c r="P144" i="22"/>
  <c r="S143" i="6"/>
  <c r="R143" i="6"/>
  <c r="S583" i="18"/>
  <c r="R583" i="18"/>
  <c r="P481" i="23"/>
  <c r="S32" i="6"/>
  <c r="P33" i="22"/>
  <c r="R32" i="6"/>
  <c r="S144" i="18"/>
  <c r="R144" i="18"/>
  <c r="P42" i="23"/>
  <c r="AL211" i="18"/>
  <c r="AD109" i="23" s="1"/>
  <c r="T109" i="23"/>
  <c r="AM56" i="6"/>
  <c r="T57" i="22"/>
  <c r="T34" i="23"/>
  <c r="AL136" i="18"/>
  <c r="AD34" i="23" s="1"/>
  <c r="T256" i="22"/>
  <c r="AM255" i="6"/>
  <c r="AM148" i="6"/>
  <c r="T149" i="22"/>
  <c r="P309" i="23"/>
  <c r="S411" i="18"/>
  <c r="R411" i="18"/>
  <c r="R537" i="18"/>
  <c r="P435" i="23"/>
  <c r="S537" i="18"/>
  <c r="R238" i="6"/>
  <c r="P239" i="22"/>
  <c r="S238" i="6"/>
  <c r="R296" i="18"/>
  <c r="P194" i="23"/>
  <c r="S296" i="18"/>
  <c r="S138" i="18"/>
  <c r="P36" i="23"/>
  <c r="R138" i="18"/>
  <c r="S155" i="18"/>
  <c r="R155" i="18"/>
  <c r="P53" i="23"/>
  <c r="P475" i="23"/>
  <c r="R577" i="18"/>
  <c r="S577" i="18"/>
  <c r="AL508" i="18"/>
  <c r="AD406" i="23" s="1"/>
  <c r="T406" i="23"/>
  <c r="T467" i="22"/>
  <c r="AM466" i="6"/>
  <c r="AM193" i="6"/>
  <c r="T194" i="22"/>
  <c r="AM40" i="6"/>
  <c r="T41" i="22"/>
  <c r="P382" i="22"/>
  <c r="R381" i="6"/>
  <c r="S381" i="6"/>
  <c r="R334" i="18"/>
  <c r="P232" i="23"/>
  <c r="S334" i="18"/>
  <c r="T36" i="22"/>
  <c r="AM35" i="6"/>
  <c r="P334" i="23"/>
  <c r="S436" i="18"/>
  <c r="R436" i="18"/>
  <c r="T189" i="22"/>
  <c r="AM188" i="6"/>
  <c r="S172" i="6"/>
  <c r="P173" i="22"/>
  <c r="R172" i="6"/>
  <c r="P365" i="23"/>
  <c r="R467" i="18"/>
  <c r="S467" i="18"/>
  <c r="S342" i="6"/>
  <c r="P343" i="22"/>
  <c r="R342" i="6"/>
  <c r="R318" i="6"/>
  <c r="S318" i="6"/>
  <c r="P319" i="22"/>
  <c r="T224" i="22"/>
  <c r="AM223" i="6"/>
  <c r="R148" i="18"/>
  <c r="S148" i="18"/>
  <c r="P46" i="23"/>
  <c r="R127" i="6"/>
  <c r="S127" i="6"/>
  <c r="P128" i="22"/>
  <c r="AL357" i="18"/>
  <c r="AD255" i="23" s="1"/>
  <c r="T255" i="23"/>
  <c r="R122" i="6"/>
  <c r="S122" i="6"/>
  <c r="P123" i="22"/>
  <c r="AM52" i="6"/>
  <c r="T53" i="22"/>
  <c r="S409" i="18"/>
  <c r="R409" i="18"/>
  <c r="P307" i="23"/>
  <c r="AM308" i="6"/>
  <c r="T309" i="22"/>
  <c r="S509" i="18"/>
  <c r="P407" i="23"/>
  <c r="R509" i="18"/>
  <c r="T318" i="22"/>
  <c r="AM317" i="6"/>
  <c r="P359" i="22"/>
  <c r="S358" i="6"/>
  <c r="R358" i="6"/>
  <c r="S75" i="6"/>
  <c r="P76" i="22"/>
  <c r="R75" i="6"/>
  <c r="P65" i="23"/>
  <c r="R167" i="18"/>
  <c r="S167" i="18"/>
  <c r="T33" i="23"/>
  <c r="AL135" i="18"/>
  <c r="AD33" i="23" s="1"/>
  <c r="T67" i="23"/>
  <c r="AL169" i="18"/>
  <c r="AD67" i="23" s="1"/>
  <c r="P30" i="22"/>
  <c r="S29" i="6"/>
  <c r="R29" i="6"/>
  <c r="R124" i="18"/>
  <c r="P22" i="23"/>
  <c r="S124" i="18"/>
  <c r="AM403" i="6"/>
  <c r="T404" i="22"/>
  <c r="P290" i="23"/>
  <c r="S392" i="18"/>
  <c r="R392" i="18"/>
  <c r="T463" i="22"/>
  <c r="AM462" i="6"/>
  <c r="R55" i="6"/>
  <c r="S55" i="6"/>
  <c r="P56" i="22"/>
  <c r="T96" i="22"/>
  <c r="AM95" i="6"/>
  <c r="T249" i="22"/>
  <c r="AM248" i="6"/>
  <c r="P92" i="22"/>
  <c r="S91" i="6"/>
  <c r="R91" i="6"/>
  <c r="P179" i="22"/>
  <c r="R178" i="6"/>
  <c r="S178" i="6"/>
  <c r="AM442" i="6"/>
  <c r="T443" i="22"/>
  <c r="T427" i="22"/>
  <c r="AM426" i="6"/>
  <c r="AL190" i="18"/>
  <c r="AD88" i="23" s="1"/>
  <c r="T88" i="23"/>
  <c r="AM237" i="6"/>
  <c r="T238" i="22"/>
  <c r="P211" i="23"/>
  <c r="S313" i="18"/>
  <c r="R313" i="18"/>
  <c r="R250" i="18"/>
  <c r="S250" i="18"/>
  <c r="P148" i="23"/>
  <c r="S380" i="6"/>
  <c r="P381" i="22"/>
  <c r="R380" i="6"/>
  <c r="P489" i="23"/>
  <c r="S591" i="18"/>
  <c r="R591" i="18"/>
  <c r="AM384" i="6"/>
  <c r="T385" i="22"/>
  <c r="R67" i="6"/>
  <c r="P68" i="22"/>
  <c r="S67" i="6"/>
  <c r="R126" i="6"/>
  <c r="P127" i="22"/>
  <c r="S126" i="6"/>
  <c r="T152" i="23"/>
  <c r="AL254" i="18"/>
  <c r="AD152" i="23" s="1"/>
  <c r="R428" i="6"/>
  <c r="S428" i="6"/>
  <c r="P429" i="22"/>
  <c r="S137" i="18"/>
  <c r="P35" i="23"/>
  <c r="R137" i="18"/>
  <c r="S501" i="18"/>
  <c r="P399" i="23"/>
  <c r="R501" i="18"/>
  <c r="AL470" i="18"/>
  <c r="AD368" i="23" s="1"/>
  <c r="T368" i="23"/>
  <c r="T229" i="23"/>
  <c r="AL331" i="18"/>
  <c r="AD229" i="23" s="1"/>
  <c r="T196" i="23"/>
  <c r="AL298" i="18"/>
  <c r="AD196" i="23" s="1"/>
  <c r="R346" i="18"/>
  <c r="S346" i="18"/>
  <c r="P244" i="23"/>
  <c r="T103" i="23"/>
  <c r="AL205" i="18"/>
  <c r="AD103" i="23" s="1"/>
  <c r="AL352" i="18"/>
  <c r="AD250" i="23" s="1"/>
  <c r="T250" i="23"/>
  <c r="P478" i="23"/>
  <c r="S580" i="18"/>
  <c r="R580" i="18"/>
  <c r="R448" i="6"/>
  <c r="S448" i="6"/>
  <c r="P449" i="22"/>
  <c r="T347" i="23"/>
  <c r="AL449" i="18"/>
  <c r="AD347" i="23" s="1"/>
  <c r="P382" i="23"/>
  <c r="S484" i="18"/>
  <c r="R484" i="18"/>
  <c r="P190" i="22"/>
  <c r="S189" i="6"/>
  <c r="R189" i="6"/>
  <c r="R435" i="6"/>
  <c r="S435" i="6"/>
  <c r="P436" i="22"/>
  <c r="T295" i="23"/>
  <c r="AL397" i="18"/>
  <c r="AD295" i="23" s="1"/>
  <c r="T152" i="22"/>
  <c r="AM151" i="6"/>
  <c r="P496" i="22"/>
  <c r="R495" i="6"/>
  <c r="S495" i="6"/>
  <c r="AM380" i="6"/>
  <c r="T381" i="22"/>
  <c r="S248" i="6"/>
  <c r="P249" i="22"/>
  <c r="R248" i="6"/>
  <c r="T55" i="22"/>
  <c r="AM54" i="6"/>
  <c r="R204" i="18"/>
  <c r="S204" i="18"/>
  <c r="P102" i="23"/>
  <c r="T197" i="23"/>
  <c r="AL299" i="18"/>
  <c r="AD197" i="23" s="1"/>
  <c r="T500" i="23"/>
  <c r="AL602" i="18"/>
  <c r="AD500" i="23" s="1"/>
  <c r="T275" i="22"/>
  <c r="AM274" i="6"/>
  <c r="AL441" i="18"/>
  <c r="AD339" i="23" s="1"/>
  <c r="T339" i="23"/>
  <c r="P351" i="22"/>
  <c r="S350" i="6"/>
  <c r="R350" i="6"/>
  <c r="T224" i="23"/>
  <c r="AL326" i="18"/>
  <c r="AD224" i="23" s="1"/>
  <c r="P302" i="22"/>
  <c r="R301" i="6"/>
  <c r="S301" i="6"/>
  <c r="AL559" i="18"/>
  <c r="AD457" i="23" s="1"/>
  <c r="T457" i="23"/>
  <c r="S363" i="6"/>
  <c r="P364" i="22"/>
  <c r="R363" i="6"/>
  <c r="AL197" i="18"/>
  <c r="AD95" i="23" s="1"/>
  <c r="T95" i="23"/>
  <c r="R414" i="6"/>
  <c r="P415" i="22"/>
  <c r="S414" i="6"/>
  <c r="S145" i="18"/>
  <c r="P43" i="23"/>
  <c r="R145" i="18"/>
  <c r="AL166" i="18"/>
  <c r="AD64" i="23" s="1"/>
  <c r="T64" i="23"/>
  <c r="AM452" i="6"/>
  <c r="T453" i="22"/>
  <c r="T52" i="23"/>
  <c r="AL154" i="18"/>
  <c r="AD52" i="23" s="1"/>
  <c r="P44" i="22"/>
  <c r="S43" i="6"/>
  <c r="R43" i="6"/>
  <c r="T320" i="23"/>
  <c r="AL422" i="18"/>
  <c r="AD320" i="23" s="1"/>
  <c r="T195" i="23"/>
  <c r="AL297" i="18"/>
  <c r="AD195" i="23" s="1"/>
  <c r="S337" i="6"/>
  <c r="P338" i="22"/>
  <c r="R337" i="6"/>
  <c r="R353" i="6"/>
  <c r="S353" i="6"/>
  <c r="P354" i="22"/>
  <c r="T219" i="22"/>
  <c r="AM218" i="6"/>
  <c r="S278" i="18"/>
  <c r="P176" i="23"/>
  <c r="R278" i="18"/>
  <c r="T510" i="23"/>
  <c r="AL612" i="18"/>
  <c r="AD510" i="23" s="1"/>
  <c r="R417" i="6"/>
  <c r="S417" i="6"/>
  <c r="P418" i="22"/>
  <c r="AM464" i="6"/>
  <c r="T465" i="22"/>
  <c r="AM307" i="6"/>
  <c r="T308" i="22"/>
  <c r="S282" i="6"/>
  <c r="R282" i="6"/>
  <c r="P283" i="22"/>
  <c r="T500" i="22"/>
  <c r="AM499" i="6"/>
  <c r="R141" i="6"/>
  <c r="P142" i="22"/>
  <c r="S141" i="6"/>
  <c r="T470" i="23"/>
  <c r="AL572" i="18"/>
  <c r="AD470" i="23" s="1"/>
  <c r="S345" i="6"/>
  <c r="P346" i="22"/>
  <c r="R345" i="6"/>
  <c r="S145" i="6"/>
  <c r="P146" i="22"/>
  <c r="R145" i="6"/>
  <c r="S206" i="18"/>
  <c r="R206" i="18"/>
  <c r="P104" i="23"/>
  <c r="R462" i="18"/>
  <c r="P360" i="23"/>
  <c r="S462" i="18"/>
  <c r="F20" i="1"/>
  <c r="AL374" i="18"/>
  <c r="AD272" i="23" s="1"/>
  <c r="T272" i="23"/>
  <c r="AL517" i="18"/>
  <c r="AD415" i="23" s="1"/>
  <c r="T415" i="23"/>
  <c r="R257" i="18"/>
  <c r="P155" i="23"/>
  <c r="S257" i="18"/>
  <c r="AM302" i="6"/>
  <c r="T303" i="22"/>
  <c r="AM373" i="6"/>
  <c r="T374" i="22"/>
  <c r="R258" i="18"/>
  <c r="S258" i="18"/>
  <c r="P156" i="23"/>
  <c r="T93" i="22"/>
  <c r="AM92" i="6"/>
  <c r="T280" i="22"/>
  <c r="AM279" i="6"/>
  <c r="AL379" i="18"/>
  <c r="AD277" i="23" s="1"/>
  <c r="T277" i="23"/>
  <c r="AM335" i="6"/>
  <c r="T336" i="22"/>
  <c r="S511" i="18"/>
  <c r="R511" i="18"/>
  <c r="P409" i="23"/>
  <c r="R15" i="6"/>
  <c r="P16" i="22"/>
  <c r="S15" i="6"/>
  <c r="T28" i="23"/>
  <c r="AL130" i="18"/>
  <c r="AD28" i="23" s="1"/>
  <c r="R270" i="18"/>
  <c r="S270" i="18"/>
  <c r="P168" i="23"/>
  <c r="S592" i="18"/>
  <c r="R592" i="18"/>
  <c r="P490" i="23"/>
  <c r="P297" i="23"/>
  <c r="S399" i="18"/>
  <c r="R399" i="18"/>
  <c r="T437" i="22"/>
  <c r="AM436" i="6"/>
  <c r="S395" i="18"/>
  <c r="P293" i="23"/>
  <c r="R395" i="18"/>
  <c r="AL601" i="18"/>
  <c r="AD499" i="23" s="1"/>
  <c r="T499" i="23"/>
  <c r="T351" i="23"/>
  <c r="AL453" i="18"/>
  <c r="AD351" i="23" s="1"/>
  <c r="S253" i="18"/>
  <c r="P151" i="23"/>
  <c r="R253" i="18"/>
  <c r="T17" i="22"/>
  <c r="AM16" i="6"/>
  <c r="R548" i="18"/>
  <c r="S548" i="18"/>
  <c r="P446" i="23"/>
  <c r="P286" i="23"/>
  <c r="R388" i="18"/>
  <c r="S388" i="18"/>
  <c r="AL161" i="18"/>
  <c r="AD59" i="23" s="1"/>
  <c r="T59" i="23"/>
  <c r="AL280" i="18"/>
  <c r="AD178" i="23" s="1"/>
  <c r="T178" i="23"/>
  <c r="T217" i="23"/>
  <c r="AL319" i="18"/>
  <c r="AD217" i="23" s="1"/>
  <c r="S530" i="18"/>
  <c r="P428" i="23"/>
  <c r="R530" i="18"/>
  <c r="AL585" i="18"/>
  <c r="AD483" i="23" s="1"/>
  <c r="T483" i="23"/>
  <c r="S288" i="6"/>
  <c r="R288" i="6"/>
  <c r="P289" i="22"/>
  <c r="S327" i="6"/>
  <c r="P328" i="22"/>
  <c r="R327" i="6"/>
  <c r="AL446" i="18"/>
  <c r="AD344" i="23" s="1"/>
  <c r="T344" i="23"/>
  <c r="AL380" i="18"/>
  <c r="AD278" i="23" s="1"/>
  <c r="T278" i="23"/>
  <c r="T138" i="22"/>
  <c r="AM137" i="6"/>
  <c r="S266" i="18"/>
  <c r="P164" i="23"/>
  <c r="R266" i="18"/>
  <c r="P100" i="23"/>
  <c r="R202" i="18"/>
  <c r="S202" i="18"/>
  <c r="P192" i="23"/>
  <c r="R294" i="18"/>
  <c r="S294" i="18"/>
  <c r="R171" i="6"/>
  <c r="P172" i="22"/>
  <c r="S171" i="6"/>
  <c r="T193" i="22"/>
  <c r="AM192" i="6"/>
  <c r="R219" i="6"/>
  <c r="P220" i="22"/>
  <c r="S219" i="6"/>
  <c r="T330" i="22"/>
  <c r="AM329" i="6"/>
  <c r="T395" i="23"/>
  <c r="AL497" i="18"/>
  <c r="AD395" i="23" s="1"/>
  <c r="AL119" i="18"/>
  <c r="AD17" i="23" s="1"/>
  <c r="T17" i="23"/>
  <c r="R446" i="6"/>
  <c r="S446" i="6"/>
  <c r="P447" i="22"/>
  <c r="AL244" i="18"/>
  <c r="AD142" i="23" s="1"/>
  <c r="T142" i="23"/>
  <c r="AM354" i="6"/>
  <c r="T355" i="22"/>
  <c r="AL464" i="18"/>
  <c r="AD362" i="23" s="1"/>
  <c r="T362" i="23"/>
  <c r="S18" i="6"/>
  <c r="R18" i="6"/>
  <c r="P19" i="22"/>
  <c r="AM50" i="6"/>
  <c r="T51" i="22"/>
  <c r="R493" i="18"/>
  <c r="P391" i="23"/>
  <c r="S493" i="18"/>
  <c r="S259" i="6"/>
  <c r="P260" i="22"/>
  <c r="R259" i="6"/>
  <c r="P129" i="22"/>
  <c r="S128" i="6"/>
  <c r="R128" i="6"/>
  <c r="S150" i="18"/>
  <c r="R150" i="18"/>
  <c r="P48" i="23"/>
  <c r="R198" i="6"/>
  <c r="S198" i="6"/>
  <c r="P199" i="22"/>
  <c r="T141" i="23"/>
  <c r="AL243" i="18"/>
  <c r="AD141" i="23" s="1"/>
  <c r="R544" i="18"/>
  <c r="P442" i="23"/>
  <c r="S544" i="18"/>
  <c r="R131" i="6"/>
  <c r="P132" i="22"/>
  <c r="S131" i="6"/>
  <c r="S476" i="6"/>
  <c r="P477" i="22"/>
  <c r="R476" i="6"/>
  <c r="S431" i="18"/>
  <c r="R431" i="18"/>
  <c r="P329" i="23"/>
  <c r="T444" i="22"/>
  <c r="AM443" i="6"/>
  <c r="S276" i="6"/>
  <c r="P277" i="22"/>
  <c r="R276" i="6"/>
  <c r="T169" i="22"/>
  <c r="AM168" i="6"/>
  <c r="AL541" i="18"/>
  <c r="AD439" i="23" s="1"/>
  <c r="T439" i="23"/>
  <c r="T163" i="23"/>
  <c r="AL265" i="18"/>
  <c r="AD163" i="23" s="1"/>
  <c r="T26" i="22"/>
  <c r="AM25" i="6"/>
  <c r="S38" i="6"/>
  <c r="P39" i="22"/>
  <c r="R38" i="6"/>
  <c r="P322" i="22"/>
  <c r="S321" i="6"/>
  <c r="R321" i="6"/>
  <c r="AM287" i="6"/>
  <c r="T288" i="22"/>
  <c r="AL505" i="18"/>
  <c r="AD403" i="23" s="1"/>
  <c r="T403" i="23"/>
  <c r="T49" i="22"/>
  <c r="AM48" i="6"/>
  <c r="P148" i="22"/>
  <c r="S147" i="6"/>
  <c r="R147" i="6"/>
  <c r="T216" i="22"/>
  <c r="AM215" i="6"/>
  <c r="AM475" i="6"/>
  <c r="T476" i="22"/>
  <c r="P376" i="22"/>
  <c r="S375" i="6"/>
  <c r="R375" i="6"/>
  <c r="T291" i="23"/>
  <c r="AL393" i="18"/>
  <c r="AD291" i="23" s="1"/>
  <c r="AL475" i="18"/>
  <c r="AD373" i="23" s="1"/>
  <c r="T373" i="23"/>
  <c r="S550" i="18"/>
  <c r="R550" i="18"/>
  <c r="P448" i="23"/>
  <c r="T361" i="23"/>
  <c r="AL463" i="18"/>
  <c r="AD361" i="23" s="1"/>
  <c r="R532" i="18"/>
  <c r="P430" i="23"/>
  <c r="S532" i="18"/>
  <c r="T274" i="23"/>
  <c r="AL376" i="18"/>
  <c r="AD274" i="23" s="1"/>
  <c r="S394" i="18"/>
  <c r="P292" i="23"/>
  <c r="R394" i="18"/>
  <c r="AL483" i="18"/>
  <c r="AD381" i="23" s="1"/>
  <c r="T381" i="23"/>
  <c r="R539" i="18"/>
  <c r="S539" i="18"/>
  <c r="P437" i="23"/>
  <c r="AM187" i="6"/>
  <c r="T188" i="22"/>
  <c r="S255" i="6"/>
  <c r="R255" i="6"/>
  <c r="P256" i="22"/>
  <c r="S182" i="18"/>
  <c r="R182" i="18"/>
  <c r="P80" i="23"/>
  <c r="T113" i="23"/>
  <c r="AL215" i="18"/>
  <c r="AD113" i="23" s="1"/>
  <c r="S22" i="6"/>
  <c r="R22" i="6"/>
  <c r="P23" i="22"/>
  <c r="AL305" i="18"/>
  <c r="AD203" i="23" s="1"/>
  <c r="T203" i="23"/>
  <c r="P432" i="22"/>
  <c r="S431" i="6"/>
  <c r="R431" i="6"/>
  <c r="R254" i="6"/>
  <c r="P255" i="22"/>
  <c r="S254" i="6"/>
  <c r="P406" i="23"/>
  <c r="R508" i="18"/>
  <c r="S508" i="18"/>
  <c r="R232" i="6"/>
  <c r="P233" i="22"/>
  <c r="S232" i="6"/>
  <c r="AL224" i="18"/>
  <c r="AD122" i="23" s="1"/>
  <c r="T122" i="23"/>
  <c r="S444" i="6"/>
  <c r="P445" i="22"/>
  <c r="R444" i="6"/>
  <c r="T137" i="23"/>
  <c r="AL239" i="18"/>
  <c r="AD137" i="23" s="1"/>
  <c r="P110" i="22"/>
  <c r="R109" i="6"/>
  <c r="S109" i="6"/>
  <c r="T24" i="23"/>
  <c r="AL126" i="18"/>
  <c r="AD24" i="23" s="1"/>
  <c r="S382" i="6"/>
  <c r="P383" i="22"/>
  <c r="R382" i="6"/>
  <c r="S61" i="6"/>
  <c r="P62" i="22"/>
  <c r="R61" i="6"/>
  <c r="S203" i="6"/>
  <c r="P204" i="22"/>
  <c r="R203" i="6"/>
  <c r="AL235" i="18"/>
  <c r="AD133" i="23" s="1"/>
  <c r="T133" i="23"/>
  <c r="P135" i="23"/>
  <c r="S237" i="18"/>
  <c r="R237" i="18"/>
  <c r="P14" i="23"/>
  <c r="S116" i="18"/>
  <c r="R116" i="18"/>
  <c r="T92" i="23"/>
  <c r="AL194" i="18"/>
  <c r="AD92" i="23" s="1"/>
  <c r="P477" i="23"/>
  <c r="S579" i="18"/>
  <c r="R579" i="18"/>
  <c r="AM424" i="6"/>
  <c r="T425" i="22"/>
  <c r="S27" i="6"/>
  <c r="R27" i="6"/>
  <c r="P28" i="22"/>
  <c r="AL498" i="18"/>
  <c r="AD396" i="23" s="1"/>
  <c r="T396" i="23"/>
  <c r="T292" i="22"/>
  <c r="AM291" i="6"/>
  <c r="P506" i="23"/>
  <c r="S608" i="18"/>
  <c r="R608" i="18"/>
  <c r="P64" i="22"/>
  <c r="R63" i="6"/>
  <c r="S63" i="6"/>
  <c r="R129" i="6"/>
  <c r="P130" i="22"/>
  <c r="S129" i="6"/>
  <c r="R208" i="6"/>
  <c r="S208" i="6"/>
  <c r="P209" i="22"/>
  <c r="P96" i="22"/>
  <c r="S95" i="6"/>
  <c r="R95" i="6"/>
  <c r="R408" i="6"/>
  <c r="P409" i="22"/>
  <c r="S408" i="6"/>
  <c r="P400" i="23"/>
  <c r="S502" i="18"/>
  <c r="R502" i="18"/>
  <c r="P96" i="23"/>
  <c r="S198" i="18"/>
  <c r="R198" i="18"/>
  <c r="T116" i="23"/>
  <c r="AL218" i="18"/>
  <c r="AD116" i="23" s="1"/>
  <c r="P357" i="22"/>
  <c r="R356" i="6"/>
  <c r="S356" i="6"/>
  <c r="R197" i="6"/>
  <c r="S197" i="6"/>
  <c r="P198" i="22"/>
  <c r="T386" i="23"/>
  <c r="AL488" i="18"/>
  <c r="AD386" i="23" s="1"/>
  <c r="P395" i="22"/>
  <c r="R394" i="6"/>
  <c r="S394" i="6"/>
  <c r="R362" i="6"/>
  <c r="P363" i="22"/>
  <c r="S362" i="6"/>
  <c r="R227" i="6"/>
  <c r="P228" i="22"/>
  <c r="S227" i="6"/>
  <c r="T324" i="22"/>
  <c r="AM323" i="6"/>
  <c r="T127" i="22"/>
  <c r="AM126" i="6"/>
  <c r="R420" i="6"/>
  <c r="S420" i="6"/>
  <c r="P421" i="22"/>
  <c r="S302" i="18"/>
  <c r="P200" i="23"/>
  <c r="R302" i="18"/>
  <c r="AM12" i="6"/>
  <c r="T13" i="22"/>
  <c r="R174" i="18"/>
  <c r="P72" i="23"/>
  <c r="S174" i="18"/>
  <c r="T429" i="22"/>
  <c r="AM428" i="6"/>
  <c r="T375" i="22"/>
  <c r="AM374" i="6"/>
  <c r="R240" i="18"/>
  <c r="P138" i="23"/>
  <c r="S240" i="18"/>
  <c r="R260" i="6"/>
  <c r="S260" i="6"/>
  <c r="P261" i="22"/>
  <c r="P499" i="22"/>
  <c r="R498" i="6"/>
  <c r="S498" i="6"/>
  <c r="P408" i="23"/>
  <c r="R510" i="18"/>
  <c r="S510" i="18"/>
  <c r="T134" i="23"/>
  <c r="AL236" i="18"/>
  <c r="AD134" i="23" s="1"/>
  <c r="T478" i="22"/>
  <c r="AM477" i="6"/>
  <c r="AL474" i="18"/>
  <c r="AD372" i="23" s="1"/>
  <c r="T372" i="23"/>
  <c r="T331" i="22"/>
  <c r="AM330" i="6"/>
  <c r="S216" i="6"/>
  <c r="R216" i="6"/>
  <c r="P217" i="22"/>
  <c r="AL142" i="18"/>
  <c r="AD40" i="23" s="1"/>
  <c r="T40" i="23"/>
  <c r="R239" i="6"/>
  <c r="S239" i="6"/>
  <c r="P240" i="22"/>
  <c r="P114" i="23"/>
  <c r="R216" i="18"/>
  <c r="S216" i="18"/>
  <c r="P197" i="23"/>
  <c r="S299" i="18"/>
  <c r="R299" i="18"/>
  <c r="P427" i="22"/>
  <c r="R426" i="6"/>
  <c r="S426" i="6"/>
  <c r="T135" i="23"/>
  <c r="AL237" i="18"/>
  <c r="AD135" i="23" s="1"/>
  <c r="P371" i="23"/>
  <c r="S473" i="18"/>
  <c r="R473" i="18"/>
  <c r="S315" i="18"/>
  <c r="P213" i="23"/>
  <c r="R315" i="18"/>
  <c r="R207" i="6"/>
  <c r="S207" i="6"/>
  <c r="P208" i="22"/>
  <c r="S363" i="18"/>
  <c r="R363" i="18"/>
  <c r="P261" i="23"/>
  <c r="R459" i="6"/>
  <c r="S459" i="6"/>
  <c r="P460" i="22"/>
  <c r="S531" i="18"/>
  <c r="P429" i="23"/>
  <c r="R531" i="18"/>
  <c r="P185" i="22"/>
  <c r="S184" i="6"/>
  <c r="R184" i="6"/>
  <c r="T354" i="23"/>
  <c r="AL456" i="18"/>
  <c r="AD354" i="23" s="1"/>
  <c r="R164" i="18"/>
  <c r="P62" i="23"/>
  <c r="S164" i="18"/>
  <c r="R407" i="6"/>
  <c r="P408" i="22"/>
  <c r="S407" i="6"/>
  <c r="S516" i="18"/>
  <c r="R516" i="18"/>
  <c r="P414" i="23"/>
  <c r="AM222" i="6"/>
  <c r="T223" i="22"/>
  <c r="S435" i="18"/>
  <c r="P333" i="23"/>
  <c r="R435" i="18"/>
  <c r="T116" i="22"/>
  <c r="AM115" i="6"/>
  <c r="T307" i="22"/>
  <c r="AM306" i="6"/>
  <c r="R368" i="18"/>
  <c r="S368" i="18"/>
  <c r="P266" i="23"/>
  <c r="AL287" i="18"/>
  <c r="AD185" i="23" s="1"/>
  <c r="T185" i="23"/>
  <c r="T268" i="22"/>
  <c r="AM267" i="6"/>
  <c r="P44" i="23"/>
  <c r="S146" i="18"/>
  <c r="R146" i="18"/>
  <c r="AL472" i="18"/>
  <c r="AD370" i="23" s="1"/>
  <c r="T370" i="23"/>
  <c r="T404" i="23"/>
  <c r="AL506" i="18"/>
  <c r="AD404" i="23" s="1"/>
  <c r="S560" i="18"/>
  <c r="P458" i="23"/>
  <c r="R560" i="18"/>
  <c r="T419" i="23"/>
  <c r="AL521" i="18"/>
  <c r="AD419" i="23" s="1"/>
  <c r="AM17" i="6"/>
  <c r="T18" i="22"/>
  <c r="S603" i="18"/>
  <c r="R603" i="18"/>
  <c r="P501" i="23"/>
  <c r="S128" i="18"/>
  <c r="P26" i="23"/>
  <c r="R128" i="18"/>
  <c r="AL225" i="18"/>
  <c r="AD123" i="23" s="1"/>
  <c r="T123" i="23"/>
  <c r="AM351" i="6"/>
  <c r="T352" i="22"/>
  <c r="AL429" i="18"/>
  <c r="AD327" i="23" s="1"/>
  <c r="T327" i="23"/>
  <c r="S131" i="18"/>
  <c r="P29" i="23"/>
  <c r="R131" i="18"/>
  <c r="P59" i="22"/>
  <c r="R58" i="6"/>
  <c r="S58" i="6"/>
  <c r="S483" i="6"/>
  <c r="P484" i="22"/>
  <c r="R483" i="6"/>
  <c r="S499" i="18"/>
  <c r="P397" i="23"/>
  <c r="R499" i="18"/>
  <c r="T470" i="22"/>
  <c r="AM469" i="6"/>
  <c r="T142" i="22"/>
  <c r="AM141" i="6"/>
  <c r="R247" i="18"/>
  <c r="P145" i="23"/>
  <c r="S247" i="18"/>
  <c r="P303" i="23"/>
  <c r="S405" i="18"/>
  <c r="R405" i="18"/>
  <c r="P497" i="22"/>
  <c r="R496" i="6"/>
  <c r="S496" i="6"/>
  <c r="T159" i="22"/>
  <c r="AM158" i="6"/>
  <c r="S586" i="18"/>
  <c r="P484" i="23"/>
  <c r="R586" i="18"/>
  <c r="P419" i="22"/>
  <c r="R418" i="6"/>
  <c r="S418" i="6"/>
  <c r="S517" i="18"/>
  <c r="P415" i="23"/>
  <c r="R517" i="18"/>
  <c r="AM326" i="6"/>
  <c r="T327" i="22"/>
  <c r="AM304" i="6"/>
  <c r="T305" i="22"/>
  <c r="P76" i="23"/>
  <c r="R178" i="18"/>
  <c r="S178" i="18"/>
  <c r="AM83" i="6"/>
  <c r="T84" i="22"/>
  <c r="AM185" i="6"/>
  <c r="T186" i="22"/>
  <c r="T334" i="22"/>
  <c r="AM333" i="6"/>
  <c r="AM445" i="6"/>
  <c r="T446" i="22"/>
  <c r="R450" i="18"/>
  <c r="P348" i="23"/>
  <c r="S450" i="18"/>
  <c r="T285" i="23"/>
  <c r="AL387" i="18"/>
  <c r="AD285" i="23" s="1"/>
  <c r="S520" i="18"/>
  <c r="R520" i="18"/>
  <c r="P418" i="23"/>
  <c r="AM349" i="6"/>
  <c r="T350" i="22"/>
  <c r="AM303" i="6"/>
  <c r="T304" i="22"/>
  <c r="T78" i="23"/>
  <c r="AL180" i="18"/>
  <c r="AD78" i="23" s="1"/>
  <c r="S258" i="6"/>
  <c r="R258" i="6"/>
  <c r="P259" i="22"/>
  <c r="P322" i="23"/>
  <c r="S424" i="18"/>
  <c r="R424" i="18"/>
  <c r="AL351" i="18"/>
  <c r="AD249" i="23" s="1"/>
  <c r="T249" i="23"/>
  <c r="R418" i="18"/>
  <c r="S418" i="18"/>
  <c r="P316" i="23"/>
  <c r="S16" i="6"/>
  <c r="P17" i="22"/>
  <c r="R16" i="6"/>
  <c r="S594" i="18"/>
  <c r="P492" i="23"/>
  <c r="R594" i="18"/>
  <c r="R97" i="6"/>
  <c r="P98" i="22"/>
  <c r="S97" i="6"/>
  <c r="R132" i="6"/>
  <c r="S132" i="6"/>
  <c r="P133" i="22"/>
  <c r="AM355" i="6"/>
  <c r="T356" i="22"/>
  <c r="R293" i="18"/>
  <c r="S293" i="18"/>
  <c r="P191" i="23"/>
  <c r="R562" i="18"/>
  <c r="P460" i="23"/>
  <c r="S562" i="18"/>
  <c r="T490" i="22"/>
  <c r="AM489" i="6"/>
  <c r="AM322" i="6"/>
  <c r="T323" i="22"/>
  <c r="T362" i="22"/>
  <c r="AM361" i="6"/>
  <c r="AL195" i="18"/>
  <c r="AD93" i="23" s="1"/>
  <c r="T93" i="23"/>
  <c r="S446" i="18"/>
  <c r="P344" i="23"/>
  <c r="R446" i="18"/>
  <c r="R380" i="18"/>
  <c r="S380" i="18"/>
  <c r="P278" i="23"/>
  <c r="S218" i="6"/>
  <c r="R218" i="6"/>
  <c r="P219" i="22"/>
  <c r="P471" i="23"/>
  <c r="S573" i="18"/>
  <c r="R573" i="18"/>
  <c r="R78" i="6"/>
  <c r="P79" i="22"/>
  <c r="S78" i="6"/>
  <c r="S241" i="18"/>
  <c r="R241" i="18"/>
  <c r="P139" i="23"/>
  <c r="T502" i="22"/>
  <c r="AM501" i="6"/>
  <c r="AL290" i="18"/>
  <c r="AD188" i="23" s="1"/>
  <c r="T188" i="23"/>
  <c r="R557" i="18"/>
  <c r="P455" i="23"/>
  <c r="S557" i="18"/>
  <c r="S94" i="6"/>
  <c r="P95" i="22"/>
  <c r="R94" i="6"/>
  <c r="AL267" i="18"/>
  <c r="AD165" i="23" s="1"/>
  <c r="T165" i="23"/>
  <c r="T46" i="23"/>
  <c r="AL148" i="18"/>
  <c r="AD46" i="23" s="1"/>
  <c r="P395" i="23"/>
  <c r="R497" i="18"/>
  <c r="S497" i="18"/>
  <c r="S438" i="18"/>
  <c r="R438" i="18"/>
  <c r="P336" i="23"/>
  <c r="S119" i="18"/>
  <c r="P17" i="23"/>
  <c r="R119" i="18"/>
  <c r="AL248" i="18"/>
  <c r="AD146" i="23" s="1"/>
  <c r="T146" i="23"/>
  <c r="T19" i="22"/>
  <c r="AM18" i="6"/>
  <c r="R360" i="6"/>
  <c r="P361" i="22"/>
  <c r="S360" i="6"/>
  <c r="T106" i="22"/>
  <c r="AM105" i="6"/>
  <c r="AL187" i="18"/>
  <c r="AD85" i="23" s="1"/>
  <c r="T85" i="23"/>
  <c r="T61" i="22"/>
  <c r="AM60" i="6"/>
  <c r="R321" i="18"/>
  <c r="S321" i="18"/>
  <c r="P219" i="23"/>
  <c r="AM503" i="6"/>
  <c r="T504" i="22"/>
  <c r="S509" i="6"/>
  <c r="P510" i="22"/>
  <c r="R509" i="6"/>
  <c r="T48" i="23"/>
  <c r="AL150" i="18"/>
  <c r="AD48" i="23" s="1"/>
  <c r="AL561" i="18"/>
  <c r="AD459" i="23" s="1"/>
  <c r="T459" i="23"/>
  <c r="AM198" i="6"/>
  <c r="T199" i="22"/>
  <c r="S491" i="6"/>
  <c r="R491" i="6"/>
  <c r="P492" i="22"/>
  <c r="T491" i="22"/>
  <c r="AM490" i="6"/>
  <c r="P218" i="23"/>
  <c r="R320" i="18"/>
  <c r="S320" i="18"/>
  <c r="R139" i="6"/>
  <c r="P140" i="22"/>
  <c r="S139" i="6"/>
  <c r="S181" i="6"/>
  <c r="R181" i="6"/>
  <c r="P182" i="22"/>
  <c r="S188" i="6"/>
  <c r="P189" i="22"/>
  <c r="R188" i="6"/>
  <c r="R206" i="6"/>
  <c r="S206" i="6"/>
  <c r="P207" i="22"/>
  <c r="T344" i="22"/>
  <c r="AM343" i="6"/>
  <c r="R265" i="18"/>
  <c r="P163" i="23"/>
  <c r="S265" i="18"/>
  <c r="T289" i="23"/>
  <c r="AL391" i="18"/>
  <c r="AD289" i="23" s="1"/>
  <c r="AM321" i="6"/>
  <c r="T322" i="22"/>
  <c r="AM123" i="6"/>
  <c r="T124" i="22"/>
  <c r="T47" i="23"/>
  <c r="AL149" i="18"/>
  <c r="AD47" i="23" s="1"/>
  <c r="AL189" i="18"/>
  <c r="AD87" i="23" s="1"/>
  <c r="T87" i="23"/>
  <c r="T197" i="22"/>
  <c r="AM196" i="6"/>
  <c r="T162" i="22"/>
  <c r="AM161" i="6"/>
  <c r="P98" i="23"/>
  <c r="R200" i="18"/>
  <c r="S200" i="18"/>
  <c r="AM147" i="6"/>
  <c r="T148" i="22"/>
  <c r="P168" i="22"/>
  <c r="S167" i="6"/>
  <c r="R167" i="6"/>
  <c r="S245" i="18"/>
  <c r="R245" i="18"/>
  <c r="P143" i="23"/>
  <c r="AM471" i="6"/>
  <c r="T472" i="22"/>
  <c r="T88" i="22"/>
  <c r="AM87" i="6"/>
  <c r="T268" i="23"/>
  <c r="AL370" i="18"/>
  <c r="AD268" i="23" s="1"/>
  <c r="R62" i="6"/>
  <c r="P63" i="22"/>
  <c r="S62" i="6"/>
  <c r="AM375" i="6"/>
  <c r="T376" i="22"/>
  <c r="P468" i="23"/>
  <c r="R570" i="18"/>
  <c r="S570" i="18"/>
  <c r="AL532" i="18"/>
  <c r="AD430" i="23" s="1"/>
  <c r="T430" i="23"/>
  <c r="R483" i="18"/>
  <c r="P381" i="23"/>
  <c r="S483" i="18"/>
  <c r="R257" i="6"/>
  <c r="S257" i="6"/>
  <c r="P258" i="22"/>
  <c r="P312" i="22"/>
  <c r="R311" i="6"/>
  <c r="S311" i="6"/>
  <c r="T107" i="22"/>
  <c r="AM106" i="6"/>
  <c r="P378" i="22"/>
  <c r="R377" i="6"/>
  <c r="S377" i="6"/>
  <c r="P113" i="23"/>
  <c r="R215" i="18"/>
  <c r="S215" i="18"/>
  <c r="AM22" i="6"/>
  <c r="T23" i="22"/>
  <c r="T34" i="22"/>
  <c r="AM33" i="6"/>
  <c r="S609" i="18"/>
  <c r="P507" i="23"/>
  <c r="R609" i="18"/>
  <c r="T442" i="22"/>
  <c r="AM441" i="6"/>
  <c r="AL577" i="18"/>
  <c r="AD475" i="23" s="1"/>
  <c r="T475" i="23"/>
  <c r="T222" i="23"/>
  <c r="AL324" i="18"/>
  <c r="AD222" i="23" s="1"/>
  <c r="T383" i="23"/>
  <c r="AL485" i="18"/>
  <c r="AD383" i="23" s="1"/>
  <c r="S466" i="6"/>
  <c r="R466" i="6"/>
  <c r="P467" i="22"/>
  <c r="AL513" i="18"/>
  <c r="AD411" i="23" s="1"/>
  <c r="T411" i="23"/>
  <c r="S253" i="6"/>
  <c r="P254" i="22"/>
  <c r="R253" i="6"/>
  <c r="P462" i="22"/>
  <c r="R461" i="6"/>
  <c r="S461" i="6"/>
  <c r="AM24" i="6"/>
  <c r="T25" i="22"/>
  <c r="T380" i="23"/>
  <c r="AL482" i="18"/>
  <c r="AD380" i="23" s="1"/>
  <c r="P273" i="22"/>
  <c r="R272" i="6"/>
  <c r="S272" i="6"/>
  <c r="AM346" i="6"/>
  <c r="T347" i="22"/>
  <c r="S192" i="6"/>
  <c r="P193" i="22"/>
  <c r="R192" i="6"/>
  <c r="P116" i="23"/>
  <c r="R218" i="18"/>
  <c r="S218" i="18"/>
  <c r="AM241" i="6"/>
  <c r="T242" i="22"/>
  <c r="R439" i="6"/>
  <c r="P440" i="22"/>
  <c r="S439" i="6"/>
  <c r="S389" i="6"/>
  <c r="P390" i="22"/>
  <c r="R389" i="6"/>
  <c r="AM26" i="6"/>
  <c r="T27" i="22"/>
  <c r="T171" i="22"/>
  <c r="AM170" i="6"/>
  <c r="AM53" i="6"/>
  <c r="T54" i="22"/>
  <c r="P443" i="22"/>
  <c r="R442" i="6"/>
  <c r="S442" i="6"/>
  <c r="R217" i="18"/>
  <c r="S217" i="18"/>
  <c r="P115" i="23"/>
  <c r="T254" i="22"/>
  <c r="AM253" i="6"/>
  <c r="AM181" i="6"/>
  <c r="T182" i="22"/>
  <c r="P278" i="22"/>
  <c r="S277" i="6"/>
  <c r="R277" i="6"/>
  <c r="AM336" i="6"/>
  <c r="T337" i="22"/>
  <c r="T179" i="22"/>
  <c r="AM178" i="6"/>
  <c r="AM284" i="6"/>
  <c r="T285" i="22"/>
  <c r="AM232" i="6"/>
  <c r="T233" i="22"/>
  <c r="T389" i="22"/>
  <c r="AM388" i="6"/>
  <c r="S401" i="6"/>
  <c r="R401" i="6"/>
  <c r="P402" i="22"/>
  <c r="P38" i="23"/>
  <c r="S140" i="18"/>
  <c r="R140" i="18"/>
  <c r="M92" i="3"/>
  <c r="M79" i="3" s="1"/>
  <c r="N79" i="3" s="1"/>
  <c r="P396" i="23"/>
  <c r="S498" i="18"/>
  <c r="R498" i="18"/>
  <c r="R486" i="18"/>
  <c r="S486" i="18"/>
  <c r="P384" i="23"/>
  <c r="T84" i="23"/>
  <c r="AL186" i="18"/>
  <c r="AD84" i="23" s="1"/>
  <c r="T117" i="22"/>
  <c r="AM116" i="6"/>
  <c r="S303" i="18"/>
  <c r="P201" i="23"/>
  <c r="R303" i="18"/>
  <c r="P441" i="22"/>
  <c r="S440" i="6"/>
  <c r="R440" i="6"/>
  <c r="R462" i="6"/>
  <c r="S462" i="6"/>
  <c r="P463" i="22"/>
  <c r="T182" i="23"/>
  <c r="AL284" i="18"/>
  <c r="AD182" i="23" s="1"/>
  <c r="R474" i="18"/>
  <c r="S474" i="18"/>
  <c r="P372" i="23"/>
  <c r="AM500" i="6"/>
  <c r="T501" i="22"/>
  <c r="P101" i="22"/>
  <c r="S100" i="6"/>
  <c r="R100" i="6"/>
  <c r="P457" i="23"/>
  <c r="S559" i="18"/>
  <c r="R559" i="18"/>
  <c r="T396" i="22"/>
  <c r="AM395" i="6"/>
  <c r="T21" i="22"/>
  <c r="AM20" i="6"/>
  <c r="S364" i="18"/>
  <c r="R364" i="18"/>
  <c r="P262" i="23"/>
  <c r="R393" i="6"/>
  <c r="P394" i="22"/>
  <c r="S393" i="6"/>
  <c r="T384" i="22"/>
  <c r="AM383" i="6"/>
  <c r="T86" i="22"/>
  <c r="AM85" i="6"/>
  <c r="P285" i="22"/>
  <c r="R284" i="6"/>
  <c r="S284" i="6"/>
  <c r="T109" i="22"/>
  <c r="AM108" i="6"/>
  <c r="T414" i="23"/>
  <c r="AL516" i="18"/>
  <c r="AD414" i="23" s="1"/>
  <c r="AM357" i="6"/>
  <c r="T358" i="22"/>
  <c r="S352" i="6"/>
  <c r="P353" i="22"/>
  <c r="R352" i="6"/>
  <c r="S210" i="18"/>
  <c r="R210" i="18"/>
  <c r="P108" i="23"/>
  <c r="T90" i="22"/>
  <c r="AM89" i="6"/>
  <c r="R433" i="6"/>
  <c r="P434" i="22"/>
  <c r="S433" i="6"/>
  <c r="R181" i="18"/>
  <c r="P79" i="23"/>
  <c r="S181" i="18"/>
  <c r="T58" i="23"/>
  <c r="AL160" i="18"/>
  <c r="AD58" i="23" s="1"/>
  <c r="R474" i="6"/>
  <c r="P475" i="22"/>
  <c r="S474" i="6"/>
  <c r="AM430" i="6"/>
  <c r="T431" i="22"/>
  <c r="AL203" i="18"/>
  <c r="AD101" i="23" s="1"/>
  <c r="T101" i="23"/>
  <c r="P239" i="23"/>
  <c r="S341" i="18"/>
  <c r="R341" i="18"/>
  <c r="T221" i="23"/>
  <c r="AL323" i="18"/>
  <c r="AD221" i="23" s="1"/>
  <c r="T471" i="22"/>
  <c r="AM470" i="6"/>
  <c r="P69" i="23"/>
  <c r="R171" i="18"/>
  <c r="S171" i="18"/>
  <c r="AM169" i="6"/>
  <c r="T170" i="22"/>
  <c r="P52" i="23"/>
  <c r="S154" i="18"/>
  <c r="R154" i="18"/>
  <c r="AL250" i="18"/>
  <c r="AD148" i="23" s="1"/>
  <c r="T148" i="23"/>
  <c r="T281" i="22"/>
  <c r="AM280" i="6"/>
  <c r="R402" i="6"/>
  <c r="S402" i="6"/>
  <c r="P403" i="22"/>
  <c r="AM480" i="6"/>
  <c r="T481" i="22"/>
  <c r="T423" i="23"/>
  <c r="AL525" i="18"/>
  <c r="AD423" i="23" s="1"/>
  <c r="T287" i="23"/>
  <c r="AL389" i="18"/>
  <c r="AD287" i="23" s="1"/>
  <c r="R226" i="18"/>
  <c r="S226" i="18"/>
  <c r="P124" i="23"/>
  <c r="T245" i="23"/>
  <c r="AL347" i="18"/>
  <c r="AD245" i="23" s="1"/>
  <c r="T38" i="23"/>
  <c r="AL140" i="18"/>
  <c r="AD38" i="23" s="1"/>
  <c r="P237" i="23"/>
  <c r="R339" i="18"/>
  <c r="S339" i="18"/>
  <c r="S429" i="6"/>
  <c r="P430" i="22"/>
  <c r="R429" i="6"/>
  <c r="P330" i="23"/>
  <c r="R432" i="18"/>
  <c r="S432" i="18"/>
  <c r="T41" i="23"/>
  <c r="AL143" i="18"/>
  <c r="AD41" i="23" s="1"/>
  <c r="T210" i="22"/>
  <c r="AM209" i="6"/>
  <c r="AL566" i="18"/>
  <c r="AD464" i="23" s="1"/>
  <c r="T464" i="23"/>
  <c r="AM100" i="6"/>
  <c r="T101" i="22"/>
  <c r="T458" i="23"/>
  <c r="AL560" i="18"/>
  <c r="AD458" i="23" s="1"/>
  <c r="S478" i="6"/>
  <c r="R478" i="6"/>
  <c r="P479" i="22"/>
  <c r="T256" i="23"/>
  <c r="AL358" i="18"/>
  <c r="AD256" i="23" s="1"/>
  <c r="S246" i="6"/>
  <c r="R246" i="6"/>
  <c r="P247" i="22"/>
  <c r="R90" i="6"/>
  <c r="P91" i="22"/>
  <c r="S90" i="6"/>
  <c r="S480" i="6"/>
  <c r="P481" i="22"/>
  <c r="R480" i="6"/>
  <c r="T213" i="23"/>
  <c r="AL315" i="18"/>
  <c r="AD213" i="23" s="1"/>
  <c r="R357" i="6"/>
  <c r="P358" i="22"/>
  <c r="S357" i="6"/>
  <c r="T220" i="23"/>
  <c r="AL322" i="18"/>
  <c r="AD220" i="23" s="1"/>
  <c r="P157" i="22"/>
  <c r="R156" i="6"/>
  <c r="S156" i="6"/>
  <c r="S28" i="6"/>
  <c r="P29" i="22"/>
  <c r="R28" i="6"/>
  <c r="T119" i="22"/>
  <c r="AM118" i="6"/>
  <c r="T364" i="22"/>
  <c r="AM363" i="6"/>
  <c r="AM145" i="6"/>
  <c r="T146" i="22"/>
  <c r="AL219" i="18"/>
  <c r="AD117" i="23" s="1"/>
  <c r="T117" i="23"/>
  <c r="T418" i="22"/>
  <c r="AM417" i="6"/>
  <c r="R416" i="6"/>
  <c r="P417" i="22"/>
  <c r="S416" i="6"/>
  <c r="T105" i="22"/>
  <c r="AM104" i="6"/>
  <c r="P308" i="22"/>
  <c r="R307" i="6"/>
  <c r="S307" i="6"/>
  <c r="S163" i="18"/>
  <c r="R163" i="18"/>
  <c r="P61" i="23"/>
  <c r="S196" i="18"/>
  <c r="P94" i="23"/>
  <c r="R196" i="18"/>
  <c r="S201" i="18"/>
  <c r="P99" i="23"/>
  <c r="R201" i="18"/>
  <c r="AL568" i="18"/>
  <c r="AD466" i="23" s="1"/>
  <c r="T466" i="23"/>
  <c r="T303" i="23"/>
  <c r="AL405" i="18"/>
  <c r="AD303" i="23" s="1"/>
  <c r="P432" i="23"/>
  <c r="S534" i="18"/>
  <c r="R534" i="18"/>
  <c r="T484" i="23"/>
  <c r="AL586" i="18"/>
  <c r="AD484" i="23" s="1"/>
  <c r="AM418" i="6"/>
  <c r="T419" i="22"/>
  <c r="S193" i="6"/>
  <c r="R193" i="6"/>
  <c r="P194" i="22"/>
  <c r="P89" i="23"/>
  <c r="S191" i="18"/>
  <c r="R191" i="18"/>
  <c r="R279" i="6"/>
  <c r="P280" i="22"/>
  <c r="S279" i="6"/>
  <c r="P336" i="22"/>
  <c r="S335" i="6"/>
  <c r="R335" i="6"/>
  <c r="AL270" i="18"/>
  <c r="AD168" i="23" s="1"/>
  <c r="T168" i="23"/>
  <c r="P125" i="22"/>
  <c r="R124" i="6"/>
  <c r="S124" i="6"/>
  <c r="AL528" i="18"/>
  <c r="AD426" i="23" s="1"/>
  <c r="T426" i="23"/>
  <c r="P285" i="23"/>
  <c r="S387" i="18"/>
  <c r="R387" i="18"/>
  <c r="R304" i="18"/>
  <c r="S304" i="18"/>
  <c r="P202" i="23"/>
  <c r="S184" i="18"/>
  <c r="R184" i="18"/>
  <c r="P82" i="23"/>
  <c r="P499" i="23"/>
  <c r="R601" i="18"/>
  <c r="S601" i="18"/>
  <c r="S486" i="6"/>
  <c r="R486" i="6"/>
  <c r="P487" i="22"/>
  <c r="T316" i="23"/>
  <c r="AL418" i="18"/>
  <c r="AD316" i="23" s="1"/>
  <c r="AM76" i="6"/>
  <c r="T77" i="22"/>
  <c r="T134" i="22"/>
  <c r="AM133" i="6"/>
  <c r="S30" i="6"/>
  <c r="R30" i="6"/>
  <c r="P31" i="22"/>
  <c r="R140" i="6"/>
  <c r="S140" i="6"/>
  <c r="P141" i="22"/>
  <c r="AL124" i="18"/>
  <c r="AD22" i="23" s="1"/>
  <c r="T22" i="23"/>
  <c r="P359" i="23"/>
  <c r="S461" i="18"/>
  <c r="R461" i="18"/>
  <c r="R164" i="6"/>
  <c r="P165" i="22"/>
  <c r="S164" i="6"/>
  <c r="P480" i="22"/>
  <c r="S479" i="6"/>
  <c r="R479" i="6"/>
  <c r="P217" i="23"/>
  <c r="S319" i="18"/>
  <c r="R319" i="18"/>
  <c r="T428" i="23"/>
  <c r="AL530" i="18"/>
  <c r="AD428" i="23" s="1"/>
  <c r="AL121" i="18"/>
  <c r="AD19" i="23" s="1"/>
  <c r="T19" i="23"/>
  <c r="P190" i="23"/>
  <c r="S292" i="18"/>
  <c r="R292" i="18"/>
  <c r="P180" i="23"/>
  <c r="S282" i="18"/>
  <c r="R282" i="18"/>
  <c r="T360" i="22"/>
  <c r="AM359" i="6"/>
  <c r="R596" i="18"/>
  <c r="S596" i="18"/>
  <c r="P494" i="23"/>
  <c r="AM405" i="6"/>
  <c r="T406" i="22"/>
  <c r="R340" i="18"/>
  <c r="S340" i="18"/>
  <c r="P238" i="23"/>
  <c r="P282" i="22"/>
  <c r="S281" i="6"/>
  <c r="R281" i="6"/>
  <c r="AM463" i="6"/>
  <c r="T464" i="22"/>
  <c r="R290" i="18"/>
  <c r="P188" i="23"/>
  <c r="S290" i="18"/>
  <c r="T455" i="23"/>
  <c r="AL557" i="18"/>
  <c r="AD455" i="23" s="1"/>
  <c r="AM434" i="6"/>
  <c r="T435" i="22"/>
  <c r="S607" i="18"/>
  <c r="P505" i="23"/>
  <c r="R607" i="18"/>
  <c r="R14" i="6"/>
  <c r="P15" i="22"/>
  <c r="S14" i="6"/>
  <c r="T336" i="23"/>
  <c r="AL438" i="18"/>
  <c r="AD336" i="23" s="1"/>
  <c r="AL527" i="18"/>
  <c r="AD425" i="23" s="1"/>
  <c r="T425" i="23"/>
  <c r="AL523" i="18"/>
  <c r="AD421" i="23" s="1"/>
  <c r="T421" i="23"/>
  <c r="T447" i="22"/>
  <c r="AM446" i="6"/>
  <c r="R248" i="18"/>
  <c r="S248" i="18"/>
  <c r="P146" i="23"/>
  <c r="P362" i="23"/>
  <c r="R464" i="18"/>
  <c r="S464" i="18"/>
  <c r="T316" i="22"/>
  <c r="AM315" i="6"/>
  <c r="R285" i="6"/>
  <c r="P286" i="22"/>
  <c r="S285" i="6"/>
  <c r="AM259" i="6"/>
  <c r="T260" i="22"/>
  <c r="R60" i="6"/>
  <c r="S60" i="6"/>
  <c r="P61" i="22"/>
  <c r="R236" i="6"/>
  <c r="S236" i="6"/>
  <c r="P237" i="22"/>
  <c r="AL300" i="18"/>
  <c r="AD198" i="23" s="1"/>
  <c r="T198" i="23"/>
  <c r="AM64" i="6"/>
  <c r="T65" i="22"/>
  <c r="R402" i="18"/>
  <c r="S402" i="18"/>
  <c r="P300" i="23"/>
  <c r="R223" i="18"/>
  <c r="S223" i="18"/>
  <c r="P121" i="23"/>
  <c r="AL436" i="18"/>
  <c r="AD334" i="23" s="1"/>
  <c r="T334" i="23"/>
  <c r="T440" i="22"/>
  <c r="AM439" i="6"/>
  <c r="R344" i="18"/>
  <c r="S344" i="18"/>
  <c r="P242" i="23"/>
  <c r="AM139" i="6"/>
  <c r="T140" i="22"/>
  <c r="R173" i="18"/>
  <c r="P71" i="23"/>
  <c r="S173" i="18"/>
  <c r="T370" i="22"/>
  <c r="AM369" i="6"/>
  <c r="T410" i="22"/>
  <c r="AM409" i="6"/>
  <c r="P122" i="22"/>
  <c r="S121" i="6"/>
  <c r="R121" i="6"/>
  <c r="R343" i="6"/>
  <c r="P344" i="22"/>
  <c r="S343" i="6"/>
  <c r="T385" i="23"/>
  <c r="AL487" i="18"/>
  <c r="AD385" i="23" s="1"/>
  <c r="T81" i="22"/>
  <c r="AM80" i="6"/>
  <c r="R179" i="6"/>
  <c r="P180" i="22"/>
  <c r="S179" i="6"/>
  <c r="T310" i="23"/>
  <c r="AL412" i="18"/>
  <c r="AD310" i="23" s="1"/>
  <c r="AL543" i="18"/>
  <c r="AD441" i="23" s="1"/>
  <c r="T441" i="23"/>
  <c r="T388" i="22"/>
  <c r="AM387" i="6"/>
  <c r="T98" i="23"/>
  <c r="AL200" i="18"/>
  <c r="AD98" i="23" s="1"/>
  <c r="R471" i="6"/>
  <c r="S471" i="6"/>
  <c r="P472" i="22"/>
  <c r="P268" i="23"/>
  <c r="S370" i="18"/>
  <c r="R370" i="18"/>
  <c r="S385" i="6"/>
  <c r="R385" i="6"/>
  <c r="P386" i="22"/>
  <c r="S295" i="18"/>
  <c r="R295" i="18"/>
  <c r="P193" i="23"/>
  <c r="P373" i="23"/>
  <c r="S475" i="18"/>
  <c r="R475" i="18"/>
  <c r="P211" i="22"/>
  <c r="R210" i="6"/>
  <c r="S210" i="6"/>
  <c r="S545" i="18"/>
  <c r="R545" i="18"/>
  <c r="P443" i="23"/>
  <c r="AL275" i="18"/>
  <c r="AD173" i="23" s="1"/>
  <c r="T173" i="23"/>
  <c r="S211" i="18"/>
  <c r="R211" i="18"/>
  <c r="P109" i="23"/>
  <c r="T67" i="22"/>
  <c r="AM66" i="6"/>
  <c r="T292" i="23"/>
  <c r="AL394" i="18"/>
  <c r="AD292" i="23" s="1"/>
  <c r="T48" i="22"/>
  <c r="AM47" i="6"/>
  <c r="P393" i="23"/>
  <c r="R495" i="18"/>
  <c r="S495" i="18"/>
  <c r="S428" i="18"/>
  <c r="P326" i="23"/>
  <c r="R428" i="18"/>
  <c r="R148" i="6"/>
  <c r="P149" i="22"/>
  <c r="S148" i="6"/>
  <c r="T56" i="23"/>
  <c r="AL158" i="18"/>
  <c r="AD56" i="23" s="1"/>
  <c r="AM74" i="6"/>
  <c r="T75" i="22"/>
  <c r="AL138" i="18"/>
  <c r="AD36" i="23" s="1"/>
  <c r="T36" i="23"/>
  <c r="S441" i="6"/>
  <c r="P442" i="22"/>
  <c r="R441" i="6"/>
  <c r="R458" i="18"/>
  <c r="S458" i="18"/>
  <c r="P356" i="23"/>
  <c r="R301" i="18"/>
  <c r="P199" i="23"/>
  <c r="S301" i="18"/>
  <c r="T227" i="23"/>
  <c r="AL329" i="18"/>
  <c r="AD227" i="23" s="1"/>
  <c r="P306" i="23"/>
  <c r="S408" i="18"/>
  <c r="R408" i="18"/>
  <c r="AL302" i="18"/>
  <c r="AD200" i="23" s="1"/>
  <c r="T200" i="23"/>
  <c r="P85" i="23"/>
  <c r="R187" i="18"/>
  <c r="S187" i="18"/>
  <c r="AL582" i="18"/>
  <c r="AD480" i="23" s="1"/>
  <c r="T480" i="23"/>
  <c r="F19" i="1"/>
  <c r="F25" i="1" s="1"/>
  <c r="T373" i="22"/>
  <c r="AM372" i="6"/>
  <c r="T99" i="23"/>
  <c r="AL201" i="18"/>
  <c r="AD99" i="23" s="1"/>
  <c r="S308" i="6"/>
  <c r="P309" i="22"/>
  <c r="R308" i="6"/>
  <c r="R70" i="6"/>
  <c r="P71" i="22"/>
  <c r="S70" i="6"/>
  <c r="T298" i="22"/>
  <c r="AM297" i="6"/>
  <c r="AQ115" i="18"/>
  <c r="W24" i="14"/>
  <c r="W18" i="14"/>
  <c r="W14" i="14"/>
  <c r="W21" i="14"/>
  <c r="W29" i="14"/>
  <c r="W35" i="14"/>
  <c r="W25" i="14"/>
  <c r="W34" i="14"/>
  <c r="W19" i="14"/>
  <c r="W22" i="14"/>
  <c r="W28" i="14"/>
  <c r="W15" i="14"/>
  <c r="W31" i="14"/>
  <c r="W17" i="14"/>
  <c r="W20" i="14"/>
  <c r="W23" i="14"/>
  <c r="W32" i="14"/>
  <c r="W11" i="14"/>
  <c r="W13" i="14"/>
  <c r="W16" i="14"/>
  <c r="W27" i="14"/>
  <c r="W26" i="14"/>
  <c r="W12" i="14"/>
  <c r="W33" i="14"/>
  <c r="W30" i="14"/>
  <c r="W10" i="14"/>
  <c r="AL268" i="18"/>
  <c r="AD166" i="23" s="1"/>
  <c r="T166" i="23"/>
  <c r="R303" i="6"/>
  <c r="P304" i="22"/>
  <c r="S303" i="6"/>
  <c r="S439" i="18"/>
  <c r="R439" i="18"/>
  <c r="P337" i="23"/>
  <c r="T190" i="22"/>
  <c r="AM189" i="6"/>
  <c r="T192" i="22"/>
  <c r="AM191" i="6"/>
  <c r="AL565" i="18"/>
  <c r="AD463" i="23" s="1"/>
  <c r="T463" i="23"/>
  <c r="T252" i="22"/>
  <c r="AM251" i="6"/>
  <c r="AL348" i="18"/>
  <c r="AD246" i="23" s="1"/>
  <c r="T246" i="23"/>
  <c r="T485" i="22"/>
  <c r="AM484" i="6"/>
  <c r="S574" i="18"/>
  <c r="R574" i="18"/>
  <c r="P472" i="23"/>
  <c r="P42" i="22"/>
  <c r="R41" i="6"/>
  <c r="S41" i="6"/>
  <c r="S251" i="18"/>
  <c r="P149" i="23"/>
  <c r="R251" i="18"/>
  <c r="S223" i="6"/>
  <c r="R223" i="6"/>
  <c r="P224" i="22"/>
  <c r="S347" i="18"/>
  <c r="P245" i="23"/>
  <c r="R347" i="18"/>
  <c r="R239" i="18"/>
  <c r="P137" i="23"/>
  <c r="S239" i="18"/>
  <c r="S308" i="18"/>
  <c r="P206" i="23"/>
  <c r="R308" i="18"/>
  <c r="P451" i="22"/>
  <c r="R450" i="6"/>
  <c r="S450" i="6"/>
  <c r="S457" i="18"/>
  <c r="P355" i="23"/>
  <c r="R457" i="18"/>
  <c r="AM358" i="6"/>
  <c r="T359" i="22"/>
  <c r="S183" i="18"/>
  <c r="P81" i="23"/>
  <c r="R183" i="18"/>
  <c r="T76" i="22"/>
  <c r="AM75" i="6"/>
  <c r="AM129" i="6"/>
  <c r="T130" i="22"/>
  <c r="P18" i="23"/>
  <c r="S120" i="18"/>
  <c r="R120" i="18"/>
  <c r="T487" i="23"/>
  <c r="AL589" i="18"/>
  <c r="AD487" i="23" s="1"/>
  <c r="T324" i="23"/>
  <c r="AL426" i="18"/>
  <c r="AD324" i="23" s="1"/>
  <c r="T267" i="22"/>
  <c r="AM266" i="6"/>
  <c r="AM197" i="6"/>
  <c r="T198" i="22"/>
  <c r="T384" i="23"/>
  <c r="AL486" i="18"/>
  <c r="AD384" i="23" s="1"/>
  <c r="AL181" i="18"/>
  <c r="AD79" i="23" s="1"/>
  <c r="T79" i="23"/>
  <c r="R514" i="18"/>
  <c r="S514" i="18"/>
  <c r="P412" i="23"/>
  <c r="T44" i="23"/>
  <c r="AL146" i="18"/>
  <c r="AD44" i="23" s="1"/>
  <c r="S283" i="6"/>
  <c r="P284" i="22"/>
  <c r="R283" i="6"/>
  <c r="T340" i="22"/>
  <c r="AM339" i="6"/>
  <c r="R251" i="6"/>
  <c r="P252" i="22"/>
  <c r="S251" i="6"/>
  <c r="P318" i="22"/>
  <c r="R317" i="6"/>
  <c r="S317" i="6"/>
  <c r="AM172" i="6"/>
  <c r="T173" i="22"/>
  <c r="AM45" i="6"/>
  <c r="T46" i="22"/>
  <c r="R195" i="6"/>
  <c r="P196" i="22"/>
  <c r="S195" i="6"/>
  <c r="T493" i="22"/>
  <c r="AM492" i="6"/>
  <c r="AM421" i="6"/>
  <c r="T422" i="22"/>
  <c r="T92" i="22"/>
  <c r="AM91" i="6"/>
  <c r="S149" i="6"/>
  <c r="P150" i="22"/>
  <c r="R149" i="6"/>
  <c r="AM150" i="6"/>
  <c r="T151" i="22"/>
  <c r="AM34" i="6"/>
  <c r="T35" i="22"/>
  <c r="P434" i="23"/>
  <c r="R536" i="18"/>
  <c r="S536" i="18"/>
  <c r="S166" i="6"/>
  <c r="P167" i="22"/>
  <c r="R166" i="6"/>
  <c r="R342" i="18"/>
  <c r="P240" i="23"/>
  <c r="S342" i="18"/>
  <c r="AM239" i="6"/>
  <c r="T240" i="22"/>
  <c r="AM264" i="6"/>
  <c r="T265" i="22"/>
  <c r="AL238" i="18"/>
  <c r="AD136" i="23" s="1"/>
  <c r="T136" i="23"/>
  <c r="P250" i="23"/>
  <c r="S352" i="18"/>
  <c r="R352" i="18"/>
  <c r="T465" i="23"/>
  <c r="AL567" i="18"/>
  <c r="AD465" i="23" s="1"/>
  <c r="AM507" i="6"/>
  <c r="T508" i="22"/>
  <c r="T423" i="22"/>
  <c r="AM422" i="6"/>
  <c r="S497" i="6"/>
  <c r="P498" i="22"/>
  <c r="R497" i="6"/>
  <c r="R221" i="18"/>
  <c r="P119" i="23"/>
  <c r="S221" i="18"/>
  <c r="R581" i="18"/>
  <c r="S581" i="18"/>
  <c r="P479" i="23"/>
  <c r="R390" i="6"/>
  <c r="S390" i="6"/>
  <c r="P391" i="22"/>
  <c r="T131" i="22"/>
  <c r="AM130" i="6"/>
  <c r="T486" i="22"/>
  <c r="AM485" i="6"/>
  <c r="S482" i="6"/>
  <c r="P483" i="22"/>
  <c r="R482" i="6"/>
  <c r="R587" i="18"/>
  <c r="S587" i="18"/>
  <c r="P485" i="23"/>
  <c r="T119" i="23"/>
  <c r="AL221" i="18"/>
  <c r="AD119" i="23" s="1"/>
  <c r="T240" i="23"/>
  <c r="AL342" i="18"/>
  <c r="AD240" i="23" s="1"/>
  <c r="T145" i="22"/>
  <c r="AM144" i="6"/>
  <c r="AM474" i="6"/>
  <c r="T475" i="22"/>
  <c r="P389" i="23"/>
  <c r="R491" i="18"/>
  <c r="S491" i="18"/>
  <c r="S328" i="6"/>
  <c r="P329" i="22"/>
  <c r="R328" i="6"/>
  <c r="AL496" i="18"/>
  <c r="AD394" i="23" s="1"/>
  <c r="T394" i="23"/>
  <c r="R351" i="6"/>
  <c r="S351" i="6"/>
  <c r="P352" i="22"/>
  <c r="S262" i="18"/>
  <c r="P160" i="23"/>
  <c r="R262" i="18"/>
  <c r="AL555" i="18"/>
  <c r="AD453" i="23" s="1"/>
  <c r="T453" i="23"/>
  <c r="P444" i="23"/>
  <c r="S546" i="18"/>
  <c r="R546" i="18"/>
  <c r="T342" i="23"/>
  <c r="AL444" i="18"/>
  <c r="AD342" i="23" s="1"/>
  <c r="P380" i="22"/>
  <c r="S379" i="6"/>
  <c r="R379" i="6"/>
  <c r="S419" i="6"/>
  <c r="P420" i="22"/>
  <c r="R419" i="6"/>
  <c r="R133" i="18"/>
  <c r="S133" i="18"/>
  <c r="P31" i="23"/>
  <c r="R349" i="18"/>
  <c r="P247" i="23"/>
  <c r="S349" i="18"/>
  <c r="AL257" i="18"/>
  <c r="AD155" i="23" s="1"/>
  <c r="T155" i="23"/>
  <c r="AL533" i="18"/>
  <c r="AD431" i="23" s="1"/>
  <c r="T431" i="23"/>
  <c r="T402" i="23"/>
  <c r="AL504" i="18"/>
  <c r="AD402" i="23" s="1"/>
  <c r="P425" i="22"/>
  <c r="S424" i="6"/>
  <c r="R424" i="6"/>
  <c r="S469" i="6"/>
  <c r="P470" i="22"/>
  <c r="R469" i="6"/>
  <c r="AM331" i="6"/>
  <c r="T332" i="22"/>
  <c r="R293" i="6"/>
  <c r="S293" i="6"/>
  <c r="P294" i="22"/>
  <c r="T199" i="23"/>
  <c r="AL301" i="18"/>
  <c r="AD199" i="23" s="1"/>
  <c r="AL247" i="18"/>
  <c r="AD145" i="23" s="1"/>
  <c r="T145" i="23"/>
  <c r="R209" i="18"/>
  <c r="S209" i="18"/>
  <c r="P107" i="23"/>
  <c r="R568" i="18"/>
  <c r="S568" i="18"/>
  <c r="P466" i="23"/>
  <c r="AM345" i="6"/>
  <c r="T346" i="22"/>
  <c r="T104" i="23"/>
  <c r="AL206" i="18"/>
  <c r="AD104" i="23" s="1"/>
  <c r="T380" i="22"/>
  <c r="AM379" i="6"/>
  <c r="AM419" i="6"/>
  <c r="T420" i="22"/>
  <c r="P450" i="23"/>
  <c r="S552" i="18"/>
  <c r="R552" i="18"/>
  <c r="P159" i="22"/>
  <c r="R158" i="6"/>
  <c r="S158" i="6"/>
  <c r="AM23" i="6"/>
  <c r="T24" i="22"/>
  <c r="P257" i="22"/>
  <c r="R256" i="6"/>
  <c r="S256" i="6"/>
  <c r="R379" i="18"/>
  <c r="P277" i="23"/>
  <c r="S379" i="18"/>
  <c r="S185" i="6"/>
  <c r="P186" i="22"/>
  <c r="R185" i="6"/>
  <c r="AL511" i="18"/>
  <c r="AD409" i="23" s="1"/>
  <c r="T409" i="23"/>
  <c r="T439" i="22"/>
  <c r="AM438" i="6"/>
  <c r="AL450" i="18"/>
  <c r="AD348" i="23" s="1"/>
  <c r="T348" i="23"/>
  <c r="T418" i="23"/>
  <c r="AL520" i="18"/>
  <c r="AD418" i="23" s="1"/>
  <c r="S349" i="6"/>
  <c r="R349" i="6"/>
  <c r="P350" i="22"/>
  <c r="AL410" i="18"/>
  <c r="AD308" i="23" s="1"/>
  <c r="T308" i="23"/>
  <c r="S454" i="18"/>
  <c r="P352" i="23"/>
  <c r="R454" i="18"/>
  <c r="P249" i="23"/>
  <c r="S351" i="18"/>
  <c r="R351" i="18"/>
  <c r="S194" i="18"/>
  <c r="R194" i="18"/>
  <c r="P92" i="23"/>
  <c r="S76" i="6"/>
  <c r="R76" i="6"/>
  <c r="P77" i="22"/>
  <c r="T488" i="23"/>
  <c r="AL590" i="18"/>
  <c r="AD488" i="23" s="1"/>
  <c r="T232" i="23"/>
  <c r="AL334" i="18"/>
  <c r="AD232" i="23" s="1"/>
  <c r="AM140" i="6"/>
  <c r="T141" i="22"/>
  <c r="AL388" i="18"/>
  <c r="AD286" i="23" s="1"/>
  <c r="T286" i="23"/>
  <c r="T492" i="23"/>
  <c r="AL594" i="18"/>
  <c r="AD492" i="23" s="1"/>
  <c r="T412" i="22"/>
  <c r="AM411" i="6"/>
  <c r="AL293" i="18"/>
  <c r="AD191" i="23" s="1"/>
  <c r="T191" i="23"/>
  <c r="S88" i="6"/>
  <c r="P89" i="22"/>
  <c r="R88" i="6"/>
  <c r="T289" i="22"/>
  <c r="AM288" i="6"/>
  <c r="P360" i="22"/>
  <c r="S359" i="6"/>
  <c r="R359" i="6"/>
  <c r="T260" i="23"/>
  <c r="AL362" i="18"/>
  <c r="AD260" i="23" s="1"/>
  <c r="R405" i="6"/>
  <c r="P406" i="22"/>
  <c r="S405" i="6"/>
  <c r="P158" i="23"/>
  <c r="S260" i="18"/>
  <c r="R260" i="18"/>
  <c r="T343" i="22"/>
  <c r="AM342" i="6"/>
  <c r="AM401" i="6"/>
  <c r="T402" i="22"/>
  <c r="AL340" i="18"/>
  <c r="AD238" i="23" s="1"/>
  <c r="T238" i="23"/>
  <c r="R224" i="18"/>
  <c r="S224" i="18"/>
  <c r="P122" i="23"/>
  <c r="P464" i="22"/>
  <c r="R463" i="6"/>
  <c r="S463" i="6"/>
  <c r="P94" i="22"/>
  <c r="S93" i="6"/>
  <c r="R93" i="6"/>
  <c r="T95" i="22"/>
  <c r="AM94" i="6"/>
  <c r="S434" i="6"/>
  <c r="P435" i="22"/>
  <c r="R434" i="6"/>
  <c r="S330" i="18"/>
  <c r="R330" i="18"/>
  <c r="P228" i="23"/>
  <c r="P287" i="22"/>
  <c r="R286" i="6"/>
  <c r="S286" i="6"/>
  <c r="AM467" i="6"/>
  <c r="T468" i="22"/>
  <c r="T15" i="22"/>
  <c r="AM14" i="6"/>
  <c r="R447" i="6"/>
  <c r="S447" i="6"/>
  <c r="P448" i="22"/>
  <c r="R81" i="6"/>
  <c r="S81" i="6"/>
  <c r="P82" i="22"/>
  <c r="R244" i="18"/>
  <c r="P142" i="23"/>
  <c r="S244" i="18"/>
  <c r="P242" i="22"/>
  <c r="S241" i="6"/>
  <c r="R241" i="6"/>
  <c r="AM70" i="6"/>
  <c r="T71" i="22"/>
  <c r="T129" i="22"/>
  <c r="AM128" i="6"/>
  <c r="R503" i="6"/>
  <c r="P504" i="22"/>
  <c r="S503" i="6"/>
  <c r="R561" i="18"/>
  <c r="S561" i="18"/>
  <c r="P459" i="23"/>
  <c r="P198" i="23"/>
  <c r="S300" i="18"/>
  <c r="R300" i="18"/>
  <c r="P485" i="22"/>
  <c r="R484" i="6"/>
  <c r="S484" i="6"/>
  <c r="T462" i="22"/>
  <c r="AM461" i="6"/>
  <c r="S24" i="6"/>
  <c r="R24" i="6"/>
  <c r="P25" i="22"/>
  <c r="T121" i="23"/>
  <c r="AL223" i="18"/>
  <c r="AD121" i="23" s="1"/>
  <c r="R272" i="18"/>
  <c r="P170" i="23"/>
  <c r="S272" i="18"/>
  <c r="AM491" i="6"/>
  <c r="T492" i="22"/>
  <c r="AL344" i="18"/>
  <c r="AD242" i="23" s="1"/>
  <c r="T242" i="23"/>
  <c r="T276" i="23"/>
  <c r="AL378" i="18"/>
  <c r="AD276" i="23" s="1"/>
  <c r="R353" i="18"/>
  <c r="P251" i="23"/>
  <c r="S353" i="18"/>
  <c r="T110" i="22"/>
  <c r="AM109" i="6"/>
  <c r="R448" i="18"/>
  <c r="P346" i="23"/>
  <c r="S448" i="18"/>
  <c r="S120" i="6"/>
  <c r="P121" i="22"/>
  <c r="R120" i="6"/>
  <c r="P289" i="23"/>
  <c r="R391" i="18"/>
  <c r="S391" i="18"/>
  <c r="T433" i="23"/>
  <c r="AL535" i="18"/>
  <c r="AD433" i="23" s="1"/>
  <c r="AL419" i="18"/>
  <c r="AD317" i="23" s="1"/>
  <c r="T317" i="23"/>
  <c r="R123" i="6"/>
  <c r="P124" i="22"/>
  <c r="S123" i="6"/>
  <c r="T56" i="22"/>
  <c r="AM55" i="6"/>
  <c r="S149" i="18"/>
  <c r="R149" i="18"/>
  <c r="P47" i="23"/>
  <c r="R249" i="18"/>
  <c r="S249" i="18"/>
  <c r="P147" i="23"/>
  <c r="S366" i="18"/>
  <c r="P264" i="23"/>
  <c r="R366" i="18"/>
  <c r="AM332" i="6"/>
  <c r="T333" i="22"/>
  <c r="R48" i="6"/>
  <c r="S48" i="6"/>
  <c r="P49" i="22"/>
  <c r="R482" i="18"/>
  <c r="P380" i="23"/>
  <c r="S482" i="18"/>
  <c r="R215" i="6"/>
  <c r="S215" i="6"/>
  <c r="P216" i="22"/>
  <c r="AM365" i="6"/>
  <c r="T366" i="22"/>
  <c r="S316" i="6"/>
  <c r="P317" i="22"/>
  <c r="R316" i="6"/>
  <c r="AM389" i="6"/>
  <c r="T390" i="22"/>
  <c r="T63" i="22"/>
  <c r="AM62" i="6"/>
  <c r="T461" i="22"/>
  <c r="AM460" i="6"/>
  <c r="T310" i="22"/>
  <c r="AM309" i="6"/>
  <c r="T149" i="23"/>
  <c r="AL251" i="18"/>
  <c r="AD149" i="23" s="1"/>
  <c r="AL295" i="18"/>
  <c r="AD193" i="23" s="1"/>
  <c r="T193" i="23"/>
  <c r="P345" i="22"/>
  <c r="S344" i="6"/>
  <c r="R344" i="6"/>
  <c r="R306" i="18"/>
  <c r="P204" i="23"/>
  <c r="S306" i="18"/>
  <c r="R47" i="6"/>
  <c r="P48" i="22"/>
  <c r="S47" i="6"/>
  <c r="AL495" i="18"/>
  <c r="AD393" i="23" s="1"/>
  <c r="T393" i="23"/>
  <c r="T258" i="22"/>
  <c r="AM257" i="6"/>
  <c r="T326" i="23"/>
  <c r="AL428" i="18"/>
  <c r="AD326" i="23" s="1"/>
  <c r="S82" i="6"/>
  <c r="P83" i="22"/>
  <c r="R82" i="6"/>
  <c r="T80" i="23"/>
  <c r="AL182" i="18"/>
  <c r="AD80" i="23" s="1"/>
  <c r="T223" i="23"/>
  <c r="AL325" i="18"/>
  <c r="AD223" i="23" s="1"/>
  <c r="T239" i="22"/>
  <c r="AM238" i="6"/>
  <c r="R400" i="18"/>
  <c r="P298" i="23"/>
  <c r="S400" i="18"/>
  <c r="T282" i="23"/>
  <c r="AL384" i="18"/>
  <c r="AD282" i="23" s="1"/>
  <c r="R324" i="18"/>
  <c r="P222" i="23"/>
  <c r="S324" i="18"/>
  <c r="R485" i="18"/>
  <c r="P383" i="23"/>
  <c r="S485" i="18"/>
  <c r="R51" i="23" l="1"/>
  <c r="AA153" i="18"/>
  <c r="U51" i="23" s="1"/>
  <c r="R304" i="22"/>
  <c r="AA303" i="6"/>
  <c r="U304" i="22" s="1"/>
  <c r="AA27" i="6"/>
  <c r="U28" i="22" s="1"/>
  <c r="R28" i="22"/>
  <c r="AA294" i="18"/>
  <c r="U192" i="23" s="1"/>
  <c r="R192" i="23"/>
  <c r="R249" i="22"/>
  <c r="AA248" i="6"/>
  <c r="U249" i="22" s="1"/>
  <c r="E7" i="6"/>
  <c r="D19" i="1"/>
  <c r="D25" i="1" s="1"/>
  <c r="D27" i="1" s="1"/>
  <c r="R88" i="22"/>
  <c r="AA87" i="6"/>
  <c r="U88" i="22" s="1"/>
  <c r="AA339" i="6"/>
  <c r="U340" i="22" s="1"/>
  <c r="R340" i="22"/>
  <c r="R61" i="23"/>
  <c r="AA163" i="18"/>
  <c r="U61" i="23" s="1"/>
  <c r="R218" i="23"/>
  <c r="AA320" i="18"/>
  <c r="U218" i="23" s="1"/>
  <c r="R17" i="22"/>
  <c r="AA16" i="6"/>
  <c r="U17" i="22" s="1"/>
  <c r="M78" i="3"/>
  <c r="N78" i="3" s="1"/>
  <c r="E8" i="6"/>
  <c r="R334" i="22"/>
  <c r="AA333" i="6"/>
  <c r="U334" i="22" s="1"/>
  <c r="R392" i="23"/>
  <c r="AA494" i="18"/>
  <c r="U392" i="23" s="1"/>
  <c r="R272" i="23"/>
  <c r="AA374" i="18"/>
  <c r="U272" i="23" s="1"/>
  <c r="R435" i="22"/>
  <c r="AA434" i="6"/>
  <c r="U435" i="22" s="1"/>
  <c r="R408" i="23"/>
  <c r="AA510" i="18"/>
  <c r="U408" i="23" s="1"/>
  <c r="AA530" i="18"/>
  <c r="U428" i="23" s="1"/>
  <c r="R428" i="23"/>
  <c r="AA501" i="18"/>
  <c r="U399" i="23" s="1"/>
  <c r="R399" i="23"/>
  <c r="AA155" i="18"/>
  <c r="U53" i="23" s="1"/>
  <c r="R53" i="23"/>
  <c r="AA207" i="18"/>
  <c r="U105" i="23" s="1"/>
  <c r="R105" i="23"/>
  <c r="AA12" i="6"/>
  <c r="U13" i="22" s="1"/>
  <c r="R13" i="22"/>
  <c r="E5" i="6"/>
  <c r="AA578" i="18"/>
  <c r="U476" i="23" s="1"/>
  <c r="R476" i="23"/>
  <c r="R383" i="23"/>
  <c r="AA485" i="18"/>
  <c r="U383" i="23" s="1"/>
  <c r="R420" i="22"/>
  <c r="AA419" i="6"/>
  <c r="U420" i="22" s="1"/>
  <c r="AA308" i="6"/>
  <c r="U309" i="22" s="1"/>
  <c r="R309" i="22"/>
  <c r="AA119" i="18"/>
  <c r="U17" i="23" s="1"/>
  <c r="R17" i="23"/>
  <c r="R59" i="22"/>
  <c r="AA58" i="6"/>
  <c r="U59" i="22" s="1"/>
  <c r="R104" i="23"/>
  <c r="AA206" i="18"/>
  <c r="U104" i="23" s="1"/>
  <c r="R190" i="22"/>
  <c r="AA189" i="6"/>
  <c r="U190" i="22" s="1"/>
  <c r="R244" i="23"/>
  <c r="AA346" i="18"/>
  <c r="U244" i="23" s="1"/>
  <c r="AA341" i="6"/>
  <c r="U342" i="22" s="1"/>
  <c r="R342" i="22"/>
  <c r="R85" i="22"/>
  <c r="AA84" i="6"/>
  <c r="U85" i="22" s="1"/>
  <c r="AA331" i="6"/>
  <c r="U332" i="22" s="1"/>
  <c r="R332" i="22"/>
  <c r="AA25" i="6"/>
  <c r="U26" i="22" s="1"/>
  <c r="R26" i="22"/>
  <c r="AA442" i="18"/>
  <c r="U340" i="23" s="1"/>
  <c r="R340" i="23"/>
  <c r="AA373" i="18"/>
  <c r="U271" i="23" s="1"/>
  <c r="R271" i="23"/>
  <c r="AA415" i="18"/>
  <c r="U313" i="23" s="1"/>
  <c r="R313" i="23"/>
  <c r="AA319" i="6"/>
  <c r="U320" i="22" s="1"/>
  <c r="R320" i="22"/>
  <c r="AA427" i="18"/>
  <c r="U325" i="23" s="1"/>
  <c r="R325" i="23"/>
  <c r="R46" i="22"/>
  <c r="AA45" i="6"/>
  <c r="U46" i="22" s="1"/>
  <c r="R264" i="23"/>
  <c r="AA366" i="18"/>
  <c r="U264" i="23" s="1"/>
  <c r="R170" i="23"/>
  <c r="AA272" i="18"/>
  <c r="U170" i="23" s="1"/>
  <c r="R92" i="23"/>
  <c r="AA194" i="18"/>
  <c r="U92" i="23" s="1"/>
  <c r="AA328" i="6"/>
  <c r="U329" i="22" s="1"/>
  <c r="R329" i="22"/>
  <c r="AA457" i="18"/>
  <c r="U355" i="23" s="1"/>
  <c r="R355" i="23"/>
  <c r="AA439" i="18"/>
  <c r="U337" i="23" s="1"/>
  <c r="R337" i="23"/>
  <c r="R373" i="23"/>
  <c r="AA475" i="18"/>
  <c r="U373" i="23" s="1"/>
  <c r="R146" i="23"/>
  <c r="AA248" i="18"/>
  <c r="U146" i="23" s="1"/>
  <c r="R190" i="23"/>
  <c r="AA292" i="18"/>
  <c r="U190" i="23" s="1"/>
  <c r="R82" i="23"/>
  <c r="AA184" i="18"/>
  <c r="U82" i="23" s="1"/>
  <c r="AA279" i="6"/>
  <c r="U280" i="22" s="1"/>
  <c r="R280" i="22"/>
  <c r="AA433" i="6"/>
  <c r="U434" i="22" s="1"/>
  <c r="R434" i="22"/>
  <c r="R384" i="23"/>
  <c r="AA486" i="18"/>
  <c r="U384" i="23" s="1"/>
  <c r="R390" i="22"/>
  <c r="AA389" i="6"/>
  <c r="U390" i="22" s="1"/>
  <c r="AA496" i="6"/>
  <c r="U497" i="22" s="1"/>
  <c r="R497" i="22"/>
  <c r="AA560" i="18"/>
  <c r="U458" i="23" s="1"/>
  <c r="R458" i="23"/>
  <c r="R429" i="23"/>
  <c r="AA531" i="18"/>
  <c r="U429" i="23" s="1"/>
  <c r="R446" i="23"/>
  <c r="AA548" i="18"/>
  <c r="U446" i="23" s="1"/>
  <c r="R290" i="23"/>
  <c r="AA392" i="18"/>
  <c r="U290" i="23" s="1"/>
  <c r="AA411" i="18"/>
  <c r="U309" i="23" s="1"/>
  <c r="R309" i="23"/>
  <c r="AA583" i="18"/>
  <c r="U481" i="23" s="1"/>
  <c r="R481" i="23"/>
  <c r="R319" i="23"/>
  <c r="AA421" i="18"/>
  <c r="U319" i="23" s="1"/>
  <c r="R51" i="22"/>
  <c r="AA50" i="6"/>
  <c r="U51" i="22" s="1"/>
  <c r="R57" i="23"/>
  <c r="AA159" i="18"/>
  <c r="U57" i="23" s="1"/>
  <c r="AA415" i="6"/>
  <c r="U416" i="22" s="1"/>
  <c r="R416" i="22"/>
  <c r="R233" i="23"/>
  <c r="AA335" i="18"/>
  <c r="U233" i="23" s="1"/>
  <c r="R281" i="23"/>
  <c r="AA383" i="18"/>
  <c r="U281" i="23" s="1"/>
  <c r="AA524" i="18"/>
  <c r="U422" i="23" s="1"/>
  <c r="R422" i="23"/>
  <c r="AA246" i="18"/>
  <c r="U144" i="23" s="1"/>
  <c r="R144" i="23"/>
  <c r="R400" i="22"/>
  <c r="AA399" i="6"/>
  <c r="U400" i="22" s="1"/>
  <c r="R215" i="22"/>
  <c r="AA214" i="6"/>
  <c r="U215" i="22" s="1"/>
  <c r="AA458" i="6"/>
  <c r="U459" i="22" s="1"/>
  <c r="R459" i="22"/>
  <c r="R179" i="23"/>
  <c r="AA281" i="18"/>
  <c r="U179" i="23" s="1"/>
  <c r="AA434" i="18"/>
  <c r="U332" i="23" s="1"/>
  <c r="R332" i="23"/>
  <c r="R469" i="23"/>
  <c r="AA571" i="18"/>
  <c r="U469" i="23" s="1"/>
  <c r="R251" i="22"/>
  <c r="AA250" i="6"/>
  <c r="U251" i="22" s="1"/>
  <c r="AA135" i="6"/>
  <c r="U136" i="22" s="1"/>
  <c r="R136" i="22"/>
  <c r="AA398" i="6"/>
  <c r="U399" i="22" s="1"/>
  <c r="R399" i="22"/>
  <c r="AA294" i="6"/>
  <c r="U295" i="22" s="1"/>
  <c r="R295" i="22"/>
  <c r="R404" i="22"/>
  <c r="AA403" i="6"/>
  <c r="U404" i="22" s="1"/>
  <c r="R80" i="22"/>
  <c r="AA79" i="6"/>
  <c r="U80" i="22" s="1"/>
  <c r="AA386" i="18"/>
  <c r="U284" i="23" s="1"/>
  <c r="R284" i="23"/>
  <c r="R502" i="23"/>
  <c r="AA604" i="18"/>
  <c r="U502" i="23" s="1"/>
  <c r="R37" i="23"/>
  <c r="AA139" i="18"/>
  <c r="U37" i="23" s="1"/>
  <c r="R467" i="23"/>
  <c r="AA569" i="18"/>
  <c r="U467" i="23" s="1"/>
  <c r="R230" i="22"/>
  <c r="AA229" i="6"/>
  <c r="U230" i="22" s="1"/>
  <c r="AA429" i="18"/>
  <c r="U327" i="23" s="1"/>
  <c r="R327" i="23"/>
  <c r="R115" i="22"/>
  <c r="AA114" i="6"/>
  <c r="U115" i="22" s="1"/>
  <c r="AA199" i="18"/>
  <c r="U97" i="23" s="1"/>
  <c r="R97" i="23"/>
  <c r="AA513" i="18"/>
  <c r="U411" i="23" s="1"/>
  <c r="R411" i="23"/>
  <c r="AA414" i="18"/>
  <c r="U312" i="23" s="1"/>
  <c r="R312" i="23"/>
  <c r="E19" i="1"/>
  <c r="AA195" i="18"/>
  <c r="U93" i="23" s="1"/>
  <c r="R93" i="23"/>
  <c r="AA202" i="6"/>
  <c r="U203" i="22" s="1"/>
  <c r="R203" i="22"/>
  <c r="R173" i="23"/>
  <c r="AA275" i="18"/>
  <c r="U173" i="23" s="1"/>
  <c r="R47" i="23"/>
  <c r="AA149" i="18"/>
  <c r="U47" i="23" s="1"/>
  <c r="AA516" i="18"/>
  <c r="U414" i="23" s="1"/>
  <c r="R414" i="23"/>
  <c r="R289" i="23"/>
  <c r="AA391" i="18"/>
  <c r="U289" i="23" s="1"/>
  <c r="AA503" i="6"/>
  <c r="U504" i="22" s="1"/>
  <c r="R504" i="22"/>
  <c r="R89" i="22"/>
  <c r="AA88" i="6"/>
  <c r="U89" i="22" s="1"/>
  <c r="R490" i="23"/>
  <c r="AA592" i="18"/>
  <c r="U490" i="23" s="1"/>
  <c r="R127" i="22"/>
  <c r="AA126" i="6"/>
  <c r="U127" i="22" s="1"/>
  <c r="AA537" i="18"/>
  <c r="U435" i="23" s="1"/>
  <c r="R435" i="23"/>
  <c r="R282" i="23"/>
  <c r="AA384" i="18"/>
  <c r="U282" i="23" s="1"/>
  <c r="AA412" i="18"/>
  <c r="U310" i="23" s="1"/>
  <c r="R310" i="23"/>
  <c r="R210" i="23"/>
  <c r="AA312" i="18"/>
  <c r="U210" i="23" s="1"/>
  <c r="AA271" i="18"/>
  <c r="U169" i="23" s="1"/>
  <c r="R169" i="23"/>
  <c r="R402" i="23"/>
  <c r="AA504" i="18"/>
  <c r="U402" i="23" s="1"/>
  <c r="R188" i="22"/>
  <c r="AA187" i="6"/>
  <c r="U188" i="22" s="1"/>
  <c r="AA541" i="18"/>
  <c r="U439" i="23" s="1"/>
  <c r="R439" i="23"/>
  <c r="R452" i="23"/>
  <c r="AA554" i="18"/>
  <c r="U452" i="23" s="1"/>
  <c r="R100" i="22"/>
  <c r="AA99" i="6"/>
  <c r="U100" i="22" s="1"/>
  <c r="R101" i="23"/>
  <c r="AA203" i="18"/>
  <c r="U101" i="23" s="1"/>
  <c r="R364" i="23"/>
  <c r="AA466" i="18"/>
  <c r="U364" i="23" s="1"/>
  <c r="R121" i="22"/>
  <c r="AA120" i="6"/>
  <c r="U121" i="22" s="1"/>
  <c r="R287" i="22"/>
  <c r="AA286" i="6"/>
  <c r="U287" i="22" s="1"/>
  <c r="AA185" i="6"/>
  <c r="U186" i="22" s="1"/>
  <c r="R186" i="22"/>
  <c r="R470" i="22"/>
  <c r="AA469" i="6"/>
  <c r="U470" i="22" s="1"/>
  <c r="AA317" i="6"/>
  <c r="U318" i="22" s="1"/>
  <c r="R318" i="22"/>
  <c r="AA301" i="18"/>
  <c r="U199" i="23" s="1"/>
  <c r="R199" i="23"/>
  <c r="AA495" i="18"/>
  <c r="U393" i="23" s="1"/>
  <c r="R393" i="23"/>
  <c r="AA290" i="18"/>
  <c r="U188" i="23" s="1"/>
  <c r="R188" i="23"/>
  <c r="AA191" i="18"/>
  <c r="U89" i="23" s="1"/>
  <c r="R89" i="23"/>
  <c r="R94" i="23"/>
  <c r="AA196" i="18"/>
  <c r="U94" i="23" s="1"/>
  <c r="AA498" i="18"/>
  <c r="U396" i="23" s="1"/>
  <c r="R396" i="23"/>
  <c r="AA277" i="6"/>
  <c r="U278" i="22" s="1"/>
  <c r="R278" i="22"/>
  <c r="R98" i="22"/>
  <c r="AA97" i="6"/>
  <c r="U98" i="22" s="1"/>
  <c r="AA131" i="18"/>
  <c r="U29" i="23" s="1"/>
  <c r="R29" i="23"/>
  <c r="AA435" i="18"/>
  <c r="U333" i="23" s="1"/>
  <c r="R333" i="23"/>
  <c r="R427" i="22"/>
  <c r="AA426" i="6"/>
  <c r="U427" i="22" s="1"/>
  <c r="AA362" i="6"/>
  <c r="U363" i="22" s="1"/>
  <c r="R363" i="22"/>
  <c r="R204" i="22"/>
  <c r="AA203" i="6"/>
  <c r="U204" i="22" s="1"/>
  <c r="AA532" i="18"/>
  <c r="U430" i="23" s="1"/>
  <c r="R430" i="23"/>
  <c r="AA276" i="6"/>
  <c r="U277" i="22" s="1"/>
  <c r="R277" i="22"/>
  <c r="R146" i="22"/>
  <c r="AA145" i="6"/>
  <c r="U146" i="22" s="1"/>
  <c r="AA43" i="6"/>
  <c r="U44" i="22" s="1"/>
  <c r="R44" i="22"/>
  <c r="AA204" i="18"/>
  <c r="U102" i="23" s="1"/>
  <c r="R102" i="23"/>
  <c r="R359" i="22"/>
  <c r="AA358" i="6"/>
  <c r="U359" i="22" s="1"/>
  <c r="AA487" i="18"/>
  <c r="U385" i="23" s="1"/>
  <c r="R385" i="23"/>
  <c r="AA612" i="18"/>
  <c r="U510" i="23" s="1"/>
  <c r="R510" i="23"/>
  <c r="R59" i="23"/>
  <c r="AA161" i="18"/>
  <c r="U59" i="23" s="1"/>
  <c r="R235" i="22"/>
  <c r="AA234" i="6"/>
  <c r="U235" i="22" s="1"/>
  <c r="AA53" i="6"/>
  <c r="U54" i="22" s="1"/>
  <c r="R54" i="22"/>
  <c r="AA345" i="18"/>
  <c r="U243" i="23" s="1"/>
  <c r="R243" i="23"/>
  <c r="R181" i="22"/>
  <c r="AA180" i="6"/>
  <c r="U181" i="22" s="1"/>
  <c r="R150" i="23"/>
  <c r="AA252" i="18"/>
  <c r="U150" i="23" s="1"/>
  <c r="AA102" i="6"/>
  <c r="U103" i="22" s="1"/>
  <c r="R103" i="22"/>
  <c r="AA572" i="18"/>
  <c r="U470" i="23" s="1"/>
  <c r="R470" i="23"/>
  <c r="AA262" i="6"/>
  <c r="U263" i="22" s="1"/>
  <c r="R263" i="22"/>
  <c r="AA488" i="18"/>
  <c r="U386" i="23" s="1"/>
  <c r="R386" i="23"/>
  <c r="R187" i="22"/>
  <c r="AA186" i="6"/>
  <c r="U187" i="22" s="1"/>
  <c r="R493" i="22"/>
  <c r="AA492" i="6"/>
  <c r="U493" i="22" s="1"/>
  <c r="AA413" i="6"/>
  <c r="U414" i="22" s="1"/>
  <c r="R414" i="22"/>
  <c r="R248" i="23"/>
  <c r="AA350" i="18"/>
  <c r="U248" i="23" s="1"/>
  <c r="AA175" i="6"/>
  <c r="U176" i="22" s="1"/>
  <c r="R176" i="22"/>
  <c r="R291" i="23"/>
  <c r="AA393" i="18"/>
  <c r="U291" i="23" s="1"/>
  <c r="AA313" i="6"/>
  <c r="U314" i="22" s="1"/>
  <c r="R314" i="22"/>
  <c r="R225" i="23"/>
  <c r="AA327" i="18"/>
  <c r="U225" i="23" s="1"/>
  <c r="AA506" i="6"/>
  <c r="U507" i="22" s="1"/>
  <c r="R507" i="22"/>
  <c r="AA125" i="18"/>
  <c r="U23" i="23" s="1"/>
  <c r="R23" i="23"/>
  <c r="R489" i="22"/>
  <c r="AA488" i="6"/>
  <c r="U489" i="22" s="1"/>
  <c r="R427" i="23"/>
  <c r="AA529" i="18"/>
  <c r="U427" i="23" s="1"/>
  <c r="AA273" i="18"/>
  <c r="U171" i="23" s="1"/>
  <c r="R171" i="23"/>
  <c r="AA201" i="6"/>
  <c r="U202" i="22" s="1"/>
  <c r="R202" i="22"/>
  <c r="R24" i="23"/>
  <c r="AA126" i="18"/>
  <c r="U24" i="23" s="1"/>
  <c r="AA489" i="18"/>
  <c r="U387" i="23" s="1"/>
  <c r="R387" i="23"/>
  <c r="R97" i="22"/>
  <c r="AA96" i="6"/>
  <c r="U97" i="22" s="1"/>
  <c r="R398" i="23"/>
  <c r="AA500" i="18"/>
  <c r="U398" i="23" s="1"/>
  <c r="AA314" i="18"/>
  <c r="U212" i="23" s="1"/>
  <c r="R212" i="23"/>
  <c r="AA185" i="18"/>
  <c r="U83" i="23" s="1"/>
  <c r="R83" i="23"/>
  <c r="R236" i="23"/>
  <c r="AA338" i="18"/>
  <c r="U236" i="23" s="1"/>
  <c r="R338" i="23"/>
  <c r="AA440" i="18"/>
  <c r="U338" i="23" s="1"/>
  <c r="AA427" i="6"/>
  <c r="U428" i="22" s="1"/>
  <c r="R428" i="22"/>
  <c r="AA341" i="18"/>
  <c r="U239" i="23" s="1"/>
  <c r="R239" i="23"/>
  <c r="AA394" i="6"/>
  <c r="U395" i="22" s="1"/>
  <c r="R395" i="22"/>
  <c r="AA270" i="18"/>
  <c r="U168" i="23" s="1"/>
  <c r="R168" i="23"/>
  <c r="R374" i="23"/>
  <c r="AA476" i="18"/>
  <c r="U374" i="23" s="1"/>
  <c r="R166" i="23"/>
  <c r="AA268" i="18"/>
  <c r="U166" i="23" s="1"/>
  <c r="R95" i="23"/>
  <c r="AA197" i="18"/>
  <c r="U95" i="23" s="1"/>
  <c r="R269" i="22"/>
  <c r="AA268" i="6"/>
  <c r="U269" i="22" s="1"/>
  <c r="R444" i="22"/>
  <c r="AA443" i="6"/>
  <c r="U444" i="22" s="1"/>
  <c r="AA174" i="6"/>
  <c r="U175" i="22" s="1"/>
  <c r="R175" i="22"/>
  <c r="AA576" i="18"/>
  <c r="U474" i="23" s="1"/>
  <c r="R474" i="23"/>
  <c r="R21" i="22"/>
  <c r="AA20" i="6"/>
  <c r="U21" i="22" s="1"/>
  <c r="R388" i="23"/>
  <c r="AA490" i="18"/>
  <c r="U388" i="23" s="1"/>
  <c r="AA267" i="6"/>
  <c r="U268" i="22" s="1"/>
  <c r="R268" i="22"/>
  <c r="R67" i="23"/>
  <c r="AA169" i="18"/>
  <c r="U67" i="23" s="1"/>
  <c r="AA292" i="6"/>
  <c r="U293" i="22" s="1"/>
  <c r="R293" i="22"/>
  <c r="R348" i="22"/>
  <c r="AA347" i="6"/>
  <c r="U348" i="22" s="1"/>
  <c r="R346" i="23"/>
  <c r="AA448" i="18"/>
  <c r="U346" i="23" s="1"/>
  <c r="R206" i="23"/>
  <c r="AA308" i="18"/>
  <c r="U206" i="23" s="1"/>
  <c r="R353" i="22"/>
  <c r="AA352" i="6"/>
  <c r="U353" i="22" s="1"/>
  <c r="R395" i="23"/>
  <c r="AA497" i="18"/>
  <c r="U395" i="23" s="1"/>
  <c r="AA170" i="6"/>
  <c r="U171" i="22" s="1"/>
  <c r="R171" i="22"/>
  <c r="R49" i="23"/>
  <c r="AA151" i="18"/>
  <c r="U49" i="23" s="1"/>
  <c r="AA354" i="18"/>
  <c r="U252" i="23" s="1"/>
  <c r="R252" i="23"/>
  <c r="AA224" i="18"/>
  <c r="U122" i="23" s="1"/>
  <c r="R122" i="23"/>
  <c r="R182" i="22"/>
  <c r="AA181" i="6"/>
  <c r="U182" i="22" s="1"/>
  <c r="R437" i="22"/>
  <c r="AA436" i="6"/>
  <c r="U437" i="22" s="1"/>
  <c r="R222" i="23"/>
  <c r="AA324" i="18"/>
  <c r="U222" i="23" s="1"/>
  <c r="AA351" i="18"/>
  <c r="U249" i="23" s="1"/>
  <c r="R249" i="23"/>
  <c r="AA379" i="6"/>
  <c r="U380" i="22" s="1"/>
  <c r="R380" i="22"/>
  <c r="R250" i="23"/>
  <c r="AA352" i="18"/>
  <c r="U250" i="23" s="1"/>
  <c r="AA41" i="6"/>
  <c r="U42" i="22" s="1"/>
  <c r="R42" i="22"/>
  <c r="R71" i="23"/>
  <c r="AA173" i="18"/>
  <c r="U71" i="23" s="1"/>
  <c r="R372" i="23"/>
  <c r="AA474" i="18"/>
  <c r="U372" i="23" s="1"/>
  <c r="R507" i="23"/>
  <c r="AA609" i="18"/>
  <c r="U507" i="23" s="1"/>
  <c r="AA257" i="6"/>
  <c r="U258" i="22" s="1"/>
  <c r="R258" i="22"/>
  <c r="R492" i="23"/>
  <c r="AA594" i="18"/>
  <c r="U492" i="23" s="1"/>
  <c r="R76" i="23"/>
  <c r="AA178" i="18"/>
  <c r="U76" i="23" s="1"/>
  <c r="AA405" i="18"/>
  <c r="U303" i="23" s="1"/>
  <c r="R303" i="23"/>
  <c r="AA182" i="18"/>
  <c r="U80" i="23" s="1"/>
  <c r="R80" i="23"/>
  <c r="R199" i="22"/>
  <c r="AA198" i="6"/>
  <c r="U199" i="22" s="1"/>
  <c r="AA171" i="6"/>
  <c r="U172" i="22" s="1"/>
  <c r="R172" i="22"/>
  <c r="R289" i="22"/>
  <c r="AA288" i="6"/>
  <c r="U289" i="22" s="1"/>
  <c r="R156" i="23"/>
  <c r="AA258" i="18"/>
  <c r="U156" i="23" s="1"/>
  <c r="AA484" i="18"/>
  <c r="U382" i="23" s="1"/>
  <c r="R382" i="23"/>
  <c r="AA67" i="6"/>
  <c r="U68" i="22" s="1"/>
  <c r="R68" i="22"/>
  <c r="AA143" i="6"/>
  <c r="U144" i="22" s="1"/>
  <c r="R144" i="22"/>
  <c r="R66" i="22"/>
  <c r="AA65" i="6"/>
  <c r="U66" i="22" s="1"/>
  <c r="R498" i="23"/>
  <c r="AA600" i="18"/>
  <c r="U498" i="23" s="1"/>
  <c r="R77" i="23"/>
  <c r="AA179" i="18"/>
  <c r="U77" i="23" s="1"/>
  <c r="AA503" i="18"/>
  <c r="U401" i="23" s="1"/>
  <c r="R401" i="23"/>
  <c r="AA470" i="6"/>
  <c r="U471" i="22" s="1"/>
  <c r="R471" i="22"/>
  <c r="R259" i="23"/>
  <c r="AA361" i="18"/>
  <c r="U259" i="23" s="1"/>
  <c r="R174" i="22"/>
  <c r="AA173" i="6"/>
  <c r="U174" i="22" s="1"/>
  <c r="AA302" i="6"/>
  <c r="U303" i="22" s="1"/>
  <c r="R303" i="22"/>
  <c r="R91" i="23"/>
  <c r="AA193" i="18"/>
  <c r="U91" i="23" s="1"/>
  <c r="R379" i="22"/>
  <c r="AA378" i="6"/>
  <c r="U379" i="22" s="1"/>
  <c r="AA305" i="6"/>
  <c r="U306" i="22" s="1"/>
  <c r="R306" i="22"/>
  <c r="R384" i="22"/>
  <c r="AA383" i="6"/>
  <c r="U384" i="22" s="1"/>
  <c r="AA157" i="6"/>
  <c r="U158" i="22" s="1"/>
  <c r="R158" i="22"/>
  <c r="AA142" i="6"/>
  <c r="U143" i="22" s="1"/>
  <c r="R143" i="22"/>
  <c r="AA169" i="6"/>
  <c r="U170" i="22" s="1"/>
  <c r="R170" i="22"/>
  <c r="AA365" i="6"/>
  <c r="U366" i="22" s="1"/>
  <c r="R366" i="22"/>
  <c r="R337" i="22"/>
  <c r="AA336" i="6"/>
  <c r="U337" i="22" s="1"/>
  <c r="AA119" i="6"/>
  <c r="U120" i="22" s="1"/>
  <c r="R120" i="22"/>
  <c r="R487" i="23"/>
  <c r="AA589" i="18"/>
  <c r="U487" i="23" s="1"/>
  <c r="R160" i="22"/>
  <c r="AA159" i="6"/>
  <c r="U160" i="22" s="1"/>
  <c r="R207" i="23"/>
  <c r="AA309" i="18"/>
  <c r="U207" i="23" s="1"/>
  <c r="AA211" i="6"/>
  <c r="U212" i="22" s="1"/>
  <c r="R212" i="22"/>
  <c r="R135" i="22"/>
  <c r="AA134" i="6"/>
  <c r="U135" i="22" s="1"/>
  <c r="AA74" i="6"/>
  <c r="U75" i="22" s="1"/>
  <c r="R75" i="22"/>
  <c r="AA372" i="18"/>
  <c r="U270" i="23" s="1"/>
  <c r="R270" i="23"/>
  <c r="AA425" i="6"/>
  <c r="U426" i="22" s="1"/>
  <c r="R426" i="22"/>
  <c r="AA117" i="18"/>
  <c r="U15" i="23" s="1"/>
  <c r="R15" i="23"/>
  <c r="R413" i="22"/>
  <c r="AA412" i="6"/>
  <c r="U413" i="22" s="1"/>
  <c r="AA57" i="6"/>
  <c r="U58" i="22" s="1"/>
  <c r="R58" i="22"/>
  <c r="R72" i="22"/>
  <c r="AA71" i="6"/>
  <c r="U72" i="22" s="1"/>
  <c r="AA165" i="6"/>
  <c r="U166" i="22" s="1"/>
  <c r="R166" i="22"/>
  <c r="R433" i="23"/>
  <c r="AA535" i="18"/>
  <c r="U433" i="23" s="1"/>
  <c r="AA299" i="6"/>
  <c r="U300" i="22" s="1"/>
  <c r="R300" i="22"/>
  <c r="R162" i="22"/>
  <c r="AA161" i="6"/>
  <c r="U162" i="22" s="1"/>
  <c r="R53" i="22"/>
  <c r="AA52" i="6"/>
  <c r="U53" i="22" s="1"/>
  <c r="E3" i="22"/>
  <c r="E7" i="22" s="1"/>
  <c r="R476" i="22"/>
  <c r="AA475" i="6"/>
  <c r="U476" i="22" s="1"/>
  <c r="E20" i="1"/>
  <c r="AA473" i="6"/>
  <c r="U474" i="22" s="1"/>
  <c r="R474" i="22"/>
  <c r="AA314" i="6"/>
  <c r="U315" i="22" s="1"/>
  <c r="R315" i="22"/>
  <c r="AA505" i="18"/>
  <c r="U403" i="23" s="1"/>
  <c r="R403" i="23"/>
  <c r="AA318" i="18"/>
  <c r="U216" i="23" s="1"/>
  <c r="R216" i="23"/>
  <c r="AA328" i="18"/>
  <c r="U226" i="23" s="1"/>
  <c r="R226" i="23"/>
  <c r="AA416" i="18"/>
  <c r="U314" i="23" s="1"/>
  <c r="R314" i="23"/>
  <c r="N17" i="14"/>
  <c r="AA274" i="18"/>
  <c r="U172" i="23" s="1"/>
  <c r="R172" i="23"/>
  <c r="R220" i="23"/>
  <c r="AA322" i="18"/>
  <c r="U220" i="23" s="1"/>
  <c r="AA242" i="18"/>
  <c r="U140" i="23" s="1"/>
  <c r="R140" i="23"/>
  <c r="R253" i="22"/>
  <c r="AA252" i="6"/>
  <c r="U253" i="22" s="1"/>
  <c r="R341" i="23"/>
  <c r="AA443" i="18"/>
  <c r="U341" i="23" s="1"/>
  <c r="R462" i="23"/>
  <c r="AA564" i="18"/>
  <c r="U462" i="23" s="1"/>
  <c r="AA146" i="6"/>
  <c r="U147" i="22" s="1"/>
  <c r="R147" i="22"/>
  <c r="R123" i="23"/>
  <c r="AA225" i="18"/>
  <c r="U123" i="23" s="1"/>
  <c r="R136" i="23"/>
  <c r="AA238" i="18"/>
  <c r="U136" i="23" s="1"/>
  <c r="AA54" i="6"/>
  <c r="U55" i="22" s="1"/>
  <c r="R55" i="22"/>
  <c r="R486" i="23"/>
  <c r="AA588" i="18"/>
  <c r="U486" i="23" s="1"/>
  <c r="AA176" i="6"/>
  <c r="U177" i="22" s="1"/>
  <c r="R177" i="22"/>
  <c r="AA337" i="18"/>
  <c r="U235" i="23" s="1"/>
  <c r="R235" i="23"/>
  <c r="AA289" i="6"/>
  <c r="U290" i="22" s="1"/>
  <c r="R290" i="22"/>
  <c r="R509" i="23"/>
  <c r="AA611" i="18"/>
  <c r="U509" i="23" s="1"/>
  <c r="R506" i="22"/>
  <c r="AA505" i="6"/>
  <c r="U506" i="22" s="1"/>
  <c r="AA312" i="6"/>
  <c r="U313" i="22" s="1"/>
  <c r="R313" i="22"/>
  <c r="AA395" i="6"/>
  <c r="U396" i="22" s="1"/>
  <c r="R396" i="22"/>
  <c r="AA579" i="18"/>
  <c r="U477" i="23" s="1"/>
  <c r="R477" i="23"/>
  <c r="AA446" i="6"/>
  <c r="U447" i="22" s="1"/>
  <c r="R447" i="22"/>
  <c r="AA15" i="6"/>
  <c r="U16" i="22" s="1"/>
  <c r="R16" i="22"/>
  <c r="R351" i="22"/>
  <c r="AA350" i="6"/>
  <c r="U351" i="22" s="1"/>
  <c r="AA380" i="6"/>
  <c r="U381" i="22" s="1"/>
  <c r="R381" i="22"/>
  <c r="AA91" i="6"/>
  <c r="U92" i="22" s="1"/>
  <c r="R92" i="22"/>
  <c r="AA29" i="6"/>
  <c r="U30" i="22" s="1"/>
  <c r="R30" i="22"/>
  <c r="R36" i="23"/>
  <c r="AA138" i="18"/>
  <c r="U36" i="23" s="1"/>
  <c r="AA42" i="6"/>
  <c r="U43" i="22" s="1"/>
  <c r="R43" i="22"/>
  <c r="AA137" i="6"/>
  <c r="U138" i="22" s="1"/>
  <c r="R138" i="22"/>
  <c r="AA180" i="18"/>
  <c r="U78" i="23" s="1"/>
  <c r="R78" i="23"/>
  <c r="R320" i="23"/>
  <c r="AA422" i="18"/>
  <c r="U320" i="23" s="1"/>
  <c r="AA115" i="6"/>
  <c r="U116" i="22" s="1"/>
  <c r="R116" i="22"/>
  <c r="AA127" i="18"/>
  <c r="U25" i="23" s="1"/>
  <c r="R25" i="23"/>
  <c r="AA235" i="6"/>
  <c r="U236" i="22" s="1"/>
  <c r="R236" i="22"/>
  <c r="AA338" i="6"/>
  <c r="U339" i="22" s="1"/>
  <c r="R339" i="22"/>
  <c r="AA200" i="6"/>
  <c r="U201" i="22" s="1"/>
  <c r="R201" i="22"/>
  <c r="E3" i="23"/>
  <c r="E7" i="23" s="1"/>
  <c r="R305" i="23"/>
  <c r="AA407" i="18"/>
  <c r="U305" i="23" s="1"/>
  <c r="AA98" i="6"/>
  <c r="U99" i="22" s="1"/>
  <c r="R99" i="22"/>
  <c r="R500" i="23"/>
  <c r="AA602" i="18"/>
  <c r="U500" i="23" s="1"/>
  <c r="R287" i="23"/>
  <c r="AA389" i="18"/>
  <c r="U287" i="23" s="1"/>
  <c r="AA245" i="6"/>
  <c r="U246" i="22" s="1"/>
  <c r="R246" i="22"/>
  <c r="AA136" i="18"/>
  <c r="U34" i="23" s="1"/>
  <c r="R34" i="23"/>
  <c r="N12" i="14"/>
  <c r="R205" i="23"/>
  <c r="AA307" i="18"/>
  <c r="U205" i="23" s="1"/>
  <c r="R449" i="23"/>
  <c r="AA551" i="18"/>
  <c r="U449" i="23" s="1"/>
  <c r="AA538" i="18"/>
  <c r="U436" i="23" s="1"/>
  <c r="R436" i="23"/>
  <c r="AA31" i="6"/>
  <c r="U32" i="22" s="1"/>
  <c r="R32" i="22"/>
  <c r="R461" i="22"/>
  <c r="AA460" i="6"/>
  <c r="U461" i="22" s="1"/>
  <c r="AA112" i="6"/>
  <c r="U113" i="22" s="1"/>
  <c r="R113" i="22"/>
  <c r="AA456" i="18"/>
  <c r="U354" i="23" s="1"/>
  <c r="R354" i="23"/>
  <c r="R185" i="23"/>
  <c r="AA287" i="18"/>
  <c r="U185" i="23" s="1"/>
  <c r="AA329" i="18"/>
  <c r="U227" i="23" s="1"/>
  <c r="R227" i="23"/>
  <c r="R125" i="23"/>
  <c r="AA227" i="18"/>
  <c r="U125" i="23" s="1"/>
  <c r="R468" i="22"/>
  <c r="AA467" i="6"/>
  <c r="U468" i="22" s="1"/>
  <c r="R491" i="23"/>
  <c r="AA593" i="18"/>
  <c r="U491" i="23" s="1"/>
  <c r="R377" i="22"/>
  <c r="AA376" i="6"/>
  <c r="U377" i="22" s="1"/>
  <c r="R35" i="22"/>
  <c r="AA34" i="6"/>
  <c r="U35" i="22" s="1"/>
  <c r="R159" i="23"/>
  <c r="AA261" i="18"/>
  <c r="U159" i="23" s="1"/>
  <c r="AA174" i="18"/>
  <c r="U72" i="23" s="1"/>
  <c r="R72" i="23"/>
  <c r="R231" i="23"/>
  <c r="AA333" i="18"/>
  <c r="U231" i="23" s="1"/>
  <c r="AA24" i="6"/>
  <c r="U25" i="22" s="1"/>
  <c r="R25" i="22"/>
  <c r="AA95" i="6"/>
  <c r="U96" i="22" s="1"/>
  <c r="R96" i="22"/>
  <c r="AA445" i="6"/>
  <c r="U446" i="22" s="1"/>
  <c r="R446" i="22"/>
  <c r="AA361" i="6"/>
  <c r="U362" i="22" s="1"/>
  <c r="R362" i="22"/>
  <c r="R472" i="23"/>
  <c r="AA574" i="18"/>
  <c r="U472" i="23" s="1"/>
  <c r="R194" i="22"/>
  <c r="AA193" i="6"/>
  <c r="U194" i="22" s="1"/>
  <c r="R460" i="22"/>
  <c r="AA459" i="6"/>
  <c r="U460" i="22" s="1"/>
  <c r="R86" i="23"/>
  <c r="AA188" i="18"/>
  <c r="U86" i="23" s="1"/>
  <c r="AA449" i="6"/>
  <c r="U450" i="22" s="1"/>
  <c r="R450" i="22"/>
  <c r="R277" i="23"/>
  <c r="AA379" i="18"/>
  <c r="U277" i="23" s="1"/>
  <c r="AA336" i="18"/>
  <c r="U234" i="23" s="1"/>
  <c r="R234" i="23"/>
  <c r="R214" i="22"/>
  <c r="AA213" i="6"/>
  <c r="U214" i="22" s="1"/>
  <c r="R22" i="23"/>
  <c r="AA124" i="18"/>
  <c r="U22" i="23" s="1"/>
  <c r="R311" i="23"/>
  <c r="AA413" i="18"/>
  <c r="U311" i="23" s="1"/>
  <c r="R257" i="23"/>
  <c r="AA359" i="18"/>
  <c r="U257" i="23" s="1"/>
  <c r="R268" i="23"/>
  <c r="AA370" i="18"/>
  <c r="U268" i="23" s="1"/>
  <c r="R237" i="23"/>
  <c r="AA339" i="18"/>
  <c r="U237" i="23" s="1"/>
  <c r="AA401" i="6"/>
  <c r="U402" i="22" s="1"/>
  <c r="R402" i="22"/>
  <c r="AA218" i="18"/>
  <c r="U116" i="23" s="1"/>
  <c r="R116" i="23"/>
  <c r="AA570" i="18"/>
  <c r="U468" i="23" s="1"/>
  <c r="R468" i="23"/>
  <c r="R163" i="23"/>
  <c r="AA265" i="18"/>
  <c r="U163" i="23" s="1"/>
  <c r="R499" i="22"/>
  <c r="AA498" i="6"/>
  <c r="U499" i="22" s="1"/>
  <c r="AA197" i="6"/>
  <c r="U198" i="22" s="1"/>
  <c r="R198" i="22"/>
  <c r="AA208" i="6"/>
  <c r="U209" i="22" s="1"/>
  <c r="R209" i="22"/>
  <c r="R477" i="22"/>
  <c r="AA476" i="6"/>
  <c r="U477" i="22" s="1"/>
  <c r="R260" i="22"/>
  <c r="AA259" i="6"/>
  <c r="U260" i="22" s="1"/>
  <c r="R164" i="23"/>
  <c r="AA266" i="18"/>
  <c r="U164" i="23" s="1"/>
  <c r="R155" i="23"/>
  <c r="AA257" i="18"/>
  <c r="U155" i="23" s="1"/>
  <c r="AA448" i="6"/>
  <c r="U449" i="22" s="1"/>
  <c r="R449" i="22"/>
  <c r="AA137" i="18"/>
  <c r="U35" i="23" s="1"/>
  <c r="R35" i="23"/>
  <c r="AA196" i="6"/>
  <c r="U197" i="22" s="1"/>
  <c r="R197" i="22"/>
  <c r="AA329" i="6"/>
  <c r="U330" i="22" s="1"/>
  <c r="R330" i="22"/>
  <c r="AA304" i="6"/>
  <c r="U305" i="22" s="1"/>
  <c r="R305" i="22"/>
  <c r="R27" i="22"/>
  <c r="AA26" i="6"/>
  <c r="U27" i="22" s="1"/>
  <c r="AA533" i="18"/>
  <c r="U431" i="23" s="1"/>
  <c r="R431" i="23"/>
  <c r="R209" i="23"/>
  <c r="AA311" i="18"/>
  <c r="U209" i="23" s="1"/>
  <c r="R19" i="23"/>
  <c r="AA121" i="18"/>
  <c r="U19" i="23" s="1"/>
  <c r="AA274" i="6"/>
  <c r="U275" i="22" s="1"/>
  <c r="R275" i="22"/>
  <c r="AA264" i="18"/>
  <c r="U162" i="23" s="1"/>
  <c r="R162" i="23"/>
  <c r="R153" i="22"/>
  <c r="AA152" i="6"/>
  <c r="U153" i="22" s="1"/>
  <c r="AA266" i="6"/>
  <c r="U267" i="22" s="1"/>
  <c r="R267" i="22"/>
  <c r="AA158" i="18"/>
  <c r="U56" i="23" s="1"/>
  <c r="R56" i="23"/>
  <c r="R22" i="22"/>
  <c r="AA21" i="6"/>
  <c r="U22" i="22" s="1"/>
  <c r="R184" i="22"/>
  <c r="AA183" i="6"/>
  <c r="U184" i="22" s="1"/>
  <c r="AA326" i="6"/>
  <c r="U327" i="22" s="1"/>
  <c r="R327" i="22"/>
  <c r="R296" i="23"/>
  <c r="AA398" i="18"/>
  <c r="U296" i="23" s="1"/>
  <c r="AA403" i="18"/>
  <c r="U301" i="23" s="1"/>
  <c r="R301" i="23"/>
  <c r="AA264" i="6"/>
  <c r="U265" i="22" s="1"/>
  <c r="R265" i="22"/>
  <c r="N10" i="14"/>
  <c r="AA17" i="6"/>
  <c r="U18" i="22" s="1"/>
  <c r="R18" i="22"/>
  <c r="AA392" i="6"/>
  <c r="U393" i="22" s="1"/>
  <c r="R393" i="22"/>
  <c r="R401" i="22"/>
  <c r="AA400" i="6"/>
  <c r="U401" i="22" s="1"/>
  <c r="AA459" i="18"/>
  <c r="U357" i="23" s="1"/>
  <c r="R357" i="23"/>
  <c r="AA406" i="18"/>
  <c r="U304" i="23" s="1"/>
  <c r="R304" i="23"/>
  <c r="AA525" i="18"/>
  <c r="U423" i="23" s="1"/>
  <c r="R423" i="23"/>
  <c r="AA597" i="18"/>
  <c r="U495" i="23" s="1"/>
  <c r="R495" i="23"/>
  <c r="AA471" i="18"/>
  <c r="U369" i="23" s="1"/>
  <c r="R369" i="23"/>
  <c r="AA265" i="6"/>
  <c r="U266" i="22" s="1"/>
  <c r="R266" i="22"/>
  <c r="R143" i="23"/>
  <c r="AA245" i="18"/>
  <c r="U143" i="23" s="1"/>
  <c r="R151" i="23"/>
  <c r="AA253" i="18"/>
  <c r="U151" i="23" s="1"/>
  <c r="R230" i="23"/>
  <c r="AA332" i="18"/>
  <c r="U230" i="23" s="1"/>
  <c r="AA168" i="6"/>
  <c r="U169" i="22" s="1"/>
  <c r="R169" i="22"/>
  <c r="R65" i="22"/>
  <c r="AA64" i="6"/>
  <c r="U65" i="22" s="1"/>
  <c r="AA304" i="18"/>
  <c r="U202" i="23" s="1"/>
  <c r="R202" i="23"/>
  <c r="AA317" i="18"/>
  <c r="U215" i="23" s="1"/>
  <c r="R215" i="23"/>
  <c r="R335" i="22"/>
  <c r="AA334" i="6"/>
  <c r="U335" i="22" s="1"/>
  <c r="N13" i="14"/>
  <c r="AA229" i="18"/>
  <c r="U127" i="23" s="1"/>
  <c r="R127" i="23"/>
  <c r="AA451" i="6"/>
  <c r="U452" i="22" s="1"/>
  <c r="R452" i="22"/>
  <c r="R225" i="22"/>
  <c r="AA224" i="6"/>
  <c r="U225" i="22" s="1"/>
  <c r="AA457" i="6"/>
  <c r="U458" i="22" s="1"/>
  <c r="R458" i="22"/>
  <c r="AA455" i="6"/>
  <c r="U456" i="22" s="1"/>
  <c r="R456" i="22"/>
  <c r="AA492" i="18"/>
  <c r="U390" i="23" s="1"/>
  <c r="R390" i="23"/>
  <c r="AA85" i="6"/>
  <c r="U86" i="22" s="1"/>
  <c r="R86" i="22"/>
  <c r="AA186" i="18"/>
  <c r="U84" i="23" s="1"/>
  <c r="R84" i="23"/>
  <c r="R352" i="23"/>
  <c r="AA454" i="18"/>
  <c r="U352" i="23" s="1"/>
  <c r="R381" i="23"/>
  <c r="AA483" i="18"/>
  <c r="U381" i="23" s="1"/>
  <c r="AA565" i="18"/>
  <c r="U463" i="23" s="1"/>
  <c r="R463" i="23"/>
  <c r="R412" i="22"/>
  <c r="AA411" i="6"/>
  <c r="U412" i="22" s="1"/>
  <c r="AA319" i="18"/>
  <c r="U217" i="23" s="1"/>
  <c r="R217" i="23"/>
  <c r="R500" i="22"/>
  <c r="AA499" i="6"/>
  <c r="U500" i="22" s="1"/>
  <c r="AA478" i="6"/>
  <c r="U479" i="22" s="1"/>
  <c r="R479" i="22"/>
  <c r="R115" i="23"/>
  <c r="AA217" i="18"/>
  <c r="U115" i="23" s="1"/>
  <c r="R113" i="23"/>
  <c r="AA215" i="18"/>
  <c r="U113" i="23" s="1"/>
  <c r="R492" i="22"/>
  <c r="AA491" i="6"/>
  <c r="U492" i="22" s="1"/>
  <c r="R460" i="23"/>
  <c r="AA562" i="18"/>
  <c r="U460" i="23" s="1"/>
  <c r="R316" i="23"/>
  <c r="AA418" i="18"/>
  <c r="U316" i="23" s="1"/>
  <c r="R26" i="23"/>
  <c r="AA128" i="18"/>
  <c r="U26" i="23" s="1"/>
  <c r="R255" i="22"/>
  <c r="AA254" i="6"/>
  <c r="U255" i="22" s="1"/>
  <c r="AA38" i="6"/>
  <c r="U39" i="22" s="1"/>
  <c r="R39" i="22"/>
  <c r="AA395" i="18"/>
  <c r="U293" i="23" s="1"/>
  <c r="R293" i="23"/>
  <c r="R409" i="23"/>
  <c r="AA511" i="18"/>
  <c r="U409" i="23" s="1"/>
  <c r="AA145" i="18"/>
  <c r="U43" i="23" s="1"/>
  <c r="R43" i="23"/>
  <c r="AA495" i="6"/>
  <c r="U496" i="22" s="1"/>
  <c r="R496" i="22"/>
  <c r="R478" i="23"/>
  <c r="AA580" i="18"/>
  <c r="U478" i="23" s="1"/>
  <c r="R232" i="23"/>
  <c r="AA334" i="18"/>
  <c r="U232" i="23" s="1"/>
  <c r="AA136" i="6"/>
  <c r="U137" i="22" s="1"/>
  <c r="R137" i="22"/>
  <c r="AA134" i="18"/>
  <c r="U32" i="23" s="1"/>
  <c r="R32" i="23"/>
  <c r="AA599" i="18"/>
  <c r="U497" i="23" s="1"/>
  <c r="R497" i="23"/>
  <c r="AA130" i="6"/>
  <c r="U131" i="22" s="1"/>
  <c r="R131" i="22"/>
  <c r="R331" i="23"/>
  <c r="AA433" i="18"/>
  <c r="U331" i="23" s="1"/>
  <c r="R367" i="23"/>
  <c r="AA469" i="18"/>
  <c r="U367" i="23" s="1"/>
  <c r="R21" i="23"/>
  <c r="AA123" i="18"/>
  <c r="U21" i="23" s="1"/>
  <c r="AA330" i="6"/>
  <c r="U331" i="22" s="1"/>
  <c r="R331" i="22"/>
  <c r="AA528" i="18"/>
  <c r="U426" i="23" s="1"/>
  <c r="R426" i="23"/>
  <c r="R370" i="22"/>
  <c r="AA369" i="6"/>
  <c r="U370" i="22" s="1"/>
  <c r="AA255" i="18"/>
  <c r="U153" i="23" s="1"/>
  <c r="R153" i="23"/>
  <c r="R47" i="22"/>
  <c r="AA46" i="6"/>
  <c r="U47" i="22" s="1"/>
  <c r="R274" i="23"/>
  <c r="AA376" i="18"/>
  <c r="U274" i="23" s="1"/>
  <c r="R117" i="22"/>
  <c r="AA116" i="6"/>
  <c r="U117" i="22" s="1"/>
  <c r="AA278" i="6"/>
  <c r="U279" i="22" s="1"/>
  <c r="R279" i="22"/>
  <c r="AA437" i="18"/>
  <c r="U335" i="23" s="1"/>
  <c r="R335" i="23"/>
  <c r="N15" i="14"/>
  <c r="R63" i="23"/>
  <c r="AA165" i="18"/>
  <c r="U63" i="23" s="1"/>
  <c r="AA522" i="18"/>
  <c r="U420" i="23" s="1"/>
  <c r="R420" i="23"/>
  <c r="AA177" i="18"/>
  <c r="U75" i="23" s="1"/>
  <c r="R75" i="23"/>
  <c r="AA456" i="6"/>
  <c r="U457" i="22" s="1"/>
  <c r="R457" i="22"/>
  <c r="R441" i="23"/>
  <c r="AA543" i="18"/>
  <c r="U441" i="23" s="1"/>
  <c r="R269" i="23"/>
  <c r="AA371" i="18"/>
  <c r="U269" i="23" s="1"/>
  <c r="AA306" i="6"/>
  <c r="U307" i="22" s="1"/>
  <c r="R307" i="22"/>
  <c r="R339" i="23"/>
  <c r="AA441" i="18"/>
  <c r="U339" i="23" s="1"/>
  <c r="R161" i="23"/>
  <c r="AA263" i="18"/>
  <c r="U161" i="23" s="1"/>
  <c r="R60" i="23"/>
  <c r="AA162" i="18"/>
  <c r="U60" i="23" s="1"/>
  <c r="R40" i="22"/>
  <c r="AA39" i="6"/>
  <c r="U40" i="22" s="1"/>
  <c r="AA280" i="6"/>
  <c r="U281" i="22" s="1"/>
  <c r="R281" i="22"/>
  <c r="AA508" i="6"/>
  <c r="U509" i="22" s="1"/>
  <c r="R509" i="22"/>
  <c r="R110" i="23"/>
  <c r="AA212" i="18"/>
  <c r="U110" i="23" s="1"/>
  <c r="AA176" i="18"/>
  <c r="U74" i="23" s="1"/>
  <c r="R74" i="23"/>
  <c r="AA51" i="6"/>
  <c r="U52" i="22" s="1"/>
  <c r="R52" i="22"/>
  <c r="AA140" i="6"/>
  <c r="U141" i="22" s="1"/>
  <c r="R141" i="22"/>
  <c r="R91" i="22"/>
  <c r="AA90" i="6"/>
  <c r="U91" i="22" s="1"/>
  <c r="AA139" i="6"/>
  <c r="U140" i="22" s="1"/>
  <c r="R140" i="22"/>
  <c r="AA438" i="18"/>
  <c r="U336" i="23" s="1"/>
  <c r="R336" i="23"/>
  <c r="AA241" i="18"/>
  <c r="U139" i="23" s="1"/>
  <c r="R139" i="23"/>
  <c r="AA577" i="18"/>
  <c r="U475" i="23" s="1"/>
  <c r="R475" i="23"/>
  <c r="R67" i="22"/>
  <c r="AA66" i="6"/>
  <c r="U67" i="22" s="1"/>
  <c r="AA504" i="6"/>
  <c r="U505" i="22" s="1"/>
  <c r="R505" i="22"/>
  <c r="AA182" i="6"/>
  <c r="U183" i="22" s="1"/>
  <c r="R183" i="22"/>
  <c r="R237" i="22"/>
  <c r="AA236" i="6"/>
  <c r="U237" i="22" s="1"/>
  <c r="R70" i="23"/>
  <c r="AA172" i="18"/>
  <c r="U70" i="23" s="1"/>
  <c r="AA160" i="18"/>
  <c r="U58" i="23" s="1"/>
  <c r="R58" i="23"/>
  <c r="R275" i="23"/>
  <c r="AA377" i="18"/>
  <c r="U275" i="23" s="1"/>
  <c r="AA129" i="18"/>
  <c r="U27" i="23" s="1"/>
  <c r="R27" i="23"/>
  <c r="AA110" i="6"/>
  <c r="U111" i="22" s="1"/>
  <c r="R111" i="22"/>
  <c r="R256" i="22"/>
  <c r="AA255" i="6"/>
  <c r="U256" i="22" s="1"/>
  <c r="AA322" i="6"/>
  <c r="U323" i="22" s="1"/>
  <c r="R323" i="22"/>
  <c r="AA128" i="6"/>
  <c r="U129" i="22" s="1"/>
  <c r="R129" i="22"/>
  <c r="R355" i="22"/>
  <c r="AA354" i="6"/>
  <c r="U355" i="22" s="1"/>
  <c r="E5" i="18"/>
  <c r="AA115" i="18"/>
  <c r="U13" i="23" s="1"/>
  <c r="R13" i="23"/>
  <c r="R139" i="22"/>
  <c r="AA138" i="6"/>
  <c r="U139" i="22" s="1"/>
  <c r="AA344" i="18"/>
  <c r="U242" i="23" s="1"/>
  <c r="R242" i="23"/>
  <c r="AA78" i="6"/>
  <c r="U79" i="22" s="1"/>
  <c r="R79" i="22"/>
  <c r="R44" i="23"/>
  <c r="AA146" i="18"/>
  <c r="U44" i="23" s="1"/>
  <c r="AA189" i="18"/>
  <c r="U87" i="23" s="1"/>
  <c r="R87" i="23"/>
  <c r="AA77" i="6"/>
  <c r="U78" i="22" s="1"/>
  <c r="R78" i="22"/>
  <c r="AA306" i="18"/>
  <c r="U204" i="23" s="1"/>
  <c r="R204" i="23"/>
  <c r="R441" i="22"/>
  <c r="AA440" i="6"/>
  <c r="U441" i="22" s="1"/>
  <c r="AA479" i="6"/>
  <c r="U480" i="22" s="1"/>
  <c r="R480" i="22"/>
  <c r="AA300" i="18"/>
  <c r="U198" i="23" s="1"/>
  <c r="R198" i="23"/>
  <c r="R98" i="23"/>
  <c r="AA200" i="18"/>
  <c r="U98" i="23" s="1"/>
  <c r="AA287" i="6"/>
  <c r="U288" i="22" s="1"/>
  <c r="R288" i="22"/>
  <c r="AA582" i="18"/>
  <c r="U480" i="23" s="1"/>
  <c r="R480" i="23"/>
  <c r="AA125" i="6"/>
  <c r="U126" i="22" s="1"/>
  <c r="R126" i="22"/>
  <c r="AA331" i="18"/>
  <c r="U229" i="23" s="1"/>
  <c r="R229" i="23"/>
  <c r="R398" i="22"/>
  <c r="AA397" i="6"/>
  <c r="U398" i="22" s="1"/>
  <c r="R433" i="22"/>
  <c r="AA432" i="6"/>
  <c r="U433" i="22" s="1"/>
  <c r="AA396" i="18"/>
  <c r="U294" i="23" s="1"/>
  <c r="R294" i="23"/>
  <c r="R280" i="23"/>
  <c r="AA382" i="18"/>
  <c r="U280" i="23" s="1"/>
  <c r="R186" i="23"/>
  <c r="AA288" i="18"/>
  <c r="U186" i="23" s="1"/>
  <c r="R82" i="22"/>
  <c r="AA81" i="6"/>
  <c r="U82" i="22" s="1"/>
  <c r="R160" i="23"/>
  <c r="AA262" i="18"/>
  <c r="U160" i="23" s="1"/>
  <c r="AA221" i="18"/>
  <c r="U119" i="23" s="1"/>
  <c r="R119" i="23"/>
  <c r="I29" i="1" a="1"/>
  <c r="I29" i="1" s="1"/>
  <c r="R245" i="23"/>
  <c r="AA347" i="18"/>
  <c r="U245" i="23" s="1"/>
  <c r="R344" i="22"/>
  <c r="AA343" i="6"/>
  <c r="U344" i="22" s="1"/>
  <c r="AA285" i="6"/>
  <c r="U286" i="22" s="1"/>
  <c r="R286" i="22"/>
  <c r="AA607" i="18"/>
  <c r="U505" i="23" s="1"/>
  <c r="R505" i="23"/>
  <c r="AA474" i="6"/>
  <c r="U475" i="22" s="1"/>
  <c r="R475" i="22"/>
  <c r="AA559" i="18"/>
  <c r="U457" i="23" s="1"/>
  <c r="R457" i="23"/>
  <c r="AA442" i="6"/>
  <c r="U443" i="22" s="1"/>
  <c r="R443" i="22"/>
  <c r="AA466" i="6"/>
  <c r="U467" i="22" s="1"/>
  <c r="R467" i="22"/>
  <c r="AA94" i="6"/>
  <c r="U95" i="22" s="1"/>
  <c r="R95" i="22"/>
  <c r="AA218" i="6"/>
  <c r="U219" i="22" s="1"/>
  <c r="R219" i="22"/>
  <c r="R348" i="23"/>
  <c r="AA450" i="18"/>
  <c r="U348" i="23" s="1"/>
  <c r="AA418" i="6"/>
  <c r="U419" i="22" s="1"/>
  <c r="R419" i="22"/>
  <c r="AA499" i="18"/>
  <c r="U397" i="23" s="1"/>
  <c r="R397" i="23"/>
  <c r="AA315" i="18"/>
  <c r="U213" i="23" s="1"/>
  <c r="R213" i="23"/>
  <c r="R130" i="22"/>
  <c r="AA129" i="6"/>
  <c r="U130" i="22" s="1"/>
  <c r="R307" i="23"/>
  <c r="AA409" i="18"/>
  <c r="U307" i="23" s="1"/>
  <c r="R343" i="22"/>
  <c r="AA342" i="6"/>
  <c r="U343" i="22" s="1"/>
  <c r="R382" i="22"/>
  <c r="AA381" i="6"/>
  <c r="U382" i="22" s="1"/>
  <c r="R397" i="22"/>
  <c r="AA396" i="6"/>
  <c r="U397" i="22" s="1"/>
  <c r="AA355" i="6"/>
  <c r="U356" i="22" s="1"/>
  <c r="R356" i="22"/>
  <c r="R112" i="23"/>
  <c r="AA214" i="18"/>
  <c r="U112" i="23" s="1"/>
  <c r="AA83" i="6"/>
  <c r="U84" i="22" s="1"/>
  <c r="R84" i="22"/>
  <c r="R375" i="22"/>
  <c r="AA374" i="6"/>
  <c r="U375" i="22" s="1"/>
  <c r="AA357" i="18"/>
  <c r="U255" i="23" s="1"/>
  <c r="R255" i="23"/>
  <c r="R345" i="23"/>
  <c r="AA447" i="18"/>
  <c r="U345" i="23" s="1"/>
  <c r="R378" i="23"/>
  <c r="AA480" i="18"/>
  <c r="U378" i="23" s="1"/>
  <c r="R60" i="22"/>
  <c r="AA59" i="6"/>
  <c r="U60" i="22" s="1"/>
  <c r="AA170" i="18"/>
  <c r="U68" i="23" s="1"/>
  <c r="R68" i="23"/>
  <c r="R243" i="22"/>
  <c r="AA242" i="6"/>
  <c r="U243" i="22" s="1"/>
  <c r="R16" i="23"/>
  <c r="AA118" i="18"/>
  <c r="U16" i="23" s="1"/>
  <c r="R14" i="22"/>
  <c r="AA13" i="6"/>
  <c r="U14" i="22" s="1"/>
  <c r="R264" i="22"/>
  <c r="AA263" i="6"/>
  <c r="U264" i="22" s="1"/>
  <c r="R253" i="23"/>
  <c r="AA355" i="18"/>
  <c r="U253" i="23" s="1"/>
  <c r="R347" i="22"/>
  <c r="AA346" i="6"/>
  <c r="U347" i="22" s="1"/>
  <c r="AA267" i="18"/>
  <c r="U165" i="23" s="1"/>
  <c r="R165" i="23"/>
  <c r="R488" i="23"/>
  <c r="AA590" i="18"/>
  <c r="U488" i="23" s="1"/>
  <c r="R134" i="23"/>
  <c r="AA236" i="18"/>
  <c r="U134" i="23" s="1"/>
  <c r="R73" i="23"/>
  <c r="AA175" i="18"/>
  <c r="U73" i="23" s="1"/>
  <c r="N16" i="14"/>
  <c r="R419" i="23"/>
  <c r="AA521" i="18"/>
  <c r="U419" i="23" s="1"/>
  <c r="R265" i="23"/>
  <c r="AA367" i="18"/>
  <c r="U265" i="23" s="1"/>
  <c r="AA291" i="18"/>
  <c r="U189" i="23" s="1"/>
  <c r="R189" i="23"/>
  <c r="R466" i="22"/>
  <c r="AA465" i="6"/>
  <c r="U466" i="22" s="1"/>
  <c r="R206" i="22"/>
  <c r="AA205" i="6"/>
  <c r="U206" i="22" s="1"/>
  <c r="R196" i="23"/>
  <c r="AA298" i="18"/>
  <c r="U196" i="23" s="1"/>
  <c r="AA430" i="6"/>
  <c r="U431" i="22" s="1"/>
  <c r="R431" i="22"/>
  <c r="AA40" i="6"/>
  <c r="U41" i="22" s="1"/>
  <c r="R41" i="22"/>
  <c r="R24" i="22"/>
  <c r="AA23" i="6"/>
  <c r="U24" i="22" s="1"/>
  <c r="R288" i="23"/>
  <c r="AA390" i="18"/>
  <c r="U288" i="23" s="1"/>
  <c r="AA610" i="18"/>
  <c r="U508" i="23" s="1"/>
  <c r="R508" i="23"/>
  <c r="AA237" i="6"/>
  <c r="U238" i="22" s="1"/>
  <c r="R238" i="22"/>
  <c r="AA232" i="18"/>
  <c r="U130" i="23" s="1"/>
  <c r="R130" i="23"/>
  <c r="R272" i="22"/>
  <c r="AA271" i="6"/>
  <c r="U272" i="22" s="1"/>
  <c r="R197" i="23"/>
  <c r="AA299" i="18"/>
  <c r="U197" i="23" s="1"/>
  <c r="AA276" i="18"/>
  <c r="U174" i="23" s="1"/>
  <c r="R174" i="23"/>
  <c r="R34" i="22"/>
  <c r="AA33" i="6"/>
  <c r="U34" i="22" s="1"/>
  <c r="AA157" i="18"/>
  <c r="U55" i="23" s="1"/>
  <c r="R55" i="23"/>
  <c r="R317" i="22"/>
  <c r="AA316" i="6"/>
  <c r="U317" i="22" s="1"/>
  <c r="AA330" i="18"/>
  <c r="U228" i="23" s="1"/>
  <c r="R228" i="23"/>
  <c r="AA424" i="6"/>
  <c r="U425" i="22" s="1"/>
  <c r="R425" i="22"/>
  <c r="AA450" i="6"/>
  <c r="U451" i="22" s="1"/>
  <c r="R451" i="22"/>
  <c r="AA130" i="18"/>
  <c r="U28" i="23" s="1"/>
  <c r="R28" i="23"/>
  <c r="AA550" i="18"/>
  <c r="U448" i="23" s="1"/>
  <c r="R448" i="23"/>
  <c r="AA584" i="18"/>
  <c r="U482" i="23" s="1"/>
  <c r="R482" i="23"/>
  <c r="AA390" i="6"/>
  <c r="U391" i="22" s="1"/>
  <c r="R391" i="22"/>
  <c r="R406" i="23"/>
  <c r="AA508" i="18"/>
  <c r="U406" i="23" s="1"/>
  <c r="AA278" i="18"/>
  <c r="U176" i="23" s="1"/>
  <c r="R176" i="23"/>
  <c r="AA178" i="6"/>
  <c r="U179" i="22" s="1"/>
  <c r="R179" i="22"/>
  <c r="R461" i="23"/>
  <c r="AA563" i="18"/>
  <c r="U461" i="23" s="1"/>
  <c r="R490" i="22"/>
  <c r="AA489" i="6"/>
  <c r="U490" i="22" s="1"/>
  <c r="AA321" i="6"/>
  <c r="U322" i="22" s="1"/>
  <c r="R322" i="22"/>
  <c r="R326" i="22"/>
  <c r="AA325" i="6"/>
  <c r="U326" i="22" s="1"/>
  <c r="AA120" i="18"/>
  <c r="U18" i="23" s="1"/>
  <c r="R18" i="23"/>
  <c r="R485" i="22"/>
  <c r="AA484" i="6"/>
  <c r="U485" i="22" s="1"/>
  <c r="R357" i="22"/>
  <c r="AA356" i="6"/>
  <c r="U357" i="22" s="1"/>
  <c r="R432" i="22"/>
  <c r="AA431" i="6"/>
  <c r="U432" i="22" s="1"/>
  <c r="R223" i="22"/>
  <c r="AA222" i="6"/>
  <c r="U223" i="22" s="1"/>
  <c r="R64" i="23"/>
  <c r="AA166" i="18"/>
  <c r="U64" i="23" s="1"/>
  <c r="R291" i="22"/>
  <c r="AA290" i="6"/>
  <c r="U291" i="22" s="1"/>
  <c r="AA68" i="6"/>
  <c r="U69" i="22" s="1"/>
  <c r="R69" i="22"/>
  <c r="AA113" i="6"/>
  <c r="U114" i="22" s="1"/>
  <c r="R114" i="22"/>
  <c r="R122" i="22"/>
  <c r="AA121" i="6"/>
  <c r="U122" i="22" s="1"/>
  <c r="AA260" i="6"/>
  <c r="U261" i="22" s="1"/>
  <c r="R261" i="22"/>
  <c r="AA353" i="6"/>
  <c r="U354" i="22" s="1"/>
  <c r="R354" i="22"/>
  <c r="R36" i="22"/>
  <c r="AA35" i="6"/>
  <c r="U36" i="22" s="1"/>
  <c r="AA247" i="6"/>
  <c r="U248" i="22" s="1"/>
  <c r="R248" i="22"/>
  <c r="AA243" i="6"/>
  <c r="U244" i="22" s="1"/>
  <c r="R244" i="22"/>
  <c r="AA259" i="18"/>
  <c r="U157" i="23" s="1"/>
  <c r="R157" i="23"/>
  <c r="R57" i="22"/>
  <c r="AA56" i="6"/>
  <c r="U57" i="22" s="1"/>
  <c r="R221" i="23"/>
  <c r="AA323" i="18"/>
  <c r="U221" i="23" s="1"/>
  <c r="AA231" i="6"/>
  <c r="U232" i="22" s="1"/>
  <c r="R232" i="22"/>
  <c r="R439" i="22"/>
  <c r="AA438" i="6"/>
  <c r="U439" i="22" s="1"/>
  <c r="R270" i="22"/>
  <c r="AA269" i="6"/>
  <c r="U270" i="22" s="1"/>
  <c r="R203" i="23"/>
  <c r="AA305" i="18"/>
  <c r="U203" i="23" s="1"/>
  <c r="R363" i="23"/>
  <c r="AA465" i="18"/>
  <c r="U363" i="23" s="1"/>
  <c r="AA507" i="6"/>
  <c r="U508" i="22" s="1"/>
  <c r="R508" i="22"/>
  <c r="R411" i="22"/>
  <c r="AA410" i="6"/>
  <c r="U411" i="22" s="1"/>
  <c r="AA233" i="6"/>
  <c r="U234" i="22" s="1"/>
  <c r="R234" i="22"/>
  <c r="AA103" i="6"/>
  <c r="U104" i="22" s="1"/>
  <c r="R104" i="22"/>
  <c r="AA378" i="18"/>
  <c r="U276" i="23" s="1"/>
  <c r="R276" i="23"/>
  <c r="AA606" i="18"/>
  <c r="U504" i="23" s="1"/>
  <c r="R504" i="23"/>
  <c r="AA132" i="18"/>
  <c r="U30" i="23" s="1"/>
  <c r="R30" i="23"/>
  <c r="R155" i="22"/>
  <c r="AA154" i="6"/>
  <c r="U155" i="22" s="1"/>
  <c r="R473" i="22"/>
  <c r="AA472" i="6"/>
  <c r="U473" i="22" s="1"/>
  <c r="R20" i="22"/>
  <c r="AA19" i="6"/>
  <c r="U20" i="22" s="1"/>
  <c r="AA477" i="18"/>
  <c r="U375" i="23" s="1"/>
  <c r="R375" i="23"/>
  <c r="R417" i="23"/>
  <c r="AA519" i="18"/>
  <c r="U417" i="23" s="1"/>
  <c r="AA388" i="6"/>
  <c r="U389" i="22" s="1"/>
  <c r="R389" i="22"/>
  <c r="R349" i="23"/>
  <c r="AA451" i="18"/>
  <c r="U349" i="23" s="1"/>
  <c r="R267" i="23"/>
  <c r="AA369" i="18"/>
  <c r="U267" i="23" s="1"/>
  <c r="R33" i="23"/>
  <c r="AA135" i="18"/>
  <c r="U33" i="23" s="1"/>
  <c r="R150" i="22"/>
  <c r="AA149" i="6"/>
  <c r="U150" i="22" s="1"/>
  <c r="R462" i="22"/>
  <c r="AA461" i="6"/>
  <c r="U462" i="22" s="1"/>
  <c r="R233" i="22"/>
  <c r="AA232" i="6"/>
  <c r="U233" i="22" s="1"/>
  <c r="AA230" i="6"/>
  <c r="U231" i="22" s="1"/>
  <c r="R231" i="22"/>
  <c r="AA320" i="6"/>
  <c r="U321" i="22" s="1"/>
  <c r="R321" i="22"/>
  <c r="AA117" i="6"/>
  <c r="U118" i="22" s="1"/>
  <c r="R118" i="22"/>
  <c r="AA28" i="6"/>
  <c r="U29" i="22" s="1"/>
  <c r="R29" i="22"/>
  <c r="AA439" i="6"/>
  <c r="U440" i="22" s="1"/>
  <c r="R440" i="22"/>
  <c r="R219" i="23"/>
  <c r="AA321" i="18"/>
  <c r="U219" i="23" s="1"/>
  <c r="AA542" i="18"/>
  <c r="U440" i="23" s="1"/>
  <c r="R440" i="23"/>
  <c r="AA192" i="18"/>
  <c r="U90" i="23" s="1"/>
  <c r="R90" i="23"/>
  <c r="AA422" i="6"/>
  <c r="U423" i="22" s="1"/>
  <c r="R423" i="22"/>
  <c r="AA360" i="18"/>
  <c r="U258" i="23" s="1"/>
  <c r="R258" i="23"/>
  <c r="R377" i="23"/>
  <c r="AA479" i="18"/>
  <c r="U377" i="23" s="1"/>
  <c r="AA500" i="6"/>
  <c r="U501" i="22" s="1"/>
  <c r="R501" i="22"/>
  <c r="AA260" i="18"/>
  <c r="U158" i="23" s="1"/>
  <c r="R158" i="23"/>
  <c r="AA402" i="6"/>
  <c r="U403" i="22" s="1"/>
  <c r="R403" i="22"/>
  <c r="R254" i="22"/>
  <c r="AA253" i="6"/>
  <c r="U254" i="22" s="1"/>
  <c r="AA520" i="18"/>
  <c r="U418" i="23" s="1"/>
  <c r="R418" i="23"/>
  <c r="AA148" i="18"/>
  <c r="U46" i="23" s="1"/>
  <c r="R46" i="23"/>
  <c r="R321" i="23"/>
  <c r="AA423" i="18"/>
  <c r="U321" i="23" s="1"/>
  <c r="AA391" i="6"/>
  <c r="U392" i="22" s="1"/>
  <c r="R392" i="22"/>
  <c r="R310" i="22"/>
  <c r="AA309" i="6"/>
  <c r="U310" i="22" s="1"/>
  <c r="AA44" i="6"/>
  <c r="U45" i="22" s="1"/>
  <c r="R45" i="22"/>
  <c r="AA546" i="18"/>
  <c r="U444" i="23" s="1"/>
  <c r="R444" i="23"/>
  <c r="R187" i="23"/>
  <c r="AA289" i="18"/>
  <c r="U187" i="23" s="1"/>
  <c r="R134" i="22"/>
  <c r="AA133" i="6"/>
  <c r="U134" i="22" s="1"/>
  <c r="R257" i="22"/>
  <c r="AA256" i="6"/>
  <c r="U257" i="22" s="1"/>
  <c r="R466" i="23"/>
  <c r="AA568" i="18"/>
  <c r="U466" i="23" s="1"/>
  <c r="R345" i="22"/>
  <c r="AA344" i="6"/>
  <c r="U345" i="22" s="1"/>
  <c r="R142" i="23"/>
  <c r="AA244" i="18"/>
  <c r="U142" i="23" s="1"/>
  <c r="AA353" i="18"/>
  <c r="U251" i="23" s="1"/>
  <c r="R251" i="23"/>
  <c r="AA405" i="6"/>
  <c r="U406" i="22" s="1"/>
  <c r="R406" i="22"/>
  <c r="AA349" i="6"/>
  <c r="U350" i="22" s="1"/>
  <c r="R350" i="22"/>
  <c r="R208" i="22"/>
  <c r="AA207" i="6"/>
  <c r="U208" i="22" s="1"/>
  <c r="AA426" i="18"/>
  <c r="U324" i="23" s="1"/>
  <c r="R324" i="23"/>
  <c r="AA468" i="6"/>
  <c r="U469" i="22" s="1"/>
  <c r="R469" i="22"/>
  <c r="R298" i="22"/>
  <c r="AA297" i="6"/>
  <c r="U298" i="22" s="1"/>
  <c r="AA549" i="18"/>
  <c r="U447" i="23" s="1"/>
  <c r="R447" i="23"/>
  <c r="R241" i="22"/>
  <c r="AA240" i="6"/>
  <c r="U241" i="22" s="1"/>
  <c r="R124" i="22"/>
  <c r="AA123" i="6"/>
  <c r="U124" i="22" s="1"/>
  <c r="AA158" i="6"/>
  <c r="U159" i="22" s="1"/>
  <c r="R159" i="22"/>
  <c r="R498" i="22"/>
  <c r="AA497" i="6"/>
  <c r="U498" i="22" s="1"/>
  <c r="AA342" i="18"/>
  <c r="U240" i="23" s="1"/>
  <c r="R240" i="23"/>
  <c r="R378" i="22"/>
  <c r="AA377" i="6"/>
  <c r="U378" i="22" s="1"/>
  <c r="R191" i="23"/>
  <c r="AA293" i="18"/>
  <c r="U191" i="23" s="1"/>
  <c r="AA424" i="18"/>
  <c r="U322" i="23" s="1"/>
  <c r="R322" i="23"/>
  <c r="R14" i="23"/>
  <c r="AA116" i="18"/>
  <c r="U14" i="23" s="1"/>
  <c r="AA109" i="6"/>
  <c r="U110" i="22" s="1"/>
  <c r="R110" i="22"/>
  <c r="AA250" i="18"/>
  <c r="U148" i="23" s="1"/>
  <c r="R148" i="23"/>
  <c r="AA296" i="18"/>
  <c r="U194" i="23" s="1"/>
  <c r="R194" i="23"/>
  <c r="AA153" i="6"/>
  <c r="U154" i="22" s="1"/>
  <c r="R154" i="22"/>
  <c r="R40" i="23"/>
  <c r="AA142" i="18"/>
  <c r="U40" i="23" s="1"/>
  <c r="AA496" i="18"/>
  <c r="U394" i="23" s="1"/>
  <c r="R394" i="23"/>
  <c r="R405" i="23"/>
  <c r="AA507" i="18"/>
  <c r="U405" i="23" s="1"/>
  <c r="AA437" i="6"/>
  <c r="U438" i="22" s="1"/>
  <c r="R438" i="22"/>
  <c r="AA481" i="18"/>
  <c r="U379" i="23" s="1"/>
  <c r="R379" i="23"/>
  <c r="R222" i="22"/>
  <c r="AA221" i="6"/>
  <c r="U222" i="22" s="1"/>
  <c r="R83" i="22"/>
  <c r="AA82" i="6"/>
  <c r="U83" i="22" s="1"/>
  <c r="R380" i="23"/>
  <c r="AA482" i="18"/>
  <c r="U380" i="23" s="1"/>
  <c r="AA359" i="6"/>
  <c r="U360" i="22" s="1"/>
  <c r="R360" i="22"/>
  <c r="R167" i="22"/>
  <c r="AA166" i="6"/>
  <c r="U167" i="22" s="1"/>
  <c r="AA408" i="18"/>
  <c r="U306" i="23" s="1"/>
  <c r="R306" i="23"/>
  <c r="R472" i="22"/>
  <c r="AA471" i="6"/>
  <c r="U472" i="22" s="1"/>
  <c r="AA223" i="18"/>
  <c r="U121" i="23" s="1"/>
  <c r="R121" i="23"/>
  <c r="R494" i="23"/>
  <c r="AA596" i="18"/>
  <c r="U494" i="23" s="1"/>
  <c r="AA486" i="6"/>
  <c r="U487" i="22" s="1"/>
  <c r="R487" i="22"/>
  <c r="R417" i="22"/>
  <c r="AA416" i="6"/>
  <c r="U417" i="22" s="1"/>
  <c r="R207" i="22"/>
  <c r="AA206" i="6"/>
  <c r="U207" i="22" s="1"/>
  <c r="R361" i="22"/>
  <c r="AA360" i="6"/>
  <c r="U361" i="22" s="1"/>
  <c r="R484" i="23"/>
  <c r="AA586" i="18"/>
  <c r="U484" i="23" s="1"/>
  <c r="R501" i="23"/>
  <c r="AA603" i="18"/>
  <c r="U501" i="23" s="1"/>
  <c r="AA164" i="18"/>
  <c r="U62" i="23" s="1"/>
  <c r="R62" i="23"/>
  <c r="AA63" i="6"/>
  <c r="U64" i="22" s="1"/>
  <c r="R64" i="22"/>
  <c r="R292" i="23"/>
  <c r="AA394" i="18"/>
  <c r="U292" i="23" s="1"/>
  <c r="R132" i="22"/>
  <c r="AA131" i="6"/>
  <c r="U132" i="22" s="1"/>
  <c r="R391" i="23"/>
  <c r="AA493" i="18"/>
  <c r="U391" i="23" s="1"/>
  <c r="AA337" i="6"/>
  <c r="U338" i="22" s="1"/>
  <c r="R338" i="22"/>
  <c r="R429" i="22"/>
  <c r="AA428" i="6"/>
  <c r="U429" i="22" s="1"/>
  <c r="AA313" i="18"/>
  <c r="U211" i="23" s="1"/>
  <c r="R211" i="23"/>
  <c r="R42" i="23"/>
  <c r="AA144" i="18"/>
  <c r="U42" i="23" s="1"/>
  <c r="AA92" i="6"/>
  <c r="U93" i="22" s="1"/>
  <c r="R93" i="22"/>
  <c r="AA332" i="6"/>
  <c r="U333" i="22" s="1"/>
  <c r="R333" i="22"/>
  <c r="G25" i="1"/>
  <c r="AA122" i="18"/>
  <c r="U20" i="23" s="1"/>
  <c r="R20" i="23"/>
  <c r="AA295" i="6"/>
  <c r="U296" i="22" s="1"/>
  <c r="R296" i="22"/>
  <c r="AA105" i="6"/>
  <c r="U106" i="22" s="1"/>
  <c r="R106" i="22"/>
  <c r="R208" i="23"/>
  <c r="AA310" i="18"/>
  <c r="U208" i="23" s="1"/>
  <c r="R154" i="23"/>
  <c r="AA256" i="18"/>
  <c r="U154" i="23" s="1"/>
  <c r="AA406" i="6"/>
  <c r="U407" i="22" s="1"/>
  <c r="R407" i="22"/>
  <c r="R361" i="23"/>
  <c r="AA463" i="18"/>
  <c r="U361" i="23" s="1"/>
  <c r="R213" i="22"/>
  <c r="AA212" i="6"/>
  <c r="U213" i="22" s="1"/>
  <c r="AA472" i="18"/>
  <c r="U370" i="23" s="1"/>
  <c r="R370" i="23"/>
  <c r="AA190" i="6"/>
  <c r="U191" i="22" s="1"/>
  <c r="R191" i="22"/>
  <c r="AA425" i="18"/>
  <c r="U323" i="23" s="1"/>
  <c r="R323" i="23"/>
  <c r="AA219" i="18"/>
  <c r="U117" i="23" s="1"/>
  <c r="R117" i="23"/>
  <c r="AA49" i="6"/>
  <c r="U50" i="22" s="1"/>
  <c r="R50" i="22"/>
  <c r="R369" i="22"/>
  <c r="AA368" i="6"/>
  <c r="U369" i="22" s="1"/>
  <c r="R366" i="23"/>
  <c r="AA468" i="18"/>
  <c r="U366" i="23" s="1"/>
  <c r="R295" i="23"/>
  <c r="AA397" i="18"/>
  <c r="U295" i="23" s="1"/>
  <c r="AA452" i="18"/>
  <c r="U350" i="23" s="1"/>
  <c r="R350" i="23"/>
  <c r="R347" i="23"/>
  <c r="AA449" i="18"/>
  <c r="U347" i="23" s="1"/>
  <c r="AA300" i="6"/>
  <c r="U301" i="22" s="1"/>
  <c r="R301" i="22"/>
  <c r="AA348" i="18"/>
  <c r="U246" i="23" s="1"/>
  <c r="R246" i="23"/>
  <c r="AA286" i="18"/>
  <c r="U184" i="23" s="1"/>
  <c r="R184" i="23"/>
  <c r="R413" i="23"/>
  <c r="AA515" i="18"/>
  <c r="U413" i="23" s="1"/>
  <c r="R330" i="23"/>
  <c r="AA432" i="18"/>
  <c r="U330" i="23" s="1"/>
  <c r="AA408" i="6"/>
  <c r="U409" i="22" s="1"/>
  <c r="R409" i="22"/>
  <c r="R418" i="22"/>
  <c r="AA417" i="6"/>
  <c r="U418" i="22" s="1"/>
  <c r="AA436" i="18"/>
  <c r="U334" i="23" s="1"/>
  <c r="R334" i="23"/>
  <c r="AA209" i="6"/>
  <c r="U210" i="22" s="1"/>
  <c r="R210" i="22"/>
  <c r="R156" i="22"/>
  <c r="AA155" i="6"/>
  <c r="U156" i="22" s="1"/>
  <c r="R242" i="22"/>
  <c r="AA241" i="6"/>
  <c r="U242" i="22" s="1"/>
  <c r="R394" i="22"/>
  <c r="AA393" i="6"/>
  <c r="U394" i="22" s="1"/>
  <c r="AA150" i="18"/>
  <c r="U48" i="23" s="1"/>
  <c r="R48" i="23"/>
  <c r="R346" i="22"/>
  <c r="AA345" i="6"/>
  <c r="U346" i="22" s="1"/>
  <c r="R177" i="23"/>
  <c r="AA279" i="18"/>
  <c r="U177" i="23" s="1"/>
  <c r="AA417" i="18"/>
  <c r="U315" i="23" s="1"/>
  <c r="R315" i="23"/>
  <c r="R456" i="23"/>
  <c r="AA558" i="18"/>
  <c r="U456" i="23" s="1"/>
  <c r="R410" i="22"/>
  <c r="AA409" i="6"/>
  <c r="U410" i="22" s="1"/>
  <c r="R48" i="22"/>
  <c r="AA47" i="6"/>
  <c r="U48" i="22" s="1"/>
  <c r="R147" i="23"/>
  <c r="AA249" i="18"/>
  <c r="U147" i="23" s="1"/>
  <c r="AA302" i="18"/>
  <c r="U200" i="23" s="1"/>
  <c r="R200" i="23"/>
  <c r="R407" i="23"/>
  <c r="AA509" i="18"/>
  <c r="U407" i="23" s="1"/>
  <c r="R226" i="22"/>
  <c r="AA225" i="6"/>
  <c r="U226" i="22" s="1"/>
  <c r="R223" i="23"/>
  <c r="AA325" i="18"/>
  <c r="U223" i="23" s="1"/>
  <c r="AA177" i="6"/>
  <c r="U178" i="22" s="1"/>
  <c r="R178" i="22"/>
  <c r="AA385" i="6"/>
  <c r="U386" i="22" s="1"/>
  <c r="R386" i="22"/>
  <c r="R463" i="22"/>
  <c r="AA462" i="6"/>
  <c r="U463" i="22" s="1"/>
  <c r="AA363" i="18"/>
  <c r="U261" i="23" s="1"/>
  <c r="R261" i="23"/>
  <c r="R383" i="22"/>
  <c r="AA382" i="6"/>
  <c r="U383" i="22" s="1"/>
  <c r="R329" i="23"/>
  <c r="AA431" i="18"/>
  <c r="U329" i="23" s="1"/>
  <c r="AA523" i="18"/>
  <c r="U421" i="23" s="1"/>
  <c r="R421" i="23"/>
  <c r="R308" i="22"/>
  <c r="AA307" i="6"/>
  <c r="U308" i="22" s="1"/>
  <c r="R471" i="23"/>
  <c r="AA573" i="18"/>
  <c r="U471" i="23" s="1"/>
  <c r="AA517" i="18"/>
  <c r="U415" i="23" s="1"/>
  <c r="R415" i="23"/>
  <c r="R479" i="23"/>
  <c r="AA581" i="18"/>
  <c r="U479" i="23" s="1"/>
  <c r="AA156" i="6"/>
  <c r="U157" i="22" s="1"/>
  <c r="R157" i="22"/>
  <c r="R15" i="22"/>
  <c r="AA14" i="6"/>
  <c r="U15" i="22" s="1"/>
  <c r="R432" i="23"/>
  <c r="AA534" i="18"/>
  <c r="U432" i="23" s="1"/>
  <c r="R408" i="22"/>
  <c r="AA407" i="6"/>
  <c r="U408" i="22" s="1"/>
  <c r="R421" i="22"/>
  <c r="AA420" i="6"/>
  <c r="U421" i="22" s="1"/>
  <c r="AA539" i="18"/>
  <c r="U437" i="23" s="1"/>
  <c r="R437" i="23"/>
  <c r="AA141" i="6"/>
  <c r="U142" i="22" s="1"/>
  <c r="R142" i="22"/>
  <c r="R405" i="22"/>
  <c r="AA404" i="6"/>
  <c r="U405" i="22" s="1"/>
  <c r="R450" i="23"/>
  <c r="AA552" i="18"/>
  <c r="U450" i="23" s="1"/>
  <c r="R247" i="23"/>
  <c r="AA349" i="18"/>
  <c r="U247" i="23" s="1"/>
  <c r="R196" i="22"/>
  <c r="AA195" i="6"/>
  <c r="U196" i="22" s="1"/>
  <c r="AA183" i="18"/>
  <c r="U81" i="23" s="1"/>
  <c r="R81" i="23"/>
  <c r="AA164" i="6"/>
  <c r="U165" i="22" s="1"/>
  <c r="R165" i="22"/>
  <c r="AA335" i="6"/>
  <c r="U336" i="22" s="1"/>
  <c r="R336" i="22"/>
  <c r="R358" i="22"/>
  <c r="AA357" i="6"/>
  <c r="U358" i="22" s="1"/>
  <c r="R63" i="22"/>
  <c r="AA62" i="6"/>
  <c r="U63" i="22" s="1"/>
  <c r="R484" i="22"/>
  <c r="AA483" i="6"/>
  <c r="U484" i="22" s="1"/>
  <c r="R371" i="23"/>
  <c r="AA473" i="18"/>
  <c r="U371" i="23" s="1"/>
  <c r="AA216" i="6"/>
  <c r="U217" i="22" s="1"/>
  <c r="R217" i="22"/>
  <c r="AA198" i="18"/>
  <c r="U96" i="23" s="1"/>
  <c r="R96" i="23"/>
  <c r="AA399" i="18"/>
  <c r="U297" i="23" s="1"/>
  <c r="R297" i="23"/>
  <c r="AA282" i="6"/>
  <c r="U283" i="22" s="1"/>
  <c r="R283" i="22"/>
  <c r="R415" i="22"/>
  <c r="AA414" i="6"/>
  <c r="U415" i="22" s="1"/>
  <c r="R279" i="23"/>
  <c r="AA381" i="18"/>
  <c r="U279" i="23" s="1"/>
  <c r="AA144" i="6"/>
  <c r="U145" i="22" s="1"/>
  <c r="R145" i="22"/>
  <c r="R131" i="23"/>
  <c r="AA233" i="18"/>
  <c r="U131" i="23" s="1"/>
  <c r="AA419" i="18"/>
  <c r="U317" i="23" s="1"/>
  <c r="R317" i="23"/>
  <c r="R178" i="23"/>
  <c r="AA280" i="18"/>
  <c r="U178" i="23" s="1"/>
  <c r="R343" i="23"/>
  <c r="AA445" i="18"/>
  <c r="U343" i="23" s="1"/>
  <c r="AA190" i="18"/>
  <c r="U88" i="23" s="1"/>
  <c r="R88" i="23"/>
  <c r="R103" i="23"/>
  <c r="AA205" i="18"/>
  <c r="U103" i="23" s="1"/>
  <c r="AA454" i="6"/>
  <c r="U455" i="22" s="1"/>
  <c r="R455" i="22"/>
  <c r="R105" i="22"/>
  <c r="AA104" i="6"/>
  <c r="U105" i="22" s="1"/>
  <c r="R50" i="23"/>
  <c r="AA152" i="18"/>
  <c r="U50" i="23" s="1"/>
  <c r="AA506" i="18"/>
  <c r="U404" i="23" s="1"/>
  <c r="R404" i="23"/>
  <c r="R422" i="22"/>
  <c r="AA421" i="6"/>
  <c r="U422" i="22" s="1"/>
  <c r="R175" i="23"/>
  <c r="AA277" i="18"/>
  <c r="U175" i="23" s="1"/>
  <c r="R262" i="22"/>
  <c r="AA261" i="6"/>
  <c r="U262" i="22" s="1"/>
  <c r="R358" i="23"/>
  <c r="AA460" i="18"/>
  <c r="U358" i="23" s="1"/>
  <c r="AA111" i="6"/>
  <c r="U112" i="22" s="1"/>
  <c r="R112" i="22"/>
  <c r="R260" i="23"/>
  <c r="AA362" i="18"/>
  <c r="U260" i="23" s="1"/>
  <c r="AA69" i="6"/>
  <c r="U70" i="22" s="1"/>
  <c r="R70" i="22"/>
  <c r="AA478" i="18"/>
  <c r="U376" i="23" s="1"/>
  <c r="R376" i="23"/>
  <c r="R106" i="23"/>
  <c r="AA208" i="18"/>
  <c r="U106" i="23" s="1"/>
  <c r="R271" i="22"/>
  <c r="AA270" i="6"/>
  <c r="U271" i="22" s="1"/>
  <c r="AA199" i="6"/>
  <c r="U200" i="22" s="1"/>
  <c r="R200" i="22"/>
  <c r="R451" i="23"/>
  <c r="AA553" i="18"/>
  <c r="U451" i="23" s="1"/>
  <c r="R167" i="23"/>
  <c r="AA269" i="18"/>
  <c r="U167" i="23" s="1"/>
  <c r="AA315" i="6"/>
  <c r="U316" i="22" s="1"/>
  <c r="R316" i="22"/>
  <c r="R152" i="23"/>
  <c r="AA254" i="18"/>
  <c r="U152" i="23" s="1"/>
  <c r="AA453" i="18"/>
  <c r="U351" i="23" s="1"/>
  <c r="R351" i="23"/>
  <c r="R149" i="22"/>
  <c r="AA148" i="6"/>
  <c r="U149" i="22" s="1"/>
  <c r="AA464" i="18"/>
  <c r="U362" i="23" s="1"/>
  <c r="R362" i="23"/>
  <c r="AA461" i="18"/>
  <c r="U359" i="23" s="1"/>
  <c r="R359" i="23"/>
  <c r="AA284" i="6"/>
  <c r="U285" i="22" s="1"/>
  <c r="R285" i="22"/>
  <c r="R278" i="23"/>
  <c r="AA380" i="18"/>
  <c r="U278" i="23" s="1"/>
  <c r="AA368" i="18"/>
  <c r="U266" i="23" s="1"/>
  <c r="R266" i="23"/>
  <c r="R138" i="23"/>
  <c r="AA240" i="18"/>
  <c r="U138" i="23" s="1"/>
  <c r="AA608" i="18"/>
  <c r="U506" i="23" s="1"/>
  <c r="R506" i="23"/>
  <c r="R135" i="23"/>
  <c r="AA237" i="18"/>
  <c r="U135" i="23" s="1"/>
  <c r="AA388" i="18"/>
  <c r="U286" i="23" s="1"/>
  <c r="R286" i="23"/>
  <c r="R65" i="23"/>
  <c r="AA167" i="18"/>
  <c r="U65" i="23" s="1"/>
  <c r="R365" i="23"/>
  <c r="AA467" i="18"/>
  <c r="U365" i="23" s="1"/>
  <c r="R239" i="22"/>
  <c r="AA238" i="6"/>
  <c r="U239" i="22" s="1"/>
  <c r="R33" i="22"/>
  <c r="AA32" i="6"/>
  <c r="U33" i="22" s="1"/>
  <c r="R483" i="23"/>
  <c r="AA585" i="18"/>
  <c r="U483" i="23" s="1"/>
  <c r="AA555" i="18"/>
  <c r="U453" i="23" s="1"/>
  <c r="R453" i="23"/>
  <c r="R195" i="23"/>
  <c r="AA297" i="18"/>
  <c r="U195" i="23" s="1"/>
  <c r="AA118" i="6"/>
  <c r="U119" i="22" s="1"/>
  <c r="R119" i="22"/>
  <c r="R368" i="22"/>
  <c r="AA367" i="6"/>
  <c r="U368" i="22" s="1"/>
  <c r="R163" i="22"/>
  <c r="AA162" i="6"/>
  <c r="U163" i="22" s="1"/>
  <c r="AA453" i="6"/>
  <c r="U454" i="22" s="1"/>
  <c r="R454" i="22"/>
  <c r="R465" i="23"/>
  <c r="AA567" i="18"/>
  <c r="U465" i="23" s="1"/>
  <c r="R39" i="23"/>
  <c r="AA141" i="18"/>
  <c r="U39" i="23" s="1"/>
  <c r="R368" i="23"/>
  <c r="AA470" i="18"/>
  <c r="U368" i="23" s="1"/>
  <c r="AA490" i="6"/>
  <c r="U491" i="22" s="1"/>
  <c r="R491" i="22"/>
  <c r="AA310" i="6"/>
  <c r="U311" i="22" s="1"/>
  <c r="R311" i="22"/>
  <c r="R273" i="23"/>
  <c r="AA375" i="18"/>
  <c r="U273" i="23" s="1"/>
  <c r="R283" i="23"/>
  <c r="AA385" i="18"/>
  <c r="U283" i="23" s="1"/>
  <c r="R488" i="22"/>
  <c r="AA487" i="6"/>
  <c r="U488" i="22" s="1"/>
  <c r="R503" i="23"/>
  <c r="AA605" i="18"/>
  <c r="U503" i="23" s="1"/>
  <c r="R424" i="23"/>
  <c r="AA526" i="18"/>
  <c r="U424" i="23" s="1"/>
  <c r="AA228" i="18"/>
  <c r="U126" i="23" s="1"/>
  <c r="R126" i="23"/>
  <c r="AA194" i="6"/>
  <c r="U195" i="22" s="1"/>
  <c r="R195" i="22"/>
  <c r="R387" i="22"/>
  <c r="AA386" i="6"/>
  <c r="U387" i="22" s="1"/>
  <c r="AA86" i="6"/>
  <c r="U87" i="22" s="1"/>
  <c r="R87" i="22"/>
  <c r="R45" i="23"/>
  <c r="AA147" i="18"/>
  <c r="U45" i="23" s="1"/>
  <c r="R152" i="22"/>
  <c r="AA151" i="6"/>
  <c r="U152" i="22" s="1"/>
  <c r="N14" i="14"/>
  <c r="AA556" i="18"/>
  <c r="U454" i="23" s="1"/>
  <c r="R454" i="23"/>
  <c r="R349" i="22"/>
  <c r="AA348" i="6"/>
  <c r="U349" i="22" s="1"/>
  <c r="R227" i="22"/>
  <c r="AA226" i="6"/>
  <c r="U227" i="22" s="1"/>
  <c r="R308" i="23"/>
  <c r="AA410" i="18"/>
  <c r="U308" i="23" s="1"/>
  <c r="AA285" i="18"/>
  <c r="U183" i="23" s="1"/>
  <c r="R183" i="23"/>
  <c r="AA244" i="6"/>
  <c r="U245" i="22" s="1"/>
  <c r="R245" i="22"/>
  <c r="R342" i="23"/>
  <c r="AA444" i="18"/>
  <c r="U342" i="23" s="1"/>
  <c r="AA540" i="18"/>
  <c r="U438" i="23" s="1"/>
  <c r="R438" i="23"/>
  <c r="R385" i="22"/>
  <c r="AA384" i="6"/>
  <c r="U385" i="22" s="1"/>
  <c r="AA575" i="18"/>
  <c r="U473" i="23" s="1"/>
  <c r="R473" i="23"/>
  <c r="AA420" i="18"/>
  <c r="U318" i="23" s="1"/>
  <c r="R318" i="23"/>
  <c r="R221" i="22"/>
  <c r="AA220" i="6"/>
  <c r="U221" i="22" s="1"/>
  <c r="AA72" i="6"/>
  <c r="U73" i="22" s="1"/>
  <c r="R73" i="22"/>
  <c r="AA191" i="6"/>
  <c r="U192" i="22" s="1"/>
  <c r="R192" i="22"/>
  <c r="R367" i="22"/>
  <c r="AA366" i="6"/>
  <c r="U367" i="22" s="1"/>
  <c r="AA283" i="18"/>
  <c r="U181" i="23" s="1"/>
  <c r="R181" i="23"/>
  <c r="AA163" i="6"/>
  <c r="U164" i="22" s="1"/>
  <c r="R164" i="22"/>
  <c r="R353" i="23"/>
  <c r="AA455" i="18"/>
  <c r="U353" i="23" s="1"/>
  <c r="R496" i="23"/>
  <c r="AA598" i="18"/>
  <c r="U496" i="23" s="1"/>
  <c r="R389" i="23"/>
  <c r="AA491" i="18"/>
  <c r="U389" i="23" s="1"/>
  <c r="R356" i="23"/>
  <c r="AA458" i="18"/>
  <c r="U356" i="23" s="1"/>
  <c r="R193" i="23"/>
  <c r="AA295" i="18"/>
  <c r="U193" i="23" s="1"/>
  <c r="AA281" i="6"/>
  <c r="U282" i="22" s="1"/>
  <c r="R282" i="22"/>
  <c r="AA210" i="18"/>
  <c r="U108" i="23" s="1"/>
  <c r="R108" i="23"/>
  <c r="R442" i="22"/>
  <c r="AA441" i="6"/>
  <c r="U442" i="22" s="1"/>
  <c r="R180" i="22"/>
  <c r="AA179" i="6"/>
  <c r="U180" i="22" s="1"/>
  <c r="AA30" i="6"/>
  <c r="U31" i="22" s="1"/>
  <c r="R31" i="22"/>
  <c r="R247" i="22"/>
  <c r="AA246" i="6"/>
  <c r="U247" i="22" s="1"/>
  <c r="R38" i="23"/>
  <c r="AA140" i="18"/>
  <c r="U38" i="23" s="1"/>
  <c r="R168" i="22"/>
  <c r="AA167" i="6"/>
  <c r="U168" i="22" s="1"/>
  <c r="AA365" i="18"/>
  <c r="U263" i="23" s="1"/>
  <c r="R263" i="23"/>
  <c r="R262" i="23"/>
  <c r="AA364" i="18"/>
  <c r="U262" i="23" s="1"/>
  <c r="R161" i="22"/>
  <c r="AA160" i="6"/>
  <c r="U161" i="22" s="1"/>
  <c r="R424" i="22"/>
  <c r="AA423" i="6"/>
  <c r="U424" i="22" s="1"/>
  <c r="R61" i="22"/>
  <c r="AA60" i="6"/>
  <c r="U61" i="22" s="1"/>
  <c r="AA202" i="18"/>
  <c r="U100" i="23" s="1"/>
  <c r="R100" i="23"/>
  <c r="AA340" i="18"/>
  <c r="U238" i="23" s="1"/>
  <c r="R238" i="23"/>
  <c r="R85" i="23"/>
  <c r="AA187" i="18"/>
  <c r="U85" i="23" s="1"/>
  <c r="R216" i="22"/>
  <c r="AA215" i="6"/>
  <c r="U216" i="22" s="1"/>
  <c r="R94" i="22"/>
  <c r="AA93" i="6"/>
  <c r="U94" i="22" s="1"/>
  <c r="R125" i="22"/>
  <c r="AA124" i="6"/>
  <c r="U125" i="22" s="1"/>
  <c r="AA154" i="18"/>
  <c r="U52" i="23" s="1"/>
  <c r="R52" i="23"/>
  <c r="AA375" i="6"/>
  <c r="U376" i="22" s="1"/>
  <c r="R376" i="22"/>
  <c r="R374" i="22"/>
  <c r="AA373" i="6"/>
  <c r="U374" i="22" s="1"/>
  <c r="AA447" i="6"/>
  <c r="U448" i="22" s="1"/>
  <c r="R448" i="22"/>
  <c r="AA545" i="18"/>
  <c r="U443" i="23" s="1"/>
  <c r="R443" i="23"/>
  <c r="R459" i="23"/>
  <c r="AA561" i="18"/>
  <c r="U459" i="23" s="1"/>
  <c r="AA587" i="18"/>
  <c r="U485" i="23" s="1"/>
  <c r="R485" i="23"/>
  <c r="AA223" i="6"/>
  <c r="U224" i="22" s="1"/>
  <c r="R224" i="22"/>
  <c r="R352" i="22"/>
  <c r="AA351" i="6"/>
  <c r="U352" i="22" s="1"/>
  <c r="R483" i="22"/>
  <c r="AA482" i="6"/>
  <c r="U483" i="22" s="1"/>
  <c r="AA282" i="18"/>
  <c r="U180" i="23" s="1"/>
  <c r="R180" i="23"/>
  <c r="AA601" i="18"/>
  <c r="U499" i="23" s="1"/>
  <c r="R499" i="23"/>
  <c r="AA226" i="18"/>
  <c r="U124" i="23" s="1"/>
  <c r="R124" i="23"/>
  <c r="R79" i="23"/>
  <c r="AA181" i="18"/>
  <c r="U79" i="23" s="1"/>
  <c r="R344" i="23"/>
  <c r="AA446" i="18"/>
  <c r="U344" i="23" s="1"/>
  <c r="R259" i="22"/>
  <c r="AA258" i="6"/>
  <c r="U259" i="22" s="1"/>
  <c r="AA444" i="6"/>
  <c r="U445" i="22" s="1"/>
  <c r="R445" i="22"/>
  <c r="AA219" i="6"/>
  <c r="U220" i="22" s="1"/>
  <c r="R220" i="22"/>
  <c r="AA55" i="6"/>
  <c r="U56" i="22" s="1"/>
  <c r="R56" i="22"/>
  <c r="R120" i="23"/>
  <c r="AA222" i="18"/>
  <c r="U120" i="23" s="1"/>
  <c r="R81" i="22"/>
  <c r="AA80" i="6"/>
  <c r="U81" i="22" s="1"/>
  <c r="AA213" i="18"/>
  <c r="U111" i="23" s="1"/>
  <c r="R111" i="23"/>
  <c r="AA501" i="6"/>
  <c r="U502" i="22" s="1"/>
  <c r="R502" i="22"/>
  <c r="R241" i="23"/>
  <c r="AA343" i="18"/>
  <c r="U241" i="23" s="1"/>
  <c r="R274" i="22"/>
  <c r="AA273" i="6"/>
  <c r="U274" i="22" s="1"/>
  <c r="R372" i="22"/>
  <c r="AA371" i="6"/>
  <c r="U372" i="22" s="1"/>
  <c r="R66" i="23"/>
  <c r="AA168" i="18"/>
  <c r="U66" i="23" s="1"/>
  <c r="R37" i="22"/>
  <c r="AA36" i="6"/>
  <c r="U37" i="22" s="1"/>
  <c r="R302" i="23"/>
  <c r="AA404" i="18"/>
  <c r="U302" i="23" s="1"/>
  <c r="AA518" i="18"/>
  <c r="U416" i="23" s="1"/>
  <c r="R416" i="23"/>
  <c r="AA494" i="6"/>
  <c r="U495" i="22" s="1"/>
  <c r="R495" i="22"/>
  <c r="R503" i="22"/>
  <c r="AA502" i="6"/>
  <c r="U503" i="22" s="1"/>
  <c r="R118" i="23"/>
  <c r="AA220" i="18"/>
  <c r="U118" i="23" s="1"/>
  <c r="R388" i="22"/>
  <c r="AA387" i="6"/>
  <c r="U388" i="22" s="1"/>
  <c r="AA127" i="6"/>
  <c r="U128" i="22" s="1"/>
  <c r="R128" i="22"/>
  <c r="AA61" i="6"/>
  <c r="U62" i="22" s="1"/>
  <c r="R62" i="22"/>
  <c r="R302" i="22"/>
  <c r="AA301" i="6"/>
  <c r="U302" i="22" s="1"/>
  <c r="R252" i="22"/>
  <c r="AA251" i="6"/>
  <c r="U252" i="22" s="1"/>
  <c r="AA387" i="18"/>
  <c r="U285" i="23" s="1"/>
  <c r="R285" i="23"/>
  <c r="AA429" i="6"/>
  <c r="U430" i="22" s="1"/>
  <c r="R430" i="22"/>
  <c r="R489" i="23"/>
  <c r="AA591" i="18"/>
  <c r="U489" i="23" s="1"/>
  <c r="AA217" i="6"/>
  <c r="U218" i="22" s="1"/>
  <c r="R218" i="22"/>
  <c r="AA547" i="18"/>
  <c r="U445" i="23" s="1"/>
  <c r="R445" i="23"/>
  <c r="AA291" i="6"/>
  <c r="U292" i="22" s="1"/>
  <c r="R292" i="22"/>
  <c r="AA323" i="6"/>
  <c r="U324" i="22" s="1"/>
  <c r="R324" i="22"/>
  <c r="R132" i="23"/>
  <c r="AA234" i="18"/>
  <c r="U132" i="23" s="1"/>
  <c r="AA400" i="18"/>
  <c r="U298" i="23" s="1"/>
  <c r="R298" i="23"/>
  <c r="R145" i="23"/>
  <c r="AA247" i="18"/>
  <c r="U145" i="23" s="1"/>
  <c r="AA216" i="18"/>
  <c r="U114" i="23" s="1"/>
  <c r="R114" i="23"/>
  <c r="AA283" i="6"/>
  <c r="U284" i="22" s="1"/>
  <c r="R284" i="22"/>
  <c r="R109" i="23"/>
  <c r="AA211" i="18"/>
  <c r="U109" i="23" s="1"/>
  <c r="AA209" i="18"/>
  <c r="U107" i="23" s="1"/>
  <c r="R107" i="23"/>
  <c r="R137" i="23"/>
  <c r="AA239" i="18"/>
  <c r="U137" i="23" s="1"/>
  <c r="R201" i="23"/>
  <c r="AA303" i="18"/>
  <c r="U201" i="23" s="1"/>
  <c r="AA192" i="6"/>
  <c r="U193" i="22" s="1"/>
  <c r="R193" i="22"/>
  <c r="R240" i="22"/>
  <c r="AA239" i="6"/>
  <c r="U240" i="22" s="1"/>
  <c r="R319" i="22"/>
  <c r="AA318" i="6"/>
  <c r="U319" i="22" s="1"/>
  <c r="R464" i="22"/>
  <c r="AA463" i="6"/>
  <c r="U464" i="22" s="1"/>
  <c r="R412" i="23"/>
  <c r="AA514" i="18"/>
  <c r="U412" i="23" s="1"/>
  <c r="AA100" i="6"/>
  <c r="U101" i="22" s="1"/>
  <c r="R101" i="22"/>
  <c r="AA188" i="6"/>
  <c r="U189" i="22" s="1"/>
  <c r="R189" i="22"/>
  <c r="R49" i="22"/>
  <c r="AA48" i="6"/>
  <c r="U49" i="22" s="1"/>
  <c r="AA76" i="6"/>
  <c r="U77" i="22" s="1"/>
  <c r="R77" i="22"/>
  <c r="R326" i="23"/>
  <c r="AA428" i="18"/>
  <c r="U326" i="23" s="1"/>
  <c r="AA402" i="18"/>
  <c r="U300" i="23" s="1"/>
  <c r="R300" i="23"/>
  <c r="R69" i="23"/>
  <c r="AA171" i="18"/>
  <c r="U69" i="23" s="1"/>
  <c r="AA272" i="6"/>
  <c r="U273" i="22" s="1"/>
  <c r="R273" i="22"/>
  <c r="R455" i="23"/>
  <c r="AA557" i="18"/>
  <c r="U455" i="23" s="1"/>
  <c r="AA184" i="6"/>
  <c r="U185" i="22" s="1"/>
  <c r="R185" i="22"/>
  <c r="AA22" i="6"/>
  <c r="U23" i="22" s="1"/>
  <c r="R23" i="22"/>
  <c r="R442" i="23"/>
  <c r="AA544" i="18"/>
  <c r="U442" i="23" s="1"/>
  <c r="AA462" i="18"/>
  <c r="U360" i="23" s="1"/>
  <c r="R360" i="23"/>
  <c r="R129" i="23"/>
  <c r="AA231" i="18"/>
  <c r="U129" i="23" s="1"/>
  <c r="R299" i="23"/>
  <c r="AA401" i="18"/>
  <c r="U299" i="23" s="1"/>
  <c r="R425" i="23"/>
  <c r="AA527" i="18"/>
  <c r="U425" i="23" s="1"/>
  <c r="AA243" i="18"/>
  <c r="U141" i="23" s="1"/>
  <c r="R141" i="23"/>
  <c r="AA356" i="18"/>
  <c r="U254" i="23" s="1"/>
  <c r="R254" i="23"/>
  <c r="AA156" i="18"/>
  <c r="U54" i="23" s="1"/>
  <c r="R54" i="23"/>
  <c r="AA477" i="6"/>
  <c r="U478" i="22" s="1"/>
  <c r="R478" i="22"/>
  <c r="AA324" i="6"/>
  <c r="U325" i="22" s="1"/>
  <c r="R325" i="22"/>
  <c r="AA296" i="6"/>
  <c r="U297" i="22" s="1"/>
  <c r="R297" i="22"/>
  <c r="AA372" i="6"/>
  <c r="U373" i="22" s="1"/>
  <c r="R373" i="22"/>
  <c r="AA326" i="18"/>
  <c r="U224" i="23" s="1"/>
  <c r="R224" i="23"/>
  <c r="R341" i="22"/>
  <c r="AA340" i="6"/>
  <c r="U341" i="22" s="1"/>
  <c r="R371" i="22"/>
  <c r="AA370" i="6"/>
  <c r="U371" i="22" s="1"/>
  <c r="AA293" i="6"/>
  <c r="U294" i="22" s="1"/>
  <c r="R294" i="22"/>
  <c r="AA133" i="18"/>
  <c r="U31" i="23" s="1"/>
  <c r="R31" i="23"/>
  <c r="AA536" i="18"/>
  <c r="U434" i="23" s="1"/>
  <c r="R434" i="23"/>
  <c r="AA251" i="18"/>
  <c r="U149" i="23" s="1"/>
  <c r="R149" i="23"/>
  <c r="R71" i="22"/>
  <c r="AA70" i="6"/>
  <c r="U71" i="22" s="1"/>
  <c r="R211" i="22"/>
  <c r="AA210" i="6"/>
  <c r="U211" i="22" s="1"/>
  <c r="AA201" i="18"/>
  <c r="U99" i="23" s="1"/>
  <c r="R99" i="23"/>
  <c r="AA480" i="6"/>
  <c r="U481" i="22" s="1"/>
  <c r="R481" i="22"/>
  <c r="R312" i="22"/>
  <c r="AA311" i="6"/>
  <c r="U312" i="22" s="1"/>
  <c r="R510" i="22"/>
  <c r="AA509" i="6"/>
  <c r="U510" i="22" s="1"/>
  <c r="AA132" i="6"/>
  <c r="U133" i="22" s="1"/>
  <c r="R133" i="22"/>
  <c r="R228" i="22"/>
  <c r="AA227" i="6"/>
  <c r="U228" i="22" s="1"/>
  <c r="AA502" i="18"/>
  <c r="U400" i="23" s="1"/>
  <c r="R400" i="23"/>
  <c r="R148" i="22"/>
  <c r="AA147" i="6"/>
  <c r="U148" i="22" s="1"/>
  <c r="R19" i="22"/>
  <c r="AA18" i="6"/>
  <c r="U19" i="22" s="1"/>
  <c r="AA327" i="6"/>
  <c r="U328" i="22" s="1"/>
  <c r="R328" i="22"/>
  <c r="AA363" i="6"/>
  <c r="U364" i="22" s="1"/>
  <c r="R364" i="22"/>
  <c r="AA435" i="6"/>
  <c r="U436" i="22" s="1"/>
  <c r="R436" i="22"/>
  <c r="AA75" i="6"/>
  <c r="U76" i="22" s="1"/>
  <c r="R76" i="22"/>
  <c r="AA122" i="6"/>
  <c r="U123" i="22" s="1"/>
  <c r="R123" i="22"/>
  <c r="AA172" i="6"/>
  <c r="U173" i="22" s="1"/>
  <c r="R173" i="22"/>
  <c r="AA249" i="6"/>
  <c r="U250" i="22" s="1"/>
  <c r="R250" i="22"/>
  <c r="R38" i="22"/>
  <c r="AA37" i="6"/>
  <c r="U38" i="22" s="1"/>
  <c r="R108" i="22"/>
  <c r="AA107" i="6"/>
  <c r="U108" i="22" s="1"/>
  <c r="E8" i="23"/>
  <c r="AA464" i="6"/>
  <c r="U465" i="22" s="1"/>
  <c r="R465" i="22"/>
  <c r="AA566" i="18"/>
  <c r="U464" i="23" s="1"/>
  <c r="R464" i="23"/>
  <c r="AA284" i="18"/>
  <c r="U182" i="23" s="1"/>
  <c r="R182" i="23"/>
  <c r="R74" i="22"/>
  <c r="AA73" i="6"/>
  <c r="U74" i="22" s="1"/>
  <c r="R151" i="22"/>
  <c r="AA150" i="6"/>
  <c r="U151" i="22" s="1"/>
  <c r="AA143" i="18"/>
  <c r="U41" i="23" s="1"/>
  <c r="R41" i="23"/>
  <c r="R128" i="23"/>
  <c r="AA230" i="18"/>
  <c r="U128" i="23" s="1"/>
  <c r="R90" i="22"/>
  <c r="AA89" i="6"/>
  <c r="U90" i="22" s="1"/>
  <c r="AA595" i="18"/>
  <c r="U493" i="23" s="1"/>
  <c r="R493" i="23"/>
  <c r="R276" i="22"/>
  <c r="AA275" i="6"/>
  <c r="U276" i="22" s="1"/>
  <c r="R214" i="23"/>
  <c r="AA316" i="18"/>
  <c r="U214" i="23" s="1"/>
  <c r="AA493" i="6"/>
  <c r="U494" i="22" s="1"/>
  <c r="R494" i="22"/>
  <c r="R328" i="23"/>
  <c r="AA430" i="18"/>
  <c r="U328" i="23" s="1"/>
  <c r="R299" i="22"/>
  <c r="AA298" i="6"/>
  <c r="U299" i="22" s="1"/>
  <c r="AA452" i="6"/>
  <c r="U453" i="22" s="1"/>
  <c r="R453" i="22"/>
  <c r="R256" i="23"/>
  <c r="AA358" i="18"/>
  <c r="U256" i="23" s="1"/>
  <c r="AA106" i="6"/>
  <c r="U107" i="22" s="1"/>
  <c r="R107" i="22"/>
  <c r="AA512" i="18"/>
  <c r="U410" i="23" s="1"/>
  <c r="R410" i="23"/>
  <c r="AA101" i="6"/>
  <c r="U102" i="22" s="1"/>
  <c r="R102" i="22"/>
  <c r="AA481" i="6"/>
  <c r="U482" i="22" s="1"/>
  <c r="R482" i="22"/>
  <c r="R486" i="22"/>
  <c r="AA485" i="6"/>
  <c r="U486" i="22" s="1"/>
  <c r="R365" i="22"/>
  <c r="AA364" i="6"/>
  <c r="U365" i="22" s="1"/>
  <c r="R133" i="23"/>
  <c r="AA235" i="18"/>
  <c r="U133" i="23" s="1"/>
  <c r="R229" i="22"/>
  <c r="AA228" i="6"/>
  <c r="U229" i="22" s="1"/>
  <c r="AA204" i="6"/>
  <c r="U205" i="22" s="1"/>
  <c r="R205" i="22"/>
  <c r="AA108" i="6"/>
  <c r="U109" i="22" s="1"/>
  <c r="R109" i="22"/>
  <c r="E25" i="1" l="1"/>
  <c r="D30" i="1" s="1"/>
  <c r="M82" i="3"/>
  <c r="E5" i="22"/>
  <c r="N18" i="14"/>
  <c r="E5" i="23"/>
  <c r="N80" i="3" l="1"/>
  <c r="O79" i="3" s="1"/>
  <c r="N81" i="3"/>
  <c r="O78" i="3" s="1"/>
  <c r="O80" i="3" s="1"/>
  <c r="O85" i="3"/>
  <c r="O82" i="3" a="1"/>
  <c r="O82" i="3" s="1"/>
  <c r="P24" i="1" s="1"/>
  <c r="N85" i="3"/>
  <c r="M24" i="1" s="1"/>
  <c r="I23" i="1" l="1"/>
  <c r="H23" i="1" s="1"/>
  <c r="I19" i="1"/>
  <c r="H19" i="1" s="1"/>
  <c r="I25" i="1"/>
  <c r="D28" i="1" l="1"/>
  <c r="D29" i="1" s="1"/>
  <c r="H2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<sst xmlns="http://schemas.openxmlformats.org/spreadsheetml/2006/main" count="11162" uniqueCount="2535">
  <si>
    <t>Project Details</t>
  </si>
  <si>
    <t>Version Control</t>
  </si>
  <si>
    <t>Project ID:</t>
  </si>
  <si>
    <t>&lt;To be assigned by Eversource&gt;</t>
  </si>
  <si>
    <t>Workbook</t>
  </si>
  <si>
    <t>Business/Customer Name:</t>
  </si>
  <si>
    <t>&lt;Enter Business/Customer Name&gt;</t>
  </si>
  <si>
    <t>Lookups</t>
  </si>
  <si>
    <t>Project Name:</t>
  </si>
  <si>
    <t>Property of Eversource</t>
  </si>
  <si>
    <t>SKU</t>
  </si>
  <si>
    <t>Project Address:</t>
  </si>
  <si>
    <t>&lt;Enter Project Address&gt;</t>
  </si>
  <si>
    <t>Project Notes</t>
  </si>
  <si>
    <t>Project City, State and Zip</t>
  </si>
  <si>
    <t>&lt;Enter Project City, State and Zip&gt;</t>
  </si>
  <si>
    <t>PPC Address Confirmation Code</t>
  </si>
  <si>
    <t>&lt;Enter PPC Address Confirmation Code&gt;</t>
  </si>
  <si>
    <t>Facility Type:</t>
  </si>
  <si>
    <t>&lt;Enter Business Segment&gt;</t>
  </si>
  <si>
    <t>Distributor:</t>
  </si>
  <si>
    <t>All</t>
  </si>
  <si>
    <t>Audit Date:</t>
  </si>
  <si>
    <t>&lt;Enter Audit Date&gt;</t>
  </si>
  <si>
    <t>State</t>
  </si>
  <si>
    <t>MA</t>
  </si>
  <si>
    <t>Project Vendor Contact:</t>
  </si>
  <si>
    <t>&lt;Enter Contact Name&gt;</t>
  </si>
  <si>
    <t>Project Vendor Contact Info:</t>
  </si>
  <si>
    <t>&lt;Enter Contact  Phone &amp; Email&gt;</t>
  </si>
  <si>
    <t>Customer Electric Rate (kWh)</t>
  </si>
  <si>
    <r>
      <rPr>
        <b/>
        <sz val="11"/>
        <color rgb="FF0000CC"/>
        <rFont val="Calibri"/>
        <family val="2"/>
        <scheme val="minor"/>
      </rPr>
      <t xml:space="preserve">Minimum Watts Saved </t>
    </r>
    <r>
      <rPr>
        <sz val="11"/>
        <color theme="1"/>
        <rFont val="Calibri"/>
        <family val="2"/>
        <scheme val="minor"/>
      </rPr>
      <t xml:space="preserve">
All projects submitted must meet minimum watts saved per prescriptive application and associated fixture/lamp codes. 
</t>
    </r>
    <r>
      <rPr>
        <b/>
        <sz val="11"/>
        <color rgb="FF0000CC"/>
        <rFont val="Calibri"/>
        <family val="2"/>
        <scheme val="minor"/>
      </rPr>
      <t>Min watts requirement will be calculated at NET PROJECT (not line by line)</t>
    </r>
  </si>
  <si>
    <t>Project Summary</t>
  </si>
  <si>
    <t>Category</t>
  </si>
  <si>
    <t>Units</t>
  </si>
  <si>
    <t>kWh</t>
  </si>
  <si>
    <t>Incentive</t>
  </si>
  <si>
    <t>$/kWh</t>
  </si>
  <si>
    <t>Lighting</t>
  </si>
  <si>
    <t>Lighting(Requested SKUs)**</t>
  </si>
  <si>
    <t>Integrated Controls</t>
  </si>
  <si>
    <t>Integrated Controls(Requested)</t>
  </si>
  <si>
    <t>Cost Effectiveness &amp; Minimum Watts screen</t>
  </si>
  <si>
    <t>Standalone Controls</t>
  </si>
  <si>
    <t>Ballast Replacements</t>
  </si>
  <si>
    <t>Total</t>
  </si>
  <si>
    <t>**Eversource will only honor incentives for SKU requests once they have been approved by engineering.</t>
  </si>
  <si>
    <r>
      <t xml:space="preserve">Submit this project workbook to EXPLTG@eversource.com (MA) or efficiencyNH@eversource.com (NH) with a customer signed prescriptive application, cut sheets, and copy of customer proposal
This program is for </t>
    </r>
    <r>
      <rPr>
        <b/>
        <sz val="11"/>
        <color theme="1"/>
        <rFont val="Calibri"/>
        <family val="2"/>
        <scheme val="minor"/>
      </rPr>
      <t>Incentive to vendor only</t>
    </r>
    <r>
      <rPr>
        <sz val="11"/>
        <color theme="1"/>
        <rFont val="Calibri"/>
        <family val="2"/>
        <scheme val="minor"/>
      </rPr>
      <t xml:space="preserve">, any projects where incentive is being requested to customer, please contact your EEC for instructions BEFORE submitting.
By approving an incentive for equipment within this program, the project cannot be considered for any other incentive option from Eversource including Upstream, GBB, or any other incentive program.
Any attempt to modify or recreate this workbook for a project submission will result in the project being disqualified for payment and immediate exclusion for future use of this program
</t>
    </r>
    <r>
      <rPr>
        <b/>
        <sz val="11"/>
        <color theme="1"/>
        <rFont val="Calibri"/>
        <family val="2"/>
        <scheme val="minor"/>
      </rPr>
      <t>Project Close-Out &amp; Post-Installation Verification:</t>
    </r>
    <r>
      <rPr>
        <sz val="11"/>
        <color theme="1"/>
        <rFont val="Calibri"/>
        <family val="2"/>
        <scheme val="minor"/>
      </rPr>
      <t xml:space="preserve">
Itemized invoices that clearly list both the quantities and the SKU/model numbers of the installed products are required. In addition, recycling reports prepared by one of the Eversource
contracted recycling vendors must also be included.
In lieu of on-site inspections due to the Covid pandemic, Eversource is requesting that all projects include photos and/or videos that document the installation of proposed measures for 
all projects.  These sample photos should be up-close images of each newly installed fixture type and/or lighting control type. The associated files should be identified by location and 
equipment type in either the file or folder name. </t>
    </r>
  </si>
  <si>
    <t>Summary</t>
  </si>
  <si>
    <t>Value</t>
  </si>
  <si>
    <t>Lighting kWh</t>
  </si>
  <si>
    <t>Controls kWh</t>
  </si>
  <si>
    <t>Total kWh</t>
  </si>
  <si>
    <t>Min Watts Project</t>
  </si>
  <si>
    <t>Base HOU</t>
  </si>
  <si>
    <t>Existing</t>
  </si>
  <si>
    <t>Proposed</t>
  </si>
  <si>
    <t>Savings and Incentives</t>
  </si>
  <si>
    <t>Recycling</t>
  </si>
  <si>
    <t>Internal Use Only</t>
  </si>
  <si>
    <t>MinWatts Internal</t>
  </si>
  <si>
    <t>Location</t>
  </si>
  <si>
    <t>Qty</t>
  </si>
  <si>
    <t>Type</t>
  </si>
  <si>
    <t>Device</t>
  </si>
  <si>
    <t>Watts/
Unit</t>
  </si>
  <si>
    <t>Controls</t>
  </si>
  <si>
    <t>Description</t>
  </si>
  <si>
    <t>Existing HOU</t>
  </si>
  <si>
    <t>Proposed HOU</t>
  </si>
  <si>
    <t>Watts Saved per Qty</t>
  </si>
  <si>
    <t>Device Code</t>
  </si>
  <si>
    <t>Recycling Type</t>
  </si>
  <si>
    <t>UOM</t>
  </si>
  <si>
    <t>Product</t>
  </si>
  <si>
    <t>Product Code</t>
  </si>
  <si>
    <t>Control Code</t>
  </si>
  <si>
    <t>Lumens per Unit</t>
  </si>
  <si>
    <t>Min/Ws goal</t>
  </si>
  <si>
    <t>Min/Ws actual</t>
  </si>
  <si>
    <t>Min/Ws check</t>
  </si>
  <si>
    <t>Control Incentive</t>
  </si>
  <si>
    <t>Control Min Watts</t>
  </si>
  <si>
    <t>Ballast</t>
  </si>
  <si>
    <t>None</t>
  </si>
  <si>
    <t>Distributor</t>
  </si>
  <si>
    <r>
      <rPr>
        <sz val="11"/>
        <color theme="1"/>
        <rFont val="Calibri"/>
        <family val="2"/>
        <scheme val="minor"/>
      </rPr>
      <t>Use this tab to request new product SKUs that you are planning to use for this project, as insturcted below:</t>
    </r>
    <r>
      <rPr>
        <b/>
        <sz val="11"/>
        <color rgb="FF0000CC"/>
        <rFont val="Calibri"/>
        <family val="2"/>
        <scheme val="minor"/>
      </rPr>
      <t xml:space="preserve">
</t>
    </r>
    <r>
      <rPr>
        <sz val="11"/>
        <color theme="1"/>
        <rFont val="Calibri"/>
        <family val="2"/>
        <scheme val="minor"/>
      </rPr>
      <t>1. For each new SKU, enter all of the requested information in the</t>
    </r>
    <r>
      <rPr>
        <b/>
        <sz val="11"/>
        <color rgb="FF0000CC"/>
        <rFont val="Calibri"/>
        <family val="2"/>
        <scheme val="minor"/>
      </rPr>
      <t xml:space="preserve"> New SKUs </t>
    </r>
    <r>
      <rPr>
        <sz val="11"/>
        <color theme="1"/>
        <rFont val="Calibri"/>
        <family val="2"/>
        <scheme val="minor"/>
      </rPr>
      <t>section.</t>
    </r>
    <r>
      <rPr>
        <b/>
        <sz val="11"/>
        <color rgb="FF0000CC"/>
        <rFont val="Calibri"/>
        <family val="2"/>
        <scheme val="minor"/>
      </rPr>
      <t xml:space="preserve">
</t>
    </r>
    <r>
      <rPr>
        <sz val="11"/>
        <color theme="1"/>
        <rFont val="Calibri"/>
        <family val="2"/>
        <scheme val="minor"/>
      </rPr>
      <t>2. Enter your Existing Case and Proposed Case in the</t>
    </r>
    <r>
      <rPr>
        <b/>
        <sz val="11"/>
        <color rgb="FF0000CC"/>
        <rFont val="Calibri"/>
        <family val="2"/>
        <scheme val="minor"/>
      </rPr>
      <t xml:space="preserve"> NewSKULighting </t>
    </r>
    <r>
      <rPr>
        <sz val="11"/>
        <color theme="1"/>
        <rFont val="Calibri"/>
        <family val="2"/>
        <scheme val="minor"/>
      </rPr>
      <t>section.</t>
    </r>
    <r>
      <rPr>
        <b/>
        <sz val="11"/>
        <color rgb="FF0000CC"/>
        <rFont val="Calibri"/>
        <family val="2"/>
        <scheme val="minor"/>
      </rPr>
      <t xml:space="preserve">
</t>
    </r>
    <r>
      <rPr>
        <sz val="11"/>
        <color theme="1"/>
        <rFont val="Calibri"/>
        <family val="2"/>
        <scheme val="minor"/>
      </rPr>
      <t>The Proposed Case should be built using the SKUs that you entered in the</t>
    </r>
    <r>
      <rPr>
        <b/>
        <sz val="11"/>
        <color rgb="FF0000CC"/>
        <rFont val="Calibri"/>
        <family val="2"/>
        <scheme val="minor"/>
      </rPr>
      <t xml:space="preserve"> New SKUs </t>
    </r>
    <r>
      <rPr>
        <sz val="11"/>
        <color theme="1"/>
        <rFont val="Calibri"/>
        <family val="2"/>
        <scheme val="minor"/>
      </rPr>
      <t>section.</t>
    </r>
    <r>
      <rPr>
        <b/>
        <sz val="11"/>
        <color rgb="FF0000CC"/>
        <rFont val="Calibri"/>
        <family val="2"/>
        <scheme val="minor"/>
      </rPr>
      <t xml:space="preserve">
</t>
    </r>
    <r>
      <rPr>
        <b/>
        <sz val="15"/>
        <color rgb="FFFF0000"/>
        <rFont val="Calibri"/>
        <family val="2"/>
        <scheme val="minor"/>
      </rPr>
      <t>All requested SKUs must be DesignLights Consortium® (DLC) listed, or at a minimum, ENERGY STAR® listed.
Must include all cut sheets for requested SKUs with your project submission.
**Eversource will only honor incentives for SKU requests once they have been apporved by engineering.</t>
    </r>
  </si>
  <si>
    <t>New SKUs**</t>
  </si>
  <si>
    <t>Subtype</t>
  </si>
  <si>
    <t>Lumens</t>
  </si>
  <si>
    <t>Lamp Watts</t>
  </si>
  <si>
    <t>Ballast Watts</t>
  </si>
  <si>
    <t>Total Watts</t>
  </si>
  <si>
    <t>Manufacturer</t>
  </si>
  <si>
    <t>DLC Product ID</t>
  </si>
  <si>
    <t>ENERGY STAR® ID</t>
  </si>
  <si>
    <t>&lt;Enter SKU&gt;</t>
  </si>
  <si>
    <t>NewSKULighting</t>
  </si>
  <si>
    <t xml:space="preserve"> </t>
  </si>
  <si>
    <t>Internal Only</t>
  </si>
  <si>
    <t>Ballasts</t>
  </si>
  <si>
    <t>Power Factor</t>
  </si>
  <si>
    <t>test</t>
  </si>
  <si>
    <t>Occupancy Sensors</t>
  </si>
  <si>
    <t>HOU Reduction</t>
  </si>
  <si>
    <t>Lamp Type</t>
  </si>
  <si>
    <t>Code</t>
  </si>
  <si>
    <t>Projected</t>
  </si>
  <si>
    <t>Reported</t>
  </si>
  <si>
    <t>Delta</t>
  </si>
  <si>
    <t>%</t>
  </si>
  <si>
    <t>Ballast Type and Power Factor</t>
  </si>
  <si>
    <t>Light</t>
  </si>
  <si>
    <t>New</t>
  </si>
  <si>
    <t>Recycle - Incandescent Lamps</t>
  </si>
  <si>
    <t>LP-I</t>
  </si>
  <si>
    <t>LMP</t>
  </si>
  <si>
    <t xml:space="preserve">Electronic Ballast </t>
  </si>
  <si>
    <t>EL</t>
  </si>
  <si>
    <t>Each</t>
  </si>
  <si>
    <t>HEM</t>
  </si>
  <si>
    <t>EEMAG</t>
  </si>
  <si>
    <t>Recycle - Compact Fluorescent Lamps</t>
  </si>
  <si>
    <t>LP-FCMP01</t>
  </si>
  <si>
    <t>Electronic Ballast Low Power</t>
  </si>
  <si>
    <t>EL-L</t>
  </si>
  <si>
    <t>HSM</t>
  </si>
  <si>
    <t>Recycle - Circline Lamps</t>
  </si>
  <si>
    <t>LP-FCIRC</t>
  </si>
  <si>
    <t>Electronic Ballast High Power</t>
  </si>
  <si>
    <t>EL-H</t>
  </si>
  <si>
    <t>SEM</t>
  </si>
  <si>
    <t>Recycle - Halogen Lamps</t>
  </si>
  <si>
    <t>LP-HALO</t>
  </si>
  <si>
    <t xml:space="preserve">Energy Efficient Electronic Ballast </t>
  </si>
  <si>
    <t>ELEE</t>
  </si>
  <si>
    <t>SSM</t>
  </si>
  <si>
    <t>Recycle - HID Lamps</t>
  </si>
  <si>
    <t>LP-H01</t>
  </si>
  <si>
    <t>Energy Efficient Electronic Ballast Low Power</t>
  </si>
  <si>
    <t>ELEE-L</t>
  </si>
  <si>
    <t>BEE</t>
  </si>
  <si>
    <t>Recycle - Two Foot Biaxl Fluorescent Lamps</t>
  </si>
  <si>
    <t>LP-BIAXL</t>
  </si>
  <si>
    <t>Energy Efficient Electronic Ballast High Power</t>
  </si>
  <si>
    <t>ELEE-H</t>
  </si>
  <si>
    <t>BXE</t>
  </si>
  <si>
    <t>Recycle - Two Foot T5 Fluorescent Lamps</t>
  </si>
  <si>
    <t>LP-F02-5</t>
  </si>
  <si>
    <t xml:space="preserve">Standard Magentic Ballast </t>
  </si>
  <si>
    <t>STD</t>
  </si>
  <si>
    <t>HSE</t>
  </si>
  <si>
    <t>Recycle - Two Foot T8 Fluorescent Lamps</t>
  </si>
  <si>
    <t>LP-F02-8</t>
  </si>
  <si>
    <t xml:space="preserve">Energy-Efficient Magnetic Ballast </t>
  </si>
  <si>
    <t>SEE</t>
  </si>
  <si>
    <t>Recycle - Two Foot T12 Fluorescent Lamps</t>
  </si>
  <si>
    <t>LP-F02-12</t>
  </si>
  <si>
    <t>SSE</t>
  </si>
  <si>
    <t>Recycle - Three Foot T5 Fluorescent Lamps</t>
  </si>
  <si>
    <t>LP-F03-5</t>
  </si>
  <si>
    <t>TSE</t>
  </si>
  <si>
    <t>Recycle - Three Foot T8 Fluorescent Lamps</t>
  </si>
  <si>
    <t>LP-F03-8</t>
  </si>
  <si>
    <t>EEE</t>
  </si>
  <si>
    <t>Recycle - Three Foot T12 Fluorescent Lamps</t>
  </si>
  <si>
    <t>LP-F03-12</t>
  </si>
  <si>
    <t>ESN</t>
  </si>
  <si>
    <t>Recycle - Four Foot T5 Fluorescent Lamps</t>
  </si>
  <si>
    <t>LP-F04-5</t>
  </si>
  <si>
    <t>HEE</t>
  </si>
  <si>
    <t>Recycle - Four Foot T8 Fluorescent Lamps</t>
  </si>
  <si>
    <t>LP-F04-8</t>
  </si>
  <si>
    <t>EEH</t>
  </si>
  <si>
    <t>Recycle - Four Foot T12 Fluorescent Lamps</t>
  </si>
  <si>
    <t>LP-F04-12</t>
  </si>
  <si>
    <t>ESH</t>
  </si>
  <si>
    <t>Recycle - Four Foot Fluorescent U-Lamps</t>
  </si>
  <si>
    <t>LP-F04-U</t>
  </si>
  <si>
    <t>EEL</t>
  </si>
  <si>
    <t>Recycle - Five Foot Fluorescent Lamps</t>
  </si>
  <si>
    <t>LP-F05</t>
  </si>
  <si>
    <t>ESL</t>
  </si>
  <si>
    <t>Recycle - Five Foot T5 Fluorescent Lamps</t>
  </si>
  <si>
    <t>LP-F05-5</t>
  </si>
  <si>
    <t>BXH</t>
  </si>
  <si>
    <t>Recycle - Five Foot T8 Fluorescent Lamps</t>
  </si>
  <si>
    <t>LP-F05-8</t>
  </si>
  <si>
    <t>SSH</t>
  </si>
  <si>
    <t>Recycle - Five Foot T12 Fluorescent Lamps</t>
  </si>
  <si>
    <t>LP-F05-12</t>
  </si>
  <si>
    <t>SSL</t>
  </si>
  <si>
    <t>Recycle - Six Foot T5 Fluorescent Lamps</t>
  </si>
  <si>
    <t>LP-F06-5</t>
  </si>
  <si>
    <t>HES</t>
  </si>
  <si>
    <t>Recycle - Six Foot T8 Fluorescent Lamps</t>
  </si>
  <si>
    <t>LP-F06-8</t>
  </si>
  <si>
    <t>HSS</t>
  </si>
  <si>
    <t>Recycle - Six Foot T12 Fluorescent Lamps</t>
  </si>
  <si>
    <t>LP-F06-12</t>
  </si>
  <si>
    <t>SES</t>
  </si>
  <si>
    <t>Recycle - Eight Foot T5 Fluorescent Lamps</t>
  </si>
  <si>
    <t>LP-F08-5</t>
  </si>
  <si>
    <t>SSS</t>
  </si>
  <si>
    <t>Recycle - Eight Foot T8 Fluorescent Lamps</t>
  </si>
  <si>
    <t>LP-F08-8</t>
  </si>
  <si>
    <t>VES</t>
  </si>
  <si>
    <t>Recycle - Eight Foot T12 Fluorescent Lamps</t>
  </si>
  <si>
    <t>LP-F08-12</t>
  </si>
  <si>
    <t>VSS</t>
  </si>
  <si>
    <t>Lamps</t>
  </si>
  <si>
    <t>Screw Base</t>
  </si>
  <si>
    <t>Linear</t>
  </si>
  <si>
    <t>T8 LED 2' (UL Type A,B, AB replacement)</t>
  </si>
  <si>
    <t>T8 LED 3' (UL Type A,B, AB replacement)</t>
  </si>
  <si>
    <t>T8 LED 4' (UL Type A,B, AB replacement)</t>
  </si>
  <si>
    <t>T5 LED 2' (UL Type A,B, AB replacement)</t>
  </si>
  <si>
    <t>T5 LED 3' (UL Type A,B, AB replacement)</t>
  </si>
  <si>
    <t>T5 LED 4' (UL Type A,B, AB replacement)</t>
  </si>
  <si>
    <t>T8 LED U-Bend (UL Type A replacement ONLY)</t>
  </si>
  <si>
    <t>Indoor Luminaries &amp; Kits</t>
  </si>
  <si>
    <t>Mogul Base</t>
  </si>
  <si>
    <t>High Bay</t>
  </si>
  <si>
    <t>Outdoor</t>
  </si>
  <si>
    <t>Lighting Occupancy Sensors</t>
  </si>
  <si>
    <t>Occupancy Sensor (Remote Mount)</t>
  </si>
  <si>
    <t>Occupancy Sensor (Wall Mount)</t>
  </si>
  <si>
    <t>Occupancy Sensor (High Bay)</t>
  </si>
  <si>
    <t>Indoor Integral Dual Sensors</t>
  </si>
  <si>
    <t>Indoor Integral Dual Sensors with Adaptive, Network-Capable Controls</t>
  </si>
  <si>
    <t>Outdoor Photocell Sensor with Integral Dual Sensors</t>
  </si>
  <si>
    <t>Outdoor Integral Dual Sensors with Adaptive, Network-Capable Controls</t>
  </si>
  <si>
    <t>SubType</t>
  </si>
  <si>
    <t>Total Wattage</t>
  </si>
  <si>
    <t>MaxLite</t>
  </si>
  <si>
    <t>SATCO</t>
  </si>
  <si>
    <t>Green Creative</t>
  </si>
  <si>
    <t>Philips Signify</t>
  </si>
  <si>
    <t>RAB</t>
  </si>
  <si>
    <t>TCP</t>
  </si>
  <si>
    <t>Acuity</t>
  </si>
  <si>
    <t>Cooper</t>
  </si>
  <si>
    <t>Remphos</t>
  </si>
  <si>
    <t>Sylvania</t>
  </si>
  <si>
    <t>Maxlite</t>
  </si>
  <si>
    <t>Lithonia</t>
  </si>
  <si>
    <t>ATG ELECTRONICS</t>
  </si>
  <si>
    <t>Keystone</t>
  </si>
  <si>
    <t>Eiko</t>
  </si>
  <si>
    <t>Light Efficient Design</t>
  </si>
  <si>
    <t>TFX2 LED 40K MVOLT IS DDBXD</t>
  </si>
  <si>
    <t>TFX2 LED 40K MVOLT YK DDBXD</t>
  </si>
  <si>
    <t>KT-FLED100-R1A-UNV-8CSB-VDIM</t>
  </si>
  <si>
    <t>WSD-SB10W27-50K-[D,W,B,S]-T3</t>
  </si>
  <si>
    <t>Wisdom Optoelectronics</t>
  </si>
  <si>
    <t>PMM-SA2C-740-U-5WQ-DP</t>
  </si>
  <si>
    <t>Best Lighting Products</t>
  </si>
  <si>
    <t>MWP08125W27V50K</t>
  </si>
  <si>
    <t>Mester LED LTD</t>
  </si>
  <si>
    <t>MWP08125W27V50KDPO</t>
  </si>
  <si>
    <t>MFD08135W27V50KD</t>
  </si>
  <si>
    <t>Hubbell</t>
  </si>
  <si>
    <t>FSC</t>
  </si>
  <si>
    <t>KT-ALED140-M1-X-NM-8XX-VDIM</t>
  </si>
  <si>
    <t>ALED5S150/D10</t>
  </si>
  <si>
    <t>LS-WP150W-50K</t>
  </si>
  <si>
    <t>Ledison Lighting Technology Co.., LTD</t>
  </si>
  <si>
    <t>LAS45S-T3</t>
  </si>
  <si>
    <t>LAS45S-T4</t>
  </si>
  <si>
    <t>LAS45S-T5</t>
  </si>
  <si>
    <t>LOT3T160/D10</t>
  </si>
  <si>
    <t>TFX3 LED 40K MVOLT IS DDBXD</t>
  </si>
  <si>
    <t>TFX3 LED 40K MVOLT YK DDBXD</t>
  </si>
  <si>
    <t>WSD-SB20W27-50K-[D,W,B,S]-T3</t>
  </si>
  <si>
    <t>TWX1 LED P1 40K MVOLT PE DDBXD</t>
  </si>
  <si>
    <t>KT-FLED15-R1A-UNV-8CSB-VDIM</t>
  </si>
  <si>
    <t>KT-WPLED20-S1-8CSB-VDIM</t>
  </si>
  <si>
    <t>ILP</t>
  </si>
  <si>
    <t>BRISKM32L</t>
  </si>
  <si>
    <t>Shenzhen Minglight Co., Ltd</t>
  </si>
  <si>
    <t>W34-30L/PCU</t>
  </si>
  <si>
    <t>KT-FLED35-R1A-UNV-8CSB-VDIM</t>
  </si>
  <si>
    <t>KT-WPLED35-M1-8CSB-VDIM</t>
  </si>
  <si>
    <t>LPC5L5K</t>
  </si>
  <si>
    <t>Atlas</t>
  </si>
  <si>
    <t>MCP0540W27V50K</t>
  </si>
  <si>
    <t>MWP0840W27V50K</t>
  </si>
  <si>
    <t>Mester</t>
  </si>
  <si>
    <t>VANLED40</t>
  </si>
  <si>
    <t>WSD-FL45W27-50K-[D,W,B,S]-[K,T]-[Blank,P]</t>
  </si>
  <si>
    <t>W34-55L/PCU</t>
  </si>
  <si>
    <t>KT-FLED60-R1A-UNV-8CSB-VDIM</t>
  </si>
  <si>
    <t>KT-VTLED63-4A-850-VDIM-P</t>
  </si>
  <si>
    <t>MWP0865W27V50K</t>
  </si>
  <si>
    <t>ALED5S78/D10</t>
  </si>
  <si>
    <t>WSD-FL07W27-50K-[D,W,B,S]-[K,T]-[Blank,P]</t>
  </si>
  <si>
    <t>KT-LED100HID-EX39-840-D</t>
  </si>
  <si>
    <t>KT-LED80HID-EX39-840-D</t>
  </si>
  <si>
    <t>KT-LED63HID-EX39-840-D</t>
  </si>
  <si>
    <t>14T5HE/46-830/IF20/G/DIM 10/1</t>
  </si>
  <si>
    <t>14T5HE/46-835/IF20/G/DIM 10/1</t>
  </si>
  <si>
    <t>KT-LED13T5HE-48GC-850-S</t>
  </si>
  <si>
    <t>LED13T5HE/L48/FG/830/SUB</t>
  </si>
  <si>
    <t>15T5HE/4F/840/DIR/R</t>
  </si>
  <si>
    <t>KT-LED25.5T5HO-48GC-830-S</t>
  </si>
  <si>
    <t>T5-25-48G-835-DIR</t>
  </si>
  <si>
    <t>24T5HO/4F/840/DIR/R</t>
  </si>
  <si>
    <t>KT-LED25.5T5HO-48GC-840-S</t>
  </si>
  <si>
    <t>L25T5DF440-CG5</t>
  </si>
  <si>
    <t>24T5HO/4F/835/DIR/R</t>
  </si>
  <si>
    <t>KT-LED7T8-24GC-835-D</t>
  </si>
  <si>
    <t>KT-LED7T8-24GC-835-DX2</t>
  </si>
  <si>
    <t>RPT-B-TOTALTUBE-T8-G3-3FT-840-A</t>
  </si>
  <si>
    <t>KT-LED12T8-36GC-835-D</t>
  </si>
  <si>
    <t>KT-LED12T8-36GC-835-DX2</t>
  </si>
  <si>
    <t>KT-LED12T8-36GC-8XX-D</t>
  </si>
  <si>
    <t>LED12WT8/36/835-DBL-G7D</t>
  </si>
  <si>
    <t>KT-LED12T8-36G-835-E</t>
  </si>
  <si>
    <t>11.5T8/4F/840/EXT/A2/R 4CH</t>
  </si>
  <si>
    <t>L48T8-840-12P-G4-EX-B2</t>
  </si>
  <si>
    <t>Wing (Shanghai) International Trade Co., LTD</t>
  </si>
  <si>
    <t>L48T8-840-12P-G4-EX-B3</t>
  </si>
  <si>
    <t>L48T8-840-12P-G4-EX-B4</t>
  </si>
  <si>
    <t>L48T8-850-12P-G4-EX-B2</t>
  </si>
  <si>
    <t>Wing International Trade Co., LTD</t>
  </si>
  <si>
    <t>L48T8-850-12P-G4-EX-B4</t>
  </si>
  <si>
    <t>T8-26-48G-840-EXT-2L-DIM</t>
  </si>
  <si>
    <t>RZ4-20W-U-40-FRAL-ES</t>
  </si>
  <si>
    <t>10.5T8/3F/835/EXT/A2/R 2CH</t>
  </si>
  <si>
    <t>11.5T8/4F/835/EXT/A2/R 2CH</t>
  </si>
  <si>
    <t>9.5T8/2F/835/EXT/A3/R 4CH</t>
  </si>
  <si>
    <t>10.5T8/3F/835/EXT/A3/R 2CH</t>
  </si>
  <si>
    <t>11.5T8/4F/835/EXT/A3/R 4CH</t>
  </si>
  <si>
    <t>9.5T8/2F/835/EXT/A4/R 4CH</t>
  </si>
  <si>
    <t>RZ8-40W-U-40-FRAL-ES</t>
  </si>
  <si>
    <t>10.5T8/3F/835/EXT/A4/R 2CH</t>
  </si>
  <si>
    <t>11.5T8/4F/835/EXT/A4/R 4CH</t>
  </si>
  <si>
    <t>KT-LED12.5T8-48GC-835-D</t>
  </si>
  <si>
    <t>L10.5T8DF440-GA</t>
  </si>
  <si>
    <t>L12.5T8SE440-CG</t>
  </si>
  <si>
    <t>RPT-B-TOTALTUBE-T8-G3-4FT-840-A</t>
  </si>
  <si>
    <t>KT-LED12T8-48G-835-E</t>
  </si>
  <si>
    <t>KT-LED15T8-48GC-835-DX2</t>
  </si>
  <si>
    <t>14/T8/LED/48-835/DR(S49976)</t>
  </si>
  <si>
    <t>LED12WT8/48/835-G8DM</t>
  </si>
  <si>
    <t>RPT-B-TOTALTUBE-T8-G3-4FT-HO-840-A</t>
  </si>
  <si>
    <t>13T8/4F/850/DIR/RC</t>
  </si>
  <si>
    <t>ESPEN</t>
  </si>
  <si>
    <t>RPT-B-TOTALTUBE-T8-G3-2FTU6-840-A</t>
  </si>
  <si>
    <t>BLT4 20L ADPT EZ1 LP8XX NLTAIR2 RES7</t>
  </si>
  <si>
    <t>BLT4R 20L ADPT EZ1 LP8XX NLTAIR2 RES7</t>
  </si>
  <si>
    <t xml:space="preserve">2BLT2 20L ADPT EZ1 LP8XX NLTAIR2 RES7 </t>
  </si>
  <si>
    <t xml:space="preserve">2BLT2R 20L ADPT EZ1 LP8XX NLTAIR2 RES7 </t>
  </si>
  <si>
    <t>TCPGPR4UZDB840K</t>
  </si>
  <si>
    <t>2BLT4 30L ADPT EZ1 LP8XX NLTAIR2 RES7</t>
  </si>
  <si>
    <t xml:space="preserve">2BLT4R 30L ADPT EZ1 LP8XX NLTAIR2 RES7 </t>
  </si>
  <si>
    <t>SLK22-35LW-EDU-ODGP</t>
  </si>
  <si>
    <t>RP-LBE-G2-20W-4FT-2L-840-10V</t>
  </si>
  <si>
    <t>[2BLT4R, 2BLT4DR] X 30L ADP [BLANK, 120, 277] [EZ1, EOHN, GZ1, GZ10] LP835 [ALL OPTIONS]</t>
  </si>
  <si>
    <t>RP-LBE-G2-25W-4FT-2L-840-10V</t>
  </si>
  <si>
    <t>2BLT2R-33LHE-ADSM-EZ1-LP835</t>
  </si>
  <si>
    <t>SLK22-35LW-EDU</t>
  </si>
  <si>
    <t>14CZ2-39HE-UNV-L835-CD1-U</t>
  </si>
  <si>
    <t>523506 EvoKit CLKE 2x4 42L 29W 840 UNV SWZ P1</t>
  </si>
  <si>
    <t>2BLT2R-40LHE-ADSM-EZ1-LP835</t>
  </si>
  <si>
    <t>2BLT4R-40LHE-ADSM-EZ1-LP835</t>
  </si>
  <si>
    <t>SLK24-35VW-EDU</t>
  </si>
  <si>
    <t>SLK24-35VW-EDU-ODGP</t>
  </si>
  <si>
    <t>BLT4R-40LHE-ADSM-EZ1-LP835</t>
  </si>
  <si>
    <t>BLT4R-F-40LHE-ADSM-EZ1-LP835</t>
  </si>
  <si>
    <t>Magnilumens</t>
  </si>
  <si>
    <t>2BLT4R-48LHE-ADSM-EZ1-LP835</t>
  </si>
  <si>
    <t>VTF4UZDA250K</t>
  </si>
  <si>
    <t>RP-LBE-G2-40W-4FT-2L-840-10V</t>
  </si>
  <si>
    <t>2BLT4R-60LHE-ADSM-EZ1-LP835</t>
  </si>
  <si>
    <t>2BLT4R-F-48LHE-ADSM-EZ1-LP835</t>
  </si>
  <si>
    <t>VOL24R/PS49/840/UD</t>
  </si>
  <si>
    <t>Eiko Global,LLC</t>
  </si>
  <si>
    <t>VTF8UZDA150K</t>
  </si>
  <si>
    <t>BLT4 20L ADPT EZ1 LP835 NLTAIR2 RES7 NOC</t>
  </si>
  <si>
    <t>BLT4 20L ADPT EZ1 LP840 NLTAIR2 RES7 NOC</t>
  </si>
  <si>
    <t>2FPZ20L835-2-DS-UNV-DIM</t>
  </si>
  <si>
    <t>VOLA14-24L-U-40-ES</t>
  </si>
  <si>
    <t>VOLA22-24L-U-40-ES</t>
  </si>
  <si>
    <t>22CZ2-20-UNV-L840-CD1-SWPD1-U</t>
  </si>
  <si>
    <t>22CZ2-20-UNV-L840-CD1-U</t>
  </si>
  <si>
    <t>SWISH2X2-19Y/D10</t>
  </si>
  <si>
    <t>SWISH2X2-19YN/D10/MVS</t>
  </si>
  <si>
    <t>EZPAN1X4-17YN/D10</t>
  </si>
  <si>
    <t>EZPAN2X2-17YN/D10</t>
  </si>
  <si>
    <t>1DLG27L835-4-D-UNV-DIM-SWZDT</t>
  </si>
  <si>
    <t>1DLG27L840-4-D-UNV-DIM-SWZDT</t>
  </si>
  <si>
    <t>2DLG27L835-2-D-UNV-DIM-SWZDT</t>
  </si>
  <si>
    <t>2DLG27L840-2-D-UNV-DIM-SWZDT</t>
  </si>
  <si>
    <t>VOLA24-29L-U-40-ES</t>
  </si>
  <si>
    <t>2BLT4 30L ADPT EZ1 LP835 NLTAIR2 RES7 NOC</t>
  </si>
  <si>
    <t>2BLT4 30L ADPT EZ1 LP840 NLTAIR2 RES7 NOC</t>
  </si>
  <si>
    <t>LCAT22-35LWG-EDU</t>
  </si>
  <si>
    <t>LCAT22-35LWG-EDU-ODGP</t>
  </si>
  <si>
    <t>1EVG30L840-4-D-UNV-DIM</t>
  </si>
  <si>
    <t>2EVG-30L835-2-D-UNV-DIM</t>
  </si>
  <si>
    <t>EZPANHE2X2-23N/D10</t>
  </si>
  <si>
    <t>1EVG30L835-4-D-UNV-DIM</t>
  </si>
  <si>
    <t>1EVG30L835-4-D-UNV-DIM-SWZDT</t>
  </si>
  <si>
    <t>22CZ2-34HE-UNV-L835-CD1-U</t>
  </si>
  <si>
    <t>22CZ2-34HE-UNV-L840-CD1-U</t>
  </si>
  <si>
    <t>24CZ2-30-UNV-L840-CD1-SWPD1-U</t>
  </si>
  <si>
    <t>24CZ2-30-UNV-L840-CD1-U</t>
  </si>
  <si>
    <t>2EVG30L835-2-D-UNV-DIM</t>
  </si>
  <si>
    <t>2EVG30L840-2-D-UNV-DIM</t>
  </si>
  <si>
    <t>22CZ2-32-S-UNV-L835-CD1-U</t>
  </si>
  <si>
    <t xml:space="preserve">2EVG-30L835-2-D-UNV-DIM-SWZDT </t>
  </si>
  <si>
    <t>2BLT2 33L ADP LP835</t>
  </si>
  <si>
    <t>2BLT2 33L ADP LP840</t>
  </si>
  <si>
    <t>2BLT2 33L ADSM GZ10 LP840</t>
  </si>
  <si>
    <t>2BLT2-X- 33L ADPT [blank, 120, 277] (EZ1, EOHN, GZ1, GZ10) LP840 [All Options]</t>
  </si>
  <si>
    <t>2BLT2-X- 33L ADPT [blank, 120, 277] (EZ1, EOHN, GZ1, GZ10) LP850 [All Options]</t>
  </si>
  <si>
    <t>2BLT2-X- 33L ADPT [blank, 120, 277] (EZ1, EOHN, GZ10) LP835 [All Options]</t>
  </si>
  <si>
    <t>2EVG30L835-2-D-UNV-DIM-SWZDT</t>
  </si>
  <si>
    <t>CFP22-3335-HE</t>
  </si>
  <si>
    <t>RP-TTV-G1-2X2-20L-840-FWFC</t>
  </si>
  <si>
    <t xml:space="preserve">Remphos </t>
  </si>
  <si>
    <t>2FGG30L835-2-D-UNV-DIM-SWZDT</t>
  </si>
  <si>
    <t>2FGG30L840-2-D-UNV-DIM-SWZDT</t>
  </si>
  <si>
    <t>2FSL2-33L-EZ1-LP840</t>
  </si>
  <si>
    <t>LCAT14-35VWG-EDU</t>
  </si>
  <si>
    <t>LCAT14-35VWG-EDU-ODPG</t>
  </si>
  <si>
    <t>LCAT24-35VWG-EDU</t>
  </si>
  <si>
    <t>LCAT24-35VWG-EDU-ODGP</t>
  </si>
  <si>
    <t>2EVG38L835-4-D-UNV-DIM SWZDT</t>
  </si>
  <si>
    <t>2FPZ38L835-4-DS-UNV-DIM</t>
  </si>
  <si>
    <t>CPX-2X2-3200LM-35K-M4</t>
  </si>
  <si>
    <t>SWISH2X2-29N/D10</t>
  </si>
  <si>
    <t>SWISH2X2-29N/D10/LC</t>
  </si>
  <si>
    <t>SWISH2X4-39YN/D10/MVS</t>
  </si>
  <si>
    <t>T1-PFP2X2/U/MW29-MCCT</t>
  </si>
  <si>
    <t>T-1 Lighting</t>
  </si>
  <si>
    <t>T1-PFP2X4/U/MW29-MCCT</t>
  </si>
  <si>
    <t>2BLT4-X- 40LHE ADPT [blank, 120, 277] (EZ1, EOHN, GZ1, GZ10) LP830 [All Options]</t>
  </si>
  <si>
    <t>2BLT4-X- 40LHE ADPT [blank, 120, 277] (EZ1, EOHN, GZ1, GZ10) LP835 [All Options]</t>
  </si>
  <si>
    <t>2BLT4-X- 40LHE ADPT [blank, 120, 277] (EZ1, EOHN, GZ1, GZ10) LP840 [All Options]</t>
  </si>
  <si>
    <t>2BLT4-X- 40LHE ADPT [blank, 120, 277] (EZ1, EOHN, GZ1, GZ10) LP850 [All Options]</t>
  </si>
  <si>
    <t>2EVG-38L835-4-D-UNV-DIM</t>
  </si>
  <si>
    <t>EZPANHE2X4-30N/D10</t>
  </si>
  <si>
    <t>EZPAN-SS-2X2 [blank, /E2]</t>
  </si>
  <si>
    <t>MLFP22EP3040</t>
  </si>
  <si>
    <t>SWISH2X2-29YN/D10</t>
  </si>
  <si>
    <t>MLFP22G43040</t>
  </si>
  <si>
    <t>2BLT4 30L ADPT EZ1 LP835 NLTAIR2 RES7 NOC RFD272417</t>
  </si>
  <si>
    <t>2BLT4 30L ADPT EZ1 LP840 NLTAIR2 RES7 NOC RFD272417</t>
  </si>
  <si>
    <t>2BLT4-40L-ADP-LP835</t>
  </si>
  <si>
    <t>BLT4-X- 40LHE ADPT [blank, 120, 277] (EZ1, EOHN, GZ1, GZ10) LP830 [All Options]</t>
  </si>
  <si>
    <t>BLT4-X- 40LHE ADPT [blank, 120, 277] (EZ1, EOHN, GZ1, GZ10) LP835 [All Options]</t>
  </si>
  <si>
    <t>BLT4-X- 40LHE ADPT [blank, 120, 277] (EZ1, EOHN, GZ1, GZ10) LP840 [All Options]</t>
  </si>
  <si>
    <t>BLT4-X- 40LHE ADPT [blank, 120, 277] (EZ1, EOHN, GZ1, GZ10) LP850 [All Options]</t>
  </si>
  <si>
    <t>2BLT4 40L ADP LP835</t>
  </si>
  <si>
    <t>2BLT4 40L ADP LP840</t>
  </si>
  <si>
    <t>2BLT4-X- 40L ADPT [blank, 120, 277] (EZ1, EOHN, GZ1, GZ10) LP835 [All Options]</t>
  </si>
  <si>
    <t>2BLT4-X- 40L ADPT [blank, 120, 277] (EZ1, EOHN, GZ1, GZ10) LP840 [All Options]</t>
  </si>
  <si>
    <t>2BLT4-X- 40L ADPT [blank, 120, 277] (EZ1, EOHN, GZ1, GZ10) LP850 [All Options]</t>
  </si>
  <si>
    <t>2DLG43L835-4-D-UNV-DIM-SWZDT</t>
  </si>
  <si>
    <t>2DLG43L840-4-D-UNV-DIM-SWZDT</t>
  </si>
  <si>
    <t>2FGG38L840-4-D-UNV-DIM-SWZDT</t>
  </si>
  <si>
    <t>2FXP38B835-2-DS-UNV-DIM</t>
  </si>
  <si>
    <t>2FXP38B840-2-DS-UNV-DIM</t>
  </si>
  <si>
    <t>EPANL 2X4 4000LMHE 80CRI 40K MIN1 ZT MVOLT</t>
  </si>
  <si>
    <t>EZPAN1X4-30Y/D10</t>
  </si>
  <si>
    <t>EZPAN2X4-30X/D10</t>
  </si>
  <si>
    <t>2EVG38L840-2-D-UNV-DIM</t>
  </si>
  <si>
    <t>2EVG38LH840-4-D-UNV-DIM</t>
  </si>
  <si>
    <t>2FSL4-40L-EZ1-LP835</t>
  </si>
  <si>
    <t>2FSL4-40L-EZ1-LP840</t>
  </si>
  <si>
    <t>BLT4-X- 40L ADPT [blank, 120, 277] (EZ1, EOHN, GZ1, GZ10) LP840 [All Options]</t>
  </si>
  <si>
    <t>BLT4-X- 40L ADPT [blank, 120, 277] (EZ1, EOHN, GZ1, GZ10) LP850 [All Options]</t>
  </si>
  <si>
    <t>BLT4-X- 40L ADPT [blank, 120, 277] (EZ1, EOHN, GZ10) LP835 [All Options]</t>
  </si>
  <si>
    <t>EZPAN2X2-30YN/D10</t>
  </si>
  <si>
    <t>2FGG38B835-2-D-UNV-DIM</t>
  </si>
  <si>
    <t>2FGG38B840-2-D-UNV-DIM</t>
  </si>
  <si>
    <t>2FGG42B835-4-D-UNV-DIM</t>
  </si>
  <si>
    <t>2FGG38L835-4-D-UNV-DIM-SWZDT</t>
  </si>
  <si>
    <t>T6CS122SU8</t>
  </si>
  <si>
    <t>Nicor</t>
  </si>
  <si>
    <t>WSD-P22FT36W-50K</t>
  </si>
  <si>
    <t>2FGG42B840-4-D-UNV-DIM</t>
  </si>
  <si>
    <t xml:space="preserve">2EVG-38L835-4-D-UNV-DIM SWZDT </t>
  </si>
  <si>
    <t>SWISH2X4-39N/D10</t>
  </si>
  <si>
    <t>SWISH2X4-39N/D10/LC</t>
  </si>
  <si>
    <t>22LPZ2534W27-3545K</t>
  </si>
  <si>
    <t xml:space="preserve">MLFP24G44040 </t>
  </si>
  <si>
    <t>EZPAN2X4-40YN/D10</t>
  </si>
  <si>
    <t>22CZ2-44HE-UNV-L835-CD1-U</t>
  </si>
  <si>
    <t>WSD-P24FT48W-40K</t>
  </si>
  <si>
    <t>T1-PFP2X4/U/MW49-MCCT</t>
  </si>
  <si>
    <t>KT-BPLED50PS-24-8CSA-VDIM</t>
  </si>
  <si>
    <t>4SLSTP2040DD-UNV</t>
  </si>
  <si>
    <t>2SLSTP2040DD-UNV</t>
  </si>
  <si>
    <t>ZL1N L48 3000LM FST MVOLT 40K 80CRI WH</t>
  </si>
  <si>
    <t>GUSJR4-27-840WU</t>
  </si>
  <si>
    <t>4SNLED-LD5-33SL-LW-UNV-L835-CD1-U</t>
  </si>
  <si>
    <t>K-14CE-F4L9H-35-FR</t>
  </si>
  <si>
    <t>Energy Solutions International</t>
  </si>
  <si>
    <t>ZL1N L24 3500LM FST MVOLT 50K 80CRI WH</t>
  </si>
  <si>
    <t>ESL4-35MW-FAW-EDU-NXOS</t>
  </si>
  <si>
    <t>FSW440L835-UNV-DIM</t>
  </si>
  <si>
    <t>SBL4 LP840</t>
  </si>
  <si>
    <t>LBL4 LP835</t>
  </si>
  <si>
    <t>LBL4 LP840</t>
  </si>
  <si>
    <t>4WNLED-LD4-40SL-F-UNV-L835-CD1-U</t>
  </si>
  <si>
    <t>ZL1N L48 5000LM FST MVOLT 35K 80CRI WH</t>
  </si>
  <si>
    <t>ZL1N L48 5000LM FST MVOLT 40K 80CRI WH</t>
  </si>
  <si>
    <t>ZL1N L48 5000LM FST MVOLT 50K 80CRI WH</t>
  </si>
  <si>
    <t>CSS L48 4000LM MVOLT 40K 80CRI</t>
  </si>
  <si>
    <t>NWL440L8CST-UNV-DIM-OCC</t>
  </si>
  <si>
    <t>4WNLED-LD4-50SL-F-UNV-L840-CD1-U</t>
  </si>
  <si>
    <t>TCPGPS8UZDB850K</t>
  </si>
  <si>
    <t>4SLSTP4035DD-UNV</t>
  </si>
  <si>
    <t>James Trading Company</t>
  </si>
  <si>
    <t>4SLSTP4040DD-UNV</t>
  </si>
  <si>
    <t>CSS-L48-AL03-MVOLT-SWW3-80CRI</t>
  </si>
  <si>
    <t>LS2-4U23WCS[BLANK,CR, CN, NN][BLANK,EM][BLANK, MS, AV,A1][BLANK, C, C1,C2][BLANK, TA, BA]</t>
  </si>
  <si>
    <t>ESL4-40HL-FAW-EDU-NXOS</t>
  </si>
  <si>
    <t>F-18CE-F4H8S-35-FR</t>
  </si>
  <si>
    <t>LS2-8U65WCSCR</t>
  </si>
  <si>
    <t>8SLSTP8040DD-UNV</t>
  </si>
  <si>
    <t>8SLSTP8035DD-UNV</t>
  </si>
  <si>
    <t>CSS L96 8000LM MVOLT 40K 80CRI</t>
  </si>
  <si>
    <t>OHB-12HE-N-UNV-L840-CD-U</t>
  </si>
  <si>
    <t>OHB-12SE-N-UNV-L840-CD-U</t>
  </si>
  <si>
    <t>ETH-B02-80W-H(5000K)</t>
  </si>
  <si>
    <t>Etherium Lighting, LLC</t>
  </si>
  <si>
    <t>OHB-15HE-N-UNV-L840-CD-U</t>
  </si>
  <si>
    <t>FBY12L840-UNV</t>
  </si>
  <si>
    <t>LEDFHB90-4K-MVDIM</t>
  </si>
  <si>
    <t>FBY12L840-UNV-SWIDT</t>
  </si>
  <si>
    <t>FBY12L850-UNV</t>
  </si>
  <si>
    <t>FBX12LL40-UNV</t>
  </si>
  <si>
    <t xml:space="preserve">IBG 15000LM SEF AFL GND MVOLT GZ10 40K 80CRI NLTAIR2 RKOA DWH           </t>
  </si>
  <si>
    <t>ARBAY2-95</t>
  </si>
  <si>
    <t>IBGN-18000LM-SEF-AFL-GND-MVOLT-GZ10-40K-80CRI-NLTAIR2 RMSOD45-DWH</t>
  </si>
  <si>
    <t>OHB-15SE-N-UNV-L840-CD-U</t>
  </si>
  <si>
    <t>OHB-18HE-N-UNV-L840-CD-U</t>
  </si>
  <si>
    <t>ETH-B03-110W-H-5000K</t>
  </si>
  <si>
    <t>OHB-18SE-N-UNV-L840-CD-U</t>
  </si>
  <si>
    <t>ARBAY2-120</t>
  </si>
  <si>
    <t>BLR-120WLED-UNIV-40-FRAL</t>
  </si>
  <si>
    <t>Industrial Lighting</t>
  </si>
  <si>
    <t>FBX16LL40-UNV</t>
  </si>
  <si>
    <t>LHB2F130W27-50K-GEN2</t>
  </si>
  <si>
    <t>FBY18L840-UNV</t>
  </si>
  <si>
    <t>FBY18L840-UNV-SWIDT</t>
  </si>
  <si>
    <t>FBY18L850-UNV</t>
  </si>
  <si>
    <t>LEDFHB135-4K-MVDIM</t>
  </si>
  <si>
    <t>OHB-24HE-N-UNV-L840-CD-U</t>
  </si>
  <si>
    <t xml:space="preserve">IBG 24000LM SEF AFL GND MVOLT GZ10 40K 80CRI NLTAIR2 RKOA DWH           </t>
  </si>
  <si>
    <t>HB15000150</t>
  </si>
  <si>
    <t>OHB-24SE-N-UNV-L840-CD-U</t>
  </si>
  <si>
    <t>ARBAY2-160</t>
  </si>
  <si>
    <t>HBLA-23L-5K</t>
  </si>
  <si>
    <t>HBLA-23L-5K-OS</t>
  </si>
  <si>
    <t>LECB-22-170W-40K-E5-PRGOS-LR</t>
  </si>
  <si>
    <t>OHB-30HE-N-UNV-L840-CD-U</t>
  </si>
  <si>
    <t>FBY24L840-UNV</t>
  </si>
  <si>
    <t>FBX24LL40-UNV</t>
  </si>
  <si>
    <t>FBY24L840-UNV-SWIDT</t>
  </si>
  <si>
    <t>OHB-30SE-N-UNV-L840-CD-U</t>
  </si>
  <si>
    <t>HB21000150</t>
  </si>
  <si>
    <t>OHB-36HE-N-UNV-L840-CD-U</t>
  </si>
  <si>
    <t>High bay</t>
  </si>
  <si>
    <t>OHB-36HE-W-UNV-L835-CD-U</t>
  </si>
  <si>
    <t>FBY30L840-UNV</t>
  </si>
  <si>
    <t>FBY30L850-UNV</t>
  </si>
  <si>
    <t>OHB-36SE-N-UNV-L840-CD-U</t>
  </si>
  <si>
    <t>OHB-48HE-N-UNV-L840-CD-U</t>
  </si>
  <si>
    <t>LEDFHB265-4K-MVDIM</t>
  </si>
  <si>
    <t>OHB-48SE-N-UNV-L840-CD-U</t>
  </si>
  <si>
    <t>ARBAY4-315N</t>
  </si>
  <si>
    <t>OHB-60HE-N-UNV-L840-CD-U</t>
  </si>
  <si>
    <t>IBG-60000LM-SEF-AFL-GND-MVOLT-GZ10-50K-80CRI-NLTAIR2 RIO-DWH</t>
  </si>
  <si>
    <t>OHB-60SE-N-UNV-L840-CD-U</t>
  </si>
  <si>
    <t>CSS-L48-ALO3-MVOLT-SWW3-80CRI</t>
  </si>
  <si>
    <t>SHARK4-50NW/D10-HB</t>
  </si>
  <si>
    <r>
      <rPr>
        <b/>
        <sz val="7.5"/>
        <rFont val="Calibri"/>
        <family val="2"/>
      </rPr>
      <t>Building Type Category Name</t>
    </r>
  </si>
  <si>
    <r>
      <rPr>
        <b/>
        <sz val="7.5"/>
        <rFont val="Calibri"/>
        <family val="2"/>
      </rPr>
      <t>Description</t>
    </r>
  </si>
  <si>
    <t>Education: College &amp; University</t>
  </si>
  <si>
    <r>
      <rPr>
        <sz val="7.5"/>
        <rFont val="Calibri"/>
        <family val="2"/>
      </rPr>
      <t>Higher Education Academic Institution</t>
    </r>
  </si>
  <si>
    <r>
      <rPr>
        <sz val="7.5"/>
        <rFont val="Calibri"/>
        <family val="2"/>
      </rPr>
      <t>Any size College / University</t>
    </r>
  </si>
  <si>
    <t>Education: School</t>
  </si>
  <si>
    <t>Public &amp; Private k-12 School</t>
  </si>
  <si>
    <r>
      <rPr>
        <sz val="7.5"/>
        <rFont val="Calibri"/>
        <family val="2"/>
      </rPr>
      <t>Trade / Technical School</t>
    </r>
  </si>
  <si>
    <t>Libraries</t>
  </si>
  <si>
    <t>Public Library</t>
  </si>
  <si>
    <t>Daycare</t>
  </si>
  <si>
    <t>Pre-School</t>
  </si>
  <si>
    <r>
      <rPr>
        <sz val="7.5"/>
        <rFont val="Calibri"/>
        <family val="2"/>
      </rPr>
      <t>Hospital</t>
    </r>
  </si>
  <si>
    <r>
      <rPr>
        <sz val="7.5"/>
        <rFont val="Calibri"/>
        <family val="2"/>
      </rPr>
      <t>General Full Service Inpatient Hospital</t>
    </r>
  </si>
  <si>
    <t>Health/Medical Clinic</t>
  </si>
  <si>
    <r>
      <rPr>
        <sz val="7.5"/>
        <rFont val="Calibri"/>
        <family val="2"/>
      </rPr>
      <t>Out Patient Care Facility</t>
    </r>
  </si>
  <si>
    <r>
      <rPr>
        <sz val="7.5"/>
        <rFont val="Calibri"/>
        <family val="2"/>
      </rPr>
      <t>Clinic / Minute Clinic</t>
    </r>
  </si>
  <si>
    <r>
      <rPr>
        <sz val="7.5"/>
        <rFont val="Calibri"/>
        <family val="2"/>
      </rPr>
      <t>PT Office</t>
    </r>
  </si>
  <si>
    <r>
      <rPr>
        <sz val="7.5"/>
        <rFont val="Calibri"/>
        <family val="2"/>
      </rPr>
      <t>Dentist / Eye Doctor</t>
    </r>
  </si>
  <si>
    <r>
      <rPr>
        <sz val="7.5"/>
        <rFont val="Calibri"/>
        <family val="2"/>
      </rPr>
      <t>Chiropractor</t>
    </r>
  </si>
  <si>
    <t>Doctor's Office (Primary Care. Therapy, etc.)</t>
  </si>
  <si>
    <r>
      <rPr>
        <sz val="7.5"/>
        <rFont val="Calibri"/>
        <family val="2"/>
      </rPr>
      <t>Vet</t>
    </r>
  </si>
  <si>
    <r>
      <rPr>
        <sz val="7.5"/>
        <rFont val="Calibri"/>
        <family val="2"/>
      </rPr>
      <t>Office Building</t>
    </r>
  </si>
  <si>
    <r>
      <rPr>
        <sz val="7.5"/>
        <rFont val="Calibri"/>
        <family val="2"/>
      </rPr>
      <t>General Open and Private offices</t>
    </r>
  </si>
  <si>
    <t>Office Parks</t>
  </si>
  <si>
    <t>Banks</t>
  </si>
  <si>
    <t>Restaurants</t>
  </si>
  <si>
    <r>
      <rPr>
        <sz val="7.5"/>
        <rFont val="Calibri"/>
        <family val="2"/>
      </rPr>
      <t>Full Service Restaurants</t>
    </r>
  </si>
  <si>
    <t>Fast Food / Drive Thru (Stand-alone)</t>
  </si>
  <si>
    <t>Café / Coffee Shop (Stand-alone)</t>
  </si>
  <si>
    <r>
      <rPr>
        <sz val="7.5"/>
        <rFont val="Calibri"/>
        <family val="2"/>
      </rPr>
      <t>Bar</t>
    </r>
  </si>
  <si>
    <t>Grocery/Food Sales</t>
  </si>
  <si>
    <t>Grocery / Market Store (Stop &amp; Shop, Roche Bros, etc)</t>
  </si>
  <si>
    <t>Convenience Store (7-11, Mobil Mart, Speedway)</t>
  </si>
  <si>
    <t>Dunkin/Subway within the Gas/Rest Stop included</t>
  </si>
  <si>
    <r>
      <rPr>
        <sz val="7.5"/>
        <rFont val="Calibri"/>
        <family val="2"/>
      </rPr>
      <t>Retail</t>
    </r>
  </si>
  <si>
    <t>Customer facing space selling and or offering products or
services, not listed in another category (i.e. Restaurants)</t>
  </si>
  <si>
    <r>
      <rPr>
        <sz val="7.5"/>
        <rFont val="Calibri"/>
        <family val="2"/>
      </rPr>
      <t>Fitness Centers (LA Fitness, etc)</t>
    </r>
  </si>
  <si>
    <r>
      <rPr>
        <sz val="7.5"/>
        <rFont val="Calibri"/>
        <family val="2"/>
      </rPr>
      <t>Hair Salon / Nail Salon</t>
    </r>
  </si>
  <si>
    <r>
      <rPr>
        <sz val="7.5"/>
        <rFont val="Calibri"/>
        <family val="2"/>
      </rPr>
      <t>Parking Garage</t>
    </r>
  </si>
  <si>
    <t>To be used when a product (such as a canopy or stairwell) is installed in a traditional parking garage 24/7 ONLY</t>
  </si>
  <si>
    <t>Auto Related</t>
  </si>
  <si>
    <t>Automotive, dealership, autobody, gas station, general</t>
  </si>
  <si>
    <t>Industrial/Manufacturing 1 Shift</t>
  </si>
  <si>
    <r>
      <rPr>
        <sz val="7.5"/>
        <rFont val="Calibri"/>
        <family val="2"/>
      </rPr>
      <t>Location within the facility in which product is
manufactured, packaged and/or shipped</t>
    </r>
  </si>
  <si>
    <t>About 8 hours per day</t>
  </si>
  <si>
    <t>Industrial/Manufacturing 2 Shift</t>
  </si>
  <si>
    <t>About 16 hours per day</t>
  </si>
  <si>
    <t>Industrial/Manufacturing 3 Shift</t>
  </si>
  <si>
    <t>Near 24/7 operation</t>
  </si>
  <si>
    <t>Warehouse: Inactive Storage</t>
  </si>
  <si>
    <t>Self Storage or company storage, i.e. construction company's storage (picked up/dropped off 1x/day)</t>
  </si>
  <si>
    <t>Warehouse: Distribution Center</t>
  </si>
  <si>
    <t>Location within the facility in which product is warehoused, packaged and shipped, i.e. amazon, supermarket storage, high daily movement</t>
  </si>
  <si>
    <t>Religious Worship/Chruch</t>
  </si>
  <si>
    <t>Places of Worship</t>
  </si>
  <si>
    <t>Public Assembly (one-shift)</t>
  </si>
  <si>
    <t>A location where groups of people gather, i.e. TD Gardner, Gillete, House of Blues</t>
  </si>
  <si>
    <t>Movie Theater</t>
  </si>
  <si>
    <t>Public Order and Safety</t>
  </si>
  <si>
    <t>Courthouse, Police Station, Fire Station, etc</t>
  </si>
  <si>
    <t>Multi-Family</t>
  </si>
  <si>
    <t>Multi-Family (5+ units) common areas (hallways, offices, fitness center
etc.) and exterior</t>
  </si>
  <si>
    <t>Lodging: Common Spaces</t>
  </si>
  <si>
    <t>Hotel / Motel Outside Guest Room</t>
  </si>
  <si>
    <t>Dorms (Colleges, Universities, Private Schools), Outside Dorms</t>
  </si>
  <si>
    <t>Lodging: Guest Rooms</t>
  </si>
  <si>
    <t>Hotel / Motel Guest Rooms and Dorm Rooms</t>
  </si>
  <si>
    <t>Nursing Home</t>
  </si>
  <si>
    <t>Assisted living, nursing home, rehabilitation center</t>
  </si>
  <si>
    <t>HOU</t>
  </si>
  <si>
    <t>Existing Devices</t>
  </si>
  <si>
    <t>Incandescent Lamps</t>
  </si>
  <si>
    <t>Compact Fluorescents (CFL’s)</t>
  </si>
  <si>
    <t>Low Voltage Halogen Fixture ( includes Transformer)</t>
  </si>
  <si>
    <t>Halogen/Quartz Lamps</t>
  </si>
  <si>
    <t>Mercury Vapor (MV)</t>
  </si>
  <si>
    <t>Low Pressure Sodium (LPS)</t>
  </si>
  <si>
    <t>High Pressure Sodium (HPS)</t>
  </si>
  <si>
    <t>Metal Halide (MH)</t>
  </si>
  <si>
    <t>Pulse Start Metal Halide Lamp/Ballast</t>
  </si>
  <si>
    <t>Two Foot T8 / T12 Systems</t>
  </si>
  <si>
    <t>Two Foot High Efficient T8 Systems</t>
  </si>
  <si>
    <t>Three Foot T8 / T12 Systems</t>
  </si>
  <si>
    <t>Three Foot High Efficient T8 Systems</t>
  </si>
  <si>
    <t>Four Foot F48 T12 Systems</t>
  </si>
  <si>
    <t>Four Foot F48HO T12 Systems</t>
  </si>
  <si>
    <t>Four Foot F48VHO T12 Systems</t>
  </si>
  <si>
    <t>Four Foot T12 Systems</t>
  </si>
  <si>
    <t>Four Foot T8 Systems</t>
  </si>
  <si>
    <t>Four Foot T8 High Efficient / Reduce Wattage Systems</t>
  </si>
  <si>
    <t>Five Foot T8 / T12 Systems</t>
  </si>
  <si>
    <t>Six Foot T12 &amp; T12HO Systems</t>
  </si>
  <si>
    <t>Eight Foot T12HO Systems</t>
  </si>
  <si>
    <t>Eight Foot T12VHO Systems</t>
  </si>
  <si>
    <t>Eight Foot T12  Systems</t>
  </si>
  <si>
    <t>Eight Foot T8  Systems</t>
  </si>
  <si>
    <t>T5 Systems</t>
  </si>
  <si>
    <t>GBB</t>
  </si>
  <si>
    <t>NH_Code</t>
  </si>
  <si>
    <t>NH_Incentive</t>
  </si>
  <si>
    <t>Min Watts</t>
  </si>
  <si>
    <t>Lighting Locations</t>
  </si>
  <si>
    <t>Lighting Type</t>
  </si>
  <si>
    <t>Measure_lu</t>
  </si>
  <si>
    <t>Existing Device</t>
  </si>
  <si>
    <t>Existing Code</t>
  </si>
  <si>
    <t>Watts</t>
  </si>
  <si>
    <t>Recycle Type</t>
  </si>
  <si>
    <t>Good</t>
  </si>
  <si>
    <t>81A60</t>
  </si>
  <si>
    <t>n/a</t>
  </si>
  <si>
    <t>lu_01_existing_device</t>
  </si>
  <si>
    <t>15W INCANDESCENT LAMP</t>
  </si>
  <si>
    <t>01I0015</t>
  </si>
  <si>
    <t>2/7W COMPACT HW</t>
  </si>
  <si>
    <t>02C0007S</t>
  </si>
  <si>
    <t>20W LV HALOGEN FIXT</t>
  </si>
  <si>
    <t>01R0020</t>
  </si>
  <si>
    <t>35W HALOGEN LAMP</t>
  </si>
  <si>
    <t>01T0035</t>
  </si>
  <si>
    <t>40W MERCURY</t>
  </si>
  <si>
    <t>01V0040S</t>
  </si>
  <si>
    <t>35W LPS</t>
  </si>
  <si>
    <t>01L0035S</t>
  </si>
  <si>
    <t>35W HPS</t>
  </si>
  <si>
    <t>01H0035S</t>
  </si>
  <si>
    <t>32W METAL HALIDE</t>
  </si>
  <si>
    <t>01M0032S</t>
  </si>
  <si>
    <t>100W MH CWA</t>
  </si>
  <si>
    <t>01M0100P</t>
  </si>
  <si>
    <t>F20T12/HPF(1)</t>
  </si>
  <si>
    <t>01F20SSS</t>
  </si>
  <si>
    <t>1L2' 17W T8EE/ELEE LOW PWR</t>
  </si>
  <si>
    <t>01F17ESL</t>
  </si>
  <si>
    <t>1L3' 30W T12 EE/EEMAG</t>
  </si>
  <si>
    <t>01F30SEM</t>
  </si>
  <si>
    <t>1L3' 25W T8EE/ELEE LOW PWR</t>
  </si>
  <si>
    <t>01F25ESL</t>
  </si>
  <si>
    <t>1L4' F48T12EE/STD</t>
  </si>
  <si>
    <t>01F48SES</t>
  </si>
  <si>
    <t>1L4' F48HO/EE/STD</t>
  </si>
  <si>
    <t>01F48HES</t>
  </si>
  <si>
    <t>1L4' F48VHO/EE/STD</t>
  </si>
  <si>
    <t>01F48VES</t>
  </si>
  <si>
    <t>1L4' EE/ELIG</t>
  </si>
  <si>
    <t>01F40SEE</t>
  </si>
  <si>
    <t>1L4' T8/ELIG</t>
  </si>
  <si>
    <t>01F32SSE</t>
  </si>
  <si>
    <t>1L4' 25W T8EE/ELEE HIGH PWR</t>
  </si>
  <si>
    <t>01F25EEH</t>
  </si>
  <si>
    <t>1L5' HO/STD/ELIG</t>
  </si>
  <si>
    <t>01F40HSE</t>
  </si>
  <si>
    <t>1L6' F72HO/STD/STD</t>
  </si>
  <si>
    <t>01F72HSS</t>
  </si>
  <si>
    <t>1L8' HO/EE/STD</t>
  </si>
  <si>
    <t>01F96HES</t>
  </si>
  <si>
    <t>1L8' VHO/EE/STD</t>
  </si>
  <si>
    <t>01F96VES</t>
  </si>
  <si>
    <t>1L8' EE/ELIG</t>
  </si>
  <si>
    <t>01F96SEE</t>
  </si>
  <si>
    <t>1L8' T8/ELIG</t>
  </si>
  <si>
    <t>01F59SSE</t>
  </si>
  <si>
    <t>1L2’ 14W T5/ELIG</t>
  </si>
  <si>
    <t>01F14SSE</t>
  </si>
  <si>
    <t>81A75</t>
  </si>
  <si>
    <t>lu_02_existing_device</t>
  </si>
  <si>
    <t>20W INCANDESCENT LAMP</t>
  </si>
  <si>
    <t>01I0020</t>
  </si>
  <si>
    <t>5W COMPACT HW</t>
  </si>
  <si>
    <t>01C0005S</t>
  </si>
  <si>
    <t>25W LV HALOGEN FIXT</t>
  </si>
  <si>
    <t>01R0025</t>
  </si>
  <si>
    <t>40W HALOGEN LAMP</t>
  </si>
  <si>
    <t>01T0040</t>
  </si>
  <si>
    <t>50W MERCURY</t>
  </si>
  <si>
    <t>01V0050S</t>
  </si>
  <si>
    <t>55W LPS</t>
  </si>
  <si>
    <t>01L0055S</t>
  </si>
  <si>
    <t>50W HPS</t>
  </si>
  <si>
    <t>01H0050S</t>
  </si>
  <si>
    <t>50W METAL HALIDE</t>
  </si>
  <si>
    <t>01M0050S</t>
  </si>
  <si>
    <t>100W MH LINEAR</t>
  </si>
  <si>
    <t>01M0100R</t>
  </si>
  <si>
    <t>1L2' F80BXE/ELIG</t>
  </si>
  <si>
    <t>01F80BXE</t>
  </si>
  <si>
    <t>1L2' 17W T8EE/ELEE</t>
  </si>
  <si>
    <t>01F17ESN</t>
  </si>
  <si>
    <t>1L3' 30W T12 EE/STD</t>
  </si>
  <si>
    <t>01F30SES</t>
  </si>
  <si>
    <t>1L3' 25W T8EE/ELEE</t>
  </si>
  <si>
    <t>01F25ESN</t>
  </si>
  <si>
    <t>1L4' F48T12/STD</t>
  </si>
  <si>
    <t>01F48SSS</t>
  </si>
  <si>
    <t>1L4' F48H0/STD/STD</t>
  </si>
  <si>
    <t>01F48HSS</t>
  </si>
  <si>
    <t>1L4' F48VHO/STD/STD</t>
  </si>
  <si>
    <t>01F48VSS</t>
  </si>
  <si>
    <t>1L4' EE/EEMAG</t>
  </si>
  <si>
    <t>01F40SEM</t>
  </si>
  <si>
    <t>1L4 T8/ELIG LOW POWER</t>
  </si>
  <si>
    <t>01F32SSL</t>
  </si>
  <si>
    <t>1L4' 25W T8EE/ELEE</t>
  </si>
  <si>
    <t>01F25EEE</t>
  </si>
  <si>
    <t>1L5' HO/STD/EEMAG</t>
  </si>
  <si>
    <t>01F60HSM</t>
  </si>
  <si>
    <t>1L6' STD/EEMAG</t>
  </si>
  <si>
    <t>01F72SSM</t>
  </si>
  <si>
    <t>1L8' HO/STD/STD</t>
  </si>
  <si>
    <t>01F96HSS</t>
  </si>
  <si>
    <t>1L8' VHO/STD/STD</t>
  </si>
  <si>
    <t>01F96VSS</t>
  </si>
  <si>
    <t>1L8' EE/STD</t>
  </si>
  <si>
    <t>01F96SES</t>
  </si>
  <si>
    <t>1L8' T8 HO/ELIG</t>
  </si>
  <si>
    <t>01F80SSE</t>
  </si>
  <si>
    <t>2L2’ 14W T5/ELIG</t>
  </si>
  <si>
    <t>02F14SSE</t>
  </si>
  <si>
    <t>81A16</t>
  </si>
  <si>
    <t>lu_03_existing_device</t>
  </si>
  <si>
    <t>25W INCANDESCENT LAMP</t>
  </si>
  <si>
    <t>01I0025</t>
  </si>
  <si>
    <t>7W COMPACT HW</t>
  </si>
  <si>
    <t>01C0007S</t>
  </si>
  <si>
    <t>35W LV HALOGEN FIXT</t>
  </si>
  <si>
    <t>01R0035</t>
  </si>
  <si>
    <t>42W HALOGEN LAMP</t>
  </si>
  <si>
    <t>01T0042</t>
  </si>
  <si>
    <t>75W MERCURY</t>
  </si>
  <si>
    <t>01V0075S</t>
  </si>
  <si>
    <t>90W LPS</t>
  </si>
  <si>
    <t>01L0090S</t>
  </si>
  <si>
    <t>70W HPS</t>
  </si>
  <si>
    <t>01H0070S</t>
  </si>
  <si>
    <t>70W METAL HALIDE</t>
  </si>
  <si>
    <t>01M0070S</t>
  </si>
  <si>
    <t>150W MH CWA</t>
  </si>
  <si>
    <t>01M0150P</t>
  </si>
  <si>
    <t>1L2' F55BX/ELIG</t>
  </si>
  <si>
    <t>01F55BXE</t>
  </si>
  <si>
    <t>1L2' 17W T8EE/ELEE HIGH PWR</t>
  </si>
  <si>
    <t>01F17ESH</t>
  </si>
  <si>
    <t>1L3' 30W T12 STD/STD</t>
  </si>
  <si>
    <t>01F30SSS</t>
  </si>
  <si>
    <t>1L3' 25W T8EE/ELEE HIGH PWR</t>
  </si>
  <si>
    <t>01F25ESH</t>
  </si>
  <si>
    <t>2L4' F48T12EE/STD</t>
  </si>
  <si>
    <t>02F48SES</t>
  </si>
  <si>
    <t>2L4' F48HO/EE/STD</t>
  </si>
  <si>
    <t>02F48HES</t>
  </si>
  <si>
    <t>2L4' F48VHO/EE/STD</t>
  </si>
  <si>
    <t>02F48VES</t>
  </si>
  <si>
    <t>1L4' EE/STD</t>
  </si>
  <si>
    <t>01F40SES</t>
  </si>
  <si>
    <t>1L4' T8/EEMAG</t>
  </si>
  <si>
    <t>01F32SSM</t>
  </si>
  <si>
    <t>1L4' 25W T8EE/ELEE LOW PWR</t>
  </si>
  <si>
    <t>01F25EEL</t>
  </si>
  <si>
    <t>2L5' HO/STD/ELIG</t>
  </si>
  <si>
    <t>02F40HSE</t>
  </si>
  <si>
    <t>1L6' STD/STD</t>
  </si>
  <si>
    <t>01F72SSS</t>
  </si>
  <si>
    <t>2L8' HO/EE/ELIG</t>
  </si>
  <si>
    <t>02F96HEE</t>
  </si>
  <si>
    <t>2L8' VHO/EE/STD</t>
  </si>
  <si>
    <t>02F96VES</t>
  </si>
  <si>
    <t>1L8' STD/ELIG</t>
  </si>
  <si>
    <t>01F96SSE</t>
  </si>
  <si>
    <t>2L8' T8/ELIG</t>
  </si>
  <si>
    <t>02F59SSE</t>
  </si>
  <si>
    <t>3L2’ 14W T5/ELIG</t>
  </si>
  <si>
    <t>03F14SSE</t>
  </si>
  <si>
    <t>81A20</t>
  </si>
  <si>
    <t>EducationSchool</t>
  </si>
  <si>
    <t>lu_04_existing_device</t>
  </si>
  <si>
    <t>34W INCANDESCENT LAMP</t>
  </si>
  <si>
    <t>01I0034</t>
  </si>
  <si>
    <t>9W COMPACT HW</t>
  </si>
  <si>
    <t>01C0009S</t>
  </si>
  <si>
    <t>42W LV HALOGEN FIXT</t>
  </si>
  <si>
    <t>01R0042</t>
  </si>
  <si>
    <t>45W HALOGEN LAMP</t>
  </si>
  <si>
    <t>01T0045</t>
  </si>
  <si>
    <t>100W MERCURY</t>
  </si>
  <si>
    <t>01V0100S</t>
  </si>
  <si>
    <t>135W LPS</t>
  </si>
  <si>
    <t>01L0135S</t>
  </si>
  <si>
    <t>100W HPS</t>
  </si>
  <si>
    <t>01H0100S</t>
  </si>
  <si>
    <t>100W METAL HALIDE</t>
  </si>
  <si>
    <t>01M0100S</t>
  </si>
  <si>
    <t>150W MH LINEAR</t>
  </si>
  <si>
    <t>01M0150R</t>
  </si>
  <si>
    <t>2L2' 17W T8/ELIG</t>
  </si>
  <si>
    <t>02F17SSE</t>
  </si>
  <si>
    <t>2L2' 17W T8EE/ELEE LOW PWR</t>
  </si>
  <si>
    <t>02F17ESL</t>
  </si>
  <si>
    <t>1L3' 25W T8/ELIG</t>
  </si>
  <si>
    <t>01F25SSE</t>
  </si>
  <si>
    <t>2L3' 25W T8EE/ELEE LOW PWR</t>
  </si>
  <si>
    <t>02F25ESL</t>
  </si>
  <si>
    <t>2L4' F48T12/STD</t>
  </si>
  <si>
    <t>02F48SSS</t>
  </si>
  <si>
    <t>2L4' F48H0/STD/STD</t>
  </si>
  <si>
    <t>02F48HSS</t>
  </si>
  <si>
    <t>2L4' F48VHO/STD/STD</t>
  </si>
  <si>
    <t>02F48VSS</t>
  </si>
  <si>
    <t>1L4' STD/ELIG</t>
  </si>
  <si>
    <t>01F40SSE</t>
  </si>
  <si>
    <t>2L4' T8/ELIG</t>
  </si>
  <si>
    <t>02F32SSE</t>
  </si>
  <si>
    <t>2L4' 25W T8EE/ELEE HIGH PWR</t>
  </si>
  <si>
    <t>02F25EEH</t>
  </si>
  <si>
    <t>2L5'T8/ELIG</t>
  </si>
  <si>
    <t>02F40TSE</t>
  </si>
  <si>
    <t>2L6'T8 HO/ELIG</t>
  </si>
  <si>
    <t>02F72HSE</t>
  </si>
  <si>
    <t>2L8' HO/EE/EEMAG</t>
  </si>
  <si>
    <t>02F96HEM</t>
  </si>
  <si>
    <t>2L8' VHO/STD/STD</t>
  </si>
  <si>
    <t>02F96VSS</t>
  </si>
  <si>
    <t>1L8' STD/STD</t>
  </si>
  <si>
    <t>01F96SSS</t>
  </si>
  <si>
    <t>2L8' T8/ELIG LOW PWR</t>
  </si>
  <si>
    <t>02F59SSL</t>
  </si>
  <si>
    <t>4L2’ 14W T5/ELIG</t>
  </si>
  <si>
    <t>04F14SSE</t>
  </si>
  <si>
    <t>81A30</t>
  </si>
  <si>
    <t>EducationCollege/University</t>
  </si>
  <si>
    <t>lu_05_existing_device</t>
  </si>
  <si>
    <t>36W INCANDESCENT LAMP</t>
  </si>
  <si>
    <t>01I0036</t>
  </si>
  <si>
    <t>11W COMPACT HW</t>
  </si>
  <si>
    <t>01C0011S</t>
  </si>
  <si>
    <t>50W LV HALOGEN FIXT</t>
  </si>
  <si>
    <t>01R0050</t>
  </si>
  <si>
    <t>50W HALOGEN LAMP</t>
  </si>
  <si>
    <t>01T0050</t>
  </si>
  <si>
    <t>175W MERCURY</t>
  </si>
  <si>
    <t>01V0175S</t>
  </si>
  <si>
    <t>180W LPS</t>
  </si>
  <si>
    <t>01L0180S</t>
  </si>
  <si>
    <t>150W HPS</t>
  </si>
  <si>
    <t>01H0150S</t>
  </si>
  <si>
    <t>150W METAL HALIDE</t>
  </si>
  <si>
    <t>01M0150S</t>
  </si>
  <si>
    <t>175W MH CWA</t>
  </si>
  <si>
    <t>01M0175P</t>
  </si>
  <si>
    <t>2L2' 17W T8/ELIG LOW POWER</t>
  </si>
  <si>
    <t>02F17SSL</t>
  </si>
  <si>
    <t>2L2' 17W T8EE/ELEE</t>
  </si>
  <si>
    <t>02F17ESN</t>
  </si>
  <si>
    <t>2L3' 30W T12 EE/ELIG</t>
  </si>
  <si>
    <t>02F30SEE</t>
  </si>
  <si>
    <t>2L3' 25W T8EE/ELEE</t>
  </si>
  <si>
    <t>02F25ESN</t>
  </si>
  <si>
    <t>3L4' F48T12EE/STD</t>
  </si>
  <si>
    <t>03F48SES</t>
  </si>
  <si>
    <t>3L4' F48HO/EE/STD</t>
  </si>
  <si>
    <t>03F48HES</t>
  </si>
  <si>
    <t>3L4' F48VHO/EE/STD</t>
  </si>
  <si>
    <t>03F48VES</t>
  </si>
  <si>
    <t>1L4' STD/EEMAG</t>
  </si>
  <si>
    <t>01F40SSM</t>
  </si>
  <si>
    <t>2L4' T8/ELIG HIGH LMN</t>
  </si>
  <si>
    <t>02F32SSH</t>
  </si>
  <si>
    <t>2L4' 25W T8EE/ELEE</t>
  </si>
  <si>
    <t>02F25EEE</t>
  </si>
  <si>
    <t>2L5' HO/STD/EEMAG</t>
  </si>
  <si>
    <t>02F60HSM</t>
  </si>
  <si>
    <t>2L6' F72HO/STD/EEMAG</t>
  </si>
  <si>
    <t>02F72HSM</t>
  </si>
  <si>
    <t>2L8' HO/EE/STD</t>
  </si>
  <si>
    <t>02F96HES</t>
  </si>
  <si>
    <t>3L8' VHO/EE/STD</t>
  </si>
  <si>
    <t>03F96VES</t>
  </si>
  <si>
    <t>2L8' EE/ELIG</t>
  </si>
  <si>
    <t>02F96SEE</t>
  </si>
  <si>
    <t>2L8' T8 HO/ELIG</t>
  </si>
  <si>
    <t>02F80SSE</t>
  </si>
  <si>
    <t>1L2’ 24W T5HO/ELIG</t>
  </si>
  <si>
    <t>01F24HSE</t>
  </si>
  <si>
    <t>81A38</t>
  </si>
  <si>
    <t>lu_06_existing_device</t>
  </si>
  <si>
    <t>40W INCANDESCENT LAMP</t>
  </si>
  <si>
    <t>01I0040</t>
  </si>
  <si>
    <t>13W COMPACT HW</t>
  </si>
  <si>
    <t>01C0013S</t>
  </si>
  <si>
    <t>65W LV HALOGEN FIXT</t>
  </si>
  <si>
    <t>01R0065</t>
  </si>
  <si>
    <t>52W HALOGEN LAMP</t>
  </si>
  <si>
    <t>01T0052</t>
  </si>
  <si>
    <t>250W MERCURY</t>
  </si>
  <si>
    <t>01V0250S</t>
  </si>
  <si>
    <t>200W HPS</t>
  </si>
  <si>
    <t>01H0200S</t>
  </si>
  <si>
    <t>175W METAL HALIDE</t>
  </si>
  <si>
    <t>01M0175S</t>
  </si>
  <si>
    <t>175W MH LINEAR</t>
  </si>
  <si>
    <t>01M0175R</t>
  </si>
  <si>
    <t>2L2' 17W T8/EEMAG</t>
  </si>
  <si>
    <t>02F17SSM</t>
  </si>
  <si>
    <t>2L2' 17W T8EE/ELEE HIGH PWR</t>
  </si>
  <si>
    <t>02F17ESH</t>
  </si>
  <si>
    <t>2L3' 30W T12 EE/EEMAG</t>
  </si>
  <si>
    <t>02F30SEM</t>
  </si>
  <si>
    <t>2L3' 25W T8EE/ELEE HIGH PWR</t>
  </si>
  <si>
    <t>02F25ESH</t>
  </si>
  <si>
    <t>3L4' F48T12/STD</t>
  </si>
  <si>
    <t>03F48SSS</t>
  </si>
  <si>
    <t>3L4' F48H0/STD/STD</t>
  </si>
  <si>
    <t>03F48HSS</t>
  </si>
  <si>
    <t>3L4' F48VHO/STD/STD</t>
  </si>
  <si>
    <t>03F48VSS</t>
  </si>
  <si>
    <t>1L4' STD/STD</t>
  </si>
  <si>
    <t>01F40SSS</t>
  </si>
  <si>
    <t>2L4 T8/ELIG LOW PWR</t>
  </si>
  <si>
    <t>02F32SSL</t>
  </si>
  <si>
    <t>2L4' 25W T8EE/ELEE LOW PWR</t>
  </si>
  <si>
    <t>02F25EEL</t>
  </si>
  <si>
    <t>3L5'T8/ELIG</t>
  </si>
  <si>
    <t>03F40TSE</t>
  </si>
  <si>
    <t>2L6' F72HO/STD</t>
  </si>
  <si>
    <t>02F72HSS</t>
  </si>
  <si>
    <t>2L8' HO/STD/ELIG</t>
  </si>
  <si>
    <t>02F96HSE</t>
  </si>
  <si>
    <t>3L8' VHO/STD/STD</t>
  </si>
  <si>
    <t>03F96VSS</t>
  </si>
  <si>
    <t>2L8' EE/EEMAG</t>
  </si>
  <si>
    <t>02F96SEM</t>
  </si>
  <si>
    <t>2L2’ 24W T5HO/ELIG</t>
  </si>
  <si>
    <t>02F24HSE</t>
  </si>
  <si>
    <t>81G23</t>
  </si>
  <si>
    <t>Health/MedicalClinic</t>
  </si>
  <si>
    <t>lu_07_existing_device</t>
  </si>
  <si>
    <t>42W INCANDESCENT LAMP</t>
  </si>
  <si>
    <t>01I0042</t>
  </si>
  <si>
    <t>18W COMPACT HW ELIG</t>
  </si>
  <si>
    <t>01C0018E</t>
  </si>
  <si>
    <t>75W LV HALOGEN FIXT</t>
  </si>
  <si>
    <t>01R0075</t>
  </si>
  <si>
    <t>55W HALOGEN LAMP</t>
  </si>
  <si>
    <t>01T0055</t>
  </si>
  <si>
    <t>400W MERCURY</t>
  </si>
  <si>
    <t>01V0400S</t>
  </si>
  <si>
    <t>225W HPS</t>
  </si>
  <si>
    <t>01H0225S</t>
  </si>
  <si>
    <t>250W METAL HALIDE</t>
  </si>
  <si>
    <t>01M0250S</t>
  </si>
  <si>
    <t>200W MH CWA</t>
  </si>
  <si>
    <t>01M0200P</t>
  </si>
  <si>
    <t>F20T12/HPF(2)</t>
  </si>
  <si>
    <t>02F20SSS</t>
  </si>
  <si>
    <t>3L2' 17W T8EE/ELEE LOW PWR</t>
  </si>
  <si>
    <t>03F17ESL</t>
  </si>
  <si>
    <t>2L3' 30W T12 EE/STD</t>
  </si>
  <si>
    <t>02F30SES</t>
  </si>
  <si>
    <t>3L3' 25W T8EE/ELEE LOW PWR</t>
  </si>
  <si>
    <t>03F25ESL</t>
  </si>
  <si>
    <t>4L4' F48T12EE/STD</t>
  </si>
  <si>
    <t>04F48SES</t>
  </si>
  <si>
    <t>4L4' F48HO/EE/STD</t>
  </si>
  <si>
    <t>04F48HES</t>
  </si>
  <si>
    <t>4L4' F48VHO/EE/STD</t>
  </si>
  <si>
    <t>04F48VES</t>
  </si>
  <si>
    <t>2L4' EE/ELIG</t>
  </si>
  <si>
    <t>02F40SEE</t>
  </si>
  <si>
    <t>2L4' T8/EEMAG</t>
  </si>
  <si>
    <t>02F32SSM</t>
  </si>
  <si>
    <t>3L4' 25W T8EE/ELEE HIGH PWR</t>
  </si>
  <si>
    <t>03F25EEH</t>
  </si>
  <si>
    <t>2L6' STD/EEMAG</t>
  </si>
  <si>
    <t>02F72SSM</t>
  </si>
  <si>
    <t>2L8' HO/STD/EEMAG</t>
  </si>
  <si>
    <t>02F96HSM</t>
  </si>
  <si>
    <t>4L8' VHO/EE/STD</t>
  </si>
  <si>
    <t>04F96VES</t>
  </si>
  <si>
    <t>2L8' EE/STD</t>
  </si>
  <si>
    <t>02F96SES</t>
  </si>
  <si>
    <t>3L2’ 24W T5HO/ELIG</t>
  </si>
  <si>
    <t>03F24HSE</t>
  </si>
  <si>
    <t>81G24</t>
  </si>
  <si>
    <t>Hospitals</t>
  </si>
  <si>
    <t>lu_08_existing_device</t>
  </si>
  <si>
    <t>45W INCANDESCENT LAMP</t>
  </si>
  <si>
    <t>01I0045</t>
  </si>
  <si>
    <t>18W COMPACT HW</t>
  </si>
  <si>
    <t>01C0018S</t>
  </si>
  <si>
    <t>60W HALOGEN LAMP</t>
  </si>
  <si>
    <t>01T0060</t>
  </si>
  <si>
    <t>700W MERCURY</t>
  </si>
  <si>
    <t>01V0700S</t>
  </si>
  <si>
    <t>250W HPS</t>
  </si>
  <si>
    <t>01H0250S</t>
  </si>
  <si>
    <t>360W METAL HALIDE</t>
  </si>
  <si>
    <t>01M0360S</t>
  </si>
  <si>
    <t>200W MH LINEAR</t>
  </si>
  <si>
    <t>01M0200R</t>
  </si>
  <si>
    <t>2L2' 24 T12HO/STD/STD</t>
  </si>
  <si>
    <t>02F24HSS</t>
  </si>
  <si>
    <t>3L2' 17W T8EE/ELEE</t>
  </si>
  <si>
    <t>03F17ESN</t>
  </si>
  <si>
    <t>2L3' 30W T12 STD/STD</t>
  </si>
  <si>
    <t>02F30SSS</t>
  </si>
  <si>
    <t>3L3' 25W T8EE/ELEE</t>
  </si>
  <si>
    <t>03F25ESN</t>
  </si>
  <si>
    <t>4L4' F48T12/STD</t>
  </si>
  <si>
    <t>04F48SSS</t>
  </si>
  <si>
    <t>4L4' F48H0/STD/STD</t>
  </si>
  <si>
    <t>04F48HSS</t>
  </si>
  <si>
    <t>4L4' F48VHO/STD/STD</t>
  </si>
  <si>
    <t>04F48VSS</t>
  </si>
  <si>
    <t>2L4' EE/EEMAG</t>
  </si>
  <si>
    <t>02F40SEM</t>
  </si>
  <si>
    <t>2L4' T8 UBEND</t>
  </si>
  <si>
    <t>02F31FU</t>
  </si>
  <si>
    <t>3L4' 25W T8EE/ELEE</t>
  </si>
  <si>
    <t>03F25EEE</t>
  </si>
  <si>
    <t>2L6' STD/STD</t>
  </si>
  <si>
    <t>02F72SSS</t>
  </si>
  <si>
    <t>2L8' HO/STD/STD</t>
  </si>
  <si>
    <t>02F96HSS</t>
  </si>
  <si>
    <t>4L8' VHO/STD/STD</t>
  </si>
  <si>
    <t>04F96VSS</t>
  </si>
  <si>
    <t>2L8' STD/ELIG</t>
  </si>
  <si>
    <t>02F96SSE</t>
  </si>
  <si>
    <t>1L3'  21W T5/ELIG</t>
  </si>
  <si>
    <t>01F21SSE</t>
  </si>
  <si>
    <t>81AD</t>
  </si>
  <si>
    <t>Industrial Manufacturing1 Shift</t>
  </si>
  <si>
    <t>lu_09_existing_device</t>
  </si>
  <si>
    <t>50W INCANDESCENT LAMP</t>
  </si>
  <si>
    <t>01I0050</t>
  </si>
  <si>
    <t>22W COMPACT HW</t>
  </si>
  <si>
    <t>01C0022S</t>
  </si>
  <si>
    <t>72W HALOGEN LAMP</t>
  </si>
  <si>
    <t>01T0072</t>
  </si>
  <si>
    <t>1000W MERCURY</t>
  </si>
  <si>
    <t>01V1000S</t>
  </si>
  <si>
    <t>310W HPS</t>
  </si>
  <si>
    <t>01H0310S</t>
  </si>
  <si>
    <t>400W METAL HALIDE</t>
  </si>
  <si>
    <t>01M0400S</t>
  </si>
  <si>
    <t>250W MH CWA</t>
  </si>
  <si>
    <t>01M0250P</t>
  </si>
  <si>
    <t>2L2' F40BX/ELIG</t>
  </si>
  <si>
    <t>02F40BXE</t>
  </si>
  <si>
    <t>3L2' 17W T8EE/ELEE HIGH PWR</t>
  </si>
  <si>
    <t>03F17ESH</t>
  </si>
  <si>
    <t>2L3' 25W T8/ELIG</t>
  </si>
  <si>
    <t>02F25SSE</t>
  </si>
  <si>
    <t>3L3' 25W T8EE/ELEE HIGH PWR</t>
  </si>
  <si>
    <t>03F25ESH</t>
  </si>
  <si>
    <t>2L4' EE/STD</t>
  </si>
  <si>
    <t>02F40SES</t>
  </si>
  <si>
    <t>3L4' T8/ELIG</t>
  </si>
  <si>
    <t>03F32SSE</t>
  </si>
  <si>
    <t>3L4' 25W T8EE/ELEE LOW PWR</t>
  </si>
  <si>
    <t>03F25EEL</t>
  </si>
  <si>
    <t>3L8' HO/EE/STD</t>
  </si>
  <si>
    <t>03F96HES</t>
  </si>
  <si>
    <t>2L8' STD/EEMAG</t>
  </si>
  <si>
    <t>02F96SSM</t>
  </si>
  <si>
    <t>2L3' 21W T5/ELIG</t>
  </si>
  <si>
    <t>02F21SSE</t>
  </si>
  <si>
    <t>80A</t>
  </si>
  <si>
    <t>Industrial Manufacturing2 Shift</t>
  </si>
  <si>
    <t>lu_10_existing_device</t>
  </si>
  <si>
    <t>52W INCANDESCENT LAMP</t>
  </si>
  <si>
    <t>01I0052</t>
  </si>
  <si>
    <t>1/23W COMPACT HW ELIG</t>
  </si>
  <si>
    <t>01C0023E</t>
  </si>
  <si>
    <t>75W HALOGEN LAMP</t>
  </si>
  <si>
    <t>01T0075</t>
  </si>
  <si>
    <t>2/400W MERCURY</t>
  </si>
  <si>
    <t>02V0400S</t>
  </si>
  <si>
    <t>360W HPS</t>
  </si>
  <si>
    <t>01H0360S</t>
  </si>
  <si>
    <t>750W METAL HALIDE</t>
  </si>
  <si>
    <t>01M0750S</t>
  </si>
  <si>
    <t>250W MH LINEAR</t>
  </si>
  <si>
    <t>01M0250R</t>
  </si>
  <si>
    <t>2L2' F50BX/ELIG</t>
  </si>
  <si>
    <t>02F50BXE</t>
  </si>
  <si>
    <t>2L3' 25W T8/EEMAG</t>
  </si>
  <si>
    <t>02F25SSM</t>
  </si>
  <si>
    <t>2L4' STD/ELIG</t>
  </si>
  <si>
    <t>02F40SSE</t>
  </si>
  <si>
    <t>3L4' T8/ELIG HIGH LMN</t>
  </si>
  <si>
    <t>03F32SSH</t>
  </si>
  <si>
    <t>4L4' 25W T8EE/ELEE HIGH PWR</t>
  </si>
  <si>
    <t>04F25EEH</t>
  </si>
  <si>
    <t>3L8' HO/STD/STD</t>
  </si>
  <si>
    <t>03F96HSS</t>
  </si>
  <si>
    <t>2L8' STD/STD</t>
  </si>
  <si>
    <t>02F96SSS</t>
  </si>
  <si>
    <t>1L3' 39W T5HO/ELIG</t>
  </si>
  <si>
    <t>01F39HSE</t>
  </si>
  <si>
    <t>80B</t>
  </si>
  <si>
    <t>Industrial Manufacturing3 Shift</t>
  </si>
  <si>
    <t>lu_11_existing_device</t>
  </si>
  <si>
    <t>54W INCANDESCENT LAMP</t>
  </si>
  <si>
    <t>01I0054</t>
  </si>
  <si>
    <t>26W COMPACT HW ELIG</t>
  </si>
  <si>
    <t>01C0026E</t>
  </si>
  <si>
    <t>90W HALOGEN LAMP</t>
  </si>
  <si>
    <t>01T0090</t>
  </si>
  <si>
    <t>400W HPS</t>
  </si>
  <si>
    <t>01H0400S</t>
  </si>
  <si>
    <t>1000W METAL HALIDE</t>
  </si>
  <si>
    <t>01M1000S</t>
  </si>
  <si>
    <t>300W MH CWA</t>
  </si>
  <si>
    <t>01M0300P</t>
  </si>
  <si>
    <t>2L2'55BXE/ELIG</t>
  </si>
  <si>
    <t>02F55BXE</t>
  </si>
  <si>
    <t>3L3' 30W T12 STD/STD</t>
  </si>
  <si>
    <t>03F30SSS</t>
  </si>
  <si>
    <t>2L4' STD/EEMAG</t>
  </si>
  <si>
    <t>02F40SSM</t>
  </si>
  <si>
    <t>3L4 T8/ELIG LOW POWER</t>
  </si>
  <si>
    <t>03F32SSL</t>
  </si>
  <si>
    <t>4L4' 25W T8EE/ELEE</t>
  </si>
  <si>
    <t>04F25EEE</t>
  </si>
  <si>
    <t>4L8' HO/EE/ELIG</t>
  </si>
  <si>
    <t>04F96HEE</t>
  </si>
  <si>
    <t>3L8' EE/STD</t>
  </si>
  <si>
    <t>03F96SES</t>
  </si>
  <si>
    <t>2L3' 39W T5HO/ELIG</t>
  </si>
  <si>
    <t>02F39HSE</t>
  </si>
  <si>
    <t>80C</t>
  </si>
  <si>
    <t>lu_12_existing_device</t>
  </si>
  <si>
    <t>55W INCANDESCENT LAMP</t>
  </si>
  <si>
    <t>01I0055</t>
  </si>
  <si>
    <t>26W COMPACT HW</t>
  </si>
  <si>
    <t>01C0026S</t>
  </si>
  <si>
    <t>100W HALOGEN LAMP</t>
  </si>
  <si>
    <t>01T0100</t>
  </si>
  <si>
    <t>600W HPS</t>
  </si>
  <si>
    <t>01H0600S</t>
  </si>
  <si>
    <t>1500W METAL HALIDE</t>
  </si>
  <si>
    <t>01M1500S</t>
  </si>
  <si>
    <t>300W MH LINEAR</t>
  </si>
  <si>
    <t>01M0300R</t>
  </si>
  <si>
    <t>3L2' 17W T8/ELIG</t>
  </si>
  <si>
    <t>03F17SSE</t>
  </si>
  <si>
    <t>3L3' 30W T12 EE/STD</t>
  </si>
  <si>
    <t>03F30SES</t>
  </si>
  <si>
    <t>2L4' STD/STD</t>
  </si>
  <si>
    <t>02F40SSS</t>
  </si>
  <si>
    <t>3L4' T8/EEMAG</t>
  </si>
  <si>
    <t>03F32SSM</t>
  </si>
  <si>
    <t>4L4' 25W T8EE/ELEE LOW PWR</t>
  </si>
  <si>
    <t>04F25EEL</t>
  </si>
  <si>
    <t>4L8' HO/EE/EEMAG</t>
  </si>
  <si>
    <t>04F96HEM</t>
  </si>
  <si>
    <t>3L8' STD/STD</t>
  </si>
  <si>
    <t>03F96SSS</t>
  </si>
  <si>
    <t>1L4' 28W T5/ELIG</t>
  </si>
  <si>
    <t>01F28SSE</t>
  </si>
  <si>
    <t/>
  </si>
  <si>
    <t>LodgingGuest Rooms</t>
  </si>
  <si>
    <t>lu_13_existing_device</t>
  </si>
  <si>
    <t>60W INCANDESCENT LAMP</t>
  </si>
  <si>
    <t>01I0060</t>
  </si>
  <si>
    <t>28W COMPACT HW</t>
  </si>
  <si>
    <t>01C0028S</t>
  </si>
  <si>
    <t>150W HALOGEN LAMP</t>
  </si>
  <si>
    <t>01T0150</t>
  </si>
  <si>
    <t>750W HPS</t>
  </si>
  <si>
    <t>01H0750S</t>
  </si>
  <si>
    <t>1800W METAL HALIDE</t>
  </si>
  <si>
    <t>01M1800S</t>
  </si>
  <si>
    <t>320W MH CWA</t>
  </si>
  <si>
    <t>01M0320P</t>
  </si>
  <si>
    <t>3L2' 17W T8/ELIG LOW POWER</t>
  </si>
  <si>
    <t>03F17SSL</t>
  </si>
  <si>
    <t>3L3’ 25W T8/ELIG</t>
  </si>
  <si>
    <t>03F25SSE</t>
  </si>
  <si>
    <t>3L4' EE/ELIG</t>
  </si>
  <si>
    <t>03F40SEE</t>
  </si>
  <si>
    <t>4L4' T8/ELIG</t>
  </si>
  <si>
    <t>04F32SSE</t>
  </si>
  <si>
    <t>1L4' 28W T8EE/ELEE HIGH PWR</t>
  </si>
  <si>
    <t>01F28EEH</t>
  </si>
  <si>
    <t>4L8' HO/EE/STD</t>
  </si>
  <si>
    <t>04F96HES</t>
  </si>
  <si>
    <t>4L8' EE/ELIG</t>
  </si>
  <si>
    <t>04F96SEE</t>
  </si>
  <si>
    <t>2L4' 28W T5/ELIG</t>
  </si>
  <si>
    <t>02F28SSE</t>
  </si>
  <si>
    <t>LodgingCommon Spaces</t>
  </si>
  <si>
    <t>lu_14_existing_device</t>
  </si>
  <si>
    <t>65W INCANDESCENT LAMP</t>
  </si>
  <si>
    <t>01I0065</t>
  </si>
  <si>
    <t>32W CIRCLINE HW</t>
  </si>
  <si>
    <t>01C0032S</t>
  </si>
  <si>
    <t>200W HALOGEN LAMP</t>
  </si>
  <si>
    <t>01T0200</t>
  </si>
  <si>
    <t>1000W HPS</t>
  </si>
  <si>
    <t>01H1000S</t>
  </si>
  <si>
    <t>320W MH LINEAR</t>
  </si>
  <si>
    <t>01M0320R</t>
  </si>
  <si>
    <t>F20T12/HPF(3)</t>
  </si>
  <si>
    <t>03F20SSS</t>
  </si>
  <si>
    <t>4L3' 25W T8/ELIG</t>
  </si>
  <si>
    <t>04F25SSE</t>
  </si>
  <si>
    <t>3L4' EE/EEMAG</t>
  </si>
  <si>
    <t>03F40SEM</t>
  </si>
  <si>
    <t>4L4' T8/ELIG HIGH LMN</t>
  </si>
  <si>
    <t>04F32SSH</t>
  </si>
  <si>
    <t>1L4' 28W T8EE/ELEE</t>
  </si>
  <si>
    <t>01F28EEE</t>
  </si>
  <si>
    <t>4L8' HO/STD/ELIG</t>
  </si>
  <si>
    <t>04F96HSE</t>
  </si>
  <si>
    <t>4L8' EE/EEMAG</t>
  </si>
  <si>
    <t>04F96SEM</t>
  </si>
  <si>
    <t>3L4' 28W T5/ELIG</t>
  </si>
  <si>
    <t>03F28SSE</t>
  </si>
  <si>
    <t>81AT8</t>
  </si>
  <si>
    <t>Multi-Family (Common Areas) - High-Rise &amp; Low-Rise</t>
  </si>
  <si>
    <t>lu_15_existing_device</t>
  </si>
  <si>
    <t>67W INCANDESCENT LAMP</t>
  </si>
  <si>
    <t>01I0067</t>
  </si>
  <si>
    <t>1/42W COMPACT HW ELIG</t>
  </si>
  <si>
    <t>01C0042E</t>
  </si>
  <si>
    <t>250W HALOGEN LAMP</t>
  </si>
  <si>
    <t>01T0250</t>
  </si>
  <si>
    <t>350W MH CWA</t>
  </si>
  <si>
    <t>01M0350P</t>
  </si>
  <si>
    <t>3L2' F40BX/ELIG</t>
  </si>
  <si>
    <t>03F40BXE</t>
  </si>
  <si>
    <t>3L4' EE/STD</t>
  </si>
  <si>
    <t>03F40SES</t>
  </si>
  <si>
    <t>4L4 T8/ELIG LOW PWR</t>
  </si>
  <si>
    <t>04F32SSL</t>
  </si>
  <si>
    <t>1L4' 28W T8EE/ELEE LOW PWR</t>
  </si>
  <si>
    <t>01F28EEL</t>
  </si>
  <si>
    <t>4L8' HO/STD/EEMAG</t>
  </si>
  <si>
    <t>04F96HSM</t>
  </si>
  <si>
    <t>4L8' EE/STD</t>
  </si>
  <si>
    <t>04F96SES</t>
  </si>
  <si>
    <t>4L4' 28W T5/ELIG</t>
  </si>
  <si>
    <t>04F28SSE</t>
  </si>
  <si>
    <t>lu_16_existing_device</t>
  </si>
  <si>
    <t>69W INCANDESCENT LAMP</t>
  </si>
  <si>
    <t>01I0069</t>
  </si>
  <si>
    <t>44W CIRCLINE HW</t>
  </si>
  <si>
    <t>01C0044S</t>
  </si>
  <si>
    <t>300W HALOGEN LAMP</t>
  </si>
  <si>
    <t>01T0300</t>
  </si>
  <si>
    <t>350W MH LINEAR</t>
  </si>
  <si>
    <t>01M0350R</t>
  </si>
  <si>
    <t>3L2' F50BX/ELIG</t>
  </si>
  <si>
    <t>03F50BXE</t>
  </si>
  <si>
    <t>3L4' STD/ELIG</t>
  </si>
  <si>
    <t>03F40SSE</t>
  </si>
  <si>
    <t>4L4' T8/EEMAG</t>
  </si>
  <si>
    <t>04F32SSM</t>
  </si>
  <si>
    <t>2L4' 28WT8EE/ELEE HIGH PWR</t>
  </si>
  <si>
    <t>02F28EEH</t>
  </si>
  <si>
    <t>4L8' HO/STD/STD</t>
  </si>
  <si>
    <t>04F96HSS</t>
  </si>
  <si>
    <t>4L8' STD/ELIG</t>
  </si>
  <si>
    <t>04F96SSE</t>
  </si>
  <si>
    <t>6L4' 28W T5/ELIG</t>
  </si>
  <si>
    <t>06F28SSE</t>
  </si>
  <si>
    <t>Office Building</t>
  </si>
  <si>
    <t>lu_17_existing_device</t>
  </si>
  <si>
    <t>72W INCANDESCENT LAMP</t>
  </si>
  <si>
    <t>01I0072</t>
  </si>
  <si>
    <t>1/57W COMPACT HW ELIG</t>
  </si>
  <si>
    <t>01C0057E</t>
  </si>
  <si>
    <t>350W HALOGEN LAMP</t>
  </si>
  <si>
    <t>01T0350</t>
  </si>
  <si>
    <t>400W MH CWA</t>
  </si>
  <si>
    <t>01M0400P</t>
  </si>
  <si>
    <t>3L2' F55BX/ELIG</t>
  </si>
  <si>
    <t>03F55BXE</t>
  </si>
  <si>
    <t>3L4' STD/EEMAG</t>
  </si>
  <si>
    <t>03F40SSM</t>
  </si>
  <si>
    <t>5L4' T8/ELIG</t>
  </si>
  <si>
    <t>05F32SSE</t>
  </si>
  <si>
    <t>2L4' 28W T8EE/ELEE</t>
  </si>
  <si>
    <t>02F28EEE</t>
  </si>
  <si>
    <t>4L8' STD/EEMAG</t>
  </si>
  <si>
    <t>04F96SSM</t>
  </si>
  <si>
    <t>1L4' 47W T5HO/ELIG</t>
  </si>
  <si>
    <t>01F47HSE</t>
  </si>
  <si>
    <t>81AT5</t>
  </si>
  <si>
    <t>Parking Garages</t>
  </si>
  <si>
    <t>lu_18_existing_device</t>
  </si>
  <si>
    <t>75W INCANDESCENT LAMP</t>
  </si>
  <si>
    <t>01I0075</t>
  </si>
  <si>
    <t>22/32W CIRCLINE HW</t>
  </si>
  <si>
    <t>01C2232S</t>
  </si>
  <si>
    <t>400W HALOGEN LAMP</t>
  </si>
  <si>
    <t>01T0400</t>
  </si>
  <si>
    <t>400W MH LINEAR</t>
  </si>
  <si>
    <t>01M0400R</t>
  </si>
  <si>
    <t>4L2' 17W T8/ELIG</t>
  </si>
  <si>
    <t>04F17SSE</t>
  </si>
  <si>
    <t>3L4' STD/STD</t>
  </si>
  <si>
    <t>03F40SSS</t>
  </si>
  <si>
    <t>5L4'  T8/ELIG HIGH LMN</t>
  </si>
  <si>
    <t>05F32SSH</t>
  </si>
  <si>
    <t>2L4' 28W T8EE/ELEE LOW PWR</t>
  </si>
  <si>
    <t>02F28EEL</t>
  </si>
  <si>
    <t>4L8' STD/STD</t>
  </si>
  <si>
    <t>04F96SSS</t>
  </si>
  <si>
    <t>2L4' 47W T5HO/ELIG</t>
  </si>
  <si>
    <t>02F47HSE</t>
  </si>
  <si>
    <t>lu_19_existing_device</t>
  </si>
  <si>
    <t>80W INCANDESCENT LAMP</t>
  </si>
  <si>
    <t>01I0080</t>
  </si>
  <si>
    <t>10W 2D COMPACT HW ELIG</t>
  </si>
  <si>
    <t>01C2D10E</t>
  </si>
  <si>
    <t>425W HALOGEN LAMP</t>
  </si>
  <si>
    <t>01T0425</t>
  </si>
  <si>
    <t>450W MH CWA</t>
  </si>
  <si>
    <t>01M0450P</t>
  </si>
  <si>
    <t>4L2' F36BX/ELIG</t>
  </si>
  <si>
    <t>04F36BXE</t>
  </si>
  <si>
    <t>4L4' EE/ELIG</t>
  </si>
  <si>
    <t>04F40SEE</t>
  </si>
  <si>
    <t>6L4' T8/ELIG</t>
  </si>
  <si>
    <t>06F32SSE</t>
  </si>
  <si>
    <t>3L4' 28W T8EE/ELEE HIGH PWR</t>
  </si>
  <si>
    <t>03F28EEH</t>
  </si>
  <si>
    <t>3L4' 47W T5HO/ELIG</t>
  </si>
  <si>
    <t>03F47HSE</t>
  </si>
  <si>
    <t>Public Assembly (one shift)</t>
  </si>
  <si>
    <t>lu_20_existing_device</t>
  </si>
  <si>
    <t>85W INCANDESCENT LAMP</t>
  </si>
  <si>
    <t>01I0085</t>
  </si>
  <si>
    <t>16W 2D COMPACT HW ELIG</t>
  </si>
  <si>
    <t>01C2D16E</t>
  </si>
  <si>
    <t>500W HALOGEN LAMP</t>
  </si>
  <si>
    <t>01T0500</t>
  </si>
  <si>
    <t>450W MH LINEAR</t>
  </si>
  <si>
    <t>01M0450R</t>
  </si>
  <si>
    <t>4L2' F40BX/ELIG</t>
  </si>
  <si>
    <t>04F40BXE</t>
  </si>
  <si>
    <t>4L4' EE/EEMAG</t>
  </si>
  <si>
    <t>04F40SEM</t>
  </si>
  <si>
    <t>8L4' T8/ELIG HIGH LMN</t>
  </si>
  <si>
    <t>08F32SSH</t>
  </si>
  <si>
    <t>3L4' 28W T8EE/ELEE</t>
  </si>
  <si>
    <t>03F28EEE</t>
  </si>
  <si>
    <t>4L4' 47W T5HO/ELIG</t>
  </si>
  <si>
    <t>04F47HSE</t>
  </si>
  <si>
    <t>lu_21_existing_device</t>
  </si>
  <si>
    <t>90W INCANDESCENT LAMP</t>
  </si>
  <si>
    <t>01I0090</t>
  </si>
  <si>
    <t>21W 2D COMPACT HW ELIG</t>
  </si>
  <si>
    <t>01C2D21E</t>
  </si>
  <si>
    <t>750W HALOGEN LAMP</t>
  </si>
  <si>
    <t>01T0750</t>
  </si>
  <si>
    <t>750W MH CWA</t>
  </si>
  <si>
    <t>01M0750P</t>
  </si>
  <si>
    <t>4L 40W T5 (Std.) HIGH LMN</t>
  </si>
  <si>
    <t>04F40BXH</t>
  </si>
  <si>
    <t>4L4' EE/STD</t>
  </si>
  <si>
    <t>04F40SES</t>
  </si>
  <si>
    <t>3L4' 28W T8EE/ELEE LOW PWR</t>
  </si>
  <si>
    <t>03F28EEL</t>
  </si>
  <si>
    <t>5L4' 47W T5HO/ELIG</t>
  </si>
  <si>
    <t>05F47HSE</t>
  </si>
  <si>
    <t>81ATB</t>
  </si>
  <si>
    <t>Retail</t>
  </si>
  <si>
    <t>lu_22_existing_device</t>
  </si>
  <si>
    <t>93W INCANDESCENT LAMP</t>
  </si>
  <si>
    <t>01I0093</t>
  </si>
  <si>
    <t>28W 2D COMPACT HW ELIG</t>
  </si>
  <si>
    <t>01C2D28E</t>
  </si>
  <si>
    <t>900W HALOGEN LAMP</t>
  </si>
  <si>
    <t>01T0900</t>
  </si>
  <si>
    <t>750W MH LINEAR</t>
  </si>
  <si>
    <t>01M0750R</t>
  </si>
  <si>
    <t>4L2' F50BX/ELIG</t>
  </si>
  <si>
    <t>04F50BXE</t>
  </si>
  <si>
    <t>4L4' STD/ELIG</t>
  </si>
  <si>
    <t>04F40SSE</t>
  </si>
  <si>
    <t>4L4' 28W T8EE/ELEE HIGH PWR</t>
  </si>
  <si>
    <t>04F28EEH</t>
  </si>
  <si>
    <t>6L4' 47W T5HO/ELIG</t>
  </si>
  <si>
    <t>06F47HSE</t>
  </si>
  <si>
    <t>Religious Worship/Church</t>
  </si>
  <si>
    <t>lu_23_existing_device</t>
  </si>
  <si>
    <t>100W INCANDESCENT LAMP</t>
  </si>
  <si>
    <t>01I0100</t>
  </si>
  <si>
    <t>38W 2D COMP.HW ELIG</t>
  </si>
  <si>
    <t>01C2D38E</t>
  </si>
  <si>
    <t>1000W HALOGEN LAMP</t>
  </si>
  <si>
    <t>01T1000</t>
  </si>
  <si>
    <t>875W MH CWA</t>
  </si>
  <si>
    <t>01M0875P</t>
  </si>
  <si>
    <t>4L2' F55BX/ELIG</t>
  </si>
  <si>
    <t>04F55BXE</t>
  </si>
  <si>
    <t>4L4' STD/EEMAG</t>
  </si>
  <si>
    <t>04F40SSM</t>
  </si>
  <si>
    <t>4L4' 28W T8EE/ELEE</t>
  </si>
  <si>
    <t>04F28EEE</t>
  </si>
  <si>
    <t>1L4' 50W T5HO/ELIG</t>
  </si>
  <si>
    <t>01F50HSE</t>
  </si>
  <si>
    <t>Warehouse - Inactive Storage</t>
  </si>
  <si>
    <t>lu_24_existing_device</t>
  </si>
  <si>
    <t>120W INCANDESCENT LAMP</t>
  </si>
  <si>
    <t>01I0120</t>
  </si>
  <si>
    <t>32/40W CIRCLINE HW</t>
  </si>
  <si>
    <t>01C3240S</t>
  </si>
  <si>
    <t>1200W HALOGEN LAMP</t>
  </si>
  <si>
    <t>01T1200</t>
  </si>
  <si>
    <t>875W MH LINEAR</t>
  </si>
  <si>
    <t>01M0875R</t>
  </si>
  <si>
    <t>5L2' F40BX/ELIG</t>
  </si>
  <si>
    <t>05F40BXE</t>
  </si>
  <si>
    <t>4L4' STD/STD</t>
  </si>
  <si>
    <t>04F40SSS</t>
  </si>
  <si>
    <t>4L4' 28W T8EE/ELEE LOW PWR</t>
  </si>
  <si>
    <t>04F28EEL</t>
  </si>
  <si>
    <t>2L4' 50W T5HO/ELIG</t>
  </si>
  <si>
    <t>02F50HSE</t>
  </si>
  <si>
    <t>Warehouse - Distribution Center</t>
  </si>
  <si>
    <t>lu_25_existing_device</t>
  </si>
  <si>
    <t>125W INCANDESCENT LAMP</t>
  </si>
  <si>
    <t>01I0125</t>
  </si>
  <si>
    <t>2/5W COMPACT HW</t>
  </si>
  <si>
    <t>02C0005S</t>
  </si>
  <si>
    <t>1500W HALOGEN LAMP</t>
  </si>
  <si>
    <t>01T1500</t>
  </si>
  <si>
    <t>1000W MH CWA</t>
  </si>
  <si>
    <t>01M1000P</t>
  </si>
  <si>
    <t>5L2' F50BX/ELIG</t>
  </si>
  <si>
    <t>05F50BXE</t>
  </si>
  <si>
    <t>6L4' STD/STD</t>
  </si>
  <si>
    <t>06F40SSS</t>
  </si>
  <si>
    <t>1L4' 30W T8EE/ELEE HIGH PWR</t>
  </si>
  <si>
    <t>01F30EEH</t>
  </si>
  <si>
    <t>3L4' 50W T5HO/ELIG</t>
  </si>
  <si>
    <t>03F50HSE</t>
  </si>
  <si>
    <t>lu_26_existing_device</t>
  </si>
  <si>
    <t>135W INCANDESCENT LAMP</t>
  </si>
  <si>
    <t>01I0135</t>
  </si>
  <si>
    <t>2/9W COMPACT HW</t>
  </si>
  <si>
    <t>02C0009S</t>
  </si>
  <si>
    <t>5L2' F55BX/ELIG</t>
  </si>
  <si>
    <t>05F55BXE</t>
  </si>
  <si>
    <t>1L4' 30W T8EE/ELEE</t>
  </si>
  <si>
    <t>01F30EEE</t>
  </si>
  <si>
    <t>4L4' 50W T5HO/ELIG</t>
  </si>
  <si>
    <t>04F50HSE</t>
  </si>
  <si>
    <t>150W INCANDESCENT LAMP</t>
  </si>
  <si>
    <t>01I0150</t>
  </si>
  <si>
    <t>2/11W COMPACT HW</t>
  </si>
  <si>
    <t>02C0011S</t>
  </si>
  <si>
    <t>6L2' F36BX/ELIG</t>
  </si>
  <si>
    <t>06F36BXE</t>
  </si>
  <si>
    <t>1L4' 30W T8EE/ELEE LOW PWR</t>
  </si>
  <si>
    <t>01F30EEL</t>
  </si>
  <si>
    <t>5L4' 50W T5HO/ELIG</t>
  </si>
  <si>
    <t>05F50HSE</t>
  </si>
  <si>
    <t>Proposed Devices</t>
  </si>
  <si>
    <t>200W INCANDESCENT LAMP</t>
  </si>
  <si>
    <t>01I0200</t>
  </si>
  <si>
    <t>2/13W COMPACT HW ELIG</t>
  </si>
  <si>
    <t>02C0013E</t>
  </si>
  <si>
    <t>6L2' F40BX/ELIG</t>
  </si>
  <si>
    <t>06F40BXE</t>
  </si>
  <si>
    <t>2L4' 30WT8EE/ELEE HIGH PWR</t>
  </si>
  <si>
    <t>02F30EEH</t>
  </si>
  <si>
    <t>6L4' 50W T5HO/ELIG</t>
  </si>
  <si>
    <t>06F50HSE</t>
  </si>
  <si>
    <t>Occupancy</t>
  </si>
  <si>
    <t>300W INCANDESCENT LAMP</t>
  </si>
  <si>
    <t>01I0300</t>
  </si>
  <si>
    <t>2/13W COMPACT HW</t>
  </si>
  <si>
    <t>02C0013S</t>
  </si>
  <si>
    <t>6L2' F50BX/ELIG</t>
  </si>
  <si>
    <t>06F50BXE</t>
  </si>
  <si>
    <t>2L4' 30W T8EE/ELEE</t>
  </si>
  <si>
    <t>02F30EEE</t>
  </si>
  <si>
    <t>1L4' 54W T5HO/ELIG</t>
  </si>
  <si>
    <t>01F54HSE</t>
  </si>
  <si>
    <t>Yes</t>
  </si>
  <si>
    <t>Lighting_Measures_Screw_Base</t>
  </si>
  <si>
    <t>448W INCANDESCENT LAMP</t>
  </si>
  <si>
    <t>01I0448</t>
  </si>
  <si>
    <t>2/18W COMP. HW ELIG</t>
  </si>
  <si>
    <t>02C0018E</t>
  </si>
  <si>
    <t>6L2' F55BX/ELIG</t>
  </si>
  <si>
    <t>06F55BXE</t>
  </si>
  <si>
    <t>2L4' 30W T8EE/ELEE LOW PWR</t>
  </si>
  <si>
    <t>02F30EEL</t>
  </si>
  <si>
    <t>2L4' 54W T5HO/ELIG</t>
  </si>
  <si>
    <t>02F54HSE</t>
  </si>
  <si>
    <t>No</t>
  </si>
  <si>
    <t>Lighting_Measures_Linear_Fixtures</t>
  </si>
  <si>
    <t>500W INCANDESCENT LAMP</t>
  </si>
  <si>
    <t>01I0500</t>
  </si>
  <si>
    <t>2/26W COMP. HW ELIG</t>
  </si>
  <si>
    <t>02C0026E</t>
  </si>
  <si>
    <t>8L2' F36BX/ELIG</t>
  </si>
  <si>
    <t>08F36BXE</t>
  </si>
  <si>
    <t>3L4' 30W T8EE/ELEE HIGH PWR</t>
  </si>
  <si>
    <t>03F30EEH</t>
  </si>
  <si>
    <t>3L4' 54W T5HO/ELIG</t>
  </si>
  <si>
    <t>03F54HSE</t>
  </si>
  <si>
    <t>Better</t>
  </si>
  <si>
    <t>88A</t>
  </si>
  <si>
    <t>Lighting_Measures_Interior_Fixtures</t>
  </si>
  <si>
    <t>750W INCANDESCENT LAMP</t>
  </si>
  <si>
    <t>01I0750</t>
  </si>
  <si>
    <t>2/32W COMPACT HW ELIG</t>
  </si>
  <si>
    <t>02C0032E</t>
  </si>
  <si>
    <t>8L2' F40BX/ELIG</t>
  </si>
  <si>
    <t>08F40BXE</t>
  </si>
  <si>
    <t>3L4' 30W T8EE/ELEE</t>
  </si>
  <si>
    <t>03F30EEE</t>
  </si>
  <si>
    <t>4L4’ 54W T5HO/ELIG</t>
  </si>
  <si>
    <t>04F54HSE</t>
  </si>
  <si>
    <t>Distributors</t>
  </si>
  <si>
    <t>Lighting_Measures_Mogul_Base</t>
  </si>
  <si>
    <t>1000W INCANDESCENT LAMP</t>
  </si>
  <si>
    <t>01I1000</t>
  </si>
  <si>
    <t>2/42W COMPACT HW ELIG</t>
  </si>
  <si>
    <t>02C0042E</t>
  </si>
  <si>
    <t>8L2' F50BX/ELIG</t>
  </si>
  <si>
    <t>08F50BXE</t>
  </si>
  <si>
    <t>3L4' 30W T8EE/ELEE LOW PWR</t>
  </si>
  <si>
    <t>03F30EEL</t>
  </si>
  <si>
    <t>5L4' 54W T5HO/ELIG</t>
  </si>
  <si>
    <t>05F54HSE</t>
  </si>
  <si>
    <t>Lighting_Measures_High_Bay</t>
  </si>
  <si>
    <t>1500W INCANDESCENT LAMP</t>
  </si>
  <si>
    <t>01I1500</t>
  </si>
  <si>
    <t>3/9W COMPACT HW</t>
  </si>
  <si>
    <t>03C0009S</t>
  </si>
  <si>
    <t>8L2' F55BX/ELIG</t>
  </si>
  <si>
    <t>08F55BXE</t>
  </si>
  <si>
    <t>4L4' 30W T8EE/ELEE HIGH PWR</t>
  </si>
  <si>
    <t>04F30EEH</t>
  </si>
  <si>
    <t>6L4’ 54W T5HO/ELIG</t>
  </si>
  <si>
    <t>06F54HSE</t>
  </si>
  <si>
    <t>Commonwealth Electrical</t>
  </si>
  <si>
    <t>Lighting_Measures_Exterior_Fixtures</t>
  </si>
  <si>
    <t>3/13W COMPACT HW</t>
  </si>
  <si>
    <t>03C0013S</t>
  </si>
  <si>
    <t>9L2' F36BX/ELIG</t>
  </si>
  <si>
    <t>09F36BXE</t>
  </si>
  <si>
    <t>4L4' 30W T8EE/ELEE</t>
  </si>
  <si>
    <t>04F30EEE</t>
  </si>
  <si>
    <t>8L4'  54W T5HO/ELIG</t>
  </si>
  <si>
    <t>08F54HSE</t>
  </si>
  <si>
    <t>82A</t>
  </si>
  <si>
    <t>Electrical Supply Center</t>
  </si>
  <si>
    <t>Lighting_Measures_Occupancy_Sensors</t>
  </si>
  <si>
    <t>3/18W COMPACT HW ELIG</t>
  </si>
  <si>
    <t>03C0018E</t>
  </si>
  <si>
    <t>9L2' F40BX/ELIG</t>
  </si>
  <si>
    <t>09F40BXE</t>
  </si>
  <si>
    <t>4L4' 30W T8EE/ELEE LOW PWR</t>
  </si>
  <si>
    <t>04F30EEL</t>
  </si>
  <si>
    <t>10L4’ 54W T5HO/ELIG</t>
  </si>
  <si>
    <t>10F54HSE</t>
  </si>
  <si>
    <t>Electrical Wholesalers</t>
  </si>
  <si>
    <t>3/26W COMPACT HW ELIG</t>
  </si>
  <si>
    <t>03C0026E</t>
  </si>
  <si>
    <t>9L2' F50BX/ELIG</t>
  </si>
  <si>
    <t>09F50BXE</t>
  </si>
  <si>
    <t>1L4' 32W T8EE/ELEE HIGH PWR</t>
  </si>
  <si>
    <t>01F32EEH</t>
  </si>
  <si>
    <t>Energy Efficient Group</t>
  </si>
  <si>
    <t>3/32W COMPACT HW ELIG</t>
  </si>
  <si>
    <t>03C0032E</t>
  </si>
  <si>
    <t>9L2' F55BX/ELIG</t>
  </si>
  <si>
    <t>09F55BXE</t>
  </si>
  <si>
    <t>1L4' 32W T8EE/ELEE</t>
  </si>
  <si>
    <t>01F32EEE</t>
  </si>
  <si>
    <t>81M</t>
  </si>
  <si>
    <t>Granite City Electric</t>
  </si>
  <si>
    <t>LFT Factor</t>
  </si>
  <si>
    <t>3/42W COMPACT HW ELIG</t>
  </si>
  <si>
    <t>03C0042E</t>
  </si>
  <si>
    <t>12L2' F40BX/ELIG</t>
  </si>
  <si>
    <t>12F40BEE</t>
  </si>
  <si>
    <t>1L4' 32W T8EE/ELEE LOW PWR</t>
  </si>
  <si>
    <t>01F32EEL</t>
  </si>
  <si>
    <t>81MH</t>
  </si>
  <si>
    <t>Hampden Zimmerman</t>
  </si>
  <si>
    <t>4/18W COMPACT HW ELIG</t>
  </si>
  <si>
    <t>04C0018E</t>
  </si>
  <si>
    <t>12L2' F50BX/ELIG</t>
  </si>
  <si>
    <t>12F50BEE</t>
  </si>
  <si>
    <t>2L4' 32W T8EE/ELEE HIGH PWR</t>
  </si>
  <si>
    <t>02F32EEH</t>
  </si>
  <si>
    <t>Independent Electric</t>
  </si>
  <si>
    <t>4/26W COMPACT HW ELIG</t>
  </si>
  <si>
    <t>04C0026E</t>
  </si>
  <si>
    <t>12L2' F55BX/ELIG</t>
  </si>
  <si>
    <t>12F55BEE</t>
  </si>
  <si>
    <t>2L4' 32W T8EE/ELEE</t>
  </si>
  <si>
    <t>02F32EEE</t>
  </si>
  <si>
    <t>Northeast Electric</t>
  </si>
  <si>
    <t>4/32W COMPACT HW ELIG</t>
  </si>
  <si>
    <t>04C0032E</t>
  </si>
  <si>
    <t>2L4' 32W T8EE/ELEE LOW PWR</t>
  </si>
  <si>
    <t>02F32EEL</t>
  </si>
  <si>
    <t>Rexel</t>
  </si>
  <si>
    <t>4/42W COMPACT HW ELIG</t>
  </si>
  <si>
    <t>04C0042E</t>
  </si>
  <si>
    <t>3L4' 32W T8EE/ELEE HIGH PWR</t>
  </si>
  <si>
    <t>03F32EEH</t>
  </si>
  <si>
    <t>Rexel Energy Solutions</t>
  </si>
  <si>
    <t>Recycle - Two Foot Fluorescent Lamps</t>
  </si>
  <si>
    <t>6/26W COMPACT HW ELIG</t>
  </si>
  <si>
    <t>06C0026E</t>
  </si>
  <si>
    <t>3L4' 32W T8EE/ELEE</t>
  </si>
  <si>
    <t>03F32EEE</t>
  </si>
  <si>
    <t>86A</t>
  </si>
  <si>
    <t>Standard Electric</t>
  </si>
  <si>
    <t>Recycle - Three Foot Fluorescent Lamps</t>
  </si>
  <si>
    <t>6/32W COMPACT HW ELIG</t>
  </si>
  <si>
    <t>06C0032E</t>
  </si>
  <si>
    <t>3L4' 32W T8EE/ELEE LOW PWR</t>
  </si>
  <si>
    <t>03F32EEL</t>
  </si>
  <si>
    <t>86B</t>
  </si>
  <si>
    <t>Recycle - Four Foot Fluorescent Lamps</t>
  </si>
  <si>
    <t>6/42W COMPACT HW ELIG</t>
  </si>
  <si>
    <t>06C0042E</t>
  </si>
  <si>
    <t>4L4' 32W T8EE/ELEE HIGH PWR</t>
  </si>
  <si>
    <t>04F32EEH</t>
  </si>
  <si>
    <t>Sensor Type</t>
  </si>
  <si>
    <t>8/26W COMPACT HW ELIG</t>
  </si>
  <si>
    <t>08C0026E</t>
  </si>
  <si>
    <t>4L4' 32W T8EE/ELEE</t>
  </si>
  <si>
    <t>04F32EEE</t>
  </si>
  <si>
    <t>NA</t>
  </si>
  <si>
    <t>8/32W COMPACT HW ELIG</t>
  </si>
  <si>
    <t>08C0032E</t>
  </si>
  <si>
    <t>4L4' 32W T8EE/ELEE LOW PWR</t>
  </si>
  <si>
    <t>04F32EEL</t>
  </si>
  <si>
    <t>Recycle - Six Foot Fluorescent Lamps</t>
  </si>
  <si>
    <t>8/42W COMPACT HW ELIG</t>
  </si>
  <si>
    <t>08C0042E</t>
  </si>
  <si>
    <t>6L4' 32W T8EE/ELEE HIGH PWR</t>
  </si>
  <si>
    <t>06F32EEH</t>
  </si>
  <si>
    <t>85A</t>
  </si>
  <si>
    <t>Recycle - Eight Foot Fluorescent Lamps</t>
  </si>
  <si>
    <t>6L4' 32W T8EE/ELEE</t>
  </si>
  <si>
    <t>06F32EEE</t>
  </si>
  <si>
    <t>85B</t>
  </si>
  <si>
    <t>6L4' 32W T8EE/ELEE LOW PWR</t>
  </si>
  <si>
    <t>06F32EEL</t>
  </si>
  <si>
    <t>85C</t>
  </si>
  <si>
    <t>Electric Rate</t>
  </si>
  <si>
    <t>85D</t>
  </si>
  <si>
    <t>63A</t>
  </si>
  <si>
    <t>65A</t>
  </si>
  <si>
    <t>Exterior Photocell</t>
  </si>
  <si>
    <t>Best</t>
  </si>
  <si>
    <t>Project Status</t>
  </si>
  <si>
    <t>&lt;Enter Project Status&gt;</t>
  </si>
  <si>
    <t>Cost_Message</t>
  </si>
  <si>
    <t>MinWatts_Message</t>
  </si>
  <si>
    <t>Incentive_Message</t>
  </si>
  <si>
    <t>Pass</t>
  </si>
  <si>
    <t xml:space="preserve">The Project Cost effectiveness has been met </t>
  </si>
  <si>
    <t xml:space="preserve">and Minimum watt savings requirement has been met. </t>
  </si>
  <si>
    <t>Incentive is approved**</t>
  </si>
  <si>
    <t>Electronic Ballast Replacement</t>
  </si>
  <si>
    <t>As-Built</t>
  </si>
  <si>
    <t>Borderline</t>
  </si>
  <si>
    <t xml:space="preserve">One or more line items do not meet cost effectiveness screen, however the project NET cost effectiveness has been met </t>
  </si>
  <si>
    <t>while one or more line items do not meet minimum watt savings requirements, however the project NET minimum watts savings have been met.</t>
  </si>
  <si>
    <t>Energy Efficient Electronic Ballast Replacement</t>
  </si>
  <si>
    <t>Fail</t>
  </si>
  <si>
    <r>
      <t xml:space="preserve">Project NET cost effectiveness has </t>
    </r>
    <r>
      <rPr>
        <u/>
        <sz val="11"/>
        <color theme="1"/>
        <rFont val="Calibri"/>
        <family val="2"/>
        <scheme val="minor"/>
      </rPr>
      <t>NOT</t>
    </r>
    <r>
      <rPr>
        <sz val="11"/>
        <color theme="1"/>
        <rFont val="Calibri"/>
        <family val="2"/>
        <scheme val="minor"/>
      </rPr>
      <t xml:space="preserve"> been met </t>
    </r>
  </si>
  <si>
    <r>
      <t xml:space="preserve">while Project NET minimum watts savings have </t>
    </r>
    <r>
      <rPr>
        <u/>
        <sz val="11"/>
        <color theme="1"/>
        <rFont val="Calibri"/>
        <family val="2"/>
        <scheme val="minor"/>
      </rPr>
      <t>NOT</t>
    </r>
    <r>
      <rPr>
        <sz val="11"/>
        <color theme="1"/>
        <rFont val="Calibri"/>
        <family val="2"/>
        <scheme val="minor"/>
      </rPr>
      <t xml:space="preserve"> been met.</t>
    </r>
  </si>
  <si>
    <t>Not Approved, Does Not Screen</t>
  </si>
  <si>
    <t>Standard Magentic Ballast Replacement</t>
  </si>
  <si>
    <t>Standard/Premium</t>
  </si>
  <si>
    <t>Energy-Efficient Magnetic Ballast Replacement</t>
  </si>
  <si>
    <t>Standard</t>
  </si>
  <si>
    <t>Premium</t>
  </si>
  <si>
    <t>Good Better Best</t>
  </si>
  <si>
    <t>MinWatts</t>
  </si>
  <si>
    <t>NH</t>
  </si>
  <si>
    <t>Cost Effect</t>
  </si>
  <si>
    <t>Ballast Power Factor</t>
  </si>
  <si>
    <t>Low Power Ballast Factor &lt; 0.80</t>
  </si>
  <si>
    <t>High Power Ballast Factor &gt; 1.0</t>
  </si>
  <si>
    <t>DistType</t>
  </si>
  <si>
    <t>DistSKU</t>
  </si>
  <si>
    <t>Lamp Wattage</t>
  </si>
  <si>
    <t>Ballast Wattage</t>
  </si>
  <si>
    <t>Manu</t>
  </si>
  <si>
    <t>1642.23 </t>
  </si>
  <si>
    <t>Date</t>
  </si>
  <si>
    <t>Version</t>
  </si>
  <si>
    <t>Change Notes</t>
  </si>
  <si>
    <t>WB_1.0</t>
  </si>
  <si>
    <t>Intial release of field tool</t>
  </si>
  <si>
    <t>LU_1.0</t>
  </si>
  <si>
    <t>Initial incentives and other lookup data</t>
  </si>
  <si>
    <t>WB_1.1</t>
  </si>
  <si>
    <t>Removed SKU/Manufacturer logic from Project Summary
Added Ballast Replacement Tab
Added Ballast Replacement data to Project Summary</t>
  </si>
  <si>
    <t>LU_1.1</t>
  </si>
  <si>
    <t>Added Lighting_Measures_Ballast lu to support ballast tab</t>
  </si>
  <si>
    <t>WB_1.2</t>
  </si>
  <si>
    <t>Updated recycling logic to calculate linear feet on lighting tab
Added EVS logo and "property of" text to all visible sheets
Added project status, contact and project notes fields to Project Summary
Added U-Lamps to Recycling tab</t>
  </si>
  <si>
    <t>LU_1.2</t>
  </si>
  <si>
    <t>Added 2x31w T8 U lamps existing part 
Added Project Status lu values</t>
  </si>
  <si>
    <t>WB_1.3</t>
  </si>
  <si>
    <t>Added NewSKU Lighting tab to allow for non-validated SKUs to be added to a project</t>
  </si>
  <si>
    <t>LU_1.3</t>
  </si>
  <si>
    <t>Added GBB and Standard/Premium lookups for NewSKU Lighting tab</t>
  </si>
  <si>
    <t>WB_1.4</t>
  </si>
  <si>
    <t>Added future use column and contact info row</t>
  </si>
  <si>
    <t>LU_1.4</t>
  </si>
  <si>
    <t>Added new subtypes and revised incentives</t>
  </si>
  <si>
    <t>WB_1.5</t>
  </si>
  <si>
    <t>Added new Incentive field to summary.</t>
  </si>
  <si>
    <t>LU_1.5</t>
  </si>
  <si>
    <t>NH Lookups added for use.</t>
  </si>
  <si>
    <t>WB_1.6</t>
  </si>
  <si>
    <t>Added incentive removed.  Improved incentives reverted. Recycling changed to lamps.</t>
  </si>
  <si>
    <t>LU_1.6</t>
  </si>
  <si>
    <t>Min Watts added, LED Linear Ambient w/ controls added.</t>
  </si>
  <si>
    <t>WB_1.6.1</t>
  </si>
  <si>
    <t>NH dropdown enabled (disabled 9/21/2020)</t>
  </si>
  <si>
    <t>LU_1.7</t>
  </si>
  <si>
    <t>New Measures
New HOU
Existing recycling type updated</t>
  </si>
  <si>
    <t>WB_1.7</t>
  </si>
  <si>
    <t>Cost Matrix added.</t>
  </si>
  <si>
    <t>LU_1.8</t>
  </si>
  <si>
    <t>NH incentives updated and NH codes set to n/a</t>
  </si>
  <si>
    <t>WB_1.8</t>
  </si>
  <si>
    <t>Ballast Replacements reworked (no incentive, additonal types)
- Single SKU list
-Controls drop down added
-New incentives
-Added SKU lookup tab</t>
  </si>
  <si>
    <t>LU_1.9</t>
  </si>
  <si>
    <t>4 new Linear Retro subtypes added</t>
  </si>
  <si>
    <t>WB_1.8.1</t>
  </si>
  <si>
    <t>NewSKU Tab updated and enabled for ESCO</t>
  </si>
  <si>
    <t>WB_1.8.2</t>
  </si>
  <si>
    <t>NewSKU Tab extended to 498 lines</t>
  </si>
  <si>
    <t>WB_1.8.3</t>
  </si>
  <si>
    <t>NewSKU incentive msg, biz segment tab</t>
  </si>
  <si>
    <t>WB_1.9</t>
  </si>
  <si>
    <t>ESCO incentive multiplyer</t>
  </si>
  <si>
    <t>Total Existing Quantity --&gt;</t>
  </si>
  <si>
    <t>New incentives, NH now uses $.18/kWh incentives</t>
  </si>
  <si>
    <t>MLFP24G427WCSCR</t>
  </si>
  <si>
    <t>MLFP22G418WCSCR</t>
  </si>
  <si>
    <t>James Trading Company Ltd</t>
  </si>
  <si>
    <t>Controls (1 per fixture)</t>
  </si>
  <si>
    <t>WB_1.9.ex</t>
  </si>
  <si>
    <t>NewSKU expanded to 100 new entry rows</t>
  </si>
  <si>
    <t>Year Selector</t>
  </si>
  <si>
    <t>2023</t>
  </si>
  <si>
    <t>2023 Ref</t>
  </si>
  <si>
    <t>2023 NH Incentive</t>
  </si>
  <si>
    <t>WB_1.9.23</t>
  </si>
  <si>
    <t>Dropdown added for 2023</t>
  </si>
  <si>
    <t>LU_1.10</t>
  </si>
  <si>
    <t>Added references for 2023 dropdown and NH incentives</t>
  </si>
  <si>
    <t>Recycling_Device Code</t>
  </si>
  <si>
    <t>Sum of Existing_Qty</t>
  </si>
  <si>
    <t>Sum of Proposed_Qty</t>
  </si>
  <si>
    <t>Sum of Incentive</t>
  </si>
  <si>
    <t>Sum of Lighting kWh</t>
  </si>
  <si>
    <t>Proposed_Watts/Unit</t>
  </si>
  <si>
    <t>Copy the content of these table into lighting workbook upload sheet</t>
  </si>
  <si>
    <t>Measure</t>
  </si>
  <si>
    <t>Existing Fixture</t>
  </si>
  <si>
    <t>Proposed Fixture</t>
  </si>
  <si>
    <t>Ann. Hours</t>
  </si>
  <si>
    <t>Incentive Override</t>
  </si>
  <si>
    <t>SA Controls</t>
  </si>
  <si>
    <t>WB_1.10</t>
  </si>
  <si>
    <t>Standalone controls adjusted along with addtl tabs to allow for pivots</t>
  </si>
  <si>
    <t>Qty of Controls</t>
  </si>
  <si>
    <t>Qty of Fixtures</t>
  </si>
  <si>
    <t>LU_1.11</t>
  </si>
  <si>
    <t>Remote and Wall controls added back to drop down</t>
  </si>
  <si>
    <t>Eversource engineers need to follow the two steps below before copying the data:</t>
  </si>
  <si>
    <r>
      <t>1- "</t>
    </r>
    <r>
      <rPr>
        <b/>
        <sz val="14"/>
        <color theme="1"/>
        <rFont val="Calibri"/>
        <family val="2"/>
        <scheme val="minor"/>
      </rPr>
      <t>Refresh</t>
    </r>
    <r>
      <rPr>
        <sz val="14"/>
        <color theme="1"/>
        <rFont val="Calibri"/>
        <family val="2"/>
        <scheme val="minor"/>
      </rPr>
      <t>" the Pivot table</t>
    </r>
  </si>
  <si>
    <t>PYCBPYNZ 5.1</t>
  </si>
  <si>
    <t>PWIBKAEV 5.1</t>
  </si>
  <si>
    <t>IBG 12000LM SEF AFL GND MVOLT GZ10 40K 80CRI NLTAIR2 RKOA DWH</t>
  </si>
  <si>
    <t>PURF8GVD 5.1</t>
  </si>
  <si>
    <t>P00JZ7QW 5.1</t>
  </si>
  <si>
    <t>PU2C116J 5.1</t>
  </si>
  <si>
    <t>PBQZU5EB 5.1</t>
  </si>
  <si>
    <t>PT0CGSC0 5.1</t>
  </si>
  <si>
    <t>PTROXXST 5.1</t>
  </si>
  <si>
    <t>PUJ45NEW 5.1</t>
  </si>
  <si>
    <t>L28596-90W-AOK-S5</t>
  </si>
  <si>
    <t>PLMC4OMKGOPL 5.1</t>
  </si>
  <si>
    <t xml:space="preserve">P2VAVJDH 5.1      </t>
  </si>
  <si>
    <t>PI2IJL0D 5.1</t>
  </si>
  <si>
    <t>PHD5BPQ3 5.1</t>
  </si>
  <si>
    <t>PN8XKDG5 5.1</t>
  </si>
  <si>
    <t>IBG 18000LM SEF AFL GND MVOLT GZ10 40K 80CRI NLTAIR2 RKOA DWH</t>
  </si>
  <si>
    <t>PSTJJT6Y 5.1</t>
  </si>
  <si>
    <t>P8Z8S5RB 5.1</t>
  </si>
  <si>
    <t>PGZN1T21 5.1</t>
  </si>
  <si>
    <t>PX1EMJSI 5.1</t>
  </si>
  <si>
    <t>P2EZA0YC 5.1</t>
  </si>
  <si>
    <t>P78TXQC7 5.1</t>
  </si>
  <si>
    <t>PVW195ML 5.1</t>
  </si>
  <si>
    <t>PLOMDRX8BPZS 5.1</t>
  </si>
  <si>
    <t>P5AC2KL7 5.1</t>
  </si>
  <si>
    <t>PB6089U5 5.1</t>
  </si>
  <si>
    <t>PY8IPZZ7 5.1</t>
  </si>
  <si>
    <t>PMA786Y0 5.1</t>
  </si>
  <si>
    <t>PMFMRTRN 5.1</t>
  </si>
  <si>
    <t>PJI9BNZ7 5.1</t>
  </si>
  <si>
    <t>PZPB8HNK 5.1</t>
  </si>
  <si>
    <t>HBEL2-155-50F-SXEX-G3</t>
  </si>
  <si>
    <t>PL14W2C3KX4H 5.1</t>
  </si>
  <si>
    <t>P0QH55ZN 5.1</t>
  </si>
  <si>
    <t>PSH3A6UU 5.1</t>
  </si>
  <si>
    <t>PPA2TF5G 5.1</t>
  </si>
  <si>
    <t>PL8S981NAA5F 5.1</t>
  </si>
  <si>
    <t>PYLFJK6U 5.1</t>
  </si>
  <si>
    <t>PLYW1BF4 5.1</t>
  </si>
  <si>
    <t>PQTM7TJT 5.1</t>
  </si>
  <si>
    <t>P66UVSWZ 5.1</t>
  </si>
  <si>
    <t>PW0866VE 5.1</t>
  </si>
  <si>
    <t>P338CH66 5.1</t>
  </si>
  <si>
    <t>PCFUCAIA 5.1</t>
  </si>
  <si>
    <t>PIWH8VE2 5.1</t>
  </si>
  <si>
    <t>P6HF90N5 5.1</t>
  </si>
  <si>
    <t>PEDYH04Q 5.1</t>
  </si>
  <si>
    <t>PQK1HMO8 5.1</t>
  </si>
  <si>
    <t>P7XUFCK3 5.1</t>
  </si>
  <si>
    <t>P9DF8VZQ 5.1</t>
  </si>
  <si>
    <t>PNMTHLUK 5.1</t>
  </si>
  <si>
    <t>PWT7NT00 5.1</t>
  </si>
  <si>
    <t>PJREN48H 5.1</t>
  </si>
  <si>
    <t>STRP440-840U</t>
  </si>
  <si>
    <t>STRP440-850U</t>
  </si>
  <si>
    <t>L28548-45W-AOK-E5</t>
  </si>
  <si>
    <t>PLSH8D9UA8DU 5.1</t>
  </si>
  <si>
    <t>P19J3KKN 5.1</t>
  </si>
  <si>
    <t>PRLZ6BFN 5.1</t>
  </si>
  <si>
    <t>PCYP1833 5.1</t>
  </si>
  <si>
    <t>POAXNLBH 5.1</t>
  </si>
  <si>
    <t>521260 EvoKit CLKE 1x4</t>
  </si>
  <si>
    <t>PD9TLK7C 5.1</t>
  </si>
  <si>
    <t>521336 EvoKit CLKE 2x2</t>
  </si>
  <si>
    <t>PMGH05VR 5.1</t>
  </si>
  <si>
    <t>PR67VM2W 5.1</t>
  </si>
  <si>
    <t>PPJRXFHQ 5.1</t>
  </si>
  <si>
    <t>PG1P7F8E 5.1</t>
  </si>
  <si>
    <t>528166 EvoKit HE 2x4</t>
  </si>
  <si>
    <t>P4JOGFWJ 5.1</t>
  </si>
  <si>
    <t>528133 EvoKit HE 2x2</t>
  </si>
  <si>
    <t>PDKDMRWK 5.1</t>
  </si>
  <si>
    <t>521450 EvoKit CLKE 2x4</t>
  </si>
  <si>
    <t>PJYSUHHO 5.1</t>
  </si>
  <si>
    <t>PABGPU2W 5.1</t>
  </si>
  <si>
    <t>POLT7S6D 5.1</t>
  </si>
  <si>
    <t>528182 EvoKit HE 2x4</t>
  </si>
  <si>
    <t>PDRCBXT7 5.1</t>
  </si>
  <si>
    <t>P3HB2XSG 5.1</t>
  </si>
  <si>
    <t>PUA377JP 5.1</t>
  </si>
  <si>
    <t>PBLL8YAU 5.1</t>
  </si>
  <si>
    <t>520247 EvoKit CLKE 2x2</t>
  </si>
  <si>
    <t>PL4YK0DF 5.1</t>
  </si>
  <si>
    <t>521286 EvoKit CLKE 1x4</t>
  </si>
  <si>
    <t>POBYGPA0 5.1</t>
  </si>
  <si>
    <t>521377 EvoKit CLKE 2x2</t>
  </si>
  <si>
    <t>PI1M1REQ 5.1</t>
  </si>
  <si>
    <t>523431 EvoKit CLKE 1x4</t>
  </si>
  <si>
    <t>PUDWOZ0T 5.1</t>
  </si>
  <si>
    <t>523464 EvoKit CLKE 2x2</t>
  </si>
  <si>
    <t>PIT3B0KJ 5.1</t>
  </si>
  <si>
    <t>523472 EvoKit CLKE 2x2</t>
  </si>
  <si>
    <t>PJOW6RSK 5.1</t>
  </si>
  <si>
    <t>523647 EvoKit CLKE 2x2</t>
  </si>
  <si>
    <t>PCGIVN5U 5.1</t>
  </si>
  <si>
    <t>523878 EvoKit CLKE 2x2</t>
  </si>
  <si>
    <t>PAV1FT8Y 5.1</t>
  </si>
  <si>
    <t>P7GPZZGE 5.1</t>
  </si>
  <si>
    <t>523472 EvoKit CLKE 2x2 SWZ</t>
  </si>
  <si>
    <t>PHS92SIE 5.1</t>
  </si>
  <si>
    <t>PT966QZH 5.1</t>
  </si>
  <si>
    <t>PFWA4QU3 5.1</t>
  </si>
  <si>
    <t>528216 EvoKit HE 2x4</t>
  </si>
  <si>
    <t>PHH4VFGX 5.1</t>
  </si>
  <si>
    <t>523688 EvoKit CLKE 2x4</t>
  </si>
  <si>
    <t>P1KDSH9R 5.1</t>
  </si>
  <si>
    <t>520262 EvoKit CLKE 2x4 36L 27W 835 UNV 0-10 P1</t>
  </si>
  <si>
    <t>PNQMPG9W 5.1</t>
  </si>
  <si>
    <t>521153 EvoKit CLK 2x4 30L 27W 835 UNV 0-10 P1</t>
  </si>
  <si>
    <t>PJGFL2RH 5.1</t>
  </si>
  <si>
    <t>523555 EvoKit CLK 2x4 30L 27W 840 UNV 0-10 P4</t>
  </si>
  <si>
    <t>P242F7YA 5.1</t>
  </si>
  <si>
    <t>RP-TTF-G1-2X2-20L-8XX-FWFC</t>
  </si>
  <si>
    <t>PDJZ455J 5.1</t>
  </si>
  <si>
    <t>520221 EvoKit CLK 2x2 32L 29W 840 UNV 0-10 P1</t>
  </si>
  <si>
    <t>PAW88IFC 5.1</t>
  </si>
  <si>
    <t>521211 EvoKit CLK 2x2 32L 29W 835 UNV 0-10 P1</t>
  </si>
  <si>
    <t>PL1BNA6C 5.1</t>
  </si>
  <si>
    <t>523498 EvoKit CLKE 2x4 42L 29W 835 UNV SWZ P1</t>
  </si>
  <si>
    <t>PLMZAJXS 5.1</t>
  </si>
  <si>
    <t>PKQO4RN8 5.1</t>
  </si>
  <si>
    <t>523886 EvoKit CLKE 2x4 42L 29W 840 UNV SWZ P4</t>
  </si>
  <si>
    <t>PGHJGPF1 5.1</t>
  </si>
  <si>
    <t>520296 EvoKit CLKE 2x4 42L 30W 840 UNV 0-10 P1</t>
  </si>
  <si>
    <t>P9S1IOOY 5.1</t>
  </si>
  <si>
    <t>523720 EvoKit CLKE 2x4 42L 30W 840 UNV 0-10 P4</t>
  </si>
  <si>
    <t>PD7HU98K 5.1</t>
  </si>
  <si>
    <t>P6VCGH4P 5.1</t>
  </si>
  <si>
    <t>PAU36KSA 5.1</t>
  </si>
  <si>
    <t>L7422-30W-AOK-RFK</t>
  </si>
  <si>
    <t>S-X6ZH51 5.1</t>
  </si>
  <si>
    <t>524397 EvoKit CLKE 2x4 42L 30W 850 UNV 0-10 P1</t>
  </si>
  <si>
    <t>PC8S13FO 5.1</t>
  </si>
  <si>
    <t>PR6Z2QDO 5.1</t>
  </si>
  <si>
    <t>MRK2430-40K-PLUS-RP</t>
  </si>
  <si>
    <t>PB4Q4RFV 5.1</t>
  </si>
  <si>
    <t>L7424-30W-AOK-RFK</t>
  </si>
  <si>
    <t>S-EI04RW 5.1</t>
  </si>
  <si>
    <t>523829 EvoKit CLKE 2x4 47L 34W 835 UNV SWZ P1</t>
  </si>
  <si>
    <t>PV7X9U4E 5.1</t>
  </si>
  <si>
    <t>PTNMUURF 5.1</t>
  </si>
  <si>
    <t>520213 EvoKit CLK 2x4 42L 38W 840 UNV 0-10 P1</t>
  </si>
  <si>
    <t>PZPM9OK2 5.1</t>
  </si>
  <si>
    <t>521187 EvoKit CLK 2x4 42L 38W 835 UNV 0-10 P1</t>
  </si>
  <si>
    <t>PU53DVS4 5.1</t>
  </si>
  <si>
    <t>PIVVIEP1 5.1</t>
  </si>
  <si>
    <t>P2EC69J9 5.1</t>
  </si>
  <si>
    <t>PPGQ9NM4 5.1</t>
  </si>
  <si>
    <t>PUED9LSF 5.1</t>
  </si>
  <si>
    <t>P6TRMV97 5.1</t>
  </si>
  <si>
    <t>P62XJ7B5 5.1</t>
  </si>
  <si>
    <t>PLEMW2GJX73V 5.1</t>
  </si>
  <si>
    <t>P7HLCAQC 5.1</t>
  </si>
  <si>
    <t>P0DUPG7W 5.1</t>
  </si>
  <si>
    <t>P40NONR1 5.1</t>
  </si>
  <si>
    <t>PT0SHGJR 5.1</t>
  </si>
  <si>
    <t>PWSGZVVJ 5.1</t>
  </si>
  <si>
    <t>P257GF5G 5.1</t>
  </si>
  <si>
    <t>P8C9BVO5 5.1</t>
  </si>
  <si>
    <t>PGUDGEK6 5.1</t>
  </si>
  <si>
    <t>PU67SHKN 5.1</t>
  </si>
  <si>
    <t>P6YHBYMF 5.1</t>
  </si>
  <si>
    <t>PX67I5G2 5.1</t>
  </si>
  <si>
    <t>PSX6LIZ8 5.1</t>
  </si>
  <si>
    <t>P4HE74FP 5.1</t>
  </si>
  <si>
    <t>PS2ZDHKC 5.1</t>
  </si>
  <si>
    <t>PAXRRWVY 5.1</t>
  </si>
  <si>
    <t>PX3HLIFK 5.1</t>
  </si>
  <si>
    <t>P3W6VF5K 5.1</t>
  </si>
  <si>
    <t>P6ZEZIGY 5.1</t>
  </si>
  <si>
    <t>PCLJAI7G 5.1</t>
  </si>
  <si>
    <t>PENHE593 5.1</t>
  </si>
  <si>
    <t>PPTFTQWF 5.1</t>
  </si>
  <si>
    <t>PHPDEOD0 5.1</t>
  </si>
  <si>
    <t>PPHH8RB0 5.1</t>
  </si>
  <si>
    <t>P68EWPEF 5.1</t>
  </si>
  <si>
    <t>P5K46I1W 5.1</t>
  </si>
  <si>
    <t>PKK8W1V7 5.1</t>
  </si>
  <si>
    <t>P1XHFR83 5.1</t>
  </si>
  <si>
    <t>POFU7A8O 5.1</t>
  </si>
  <si>
    <t>PQXU3PWX 5.1</t>
  </si>
  <si>
    <t>PPWS1PPC 5.1</t>
  </si>
  <si>
    <t>PMGU6RVP 5.1</t>
  </si>
  <si>
    <t>PF98CZ2H 5.1</t>
  </si>
  <si>
    <t>P7KR26QN 5.1</t>
  </si>
  <si>
    <t>PDM4ZQWZ 5.1</t>
  </si>
  <si>
    <t>2FSL2 X 33L EZ1 LP835</t>
  </si>
  <si>
    <t>P000002Z7 5.1</t>
  </si>
  <si>
    <t>P66FZZNX 5.1</t>
  </si>
  <si>
    <t>P000002Z8 5.1</t>
  </si>
  <si>
    <t>RP-TTF-G1-2X2-25L-8XX-FWFC-OCC</t>
  </si>
  <si>
    <t>PRSH0KW3 5.1</t>
  </si>
  <si>
    <t>14CZ2-35-S-UNV-L835-CD1-U</t>
  </si>
  <si>
    <t>PYU6HK6O 5.1</t>
  </si>
  <si>
    <t>PL9RHVWU3U9Y 5.1</t>
  </si>
  <si>
    <t>PLUS8PLQZK6N 5.1</t>
  </si>
  <si>
    <t>PQHUZ3HH 5.1</t>
  </si>
  <si>
    <t>PC15DQEC 5.1</t>
  </si>
  <si>
    <t>PGRCSJ2T 5.1</t>
  </si>
  <si>
    <t>PMSU8V2W 5.1</t>
  </si>
  <si>
    <t>PMFRMADT 5.1</t>
  </si>
  <si>
    <t>PL1DCDQD4EJ7 5.1</t>
  </si>
  <si>
    <t>PC4KH4TS 5.1</t>
  </si>
  <si>
    <t>L7422-30W-AOK-S5</t>
  </si>
  <si>
    <t>PL1JROOC8TW6 5.1</t>
  </si>
  <si>
    <t>PNV8MPZT 5.1</t>
  </si>
  <si>
    <t>PM71YG9P 5.1</t>
  </si>
  <si>
    <t>PBHXF6Y7 5.1</t>
  </si>
  <si>
    <t>PL308UXST9YM 5.1</t>
  </si>
  <si>
    <t>PV1X7BV6 5.1</t>
  </si>
  <si>
    <t>PSOHFJA6 5.1</t>
  </si>
  <si>
    <t>PHHEA92E 5.1</t>
  </si>
  <si>
    <t>PPVT5JFT 5.1</t>
  </si>
  <si>
    <t>PD7ZIRST 5.1</t>
  </si>
  <si>
    <t>P7GJNP7R 5.1</t>
  </si>
  <si>
    <t>PS63CPK6 5.1</t>
  </si>
  <si>
    <t>PK79UR9W 5.1</t>
  </si>
  <si>
    <t>P3QFWQ46 5.1</t>
  </si>
  <si>
    <t>PEDX3ISX 5.1</t>
  </si>
  <si>
    <t>PLAIK0OIWC12 5.1</t>
  </si>
  <si>
    <t>CPX-2X2-3200LM-40K</t>
  </si>
  <si>
    <t>PLLOBWLEFB3E 5.1</t>
  </si>
  <si>
    <t>PAJQT8EE 5.1</t>
  </si>
  <si>
    <t>P7GZE2T7 5.1</t>
  </si>
  <si>
    <t>CPX 2X2 3200LM 35K</t>
  </si>
  <si>
    <t>CPX 2X2 3200LM 40K</t>
  </si>
  <si>
    <t>PW2KT9FQ 5.1</t>
  </si>
  <si>
    <t>P1R7F46A 5.1</t>
  </si>
  <si>
    <t>PUEDT9VY 5.1</t>
  </si>
  <si>
    <t>PMXY6197 5.1</t>
  </si>
  <si>
    <t>P42QKXVC 5.1</t>
  </si>
  <si>
    <t>P9AWC2E4 5.1</t>
  </si>
  <si>
    <t>PQ86PCGF 5.1</t>
  </si>
  <si>
    <t>P000002ZJ 5.1</t>
  </si>
  <si>
    <t>P000002ZK 5.1</t>
  </si>
  <si>
    <t>PZNSQRFQ 5.1</t>
  </si>
  <si>
    <t>PWHVM1FV 5.1</t>
  </si>
  <si>
    <t>PA13QUDF 5.1</t>
  </si>
  <si>
    <t>L7424-34W-AOK-S5</t>
  </si>
  <si>
    <t>PL0XQ398MQR1 5.1</t>
  </si>
  <si>
    <t>PNPVZXXH 5.1</t>
  </si>
  <si>
    <t>PV5W35SK 5.1</t>
  </si>
  <si>
    <t>P44YBQWS 5.1</t>
  </si>
  <si>
    <t>P9R34PZB 5.1</t>
  </si>
  <si>
    <t>PX9RHOZS 5.1</t>
  </si>
  <si>
    <t>PXKU4X8R 5.1</t>
  </si>
  <si>
    <t>P73RY1HN 5.1</t>
  </si>
  <si>
    <t>PBSVUATY 5.1</t>
  </si>
  <si>
    <t>PBGV47Q8 5.1</t>
  </si>
  <si>
    <t>PSH2XFNU 5.1</t>
  </si>
  <si>
    <t>CPX 2X4 4000LM 40K</t>
  </si>
  <si>
    <t>PLFCZ54D7GKK 5.1</t>
  </si>
  <si>
    <t>CPX 2X4 4000LM 35K</t>
  </si>
  <si>
    <t>PLD014BP50D7 5.1</t>
  </si>
  <si>
    <t>PB29JJGF 5.1</t>
  </si>
  <si>
    <t>PLG7OHLXAWI5 5.1</t>
  </si>
  <si>
    <t>P38BFTBB 5.1</t>
  </si>
  <si>
    <t>PSR53N2J 5.1</t>
  </si>
  <si>
    <t>PKH77MHX 5.1</t>
  </si>
  <si>
    <t>P9VS1CW7 5.1</t>
  </si>
  <si>
    <t>PLLDVMLC4ZS6 5.1</t>
  </si>
  <si>
    <t>P5CHN20W 5.1</t>
  </si>
  <si>
    <t>PEJ4VHABZ 5.1</t>
  </si>
  <si>
    <t>P73IMUIX 5.1</t>
  </si>
  <si>
    <t>P7SPV3KE 5.1</t>
  </si>
  <si>
    <t>PR9AAREZ 5.1</t>
  </si>
  <si>
    <t>PGUQFBCI 5.1</t>
  </si>
  <si>
    <t>PQTQWKSL 5.1</t>
  </si>
  <si>
    <t>PE7FKXIT 5.1</t>
  </si>
  <si>
    <t>PVS7GO8Q 5.1</t>
  </si>
  <si>
    <t>PYUQ9234 5.1</t>
  </si>
  <si>
    <t>P7DPJZPE 5.1</t>
  </si>
  <si>
    <t>FSSEZ440L835-UNV-DIM</t>
  </si>
  <si>
    <t>PUR0RZCZ 5.1</t>
  </si>
  <si>
    <t>FSSEZ440L840-UNV-DIM</t>
  </si>
  <si>
    <t>PA7HPTL5 5.1</t>
  </si>
  <si>
    <t>P5UP9HCM 5.1</t>
  </si>
  <si>
    <t>TCPGPS4UZDA850K</t>
  </si>
  <si>
    <t>P65UVB9I 5.1</t>
  </si>
  <si>
    <t>TCPGPS4UZDA840K</t>
  </si>
  <si>
    <t>PDY9PRHV 5.1</t>
  </si>
  <si>
    <t>P43G55GC 5.1</t>
  </si>
  <si>
    <t>PUSPRVFD 5.1</t>
  </si>
  <si>
    <t>P8G9NJAJ 5.1</t>
  </si>
  <si>
    <t>PMKTDNJX 5.1</t>
  </si>
  <si>
    <t>P000003KW 5.1</t>
  </si>
  <si>
    <t>PSKCMDJG 5.1</t>
  </si>
  <si>
    <t>P000003L7 5.1</t>
  </si>
  <si>
    <t>PLTCN6OSD433 5.1</t>
  </si>
  <si>
    <t>PA5CA218 5.1</t>
  </si>
  <si>
    <t>TCPGPS8UZDB840K</t>
  </si>
  <si>
    <t>P2YFK4BV 5.1</t>
  </si>
  <si>
    <t>PL7R41AH 5.1</t>
  </si>
  <si>
    <t>P0XBIQDU 5.1</t>
  </si>
  <si>
    <t>PRA04FV3 5.1</t>
  </si>
  <si>
    <t>ZY-ST4FT40 (4000K)</t>
  </si>
  <si>
    <t>PQH365JS 5.1</t>
  </si>
  <si>
    <t>TCPGPS4UZDE840K</t>
  </si>
  <si>
    <t>PDVZFHSA 5.1</t>
  </si>
  <si>
    <t>P7X896AN 5.1</t>
  </si>
  <si>
    <t>P2U8STG8 5.1</t>
  </si>
  <si>
    <t>PXZQGPN9C 5.1</t>
  </si>
  <si>
    <t>P7XO2SIE 5.1</t>
  </si>
  <si>
    <t>PFPBJ0VQ 5.1</t>
  </si>
  <si>
    <t>FSS455L840-UNV-DIM-SWZDT</t>
  </si>
  <si>
    <t>PELN1VO8 5.1</t>
  </si>
  <si>
    <t>SHARK4-50NW/D10</t>
  </si>
  <si>
    <t>P7LZLIB8 5.1</t>
  </si>
  <si>
    <t>PL9NLBJZ 5.1</t>
  </si>
  <si>
    <t>PQPPIRZ8 5.1</t>
  </si>
  <si>
    <t>TCPGPS8UZDA840K</t>
  </si>
  <si>
    <t>PDE8QYV5 5.1</t>
  </si>
  <si>
    <t>PH9AIIUD 5.1</t>
  </si>
  <si>
    <t>PPEXXM9L 5.1</t>
  </si>
  <si>
    <t>P0K8WFD1 5.1</t>
  </si>
  <si>
    <t>PTCT85EE 5.1</t>
  </si>
  <si>
    <t>8ST2L8040</t>
  </si>
  <si>
    <t>PL7YD22S7XBJ 5.1</t>
  </si>
  <si>
    <t>PXB8EIHB 5.1</t>
  </si>
  <si>
    <t>PI0H91X1 5.1</t>
  </si>
  <si>
    <t>P2RN9SKT 5.1</t>
  </si>
  <si>
    <t>PL6F71FRPKR8 5.1</t>
  </si>
  <si>
    <t>LED13T5HE/L48/FG/835/SUB</t>
  </si>
  <si>
    <t>PLKYK5UNCZIP 5.1</t>
  </si>
  <si>
    <t>LED13T5HE/L48/FG/841/SUB</t>
  </si>
  <si>
    <t>PL4CWWFCOA95 5.1</t>
  </si>
  <si>
    <t>PL523QKOGM8D 5.1</t>
  </si>
  <si>
    <t>PZXBEQ4S 5.1</t>
  </si>
  <si>
    <t>T5-25-48G-840-DIR</t>
  </si>
  <si>
    <t>PZBY9608 5.1</t>
  </si>
  <si>
    <t>T5-25-48G-850-DIR</t>
  </si>
  <si>
    <t>P0M3FRIA 5.1</t>
  </si>
  <si>
    <t>PVKG3ZPI 5.1</t>
  </si>
  <si>
    <t>PTMQBB5E 51.</t>
  </si>
  <si>
    <t>PLPHC2VXJZT3 5.1</t>
  </si>
  <si>
    <t>PVDSTDK2 5.1</t>
  </si>
  <si>
    <t>PLVP9HVWK938 5.1</t>
  </si>
  <si>
    <t>PLPPKMQXEUBN 5.1</t>
  </si>
  <si>
    <t>PJK1RBBP 5.1</t>
  </si>
  <si>
    <t>PL494LK9N8BC 5.1</t>
  </si>
  <si>
    <t>9290019870(AB)</t>
  </si>
  <si>
    <t>PTFG2KIH 5.1</t>
  </si>
  <si>
    <t>LED13T5HE/L48/FG/8XX/SUB</t>
  </si>
  <si>
    <t>PLBFQRZNS8L4 5.1</t>
  </si>
  <si>
    <t>PLWS9UUELN5C 5.1</t>
  </si>
  <si>
    <t>PLCEHPDQPTGB 5.1</t>
  </si>
  <si>
    <t>PLCVRX09CQRQ 5.1</t>
  </si>
  <si>
    <t>PLTHSCLO6BU5 5.1</t>
  </si>
  <si>
    <t>PL5HW0GURI9A 5.1</t>
  </si>
  <si>
    <t>P3O93I4S 5.1</t>
  </si>
  <si>
    <t>PLH56D7P9FSA 5.1</t>
  </si>
  <si>
    <t>L48T8/840/15G-XT (4L)</t>
  </si>
  <si>
    <t>PD9JYU4Q 5.1</t>
  </si>
  <si>
    <t>PTQPZNYA 5.1</t>
  </si>
  <si>
    <t>PII5QWGD 5.1</t>
  </si>
  <si>
    <t>PL2CXWDWYU3K 5.1</t>
  </si>
  <si>
    <t>PLY5OODUNODO 5.1</t>
  </si>
  <si>
    <t>11.5T8/4F/840/EXT/A2/R</t>
  </si>
  <si>
    <t>PLCLA8S3KCXT 5.1</t>
  </si>
  <si>
    <t>PLF2X8250BVO 5.1</t>
  </si>
  <si>
    <t>PLK392SE49X7 5.1</t>
  </si>
  <si>
    <t>PLSE80YI5QZ7 5.1</t>
  </si>
  <si>
    <t>PLSC4PWRO1L1 5.1</t>
  </si>
  <si>
    <t>LED13T8/L48/FP/DIM/830/SUB/G8</t>
  </si>
  <si>
    <t>PLQJOVPRNA0I 5.1</t>
  </si>
  <si>
    <t>LED13T8/L48/FP/DIM/835/SUB/G8</t>
  </si>
  <si>
    <t>PL3TUH1F33KP 5.1</t>
  </si>
  <si>
    <t>LED13T8/L48/FP/DIM/841/SUB/G8</t>
  </si>
  <si>
    <t>PLT5RNHEIYYU 5.1</t>
  </si>
  <si>
    <t>LED13T8/L48/FP/DIM/850/SUB/G8</t>
  </si>
  <si>
    <t>PL8P2MX33JER 5.1</t>
  </si>
  <si>
    <t>PLJJMLHBRA6X 5.1</t>
  </si>
  <si>
    <t>PM0H49RA 5.1</t>
  </si>
  <si>
    <t>PLGQRDROFLYM 5.1</t>
  </si>
  <si>
    <t>P119E27A 5.1</t>
  </si>
  <si>
    <t>PUUFASME 5.1</t>
  </si>
  <si>
    <t>PPH9WMOK 5.1</t>
  </si>
  <si>
    <t>PG5Z9LGS 5.1</t>
  </si>
  <si>
    <t>9.5T8/2F/835/EXT/A2/R</t>
  </si>
  <si>
    <t>PLGPR73K3M4F 5.1</t>
  </si>
  <si>
    <t>PLN8BUPRKXUI 5.1</t>
  </si>
  <si>
    <t>PLH64RBZNOEA 5.1</t>
  </si>
  <si>
    <t>PLAPZOXUMXIT 5.1</t>
  </si>
  <si>
    <t>PLW2CRRZ7MW3 5.1</t>
  </si>
  <si>
    <t>PL72NX2CJI0V 5.1</t>
  </si>
  <si>
    <t>PLNP1OT7W2T0 5.1</t>
  </si>
  <si>
    <t>PLYYB7OKF922 5.1</t>
  </si>
  <si>
    <t>LED13T8/U/FP/DIM/830/SUB/G8</t>
  </si>
  <si>
    <t>PL7TBVIKGQCU 5.1</t>
  </si>
  <si>
    <t>U13T8DF240</t>
  </si>
  <si>
    <t>PURWU4DP 5.1</t>
  </si>
  <si>
    <t>KT-LED15T8-U6GC-835-S</t>
  </si>
  <si>
    <t>PHCZ8DDP 5.1</t>
  </si>
  <si>
    <t>U6-15-840-DIR</t>
  </si>
  <si>
    <t>PCMPUEKD 5.1</t>
  </si>
  <si>
    <t>H20005(HID-100-EX39-840-BYP-PT-G2)</t>
  </si>
  <si>
    <t>PLISRZY2JC4G 5.1</t>
  </si>
  <si>
    <t>PL7SMIGOV2SA 5.1</t>
  </si>
  <si>
    <t>PLB6SLUEFVQO 5.1</t>
  </si>
  <si>
    <t>KT-LED110HID-H-EX39-850-D</t>
  </si>
  <si>
    <t>P4077TH9 5.1</t>
  </si>
  <si>
    <t>LED-8090M50-G4-OCC</t>
  </si>
  <si>
    <t>PHW4B08P 5.1</t>
  </si>
  <si>
    <t>KT-LED45HID-H-EX39-840-D</t>
  </si>
  <si>
    <t>PDYHT6T6 5.1</t>
  </si>
  <si>
    <t>KT-LED45HID-EX39-840-D</t>
  </si>
  <si>
    <t>KT-LED63HID-H-EX39-840-D</t>
  </si>
  <si>
    <t>PLLNUOKRPBX3 5.1</t>
  </si>
  <si>
    <t>LED-8088M50-G4-OCC</t>
  </si>
  <si>
    <t>LED-8089M50-G4-OCC</t>
  </si>
  <si>
    <t>PLJEPPC4LHUI 5.1</t>
  </si>
  <si>
    <t>P6CV0YBN 5.1</t>
  </si>
  <si>
    <t>P3KYRW3F 5.1</t>
  </si>
  <si>
    <t>P8L6RFOD 5.1</t>
  </si>
  <si>
    <t>POTL94I1 5.1</t>
  </si>
  <si>
    <t>P6X2PBW7 5.1</t>
  </si>
  <si>
    <t>P2XF4PRT 5.1</t>
  </si>
  <si>
    <t>LEDMPALPRO140-5K-T5-UNC</t>
  </si>
  <si>
    <t>PBI7MY8R 5.1</t>
  </si>
  <si>
    <t>PU8Y1A72 5.1</t>
  </si>
  <si>
    <t>PCPOSTGN 5.1</t>
  </si>
  <si>
    <t>P1T4HG08 5.1</t>
  </si>
  <si>
    <t>PJZTZ423 5.1</t>
  </si>
  <si>
    <t>PW39PQB3 5.1</t>
  </si>
  <si>
    <t>PNUY5HSP 5.1</t>
  </si>
  <si>
    <t>P7NO378N 5.1</t>
  </si>
  <si>
    <t>P5KWC0WP 5.1</t>
  </si>
  <si>
    <t>PEYJSKYX 5.1</t>
  </si>
  <si>
    <t>P6HI0AME 5.1</t>
  </si>
  <si>
    <t>PI7SCMGD 5.1</t>
  </si>
  <si>
    <t>PUTPMUWL 5.1</t>
  </si>
  <si>
    <t>ML-WPA-26W-XXK</t>
  </si>
  <si>
    <t>PMX9R76Y 5.1</t>
  </si>
  <si>
    <t>CNY LED P0 40K MVOLT DDB</t>
  </si>
  <si>
    <t>PLK52ZXLKK7G 5.1</t>
  </si>
  <si>
    <t>P48Q80EH 5.1</t>
  </si>
  <si>
    <t>PU3Z8U9L 5.1</t>
  </si>
  <si>
    <t>PI6YAF8U 5.1</t>
  </si>
  <si>
    <t>CNY LED P1 40K MVOLT DDB</t>
  </si>
  <si>
    <t>PLHSYMMTU879 5.1</t>
  </si>
  <si>
    <t>QTE LED P2 40K 120 THK DDB</t>
  </si>
  <si>
    <t>PDYTPXHN 5.1</t>
  </si>
  <si>
    <t>PWX991QB 5.1</t>
  </si>
  <si>
    <t>PHQW5QX7 5.1</t>
  </si>
  <si>
    <t>PLFO3DUK 5.1</t>
  </si>
  <si>
    <t>PEL0D8KL 5.1</t>
  </si>
  <si>
    <t>P4MQAD1F 5.1</t>
  </si>
  <si>
    <t>P57TGKTN 5.1</t>
  </si>
  <si>
    <t>P5UROM5B 5.1</t>
  </si>
  <si>
    <t>P4ZXBEYU 5.1</t>
  </si>
  <si>
    <t>PPNSC5H7 5.1</t>
  </si>
  <si>
    <t>PU7BQF7A 5.1</t>
  </si>
  <si>
    <t>PKD89A3T 5.1</t>
  </si>
  <si>
    <t>SK_2.0</t>
  </si>
  <si>
    <t>Indoor</t>
  </si>
  <si>
    <t>DLC 5.1 SKU update</t>
  </si>
  <si>
    <t>SK_2.3</t>
  </si>
  <si>
    <t>5 new SKUS from MBTA and 20 from Standard</t>
  </si>
  <si>
    <t>22GR-LD5-70-F1-UNV-L835-CD1-U</t>
  </si>
  <si>
    <t>PISMGFEY</t>
  </si>
  <si>
    <t>22CBRK-31-UNV-L840-CD1-U</t>
  </si>
  <si>
    <t>P81YOFFR</t>
  </si>
  <si>
    <t>METALUX</t>
  </si>
  <si>
    <t>24CBRK-36-UNV-L840-CD1-U</t>
  </si>
  <si>
    <t>P4ZOPIRC</t>
  </si>
  <si>
    <t>14CZ2-29-UNV-L835-CD1-U</t>
  </si>
  <si>
    <t>PEECDC1Q</t>
  </si>
  <si>
    <t>14CZ2-29-UNV-L840-CD1-U</t>
  </si>
  <si>
    <t>14GR-LD5-50-F1-UNV-L835-CD1-U</t>
  </si>
  <si>
    <t>PR9NMSH9</t>
  </si>
  <si>
    <t>22CZ2-29HE-UNV-L835-CD1-U</t>
  </si>
  <si>
    <t>P47L4PTX</t>
  </si>
  <si>
    <t>24CZ2-30HE-UNV-L840-CD1-U</t>
  </si>
  <si>
    <t>P0NL3J4L</t>
  </si>
  <si>
    <t>24CZ2-40HE-UNV-L835-CD1-U</t>
  </si>
  <si>
    <t>POYE1YMG</t>
  </si>
  <si>
    <t>4WNLED-LD4-32SL-F-UNV-L835-CD1-U</t>
  </si>
  <si>
    <t>PJMCWTHD</t>
  </si>
  <si>
    <t>4WPLD4035C</t>
  </si>
  <si>
    <t>PZ4NNCFK</t>
  </si>
  <si>
    <t>4WPLD4040C</t>
  </si>
  <si>
    <t>PYGI6R4N</t>
  </si>
  <si>
    <t>L27648-30W-AOK-S5</t>
  </si>
  <si>
    <t>S-HJO1DK</t>
  </si>
  <si>
    <t>L28548-30W-AOK-S5</t>
  </si>
  <si>
    <t>PLZTJL4490D0</t>
  </si>
  <si>
    <t>L28648-25W-40K-E5</t>
  </si>
  <si>
    <t>PLBYIZKHFXMO</t>
  </si>
  <si>
    <t>L28696-54W-AOK-S5</t>
  </si>
  <si>
    <t>PL92Q7OAMHM3</t>
  </si>
  <si>
    <t>WS-248-CS-WT</t>
  </si>
  <si>
    <t>WAC Lighting</t>
  </si>
  <si>
    <t>RP T5HO 4FT 1L 840 3W M G2</t>
  </si>
  <si>
    <t>P36716QP</t>
  </si>
  <si>
    <t>LIGHT EFFICIENT DESIGN</t>
  </si>
  <si>
    <t>RP T5HO 4FT 2L 840 3W M G2</t>
  </si>
  <si>
    <t>P91BU9LF</t>
  </si>
  <si>
    <t>L48T8/835/12G-AB</t>
  </si>
  <si>
    <t>PLSWKAGNXEX4</t>
  </si>
  <si>
    <t>Espen</t>
  </si>
  <si>
    <t>LT8F41541U51</t>
  </si>
  <si>
    <t>PL29W2CYSP9H</t>
  </si>
  <si>
    <t>ARCHIPELAGO</t>
  </si>
  <si>
    <t>RP T8 4FT 1L 840 3W M G2</t>
  </si>
  <si>
    <t>PTS2FMM0</t>
  </si>
  <si>
    <t>RP T8 4FT 2L 840 3W M G2</t>
  </si>
  <si>
    <t>PWHNWU38</t>
  </si>
  <si>
    <t>WCR-4-5500L-AOK</t>
  </si>
  <si>
    <t>PL2QCPDW23AS</t>
  </si>
  <si>
    <t>VEKM-L22F/850</t>
  </si>
  <si>
    <t>PYXJRDC4</t>
  </si>
  <si>
    <t>VEKM-L24F/850</t>
  </si>
  <si>
    <t>PJEF374L</t>
  </si>
  <si>
    <t>VEKM-L42F/850</t>
  </si>
  <si>
    <t>P1SCNREL</t>
  </si>
  <si>
    <t>VEKM-L42F/HO/840</t>
  </si>
  <si>
    <t>PK53QBIB</t>
  </si>
  <si>
    <t>VEKM-L44F/850</t>
  </si>
  <si>
    <t>P25NLA9O</t>
  </si>
  <si>
    <r>
      <t>2- Click on the "</t>
    </r>
    <r>
      <rPr>
        <b/>
        <sz val="14"/>
        <color theme="1"/>
        <rFont val="Calibri"/>
        <family val="2"/>
        <scheme val="minor"/>
      </rPr>
      <t>Product Code</t>
    </r>
    <r>
      <rPr>
        <sz val="14"/>
        <color theme="1"/>
        <rFont val="Calibri"/>
        <family val="2"/>
        <scheme val="minor"/>
      </rPr>
      <t>" filter and check all the codes</t>
    </r>
  </si>
  <si>
    <t>Deemed Savings</t>
  </si>
  <si>
    <t>Deemed per unit</t>
  </si>
  <si>
    <t>Deemed kWh total</t>
  </si>
  <si>
    <t>LU_1.12</t>
  </si>
  <si>
    <t>Deemed Savings added</t>
  </si>
  <si>
    <t>T5 LED 4' (3', 2', biax) Type C (3 lamp)</t>
  </si>
  <si>
    <t>T5 LED 4' (3', 2', biax) Type C (4 lamp)</t>
  </si>
  <si>
    <t>Utility Claimed kWh Savings</t>
  </si>
  <si>
    <t>Estimated Actual kWh Savings</t>
  </si>
  <si>
    <t>Estimated Annual Electric Cost Savings</t>
  </si>
  <si>
    <t>Estimated Simple Payback (years)</t>
  </si>
  <si>
    <t>Total Estimated kWh</t>
  </si>
  <si>
    <t>WB_1.10.1</t>
  </si>
  <si>
    <t>Deemed savings added</t>
  </si>
  <si>
    <t>&lt;-- Looks at min watts to find if any lines are below min</t>
  </si>
  <si>
    <t>LU_1.13</t>
  </si>
  <si>
    <t>SK_2.4</t>
  </si>
  <si>
    <t>Stariwell SKUs moved to LED Linear Ambient</t>
  </si>
  <si>
    <t>VANLED40 -Canopy</t>
  </si>
  <si>
    <t>WCR-2-3500L-AOK</t>
  </si>
  <si>
    <t>PLMCOOO4ILLW</t>
  </si>
  <si>
    <t>SK_2.5</t>
  </si>
  <si>
    <t>Dual SKUs updated</t>
  </si>
  <si>
    <t>WB_1.10.2</t>
  </si>
  <si>
    <t>NH switched to only 2023 values</t>
  </si>
  <si>
    <r>
      <rPr>
        <b/>
        <sz val="12.5"/>
        <color rgb="FF000000"/>
        <rFont val="Calibri"/>
        <family val="2"/>
        <scheme val="minor"/>
      </rPr>
      <t>Business Segment Guide</t>
    </r>
    <r>
      <rPr>
        <b/>
        <sz val="10"/>
        <color rgb="FF000000"/>
        <rFont val="Calibri"/>
        <family val="2"/>
        <scheme val="minor"/>
      </rPr>
      <t xml:space="preserve">
Effective: 2023</t>
    </r>
  </si>
  <si>
    <t>Lifetime kWh</t>
  </si>
  <si>
    <t>Summer Peak Coincidence Factor</t>
  </si>
  <si>
    <t>Winter Peak Coincidence Factor</t>
  </si>
  <si>
    <t>Fixture Lifetime kWh</t>
  </si>
  <si>
    <t>Controls Lifetime kWh</t>
  </si>
  <si>
    <t>Measure Life</t>
  </si>
  <si>
    <t>Fixture Useful Life</t>
  </si>
  <si>
    <t>Controls Useful Life</t>
  </si>
  <si>
    <t>WB_1.10.3</t>
  </si>
  <si>
    <t>Added demand and lifetime savings</t>
  </si>
  <si>
    <t>Total Proposed Cost
(Labor + Materials) BEFORE Incentives:</t>
  </si>
  <si>
    <t>Fixture SP kW</t>
  </si>
  <si>
    <t>Fixture WP kW</t>
  </si>
  <si>
    <t>Controls SP kW</t>
  </si>
  <si>
    <t>Controls WP kW</t>
  </si>
  <si>
    <t>Fixture Summer Peak Coincidence Factor</t>
  </si>
  <si>
    <t>Fixture Winter Peak Coincidence Factor</t>
  </si>
  <si>
    <t>Controls Summer Peak Coincidence Factor</t>
  </si>
  <si>
    <t>ControlsWinter Peak Coincidence Factor</t>
  </si>
  <si>
    <t>Summer Peak kW</t>
  </si>
  <si>
    <t>Winter Peak kW</t>
  </si>
  <si>
    <t>Min Watts check</t>
  </si>
  <si>
    <t>Savings Factor</t>
  </si>
  <si>
    <t>Controls Savings Factor</t>
  </si>
  <si>
    <t>Min watts check</t>
  </si>
  <si>
    <t>WB_1.10.4</t>
  </si>
  <si>
    <t>10L</t>
  </si>
  <si>
    <t>T8 LED 8' (UL Type A,B, AB replacement)</t>
  </si>
  <si>
    <t>12L</t>
  </si>
  <si>
    <t>20L</t>
  </si>
  <si>
    <t>30L</t>
  </si>
  <si>
    <t>40L</t>
  </si>
  <si>
    <t>41L</t>
  </si>
  <si>
    <t>60L</t>
  </si>
  <si>
    <t>61L</t>
  </si>
  <si>
    <t>80L</t>
  </si>
  <si>
    <t>81L</t>
  </si>
  <si>
    <t>92L</t>
  </si>
  <si>
    <t>93L</t>
  </si>
  <si>
    <t>5a</t>
  </si>
  <si>
    <t>6a</t>
  </si>
  <si>
    <t>Cooler, Freezer, or Refrigerated 5' &amp; 6' Fixture</t>
  </si>
  <si>
    <t>Cooler, Freezer, or Refrigerated 3' &amp; 4' Fixture</t>
  </si>
  <si>
    <t>Tube or Strip Kits (1 Lamp)</t>
  </si>
  <si>
    <t>Tube or Strip Kits (2 Lamp)</t>
  </si>
  <si>
    <t>Tube or Strip Kits (3 Lamp)</t>
  </si>
  <si>
    <t>Tube or Strip Kits (4 Lamp)</t>
  </si>
  <si>
    <t>High Efficiency Interior Fixtures &amp; Retrofit Kits (1x4, 2x2, and 2x4)</t>
  </si>
  <si>
    <t>LED Direct or Indirect Linear Ambient Fixtures</t>
  </si>
  <si>
    <t>Stairwell Fixture with Integral Occupancy Sensor Controls</t>
  </si>
  <si>
    <t>32L</t>
  </si>
  <si>
    <t>99L</t>
  </si>
  <si>
    <t>Garage and Canopy Fixtures &amp; Retrofit Kits (25-99 watts)</t>
  </si>
  <si>
    <t>High and Low Bay High Intensity Fixtures &amp; Retrofit Kits (35-149 watts)</t>
  </si>
  <si>
    <r>
      <t>Garage and Canopy Fixtures &amp; Retrofit Kits (</t>
    </r>
    <r>
      <rPr>
        <sz val="11"/>
        <color theme="1"/>
        <rFont val="Calibri"/>
        <family val="2"/>
      </rPr>
      <t>≥ 100</t>
    </r>
    <r>
      <rPr>
        <sz val="11"/>
        <color theme="1"/>
        <rFont val="Calibri"/>
        <family val="2"/>
        <scheme val="minor"/>
      </rPr>
      <t xml:space="preserve"> watts)</t>
    </r>
  </si>
  <si>
    <t>High and Low Bay High Intensity Fixtures &amp; Retrofit Kits (≥150 watts)</t>
  </si>
  <si>
    <t>Exterior Wall, Post, Ground, and Arm Mount Floods and Fixtures &amp; Retrofit Kits (25-99 watts)</t>
  </si>
  <si>
    <t>Exterior Wall, Post, Ground, and Arm Mount Floods and Fixtures &amp; Retrofit Kits (≥100 watts)</t>
  </si>
  <si>
    <t>70L</t>
  </si>
  <si>
    <t>71L</t>
  </si>
  <si>
    <t>90L</t>
  </si>
  <si>
    <t>91L</t>
  </si>
  <si>
    <t>Daylight Dimming System and/or Occupancy Controlled Dimming System</t>
  </si>
  <si>
    <t>Indoor Mogul Screw-Base E39/E40 (&lt;75 watts)</t>
  </si>
  <si>
    <t>Indoor Mogul Screw-Base E39/E40 (≥75 watts)</t>
  </si>
  <si>
    <t>Outdoor Mogul Screw-Base E39/E40 (&lt;75 watts)</t>
  </si>
  <si>
    <t>Outdoor Mogul Screw-Base E39/E40 (≥75 watts)</t>
  </si>
  <si>
    <t>Pole Mounted Parking, or Roadway Fixtures &amp; Retrofit Kits (≥150 watts)</t>
  </si>
  <si>
    <t>Pole Mounted Parking, or Roadway Fixtures &amp; Retrofit Kits (45-149 watts)</t>
  </si>
  <si>
    <t>Updated lifetime kWh, interior and exterior savings, updated measure list and names, fixed standalone controls incentive calc, removed deemed savings, added conditional formatting for measures that no longer qualify</t>
  </si>
  <si>
    <t>LED Fixture not covered by other codes</t>
  </si>
  <si>
    <t>INACTIVE - A-Line, 40/60W Equivalent</t>
  </si>
  <si>
    <t>INACTIVE - A-Line, 75/100W Equivalent</t>
  </si>
  <si>
    <t>INACTIVE - PAR16 or MR16 (pin or GU10 base type)</t>
  </si>
  <si>
    <t>INACTIVE - PAR20/R20</t>
  </si>
  <si>
    <t>INACTIVE - PAR30 or BR30 or R30</t>
  </si>
  <si>
    <t>INACTIVE - PAR38 or BR40 or R40</t>
  </si>
  <si>
    <t>INACTIVE - G23  and  2G11 Base</t>
  </si>
  <si>
    <t>INACTIVE - G24 Base</t>
  </si>
  <si>
    <t>INACTIVE - Decoratives (Globe, Candle, B-Shapes)</t>
  </si>
  <si>
    <t>INACTIVE - Down Light Kits/Fixtures – Hard Wired, Screw-base or GU-24 base  (250-3,500 lumens)</t>
  </si>
  <si>
    <t>INACTIVE - Down Light Kits/Fixtures – Hard Wired, Screw-base or GU-24 base (&gt;3,500-7,000 lumens)</t>
  </si>
  <si>
    <t xml:space="preserve">INACTIVE - Down Light Kits/Fixtures – Hard Wired, Screw-base or GU-24 (&gt;7,000 Lumens)  </t>
  </si>
  <si>
    <t>Interior Fixture Quantity:</t>
  </si>
  <si>
    <t>Exterior Fixture Quantity:</t>
  </si>
  <si>
    <t>Outdoor Fixtures</t>
  </si>
  <si>
    <t>Removed old measures, updated incentive rates and measure names</t>
  </si>
  <si>
    <t>QTK14E-26W-40KS</t>
  </si>
  <si>
    <t>QTK24E-26W-40KS</t>
  </si>
  <si>
    <t>QTS22E-26W-40KS</t>
  </si>
  <si>
    <t>QUW4E-40W-40KS</t>
  </si>
  <si>
    <t>QTK22E-26W-40KS</t>
  </si>
  <si>
    <t>QUW4E-26W-40KS</t>
  </si>
  <si>
    <t>PL0GUSN4O0NS</t>
  </si>
  <si>
    <t>PL8ZI9210X4O</t>
  </si>
  <si>
    <t>PLDP4FS49R5Z</t>
  </si>
  <si>
    <t>PLEFKHEXHMWI</t>
  </si>
  <si>
    <t>PLGYE8VX9WQ8</t>
  </si>
  <si>
    <t>PLZFCGGD8GV1</t>
  </si>
  <si>
    <t>Affinity LED Light LLC</t>
  </si>
  <si>
    <t>WB_1.10.5</t>
  </si>
  <si>
    <t>Fixed controls incentives on NewSKULighting</t>
  </si>
  <si>
    <t>SK_2.6</t>
  </si>
  <si>
    <t>Added 6 new SKUs per Phil's email</t>
  </si>
  <si>
    <t>LU_1.14</t>
  </si>
  <si>
    <t>Updated Cost Effectiveness Pass threshold to $0.98/kWh</t>
  </si>
  <si>
    <t>Total Interior Savings (kWh):</t>
  </si>
  <si>
    <t>Total Exterior Savings (kWh):</t>
  </si>
  <si>
    <t>Overall Project Lifetime (years):</t>
  </si>
  <si>
    <t>WB_1.10.6</t>
  </si>
  <si>
    <t>Updated Measure LifeTime ratings for 2024
Added calculation fields on the Project Summary page for:
Interior Controls Savings
Exterior Controls Savings
Interior Lifetime
Exterior Lifetime</t>
  </si>
  <si>
    <t>Indoor Fixtures</t>
  </si>
  <si>
    <t>Interior Fixture Lifetime (years):</t>
  </si>
  <si>
    <t>Exterior Fixture Lifetime (years):</t>
  </si>
  <si>
    <t>Controls Exterior Savings (kWh):</t>
  </si>
  <si>
    <t>Controls Interior Savings (kWh):</t>
  </si>
  <si>
    <t>&lt;Enter Project Name&gt;</t>
  </si>
  <si>
    <t>Project Incremental Cost with Incentive</t>
  </si>
  <si>
    <t>WB_1.10.7</t>
  </si>
  <si>
    <t>Fixed Exterior Fixture Lifetime and Interior Fixture Lifetime were being incorrectly calculated. Fixed all Interior / Exterior Calculations and added the named field "IndoorFixtures" on the Lookups tab.</t>
  </si>
  <si>
    <t>added the named field "IndoorFixtures" on the Lookups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</si>
</sst>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_);[Red]\(0\)"/>
    <numFmt numFmtId="167" formatCode="0.000"/>
    <numFmt numFmtId="168" formatCode="_(* #,##0_);_(* \(#,##0\);_(* &quot;-&quot;??_);_(@_)"/>
    <numFmt numFmtId="169" formatCode="#,##0.0000_);[Red]\(#,##0.0000\)"/>
    <numFmt numFmtId="170" formatCode="#,##0.0000"/>
  </numFmts>
  <fonts count="45" x14ac:knownFonts="1">
    <font>
      <sz val="11"/>
      <color theme="1"/>
      <name val="Calibri"/>
      <family val="2"/>
      <scheme val="minor"/>
    </font>
    <font>
      <sz val="11"/>
      <color theme="1"/>
      <name val="Calibri"/>
      <family val="2"/>
      <scheme val="minor"/>
    </font>
    <font>
      <b/>
      <sz val="11"/>
      <color theme="1"/>
      <name val="Calibri"/>
      <family val="2"/>
      <scheme val="minor"/>
    </font>
    <font>
      <sz val="11"/>
      <color rgb="FF0000CC"/>
      <name val="Calibri"/>
      <family val="2"/>
      <scheme val="minor"/>
    </font>
    <font>
      <b/>
      <sz val="11"/>
      <color rgb="FF0000CC"/>
      <name val="Calibri"/>
      <family val="2"/>
      <scheme val="minor"/>
    </font>
    <font>
      <b/>
      <sz val="11"/>
      <name val="Calibri"/>
      <family val="2"/>
      <scheme val="minor"/>
    </font>
    <font>
      <sz val="11"/>
      <name val="Calibri"/>
      <family val="2"/>
      <scheme val="minor"/>
    </font>
    <font>
      <sz val="11"/>
      <color theme="5"/>
      <name val="Calibri"/>
      <family val="2"/>
      <scheme val="minor"/>
    </font>
    <font>
      <b/>
      <sz val="11"/>
      <color theme="4"/>
      <name val="Calibri"/>
      <family val="2"/>
      <scheme val="minor"/>
    </font>
    <font>
      <u/>
      <sz val="11"/>
      <color theme="1"/>
      <name val="Calibri"/>
      <family val="2"/>
      <scheme val="minor"/>
    </font>
    <font>
      <sz val="10"/>
      <name val="Arial"/>
      <family val="2"/>
      <charset val="1"/>
    </font>
    <font>
      <sz val="8"/>
      <name val="Calibri"/>
      <family val="2"/>
      <scheme val="minor"/>
    </font>
    <font>
      <b/>
      <i/>
      <sz val="12"/>
      <name val="Calibri"/>
      <family val="2"/>
      <scheme val="minor"/>
    </font>
    <font>
      <b/>
      <i/>
      <sz val="12"/>
      <color theme="1"/>
      <name val="Calibri"/>
      <family val="2"/>
      <scheme val="minor"/>
    </font>
    <font>
      <b/>
      <i/>
      <sz val="12"/>
      <color theme="5"/>
      <name val="Calibri"/>
      <family val="2"/>
      <scheme val="minor"/>
    </font>
    <font>
      <b/>
      <i/>
      <sz val="12"/>
      <color theme="0"/>
      <name val="Calibri"/>
      <family val="2"/>
      <scheme val="minor"/>
    </font>
    <font>
      <b/>
      <sz val="11"/>
      <color rgb="FF3539EB"/>
      <name val="Calibri"/>
      <family val="2"/>
      <scheme val="minor"/>
    </font>
    <font>
      <b/>
      <sz val="12"/>
      <color theme="1"/>
      <name val="Calibri"/>
      <family val="2"/>
      <scheme val="minor"/>
    </font>
    <font>
      <b/>
      <sz val="20"/>
      <color theme="4"/>
      <name val="Calibri"/>
      <family val="2"/>
      <scheme val="minor"/>
    </font>
    <font>
      <b/>
      <sz val="16"/>
      <color theme="1"/>
      <name val="Calibri"/>
      <family val="2"/>
      <scheme val="minor"/>
    </font>
    <font>
      <sz val="11"/>
      <color theme="0"/>
      <name val="Calibri"/>
      <family val="2"/>
      <scheme val="minor"/>
    </font>
    <font>
      <b/>
      <sz val="15"/>
      <color rgb="FFFF0000"/>
      <name val="Calibri"/>
      <family val="2"/>
      <scheme val="minor"/>
    </font>
    <font>
      <b/>
      <sz val="14"/>
      <color rgb="FF0000CC"/>
      <name val="Calibri"/>
      <family val="2"/>
      <scheme val="minor"/>
    </font>
    <font>
      <b/>
      <sz val="11"/>
      <color rgb="FFFF0000"/>
      <name val="Calibri"/>
      <family val="2"/>
      <scheme val="minor"/>
    </font>
    <font>
      <b/>
      <sz val="10"/>
      <color rgb="FF000000"/>
      <name val="Calibri"/>
      <family val="2"/>
    </font>
    <font>
      <b/>
      <sz val="10"/>
      <color rgb="FF000000"/>
      <name val="Calibri"/>
      <family val="2"/>
      <scheme val="minor"/>
    </font>
    <font>
      <b/>
      <sz val="12.5"/>
      <color rgb="FF000000"/>
      <name val="Calibri"/>
      <family val="2"/>
      <scheme val="minor"/>
    </font>
    <font>
      <b/>
      <sz val="7.5"/>
      <name val="Calibri"/>
      <family val="2"/>
    </font>
    <font>
      <sz val="7.5"/>
      <name val="Calibri"/>
      <family val="2"/>
    </font>
    <font>
      <sz val="10"/>
      <name val="Times New Roman"/>
      <family val="1"/>
    </font>
    <font>
      <b/>
      <sz val="10"/>
      <color theme="1"/>
      <name val="Calibri"/>
      <family val="2"/>
      <scheme val="minor"/>
    </font>
    <font>
      <b/>
      <sz val="18"/>
      <color rgb="FFFF0000"/>
      <name val="Calibri"/>
      <family val="2"/>
      <scheme val="minor"/>
    </font>
    <font>
      <sz val="11"/>
      <color rgb="FF9C5700"/>
      <name val="Calibri"/>
      <family val="2"/>
      <scheme val="minor"/>
    </font>
    <font>
      <i/>
      <sz val="14"/>
      <color theme="1"/>
      <name val="Calibri"/>
      <family val="2"/>
      <scheme val="minor"/>
    </font>
    <font>
      <sz val="12"/>
      <color theme="1"/>
      <name val="Calibri"/>
      <family val="2"/>
      <scheme val="minor"/>
    </font>
    <font>
      <b/>
      <sz val="12"/>
      <color theme="0"/>
      <name val="Arial"/>
      <family val="2"/>
    </font>
    <font>
      <b/>
      <sz val="10"/>
      <color theme="0"/>
      <name val="Arial"/>
      <family val="2"/>
    </font>
    <font>
      <sz val="12"/>
      <color rgb="FF9C5700"/>
      <name val="Calibri"/>
      <family val="2"/>
      <scheme val="minor"/>
    </font>
    <font>
      <b/>
      <sz val="22"/>
      <name val="Calibri"/>
      <family val="2"/>
      <scheme val="minor"/>
    </font>
    <font>
      <b/>
      <sz val="22"/>
      <color theme="1"/>
      <name val="Calibri"/>
      <family val="2"/>
      <scheme val="minor"/>
    </font>
    <font>
      <sz val="14"/>
      <color theme="1"/>
      <name val="Calibri"/>
      <family val="2"/>
      <scheme val="minor"/>
    </font>
    <font>
      <b/>
      <sz val="14"/>
      <color theme="1"/>
      <name val="Calibri"/>
      <family val="2"/>
      <scheme val="minor"/>
    </font>
    <font>
      <b/>
      <u/>
      <sz val="11"/>
      <color theme="1"/>
      <name val="Calibri"/>
      <family val="2"/>
      <scheme val="minor"/>
    </font>
    <font>
      <sz val="11"/>
      <color theme="1"/>
      <name val="Calibri"/>
      <family val="2"/>
    </font>
    <font>
      <sz val="11"/>
      <color rgb="FFFF0000"/>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00ADEE"/>
        <bgColor indexed="64"/>
      </patternFill>
    </fill>
    <fill>
      <patternFill patternType="solid">
        <fgColor rgb="FFFFEB9C"/>
        <bgColor indexed="64"/>
      </patternFill>
    </fill>
    <fill>
      <patternFill patternType="solid">
        <fgColor rgb="FFFFFFCC"/>
        <bgColor indexed="64"/>
      </patternFill>
    </fill>
    <fill>
      <patternFill patternType="solid">
        <fgColor rgb="FFDFDA00"/>
        <bgColor indexed="64"/>
      </patternFill>
    </fill>
    <fill>
      <patternFill patternType="solid">
        <fgColor rgb="FFFFC00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rgb="FF000000"/>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rgb="FF000000"/>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ck">
        <color rgb="FF00ADEE"/>
      </left>
      <right/>
      <top/>
      <bottom/>
      <diagonal/>
    </border>
    <border>
      <left/>
      <right style="thick">
        <color rgb="FF00ADEE"/>
      </right>
      <top/>
      <bottom/>
      <diagonal/>
    </border>
    <border>
      <left style="thick">
        <color rgb="FF00ADEE"/>
      </left>
      <right/>
      <top/>
      <bottom style="thick">
        <color rgb="FF00ADEE"/>
      </bottom>
      <diagonal/>
    </border>
    <border>
      <left/>
      <right style="thick">
        <color rgb="FF00ADEE"/>
      </right>
      <top/>
      <bottom style="thick">
        <color rgb="FF00ADEE"/>
      </bottom>
      <diagonal/>
    </border>
    <border>
      <left/>
      <right/>
      <top/>
      <bottom style="thick">
        <color rgb="FF00ADEE"/>
      </bottom>
      <diagonal/>
    </border>
    <border>
      <left style="thin">
        <color rgb="FF007748"/>
      </left>
      <right style="thin">
        <color rgb="FF007748"/>
      </right>
      <top style="thin">
        <color rgb="FF007748"/>
      </top>
      <bottom style="thin">
        <color rgb="FF007748"/>
      </bottom>
      <diagonal/>
    </border>
    <border>
      <left style="thick">
        <color rgb="FF00ADEE"/>
      </left>
      <right style="thin">
        <color rgb="FF007748"/>
      </right>
      <top style="thin">
        <color rgb="FF007748"/>
      </top>
      <bottom style="thin">
        <color rgb="FF007748"/>
      </bottom>
      <diagonal/>
    </border>
    <border>
      <left style="thin">
        <color rgb="FF007748"/>
      </left>
      <right style="thick">
        <color rgb="FF00ADEE"/>
      </right>
      <top style="thin">
        <color rgb="FF007748"/>
      </top>
      <bottom style="thin">
        <color rgb="FF007748"/>
      </bottom>
      <diagonal/>
    </border>
    <border>
      <left style="medium">
        <color indexed="64"/>
      </left>
      <right style="medium">
        <color indexed="64"/>
      </right>
      <top style="medium">
        <color indexed="64"/>
      </top>
      <bottom style="thin">
        <color rgb="FF00774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4" fillId="0" borderId="0"/>
    <xf numFmtId="0" fontId="37" fillId="16" borderId="0" applyNumberFormat="0" applyBorder="0" applyAlignment="0" applyProtection="0"/>
    <xf numFmtId="0" fontId="1" fillId="17" borderId="61" applyNumberFormat="0" applyFont="0" applyAlignment="0" applyProtection="0"/>
    <xf numFmtId="44" fontId="34" fillId="0" borderId="0" applyFont="0" applyFill="0" applyBorder="0" applyAlignment="0" applyProtection="0"/>
  </cellStyleXfs>
  <cellXfs count="553">
    <xf numFmtId="0" fontId="0" fillId="0" borderId="0" xfId="0"/>
    <xf numFmtId="0" fontId="4" fillId="0" borderId="0" xfId="0" applyFont="1"/>
    <xf numFmtId="0" fontId="0" fillId="0" borderId="0" xfId="0" applyAlignment="1">
      <alignment horizontal="right"/>
    </xf>
    <xf numFmtId="0" fontId="0" fillId="0" borderId="1" xfId="0" applyBorder="1"/>
    <xf numFmtId="0" fontId="2" fillId="2" borderId="1" xfId="0" applyFont="1" applyFill="1" applyBorder="1" applyAlignment="1">
      <alignment wrapText="1"/>
    </xf>
    <xf numFmtId="0" fontId="0" fillId="0" borderId="0" xfId="0" applyAlignment="1">
      <alignment horizontal="left"/>
    </xf>
    <xf numFmtId="0" fontId="2" fillId="0" borderId="1" xfId="0" applyFont="1" applyBorder="1" applyAlignment="1">
      <alignment wrapText="1"/>
    </xf>
    <xf numFmtId="164" fontId="3" fillId="3" borderId="1" xfId="0" applyNumberFormat="1" applyFont="1" applyFill="1" applyBorder="1"/>
    <xf numFmtId="0" fontId="2" fillId="0" borderId="2" xfId="0" applyFont="1" applyBorder="1" applyAlignment="1">
      <alignment wrapText="1"/>
    </xf>
    <xf numFmtId="0" fontId="2" fillId="0" borderId="3" xfId="0" applyFont="1" applyBorder="1" applyAlignment="1">
      <alignment wrapText="1"/>
    </xf>
    <xf numFmtId="0" fontId="8" fillId="0" borderId="0" xfId="0" applyFont="1"/>
    <xf numFmtId="2" fontId="0" fillId="0" borderId="0" xfId="0" applyNumberFormat="1"/>
    <xf numFmtId="2" fontId="0" fillId="0" borderId="1" xfId="0" applyNumberFormat="1" applyBorder="1"/>
    <xf numFmtId="0" fontId="7" fillId="0" borderId="0" xfId="0" applyFont="1"/>
    <xf numFmtId="0" fontId="4" fillId="0" borderId="0" xfId="0" quotePrefix="1" applyFont="1"/>
    <xf numFmtId="0" fontId="2" fillId="0" borderId="0" xfId="0" applyFont="1"/>
    <xf numFmtId="0" fontId="6" fillId="0" borderId="1" xfId="0" applyFont="1" applyBorder="1"/>
    <xf numFmtId="9" fontId="0" fillId="0" borderId="0" xfId="2" applyFont="1" applyProtection="1"/>
    <xf numFmtId="0" fontId="0" fillId="0" borderId="2" xfId="0" applyBorder="1"/>
    <xf numFmtId="0" fontId="0" fillId="0" borderId="3" xfId="0" applyBorder="1" applyProtection="1">
      <protection locked="0"/>
    </xf>
    <xf numFmtId="3" fontId="3" fillId="3" borderId="1" xfId="0" applyNumberFormat="1" applyFont="1" applyFill="1" applyBorder="1"/>
    <xf numFmtId="37" fontId="3" fillId="3" borderId="1" xfId="1" applyNumberFormat="1" applyFont="1" applyFill="1" applyBorder="1" applyProtection="1"/>
    <xf numFmtId="0" fontId="0" fillId="0" borderId="3" xfId="0" applyBorder="1"/>
    <xf numFmtId="0" fontId="2" fillId="2" borderId="1" xfId="0" applyFont="1" applyFill="1" applyBorder="1" applyAlignment="1">
      <alignment horizontal="center" wrapText="1"/>
    </xf>
    <xf numFmtId="0" fontId="2" fillId="0" borderId="12" xfId="0" applyFont="1" applyBorder="1" applyAlignment="1">
      <alignment wrapText="1"/>
    </xf>
    <xf numFmtId="0" fontId="2" fillId="2" borderId="13" xfId="0" applyFont="1" applyFill="1" applyBorder="1" applyAlignment="1">
      <alignment wrapText="1"/>
    </xf>
    <xf numFmtId="0" fontId="0" fillId="0" borderId="12" xfId="0" applyBorder="1" applyProtection="1">
      <protection locked="0"/>
    </xf>
    <xf numFmtId="0" fontId="0" fillId="0" borderId="14" xfId="0" applyBorder="1" applyProtection="1">
      <protection locked="0"/>
    </xf>
    <xf numFmtId="3" fontId="3" fillId="3" borderId="12" xfId="0" applyNumberFormat="1" applyFont="1" applyFill="1" applyBorder="1"/>
    <xf numFmtId="3" fontId="3" fillId="3" borderId="14" xfId="0" applyNumberFormat="1" applyFont="1" applyFill="1" applyBorder="1"/>
    <xf numFmtId="3" fontId="3" fillId="3" borderId="15" xfId="0" applyNumberFormat="1" applyFont="1" applyFill="1" applyBorder="1"/>
    <xf numFmtId="0" fontId="0" fillId="0" borderId="17" xfId="0" applyBorder="1" applyProtection="1">
      <protection locked="0"/>
    </xf>
    <xf numFmtId="3" fontId="6" fillId="0" borderId="2" xfId="0" applyNumberFormat="1" applyFont="1" applyBorder="1" applyProtection="1">
      <protection locked="0"/>
    </xf>
    <xf numFmtId="3" fontId="6" fillId="0" borderId="16" xfId="0" applyNumberFormat="1" applyFont="1" applyBorder="1" applyProtection="1">
      <protection locked="0"/>
    </xf>
    <xf numFmtId="0" fontId="2" fillId="0" borderId="9" xfId="0" applyFont="1" applyBorder="1" applyAlignment="1">
      <alignment wrapText="1"/>
    </xf>
    <xf numFmtId="0" fontId="2" fillId="0" borderId="10" xfId="0" applyFont="1" applyBorder="1" applyAlignment="1">
      <alignment wrapText="1"/>
    </xf>
    <xf numFmtId="0" fontId="2" fillId="0" borderId="21" xfId="0" applyFont="1" applyBorder="1" applyAlignment="1">
      <alignment wrapText="1"/>
    </xf>
    <xf numFmtId="3" fontId="0" fillId="0" borderId="1" xfId="0" applyNumberFormat="1" applyBorder="1" applyProtection="1">
      <protection locked="0"/>
    </xf>
    <xf numFmtId="3" fontId="0" fillId="0" borderId="15" xfId="0" applyNumberFormat="1" applyBorder="1" applyProtection="1">
      <protection locked="0"/>
    </xf>
    <xf numFmtId="0" fontId="0" fillId="0" borderId="4" xfId="0" applyBorder="1" applyAlignment="1">
      <alignment horizontal="left"/>
    </xf>
    <xf numFmtId="3" fontId="3" fillId="3" borderId="1" xfId="0" applyNumberFormat="1" applyFont="1" applyFill="1" applyBorder="1" applyAlignment="1">
      <alignment horizontal="left"/>
    </xf>
    <xf numFmtId="3" fontId="3" fillId="3" borderId="15" xfId="0" applyNumberFormat="1" applyFont="1" applyFill="1" applyBorder="1" applyAlignment="1">
      <alignment horizontal="left"/>
    </xf>
    <xf numFmtId="0" fontId="6" fillId="0" borderId="0" xfId="0" applyFont="1"/>
    <xf numFmtId="3" fontId="12" fillId="0" borderId="0" xfId="0" applyNumberFormat="1" applyFont="1"/>
    <xf numFmtId="0" fontId="13" fillId="0" borderId="0" xfId="0" applyFont="1"/>
    <xf numFmtId="0" fontId="14" fillId="0" borderId="0" xfId="0" applyFont="1"/>
    <xf numFmtId="3" fontId="13" fillId="0" borderId="0" xfId="0" applyNumberFormat="1" applyFont="1"/>
    <xf numFmtId="10" fontId="13" fillId="0" borderId="0" xfId="2" applyNumberFormat="1" applyFont="1" applyFill="1" applyBorder="1" applyProtection="1"/>
    <xf numFmtId="0" fontId="15" fillId="0" borderId="0" xfId="0" applyFont="1"/>
    <xf numFmtId="0" fontId="2" fillId="0" borderId="24" xfId="0" applyFont="1" applyBorder="1" applyAlignment="1">
      <alignment wrapText="1"/>
    </xf>
    <xf numFmtId="1" fontId="3" fillId="3" borderId="23" xfId="0" applyNumberFormat="1" applyFont="1" applyFill="1" applyBorder="1"/>
    <xf numFmtId="164" fontId="3" fillId="3" borderId="4" xfId="0" applyNumberFormat="1" applyFont="1" applyFill="1" applyBorder="1"/>
    <xf numFmtId="3" fontId="3" fillId="3" borderId="3" xfId="0" applyNumberFormat="1" applyFont="1" applyFill="1" applyBorder="1" applyAlignment="1">
      <alignment horizontal="right"/>
    </xf>
    <xf numFmtId="3" fontId="3" fillId="3" borderId="23" xfId="0" applyNumberFormat="1" applyFont="1" applyFill="1" applyBorder="1"/>
    <xf numFmtId="164" fontId="3" fillId="3" borderId="20" xfId="0" applyNumberFormat="1" applyFont="1" applyFill="1" applyBorder="1"/>
    <xf numFmtId="3" fontId="3" fillId="3" borderId="17" xfId="0" applyNumberFormat="1" applyFont="1" applyFill="1" applyBorder="1" applyAlignment="1">
      <alignment horizontal="right"/>
    </xf>
    <xf numFmtId="10" fontId="3" fillId="3" borderId="13" xfId="2" applyNumberFormat="1" applyFont="1" applyFill="1" applyBorder="1" applyProtection="1"/>
    <xf numFmtId="0" fontId="2" fillId="0" borderId="22" xfId="0" applyFont="1" applyBorder="1" applyAlignment="1">
      <alignment horizontal="center" wrapText="1"/>
    </xf>
    <xf numFmtId="0" fontId="0" fillId="0" borderId="1" xfId="0" applyBorder="1" applyAlignment="1" applyProtection="1">
      <alignment wrapText="1"/>
      <protection locked="0"/>
    </xf>
    <xf numFmtId="0" fontId="0" fillId="0" borderId="5" xfId="0" applyBorder="1" applyAlignment="1" applyProtection="1">
      <alignment wrapText="1"/>
      <protection locked="0"/>
    </xf>
    <xf numFmtId="0" fontId="0" fillId="0" borderId="15" xfId="0" applyBorder="1" applyAlignment="1" applyProtection="1">
      <alignment wrapText="1"/>
      <protection locked="0"/>
    </xf>
    <xf numFmtId="2" fontId="0" fillId="0" borderId="13" xfId="0" applyNumberFormat="1" applyBorder="1" applyAlignment="1" applyProtection="1">
      <alignment wrapText="1"/>
      <protection locked="0"/>
    </xf>
    <xf numFmtId="2" fontId="0" fillId="0" borderId="18" xfId="0" applyNumberFormat="1" applyBorder="1" applyAlignment="1" applyProtection="1">
      <alignment wrapText="1"/>
      <protection locked="0"/>
    </xf>
    <xf numFmtId="0" fontId="0" fillId="0" borderId="3" xfId="0" applyBorder="1" applyAlignment="1">
      <alignment horizontal="left"/>
    </xf>
    <xf numFmtId="0" fontId="0" fillId="0" borderId="2" xfId="0" applyBorder="1" applyAlignment="1" applyProtection="1">
      <alignment wrapText="1"/>
      <protection locked="0"/>
    </xf>
    <xf numFmtId="0" fontId="0" fillId="0" borderId="1" xfId="0" applyBorder="1" applyAlignment="1">
      <alignment horizontal="left"/>
    </xf>
    <xf numFmtId="0" fontId="6" fillId="0" borderId="1" xfId="0" applyFont="1" applyBorder="1" applyAlignment="1">
      <alignment horizontal="left"/>
    </xf>
    <xf numFmtId="2" fontId="6" fillId="0" borderId="1" xfId="0" applyNumberFormat="1" applyFont="1" applyBorder="1"/>
    <xf numFmtId="14" fontId="0" fillId="0" borderId="0" xfId="0" applyNumberFormat="1"/>
    <xf numFmtId="14" fontId="8" fillId="0" borderId="0" xfId="0" applyNumberFormat="1" applyFont="1"/>
    <xf numFmtId="14" fontId="2" fillId="0" borderId="0" xfId="0" applyNumberFormat="1" applyFont="1"/>
    <xf numFmtId="38" fontId="3" fillId="3" borderId="1" xfId="1" applyNumberFormat="1" applyFont="1" applyFill="1" applyBorder="1" applyProtection="1"/>
    <xf numFmtId="8" fontId="3" fillId="3" borderId="1" xfId="0" applyNumberFormat="1" applyFont="1" applyFill="1" applyBorder="1"/>
    <xf numFmtId="8" fontId="3" fillId="3" borderId="13" xfId="0" applyNumberFormat="1" applyFont="1" applyFill="1" applyBorder="1"/>
    <xf numFmtId="166" fontId="0" fillId="0" borderId="12" xfId="0" applyNumberFormat="1" applyBorder="1" applyProtection="1">
      <protection locked="0"/>
    </xf>
    <xf numFmtId="166" fontId="0" fillId="0" borderId="14" xfId="0" applyNumberFormat="1" applyBorder="1" applyProtection="1">
      <protection locked="0"/>
    </xf>
    <xf numFmtId="166" fontId="0" fillId="0" borderId="1" xfId="0" applyNumberFormat="1" applyBorder="1" applyProtection="1">
      <protection locked="0"/>
    </xf>
    <xf numFmtId="166" fontId="0" fillId="0" borderId="15" xfId="0" applyNumberFormat="1" applyBorder="1" applyProtection="1">
      <protection locked="0"/>
    </xf>
    <xf numFmtId="38" fontId="3" fillId="3" borderId="15" xfId="1" applyNumberFormat="1" applyFont="1" applyFill="1" applyBorder="1" applyProtection="1"/>
    <xf numFmtId="8" fontId="3" fillId="3" borderId="18" xfId="0" applyNumberFormat="1" applyFont="1" applyFill="1" applyBorder="1"/>
    <xf numFmtId="8" fontId="3" fillId="3" borderId="15" xfId="0" applyNumberFormat="1" applyFont="1" applyFill="1" applyBorder="1"/>
    <xf numFmtId="0" fontId="2" fillId="0" borderId="25" xfId="0" applyFont="1" applyBorder="1"/>
    <xf numFmtId="0" fontId="2" fillId="2" borderId="26" xfId="0" applyFont="1" applyFill="1" applyBorder="1" applyAlignment="1">
      <alignment wrapText="1"/>
    </xf>
    <xf numFmtId="0" fontId="0" fillId="0" borderId="16" xfId="0" applyBorder="1" applyAlignment="1" applyProtection="1">
      <alignment wrapText="1"/>
      <protection locked="0"/>
    </xf>
    <xf numFmtId="3" fontId="3" fillId="3" borderId="26" xfId="0" applyNumberFormat="1" applyFont="1" applyFill="1" applyBorder="1" applyAlignment="1">
      <alignment horizontal="left"/>
    </xf>
    <xf numFmtId="3" fontId="3" fillId="3" borderId="27" xfId="0" applyNumberFormat="1" applyFont="1" applyFill="1" applyBorder="1" applyAlignment="1">
      <alignment horizontal="left"/>
    </xf>
    <xf numFmtId="0" fontId="0" fillId="0" borderId="0" xfId="0" applyAlignment="1">
      <alignment wrapText="1"/>
    </xf>
    <xf numFmtId="0" fontId="0" fillId="4" borderId="1" xfId="0" applyFill="1" applyBorder="1"/>
    <xf numFmtId="0" fontId="0" fillId="7" borderId="37" xfId="0" applyFill="1" applyBorder="1"/>
    <xf numFmtId="0" fontId="0" fillId="7" borderId="13" xfId="0" applyFill="1" applyBorder="1"/>
    <xf numFmtId="0" fontId="0" fillId="8" borderId="18" xfId="0" applyFill="1" applyBorder="1"/>
    <xf numFmtId="0" fontId="0" fillId="9" borderId="13" xfId="0" applyFill="1" applyBorder="1"/>
    <xf numFmtId="0" fontId="3" fillId="2" borderId="1" xfId="0" applyFont="1" applyFill="1" applyBorder="1"/>
    <xf numFmtId="2" fontId="3" fillId="2" borderId="1" xfId="0" applyNumberFormat="1" applyFont="1" applyFill="1" applyBorder="1" applyAlignment="1">
      <alignment wrapText="1"/>
    </xf>
    <xf numFmtId="2" fontId="2" fillId="0" borderId="0" xfId="0" applyNumberFormat="1" applyFont="1"/>
    <xf numFmtId="0" fontId="0" fillId="0" borderId="0" xfId="0" applyAlignment="1">
      <alignment horizontal="left" vertical="center" wrapText="1"/>
    </xf>
    <xf numFmtId="0" fontId="0" fillId="0" borderId="0" xfId="0" applyAlignment="1">
      <alignment horizontal="left" vertical="center"/>
    </xf>
    <xf numFmtId="0" fontId="2" fillId="10" borderId="1" xfId="0" applyFont="1" applyFill="1" applyBorder="1" applyAlignment="1">
      <alignment vertical="center"/>
    </xf>
    <xf numFmtId="0" fontId="2" fillId="10" borderId="1" xfId="0" applyFont="1" applyFill="1" applyBorder="1" applyAlignment="1">
      <alignment horizontal="left" vertical="center"/>
    </xf>
    <xf numFmtId="2" fontId="0" fillId="11" borderId="1" xfId="0" applyNumberFormat="1" applyFill="1" applyBorder="1"/>
    <xf numFmtId="2" fontId="2" fillId="11" borderId="1" xfId="0" applyNumberFormat="1" applyFont="1" applyFill="1" applyBorder="1" applyAlignment="1">
      <alignment vertical="center"/>
    </xf>
    <xf numFmtId="0" fontId="0" fillId="0" borderId="0" xfId="0" applyAlignment="1">
      <alignment vertical="center"/>
    </xf>
    <xf numFmtId="1" fontId="3" fillId="3" borderId="38" xfId="0" applyNumberFormat="1" applyFont="1" applyFill="1" applyBorder="1"/>
    <xf numFmtId="164" fontId="3" fillId="3" borderId="31" xfId="0" applyNumberFormat="1" applyFont="1" applyFill="1" applyBorder="1"/>
    <xf numFmtId="3" fontId="3" fillId="3" borderId="32" xfId="0" applyNumberFormat="1" applyFont="1" applyFill="1" applyBorder="1" applyAlignment="1">
      <alignment horizontal="right"/>
    </xf>
    <xf numFmtId="1" fontId="3" fillId="3" borderId="19" xfId="0" applyNumberFormat="1" applyFont="1" applyFill="1" applyBorder="1"/>
    <xf numFmtId="0" fontId="0" fillId="0" borderId="1" xfId="0" applyBorder="1" applyProtection="1">
      <protection locked="0"/>
    </xf>
    <xf numFmtId="0" fontId="2" fillId="0" borderId="1" xfId="0" applyFont="1" applyBorder="1"/>
    <xf numFmtId="0" fontId="2" fillId="2" borderId="39" xfId="0" applyFont="1" applyFill="1" applyBorder="1" applyAlignment="1">
      <alignment wrapText="1"/>
    </xf>
    <xf numFmtId="0" fontId="0" fillId="0" borderId="4" xfId="0" applyBorder="1" applyAlignment="1" applyProtection="1">
      <alignment horizontal="left"/>
      <protection locked="0"/>
    </xf>
    <xf numFmtId="0" fontId="0" fillId="0" borderId="3" xfId="0" applyBorder="1" applyAlignment="1" applyProtection="1">
      <alignment horizontal="left"/>
      <protection locked="0"/>
    </xf>
    <xf numFmtId="0" fontId="3" fillId="2" borderId="15" xfId="0" applyFont="1" applyFill="1" applyBorder="1"/>
    <xf numFmtId="166" fontId="0" fillId="0" borderId="3" xfId="0" applyNumberFormat="1" applyBorder="1" applyAlignment="1" applyProtection="1">
      <alignment horizontal="left"/>
      <protection locked="0"/>
    </xf>
    <xf numFmtId="166" fontId="0" fillId="0" borderId="1" xfId="0" applyNumberFormat="1" applyBorder="1" applyAlignment="1" applyProtection="1">
      <alignment horizontal="left"/>
      <protection locked="0"/>
    </xf>
    <xf numFmtId="166" fontId="0" fillId="0" borderId="17" xfId="0" applyNumberFormat="1" applyBorder="1" applyAlignment="1" applyProtection="1">
      <alignment horizontal="left"/>
      <protection locked="0"/>
    </xf>
    <xf numFmtId="166" fontId="0" fillId="0" borderId="15" xfId="0" applyNumberFormat="1" applyBorder="1" applyAlignment="1" applyProtection="1">
      <alignment horizontal="left"/>
      <protection locked="0"/>
    </xf>
    <xf numFmtId="0" fontId="6" fillId="4" borderId="13" xfId="0" applyFont="1" applyFill="1" applyBorder="1" applyProtection="1">
      <protection locked="0"/>
    </xf>
    <xf numFmtId="0" fontId="6" fillId="4" borderId="18" xfId="0" applyFont="1" applyFill="1" applyBorder="1" applyProtection="1">
      <protection locked="0"/>
    </xf>
    <xf numFmtId="166" fontId="6" fillId="4" borderId="1" xfId="0" applyNumberFormat="1" applyFont="1" applyFill="1" applyBorder="1" applyAlignment="1" applyProtection="1">
      <alignment horizontal="left"/>
      <protection locked="0"/>
    </xf>
    <xf numFmtId="166" fontId="6" fillId="4" borderId="15" xfId="0" applyNumberFormat="1" applyFont="1" applyFill="1" applyBorder="1" applyAlignment="1" applyProtection="1">
      <alignment horizontal="left"/>
      <protection locked="0"/>
    </xf>
    <xf numFmtId="0" fontId="2" fillId="2" borderId="43" xfId="0" applyFont="1" applyFill="1" applyBorder="1" applyAlignment="1">
      <alignment wrapText="1"/>
    </xf>
    <xf numFmtId="10" fontId="3" fillId="3" borderId="18" xfId="2" applyNumberFormat="1" applyFont="1" applyFill="1" applyBorder="1" applyProtection="1"/>
    <xf numFmtId="37" fontId="3" fillId="3" borderId="1" xfId="1" applyNumberFormat="1" applyFont="1" applyFill="1" applyBorder="1" applyAlignment="1" applyProtection="1">
      <alignment horizontal="left"/>
    </xf>
    <xf numFmtId="0" fontId="2" fillId="2" borderId="0" xfId="0" applyFont="1" applyFill="1" applyAlignment="1">
      <alignment wrapText="1"/>
    </xf>
    <xf numFmtId="0" fontId="0" fillId="0" borderId="20" xfId="0" applyBorder="1" applyAlignment="1" applyProtection="1">
      <alignment horizontal="left"/>
      <protection locked="0"/>
    </xf>
    <xf numFmtId="0" fontId="0" fillId="0" borderId="39" xfId="0" applyBorder="1" applyProtection="1">
      <protection locked="0"/>
    </xf>
    <xf numFmtId="0" fontId="0" fillId="0" borderId="32" xfId="0" applyBorder="1" applyAlignment="1" applyProtection="1">
      <alignment horizontal="left"/>
      <protection locked="0"/>
    </xf>
    <xf numFmtId="0" fontId="2" fillId="0" borderId="47" xfId="0" applyFont="1" applyBorder="1" applyAlignment="1">
      <alignment wrapText="1"/>
    </xf>
    <xf numFmtId="0" fontId="2" fillId="0" borderId="10" xfId="0" applyFont="1" applyBorder="1" applyAlignment="1">
      <alignment horizontal="left" wrapText="1"/>
    </xf>
    <xf numFmtId="0" fontId="0" fillId="0" borderId="31" xfId="0" applyBorder="1" applyAlignment="1" applyProtection="1">
      <alignment horizontal="left"/>
      <protection locked="0"/>
    </xf>
    <xf numFmtId="0" fontId="2" fillId="0" borderId="21" xfId="0" applyFont="1" applyBorder="1"/>
    <xf numFmtId="0" fontId="0" fillId="0" borderId="13" xfId="0" applyBorder="1" applyProtection="1">
      <protection locked="0"/>
    </xf>
    <xf numFmtId="0" fontId="0" fillId="0" borderId="18" xfId="0" applyBorder="1" applyProtection="1">
      <protection locked="0"/>
    </xf>
    <xf numFmtId="0" fontId="2" fillId="4" borderId="0" xfId="0" applyFont="1" applyFill="1" applyAlignment="1">
      <alignment horizontal="right"/>
    </xf>
    <xf numFmtId="0" fontId="0" fillId="0" borderId="48" xfId="0" applyBorder="1"/>
    <xf numFmtId="0" fontId="6" fillId="4" borderId="13" xfId="0" applyFont="1" applyFill="1" applyBorder="1" applyAlignment="1" applyProtection="1">
      <alignment wrapText="1"/>
      <protection locked="0"/>
    </xf>
    <xf numFmtId="0" fontId="0" fillId="4" borderId="1" xfId="0" applyFill="1" applyBorder="1" applyAlignment="1">
      <alignment horizontal="left"/>
    </xf>
    <xf numFmtId="0" fontId="0" fillId="4" borderId="1" xfId="0" applyFill="1" applyBorder="1" applyAlignment="1" applyProtection="1">
      <alignment horizontal="left"/>
      <protection locked="0"/>
    </xf>
    <xf numFmtId="0" fontId="0" fillId="0" borderId="31" xfId="0" applyBorder="1"/>
    <xf numFmtId="0" fontId="2" fillId="0" borderId="22" xfId="0" applyFont="1" applyBorder="1" applyAlignment="1">
      <alignment wrapText="1"/>
    </xf>
    <xf numFmtId="0" fontId="3" fillId="2" borderId="23" xfId="0" applyFont="1" applyFill="1" applyBorder="1" applyAlignment="1">
      <alignment horizontal="left"/>
    </xf>
    <xf numFmtId="3" fontId="3" fillId="3" borderId="3" xfId="0" applyNumberFormat="1" applyFont="1" applyFill="1" applyBorder="1" applyAlignment="1">
      <alignment horizontal="left"/>
    </xf>
    <xf numFmtId="3" fontId="3" fillId="3" borderId="13" xfId="0" applyNumberFormat="1" applyFont="1" applyFill="1" applyBorder="1"/>
    <xf numFmtId="3" fontId="0" fillId="0" borderId="13" xfId="0" applyNumberFormat="1" applyBorder="1" applyProtection="1">
      <protection locked="0"/>
    </xf>
    <xf numFmtId="0" fontId="3" fillId="2" borderId="19" xfId="0" applyFont="1" applyFill="1" applyBorder="1" applyAlignment="1">
      <alignment horizontal="left"/>
    </xf>
    <xf numFmtId="3" fontId="3" fillId="3" borderId="18" xfId="0" applyNumberFormat="1" applyFont="1" applyFill="1" applyBorder="1"/>
    <xf numFmtId="3" fontId="0" fillId="0" borderId="18" xfId="0" applyNumberFormat="1" applyBorder="1" applyProtection="1">
      <protection locked="0"/>
    </xf>
    <xf numFmtId="0" fontId="3" fillId="3" borderId="1" xfId="0" applyFont="1" applyFill="1" applyBorder="1"/>
    <xf numFmtId="0" fontId="3" fillId="3" borderId="15" xfId="0" applyFont="1" applyFill="1" applyBorder="1"/>
    <xf numFmtId="0" fontId="0" fillId="0" borderId="6" xfId="0" applyBorder="1" applyAlignment="1">
      <alignment horizontal="center"/>
    </xf>
    <xf numFmtId="0" fontId="0" fillId="0" borderId="8" xfId="0" applyBorder="1" applyAlignment="1">
      <alignment horizontal="center"/>
    </xf>
    <xf numFmtId="0" fontId="0" fillId="0" borderId="8" xfId="0" applyBorder="1"/>
    <xf numFmtId="0" fontId="0" fillId="0" borderId="28" xfId="0" applyBorder="1" applyAlignment="1">
      <alignment horizontal="center"/>
    </xf>
    <xf numFmtId="0" fontId="0" fillId="0" borderId="0" xfId="0"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4" xfId="0" applyBorder="1"/>
    <xf numFmtId="0" fontId="20" fillId="4" borderId="0" xfId="0" applyFont="1" applyFill="1"/>
    <xf numFmtId="0" fontId="20" fillId="0" borderId="0" xfId="0" applyFont="1" applyAlignment="1">
      <alignment horizontal="left"/>
    </xf>
    <xf numFmtId="0" fontId="20" fillId="0" borderId="0" xfId="0" applyFont="1"/>
    <xf numFmtId="2" fontId="0" fillId="0" borderId="1" xfId="0" applyNumberFormat="1" applyBorder="1" applyProtection="1">
      <protection locked="0"/>
    </xf>
    <xf numFmtId="0" fontId="0" fillId="0" borderId="56" xfId="0" applyBorder="1" applyProtection="1">
      <protection locked="0"/>
    </xf>
    <xf numFmtId="166" fontId="0" fillId="0" borderId="5" xfId="0" applyNumberFormat="1" applyBorder="1" applyProtection="1">
      <protection locked="0"/>
    </xf>
    <xf numFmtId="166" fontId="0" fillId="0" borderId="56" xfId="0" applyNumberFormat="1" applyBorder="1" applyProtection="1">
      <protection locked="0"/>
    </xf>
    <xf numFmtId="0" fontId="0" fillId="0" borderId="6" xfId="0" applyBorder="1" applyAlignment="1" applyProtection="1">
      <alignment wrapText="1"/>
      <protection locked="0"/>
    </xf>
    <xf numFmtId="0" fontId="6" fillId="4" borderId="18" xfId="0" applyFont="1" applyFill="1" applyBorder="1" applyAlignment="1" applyProtection="1">
      <alignment wrapText="1"/>
      <protection locked="0"/>
    </xf>
    <xf numFmtId="2" fontId="0" fillId="0" borderId="2" xfId="0" applyNumberFormat="1" applyBorder="1" applyAlignment="1" applyProtection="1">
      <alignment wrapText="1"/>
      <protection locked="0"/>
    </xf>
    <xf numFmtId="2" fontId="0" fillId="0" borderId="6" xfId="0" applyNumberFormat="1" applyBorder="1" applyAlignment="1" applyProtection="1">
      <alignment wrapText="1"/>
      <protection locked="0"/>
    </xf>
    <xf numFmtId="2" fontId="0" fillId="0" borderId="16" xfId="0" applyNumberFormat="1" applyBorder="1" applyAlignment="1" applyProtection="1">
      <alignment wrapText="1"/>
      <protection locked="0"/>
    </xf>
    <xf numFmtId="0" fontId="0" fillId="0" borderId="43" xfId="0" applyBorder="1" applyProtection="1">
      <protection locked="0"/>
    </xf>
    <xf numFmtId="0" fontId="0" fillId="0" borderId="49" xfId="0" applyBorder="1" applyProtection="1">
      <protection locked="0"/>
    </xf>
    <xf numFmtId="0" fontId="28" fillId="0" borderId="13" xfId="0" applyFont="1" applyBorder="1" applyAlignment="1">
      <alignment horizontal="center" vertical="top" wrapText="1"/>
    </xf>
    <xf numFmtId="0" fontId="28" fillId="4" borderId="13" xfId="0" applyFont="1" applyFill="1" applyBorder="1" applyAlignment="1">
      <alignment horizontal="center" vertical="top" wrapText="1"/>
    </xf>
    <xf numFmtId="0" fontId="29" fillId="4" borderId="13" xfId="0" applyFont="1" applyFill="1" applyBorder="1" applyAlignment="1">
      <alignment horizontal="center" vertical="top" wrapText="1"/>
    </xf>
    <xf numFmtId="0" fontId="28" fillId="4" borderId="18" xfId="0" applyFont="1" applyFill="1" applyBorder="1" applyAlignment="1">
      <alignment horizontal="center" vertical="top" wrapText="1"/>
    </xf>
    <xf numFmtId="0" fontId="28" fillId="12" borderId="13" xfId="0" applyFont="1" applyFill="1" applyBorder="1" applyAlignment="1">
      <alignment horizontal="center" vertical="top" wrapText="1"/>
    </xf>
    <xf numFmtId="0" fontId="27" fillId="13" borderId="22" xfId="0" applyFont="1" applyFill="1" applyBorder="1" applyAlignment="1">
      <alignment horizontal="center" vertical="top" wrapText="1"/>
    </xf>
    <xf numFmtId="1" fontId="0" fillId="0" borderId="1" xfId="0" applyNumberFormat="1" applyBorder="1"/>
    <xf numFmtId="167" fontId="0" fillId="0" borderId="60" xfId="0" applyNumberFormat="1" applyBorder="1"/>
    <xf numFmtId="0" fontId="2" fillId="2" borderId="55" xfId="0" applyFont="1" applyFill="1" applyBorder="1" applyAlignment="1">
      <alignment wrapText="1"/>
    </xf>
    <xf numFmtId="0" fontId="2" fillId="0" borderId="4" xfId="0" applyFont="1" applyBorder="1"/>
    <xf numFmtId="166" fontId="30" fillId="0" borderId="1" xfId="0" applyNumberFormat="1" applyFont="1" applyBorder="1"/>
    <xf numFmtId="0" fontId="2" fillId="0" borderId="11" xfId="0" applyFont="1" applyBorder="1"/>
    <xf numFmtId="0" fontId="0" fillId="4" borderId="0" xfId="0" applyFill="1" applyAlignment="1">
      <alignment horizontal="left"/>
    </xf>
    <xf numFmtId="0" fontId="2" fillId="0" borderId="3" xfId="0" applyFont="1" applyBorder="1" applyAlignment="1">
      <alignment horizontal="center"/>
    </xf>
    <xf numFmtId="49" fontId="0" fillId="0" borderId="1" xfId="0" applyNumberFormat="1" applyBorder="1" applyAlignment="1">
      <alignment horizontal="left"/>
    </xf>
    <xf numFmtId="49" fontId="0" fillId="0" borderId="1" xfId="0" applyNumberFormat="1" applyBorder="1"/>
    <xf numFmtId="1" fontId="0" fillId="0" borderId="3" xfId="0" applyNumberFormat="1" applyBorder="1" applyProtection="1">
      <protection locked="0"/>
    </xf>
    <xf numFmtId="1" fontId="0" fillId="0" borderId="17" xfId="0" applyNumberFormat="1" applyBorder="1" applyProtection="1">
      <protection locked="0"/>
    </xf>
    <xf numFmtId="0" fontId="2" fillId="2" borderId="1" xfId="0" applyFont="1" applyFill="1" applyBorder="1"/>
    <xf numFmtId="0" fontId="2" fillId="2" borderId="1" xfId="0" applyFont="1" applyFill="1" applyBorder="1" applyAlignment="1">
      <alignment horizontal="center"/>
    </xf>
    <xf numFmtId="37" fontId="3" fillId="3" borderId="1" xfId="1" applyNumberFormat="1" applyFont="1" applyFill="1" applyBorder="1" applyAlignment="1" applyProtection="1"/>
    <xf numFmtId="0" fontId="2" fillId="9" borderId="12" xfId="0" applyFont="1" applyFill="1" applyBorder="1" applyProtection="1">
      <protection locked="0"/>
    </xf>
    <xf numFmtId="0" fontId="2" fillId="0" borderId="12" xfId="0" applyFont="1" applyBorder="1"/>
    <xf numFmtId="0" fontId="2" fillId="2" borderId="55" xfId="0" applyFont="1" applyFill="1" applyBorder="1"/>
    <xf numFmtId="0" fontId="2" fillId="0" borderId="37" xfId="0" applyFont="1" applyBorder="1"/>
    <xf numFmtId="0" fontId="2" fillId="0" borderId="39" xfId="0" applyFont="1" applyBorder="1"/>
    <xf numFmtId="0" fontId="5" fillId="2" borderId="55" xfId="0" applyFont="1" applyFill="1" applyBorder="1"/>
    <xf numFmtId="0" fontId="2" fillId="0" borderId="30" xfId="0" applyFont="1" applyBorder="1"/>
    <xf numFmtId="0" fontId="5" fillId="2" borderId="30" xfId="0" applyFont="1" applyFill="1" applyBorder="1"/>
    <xf numFmtId="0" fontId="2" fillId="4" borderId="37" xfId="0" applyFont="1" applyFill="1" applyBorder="1"/>
    <xf numFmtId="0" fontId="2" fillId="2" borderId="12" xfId="0" applyFont="1" applyFill="1" applyBorder="1"/>
    <xf numFmtId="0" fontId="2" fillId="2" borderId="13" xfId="0" applyFont="1" applyFill="1" applyBorder="1"/>
    <xf numFmtId="0" fontId="2" fillId="2" borderId="39" xfId="0" applyFont="1" applyFill="1" applyBorder="1"/>
    <xf numFmtId="0" fontId="2" fillId="2" borderId="30" xfId="0" applyFont="1" applyFill="1" applyBorder="1"/>
    <xf numFmtId="0" fontId="2" fillId="2" borderId="3" xfId="0" applyFont="1" applyFill="1" applyBorder="1"/>
    <xf numFmtId="38" fontId="4" fillId="9" borderId="13" xfId="0" applyNumberFormat="1" applyFont="1" applyFill="1" applyBorder="1"/>
    <xf numFmtId="1" fontId="3" fillId="14" borderId="12" xfId="0" applyNumberFormat="1" applyFont="1" applyFill="1" applyBorder="1" applyProtection="1">
      <protection locked="0"/>
    </xf>
    <xf numFmtId="3" fontId="3" fillId="14" borderId="12" xfId="0" applyNumberFormat="1" applyFont="1" applyFill="1" applyBorder="1" applyProtection="1">
      <protection locked="0"/>
    </xf>
    <xf numFmtId="0" fontId="0" fillId="0" borderId="0" xfId="0" pivotButton="1"/>
    <xf numFmtId="0" fontId="35" fillId="7" borderId="62" xfId="4" applyFont="1" applyFill="1" applyBorder="1" applyAlignment="1">
      <alignment horizontal="center"/>
    </xf>
    <xf numFmtId="0" fontId="36" fillId="7" borderId="64" xfId="4" applyFont="1" applyFill="1" applyBorder="1" applyAlignment="1">
      <alignment horizontal="center" vertical="center" wrapText="1"/>
    </xf>
    <xf numFmtId="0" fontId="36" fillId="7" borderId="65" xfId="4" applyFont="1" applyFill="1" applyBorder="1" applyAlignment="1">
      <alignment horizontal="center" vertical="center" wrapText="1"/>
    </xf>
    <xf numFmtId="0" fontId="36" fillId="7" borderId="66" xfId="4" applyFont="1" applyFill="1" applyBorder="1" applyAlignment="1">
      <alignment horizontal="center" vertical="center" wrapText="1"/>
    </xf>
    <xf numFmtId="0" fontId="36" fillId="15" borderId="60" xfId="4" applyFont="1" applyFill="1" applyBorder="1" applyAlignment="1">
      <alignment horizontal="center" vertical="center" wrapText="1"/>
    </xf>
    <xf numFmtId="0" fontId="6" fillId="18" borderId="68" xfId="6" applyFont="1" applyFill="1" applyBorder="1" applyAlignment="1" applyProtection="1">
      <alignment horizontal="left" vertical="center" wrapText="1" indent="1"/>
      <protection locked="0"/>
    </xf>
    <xf numFmtId="168" fontId="6" fillId="17" borderId="68" xfId="6" applyNumberFormat="1" applyFont="1" applyBorder="1" applyAlignment="1" applyProtection="1">
      <alignment horizontal="left" vertical="center" wrapText="1" indent="1"/>
      <protection locked="0"/>
    </xf>
    <xf numFmtId="1" fontId="6" fillId="17" borderId="69" xfId="6" applyNumberFormat="1" applyFont="1" applyBorder="1" applyAlignment="1" applyProtection="1">
      <alignment horizontal="center" vertical="center" wrapText="1"/>
      <protection locked="0"/>
    </xf>
    <xf numFmtId="1" fontId="6" fillId="17" borderId="68" xfId="6" applyNumberFormat="1" applyFont="1" applyBorder="1" applyAlignment="1" applyProtection="1">
      <alignment horizontal="center" vertical="center" wrapText="1"/>
      <protection locked="0"/>
    </xf>
    <xf numFmtId="1" fontId="6" fillId="17" borderId="67" xfId="6" applyNumberFormat="1" applyFont="1" applyBorder="1" applyAlignment="1" applyProtection="1">
      <alignment horizontal="center" vertical="center" wrapText="1"/>
      <protection locked="0"/>
    </xf>
    <xf numFmtId="44" fontId="32" fillId="16" borderId="70" xfId="7" applyFont="1" applyFill="1" applyBorder="1" applyAlignment="1" applyProtection="1">
      <alignment horizontal="left" vertical="center" wrapText="1" indent="1"/>
      <protection locked="0"/>
    </xf>
    <xf numFmtId="3" fontId="32" fillId="16" borderId="67" xfId="5" applyNumberFormat="1" applyFont="1" applyBorder="1" applyAlignment="1" applyProtection="1">
      <alignment horizontal="left" vertical="center" wrapText="1" indent="1"/>
      <protection locked="0"/>
    </xf>
    <xf numFmtId="3" fontId="32" fillId="16" borderId="67" xfId="5" applyNumberFormat="1" applyFont="1" applyBorder="1" applyAlignment="1" applyProtection="1">
      <alignment horizontal="left" vertical="center"/>
      <protection locked="0"/>
    </xf>
    <xf numFmtId="0" fontId="6" fillId="18" borderId="68" xfId="6" applyFont="1" applyFill="1" applyBorder="1" applyAlignment="1" applyProtection="1">
      <alignment horizontal="left" vertical="center"/>
      <protection locked="0"/>
    </xf>
    <xf numFmtId="168" fontId="6" fillId="17" borderId="68" xfId="6" applyNumberFormat="1" applyFont="1" applyBorder="1" applyAlignment="1" applyProtection="1">
      <alignment horizontal="left" vertical="center"/>
      <protection locked="0"/>
    </xf>
    <xf numFmtId="1" fontId="6" fillId="17" borderId="69" xfId="6" applyNumberFormat="1" applyFont="1" applyBorder="1" applyAlignment="1" applyProtection="1">
      <alignment horizontal="center" vertical="center"/>
      <protection locked="0"/>
    </xf>
    <xf numFmtId="1" fontId="6" fillId="17" borderId="68" xfId="6" applyNumberFormat="1" applyFont="1" applyBorder="1" applyAlignment="1" applyProtection="1">
      <alignment horizontal="center" vertical="center"/>
      <protection locked="0"/>
    </xf>
    <xf numFmtId="1" fontId="6" fillId="17" borderId="67" xfId="6" applyNumberFormat="1" applyFont="1" applyBorder="1" applyAlignment="1" applyProtection="1">
      <alignment horizontal="center" vertical="center"/>
      <protection locked="0"/>
    </xf>
    <xf numFmtId="44" fontId="32" fillId="16" borderId="70" xfId="7" applyFont="1" applyFill="1" applyBorder="1" applyAlignment="1" applyProtection="1">
      <alignment horizontal="left" vertical="center"/>
      <protection locked="0"/>
    </xf>
    <xf numFmtId="0" fontId="0" fillId="0" borderId="15" xfId="0" applyBorder="1" applyProtection="1">
      <protection locked="0"/>
    </xf>
    <xf numFmtId="0" fontId="33" fillId="8" borderId="41" xfId="0" applyFont="1" applyFill="1" applyBorder="1" applyAlignment="1">
      <alignment vertical="center"/>
    </xf>
    <xf numFmtId="1" fontId="0" fillId="0" borderId="1" xfId="0" applyNumberFormat="1" applyBorder="1" applyAlignment="1">
      <alignment horizontal="center"/>
    </xf>
    <xf numFmtId="3" fontId="0" fillId="0" borderId="1" xfId="0" applyNumberFormat="1" applyBorder="1" applyAlignment="1">
      <alignment horizontal="center"/>
    </xf>
    <xf numFmtId="0" fontId="0" fillId="0" borderId="1" xfId="0" applyBorder="1" applyAlignment="1">
      <alignment horizontal="center"/>
    </xf>
    <xf numFmtId="0" fontId="3" fillId="6" borderId="1" xfId="0" applyFont="1" applyFill="1" applyBorder="1" applyAlignment="1" applyProtection="1">
      <alignment horizontal="left"/>
      <protection locked="0"/>
    </xf>
    <xf numFmtId="166" fontId="3" fillId="3" borderId="1" xfId="0" applyNumberFormat="1" applyFont="1" applyFill="1" applyBorder="1"/>
    <xf numFmtId="0" fontId="3" fillId="2" borderId="1" xfId="0" applyFont="1" applyFill="1" applyBorder="1" applyAlignment="1">
      <alignment wrapText="1"/>
    </xf>
    <xf numFmtId="40" fontId="3" fillId="2" borderId="1" xfId="0" applyNumberFormat="1" applyFont="1" applyFill="1" applyBorder="1"/>
    <xf numFmtId="166" fontId="3" fillId="3" borderId="15" xfId="0" applyNumberFormat="1" applyFont="1" applyFill="1" applyBorder="1"/>
    <xf numFmtId="0" fontId="3" fillId="2" borderId="15" xfId="0" applyFont="1" applyFill="1" applyBorder="1" applyAlignment="1">
      <alignment wrapText="1"/>
    </xf>
    <xf numFmtId="40" fontId="3" fillId="2" borderId="15" xfId="0" applyNumberFormat="1" applyFont="1" applyFill="1" applyBorder="1"/>
    <xf numFmtId="0" fontId="0" fillId="0" borderId="1" xfId="0" applyBorder="1" applyAlignment="1" applyProtection="1">
      <alignment horizontal="left"/>
      <protection locked="0"/>
    </xf>
    <xf numFmtId="0" fontId="0" fillId="4" borderId="0" xfId="0" applyFill="1"/>
    <xf numFmtId="0" fontId="4" fillId="4" borderId="0" xfId="0" applyFont="1" applyFill="1"/>
    <xf numFmtId="0" fontId="0" fillId="0" borderId="71" xfId="0" applyBorder="1"/>
    <xf numFmtId="166" fontId="30" fillId="0" borderId="72" xfId="0" applyNumberFormat="1" applyFont="1" applyBorder="1"/>
    <xf numFmtId="0" fontId="2" fillId="0" borderId="45" xfId="0" applyFont="1" applyBorder="1"/>
    <xf numFmtId="0" fontId="2" fillId="0" borderId="46" xfId="0" applyFont="1" applyBorder="1"/>
    <xf numFmtId="0" fontId="2" fillId="0" borderId="39" xfId="0" applyFont="1" applyBorder="1" applyAlignment="1">
      <alignment wrapText="1"/>
    </xf>
    <xf numFmtId="0" fontId="2" fillId="0" borderId="55" xfId="0" applyFont="1" applyBorder="1" applyAlignment="1">
      <alignment wrapText="1"/>
    </xf>
    <xf numFmtId="0" fontId="2" fillId="0" borderId="37" xfId="0" applyFont="1" applyBorder="1" applyAlignment="1">
      <alignment wrapText="1"/>
    </xf>
    <xf numFmtId="0" fontId="5" fillId="2" borderId="55" xfId="0" applyFont="1" applyFill="1" applyBorder="1" applyAlignment="1">
      <alignment wrapText="1"/>
    </xf>
    <xf numFmtId="0" fontId="2" fillId="0" borderId="30" xfId="0" applyFont="1" applyBorder="1" applyAlignment="1">
      <alignment wrapText="1"/>
    </xf>
    <xf numFmtId="0" fontId="5" fillId="2" borderId="30" xfId="0" applyFont="1" applyFill="1" applyBorder="1" applyAlignment="1">
      <alignment wrapText="1"/>
    </xf>
    <xf numFmtId="0" fontId="2" fillId="4" borderId="37" xfId="0" applyFont="1" applyFill="1" applyBorder="1" applyAlignment="1">
      <alignment wrapText="1"/>
    </xf>
    <xf numFmtId="0" fontId="2" fillId="2" borderId="12" xfId="0" applyFont="1" applyFill="1" applyBorder="1" applyAlignment="1">
      <alignment wrapText="1"/>
    </xf>
    <xf numFmtId="0" fontId="2" fillId="2" borderId="30" xfId="0" applyFont="1" applyFill="1" applyBorder="1" applyAlignment="1">
      <alignment wrapText="1"/>
    </xf>
    <xf numFmtId="0" fontId="2" fillId="2" borderId="3" xfId="0" applyFont="1" applyFill="1" applyBorder="1" applyAlignment="1">
      <alignment wrapText="1"/>
    </xf>
    <xf numFmtId="0" fontId="3" fillId="2" borderId="2" xfId="0" applyFont="1" applyFill="1" applyBorder="1" applyAlignment="1">
      <alignment wrapText="1"/>
    </xf>
    <xf numFmtId="2" fontId="3" fillId="3" borderId="2" xfId="0" applyNumberFormat="1" applyFont="1" applyFill="1" applyBorder="1"/>
    <xf numFmtId="38" fontId="3" fillId="3" borderId="13" xfId="0" applyNumberFormat="1" applyFont="1" applyFill="1" applyBorder="1" applyAlignment="1">
      <alignment horizontal="right"/>
    </xf>
    <xf numFmtId="1" fontId="3" fillId="3" borderId="12" xfId="0" applyNumberFormat="1" applyFont="1" applyFill="1" applyBorder="1" applyAlignment="1">
      <alignment horizontal="left"/>
    </xf>
    <xf numFmtId="3" fontId="3" fillId="3" borderId="2" xfId="0" applyNumberFormat="1" applyFont="1" applyFill="1" applyBorder="1" applyAlignment="1">
      <alignment horizontal="right"/>
    </xf>
    <xf numFmtId="3" fontId="3" fillId="3" borderId="1" xfId="0" applyNumberFormat="1" applyFont="1" applyFill="1" applyBorder="1" applyAlignment="1">
      <alignment horizontal="right"/>
    </xf>
    <xf numFmtId="166" fontId="3" fillId="2" borderId="1" xfId="0" applyNumberFormat="1" applyFont="1" applyFill="1" applyBorder="1"/>
    <xf numFmtId="2" fontId="3" fillId="2" borderId="1" xfId="0" applyNumberFormat="1" applyFont="1" applyFill="1" applyBorder="1"/>
    <xf numFmtId="0" fontId="3" fillId="2" borderId="16" xfId="0" applyFont="1" applyFill="1" applyBorder="1" applyAlignment="1">
      <alignment wrapText="1"/>
    </xf>
    <xf numFmtId="2" fontId="3" fillId="3" borderId="16" xfId="0" applyNumberFormat="1" applyFont="1" applyFill="1" applyBorder="1"/>
    <xf numFmtId="164" fontId="3" fillId="3" borderId="15" xfId="0" applyNumberFormat="1" applyFont="1" applyFill="1" applyBorder="1"/>
    <xf numFmtId="38" fontId="3" fillId="3" borderId="18" xfId="0" applyNumberFormat="1" applyFont="1" applyFill="1" applyBorder="1" applyAlignment="1">
      <alignment horizontal="right"/>
    </xf>
    <xf numFmtId="1" fontId="3" fillId="3" borderId="14" xfId="0" applyNumberFormat="1" applyFont="1" applyFill="1" applyBorder="1" applyAlignment="1">
      <alignment horizontal="left"/>
    </xf>
    <xf numFmtId="3" fontId="3" fillId="3" borderId="16" xfId="0" applyNumberFormat="1" applyFont="1" applyFill="1" applyBorder="1" applyAlignment="1">
      <alignment horizontal="right"/>
    </xf>
    <xf numFmtId="3" fontId="3" fillId="3" borderId="15" xfId="0" applyNumberFormat="1" applyFont="1" applyFill="1" applyBorder="1" applyAlignment="1">
      <alignment horizontal="right"/>
    </xf>
    <xf numFmtId="0" fontId="22" fillId="0" borderId="0" xfId="0" applyFont="1"/>
    <xf numFmtId="0" fontId="2" fillId="0" borderId="33" xfId="0" applyFont="1" applyBorder="1" applyAlignment="1">
      <alignment horizontal="left"/>
    </xf>
    <xf numFmtId="0" fontId="2" fillId="0" borderId="34" xfId="0" applyFont="1" applyBorder="1" applyAlignment="1">
      <alignment horizontal="left" wrapText="1"/>
    </xf>
    <xf numFmtId="0" fontId="2" fillId="0" borderId="35" xfId="0" applyFont="1" applyBorder="1" applyAlignment="1">
      <alignment horizontal="center" wrapText="1"/>
    </xf>
    <xf numFmtId="0" fontId="5" fillId="4" borderId="21" xfId="0" applyFont="1" applyFill="1" applyBorder="1" applyAlignment="1">
      <alignment horizontal="center" wrapText="1"/>
    </xf>
    <xf numFmtId="0" fontId="2" fillId="2" borderId="21" xfId="0" applyFont="1" applyFill="1" applyBorder="1" applyAlignment="1">
      <alignment horizontal="left" wrapText="1"/>
    </xf>
    <xf numFmtId="0" fontId="2" fillId="0" borderId="51" xfId="0" applyFont="1" applyBorder="1" applyAlignment="1">
      <alignment wrapText="1"/>
    </xf>
    <xf numFmtId="8" fontId="3" fillId="3" borderId="1" xfId="0" applyNumberFormat="1" applyFont="1" applyFill="1" applyBorder="1" applyAlignment="1">
      <alignment horizontal="left"/>
    </xf>
    <xf numFmtId="8" fontId="3" fillId="3" borderId="15" xfId="0" applyNumberFormat="1" applyFont="1" applyFill="1" applyBorder="1" applyAlignment="1">
      <alignment horizontal="left"/>
    </xf>
    <xf numFmtId="166" fontId="30" fillId="0" borderId="21" xfId="0" applyNumberFormat="1" applyFont="1" applyBorder="1"/>
    <xf numFmtId="0" fontId="2" fillId="0" borderId="10" xfId="0" applyFont="1" applyBorder="1"/>
    <xf numFmtId="0" fontId="2" fillId="0" borderId="41" xfId="0" applyFont="1" applyBorder="1"/>
    <xf numFmtId="0" fontId="0" fillId="0" borderId="41" xfId="0" applyBorder="1"/>
    <xf numFmtId="0" fontId="5" fillId="2" borderId="2" xfId="0" applyFont="1" applyFill="1" applyBorder="1" applyAlignment="1">
      <alignment wrapText="1"/>
    </xf>
    <xf numFmtId="0" fontId="5" fillId="4" borderId="13" xfId="0" applyFont="1" applyFill="1" applyBorder="1" applyAlignment="1">
      <alignment wrapText="1"/>
    </xf>
    <xf numFmtId="2" fontId="3" fillId="3" borderId="13" xfId="0" applyNumberFormat="1" applyFont="1" applyFill="1" applyBorder="1"/>
    <xf numFmtId="8" fontId="3" fillId="3" borderId="43" xfId="0" applyNumberFormat="1" applyFont="1" applyFill="1" applyBorder="1"/>
    <xf numFmtId="1" fontId="3" fillId="3" borderId="12" xfId="0" applyNumberFormat="1" applyFont="1" applyFill="1" applyBorder="1"/>
    <xf numFmtId="1" fontId="3" fillId="3" borderId="1" xfId="0" applyNumberFormat="1" applyFont="1" applyFill="1" applyBorder="1"/>
    <xf numFmtId="1" fontId="3" fillId="3" borderId="1" xfId="0" applyNumberFormat="1" applyFont="1" applyFill="1" applyBorder="1" applyAlignment="1">
      <alignment horizontal="left"/>
    </xf>
    <xf numFmtId="3" fontId="3" fillId="3" borderId="13" xfId="0" applyNumberFormat="1" applyFont="1" applyFill="1" applyBorder="1" applyAlignment="1">
      <alignment horizontal="right"/>
    </xf>
    <xf numFmtId="0" fontId="3" fillId="2" borderId="32" xfId="0" applyFont="1" applyFill="1" applyBorder="1"/>
    <xf numFmtId="0" fontId="3" fillId="2" borderId="55" xfId="0" applyFont="1" applyFill="1" applyBorder="1"/>
    <xf numFmtId="0" fontId="3" fillId="2" borderId="37" xfId="0" applyFont="1" applyFill="1" applyBorder="1"/>
    <xf numFmtId="2" fontId="3" fillId="2" borderId="37" xfId="0" applyNumberFormat="1" applyFont="1" applyFill="1" applyBorder="1"/>
    <xf numFmtId="0" fontId="3" fillId="2" borderId="13" xfId="0" applyFont="1" applyFill="1" applyBorder="1"/>
    <xf numFmtId="166" fontId="3" fillId="3" borderId="5" xfId="0" applyNumberFormat="1" applyFont="1" applyFill="1" applyBorder="1"/>
    <xf numFmtId="0" fontId="3" fillId="2" borderId="6" xfId="0" applyFont="1" applyFill="1" applyBorder="1" applyAlignment="1">
      <alignment wrapText="1"/>
    </xf>
    <xf numFmtId="40" fontId="3" fillId="2" borderId="5" xfId="0" applyNumberFormat="1" applyFont="1" applyFill="1" applyBorder="1"/>
    <xf numFmtId="3" fontId="3" fillId="3" borderId="5" xfId="0" applyNumberFormat="1" applyFont="1" applyFill="1" applyBorder="1"/>
    <xf numFmtId="2" fontId="3" fillId="3" borderId="57" xfId="0" applyNumberFormat="1" applyFont="1" applyFill="1" applyBorder="1"/>
    <xf numFmtId="8" fontId="3" fillId="3" borderId="58" xfId="0" applyNumberFormat="1" applyFont="1" applyFill="1" applyBorder="1"/>
    <xf numFmtId="3" fontId="3" fillId="3" borderId="56" xfId="0" applyNumberFormat="1" applyFont="1" applyFill="1" applyBorder="1"/>
    <xf numFmtId="164" fontId="3" fillId="3" borderId="5" xfId="0" applyNumberFormat="1" applyFont="1" applyFill="1" applyBorder="1"/>
    <xf numFmtId="3" fontId="3" fillId="3" borderId="5" xfId="0" applyNumberFormat="1" applyFont="1" applyFill="1" applyBorder="1" applyAlignment="1">
      <alignment horizontal="left"/>
    </xf>
    <xf numFmtId="38" fontId="3" fillId="3" borderId="57" xfId="0" applyNumberFormat="1" applyFont="1" applyFill="1" applyBorder="1" applyAlignment="1">
      <alignment horizontal="right"/>
    </xf>
    <xf numFmtId="3" fontId="3" fillId="3" borderId="57" xfId="0" applyNumberFormat="1" applyFont="1" applyFill="1" applyBorder="1" applyAlignment="1">
      <alignment horizontal="right"/>
    </xf>
    <xf numFmtId="0" fontId="3" fillId="2" borderId="5" xfId="0" applyFont="1" applyFill="1" applyBorder="1"/>
    <xf numFmtId="0" fontId="3" fillId="2" borderId="57" xfId="0" applyFont="1" applyFill="1" applyBorder="1"/>
    <xf numFmtId="38" fontId="3" fillId="3" borderId="1" xfId="0" applyNumberFormat="1" applyFont="1" applyFill="1" applyBorder="1" applyAlignment="1">
      <alignment horizontal="right"/>
    </xf>
    <xf numFmtId="0" fontId="0" fillId="0" borderId="15" xfId="0" applyBorder="1"/>
    <xf numFmtId="38" fontId="3" fillId="3" borderId="15" xfId="0" applyNumberFormat="1" applyFont="1" applyFill="1" applyBorder="1" applyAlignment="1">
      <alignment horizontal="right"/>
    </xf>
    <xf numFmtId="3" fontId="3" fillId="3" borderId="18" xfId="0" applyNumberFormat="1" applyFont="1" applyFill="1" applyBorder="1" applyAlignment="1">
      <alignment horizontal="right"/>
    </xf>
    <xf numFmtId="0" fontId="0" fillId="0" borderId="4" xfId="0" applyBorder="1" applyAlignment="1">
      <alignment horizontal="right"/>
    </xf>
    <xf numFmtId="0" fontId="0" fillId="0" borderId="3" xfId="0" applyBorder="1" applyAlignment="1">
      <alignment horizontal="right"/>
    </xf>
    <xf numFmtId="0" fontId="3" fillId="2" borderId="12" xfId="0" applyFont="1" applyFill="1" applyBorder="1"/>
    <xf numFmtId="0" fontId="3" fillId="2" borderId="14" xfId="0" applyFont="1" applyFill="1" applyBorder="1"/>
    <xf numFmtId="0" fontId="3" fillId="6" borderId="0" xfId="0" applyFont="1" applyFill="1"/>
    <xf numFmtId="49" fontId="0" fillId="0" borderId="0" xfId="0" applyNumberFormat="1"/>
    <xf numFmtId="164" fontId="0" fillId="0" borderId="0" xfId="0" applyNumberFormat="1" applyAlignment="1">
      <alignment vertical="center" wrapText="1"/>
    </xf>
    <xf numFmtId="0" fontId="2" fillId="0" borderId="6" xfId="0" applyFont="1" applyBorder="1" applyAlignment="1">
      <alignment vertical="center"/>
    </xf>
    <xf numFmtId="0" fontId="2" fillId="0" borderId="1" xfId="0" applyFont="1" applyBorder="1" applyAlignment="1">
      <alignment horizontal="right"/>
    </xf>
    <xf numFmtId="0" fontId="2" fillId="0" borderId="1" xfId="0" applyFont="1" applyBorder="1" applyAlignment="1">
      <alignment horizontal="right" wrapText="1"/>
    </xf>
    <xf numFmtId="0" fontId="9" fillId="4" borderId="0" xfId="0" applyFont="1" applyFill="1"/>
    <xf numFmtId="3" fontId="0" fillId="0" borderId="1" xfId="0" applyNumberFormat="1" applyBorder="1"/>
    <xf numFmtId="4" fontId="0" fillId="0" borderId="1" xfId="0" applyNumberFormat="1" applyBorder="1"/>
    <xf numFmtId="164" fontId="6" fillId="4" borderId="1" xfId="0" applyNumberFormat="1" applyFont="1" applyFill="1" applyBorder="1"/>
    <xf numFmtId="165" fontId="9" fillId="0" borderId="1" xfId="0" applyNumberFormat="1" applyFont="1" applyBorder="1"/>
    <xf numFmtId="165" fontId="9" fillId="4" borderId="0" xfId="0" applyNumberFormat="1" applyFont="1" applyFill="1"/>
    <xf numFmtId="4" fontId="0" fillId="4" borderId="1" xfId="0" applyNumberFormat="1" applyFill="1" applyBorder="1"/>
    <xf numFmtId="165" fontId="9" fillId="5" borderId="1" xfId="0" applyNumberFormat="1" applyFont="1" applyFill="1" applyBorder="1"/>
    <xf numFmtId="0" fontId="0" fillId="4" borderId="0" xfId="0" applyFill="1" applyAlignment="1">
      <alignment vertical="top" wrapText="1"/>
    </xf>
    <xf numFmtId="165" fontId="0" fillId="5" borderId="1" xfId="0" applyNumberFormat="1" applyFill="1" applyBorder="1"/>
    <xf numFmtId="0" fontId="2" fillId="4" borderId="1" xfId="0" applyFont="1" applyFill="1" applyBorder="1"/>
    <xf numFmtId="3" fontId="2" fillId="4" borderId="1" xfId="0" applyNumberFormat="1" applyFont="1" applyFill="1" applyBorder="1"/>
    <xf numFmtId="4" fontId="2" fillId="4" borderId="1" xfId="0" applyNumberFormat="1" applyFont="1" applyFill="1" applyBorder="1"/>
    <xf numFmtId="164" fontId="5" fillId="4" borderId="1" xfId="0" applyNumberFormat="1" applyFont="1" applyFill="1" applyBorder="1"/>
    <xf numFmtId="165" fontId="42" fillId="0" borderId="1" xfId="0" applyNumberFormat="1" applyFont="1" applyBorder="1"/>
    <xf numFmtId="165" fontId="42" fillId="4" borderId="0" xfId="0" applyNumberFormat="1" applyFont="1" applyFill="1"/>
    <xf numFmtId="0" fontId="23" fillId="0" borderId="0" xfId="0" applyFont="1" applyAlignment="1">
      <alignment horizontal="center"/>
    </xf>
    <xf numFmtId="164" fontId="0" fillId="5" borderId="1" xfId="0" applyNumberFormat="1" applyFill="1" applyBorder="1"/>
    <xf numFmtId="164" fontId="0" fillId="0" borderId="1" xfId="0" applyNumberFormat="1" applyBorder="1"/>
    <xf numFmtId="0" fontId="23" fillId="0" borderId="0" xfId="0" applyFont="1" applyAlignment="1">
      <alignment horizontal="left"/>
    </xf>
    <xf numFmtId="0" fontId="0" fillId="0" borderId="0" xfId="0" applyAlignment="1">
      <alignment horizontal="left" vertical="top" wrapText="1"/>
    </xf>
    <xf numFmtId="0" fontId="0" fillId="0" borderId="0" xfId="0" applyAlignment="1">
      <alignment vertical="top" wrapText="1"/>
    </xf>
    <xf numFmtId="0" fontId="5" fillId="0" borderId="0" xfId="0" applyFont="1" applyAlignment="1">
      <alignment horizontal="center"/>
    </xf>
    <xf numFmtId="2" fontId="6" fillId="0" borderId="0" xfId="0" applyNumberFormat="1" applyFont="1"/>
    <xf numFmtId="8" fontId="3" fillId="3" borderId="3" xfId="0" applyNumberFormat="1" applyFont="1" applyFill="1" applyBorder="1"/>
    <xf numFmtId="8" fontId="3" fillId="3" borderId="17" xfId="0" applyNumberFormat="1" applyFont="1" applyFill="1" applyBorder="1"/>
    <xf numFmtId="2" fontId="3" fillId="3" borderId="18" xfId="0" applyNumberFormat="1" applyFont="1" applyFill="1" applyBorder="1"/>
    <xf numFmtId="8" fontId="3" fillId="3" borderId="49" xfId="0" applyNumberFormat="1" applyFont="1" applyFill="1" applyBorder="1"/>
    <xf numFmtId="169" fontId="3" fillId="3" borderId="1" xfId="1" applyNumberFormat="1" applyFont="1" applyFill="1" applyBorder="1" applyProtection="1"/>
    <xf numFmtId="169" fontId="3" fillId="3" borderId="15" xfId="1" applyNumberFormat="1" applyFont="1" applyFill="1" applyBorder="1" applyProtection="1"/>
    <xf numFmtId="3" fontId="3" fillId="0" borderId="0" xfId="0" applyNumberFormat="1" applyFont="1" applyAlignment="1">
      <alignment horizontal="center"/>
    </xf>
    <xf numFmtId="4" fontId="3" fillId="3" borderId="26" xfId="0" applyNumberFormat="1" applyFont="1" applyFill="1" applyBorder="1" applyAlignment="1">
      <alignment horizontal="left"/>
    </xf>
    <xf numFmtId="4" fontId="3" fillId="3" borderId="27" xfId="0" applyNumberFormat="1" applyFont="1" applyFill="1" applyBorder="1" applyAlignment="1">
      <alignment horizontal="left"/>
    </xf>
    <xf numFmtId="0" fontId="2" fillId="0" borderId="51" xfId="0" applyFont="1" applyBorder="1"/>
    <xf numFmtId="0" fontId="2" fillId="2" borderId="47" xfId="0" applyFont="1" applyFill="1" applyBorder="1" applyAlignment="1">
      <alignment wrapText="1"/>
    </xf>
    <xf numFmtId="0" fontId="2" fillId="2" borderId="21" xfId="0" applyFont="1" applyFill="1" applyBorder="1" applyAlignment="1">
      <alignment wrapText="1"/>
    </xf>
    <xf numFmtId="0" fontId="2" fillId="2" borderId="22" xfId="0" applyFont="1" applyFill="1" applyBorder="1" applyAlignment="1">
      <alignment wrapText="1"/>
    </xf>
    <xf numFmtId="0" fontId="2" fillId="2" borderId="11" xfId="0" applyFont="1" applyFill="1" applyBorder="1" applyAlignment="1">
      <alignment wrapText="1"/>
    </xf>
    <xf numFmtId="164" fontId="0" fillId="0" borderId="0" xfId="0" applyNumberFormat="1"/>
    <xf numFmtId="2" fontId="0" fillId="0" borderId="0" xfId="0" applyNumberFormat="1" applyAlignment="1">
      <alignment horizontal="left"/>
    </xf>
    <xf numFmtId="0" fontId="2" fillId="0" borderId="1" xfId="0" applyFont="1" applyBorder="1" applyAlignment="1">
      <alignment horizontal="center" wrapText="1"/>
    </xf>
    <xf numFmtId="170" fontId="0" fillId="0" borderId="1" xfId="0" applyNumberFormat="1" applyBorder="1"/>
    <xf numFmtId="170" fontId="0" fillId="4" borderId="1" xfId="0" applyNumberFormat="1" applyFill="1" applyBorder="1"/>
    <xf numFmtId="170" fontId="2" fillId="4" borderId="1" xfId="0" applyNumberFormat="1" applyFont="1" applyFill="1" applyBorder="1"/>
    <xf numFmtId="4" fontId="0" fillId="0" borderId="1" xfId="1" applyNumberFormat="1" applyFont="1" applyBorder="1"/>
    <xf numFmtId="0" fontId="6" fillId="8" borderId="1" xfId="0" applyFont="1" applyFill="1" applyBorder="1" applyAlignment="1">
      <alignment horizontal="left"/>
    </xf>
    <xf numFmtId="2" fontId="6" fillId="8" borderId="1" xfId="0" applyNumberFormat="1" applyFont="1" applyFill="1" applyBorder="1"/>
    <xf numFmtId="0" fontId="0" fillId="8" borderId="1" xfId="0" applyFill="1" applyBorder="1" applyAlignment="1">
      <alignment horizontal="left"/>
    </xf>
    <xf numFmtId="2" fontId="0" fillId="8" borderId="1" xfId="0" applyNumberFormat="1" applyFill="1" applyBorder="1"/>
    <xf numFmtId="2" fontId="2" fillId="10" borderId="1" xfId="0" applyNumberFormat="1" applyFont="1" applyFill="1" applyBorder="1" applyAlignment="1">
      <alignment horizontal="center" vertical="center"/>
    </xf>
    <xf numFmtId="0" fontId="0" fillId="10" borderId="1" xfId="0" applyFill="1" applyBorder="1" applyAlignment="1">
      <alignment horizontal="center"/>
    </xf>
    <xf numFmtId="0" fontId="0" fillId="10" borderId="0" xfId="0" applyFill="1" applyAlignment="1">
      <alignment horizontal="center"/>
    </xf>
    <xf numFmtId="0" fontId="0" fillId="10" borderId="0" xfId="0" applyFill="1" applyAlignment="1">
      <alignment horizontal="center" vertical="center"/>
    </xf>
    <xf numFmtId="164" fontId="0" fillId="8" borderId="1" xfId="0" applyNumberFormat="1" applyFill="1" applyBorder="1"/>
    <xf numFmtId="164" fontId="6" fillId="8" borderId="1" xfId="0" applyNumberFormat="1" applyFont="1" applyFill="1" applyBorder="1"/>
    <xf numFmtId="0" fontId="44" fillId="0" borderId="1" xfId="0" applyFont="1" applyBorder="1"/>
    <xf numFmtId="2" fontId="44" fillId="0" borderId="1" xfId="0" applyNumberFormat="1" applyFont="1" applyBorder="1"/>
    <xf numFmtId="0" fontId="44" fillId="0" borderId="1" xfId="0" applyFont="1" applyBorder="1" applyAlignment="1">
      <alignment horizontal="left"/>
    </xf>
    <xf numFmtId="164" fontId="6" fillId="0" borderId="1" xfId="0" applyNumberFormat="1" applyFont="1" applyBorder="1"/>
    <xf numFmtId="2" fontId="2" fillId="11" borderId="1" xfId="0" applyNumberFormat="1" applyFont="1" applyFill="1" applyBorder="1" applyAlignment="1">
      <alignment horizontal="center" vertical="center"/>
    </xf>
    <xf numFmtId="164" fontId="0" fillId="11" borderId="1" xfId="0" applyNumberFormat="1" applyFill="1" applyBorder="1" applyAlignment="1">
      <alignment horizontal="center"/>
    </xf>
    <xf numFmtId="0" fontId="0" fillId="0" borderId="47" xfId="0" applyBorder="1"/>
    <xf numFmtId="0" fontId="44" fillId="0" borderId="23" xfId="0" applyFont="1" applyBorder="1" applyAlignment="1" applyProtection="1">
      <alignment wrapText="1"/>
      <protection locked="0"/>
    </xf>
    <xf numFmtId="0" fontId="44" fillId="0" borderId="19" xfId="0" applyFont="1" applyBorder="1" applyAlignment="1" applyProtection="1">
      <alignment wrapText="1"/>
      <protection locked="0"/>
    </xf>
    <xf numFmtId="165" fontId="0" fillId="5" borderId="0" xfId="0" applyNumberFormat="1" applyFill="1"/>
    <xf numFmtId="3" fontId="0" fillId="0" borderId="1" xfId="1" applyNumberFormat="1" applyFont="1" applyBorder="1"/>
    <xf numFmtId="14" fontId="3" fillId="2" borderId="13" xfId="0" applyNumberFormat="1" applyFont="1" applyFill="1" applyBorder="1"/>
    <xf numFmtId="14" fontId="3" fillId="2" borderId="18" xfId="0" applyNumberFormat="1" applyFont="1" applyFill="1" applyBorder="1"/>
    <xf numFmtId="164" fontId="0" fillId="0" borderId="2" xfId="0" applyNumberFormat="1" applyBorder="1" applyAlignment="1" applyProtection="1">
      <alignment horizontal="left" vertical="center" wrapText="1"/>
      <protection locked="0"/>
    </xf>
    <xf numFmtId="164" fontId="0" fillId="0" borderId="4" xfId="0" applyNumberFormat="1" applyBorder="1" applyAlignment="1" applyProtection="1">
      <alignment horizontal="left" vertical="center" wrapText="1"/>
      <protection locked="0"/>
    </xf>
    <xf numFmtId="164" fontId="0" fillId="0" borderId="3" xfId="0" applyNumberFormat="1" applyBorder="1" applyAlignment="1" applyProtection="1">
      <alignment horizontal="left" vertical="center" wrapText="1"/>
      <protection locked="0"/>
    </xf>
    <xf numFmtId="0" fontId="0" fillId="0" borderId="2" xfId="0" applyBorder="1" applyAlignment="1" applyProtection="1">
      <alignment horizontal="left"/>
      <protection locked="0"/>
    </xf>
    <xf numFmtId="0" fontId="0" fillId="0" borderId="4" xfId="0" applyBorder="1" applyAlignment="1" applyProtection="1">
      <alignment horizontal="left"/>
      <protection locked="0"/>
    </xf>
    <xf numFmtId="0" fontId="0" fillId="0" borderId="3" xfId="0" applyBorder="1" applyAlignment="1" applyProtection="1">
      <alignment horizontal="left"/>
      <protection locked="0"/>
    </xf>
    <xf numFmtId="14" fontId="0" fillId="0" borderId="2" xfId="0" applyNumberFormat="1" applyBorder="1" applyAlignment="1" applyProtection="1">
      <alignment horizontal="left"/>
      <protection locked="0"/>
    </xf>
    <xf numFmtId="14" fontId="0" fillId="0" borderId="4" xfId="0" applyNumberFormat="1" applyBorder="1" applyAlignment="1" applyProtection="1">
      <alignment horizontal="left"/>
      <protection locked="0"/>
    </xf>
    <xf numFmtId="14" fontId="0" fillId="0" borderId="3" xfId="0" applyNumberFormat="1" applyBorder="1" applyAlignment="1" applyProtection="1">
      <alignment horizontal="left"/>
      <protection locked="0"/>
    </xf>
    <xf numFmtId="0" fontId="0" fillId="0" borderId="6" xfId="0"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2" fillId="0" borderId="1" xfId="0" applyFont="1" applyBorder="1" applyAlignment="1">
      <alignment horizontal="left"/>
    </xf>
    <xf numFmtId="49" fontId="0" fillId="0" borderId="2" xfId="0" applyNumberFormat="1" applyBorder="1" applyAlignment="1">
      <alignment horizontal="left"/>
    </xf>
    <xf numFmtId="49" fontId="0" fillId="0" borderId="4" xfId="0" applyNumberFormat="1" applyBorder="1" applyAlignment="1">
      <alignment horizontal="left"/>
    </xf>
    <xf numFmtId="49" fontId="0" fillId="0" borderId="3" xfId="0" applyNumberFormat="1" applyBorder="1" applyAlignment="1">
      <alignment horizontal="left"/>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0" xfId="0" applyFont="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0" fillId="4" borderId="6" xfId="0" applyFill="1" applyBorder="1" applyAlignment="1">
      <alignment horizontal="left" vertical="top" wrapText="1"/>
    </xf>
    <xf numFmtId="0" fontId="0" fillId="4" borderId="8" xfId="0" applyFill="1" applyBorder="1" applyAlignment="1">
      <alignment horizontal="left" vertical="top" wrapText="1"/>
    </xf>
    <xf numFmtId="0" fontId="0" fillId="4" borderId="7" xfId="0" applyFill="1" applyBorder="1" applyAlignment="1">
      <alignment horizontal="left" vertical="top" wrapText="1"/>
    </xf>
    <xf numFmtId="0" fontId="0" fillId="4" borderId="28" xfId="0" applyFill="1" applyBorder="1" applyAlignment="1">
      <alignment horizontal="left" vertical="top" wrapText="1"/>
    </xf>
    <xf numFmtId="0" fontId="0" fillId="4" borderId="0" xfId="0" applyFill="1" applyAlignment="1">
      <alignment horizontal="left" vertical="top" wrapText="1"/>
    </xf>
    <xf numFmtId="0" fontId="0" fillId="4" borderId="29" xfId="0" applyFill="1" applyBorder="1" applyAlignment="1">
      <alignment horizontal="left" vertical="top" wrapText="1"/>
    </xf>
    <xf numFmtId="0" fontId="0" fillId="4" borderId="30" xfId="0" applyFill="1" applyBorder="1" applyAlignment="1">
      <alignment horizontal="left" vertical="top" wrapText="1"/>
    </xf>
    <xf numFmtId="0" fontId="0" fillId="4" borderId="31" xfId="0" applyFill="1" applyBorder="1" applyAlignment="1">
      <alignment horizontal="left" vertical="top" wrapText="1"/>
    </xf>
    <xf numFmtId="0" fontId="0" fillId="4" borderId="32" xfId="0" applyFill="1" applyBorder="1" applyAlignment="1">
      <alignment horizontal="left" vertical="top"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2" xfId="0" applyFont="1" applyBorder="1" applyAlignment="1">
      <alignment horizontal="center" vertical="center" wrapText="1"/>
    </xf>
    <xf numFmtId="0" fontId="16" fillId="4" borderId="6"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0" fillId="0" borderId="1" xfId="0" applyBorder="1" applyAlignment="1" applyProtection="1">
      <alignment horizontal="center" vertical="top" wrapText="1"/>
      <protection locked="0"/>
    </xf>
    <xf numFmtId="164" fontId="2" fillId="0" borderId="1" xfId="0" applyNumberFormat="1" applyFont="1" applyBorder="1"/>
    <xf numFmtId="0" fontId="2" fillId="0" borderId="1" xfId="0" applyFont="1" applyBorder="1"/>
    <xf numFmtId="0" fontId="4" fillId="2" borderId="47" xfId="0" applyFont="1" applyFill="1" applyBorder="1" applyAlignment="1">
      <alignment horizontal="center"/>
    </xf>
    <xf numFmtId="0" fontId="4" fillId="2" borderId="21" xfId="0" applyFont="1" applyFill="1" applyBorder="1" applyAlignment="1">
      <alignment horizontal="center"/>
    </xf>
    <xf numFmtId="0" fontId="4" fillId="2" borderId="22" xfId="0" applyFont="1" applyFill="1" applyBorder="1" applyAlignment="1">
      <alignment horizontal="center"/>
    </xf>
    <xf numFmtId="0" fontId="0" fillId="0" borderId="4" xfId="0" applyBorder="1" applyAlignment="1">
      <alignment horizontal="right" wrapText="1"/>
    </xf>
    <xf numFmtId="0" fontId="0" fillId="0" borderId="3" xfId="0" applyBorder="1" applyAlignment="1">
      <alignment horizontal="right" wrapText="1"/>
    </xf>
    <xf numFmtId="2" fontId="0" fillId="0" borderId="2" xfId="0" applyNumberFormat="1" applyBorder="1" applyAlignment="1" applyProtection="1">
      <alignment horizontal="left"/>
      <protection locked="0"/>
    </xf>
    <xf numFmtId="2" fontId="0" fillId="0" borderId="4" xfId="0" applyNumberFormat="1" applyBorder="1" applyAlignment="1" applyProtection="1">
      <alignment horizontal="left"/>
      <protection locked="0"/>
    </xf>
    <xf numFmtId="2" fontId="0" fillId="0" borderId="3" xfId="0" applyNumberFormat="1" applyBorder="1" applyAlignment="1" applyProtection="1">
      <alignment horizontal="left"/>
      <protection locked="0"/>
    </xf>
    <xf numFmtId="0" fontId="0" fillId="0" borderId="4" xfId="0" applyBorder="1" applyAlignment="1">
      <alignment horizontal="right"/>
    </xf>
    <xf numFmtId="0" fontId="0" fillId="0" borderId="3" xfId="0" applyBorder="1" applyAlignment="1">
      <alignment horizontal="right"/>
    </xf>
    <xf numFmtId="0" fontId="38" fillId="0" borderId="0" xfId="0" applyFont="1" applyAlignment="1">
      <alignment horizontal="center" vertical="center"/>
    </xf>
    <xf numFmtId="0" fontId="31" fillId="0" borderId="0" xfId="0" applyFont="1" applyAlignment="1">
      <alignment horizontal="center"/>
    </xf>
    <xf numFmtId="0" fontId="2" fillId="0" borderId="3" xfId="0" applyFont="1" applyBorder="1" applyAlignment="1">
      <alignment horizontal="center"/>
    </xf>
    <xf numFmtId="0" fontId="2" fillId="0" borderId="1" xfId="0" applyFont="1" applyBorder="1" applyAlignment="1">
      <alignment horizontal="center"/>
    </xf>
    <xf numFmtId="0" fontId="5" fillId="0" borderId="0" xfId="0" applyFont="1" applyAlignment="1">
      <alignment horizontal="center"/>
    </xf>
    <xf numFmtId="3" fontId="3" fillId="2" borderId="6" xfId="0" applyNumberFormat="1" applyFont="1" applyFill="1" applyBorder="1" applyAlignment="1">
      <alignment horizontal="center"/>
    </xf>
    <xf numFmtId="3" fontId="3" fillId="2" borderId="7" xfId="0" applyNumberFormat="1" applyFont="1" applyFill="1" applyBorder="1" applyAlignment="1">
      <alignment horizontal="center"/>
    </xf>
    <xf numFmtId="0" fontId="0" fillId="0" borderId="2" xfId="0" applyBorder="1" applyAlignment="1" applyProtection="1">
      <alignment horizontal="left" wrapText="1"/>
      <protection locked="0"/>
    </xf>
    <xf numFmtId="0" fontId="0" fillId="0" borderId="3" xfId="0" applyBorder="1" applyAlignment="1" applyProtection="1">
      <alignment horizontal="left" wrapText="1"/>
      <protection locked="0"/>
    </xf>
    <xf numFmtId="0" fontId="2" fillId="0" borderId="9" xfId="0" applyFont="1" applyBorder="1" applyAlignment="1">
      <alignment horizontal="center"/>
    </xf>
    <xf numFmtId="0" fontId="2" fillId="0" borderId="10" xfId="0" applyFont="1" applyBorder="1" applyAlignment="1">
      <alignment horizontal="center"/>
    </xf>
    <xf numFmtId="0" fontId="2" fillId="0" borderId="42" xfId="0" applyFont="1" applyBorder="1" applyAlignment="1">
      <alignment horizontal="center"/>
    </xf>
    <xf numFmtId="0" fontId="2" fillId="0" borderId="73" xfId="0" applyFont="1" applyBorder="1" applyAlignment="1">
      <alignment horizontal="center"/>
    </xf>
    <xf numFmtId="0" fontId="2" fillId="0" borderId="45" xfId="0" applyFont="1" applyBorder="1" applyAlignment="1">
      <alignment horizontal="center"/>
    </xf>
    <xf numFmtId="0" fontId="0" fillId="0" borderId="6"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2" fillId="0" borderId="11" xfId="0" applyFont="1" applyBorder="1" applyAlignment="1">
      <alignment horizontal="center"/>
    </xf>
    <xf numFmtId="0" fontId="2" fillId="0" borderId="44" xfId="0" applyFont="1" applyBorder="1" applyAlignment="1">
      <alignment horizontal="center"/>
    </xf>
    <xf numFmtId="0" fontId="2" fillId="0" borderId="46" xfId="0" applyFont="1" applyBorder="1" applyAlignment="1">
      <alignment horizontal="center"/>
    </xf>
    <xf numFmtId="0" fontId="2" fillId="0" borderId="30" xfId="0" applyFont="1" applyBorder="1" applyAlignment="1">
      <alignment horizontal="left" wrapText="1"/>
    </xf>
    <xf numFmtId="0" fontId="2" fillId="0" borderId="32" xfId="0" applyFont="1" applyBorder="1" applyAlignment="1">
      <alignment horizontal="left" wrapText="1"/>
    </xf>
    <xf numFmtId="0" fontId="0" fillId="0" borderId="1" xfId="0" applyBorder="1" applyAlignment="1">
      <alignment horizontal="center"/>
    </xf>
    <xf numFmtId="0" fontId="0" fillId="0" borderId="16" xfId="0" applyBorder="1" applyAlignment="1" applyProtection="1">
      <alignment horizontal="center" wrapText="1"/>
      <protection locked="0"/>
    </xf>
    <xf numFmtId="0" fontId="0" fillId="0" borderId="17" xfId="0" applyBorder="1" applyAlignment="1" applyProtection="1">
      <alignment horizontal="center" wrapText="1"/>
      <protection locked="0"/>
    </xf>
    <xf numFmtId="0" fontId="39" fillId="0" borderId="0" xfId="0" applyFont="1" applyAlignment="1">
      <alignment horizontal="center" vertical="center" wrapText="1"/>
    </xf>
    <xf numFmtId="0" fontId="44" fillId="0" borderId="1" xfId="0" applyFont="1" applyBorder="1" applyAlignment="1" applyProtection="1">
      <alignment horizontal="left"/>
      <protection locked="0"/>
    </xf>
    <xf numFmtId="0" fontId="0" fillId="0" borderId="1" xfId="0" applyBorder="1" applyAlignment="1" applyProtection="1">
      <alignment horizontal="left"/>
      <protection locked="0"/>
    </xf>
    <xf numFmtId="0" fontId="0" fillId="0" borderId="1" xfId="0" applyBorder="1" applyAlignment="1" applyProtection="1">
      <alignment horizontal="center"/>
      <protection locked="0"/>
    </xf>
    <xf numFmtId="0" fontId="6" fillId="0" borderId="1" xfId="0" applyFont="1" applyBorder="1" applyAlignment="1" applyProtection="1">
      <alignment horizontal="left"/>
      <protection locked="0"/>
    </xf>
    <xf numFmtId="0" fontId="0" fillId="0" borderId="16" xfId="0" applyBorder="1" applyAlignment="1" applyProtection="1">
      <alignment horizontal="center"/>
      <protection locked="0"/>
    </xf>
    <xf numFmtId="0" fontId="0" fillId="0" borderId="17" xfId="0" applyBorder="1" applyAlignment="1" applyProtection="1">
      <alignment horizontal="center"/>
      <protection locked="0"/>
    </xf>
    <xf numFmtId="0" fontId="2" fillId="0" borderId="36" xfId="0" applyFont="1" applyBorder="1" applyAlignment="1">
      <alignment horizontal="left"/>
    </xf>
    <xf numFmtId="0" fontId="2" fillId="0" borderId="10" xfId="0" applyFont="1" applyBorder="1" applyAlignment="1">
      <alignment horizontal="left"/>
    </xf>
    <xf numFmtId="0" fontId="2" fillId="0" borderId="40" xfId="0" applyFont="1" applyBorder="1" applyAlignment="1">
      <alignment horizontal="left"/>
    </xf>
    <xf numFmtId="0" fontId="2" fillId="0" borderId="21" xfId="0" applyFont="1" applyBorder="1" applyAlignment="1">
      <alignment horizontal="left"/>
    </xf>
    <xf numFmtId="0" fontId="2" fillId="0" borderId="7"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0" fillId="0" borderId="15" xfId="0" applyBorder="1" applyAlignment="1" applyProtection="1">
      <alignment horizontal="left"/>
      <protection locked="0"/>
    </xf>
    <xf numFmtId="0" fontId="44" fillId="0" borderId="15" xfId="0" applyFont="1" applyBorder="1" applyAlignment="1" applyProtection="1">
      <alignment horizontal="left"/>
      <protection locked="0"/>
    </xf>
    <xf numFmtId="0" fontId="0" fillId="0" borderId="6"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1" xfId="0" applyBorder="1" applyAlignment="1" applyProtection="1">
      <alignment horizontal="left" wrapText="1"/>
      <protection locked="0"/>
    </xf>
    <xf numFmtId="0" fontId="4" fillId="0" borderId="50" xfId="0" applyFont="1" applyBorder="1" applyAlignment="1">
      <alignment horizontal="left" vertical="top" wrapText="1"/>
    </xf>
    <xf numFmtId="0" fontId="4" fillId="0" borderId="41" xfId="0" applyFont="1" applyBorder="1" applyAlignment="1">
      <alignment horizontal="left" vertical="top" wrapText="1"/>
    </xf>
    <xf numFmtId="0" fontId="4" fillId="0" borderId="51" xfId="0" applyFont="1" applyBorder="1" applyAlignment="1">
      <alignment horizontal="left" vertical="top" wrapText="1"/>
    </xf>
    <xf numFmtId="0" fontId="4" fillId="0" borderId="52" xfId="0" applyFont="1" applyBorder="1" applyAlignment="1">
      <alignment horizontal="left" vertical="top" wrapText="1"/>
    </xf>
    <xf numFmtId="0" fontId="4" fillId="0" borderId="53" xfId="0" applyFont="1" applyBorder="1" applyAlignment="1">
      <alignment horizontal="left" vertical="top" wrapText="1"/>
    </xf>
    <xf numFmtId="0" fontId="4" fillId="0" borderId="54" xfId="0" applyFont="1" applyBorder="1" applyAlignment="1">
      <alignment horizontal="left" vertical="top" wrapText="1"/>
    </xf>
    <xf numFmtId="0" fontId="2" fillId="0" borderId="59" xfId="0" applyFont="1" applyBorder="1" applyAlignment="1">
      <alignment horizontal="center"/>
    </xf>
    <xf numFmtId="0" fontId="2" fillId="0" borderId="24" xfId="0" applyFont="1" applyBorder="1" applyAlignment="1">
      <alignment horizontal="center"/>
    </xf>
    <xf numFmtId="0" fontId="31" fillId="0" borderId="0" xfId="0" applyFont="1" applyAlignment="1">
      <alignment horizontal="center" vertical="center"/>
    </xf>
    <xf numFmtId="0" fontId="0" fillId="0" borderId="15" xfId="0" applyBorder="1" applyAlignment="1" applyProtection="1">
      <alignment horizontal="left" wrapText="1"/>
      <protection locked="0"/>
    </xf>
    <xf numFmtId="0" fontId="0" fillId="0" borderId="16" xfId="0" applyBorder="1" applyAlignment="1" applyProtection="1">
      <alignment horizontal="left"/>
      <protection locked="0"/>
    </xf>
    <xf numFmtId="0" fontId="0" fillId="0" borderId="20" xfId="0" applyBorder="1" applyAlignment="1" applyProtection="1">
      <alignment horizontal="left"/>
      <protection locked="0"/>
    </xf>
    <xf numFmtId="0" fontId="2" fillId="0" borderId="36" xfId="0" applyFont="1" applyBorder="1" applyAlignment="1">
      <alignment horizontal="left" wrapText="1"/>
    </xf>
    <xf numFmtId="0" fontId="2" fillId="0" borderId="10" xfId="0" applyFont="1" applyBorder="1" applyAlignment="1">
      <alignment horizontal="left" wrapText="1"/>
    </xf>
    <xf numFmtId="0" fontId="0" fillId="0" borderId="30" xfId="0" applyBorder="1" applyAlignment="1" applyProtection="1">
      <alignment horizontal="left"/>
      <protection locked="0"/>
    </xf>
    <xf numFmtId="0" fontId="0" fillId="0" borderId="31" xfId="0" applyBorder="1" applyAlignment="1" applyProtection="1">
      <alignment horizontal="left"/>
      <protection locked="0"/>
    </xf>
    <xf numFmtId="0" fontId="2" fillId="0" borderId="50" xfId="0" applyFont="1" applyBorder="1" applyAlignment="1">
      <alignment horizontal="center"/>
    </xf>
    <xf numFmtId="0" fontId="2" fillId="0" borderId="41" xfId="0" applyFont="1" applyBorder="1" applyAlignment="1">
      <alignment horizontal="center"/>
    </xf>
    <xf numFmtId="0" fontId="2" fillId="0" borderId="51" xfId="0" applyFont="1" applyBorder="1" applyAlignment="1">
      <alignment horizontal="center"/>
    </xf>
    <xf numFmtId="0" fontId="19" fillId="10" borderId="1" xfId="0" applyFont="1" applyFill="1" applyBorder="1" applyAlignment="1">
      <alignment horizontal="center" vertical="center"/>
    </xf>
    <xf numFmtId="0" fontId="18" fillId="10" borderId="1" xfId="0" applyFont="1" applyFill="1" applyBorder="1" applyAlignment="1">
      <alignment horizontal="center" vertical="center"/>
    </xf>
    <xf numFmtId="0" fontId="28" fillId="12" borderId="12" xfId="0" applyFont="1" applyFill="1" applyBorder="1" applyAlignment="1">
      <alignment horizontal="center" vertical="center" wrapText="1"/>
    </xf>
    <xf numFmtId="0" fontId="28" fillId="12" borderId="1"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2"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4" fillId="0" borderId="0" xfId="0" applyFont="1" applyAlignment="1">
      <alignment horizontal="center" vertical="top" wrapText="1"/>
    </xf>
    <xf numFmtId="0" fontId="25" fillId="0" borderId="53" xfId="0" applyFont="1" applyBorder="1" applyAlignment="1">
      <alignment horizontal="left" vertical="top" wrapText="1"/>
    </xf>
    <xf numFmtId="0" fontId="0" fillId="0" borderId="0" xfId="0" applyAlignment="1">
      <alignment horizontal="center" vertical="top" wrapText="1"/>
    </xf>
    <xf numFmtId="0" fontId="27" fillId="13" borderId="47" xfId="0" applyFont="1" applyFill="1" applyBorder="1" applyAlignment="1">
      <alignment horizontal="center" vertical="top" wrapText="1"/>
    </xf>
    <xf numFmtId="0" fontId="27" fillId="13" borderId="21" xfId="0" applyFont="1" applyFill="1" applyBorder="1" applyAlignment="1">
      <alignment horizontal="center" vertical="top" wrapText="1"/>
    </xf>
    <xf numFmtId="0" fontId="28" fillId="0" borderId="12" xfId="0" applyFont="1" applyBorder="1" applyAlignment="1">
      <alignment horizontal="center" vertical="center" wrapText="1"/>
    </xf>
    <xf numFmtId="0" fontId="28" fillId="0" borderId="1" xfId="0" applyFont="1" applyBorder="1" applyAlignment="1">
      <alignment horizontal="center" vertical="center" wrapText="1"/>
    </xf>
    <xf numFmtId="0" fontId="28" fillId="12" borderId="13" xfId="0" applyFont="1" applyFill="1" applyBorder="1" applyAlignment="1">
      <alignment horizontal="center" vertical="top" wrapText="1"/>
    </xf>
    <xf numFmtId="0" fontId="2" fillId="0" borderId="2" xfId="0" applyFont="1" applyBorder="1" applyAlignment="1">
      <alignment horizontal="left"/>
    </xf>
    <xf numFmtId="0" fontId="2" fillId="0" borderId="3" xfId="0" applyFont="1" applyBorder="1" applyAlignment="1">
      <alignment horizontal="left"/>
    </xf>
    <xf numFmtId="0" fontId="31" fillId="0" borderId="53" xfId="0" applyFont="1" applyBorder="1" applyAlignment="1">
      <alignment horizontal="center" vertical="center"/>
    </xf>
    <xf numFmtId="0" fontId="2" fillId="0" borderId="2" xfId="0" applyFont="1" applyBorder="1" applyAlignment="1">
      <alignment horizontal="center"/>
    </xf>
    <xf numFmtId="0" fontId="2" fillId="0" borderId="4" xfId="0" applyFont="1" applyBorder="1" applyAlignment="1">
      <alignment horizontal="center"/>
    </xf>
    <xf numFmtId="0" fontId="35" fillId="7" borderId="62" xfId="4" applyFont="1" applyFill="1" applyBorder="1" applyAlignment="1">
      <alignment horizontal="center"/>
    </xf>
    <xf numFmtId="0" fontId="35" fillId="7" borderId="63" xfId="4" applyFont="1" applyFill="1" applyBorder="1" applyAlignment="1">
      <alignment horizontal="center"/>
    </xf>
    <xf numFmtId="0" fontId="35" fillId="7" borderId="0" xfId="4" applyFont="1" applyFill="1" applyAlignment="1">
      <alignment horizontal="center"/>
    </xf>
    <xf numFmtId="0" fontId="19" fillId="8" borderId="0" xfId="0" applyFont="1" applyFill="1" applyAlignment="1">
      <alignment horizontal="left"/>
    </xf>
    <xf numFmtId="0" fontId="40" fillId="19" borderId="0" xfId="0" applyFont="1" applyFill="1" applyAlignment="1">
      <alignment horizontal="left"/>
    </xf>
    <xf numFmtId="0" fontId="33" fillId="8" borderId="44" xfId="0" applyFont="1" applyFill="1" applyBorder="1" applyAlignment="1">
      <alignment horizontal="center"/>
    </xf>
    <xf numFmtId="0" fontId="33" fillId="8" borderId="45" xfId="0" applyFont="1" applyFill="1" applyBorder="1" applyAlignment="1">
      <alignment horizontal="center"/>
    </xf>
    <xf numFmtId="0" fontId="33" fillId="8" borderId="46" xfId="0" applyFont="1" applyFill="1" applyBorder="1" applyAlignment="1">
      <alignment horizontal="center"/>
    </xf>
  </cellXfs>
  <cellStyles count="8">
    <cellStyle name="Comma" xfId="1" builtinId="3"/>
    <cellStyle name="Currency 10" xfId="7" xr:uid="{C850CE77-7CBC-4F17-8E66-BC3E972B3B5B}"/>
    <cellStyle name="Excel Built-in Normal" xfId="3" xr:uid="{46137977-7BE8-470E-A814-6B0143B7940E}"/>
    <cellStyle name="Neutral 3" xfId="5" xr:uid="{CD8F6DE6-61A6-477F-B318-87A0FDF38973}"/>
    <cellStyle name="Normal" xfId="0" builtinId="0"/>
    <cellStyle name="Normal 6" xfId="4" xr:uid="{118D44BA-DBBF-409D-9161-7EA02FD1839F}"/>
    <cellStyle name="Note 2" xfId="6" xr:uid="{73EBD507-2267-47D6-96E9-A591F3F9A9D5}"/>
    <cellStyle name="Percent" xfId="2" builtinId="5"/>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theme="0"/>
      </font>
    </dxf>
    <dxf>
      <fill>
        <patternFill>
          <bgColor theme="9"/>
        </patternFill>
      </fill>
    </dxf>
    <dxf>
      <fill>
        <patternFill>
          <bgColor theme="0"/>
        </patternFill>
      </fill>
    </dxf>
    <dxf>
      <fill>
        <patternFill>
          <bgColor rgb="FFFFFF00"/>
        </patternFill>
      </fill>
    </dxf>
    <dxf>
      <fill>
        <patternFill>
          <bgColor rgb="FFFF0000"/>
        </patternFill>
      </fill>
    </dxf>
    <dxf>
      <fill>
        <patternFill>
          <bgColor rgb="FFFF0000"/>
        </patternFill>
      </fill>
    </dxf>
    <dxf>
      <alignment horizontal="left" vertical="center" textRotation="0" wrapText="1" indent="0" justifyLastLine="0" shrinkToFit="0" readingOrder="0"/>
    </dxf>
    <dxf>
      <numFmt numFmtId="19" formatCode="m/d/yyyy"/>
    </dxf>
    <dxf>
      <alignment horizontal="left" vertical="center" textRotation="0" wrapText="1" indent="0" justifyLastLine="0" shrinkToFit="0" readingOrder="0"/>
    </dxf>
    <dxf>
      <numFmt numFmtId="19" formatCode="m/d/yyyy"/>
    </dxf>
    <dxf>
      <alignment horizontal="left" vertical="center" textRotation="0" wrapText="1" indent="0" justifyLastLine="0" shrinkToFit="0" readingOrder="0"/>
    </dxf>
    <dxf>
      <numFmt numFmtId="19" formatCode="m/d/yyyy"/>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alignment wrapText="1" indent="0"/>
    </dxf>
    <dxf>
      <font>
        <color rgb="FFFF0000"/>
      </font>
    </dxf>
    <dxf>
      <font>
        <color rgb="FFFF0000"/>
      </font>
    </dxf>
    <dxf>
      <font>
        <color rgb="FFFF0000"/>
      </font>
    </dxf>
    <dxf>
      <font>
        <color auto="1"/>
      </font>
    </dxf>
    <dxf>
      <font>
        <color auto="1"/>
      </font>
    </dxf>
    <dxf>
      <font>
        <b/>
        <i val="0"/>
        <color rgb="FFFF0000"/>
      </font>
    </dxf>
    <dxf>
      <font>
        <b/>
        <i val="0"/>
        <color rgb="FFFF0000"/>
      </font>
    </dxf>
    <dxf>
      <font>
        <b/>
        <i val="0"/>
        <color rgb="FFFF0000"/>
      </font>
    </dxf>
    <dxf>
      <fill>
        <patternFill>
          <bgColor rgb="FFFF0000"/>
        </patternFill>
      </fill>
    </dxf>
    <dxf>
      <fill>
        <patternFill>
          <bgColor rgb="FFFF0000"/>
        </patternFill>
      </fill>
    </dxf>
    <dxf>
      <font>
        <color rgb="FFFF0000"/>
      </font>
      <fill>
        <patternFill patternType="solid">
          <bgColor theme="0" tint="-0.14996795556505021"/>
        </patternFill>
      </fill>
    </dxf>
    <dxf>
      <font>
        <color rgb="FFFF0000"/>
      </font>
    </dxf>
    <dxf>
      <font>
        <color rgb="FFFF0000"/>
      </font>
    </dxf>
    <dxf>
      <font>
        <b/>
        <i val="0"/>
        <color rgb="FFFF0000"/>
      </font>
    </dxf>
    <dxf>
      <font>
        <b/>
        <i val="0"/>
        <color rgb="FFFF0000"/>
      </font>
    </dxf>
    <dxf>
      <font>
        <b/>
        <i val="0"/>
      </font>
      <fill>
        <patternFill>
          <bgColor rgb="FFFF0000"/>
        </patternFill>
      </fill>
    </dxf>
    <dxf>
      <fill>
        <patternFill>
          <bgColor rgb="FFFF0000"/>
        </patternFill>
      </fill>
    </dxf>
    <dxf>
      <font>
        <color rgb="FFFF0000"/>
      </font>
    </dxf>
    <dxf>
      <font>
        <color rgb="FFFF0000"/>
      </font>
      <fill>
        <patternFill patternType="solid">
          <bgColor theme="0" tint="-0.14996795556505021"/>
        </patternFill>
      </fill>
    </dxf>
  </dxfs>
  <tableStyles count="0" defaultTableStyle="TableStyleMedium2" defaultPivotStyle="PivotStyleLight16"/>
  <colors>
    <mruColors>
      <color rgb="FF0000CC"/>
      <color rgb="FFFF7C80"/>
      <color rgb="FF287FF2"/>
      <color rgb="FF592B02"/>
      <color rgb="FF5D5D5D"/>
      <color rgb="FF64B006"/>
      <color rgb="FF00B140"/>
      <color rgb="FF00AEEF"/>
      <color rgb="FF0077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19060</xdr:colOff>
      <xdr:row>0</xdr:row>
      <xdr:rowOff>142884</xdr:rowOff>
    </xdr:from>
    <xdr:to>
      <xdr:col>15</xdr:col>
      <xdr:colOff>252740</xdr:colOff>
      <xdr:row>3</xdr:row>
      <xdr:rowOff>24328</xdr:rowOff>
    </xdr:to>
    <xdr:pic>
      <xdr:nvPicPr>
        <xdr:cNvPr id="3" name="Picture 2">
          <a:extLst>
            <a:ext uri="{FF2B5EF4-FFF2-40B4-BE49-F238E27FC236}">
              <a16:creationId xmlns:a16="http://schemas.microsoft.com/office/drawing/2014/main" id="{326DF956-038F-4D1F-9415-2F7644C5AE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5460" y="142884"/>
          <a:ext cx="3663315" cy="450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0</xdr:row>
      <xdr:rowOff>142875</xdr:rowOff>
    </xdr:from>
    <xdr:to>
      <xdr:col>9</xdr:col>
      <xdr:colOff>1509752</xdr:colOff>
      <xdr:row>3</xdr:row>
      <xdr:rowOff>23049</xdr:rowOff>
    </xdr:to>
    <xdr:pic>
      <xdr:nvPicPr>
        <xdr:cNvPr id="2" name="Picture 1">
          <a:extLst>
            <a:ext uri="{FF2B5EF4-FFF2-40B4-BE49-F238E27FC236}">
              <a16:creationId xmlns:a16="http://schemas.microsoft.com/office/drawing/2014/main" id="{F023089C-5E62-4A2D-90A6-33D117C4A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5175" y="142875"/>
          <a:ext cx="3657600" cy="450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0</xdr:row>
      <xdr:rowOff>142875</xdr:rowOff>
    </xdr:from>
    <xdr:to>
      <xdr:col>9</xdr:col>
      <xdr:colOff>1584483</xdr:colOff>
      <xdr:row>3</xdr:row>
      <xdr:rowOff>20509</xdr:rowOff>
    </xdr:to>
    <xdr:pic>
      <xdr:nvPicPr>
        <xdr:cNvPr id="2" name="Picture 1">
          <a:extLst>
            <a:ext uri="{FF2B5EF4-FFF2-40B4-BE49-F238E27FC236}">
              <a16:creationId xmlns:a16="http://schemas.microsoft.com/office/drawing/2014/main" id="{F5DCCBB4-36D9-4F6B-84B3-8D1C024D9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140970"/>
          <a:ext cx="3735705" cy="419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152400</xdr:rowOff>
    </xdr:from>
    <xdr:to>
      <xdr:col>12</xdr:col>
      <xdr:colOff>276225</xdr:colOff>
      <xdr:row>3</xdr:row>
      <xdr:rowOff>31304</xdr:rowOff>
    </xdr:to>
    <xdr:pic>
      <xdr:nvPicPr>
        <xdr:cNvPr id="2" name="Picture 1">
          <a:extLst>
            <a:ext uri="{FF2B5EF4-FFF2-40B4-BE49-F238E27FC236}">
              <a16:creationId xmlns:a16="http://schemas.microsoft.com/office/drawing/2014/main" id="{D574B902-FC8B-4B3B-ABAB-80AD92595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6125" y="152400"/>
          <a:ext cx="3657600" cy="4504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0</xdr:row>
      <xdr:rowOff>152400</xdr:rowOff>
    </xdr:from>
    <xdr:to>
      <xdr:col>19</xdr:col>
      <xdr:colOff>444500</xdr:colOff>
      <xdr:row>3</xdr:row>
      <xdr:rowOff>31304</xdr:rowOff>
    </xdr:to>
    <xdr:pic>
      <xdr:nvPicPr>
        <xdr:cNvPr id="2" name="Picture 1">
          <a:extLst>
            <a:ext uri="{FF2B5EF4-FFF2-40B4-BE49-F238E27FC236}">
              <a16:creationId xmlns:a16="http://schemas.microsoft.com/office/drawing/2014/main" id="{EDF6BC38-7179-4C5F-B2C2-F619FFF4D3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4725" y="152400"/>
          <a:ext cx="3657600" cy="4504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142875</xdr:rowOff>
    </xdr:from>
    <xdr:to>
      <xdr:col>10</xdr:col>
      <xdr:colOff>476250</xdr:colOff>
      <xdr:row>3</xdr:row>
      <xdr:rowOff>21779</xdr:rowOff>
    </xdr:to>
    <xdr:pic>
      <xdr:nvPicPr>
        <xdr:cNvPr id="2" name="Picture 1">
          <a:extLst>
            <a:ext uri="{FF2B5EF4-FFF2-40B4-BE49-F238E27FC236}">
              <a16:creationId xmlns:a16="http://schemas.microsoft.com/office/drawing/2014/main" id="{671E97C8-878C-466C-BE1D-A947732DA4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42875"/>
          <a:ext cx="3657600" cy="4504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239858</xdr:colOff>
      <xdr:row>0</xdr:row>
      <xdr:rowOff>230189</xdr:rowOff>
    </xdr:from>
    <xdr:to>
      <xdr:col>3</xdr:col>
      <xdr:colOff>2651737</xdr:colOff>
      <xdr:row>0</xdr:row>
      <xdr:rowOff>595915</xdr:rowOff>
    </xdr:to>
    <xdr:pic>
      <xdr:nvPicPr>
        <xdr:cNvPr id="2" name="Picture 1">
          <a:extLst>
            <a:ext uri="{FF2B5EF4-FFF2-40B4-BE49-F238E27FC236}">
              <a16:creationId xmlns:a16="http://schemas.microsoft.com/office/drawing/2014/main" id="{2D20E169-0A63-4459-AE55-796A33C1D2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0796" y="230189"/>
          <a:ext cx="2411879" cy="3657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0</xdr:row>
      <xdr:rowOff>142875</xdr:rowOff>
    </xdr:from>
    <xdr:to>
      <xdr:col>10</xdr:col>
      <xdr:colOff>15597</xdr:colOff>
      <xdr:row>3</xdr:row>
      <xdr:rowOff>19050</xdr:rowOff>
    </xdr:to>
    <xdr:pic>
      <xdr:nvPicPr>
        <xdr:cNvPr id="2" name="Picture 1">
          <a:extLst>
            <a:ext uri="{FF2B5EF4-FFF2-40B4-BE49-F238E27FC236}">
              <a16:creationId xmlns:a16="http://schemas.microsoft.com/office/drawing/2014/main" id="{071CDF0B-E410-4B3F-AA9B-201C203D5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9175" y="142875"/>
          <a:ext cx="3663672" cy="447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0</xdr:row>
      <xdr:rowOff>142875</xdr:rowOff>
    </xdr:from>
    <xdr:to>
      <xdr:col>10</xdr:col>
      <xdr:colOff>15597</xdr:colOff>
      <xdr:row>3</xdr:row>
      <xdr:rowOff>19050</xdr:rowOff>
    </xdr:to>
    <xdr:pic>
      <xdr:nvPicPr>
        <xdr:cNvPr id="2" name="Picture 1">
          <a:extLst>
            <a:ext uri="{FF2B5EF4-FFF2-40B4-BE49-F238E27FC236}">
              <a16:creationId xmlns:a16="http://schemas.microsoft.com/office/drawing/2014/main" id="{7ED848CB-32C1-4F5A-9350-2195F0F5E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142875"/>
          <a:ext cx="3663672" cy="447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learesult5-my.sharepoint.com/personal/robert_brandt_clearesult_com/Documents/Desktop/Dist%20Field%20tools/GBB_FieldTool%20v1.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learesult5-my.sharepoint.com/personal/tamera_oldfield_clearesult_com/Documents/Desktop/GBB_FieldTool%20v1.8%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ummary"/>
      <sheetName val="Lighting"/>
      <sheetName val="NewSKULighting"/>
      <sheetName val="Ballast Replacement"/>
      <sheetName val="Standalone Controls"/>
      <sheetName val="Recycling"/>
      <sheetName val="Incentive Outline"/>
      <sheetName val="SKU lookup"/>
      <sheetName val="Business Segment"/>
      <sheetName val="Lookups"/>
      <sheetName val="SKU"/>
      <sheetName val="Version"/>
    </sheetNames>
    <sheetDataSet>
      <sheetData sheetId="0"/>
      <sheetData sheetId="1"/>
      <sheetData sheetId="2">
        <row r="28">
          <cell r="D28" t="str">
            <v>&lt;Enter SKU&gt;</v>
          </cell>
        </row>
        <row r="29">
          <cell r="D29" t="str">
            <v>&lt;Enter SKU&gt;</v>
          </cell>
        </row>
        <row r="30">
          <cell r="D30" t="str">
            <v>&lt;Enter SKU&gt;</v>
          </cell>
        </row>
        <row r="31">
          <cell r="D31" t="str">
            <v>&lt;Enter SKU&gt;</v>
          </cell>
        </row>
        <row r="32">
          <cell r="D32" t="str">
            <v>&lt;Enter SKU&gt;</v>
          </cell>
        </row>
        <row r="33">
          <cell r="D33" t="str">
            <v>&lt;Enter SKU&gt;</v>
          </cell>
        </row>
        <row r="34">
          <cell r="D34" t="str">
            <v>&lt;Enter SKU&gt;</v>
          </cell>
        </row>
        <row r="35">
          <cell r="D35" t="str">
            <v>&lt;Enter SKU&gt;</v>
          </cell>
        </row>
        <row r="36">
          <cell r="D36" t="str">
            <v>&lt;Enter SKU&gt;</v>
          </cell>
        </row>
        <row r="37">
          <cell r="D37" t="str">
            <v>&lt;Enter SKU&gt;</v>
          </cell>
        </row>
        <row r="38">
          <cell r="D38" t="str">
            <v>&lt;Enter SKU&gt;</v>
          </cell>
        </row>
      </sheetData>
      <sheetData sheetId="3"/>
      <sheetData sheetId="4"/>
      <sheetData sheetId="5"/>
      <sheetData sheetId="6"/>
      <sheetData sheetId="7"/>
      <sheetData sheetId="8"/>
      <sheetData sheetId="9">
        <row r="2">
          <cell r="A2" t="str">
            <v>Screw Base</v>
          </cell>
          <cell r="B2" t="str">
            <v>GBB</v>
          </cell>
          <cell r="C2" t="str">
            <v>Code</v>
          </cell>
          <cell r="D2" t="str">
            <v>Incentive</v>
          </cell>
          <cell r="E2" t="str">
            <v>NH_Code</v>
          </cell>
          <cell r="F2" t="str">
            <v>NH_Incentive</v>
          </cell>
          <cell r="I2" t="str">
            <v>Lighting Locations</v>
          </cell>
          <cell r="J2" t="str">
            <v>HOU</v>
          </cell>
        </row>
        <row r="3">
          <cell r="A3" t="str">
            <v>A-Line, 40/60W Equivalent</v>
          </cell>
          <cell r="B3" t="str">
            <v>Good</v>
          </cell>
          <cell r="C3" t="str">
            <v>81A60</v>
          </cell>
          <cell r="D3">
            <v>3</v>
          </cell>
          <cell r="E3" t="str">
            <v>52L</v>
          </cell>
          <cell r="F3">
            <v>5</v>
          </cell>
          <cell r="I3" t="str">
            <v>&lt;Enter Business Segment&gt;</v>
          </cell>
          <cell r="M3" t="str">
            <v>Incandescent Lamps</v>
          </cell>
          <cell r="N3" t="str">
            <v>lu_01_existing_device</v>
          </cell>
        </row>
        <row r="4">
          <cell r="A4" t="str">
            <v>A-Line, 75/100W Equivalent</v>
          </cell>
          <cell r="B4" t="str">
            <v>Good</v>
          </cell>
          <cell r="C4" t="str">
            <v>81A75</v>
          </cell>
          <cell r="D4">
            <v>7</v>
          </cell>
          <cell r="E4" t="str">
            <v>52L</v>
          </cell>
          <cell r="F4">
            <v>5</v>
          </cell>
          <cell r="I4" t="str">
            <v>Auto Related</v>
          </cell>
          <cell r="J4">
            <v>4141</v>
          </cell>
          <cell r="M4" t="str">
            <v>Compact Fluorescents (CFL’s)</v>
          </cell>
          <cell r="N4" t="str">
            <v>lu_02_existing_device</v>
          </cell>
        </row>
        <row r="5">
          <cell r="A5" t="str">
            <v>PAR16 or MR16 (pin or GU10 base type)</v>
          </cell>
          <cell r="B5" t="str">
            <v>Good</v>
          </cell>
          <cell r="C5" t="str">
            <v>81A16</v>
          </cell>
          <cell r="D5">
            <v>9</v>
          </cell>
          <cell r="E5" t="str">
            <v>52L</v>
          </cell>
          <cell r="F5">
            <v>5</v>
          </cell>
          <cell r="I5" t="str">
            <v>Daycare</v>
          </cell>
          <cell r="J5">
            <v>2902</v>
          </cell>
          <cell r="M5" t="str">
            <v>Low Voltage Halogen Fixture ( includes Transformer)</v>
          </cell>
          <cell r="N5" t="str">
            <v>lu_03_existing_device</v>
          </cell>
        </row>
        <row r="6">
          <cell r="A6" t="str">
            <v>PAR20/R20</v>
          </cell>
          <cell r="B6" t="str">
            <v>Good</v>
          </cell>
          <cell r="C6" t="str">
            <v>81A20</v>
          </cell>
          <cell r="D6">
            <v>8</v>
          </cell>
          <cell r="E6" t="str">
            <v>52L</v>
          </cell>
          <cell r="F6">
            <v>5</v>
          </cell>
          <cell r="I6" t="str">
            <v>EducationSchool</v>
          </cell>
          <cell r="J6">
            <v>2902</v>
          </cell>
          <cell r="M6" t="str">
            <v>Halogen/Quartz Lamps</v>
          </cell>
          <cell r="N6" t="str">
            <v>lu_04_existing_device</v>
          </cell>
        </row>
        <row r="7">
          <cell r="A7" t="str">
            <v>PAR30 or BR30 or R30</v>
          </cell>
          <cell r="B7" t="str">
            <v>Good</v>
          </cell>
          <cell r="C7" t="str">
            <v>81A30</v>
          </cell>
          <cell r="D7">
            <v>14</v>
          </cell>
          <cell r="E7" t="str">
            <v>52L</v>
          </cell>
          <cell r="F7">
            <v>5</v>
          </cell>
          <cell r="I7" t="str">
            <v>EducationCollege/University</v>
          </cell>
          <cell r="J7">
            <v>4132</v>
          </cell>
          <cell r="M7" t="str">
            <v>Mercury Vapor (MV)</v>
          </cell>
          <cell r="N7" t="str">
            <v>lu_05_existing_device</v>
          </cell>
        </row>
        <row r="8">
          <cell r="A8" t="str">
            <v>PAR38 or BR40 or R40</v>
          </cell>
          <cell r="B8" t="str">
            <v>Good</v>
          </cell>
          <cell r="C8" t="str">
            <v>81A38</v>
          </cell>
          <cell r="D8">
            <v>18</v>
          </cell>
          <cell r="E8" t="str">
            <v>52L</v>
          </cell>
          <cell r="F8">
            <v>5</v>
          </cell>
          <cell r="I8" t="str">
            <v>Grocery/Food Sales</v>
          </cell>
          <cell r="J8">
            <v>5920</v>
          </cell>
          <cell r="M8" t="str">
            <v>Low Pressure Sodium (LPS)</v>
          </cell>
          <cell r="N8" t="str">
            <v>lu_06_existing_device</v>
          </cell>
        </row>
        <row r="9">
          <cell r="A9" t="str">
            <v>G23  and  2G11 Base</v>
          </cell>
          <cell r="B9" t="str">
            <v>Good</v>
          </cell>
          <cell r="C9" t="str">
            <v>81G23</v>
          </cell>
          <cell r="D9">
            <v>10</v>
          </cell>
          <cell r="E9" t="str">
            <v>52L</v>
          </cell>
          <cell r="F9">
            <v>5</v>
          </cell>
          <cell r="I9" t="str">
            <v>Health/MedicalClinic</v>
          </cell>
          <cell r="J9">
            <v>3673</v>
          </cell>
          <cell r="M9" t="str">
            <v>High Pressure Sodium (HPS)</v>
          </cell>
          <cell r="N9" t="str">
            <v>lu_07_existing_device</v>
          </cell>
        </row>
        <row r="10">
          <cell r="A10" t="str">
            <v>G24 Base</v>
          </cell>
          <cell r="B10" t="str">
            <v>Good</v>
          </cell>
          <cell r="C10" t="str">
            <v>81G24</v>
          </cell>
          <cell r="D10">
            <v>10</v>
          </cell>
          <cell r="E10" t="str">
            <v>52L</v>
          </cell>
          <cell r="F10">
            <v>5</v>
          </cell>
          <cell r="I10" t="str">
            <v>Hospitals</v>
          </cell>
          <cell r="J10">
            <v>5601</v>
          </cell>
          <cell r="M10" t="str">
            <v>Metal Halide (MH)</v>
          </cell>
          <cell r="N10" t="str">
            <v>lu_08_existing_device</v>
          </cell>
        </row>
        <row r="11">
          <cell r="A11" t="str">
            <v>Decoratives (Globe, Candle, B-Shapes)</v>
          </cell>
          <cell r="B11" t="str">
            <v>Good</v>
          </cell>
          <cell r="C11" t="str">
            <v>81AD</v>
          </cell>
          <cell r="D11">
            <v>4</v>
          </cell>
          <cell r="E11" t="str">
            <v>52L</v>
          </cell>
          <cell r="F11">
            <v>5</v>
          </cell>
          <cell r="I11" t="str">
            <v>Industrial Manufacturing1 Shift</v>
          </cell>
          <cell r="J11">
            <v>2857</v>
          </cell>
          <cell r="M11" t="str">
            <v>Pulse Start Metal Halide Lamp/Ballast</v>
          </cell>
          <cell r="N11" t="str">
            <v>lu_09_existing_device</v>
          </cell>
        </row>
        <row r="12">
          <cell r="A12" t="str">
            <v>Down Light Kits/Fixtures – Hard Wired, Screw-base or GU-24 base  (250-3,500 lumens)</v>
          </cell>
          <cell r="B12" t="str">
            <v>Good</v>
          </cell>
          <cell r="C12" t="str">
            <v>80A</v>
          </cell>
          <cell r="D12">
            <v>15</v>
          </cell>
          <cell r="E12" t="str">
            <v>50L</v>
          </cell>
          <cell r="F12">
            <v>25</v>
          </cell>
          <cell r="I12" t="str">
            <v>Industrial Manufacturing2 Shift</v>
          </cell>
          <cell r="J12">
            <v>5229</v>
          </cell>
          <cell r="M12" t="str">
            <v>Two Foot T8 / T12 Systems</v>
          </cell>
          <cell r="N12" t="str">
            <v>lu_10_existing_device</v>
          </cell>
        </row>
        <row r="13">
          <cell r="A13" t="str">
            <v>Down Light Kits/Fixtures – Hard Wired, Screw-base or GU-24 base (&gt;3,500-7,000 lumens)</v>
          </cell>
          <cell r="B13" t="str">
            <v>Good</v>
          </cell>
          <cell r="C13" t="str">
            <v>80B</v>
          </cell>
          <cell r="D13">
            <v>75</v>
          </cell>
          <cell r="I13" t="str">
            <v>Industrial Manufacturing3 Shift</v>
          </cell>
          <cell r="J13">
            <v>6631</v>
          </cell>
          <cell r="M13" t="str">
            <v>Two Foot High Efficient T8 Systems</v>
          </cell>
          <cell r="N13" t="str">
            <v>lu_11_existing_device</v>
          </cell>
        </row>
        <row r="14">
          <cell r="A14" t="str">
            <v xml:space="preserve">Down Light Kits/Fixtures – Hard Wired, Screw-base or GU-24 (&gt;7,000 Lumens)  </v>
          </cell>
          <cell r="B14" t="str">
            <v>Good</v>
          </cell>
          <cell r="C14" t="str">
            <v>80C</v>
          </cell>
          <cell r="D14">
            <v>100</v>
          </cell>
          <cell r="E14" t="str">
            <v>99L</v>
          </cell>
          <cell r="F14">
            <v>25</v>
          </cell>
          <cell r="I14" t="str">
            <v>Libraries</v>
          </cell>
          <cell r="J14">
            <v>2902</v>
          </cell>
          <cell r="M14" t="str">
            <v>Three Foot T8 / T12 Systems</v>
          </cell>
          <cell r="N14" t="str">
            <v>lu_12_existing_device</v>
          </cell>
        </row>
        <row r="15">
          <cell r="A15" t="str">
            <v/>
          </cell>
          <cell r="I15" t="str">
            <v>LodgingGuest Rooms</v>
          </cell>
          <cell r="J15">
            <v>914</v>
          </cell>
          <cell r="M15" t="str">
            <v>Three Foot High Efficient T8 Systems</v>
          </cell>
          <cell r="N15" t="str">
            <v>lu_13_existing_device</v>
          </cell>
        </row>
        <row r="16">
          <cell r="A16" t="str">
            <v>Linear</v>
          </cell>
          <cell r="B16" t="str">
            <v>GBB</v>
          </cell>
          <cell r="C16" t="str">
            <v>Code</v>
          </cell>
          <cell r="D16" t="str">
            <v>Incentive</v>
          </cell>
          <cell r="E16" t="str">
            <v>NH_Code</v>
          </cell>
          <cell r="F16" t="str">
            <v>NH_Incentive</v>
          </cell>
          <cell r="I16" t="str">
            <v>LodgingCommon Spaces</v>
          </cell>
          <cell r="J16">
            <v>4194</v>
          </cell>
          <cell r="M16" t="str">
            <v>Four Foot F48 T12 Systems</v>
          </cell>
          <cell r="N16" t="str">
            <v>lu_14_existing_device</v>
          </cell>
        </row>
        <row r="17">
          <cell r="A17" t="str">
            <v>T8 LED 2' (UL Type A,B, AB replacement)</v>
          </cell>
          <cell r="B17" t="str">
            <v>Good</v>
          </cell>
          <cell r="C17" t="str">
            <v>81AT8</v>
          </cell>
          <cell r="D17">
            <v>8</v>
          </cell>
          <cell r="E17" t="str">
            <v>10L</v>
          </cell>
          <cell r="F17">
            <v>5</v>
          </cell>
          <cell r="I17" t="str">
            <v>Multi-Family (Common Areas) - High-Rise &amp; Low-Rise</v>
          </cell>
          <cell r="J17">
            <v>4141</v>
          </cell>
          <cell r="M17" t="str">
            <v>Four Foot F48HO T12 Systems</v>
          </cell>
          <cell r="N17" t="str">
            <v>lu_15_existing_device</v>
          </cell>
        </row>
        <row r="18">
          <cell r="A18" t="str">
            <v>T8 LED 3' (UL Type A,B, AB replacement)</v>
          </cell>
          <cell r="B18" t="str">
            <v>Good</v>
          </cell>
          <cell r="C18" t="str">
            <v>81AT8</v>
          </cell>
          <cell r="D18">
            <v>8</v>
          </cell>
          <cell r="E18" t="str">
            <v>10L</v>
          </cell>
          <cell r="F18">
            <v>5</v>
          </cell>
          <cell r="I18" t="str">
            <v>Nursing Home</v>
          </cell>
          <cell r="J18">
            <v>4191</v>
          </cell>
          <cell r="M18" t="str">
            <v>Four Foot F48VHO T12 Systems</v>
          </cell>
          <cell r="N18" t="str">
            <v>lu_16_existing_device</v>
          </cell>
        </row>
        <row r="19">
          <cell r="A19" t="str">
            <v>T8 LED 4' (UL Type A,B, AB replacement)</v>
          </cell>
          <cell r="B19" t="str">
            <v>Good</v>
          </cell>
          <cell r="C19" t="str">
            <v>81AT8</v>
          </cell>
          <cell r="D19">
            <v>8</v>
          </cell>
          <cell r="E19" t="str">
            <v>10L</v>
          </cell>
          <cell r="F19">
            <v>5</v>
          </cell>
          <cell r="I19" t="str">
            <v>Office Building</v>
          </cell>
          <cell r="J19">
            <v>4171</v>
          </cell>
          <cell r="M19" t="str">
            <v>Four Foot T12 Systems</v>
          </cell>
          <cell r="N19" t="str">
            <v>lu_17_existing_device</v>
          </cell>
        </row>
        <row r="20">
          <cell r="A20" t="str">
            <v>T5 LED 2' (UL Type A,B, AB replacement)</v>
          </cell>
          <cell r="B20" t="str">
            <v>Good</v>
          </cell>
          <cell r="C20" t="str">
            <v>81AT5</v>
          </cell>
          <cell r="D20">
            <v>8</v>
          </cell>
          <cell r="I20" t="str">
            <v>Parking Garages</v>
          </cell>
          <cell r="J20">
            <v>8760</v>
          </cell>
          <cell r="M20" t="str">
            <v>Four Foot T8 Systems</v>
          </cell>
          <cell r="N20" t="str">
            <v>lu_18_existing_device</v>
          </cell>
        </row>
        <row r="21">
          <cell r="A21" t="str">
            <v>T5 LED 3' (UL Type A,B, AB replacement)</v>
          </cell>
          <cell r="B21" t="str">
            <v>Good</v>
          </cell>
          <cell r="C21" t="str">
            <v>81AT5</v>
          </cell>
          <cell r="D21">
            <v>8</v>
          </cell>
          <cell r="I21" t="str">
            <v>Public Order and Safety</v>
          </cell>
          <cell r="J21">
            <v>4141</v>
          </cell>
          <cell r="M21" t="str">
            <v>Four Foot T8 High Efficient / Reduce Wattage Systems</v>
          </cell>
          <cell r="N21" t="str">
            <v>lu_19_existing_device</v>
          </cell>
        </row>
        <row r="22">
          <cell r="A22" t="str">
            <v>T5 LED 4' (UL Type A,B, AB replacement)</v>
          </cell>
          <cell r="B22" t="str">
            <v>Good</v>
          </cell>
          <cell r="C22" t="str">
            <v>81AT5</v>
          </cell>
          <cell r="D22">
            <v>16</v>
          </cell>
          <cell r="E22" t="str">
            <v>10L</v>
          </cell>
          <cell r="F22">
            <v>5</v>
          </cell>
          <cell r="I22" t="str">
            <v>Public Assembly (one shift)</v>
          </cell>
          <cell r="J22">
            <v>2610</v>
          </cell>
          <cell r="M22" t="str">
            <v>Five Foot T8 / T12 Systems</v>
          </cell>
          <cell r="N22" t="str">
            <v>lu_20_existing_device</v>
          </cell>
        </row>
        <row r="23">
          <cell r="A23" t="str">
            <v>T8 LED 8' Type A (UL Type A,B, AB replacement)</v>
          </cell>
          <cell r="B23" t="str">
            <v>Good</v>
          </cell>
          <cell r="C23" t="str">
            <v>81AT8</v>
          </cell>
          <cell r="D23">
            <v>16</v>
          </cell>
          <cell r="E23" t="str">
            <v>10L</v>
          </cell>
          <cell r="F23">
            <v>5</v>
          </cell>
          <cell r="I23" t="str">
            <v>Restaurants</v>
          </cell>
          <cell r="J23">
            <v>4891</v>
          </cell>
          <cell r="M23" t="str">
            <v>Six Foot T12 &amp; T12HO Systems</v>
          </cell>
          <cell r="N23" t="str">
            <v>lu_21_existing_device</v>
          </cell>
        </row>
        <row r="24">
          <cell r="A24" t="str">
            <v>T8 LED U-Bend (UL Type A replacement ONLY)</v>
          </cell>
          <cell r="B24" t="str">
            <v>Good</v>
          </cell>
          <cell r="C24" t="str">
            <v>81ATB</v>
          </cell>
          <cell r="D24">
            <v>16</v>
          </cell>
          <cell r="E24" t="str">
            <v>10L</v>
          </cell>
          <cell r="F24">
            <v>5</v>
          </cell>
          <cell r="I24" t="str">
            <v>Retail</v>
          </cell>
          <cell r="J24">
            <v>4957</v>
          </cell>
          <cell r="M24" t="str">
            <v>Eight Foot T12HO Systems</v>
          </cell>
          <cell r="N24" t="str">
            <v>lu_22_existing_device</v>
          </cell>
        </row>
        <row r="25">
          <cell r="A25" t="str">
            <v>T8 LED 4' (3', 2') Type C</v>
          </cell>
          <cell r="B25" t="str">
            <v>Good</v>
          </cell>
          <cell r="C25">
            <v>81</v>
          </cell>
          <cell r="D25">
            <v>16</v>
          </cell>
          <cell r="E25" t="str">
            <v>10L</v>
          </cell>
          <cell r="F25">
            <v>10</v>
          </cell>
          <cell r="I25" t="str">
            <v>Religious Worship/Church</v>
          </cell>
          <cell r="J25">
            <v>1810</v>
          </cell>
          <cell r="M25" t="str">
            <v>Eight Foot T12VHO Systems</v>
          </cell>
          <cell r="N25" t="str">
            <v>lu_23_existing_device</v>
          </cell>
        </row>
        <row r="26">
          <cell r="A26" t="str">
            <v>T8 LED Linear Retrofit Kit (1 Lamp)</v>
          </cell>
          <cell r="B26" t="str">
            <v>Good</v>
          </cell>
          <cell r="C26">
            <v>81</v>
          </cell>
          <cell r="D26">
            <v>10</v>
          </cell>
          <cell r="E26" t="str">
            <v>10L</v>
          </cell>
          <cell r="F26">
            <v>10</v>
          </cell>
          <cell r="I26" t="str">
            <v>Warehouse - Inactive Storage</v>
          </cell>
          <cell r="J26">
            <v>2316</v>
          </cell>
          <cell r="M26" t="str">
            <v>Eight Foot T12  Systems</v>
          </cell>
          <cell r="N26" t="str">
            <v>lu_24_existing_device</v>
          </cell>
        </row>
        <row r="27">
          <cell r="A27" t="str">
            <v>T8 LED Linear Retrofit Kit (2 Lamp)</v>
          </cell>
          <cell r="B27" t="str">
            <v>Good</v>
          </cell>
          <cell r="C27">
            <v>81</v>
          </cell>
          <cell r="D27">
            <v>20</v>
          </cell>
          <cell r="I27" t="str">
            <v>Warehouse - Distribution Center</v>
          </cell>
          <cell r="J27">
            <v>6512</v>
          </cell>
          <cell r="M27" t="str">
            <v>Eight Foot T8  Systems</v>
          </cell>
          <cell r="N27" t="str">
            <v>lu_25_existing_device</v>
          </cell>
        </row>
        <row r="28">
          <cell r="A28" t="str">
            <v>T8 LED Linear Retrofit Kit (3 Lamp)</v>
          </cell>
          <cell r="B28" t="str">
            <v>Good</v>
          </cell>
          <cell r="C28">
            <v>81</v>
          </cell>
          <cell r="D28">
            <v>30</v>
          </cell>
          <cell r="M28" t="str">
            <v>T5 Systems</v>
          </cell>
          <cell r="N28" t="str">
            <v>lu_26_existing_device</v>
          </cell>
        </row>
        <row r="29">
          <cell r="A29" t="str">
            <v>T8 LED Linear Retrofit Kit (4 Lamp)</v>
          </cell>
          <cell r="B29" t="str">
            <v>Good</v>
          </cell>
          <cell r="C29">
            <v>81</v>
          </cell>
          <cell r="D29">
            <v>40</v>
          </cell>
          <cell r="E29" t="str">
            <v>10L</v>
          </cell>
          <cell r="F29">
            <v>10</v>
          </cell>
        </row>
        <row r="30">
          <cell r="A30" t="str">
            <v>T5 LED 4' (3', 2') Type C</v>
          </cell>
          <cell r="B30" t="str">
            <v>Good</v>
          </cell>
          <cell r="C30" t="str">
            <v>81D</v>
          </cell>
          <cell r="D30">
            <v>32</v>
          </cell>
          <cell r="E30" t="str">
            <v>10L</v>
          </cell>
          <cell r="F30">
            <v>10</v>
          </cell>
          <cell r="I30" t="str">
            <v>Yes</v>
          </cell>
        </row>
        <row r="31">
          <cell r="A31" t="str">
            <v>T8 U BEND LED Type C</v>
          </cell>
          <cell r="B31" t="str">
            <v>Good</v>
          </cell>
          <cell r="C31" t="str">
            <v>81D</v>
          </cell>
          <cell r="D31">
            <v>32</v>
          </cell>
          <cell r="E31" t="str">
            <v>10L</v>
          </cell>
          <cell r="F31">
            <v>10</v>
          </cell>
          <cell r="I31" t="str">
            <v>No</v>
          </cell>
        </row>
        <row r="32">
          <cell r="A32" t="str">
            <v/>
          </cell>
          <cell r="M32" t="str">
            <v>Screw Base</v>
          </cell>
          <cell r="N32" t="str">
            <v>Lighting_Measures_Screw_Base</v>
          </cell>
        </row>
        <row r="33">
          <cell r="A33" t="str">
            <v>Indoor Luminaries &amp; Kits</v>
          </cell>
          <cell r="B33" t="str">
            <v>GBB</v>
          </cell>
          <cell r="C33" t="str">
            <v>Code</v>
          </cell>
          <cell r="D33" t="str">
            <v>Incentive</v>
          </cell>
          <cell r="E33" t="str">
            <v>NH_Code</v>
          </cell>
          <cell r="F33" t="str">
            <v>NH_Incentive</v>
          </cell>
          <cell r="M33" t="str">
            <v>Linear</v>
          </cell>
          <cell r="N33" t="str">
            <v>Lighting_Measures_Linear_Fixtures</v>
          </cell>
        </row>
        <row r="34">
          <cell r="A34" t="str">
            <v>1x4, 2x2, 2x4 LED Retrofit Kit - Standard / Premium</v>
          </cell>
          <cell r="B34" t="str">
            <v>Better</v>
          </cell>
          <cell r="C34" t="str">
            <v>88A</v>
          </cell>
          <cell r="D34">
            <v>50</v>
          </cell>
          <cell r="E34" t="str">
            <v>20L</v>
          </cell>
          <cell r="F34">
            <v>60</v>
          </cell>
          <cell r="I34" t="str">
            <v>All</v>
          </cell>
          <cell r="M34" t="str">
            <v>Interior</v>
          </cell>
          <cell r="N34" t="str">
            <v>Lighting_Measures_Interior_Fixtures</v>
          </cell>
        </row>
        <row r="35">
          <cell r="A35" t="str">
            <v>1x4, 2x2, 2x4 LED Troffer - Standard / Premium</v>
          </cell>
          <cell r="B35" t="str">
            <v>Better</v>
          </cell>
          <cell r="C35" t="str">
            <v>88B</v>
          </cell>
          <cell r="D35">
            <v>60</v>
          </cell>
          <cell r="E35" t="str">
            <v>20L</v>
          </cell>
          <cell r="F35">
            <v>80</v>
          </cell>
          <cell r="I35" t="str">
            <v>Commonwealth Electrical</v>
          </cell>
          <cell r="M35" t="str">
            <v>Mogul Base</v>
          </cell>
          <cell r="N35" t="str">
            <v>Lighting_Measures_Mogul_Base</v>
          </cell>
        </row>
        <row r="36">
          <cell r="A36" t="str">
            <v>LED Linear Ambient (DIRECT: Strip/Wraps)</v>
          </cell>
          <cell r="B36" t="str">
            <v>Better</v>
          </cell>
          <cell r="C36">
            <v>89</v>
          </cell>
          <cell r="D36">
            <v>35</v>
          </cell>
          <cell r="E36" t="str">
            <v>30L</v>
          </cell>
          <cell r="F36">
            <v>60</v>
          </cell>
          <cell r="I36" t="str">
            <v>Electrical Supply Center</v>
          </cell>
          <cell r="M36" t="str">
            <v>High Bay</v>
          </cell>
          <cell r="N36" t="str">
            <v>Lighting_Measures_High_Bay</v>
          </cell>
        </row>
        <row r="37">
          <cell r="A37" t="str">
            <v>Interior Directional: Wall Wash/Wall Grazing Fixture - Standard / Premium</v>
          </cell>
          <cell r="B37" t="str">
            <v>Better</v>
          </cell>
          <cell r="C37">
            <v>91</v>
          </cell>
          <cell r="D37">
            <v>40</v>
          </cell>
          <cell r="E37" t="str">
            <v>20L</v>
          </cell>
          <cell r="F37">
            <v>80</v>
          </cell>
          <cell r="I37" t="str">
            <v>Electrical Wholesalers</v>
          </cell>
          <cell r="M37" t="str">
            <v>Outdoor</v>
          </cell>
          <cell r="N37" t="str">
            <v>Lighting_Measures_Exterior_Fixtures</v>
          </cell>
        </row>
        <row r="38">
          <cell r="A38" t="str">
            <v>Display Case: 3' / 4' Fixture (A) &amp; 5' / 6' Fixture (B) - Standard / Premium</v>
          </cell>
          <cell r="B38" t="str">
            <v>Better</v>
          </cell>
          <cell r="C38" t="str">
            <v>82A</v>
          </cell>
          <cell r="D38">
            <v>40</v>
          </cell>
          <cell r="E38" t="str">
            <v>30L</v>
          </cell>
          <cell r="F38">
            <v>60</v>
          </cell>
          <cell r="I38" t="str">
            <v>Energy Efficient Group</v>
          </cell>
          <cell r="M38" t="str">
            <v>Occupancy Sensors</v>
          </cell>
          <cell r="N38" t="str">
            <v>Lighting_Measures_Occupancy_Sensors</v>
          </cell>
        </row>
        <row r="39">
          <cell r="I39" t="str">
            <v>Granite City Electric</v>
          </cell>
        </row>
        <row r="40">
          <cell r="A40" t="str">
            <v>Mogul Base</v>
          </cell>
          <cell r="B40" t="str">
            <v>GBB</v>
          </cell>
          <cell r="C40" t="str">
            <v>Code</v>
          </cell>
          <cell r="D40" t="str">
            <v>Incentive</v>
          </cell>
          <cell r="E40" t="str">
            <v>NH_Code</v>
          </cell>
          <cell r="F40" t="str">
            <v>NH_Incentive</v>
          </cell>
          <cell r="I40" t="str">
            <v>Hampden Zimmerman</v>
          </cell>
        </row>
        <row r="41">
          <cell r="A41" t="str">
            <v>Mogul Interior Low Bay</v>
          </cell>
          <cell r="B41" t="str">
            <v>Better</v>
          </cell>
          <cell r="C41" t="str">
            <v>81M</v>
          </cell>
          <cell r="D41">
            <v>50</v>
          </cell>
          <cell r="E41" t="str">
            <v>99L</v>
          </cell>
          <cell r="F41">
            <v>50</v>
          </cell>
          <cell r="I41" t="str">
            <v>Independent Electric</v>
          </cell>
        </row>
        <row r="42">
          <cell r="A42" t="str">
            <v>Mogul Interior High Bay</v>
          </cell>
          <cell r="B42" t="str">
            <v>Better</v>
          </cell>
          <cell r="C42" t="str">
            <v>81MH</v>
          </cell>
          <cell r="D42">
            <v>75</v>
          </cell>
          <cell r="E42" t="str">
            <v>99L</v>
          </cell>
          <cell r="F42">
            <v>60</v>
          </cell>
          <cell r="I42" t="str">
            <v>Northeast Electric</v>
          </cell>
        </row>
        <row r="43">
          <cell r="A43" t="str">
            <v>Mogul Outdoor Low &amp; Mid Output</v>
          </cell>
          <cell r="B43" t="str">
            <v>Better</v>
          </cell>
          <cell r="C43" t="str">
            <v>81M</v>
          </cell>
          <cell r="D43">
            <v>60</v>
          </cell>
          <cell r="E43" t="str">
            <v>99L</v>
          </cell>
          <cell r="F43">
            <v>30</v>
          </cell>
          <cell r="I43" t="str">
            <v>Rexel</v>
          </cell>
        </row>
        <row r="44">
          <cell r="A44" t="str">
            <v>Mogul Outdoor High Out &amp; Very High Output</v>
          </cell>
          <cell r="B44" t="str">
            <v>Better</v>
          </cell>
          <cell r="C44" t="str">
            <v>81MH</v>
          </cell>
          <cell r="D44">
            <v>80</v>
          </cell>
          <cell r="E44" t="str">
            <v>99L</v>
          </cell>
          <cell r="F44">
            <v>30</v>
          </cell>
          <cell r="I44" t="str">
            <v>Rexel Energy Solutions</v>
          </cell>
        </row>
        <row r="45">
          <cell r="I45" t="str">
            <v>Standard Electric</v>
          </cell>
        </row>
        <row r="46">
          <cell r="A46" t="str">
            <v>High Bay</v>
          </cell>
          <cell r="B46" t="str">
            <v>GBB</v>
          </cell>
          <cell r="C46" t="str">
            <v>Code</v>
          </cell>
          <cell r="D46" t="str">
            <v>Incentive</v>
          </cell>
          <cell r="E46" t="str">
            <v>NH_Code</v>
          </cell>
          <cell r="F46" t="str">
            <v>NH_Incentive</v>
          </cell>
        </row>
        <row r="47">
          <cell r="A47" t="str">
            <v>Low Bay: Mid Output (&gt;5,000-10,000 lumens) Standard / Premium</v>
          </cell>
          <cell r="B47" t="str">
            <v>Better</v>
          </cell>
          <cell r="C47" t="str">
            <v>86A</v>
          </cell>
          <cell r="D47">
            <v>100</v>
          </cell>
          <cell r="E47" t="str">
            <v>99L/40L</v>
          </cell>
          <cell r="F47">
            <v>125</v>
          </cell>
        </row>
        <row r="48">
          <cell r="A48" t="str">
            <v>High Bay: High Output (&gt;10,000-30,000 lumens) Standard / Premium</v>
          </cell>
          <cell r="B48" t="str">
            <v>Better</v>
          </cell>
          <cell r="C48" t="str">
            <v>86B</v>
          </cell>
          <cell r="D48">
            <v>150</v>
          </cell>
          <cell r="E48" t="str">
            <v>40L/41L</v>
          </cell>
          <cell r="F48">
            <v>175</v>
          </cell>
          <cell r="I48" t="str">
            <v>None</v>
          </cell>
          <cell r="J48" t="str">
            <v>NA</v>
          </cell>
          <cell r="K48">
            <v>1</v>
          </cell>
        </row>
        <row r="49">
          <cell r="A49" t="str">
            <v>High Bay: Very High Output (&gt;30,000 lumens) Standard / Premium</v>
          </cell>
          <cell r="B49" t="str">
            <v>Better</v>
          </cell>
          <cell r="C49" t="str">
            <v>86C</v>
          </cell>
          <cell r="D49">
            <v>200</v>
          </cell>
          <cell r="E49" t="str">
            <v>41L</v>
          </cell>
          <cell r="F49">
            <v>175</v>
          </cell>
          <cell r="I49" t="str">
            <v>Occupancy Sensor (Remote Mount)</v>
          </cell>
          <cell r="J49">
            <v>61</v>
          </cell>
          <cell r="K49">
            <v>0.76</v>
          </cell>
        </row>
        <row r="50">
          <cell r="I50" t="str">
            <v>Occupancy Sensor (Wall Mount)</v>
          </cell>
          <cell r="J50">
            <v>64</v>
          </cell>
          <cell r="K50">
            <v>0.76</v>
          </cell>
        </row>
        <row r="51">
          <cell r="A51" t="str">
            <v>Outdoor</v>
          </cell>
          <cell r="B51" t="str">
            <v>GBB</v>
          </cell>
          <cell r="C51" t="str">
            <v>Code</v>
          </cell>
          <cell r="D51" t="str">
            <v>Incentive</v>
          </cell>
          <cell r="E51" t="str">
            <v>NH_Code</v>
          </cell>
          <cell r="F51" t="str">
            <v>NH_Incentive</v>
          </cell>
          <cell r="I51" t="str">
            <v>Occupancy Sensor (High Bay)</v>
          </cell>
          <cell r="J51">
            <v>68</v>
          </cell>
          <cell r="K51">
            <v>0.76</v>
          </cell>
        </row>
        <row r="52">
          <cell r="A52" t="str">
            <v>Outdoor:  Low Output  (250-5,000 lumens)   Standard / Premium (2021)</v>
          </cell>
          <cell r="B52" t="str">
            <v>Better</v>
          </cell>
          <cell r="C52" t="str">
            <v>85A</v>
          </cell>
          <cell r="D52">
            <v>75</v>
          </cell>
          <cell r="E52" t="str">
            <v>99L</v>
          </cell>
          <cell r="F52">
            <v>75</v>
          </cell>
          <cell r="I52" t="str">
            <v>Daylighting Dimming</v>
          </cell>
          <cell r="J52">
            <v>62</v>
          </cell>
          <cell r="K52">
            <v>0.72</v>
          </cell>
        </row>
        <row r="53">
          <cell r="A53" t="str">
            <v>Outdoor:  Mid Output (&gt;5,000-10,000 lumens)   Standard / Premium (2021)</v>
          </cell>
          <cell r="B53" t="str">
            <v>Better</v>
          </cell>
          <cell r="C53" t="str">
            <v>85B</v>
          </cell>
          <cell r="D53">
            <v>150</v>
          </cell>
          <cell r="E53" t="str">
            <v>81L</v>
          </cell>
          <cell r="F53">
            <v>100</v>
          </cell>
          <cell r="I53" t="str">
            <v>Indoor Integral Dual Sensors</v>
          </cell>
          <cell r="J53">
            <v>63</v>
          </cell>
          <cell r="K53">
            <v>0.7</v>
          </cell>
        </row>
        <row r="54">
          <cell r="A54" t="str">
            <v>Outdoor:  High Output (&gt;10,000-30,000 Lumens)   Standard / Premium (2021)</v>
          </cell>
          <cell r="B54" t="str">
            <v>Better</v>
          </cell>
          <cell r="C54" t="str">
            <v>85C</v>
          </cell>
          <cell r="D54">
            <v>200</v>
          </cell>
          <cell r="E54" t="str">
            <v>81L</v>
          </cell>
          <cell r="F54">
            <v>100</v>
          </cell>
          <cell r="I54" t="str">
            <v>Indoor Integral Dual Sensors with Adaptive, Network-Capable Controls</v>
          </cell>
          <cell r="J54" t="str">
            <v>63A</v>
          </cell>
          <cell r="K54">
            <v>0.7</v>
          </cell>
        </row>
        <row r="55">
          <cell r="A55" t="str">
            <v>Outdoor:  Very High Output (&gt;30,000 Lumens)   Standard / Premium (2021)</v>
          </cell>
          <cell r="B55" t="str">
            <v>Better</v>
          </cell>
          <cell r="C55" t="str">
            <v>85D</v>
          </cell>
          <cell r="D55">
            <v>250</v>
          </cell>
          <cell r="E55" t="str">
            <v>99L</v>
          </cell>
          <cell r="F55">
            <v>75</v>
          </cell>
          <cell r="I55" t="str">
            <v>Outdoor Photocell Sensor with Integral Dual Sensors</v>
          </cell>
          <cell r="J55">
            <v>65</v>
          </cell>
          <cell r="K55">
            <v>0.65</v>
          </cell>
        </row>
        <row r="56">
          <cell r="E56" t="str">
            <v>41L</v>
          </cell>
          <cell r="F56">
            <v>175</v>
          </cell>
          <cell r="I56" t="str">
            <v>Outdoor Integral Dual Sensors with Adaptive, Network-Capable Controls</v>
          </cell>
          <cell r="J56" t="str">
            <v>65A</v>
          </cell>
          <cell r="K56">
            <v>0.65</v>
          </cell>
        </row>
        <row r="57">
          <cell r="A57" t="str">
            <v>Lighting Occupancy Sensors</v>
          </cell>
          <cell r="B57" t="str">
            <v>GBB</v>
          </cell>
          <cell r="C57" t="str">
            <v>Code</v>
          </cell>
          <cell r="D57" t="str">
            <v>Incentive</v>
          </cell>
          <cell r="E57" t="str">
            <v>NH_Code</v>
          </cell>
          <cell r="F57" t="str">
            <v>NH_Incentive</v>
          </cell>
          <cell r="I57" t="str">
            <v>Exterior Photocell</v>
          </cell>
          <cell r="J57">
            <v>65</v>
          </cell>
          <cell r="K57">
            <v>0.5</v>
          </cell>
        </row>
        <row r="58">
          <cell r="A58" t="str">
            <v>Occupancy Sensor (Remote Mount)</v>
          </cell>
          <cell r="B58" t="str">
            <v>Better</v>
          </cell>
          <cell r="C58">
            <v>61</v>
          </cell>
          <cell r="D58">
            <v>30</v>
          </cell>
          <cell r="E58">
            <v>0</v>
          </cell>
          <cell r="F58">
            <v>50</v>
          </cell>
        </row>
        <row r="59">
          <cell r="A59" t="str">
            <v>Occupancy Sensor (Wall Mount)</v>
          </cell>
          <cell r="B59" t="str">
            <v>Better</v>
          </cell>
          <cell r="C59">
            <v>64</v>
          </cell>
          <cell r="D59">
            <v>20</v>
          </cell>
          <cell r="E59">
            <v>0</v>
          </cell>
          <cell r="F59">
            <v>20</v>
          </cell>
        </row>
        <row r="60">
          <cell r="A60" t="str">
            <v>Occupancy Sensor (High Bay)</v>
          </cell>
          <cell r="B60" t="str">
            <v>Better</v>
          </cell>
          <cell r="C60">
            <v>68</v>
          </cell>
          <cell r="D60">
            <v>25</v>
          </cell>
          <cell r="E60">
            <v>0</v>
          </cell>
          <cell r="F60">
            <v>20</v>
          </cell>
          <cell r="I60" t="str">
            <v>Occupancy Sensor (Remote Mount)</v>
          </cell>
        </row>
        <row r="61">
          <cell r="A61" t="str">
            <v>Daylighting Dimming</v>
          </cell>
          <cell r="B61" t="str">
            <v>Better</v>
          </cell>
          <cell r="C61">
            <v>62</v>
          </cell>
          <cell r="D61">
            <v>15</v>
          </cell>
          <cell r="E61">
            <v>0</v>
          </cell>
          <cell r="F61">
            <v>20</v>
          </cell>
          <cell r="I61" t="str">
            <v>Occupancy Sensor (Wall Mount)</v>
          </cell>
        </row>
        <row r="62">
          <cell r="A62" t="str">
            <v>Indoor Integral Dual Sensors</v>
          </cell>
          <cell r="B62" t="str">
            <v>Better</v>
          </cell>
          <cell r="C62">
            <v>63</v>
          </cell>
          <cell r="D62">
            <v>20</v>
          </cell>
        </row>
        <row r="63">
          <cell r="A63" t="str">
            <v>Indoor Integral Dual Sensors with Adaptive, Network-Capable Controls</v>
          </cell>
          <cell r="B63" t="str">
            <v>Best</v>
          </cell>
          <cell r="C63" t="str">
            <v>63A</v>
          </cell>
          <cell r="D63">
            <v>30</v>
          </cell>
          <cell r="E63">
            <v>0</v>
          </cell>
          <cell r="F63">
            <v>20</v>
          </cell>
        </row>
        <row r="64">
          <cell r="A64" t="str">
            <v>Outdoor Photocell Sensor with Integral Dual Sensors</v>
          </cell>
          <cell r="B64" t="str">
            <v>Better</v>
          </cell>
          <cell r="C64">
            <v>65</v>
          </cell>
          <cell r="D64">
            <v>25</v>
          </cell>
          <cell r="E64" t="str">
            <v>NA</v>
          </cell>
          <cell r="F64">
            <v>0</v>
          </cell>
          <cell r="I64" t="str">
            <v>&lt;Enter Project Status&gt;</v>
          </cell>
        </row>
        <row r="65">
          <cell r="A65" t="str">
            <v>Outdoor Integral Dual Sensors with Adaptive, Network-Capable Controls</v>
          </cell>
          <cell r="B65" t="str">
            <v>Best</v>
          </cell>
          <cell r="C65" t="str">
            <v>65A</v>
          </cell>
          <cell r="D65">
            <v>50</v>
          </cell>
          <cell r="E65" t="str">
            <v>NA</v>
          </cell>
          <cell r="F65">
            <v>0</v>
          </cell>
          <cell r="I65" t="str">
            <v>Proposed</v>
          </cell>
        </row>
        <row r="66">
          <cell r="I66" t="str">
            <v>As-Built</v>
          </cell>
        </row>
        <row r="67">
          <cell r="A67" t="str">
            <v>Ballast Replacements</v>
          </cell>
          <cell r="B67" t="str">
            <v>GBB</v>
          </cell>
          <cell r="C67" t="str">
            <v>Code</v>
          </cell>
          <cell r="D67" t="str">
            <v>Incentive</v>
          </cell>
          <cell r="E67" t="str">
            <v>NH_Code</v>
          </cell>
          <cell r="F67" t="str">
            <v>NH_Incentive</v>
          </cell>
        </row>
        <row r="68">
          <cell r="A68" t="str">
            <v xml:space="preserve">Electronic Ballast </v>
          </cell>
          <cell r="B68" t="str">
            <v>None</v>
          </cell>
          <cell r="C68" t="str">
            <v>EL</v>
          </cell>
        </row>
        <row r="69">
          <cell r="A69" t="str">
            <v>Electronic Ballast Low Power</v>
          </cell>
          <cell r="B69" t="str">
            <v>None</v>
          </cell>
          <cell r="C69" t="str">
            <v>EL-L</v>
          </cell>
        </row>
        <row r="70">
          <cell r="A70" t="str">
            <v>Electronic Ballast High Power</v>
          </cell>
          <cell r="B70" t="str">
            <v>None</v>
          </cell>
          <cell r="C70" t="str">
            <v>EL-H</v>
          </cell>
          <cell r="E70" t="str">
            <v>NA</v>
          </cell>
          <cell r="F70">
            <v>0</v>
          </cell>
        </row>
        <row r="71">
          <cell r="A71" t="str">
            <v xml:space="preserve">Energy Efficient Electronic Ballast </v>
          </cell>
          <cell r="B71" t="str">
            <v>None</v>
          </cell>
          <cell r="C71" t="str">
            <v>ELEE</v>
          </cell>
          <cell r="E71" t="str">
            <v>99L/70L</v>
          </cell>
          <cell r="F71">
            <v>75</v>
          </cell>
        </row>
        <row r="72">
          <cell r="A72" t="str">
            <v>Energy Efficient Electronic Ballast Low Power</v>
          </cell>
          <cell r="B72" t="str">
            <v>None</v>
          </cell>
          <cell r="C72" t="str">
            <v>ELEE-L</v>
          </cell>
          <cell r="E72" t="str">
            <v>71L</v>
          </cell>
          <cell r="F72">
            <v>100</v>
          </cell>
        </row>
        <row r="73">
          <cell r="A73" t="str">
            <v>Energy Efficient Electronic Ballast High Power</v>
          </cell>
          <cell r="B73" t="str">
            <v>None</v>
          </cell>
          <cell r="C73" t="str">
            <v>ELEE-H</v>
          </cell>
          <cell r="E73" t="str">
            <v>99L/70L</v>
          </cell>
          <cell r="F73">
            <v>75</v>
          </cell>
          <cell r="I73" t="str">
            <v>Good</v>
          </cell>
        </row>
        <row r="74">
          <cell r="A74" t="str">
            <v xml:space="preserve">Standard Magentic Ballast </v>
          </cell>
          <cell r="B74" t="str">
            <v>None</v>
          </cell>
          <cell r="C74" t="str">
            <v>STD</v>
          </cell>
          <cell r="E74" t="str">
            <v>71L</v>
          </cell>
          <cell r="F74">
            <v>100</v>
          </cell>
          <cell r="I74" t="str">
            <v>Better</v>
          </cell>
        </row>
        <row r="75">
          <cell r="A75" t="str">
            <v>Standard Magentic Ballast Low Power</v>
          </cell>
          <cell r="B75" t="str">
            <v>None</v>
          </cell>
          <cell r="C75" t="str">
            <v>STD-L</v>
          </cell>
          <cell r="I75" t="str">
            <v>Best</v>
          </cell>
        </row>
        <row r="76">
          <cell r="A76" t="str">
            <v>Standard Magentic Ballast High Power</v>
          </cell>
          <cell r="B76" t="str">
            <v>None</v>
          </cell>
          <cell r="C76" t="str">
            <v>STD-H</v>
          </cell>
        </row>
        <row r="77">
          <cell r="A77" t="str">
            <v xml:space="preserve">Energy-Efficient Magnetic Ballast </v>
          </cell>
          <cell r="B77" t="str">
            <v>None</v>
          </cell>
          <cell r="C77" t="str">
            <v>EEMAG</v>
          </cell>
        </row>
        <row r="78">
          <cell r="A78" t="str">
            <v>Energy-Efficient Magnetic Ballast Low Power</v>
          </cell>
          <cell r="B78" t="str">
            <v>None</v>
          </cell>
          <cell r="C78" t="str">
            <v>EEMAG-L</v>
          </cell>
          <cell r="I78" t="str">
            <v>MA</v>
          </cell>
        </row>
        <row r="79">
          <cell r="A79" t="str">
            <v>Energy-Efficient Magnetic Ballast High Power</v>
          </cell>
          <cell r="B79" t="str">
            <v>None</v>
          </cell>
          <cell r="C79" t="str">
            <v>EEMAG-H</v>
          </cell>
          <cell r="I79" t="str">
            <v>NH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ummary"/>
      <sheetName val="Lighting"/>
      <sheetName val="NewSKULighting"/>
      <sheetName val="Ballast Replacement"/>
      <sheetName val="Standalone Controls"/>
      <sheetName val="Recycling"/>
      <sheetName val="Incentive Outline"/>
      <sheetName val="SKU lookup"/>
      <sheetName val="Lookups"/>
      <sheetName val="SKU"/>
      <sheetName val="Version"/>
    </sheetNames>
    <sheetDataSet>
      <sheetData sheetId="0"/>
      <sheetData sheetId="1"/>
      <sheetData sheetId="2">
        <row r="25">
          <cell r="D25" t="str">
            <v>&lt;Enter SKU&gt;</v>
          </cell>
        </row>
        <row r="26">
          <cell r="D26" t="str">
            <v>&lt;Enter SKU&gt;</v>
          </cell>
        </row>
        <row r="27">
          <cell r="D27" t="str">
            <v>&lt;Enter SKU&gt;</v>
          </cell>
        </row>
        <row r="28">
          <cell r="D28" t="str">
            <v>&lt;Enter SKU&gt;</v>
          </cell>
        </row>
        <row r="29">
          <cell r="D29" t="str">
            <v>&lt;Enter SKU&gt;</v>
          </cell>
        </row>
        <row r="30">
          <cell r="D30" t="str">
            <v>&lt;Enter SKU&gt;</v>
          </cell>
        </row>
        <row r="31">
          <cell r="D31" t="str">
            <v>&lt;Enter SKU&gt;</v>
          </cell>
        </row>
        <row r="32">
          <cell r="D32" t="str">
            <v>&lt;Enter SKU&gt;</v>
          </cell>
        </row>
        <row r="33">
          <cell r="D33" t="str">
            <v>&lt;Enter SKU&gt;</v>
          </cell>
        </row>
        <row r="34">
          <cell r="D34" t="str">
            <v>&lt;Enter SKU&gt;</v>
          </cell>
        </row>
        <row r="35">
          <cell r="D35" t="str">
            <v>&lt;Enter SKU&gt;</v>
          </cell>
        </row>
      </sheetData>
      <sheetData sheetId="3"/>
      <sheetData sheetId="4"/>
      <sheetData sheetId="5"/>
      <sheetData sheetId="6"/>
      <sheetData sheetId="7"/>
      <sheetData sheetId="8">
        <row r="2">
          <cell r="A2" t="str">
            <v>Screw Base</v>
          </cell>
          <cell r="B2" t="str">
            <v>GBB</v>
          </cell>
          <cell r="C2" t="str">
            <v>Code</v>
          </cell>
          <cell r="D2" t="str">
            <v>Incentive</v>
          </cell>
          <cell r="E2" t="str">
            <v>NH_Code</v>
          </cell>
          <cell r="F2" t="str">
            <v>NH_Incentive</v>
          </cell>
          <cell r="I2" t="str">
            <v>Lighting Locations</v>
          </cell>
          <cell r="J2" t="str">
            <v>HOU</v>
          </cell>
        </row>
        <row r="3">
          <cell r="A3" t="str">
            <v>A-Line, 40/60W Equivalent</v>
          </cell>
          <cell r="B3" t="str">
            <v>Good</v>
          </cell>
          <cell r="C3" t="str">
            <v>81A60</v>
          </cell>
          <cell r="D3">
            <v>3</v>
          </cell>
          <cell r="E3" t="str">
            <v>52L</v>
          </cell>
          <cell r="F3">
            <v>5</v>
          </cell>
          <cell r="I3" t="str">
            <v>&lt;Enter Business Segment&gt;</v>
          </cell>
          <cell r="M3" t="str">
            <v>Incandescent Lamps</v>
          </cell>
          <cell r="N3" t="str">
            <v>lu_01_existing_device</v>
          </cell>
        </row>
        <row r="4">
          <cell r="A4" t="str">
            <v>A-Line, 75/100W Equivalent</v>
          </cell>
          <cell r="B4" t="str">
            <v>Good</v>
          </cell>
          <cell r="C4" t="str">
            <v>81A75</v>
          </cell>
          <cell r="D4">
            <v>7</v>
          </cell>
          <cell r="E4" t="str">
            <v>52L</v>
          </cell>
          <cell r="F4">
            <v>5</v>
          </cell>
          <cell r="I4" t="str">
            <v>Auto Related</v>
          </cell>
          <cell r="J4">
            <v>4141</v>
          </cell>
          <cell r="M4" t="str">
            <v>Compact Fluorescents (CFL’s)</v>
          </cell>
          <cell r="N4" t="str">
            <v>lu_02_existing_device</v>
          </cell>
        </row>
        <row r="5">
          <cell r="A5" t="str">
            <v>PAR16 or MR16 (pin or GU10 base type)</v>
          </cell>
          <cell r="B5" t="str">
            <v>Good</v>
          </cell>
          <cell r="C5" t="str">
            <v>81A16</v>
          </cell>
          <cell r="D5">
            <v>9</v>
          </cell>
          <cell r="E5" t="str">
            <v>52L</v>
          </cell>
          <cell r="F5">
            <v>5</v>
          </cell>
          <cell r="I5" t="str">
            <v>Daycare</v>
          </cell>
          <cell r="J5">
            <v>2902</v>
          </cell>
          <cell r="M5" t="str">
            <v>Low Voltage Halogen Fixture ( includes Transformer)</v>
          </cell>
          <cell r="N5" t="str">
            <v>lu_03_existing_device</v>
          </cell>
        </row>
        <row r="6">
          <cell r="A6" t="str">
            <v>PAR20/R20</v>
          </cell>
          <cell r="B6" t="str">
            <v>Good</v>
          </cell>
          <cell r="C6" t="str">
            <v>81A20</v>
          </cell>
          <cell r="D6">
            <v>8</v>
          </cell>
          <cell r="E6" t="str">
            <v>52L</v>
          </cell>
          <cell r="F6">
            <v>5</v>
          </cell>
          <cell r="I6" t="str">
            <v>EducationSchool</v>
          </cell>
          <cell r="J6">
            <v>2902</v>
          </cell>
          <cell r="M6" t="str">
            <v>Halogen/Quartz Lamps</v>
          </cell>
          <cell r="N6" t="str">
            <v>lu_04_existing_device</v>
          </cell>
        </row>
        <row r="7">
          <cell r="A7" t="str">
            <v>PAR30 or BR30 or R30</v>
          </cell>
          <cell r="B7" t="str">
            <v>Good</v>
          </cell>
          <cell r="C7" t="str">
            <v>81A30</v>
          </cell>
          <cell r="D7">
            <v>14</v>
          </cell>
          <cell r="E7" t="str">
            <v>52L</v>
          </cell>
          <cell r="F7">
            <v>5</v>
          </cell>
          <cell r="I7" t="str">
            <v>EducationCollege/University</v>
          </cell>
          <cell r="J7">
            <v>4132</v>
          </cell>
          <cell r="M7" t="str">
            <v>Mercury Vapor (MV)</v>
          </cell>
          <cell r="N7" t="str">
            <v>lu_05_existing_device</v>
          </cell>
        </row>
        <row r="8">
          <cell r="A8" t="str">
            <v>PAR38 or BR40 or R40</v>
          </cell>
          <cell r="B8" t="str">
            <v>Good</v>
          </cell>
          <cell r="C8" t="str">
            <v>81A38</v>
          </cell>
          <cell r="D8">
            <v>18</v>
          </cell>
          <cell r="E8" t="str">
            <v>52L</v>
          </cell>
          <cell r="F8">
            <v>5</v>
          </cell>
          <cell r="I8" t="str">
            <v>Grocery</v>
          </cell>
          <cell r="J8">
            <v>5920</v>
          </cell>
          <cell r="M8" t="str">
            <v>Low Pressure Sodium (LPS)</v>
          </cell>
          <cell r="N8" t="str">
            <v>lu_06_existing_device</v>
          </cell>
        </row>
        <row r="9">
          <cell r="A9" t="str">
            <v>G23  and  2G11 Base</v>
          </cell>
          <cell r="B9" t="str">
            <v>Good</v>
          </cell>
          <cell r="C9" t="str">
            <v>81G23</v>
          </cell>
          <cell r="D9">
            <v>10</v>
          </cell>
          <cell r="E9" t="str">
            <v>52L</v>
          </cell>
          <cell r="F9">
            <v>5</v>
          </cell>
          <cell r="I9" t="str">
            <v>Health/MedicalClinic</v>
          </cell>
          <cell r="J9">
            <v>3673</v>
          </cell>
          <cell r="M9" t="str">
            <v>High Pressure Sodium (HPS)</v>
          </cell>
          <cell r="N9" t="str">
            <v>lu_07_existing_device</v>
          </cell>
        </row>
        <row r="10">
          <cell r="A10" t="str">
            <v>G24 Base</v>
          </cell>
          <cell r="B10" t="str">
            <v>Good</v>
          </cell>
          <cell r="C10" t="str">
            <v>81G24</v>
          </cell>
          <cell r="D10">
            <v>10</v>
          </cell>
          <cell r="E10" t="str">
            <v>52L</v>
          </cell>
          <cell r="F10">
            <v>5</v>
          </cell>
          <cell r="I10" t="str">
            <v>Hospitals</v>
          </cell>
          <cell r="J10">
            <v>5601</v>
          </cell>
          <cell r="M10" t="str">
            <v>Metal Halide (MH)</v>
          </cell>
          <cell r="N10" t="str">
            <v>lu_08_existing_device</v>
          </cell>
        </row>
        <row r="11">
          <cell r="A11" t="str">
            <v>Decoratives (Globe, Candle, B-Shapes)</v>
          </cell>
          <cell r="B11" t="str">
            <v>Good</v>
          </cell>
          <cell r="C11" t="str">
            <v>81AD</v>
          </cell>
          <cell r="D11">
            <v>4</v>
          </cell>
          <cell r="E11" t="str">
            <v>52L</v>
          </cell>
          <cell r="F11">
            <v>5</v>
          </cell>
          <cell r="I11" t="str">
            <v>Industrial Manufacturing1 Shift</v>
          </cell>
          <cell r="J11">
            <v>2857</v>
          </cell>
          <cell r="M11" t="str">
            <v>Pulse Start Metal Halide Lamp/Ballast</v>
          </cell>
          <cell r="N11" t="str">
            <v>lu_09_existing_device</v>
          </cell>
        </row>
        <row r="12">
          <cell r="A12" t="str">
            <v>Down Light Kits/Fixtures – Hard Wired, Screw-base or GU-24 base  (250-3,500 lumens)</v>
          </cell>
          <cell r="B12" t="str">
            <v>Good</v>
          </cell>
          <cell r="C12" t="str">
            <v>80A</v>
          </cell>
          <cell r="D12">
            <v>15</v>
          </cell>
          <cell r="E12" t="str">
            <v>50L</v>
          </cell>
          <cell r="F12">
            <v>25</v>
          </cell>
          <cell r="I12" t="str">
            <v>Industrial Manufacturing2 Shift</v>
          </cell>
          <cell r="J12">
            <v>5229</v>
          </cell>
          <cell r="M12" t="str">
            <v>Two Foot T8 / T12 Systems</v>
          </cell>
          <cell r="N12" t="str">
            <v>lu_10_existing_device</v>
          </cell>
        </row>
        <row r="13">
          <cell r="A13" t="str">
            <v>Down Light Kits/Fixtures – Hard Wired, Screw-base or GU-24 base (&gt;3,500-7,000 lumens)</v>
          </cell>
          <cell r="B13" t="str">
            <v>Good</v>
          </cell>
          <cell r="C13" t="str">
            <v>80B</v>
          </cell>
          <cell r="D13">
            <v>75</v>
          </cell>
          <cell r="I13" t="str">
            <v>Industrial Manufacturing3 Shift</v>
          </cell>
          <cell r="J13">
            <v>6631</v>
          </cell>
          <cell r="M13" t="str">
            <v>Two Foot High Efficient T8 Systems</v>
          </cell>
          <cell r="N13" t="str">
            <v>lu_11_existing_device</v>
          </cell>
        </row>
        <row r="14">
          <cell r="A14" t="str">
            <v xml:space="preserve">Down Light Kits/Fixtures – Hard Wired, Screw-base or GU-24 (&gt;7,000 Lumens)  </v>
          </cell>
          <cell r="B14" t="str">
            <v>Good</v>
          </cell>
          <cell r="C14" t="str">
            <v>80C</v>
          </cell>
          <cell r="D14">
            <v>100</v>
          </cell>
          <cell r="E14" t="str">
            <v>99L</v>
          </cell>
          <cell r="F14">
            <v>25</v>
          </cell>
          <cell r="I14" t="str">
            <v>Libraries</v>
          </cell>
          <cell r="J14">
            <v>2902</v>
          </cell>
          <cell r="M14" t="str">
            <v>Three Foot T8 / T12 Systems</v>
          </cell>
          <cell r="N14" t="str">
            <v>lu_12_existing_device</v>
          </cell>
        </row>
        <row r="15">
          <cell r="A15" t="str">
            <v/>
          </cell>
          <cell r="I15" t="str">
            <v>LodgingGuest Rooms</v>
          </cell>
          <cell r="J15">
            <v>914</v>
          </cell>
          <cell r="M15" t="str">
            <v>Three Foot High Efficient T8 Systems</v>
          </cell>
          <cell r="N15" t="str">
            <v>lu_13_existing_device</v>
          </cell>
        </row>
        <row r="16">
          <cell r="A16" t="str">
            <v>Linear</v>
          </cell>
          <cell r="B16" t="str">
            <v>GBB</v>
          </cell>
          <cell r="C16" t="str">
            <v>Code</v>
          </cell>
          <cell r="D16" t="str">
            <v>Incentive</v>
          </cell>
          <cell r="E16" t="str">
            <v>NH_Code</v>
          </cell>
          <cell r="F16" t="str">
            <v>NH_Incentive</v>
          </cell>
          <cell r="I16" t="str">
            <v>LodgingCommon Spaces</v>
          </cell>
          <cell r="J16">
            <v>4194</v>
          </cell>
          <cell r="M16" t="str">
            <v>Four Foot F48 T12 Systems</v>
          </cell>
          <cell r="N16" t="str">
            <v>lu_14_existing_device</v>
          </cell>
        </row>
        <row r="17">
          <cell r="A17" t="str">
            <v>T8 LED 2' (UL Type A,B, AB replacement)</v>
          </cell>
          <cell r="B17" t="str">
            <v>Good</v>
          </cell>
          <cell r="C17" t="str">
            <v>81AT8</v>
          </cell>
          <cell r="D17">
            <v>8</v>
          </cell>
          <cell r="E17" t="str">
            <v>10L</v>
          </cell>
          <cell r="F17">
            <v>5</v>
          </cell>
          <cell r="I17" t="str">
            <v>Multi-Family (Common Areas) - High-Rise &amp; Low-Rise</v>
          </cell>
          <cell r="J17">
            <v>4141</v>
          </cell>
          <cell r="M17" t="str">
            <v>Four Foot F48HO T12 Systems</v>
          </cell>
          <cell r="N17" t="str">
            <v>lu_15_existing_device</v>
          </cell>
        </row>
        <row r="18">
          <cell r="A18" t="str">
            <v>T8 LED 3' (UL Type A,B, AB replacement)</v>
          </cell>
          <cell r="B18" t="str">
            <v>Good</v>
          </cell>
          <cell r="C18" t="str">
            <v>81AT8</v>
          </cell>
          <cell r="D18">
            <v>8</v>
          </cell>
          <cell r="E18" t="str">
            <v>10L</v>
          </cell>
          <cell r="F18">
            <v>5</v>
          </cell>
          <cell r="I18" t="str">
            <v>Nursing Home</v>
          </cell>
          <cell r="J18">
            <v>4191</v>
          </cell>
          <cell r="M18" t="str">
            <v>Four Foot F48VHO T12 Systems</v>
          </cell>
          <cell r="N18" t="str">
            <v>lu_16_existing_device</v>
          </cell>
        </row>
        <row r="19">
          <cell r="A19" t="str">
            <v>T8 LED 4' (UL Type A,B, AB replacement)</v>
          </cell>
          <cell r="B19" t="str">
            <v>Good</v>
          </cell>
          <cell r="C19" t="str">
            <v>81AT8</v>
          </cell>
          <cell r="D19">
            <v>8</v>
          </cell>
          <cell r="E19" t="str">
            <v>10L</v>
          </cell>
          <cell r="F19">
            <v>5</v>
          </cell>
          <cell r="I19" t="str">
            <v>Offices</v>
          </cell>
          <cell r="J19">
            <v>4171</v>
          </cell>
          <cell r="M19" t="str">
            <v>Four Foot T12 Systems</v>
          </cell>
          <cell r="N19" t="str">
            <v>lu_17_existing_device</v>
          </cell>
        </row>
        <row r="20">
          <cell r="A20" t="str">
            <v>T5 LED 2' (UL Type A,B, AB replacement)</v>
          </cell>
          <cell r="B20" t="str">
            <v>Good</v>
          </cell>
          <cell r="C20" t="str">
            <v>81AT5</v>
          </cell>
          <cell r="D20">
            <v>8</v>
          </cell>
          <cell r="I20" t="str">
            <v>Parking Garages</v>
          </cell>
          <cell r="J20">
            <v>8760</v>
          </cell>
          <cell r="M20" t="str">
            <v>Four Foot T8 Systems</v>
          </cell>
          <cell r="N20" t="str">
            <v>lu_18_existing_device</v>
          </cell>
        </row>
        <row r="21">
          <cell r="A21" t="str">
            <v>T5 LED 3' (UL Type A,B, AB replacement)</v>
          </cell>
          <cell r="B21" t="str">
            <v>Good</v>
          </cell>
          <cell r="C21" t="str">
            <v>81AT5</v>
          </cell>
          <cell r="D21">
            <v>8</v>
          </cell>
          <cell r="I21" t="str">
            <v>Public Order and Safety</v>
          </cell>
          <cell r="J21">
            <v>4141</v>
          </cell>
          <cell r="M21" t="str">
            <v>Four Foot T8 High Efficient / Reduce Wattage Systems</v>
          </cell>
          <cell r="N21" t="str">
            <v>lu_19_existing_device</v>
          </cell>
        </row>
        <row r="22">
          <cell r="A22" t="str">
            <v>T5 LED 4' (UL Type A,B, AB replacement)</v>
          </cell>
          <cell r="B22" t="str">
            <v>Good</v>
          </cell>
          <cell r="C22" t="str">
            <v>81AT5</v>
          </cell>
          <cell r="D22">
            <v>16</v>
          </cell>
          <cell r="E22" t="str">
            <v>10L</v>
          </cell>
          <cell r="F22">
            <v>5</v>
          </cell>
          <cell r="I22" t="str">
            <v>Public Assembly (one shift)</v>
          </cell>
          <cell r="J22">
            <v>2610</v>
          </cell>
          <cell r="M22" t="str">
            <v>Five Foot T8 / T12 Systems</v>
          </cell>
          <cell r="N22" t="str">
            <v>lu_20_existing_device</v>
          </cell>
        </row>
        <row r="23">
          <cell r="A23" t="str">
            <v>T8 LED 8' Type A (UL Type A,B, AB replacement)</v>
          </cell>
          <cell r="B23" t="str">
            <v>Good</v>
          </cell>
          <cell r="C23" t="str">
            <v>81AT8</v>
          </cell>
          <cell r="D23">
            <v>16</v>
          </cell>
          <cell r="E23" t="str">
            <v>10L</v>
          </cell>
          <cell r="F23">
            <v>5</v>
          </cell>
          <cell r="I23" t="str">
            <v>Public Services (non-food)</v>
          </cell>
          <cell r="J23">
            <v>3425</v>
          </cell>
          <cell r="M23" t="str">
            <v>Six Foot T12 &amp; T12HO Systems</v>
          </cell>
          <cell r="N23" t="str">
            <v>lu_21_existing_device</v>
          </cell>
        </row>
        <row r="24">
          <cell r="A24" t="str">
            <v>T8 LED U-Bend (UL Type A replacement ONLY)</v>
          </cell>
          <cell r="B24" t="str">
            <v>Good</v>
          </cell>
          <cell r="C24" t="str">
            <v>81ATB</v>
          </cell>
          <cell r="D24">
            <v>16</v>
          </cell>
          <cell r="E24" t="str">
            <v>10L</v>
          </cell>
          <cell r="F24">
            <v>5</v>
          </cell>
          <cell r="I24" t="str">
            <v>Restaurants</v>
          </cell>
          <cell r="J24">
            <v>4891</v>
          </cell>
          <cell r="M24" t="str">
            <v>Eight Foot T12HO Systems</v>
          </cell>
          <cell r="N24" t="str">
            <v>lu_22_existing_device</v>
          </cell>
        </row>
        <row r="25">
          <cell r="A25" t="str">
            <v>T8 LED 4' (3', 2') Type C</v>
          </cell>
          <cell r="B25" t="str">
            <v>Good</v>
          </cell>
          <cell r="C25">
            <v>81</v>
          </cell>
          <cell r="D25">
            <v>16</v>
          </cell>
          <cell r="E25" t="str">
            <v>10L</v>
          </cell>
          <cell r="F25">
            <v>10</v>
          </cell>
          <cell r="I25" t="str">
            <v>Retail</v>
          </cell>
          <cell r="J25">
            <v>4957</v>
          </cell>
          <cell r="M25" t="str">
            <v>Eight Foot T12VHO Systems</v>
          </cell>
          <cell r="N25" t="str">
            <v>lu_23_existing_device</v>
          </cell>
        </row>
        <row r="26">
          <cell r="A26" t="str">
            <v>T5 LED 4' (3', 2') Type C</v>
          </cell>
          <cell r="B26" t="str">
            <v>Good</v>
          </cell>
          <cell r="C26" t="str">
            <v>81D</v>
          </cell>
          <cell r="D26">
            <v>32</v>
          </cell>
          <cell r="E26" t="str">
            <v>10L</v>
          </cell>
          <cell r="F26">
            <v>10</v>
          </cell>
          <cell r="I26" t="str">
            <v>Religious Worship/Church</v>
          </cell>
          <cell r="J26">
            <v>1810</v>
          </cell>
          <cell r="M26" t="str">
            <v>Eight Foot T12  Systems</v>
          </cell>
          <cell r="N26" t="str">
            <v>lu_24_existing_device</v>
          </cell>
        </row>
        <row r="27">
          <cell r="A27" t="str">
            <v>T8 U BEND LED Type C</v>
          </cell>
          <cell r="B27" t="str">
            <v>Good</v>
          </cell>
          <cell r="C27" t="str">
            <v>81D</v>
          </cell>
          <cell r="D27">
            <v>32</v>
          </cell>
          <cell r="E27" t="str">
            <v>10L</v>
          </cell>
          <cell r="F27">
            <v>10</v>
          </cell>
          <cell r="I27" t="str">
            <v>Storage Conditioned/Unconditioned</v>
          </cell>
          <cell r="J27">
            <v>3420</v>
          </cell>
          <cell r="M27" t="str">
            <v>Eight Foot T8  Systems</v>
          </cell>
          <cell r="N27" t="str">
            <v>lu_25_existing_device</v>
          </cell>
        </row>
        <row r="28">
          <cell r="I28" t="str">
            <v>Warehouse - Inactive Storage</v>
          </cell>
          <cell r="J28">
            <v>2316</v>
          </cell>
          <cell r="M28" t="str">
            <v>T5 Systems</v>
          </cell>
          <cell r="N28" t="str">
            <v>lu_26_existing_device</v>
          </cell>
        </row>
        <row r="29">
          <cell r="I29" t="str">
            <v>Warehouse - Distribution Center</v>
          </cell>
          <cell r="J29">
            <v>6512</v>
          </cell>
        </row>
        <row r="30">
          <cell r="A30" t="str">
            <v/>
          </cell>
        </row>
        <row r="31">
          <cell r="A31" t="str">
            <v>Indoor Luminaries &amp; Kits</v>
          </cell>
          <cell r="B31" t="str">
            <v>GBB</v>
          </cell>
          <cell r="C31" t="str">
            <v>Code</v>
          </cell>
          <cell r="D31" t="str">
            <v>Incentive</v>
          </cell>
          <cell r="E31" t="str">
            <v>NH_Code</v>
          </cell>
          <cell r="F31" t="str">
            <v>NH_Incentive</v>
          </cell>
        </row>
        <row r="32">
          <cell r="A32" t="str">
            <v>1x4, 2x2, 2x4 LED Retrofit Kit - Standard / Premium</v>
          </cell>
          <cell r="B32" t="str">
            <v>Better</v>
          </cell>
          <cell r="C32" t="str">
            <v>88A</v>
          </cell>
          <cell r="D32">
            <v>50</v>
          </cell>
          <cell r="E32" t="str">
            <v>20L</v>
          </cell>
          <cell r="F32">
            <v>60</v>
          </cell>
          <cell r="I32" t="str">
            <v>Yes</v>
          </cell>
          <cell r="M32" t="str">
            <v>Screw Base</v>
          </cell>
          <cell r="N32" t="str">
            <v>Lighting_Measures_Screw_Base</v>
          </cell>
        </row>
        <row r="33">
          <cell r="A33" t="str">
            <v>1x4, 2x2, 2x4 LED Troffer - Standard / Premium</v>
          </cell>
          <cell r="B33" t="str">
            <v>Better</v>
          </cell>
          <cell r="C33" t="str">
            <v>88B</v>
          </cell>
          <cell r="D33">
            <v>60</v>
          </cell>
          <cell r="E33" t="str">
            <v>20L</v>
          </cell>
          <cell r="F33">
            <v>80</v>
          </cell>
          <cell r="I33" t="str">
            <v>No</v>
          </cell>
          <cell r="M33" t="str">
            <v>Linear</v>
          </cell>
          <cell r="N33" t="str">
            <v>Lighting_Measures_Linear_Fixtures</v>
          </cell>
        </row>
        <row r="34">
          <cell r="A34" t="str">
            <v>LED Linear Ambient (DIRECT: Strip/Wraps)</v>
          </cell>
          <cell r="B34" t="str">
            <v>Better</v>
          </cell>
          <cell r="C34">
            <v>89</v>
          </cell>
          <cell r="D34">
            <v>35</v>
          </cell>
          <cell r="E34" t="str">
            <v>30L</v>
          </cell>
          <cell r="F34">
            <v>60</v>
          </cell>
          <cell r="M34" t="str">
            <v>Interior</v>
          </cell>
          <cell r="N34" t="str">
            <v>Lighting_Measures_Interior_Fixtures</v>
          </cell>
        </row>
        <row r="35">
          <cell r="A35" t="str">
            <v>Interior Directional: Wall Wash/Wall Grazing Fixture - Standard / Premium</v>
          </cell>
          <cell r="B35" t="str">
            <v>Better</v>
          </cell>
          <cell r="C35">
            <v>91</v>
          </cell>
          <cell r="D35">
            <v>40</v>
          </cell>
          <cell r="E35" t="str">
            <v>20L</v>
          </cell>
          <cell r="F35">
            <v>80</v>
          </cell>
          <cell r="M35" t="str">
            <v>Mogul Base</v>
          </cell>
          <cell r="N35" t="str">
            <v>Lighting_Measures_Mogul_Base</v>
          </cell>
        </row>
        <row r="36">
          <cell r="A36" t="str">
            <v>Display Case: 3' / 4' Fixture (A) &amp; 5' / 6' Fixture (B) - Standard / Premium</v>
          </cell>
          <cell r="B36" t="str">
            <v>Better</v>
          </cell>
          <cell r="C36" t="str">
            <v>82A</v>
          </cell>
          <cell r="D36">
            <v>40</v>
          </cell>
          <cell r="E36" t="str">
            <v>30L</v>
          </cell>
          <cell r="F36">
            <v>60</v>
          </cell>
          <cell r="I36" t="str">
            <v>All</v>
          </cell>
          <cell r="M36" t="str">
            <v>High Bay</v>
          </cell>
          <cell r="N36" t="str">
            <v>Lighting_Measures_High_Bay</v>
          </cell>
        </row>
        <row r="37">
          <cell r="I37" t="str">
            <v>Commonwealth Electrical</v>
          </cell>
          <cell r="M37" t="str">
            <v>Outdoor</v>
          </cell>
          <cell r="N37" t="str">
            <v>Lighting_Measures_Exterior_Fixtures</v>
          </cell>
        </row>
        <row r="38">
          <cell r="A38" t="str">
            <v>Mogul Base</v>
          </cell>
          <cell r="B38" t="str">
            <v>GBB</v>
          </cell>
          <cell r="C38" t="str">
            <v>Code</v>
          </cell>
          <cell r="D38" t="str">
            <v>Incentive</v>
          </cell>
          <cell r="E38" t="str">
            <v>NH_Code</v>
          </cell>
          <cell r="F38" t="str">
            <v>NH_Incentive</v>
          </cell>
          <cell r="I38" t="str">
            <v>Electrical Supply Center</v>
          </cell>
          <cell r="M38" t="str">
            <v>Occupancy Sensors</v>
          </cell>
          <cell r="N38" t="str">
            <v>Lighting_Measures_Occupancy_Sensors</v>
          </cell>
        </row>
        <row r="39">
          <cell r="A39" t="str">
            <v>Mogul Interior Low Bay</v>
          </cell>
          <cell r="B39" t="str">
            <v>Better</v>
          </cell>
          <cell r="C39" t="str">
            <v>81M</v>
          </cell>
          <cell r="D39">
            <v>50</v>
          </cell>
          <cell r="E39" t="str">
            <v>99L</v>
          </cell>
          <cell r="F39">
            <v>50</v>
          </cell>
          <cell r="I39" t="str">
            <v>Electrical Wholesalers</v>
          </cell>
        </row>
        <row r="40">
          <cell r="A40" t="str">
            <v>Mogul Interior High Bay</v>
          </cell>
          <cell r="B40" t="str">
            <v>Better</v>
          </cell>
          <cell r="C40" t="str">
            <v>81MH</v>
          </cell>
          <cell r="D40">
            <v>75</v>
          </cell>
          <cell r="E40" t="str">
            <v>99L</v>
          </cell>
          <cell r="F40">
            <v>60</v>
          </cell>
          <cell r="I40" t="str">
            <v>Energy Efficient Group</v>
          </cell>
        </row>
        <row r="41">
          <cell r="A41" t="str">
            <v>Mogul Outdoor Low &amp; Mid Output</v>
          </cell>
          <cell r="B41" t="str">
            <v>Better</v>
          </cell>
          <cell r="C41" t="str">
            <v>81M</v>
          </cell>
          <cell r="D41">
            <v>60</v>
          </cell>
          <cell r="E41" t="str">
            <v>99L</v>
          </cell>
          <cell r="F41">
            <v>30</v>
          </cell>
          <cell r="I41" t="str">
            <v>Granite City Electric</v>
          </cell>
        </row>
        <row r="42">
          <cell r="A42" t="str">
            <v>Mogul Outdoor High Out &amp; Very High Output</v>
          </cell>
          <cell r="B42" t="str">
            <v>Better</v>
          </cell>
          <cell r="C42" t="str">
            <v>81MH</v>
          </cell>
          <cell r="D42">
            <v>80</v>
          </cell>
          <cell r="E42" t="str">
            <v>99L</v>
          </cell>
          <cell r="F42">
            <v>30</v>
          </cell>
          <cell r="I42" t="str">
            <v>Hampden Zimmerman</v>
          </cell>
        </row>
        <row r="43">
          <cell r="I43" t="str">
            <v>Independent Electric</v>
          </cell>
        </row>
        <row r="44">
          <cell r="A44" t="str">
            <v>High Bay</v>
          </cell>
          <cell r="B44" t="str">
            <v>GBB</v>
          </cell>
          <cell r="C44" t="str">
            <v>Code</v>
          </cell>
          <cell r="D44" t="str">
            <v>Incentive</v>
          </cell>
          <cell r="E44" t="str">
            <v>NH_Code</v>
          </cell>
          <cell r="F44" t="str">
            <v>NH_Incentive</v>
          </cell>
          <cell r="I44" t="str">
            <v>Northeast Electric</v>
          </cell>
        </row>
        <row r="45">
          <cell r="A45" t="str">
            <v>Low Bay: Mid Output (&gt;5,000-10,000 lumens) Standard / Premium</v>
          </cell>
          <cell r="B45" t="str">
            <v>Better</v>
          </cell>
          <cell r="C45" t="str">
            <v>86A</v>
          </cell>
          <cell r="D45">
            <v>100</v>
          </cell>
          <cell r="E45" t="str">
            <v>99L/40L</v>
          </cell>
          <cell r="F45">
            <v>125</v>
          </cell>
          <cell r="I45" t="str">
            <v>Rexel</v>
          </cell>
        </row>
        <row r="46">
          <cell r="A46" t="str">
            <v>High Bay: High Output (&gt;10,000-30,000 lumens) Standard / Premium</v>
          </cell>
          <cell r="B46" t="str">
            <v>Better</v>
          </cell>
          <cell r="C46" t="str">
            <v>86B</v>
          </cell>
          <cell r="D46">
            <v>150</v>
          </cell>
          <cell r="E46" t="str">
            <v>40L/41L</v>
          </cell>
          <cell r="F46">
            <v>175</v>
          </cell>
          <cell r="I46" t="str">
            <v>Rexel Energy Solutions</v>
          </cell>
        </row>
        <row r="47">
          <cell r="A47" t="str">
            <v>High Bay: High Output (&gt;30,000 lumens) Standard / Premium</v>
          </cell>
          <cell r="B47" t="str">
            <v>Better</v>
          </cell>
          <cell r="C47" t="str">
            <v>86C</v>
          </cell>
          <cell r="D47">
            <v>200</v>
          </cell>
          <cell r="E47" t="str">
            <v>41L</v>
          </cell>
          <cell r="F47">
            <v>175</v>
          </cell>
          <cell r="I47" t="str">
            <v>Standard Electric</v>
          </cell>
        </row>
        <row r="49">
          <cell r="A49" t="str">
            <v>Outdoor</v>
          </cell>
          <cell r="B49" t="str">
            <v>GBB</v>
          </cell>
          <cell r="C49" t="str">
            <v>Code</v>
          </cell>
          <cell r="D49" t="str">
            <v>Incentive</v>
          </cell>
          <cell r="E49" t="str">
            <v>NH_Code</v>
          </cell>
          <cell r="F49" t="str">
            <v>NH_Incentive</v>
          </cell>
        </row>
        <row r="50">
          <cell r="A50" t="str">
            <v>Outdoor:  Low Output  (250-5,000 lumens)   Standard / Premium (2021)</v>
          </cell>
          <cell r="B50" t="str">
            <v>Better</v>
          </cell>
          <cell r="C50" t="str">
            <v>85A</v>
          </cell>
          <cell r="D50">
            <v>75</v>
          </cell>
          <cell r="E50" t="str">
            <v>99L</v>
          </cell>
          <cell r="F50">
            <v>75</v>
          </cell>
          <cell r="I50" t="str">
            <v>None</v>
          </cell>
          <cell r="J50" t="str">
            <v>NA</v>
          </cell>
          <cell r="K50">
            <v>1</v>
          </cell>
        </row>
        <row r="51">
          <cell r="A51" t="str">
            <v>Outdoor:  Mid Output (&gt;5,000-10,000 lumens)   Standard / Premium (2021)</v>
          </cell>
          <cell r="B51" t="str">
            <v>Better</v>
          </cell>
          <cell r="C51" t="str">
            <v>85B</v>
          </cell>
          <cell r="D51">
            <v>150</v>
          </cell>
          <cell r="E51" t="str">
            <v>81L</v>
          </cell>
          <cell r="F51">
            <v>100</v>
          </cell>
          <cell r="I51" t="str">
            <v>Occupancy Sensor (Remote Mount)</v>
          </cell>
          <cell r="J51">
            <v>61</v>
          </cell>
          <cell r="K51">
            <v>0.76</v>
          </cell>
        </row>
        <row r="52">
          <cell r="A52" t="str">
            <v>Outdoor:  High Output (&gt;10,000-30,000 Lumens)   Standard / Premium (2021)</v>
          </cell>
          <cell r="B52" t="str">
            <v>Better</v>
          </cell>
          <cell r="C52" t="str">
            <v>85C</v>
          </cell>
          <cell r="D52">
            <v>200</v>
          </cell>
          <cell r="E52" t="str">
            <v>81L</v>
          </cell>
          <cell r="F52">
            <v>100</v>
          </cell>
          <cell r="I52" t="str">
            <v>Occupancy Sensor (Wall Mount)</v>
          </cell>
          <cell r="J52">
            <v>64</v>
          </cell>
          <cell r="K52">
            <v>0.76</v>
          </cell>
        </row>
        <row r="53">
          <cell r="A53" t="str">
            <v>Outdoor:  Very High Output (&gt;30,000 Lumens)   Standard / Premium (2021)</v>
          </cell>
          <cell r="B53" t="str">
            <v>Better</v>
          </cell>
          <cell r="C53" t="str">
            <v>85D</v>
          </cell>
          <cell r="D53">
            <v>250</v>
          </cell>
          <cell r="E53" t="str">
            <v>99L</v>
          </cell>
          <cell r="F53">
            <v>75</v>
          </cell>
          <cell r="I53" t="str">
            <v>Occupancy Sensor (High Bay)</v>
          </cell>
          <cell r="J53">
            <v>68</v>
          </cell>
          <cell r="K53">
            <v>0.76</v>
          </cell>
        </row>
        <row r="54">
          <cell r="E54" t="str">
            <v>41L</v>
          </cell>
          <cell r="F54">
            <v>175</v>
          </cell>
          <cell r="I54" t="str">
            <v>Daylighting Dimming</v>
          </cell>
          <cell r="J54">
            <v>62</v>
          </cell>
          <cell r="K54">
            <v>0.72</v>
          </cell>
        </row>
        <row r="55">
          <cell r="A55" t="str">
            <v>Lighting Occupancy Sensors</v>
          </cell>
          <cell r="B55" t="str">
            <v>GBB</v>
          </cell>
          <cell r="C55" t="str">
            <v>Code</v>
          </cell>
          <cell r="D55" t="str">
            <v>Incentive</v>
          </cell>
          <cell r="E55" t="str">
            <v>NH_Code</v>
          </cell>
          <cell r="F55" t="str">
            <v>NH_Incentive</v>
          </cell>
          <cell r="I55" t="str">
            <v>Indoor Integral Dual Sensors</v>
          </cell>
          <cell r="J55">
            <v>63</v>
          </cell>
          <cell r="K55">
            <v>0.7</v>
          </cell>
        </row>
        <row r="56">
          <cell r="A56" t="str">
            <v>Occupancy Sensor (Remote Mount)</v>
          </cell>
          <cell r="B56" t="str">
            <v>Better</v>
          </cell>
          <cell r="C56">
            <v>61</v>
          </cell>
          <cell r="D56">
            <v>30</v>
          </cell>
          <cell r="E56">
            <v>0</v>
          </cell>
          <cell r="F56">
            <v>50</v>
          </cell>
          <cell r="I56" t="str">
            <v>Indoor Integral Dual Sensors with Adaptive, Network-Capable Controls</v>
          </cell>
          <cell r="J56" t="str">
            <v>63A</v>
          </cell>
          <cell r="K56">
            <v>0.7</v>
          </cell>
        </row>
        <row r="57">
          <cell r="A57" t="str">
            <v>Occupancy Sensor (Wall Mount)</v>
          </cell>
          <cell r="B57" t="str">
            <v>Better</v>
          </cell>
          <cell r="C57">
            <v>64</v>
          </cell>
          <cell r="D57">
            <v>20</v>
          </cell>
          <cell r="E57">
            <v>0</v>
          </cell>
          <cell r="F57">
            <v>20</v>
          </cell>
          <cell r="I57" t="str">
            <v>Outdoor Photocell Sensor with Integral Dual Sensors</v>
          </cell>
          <cell r="J57">
            <v>65</v>
          </cell>
          <cell r="K57">
            <v>0.65</v>
          </cell>
        </row>
        <row r="58">
          <cell r="A58" t="str">
            <v>Occupancy Sensor (High Bay)</v>
          </cell>
          <cell r="B58" t="str">
            <v>Better</v>
          </cell>
          <cell r="C58">
            <v>68</v>
          </cell>
          <cell r="D58">
            <v>25</v>
          </cell>
          <cell r="E58">
            <v>0</v>
          </cell>
          <cell r="F58">
            <v>20</v>
          </cell>
          <cell r="I58" t="str">
            <v>Outdoor Integral Dual Sensors with Adaptive, Network-Capable Controls</v>
          </cell>
          <cell r="J58" t="str">
            <v>65A</v>
          </cell>
          <cell r="K58">
            <v>0.65</v>
          </cell>
        </row>
        <row r="59">
          <cell r="A59" t="str">
            <v>Daylighting Dimming</v>
          </cell>
          <cell r="B59" t="str">
            <v>Better</v>
          </cell>
          <cell r="C59">
            <v>62</v>
          </cell>
          <cell r="D59">
            <v>15</v>
          </cell>
          <cell r="E59">
            <v>0</v>
          </cell>
          <cell r="F59">
            <v>20</v>
          </cell>
          <cell r="I59" t="str">
            <v>Exterior Photocell</v>
          </cell>
          <cell r="J59">
            <v>65</v>
          </cell>
          <cell r="K59">
            <v>0.5</v>
          </cell>
        </row>
        <row r="60">
          <cell r="A60" t="str">
            <v>Indoor Integral Dual Sensors</v>
          </cell>
          <cell r="B60" t="str">
            <v>Better</v>
          </cell>
          <cell r="C60">
            <v>63</v>
          </cell>
          <cell r="D60">
            <v>20</v>
          </cell>
        </row>
        <row r="61">
          <cell r="A61" t="str">
            <v>Indoor Integral Dual Sensors with Adaptive, Network-Capable Controls</v>
          </cell>
          <cell r="B61" t="str">
            <v>Best</v>
          </cell>
          <cell r="C61" t="str">
            <v>63A</v>
          </cell>
          <cell r="D61">
            <v>30</v>
          </cell>
          <cell r="E61">
            <v>0</v>
          </cell>
          <cell r="F61">
            <v>20</v>
          </cell>
        </row>
        <row r="62">
          <cell r="A62" t="str">
            <v>Outdoor Photocell Sensor with Integral Dual Sensors</v>
          </cell>
          <cell r="B62" t="str">
            <v>Better</v>
          </cell>
          <cell r="C62">
            <v>65</v>
          </cell>
          <cell r="D62">
            <v>25</v>
          </cell>
          <cell r="E62" t="str">
            <v>NA</v>
          </cell>
          <cell r="F62">
            <v>0</v>
          </cell>
          <cell r="I62" t="str">
            <v>Occupancy Sensor (Remote Mount)</v>
          </cell>
        </row>
        <row r="63">
          <cell r="A63" t="str">
            <v>Outdoor Integral Dual Sensors with Adaptive, Network-Capable Controls</v>
          </cell>
          <cell r="B63" t="str">
            <v>Best</v>
          </cell>
          <cell r="C63" t="str">
            <v>65A</v>
          </cell>
          <cell r="D63">
            <v>50</v>
          </cell>
          <cell r="E63" t="str">
            <v>NA</v>
          </cell>
          <cell r="F63">
            <v>0</v>
          </cell>
          <cell r="I63" t="str">
            <v>Occupancy Sensor (Wall Mount)</v>
          </cell>
        </row>
        <row r="65">
          <cell r="A65" t="str">
            <v>Ballast Replacements</v>
          </cell>
          <cell r="B65" t="str">
            <v>GBB</v>
          </cell>
          <cell r="C65" t="str">
            <v>Code</v>
          </cell>
          <cell r="D65" t="str">
            <v>Incentive</v>
          </cell>
          <cell r="E65" t="str">
            <v>NH_Code</v>
          </cell>
          <cell r="F65" t="str">
            <v>NH_Incentive</v>
          </cell>
        </row>
        <row r="66">
          <cell r="A66" t="str">
            <v xml:space="preserve">Electronic Ballast </v>
          </cell>
          <cell r="B66" t="str">
            <v>None</v>
          </cell>
          <cell r="C66" t="str">
            <v>EL</v>
          </cell>
          <cell r="I66" t="str">
            <v>&lt;Enter Project Status&gt;</v>
          </cell>
        </row>
        <row r="67">
          <cell r="A67" t="str">
            <v>Electronic Ballast Low Power</v>
          </cell>
          <cell r="B67" t="str">
            <v>None</v>
          </cell>
          <cell r="C67" t="str">
            <v>EL-L</v>
          </cell>
          <cell r="I67" t="str">
            <v>Proposed</v>
          </cell>
        </row>
        <row r="68">
          <cell r="A68" t="str">
            <v>Electronic Ballast High Power</v>
          </cell>
          <cell r="B68" t="str">
            <v>None</v>
          </cell>
          <cell r="C68" t="str">
            <v>EL-H</v>
          </cell>
          <cell r="E68" t="str">
            <v>NA</v>
          </cell>
          <cell r="F68">
            <v>0</v>
          </cell>
          <cell r="I68" t="str">
            <v>As-Built</v>
          </cell>
        </row>
        <row r="69">
          <cell r="A69" t="str">
            <v xml:space="preserve">Energy Efficient Electronic Ballast </v>
          </cell>
          <cell r="B69" t="str">
            <v>None</v>
          </cell>
          <cell r="C69" t="str">
            <v>ELEE</v>
          </cell>
          <cell r="E69" t="str">
            <v>99L/70L</v>
          </cell>
          <cell r="F69">
            <v>75</v>
          </cell>
        </row>
        <row r="70">
          <cell r="A70" t="str">
            <v>Energy Efficient Electronic Ballast Low Power</v>
          </cell>
          <cell r="B70" t="str">
            <v>None</v>
          </cell>
          <cell r="C70" t="str">
            <v>ELEE-L</v>
          </cell>
          <cell r="E70" t="str">
            <v>71L</v>
          </cell>
          <cell r="F70">
            <v>100</v>
          </cell>
        </row>
        <row r="71">
          <cell r="A71" t="str">
            <v>Energy Efficient Electronic Ballast High Power</v>
          </cell>
          <cell r="B71" t="str">
            <v>None</v>
          </cell>
          <cell r="C71" t="str">
            <v>ELEE-H</v>
          </cell>
          <cell r="E71" t="str">
            <v>99L/70L</v>
          </cell>
          <cell r="F71">
            <v>75</v>
          </cell>
        </row>
        <row r="72">
          <cell r="A72" t="str">
            <v xml:space="preserve">Standard Magentic Ballast </v>
          </cell>
          <cell r="B72" t="str">
            <v>None</v>
          </cell>
          <cell r="C72" t="str">
            <v>STD</v>
          </cell>
          <cell r="E72" t="str">
            <v>71L</v>
          </cell>
          <cell r="F72">
            <v>100</v>
          </cell>
        </row>
        <row r="73">
          <cell r="A73" t="str">
            <v>Standard Magentic Ballast Low Power</v>
          </cell>
          <cell r="B73" t="str">
            <v>None</v>
          </cell>
          <cell r="C73" t="str">
            <v>STD-L</v>
          </cell>
        </row>
        <row r="75">
          <cell r="I75" t="str">
            <v>Good</v>
          </cell>
        </row>
        <row r="76">
          <cell r="I76" t="str">
            <v>Better</v>
          </cell>
        </row>
        <row r="77">
          <cell r="I77" t="str">
            <v>Best</v>
          </cell>
        </row>
        <row r="80">
          <cell r="I80" t="str">
            <v>MA</v>
          </cell>
        </row>
        <row r="81">
          <cell r="I81" t="str">
            <v>NH</v>
          </cell>
        </row>
        <row r="86">
          <cell r="I86" t="str">
            <v>Low Power Ballast Factor &lt; 0.80</v>
          </cell>
        </row>
        <row r="87">
          <cell r="I87" t="str">
            <v>High Power Ballast Factor &gt; 1.0</v>
          </cell>
        </row>
      </sheetData>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 Brandt" refreshedDate="44736.43528553241" createdVersion="7" refreshedVersion="7" minRefreshableVersion="3" recordCount="498" xr:uid="{3EF598FA-C648-449F-8381-C3618B855D92}">
  <cacheSource type="worksheet">
    <worksheetSource ref="A12:AD510" sheet="NLighting Data"/>
  </cacheSource>
  <cacheFields count="30">
    <cacheField name="Existing_Location" numFmtId="0">
      <sharedItems containsSemiMixedTypes="0" containsString="0" containsNumber="1" containsInteger="1" minValue="0" maxValue="0"/>
    </cacheField>
    <cacheField name="Existing_Qty" numFmtId="0">
      <sharedItems containsSemiMixedTypes="0" containsString="0" containsNumber="1" containsInteger="1" minValue="0" maxValue="0"/>
    </cacheField>
    <cacheField name="Existing_Type" numFmtId="0">
      <sharedItems containsSemiMixedTypes="0" containsString="0" containsNumber="1" containsInteger="1" minValue="0" maxValue="0"/>
    </cacheField>
    <cacheField name="Existing_Device" numFmtId="0">
      <sharedItems containsSemiMixedTypes="0" containsString="0" containsNumber="1" containsInteger="1" minValue="0" maxValue="0"/>
    </cacheField>
    <cacheField name="Existing_" numFmtId="0">
      <sharedItems containsSemiMixedTypes="0" containsString="0" containsNumber="1" containsInteger="1" minValue="0" maxValue="0"/>
    </cacheField>
    <cacheField name="Existing_Watts/_x000a_Unit" numFmtId="0">
      <sharedItems/>
    </cacheField>
    <cacheField name="Existing_Controls" numFmtId="0">
      <sharedItems/>
    </cacheField>
    <cacheField name="Proposed_Qty" numFmtId="0">
      <sharedItems containsSemiMixedTypes="0" containsString="0" containsNumber="1" containsInteger="1" minValue="0" maxValue="0"/>
    </cacheField>
    <cacheField name="Proposed_Type" numFmtId="0">
      <sharedItems/>
    </cacheField>
    <cacheField name="Proposed_SKU" numFmtId="0">
      <sharedItems containsSemiMixedTypes="0" containsString="0" containsNumber="1" containsInteger="1" minValue="0" maxValue="0"/>
    </cacheField>
    <cacheField name="Proposed_Description" numFmtId="0">
      <sharedItems/>
    </cacheField>
    <cacheField name="Proposed_Watts/_x000a_Unit" numFmtId="0">
      <sharedItems containsMixedTypes="1" containsNumber="1" containsInteger="1" minValue="15" maxValue="15" count="2">
        <s v=""/>
        <n v="15" u="1"/>
      </sharedItems>
    </cacheField>
    <cacheField name="Proposed_Controls (1 per fixture)" numFmtId="0">
      <sharedItems/>
    </cacheField>
    <cacheField name="Existing HOU" numFmtId="0">
      <sharedItems containsSemiMixedTypes="0" containsString="0" containsNumber="1" containsInteger="1" minValue="0" maxValue="4132" count="2">
        <n v="0"/>
        <n v="4132" u="1"/>
      </sharedItems>
    </cacheField>
    <cacheField name="Proposed HOU" numFmtId="0">
      <sharedItems containsSemiMixedTypes="0" containsString="0" containsNumber="1" containsInteger="1" minValue="0" maxValue="0"/>
    </cacheField>
    <cacheField name="Lighting kWh" numFmtId="0">
      <sharedItems containsSemiMixedTypes="0" containsString="0" containsNumber="1" containsInteger="1" minValue="0" maxValue="0"/>
    </cacheField>
    <cacheField name="Controls kWh" numFmtId="0">
      <sharedItems containsSemiMixedTypes="0" containsString="0" containsNumber="1" containsInteger="1" minValue="0" maxValue="0"/>
    </cacheField>
    <cacheField name="Total kWh" numFmtId="0">
      <sharedItems containsSemiMixedTypes="0" containsString="0" containsNumber="1" containsInteger="1" minValue="0" maxValue="0"/>
    </cacheField>
    <cacheField name="Incentive" numFmtId="0">
      <sharedItems containsSemiMixedTypes="0" containsString="0" containsNumber="1" containsInteger="1" minValue="0" maxValue="0"/>
    </cacheField>
    <cacheField name="Watts Saved per Qty" numFmtId="0">
      <sharedItems/>
    </cacheField>
    <cacheField name="$/kWh" numFmtId="0">
      <sharedItems containsSemiMixedTypes="0" containsString="0" containsNumber="1" containsInteger="1" minValue="0" maxValue="0"/>
    </cacheField>
    <cacheField name="Recycling_Device Code" numFmtId="1">
      <sharedItems count="2">
        <s v=""/>
        <s v="02F32SSE" u="1"/>
      </sharedItems>
    </cacheField>
    <cacheField name="Recycling_Recycling Type" numFmtId="1">
      <sharedItems/>
    </cacheField>
    <cacheField name="Recycling_UOM" numFmtId="1">
      <sharedItems/>
    </cacheField>
    <cacheField name="Recycling_Qty" numFmtId="1">
      <sharedItems containsSemiMixedTypes="0" containsString="0" containsNumber="1" containsInteger="1" minValue="0" maxValue="0"/>
    </cacheField>
    <cacheField name="Product" numFmtId="1">
      <sharedItems/>
    </cacheField>
    <cacheField name="Product Code" numFmtId="1">
      <sharedItems containsSemiMixedTypes="0" containsString="0" containsNumber="1" containsInteger="1" minValue="0" maxValue="89" count="2">
        <n v="0"/>
        <n v="89" u="1"/>
      </sharedItems>
    </cacheField>
    <cacheField name="Control Code" numFmtId="1">
      <sharedItems/>
    </cacheField>
    <cacheField name="Lumens per Unit" numFmtId="1">
      <sharedItems/>
    </cacheField>
    <cacheField name="Min/Ws goal"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 Brandt" refreshedDate="44736.435340162039" createdVersion="7" refreshedVersion="7" minRefreshableVersion="3" recordCount="498" xr:uid="{6302F307-647E-416F-A9B5-563E185792EF}">
  <cacheSource type="worksheet">
    <worksheetSource ref="A12:AD510" sheet="Lighting Data"/>
  </cacheSource>
  <cacheFields count="30">
    <cacheField name="Existing_Location" numFmtId="0">
      <sharedItems containsSemiMixedTypes="0" containsString="0" containsNumber="1" containsInteger="1" minValue="0" maxValue="0"/>
    </cacheField>
    <cacheField name="Existing_Qty" numFmtId="0">
      <sharedItems containsSemiMixedTypes="0" containsString="0" containsNumber="1" containsInteger="1" minValue="0" maxValue="0"/>
    </cacheField>
    <cacheField name="Existing_Type" numFmtId="0">
      <sharedItems containsSemiMixedTypes="0" containsString="0" containsNumber="1" containsInteger="1" minValue="0" maxValue="0"/>
    </cacheField>
    <cacheField name="Existing_Device" numFmtId="0">
      <sharedItems containsSemiMixedTypes="0" containsString="0" containsNumber="1" containsInteger="1" minValue="0" maxValue="0"/>
    </cacheField>
    <cacheField name="Existing_" numFmtId="0">
      <sharedItems containsSemiMixedTypes="0" containsString="0" containsNumber="1" containsInteger="1" minValue="0" maxValue="0"/>
    </cacheField>
    <cacheField name="Existing_Watts/_x000a_Unit" numFmtId="0">
      <sharedItems/>
    </cacheField>
    <cacheField name="Existing_Controls" numFmtId="0">
      <sharedItems/>
    </cacheField>
    <cacheField name="Proposed_Qty" numFmtId="0">
      <sharedItems containsSemiMixedTypes="0" containsString="0" containsNumber="1" containsInteger="1" minValue="0" maxValue="0"/>
    </cacheField>
    <cacheField name="Proposed_Type" numFmtId="0">
      <sharedItems/>
    </cacheField>
    <cacheField name="Proposed_SKU" numFmtId="0">
      <sharedItems containsSemiMixedTypes="0" containsString="0" containsNumber="1" containsInteger="1" minValue="0" maxValue="0"/>
    </cacheField>
    <cacheField name="Proposed_Description" numFmtId="0">
      <sharedItems/>
    </cacheField>
    <cacheField name="Proposed_Watts/_x000a_Unit" numFmtId="0">
      <sharedItems containsMixedTypes="1" containsNumber="1" containsInteger="1" minValue="13" maxValue="13" count="2">
        <s v=""/>
        <n v="13" u="1"/>
      </sharedItems>
    </cacheField>
    <cacheField name="Proposed_Controls (1 per fixture)" numFmtId="0">
      <sharedItems/>
    </cacheField>
    <cacheField name="Existing HOU" numFmtId="0">
      <sharedItems containsSemiMixedTypes="0" containsString="0" containsNumber="1" containsInteger="1" minValue="0" maxValue="4132" count="2">
        <n v="0"/>
        <n v="4132" u="1"/>
      </sharedItems>
    </cacheField>
    <cacheField name="Proposed HOU" numFmtId="0">
      <sharedItems containsSemiMixedTypes="0" containsString="0" containsNumber="1" containsInteger="1" minValue="0" maxValue="0"/>
    </cacheField>
    <cacheField name="Lighting kWh" numFmtId="0">
      <sharedItems containsSemiMixedTypes="0" containsString="0" containsNumber="1" containsInteger="1" minValue="0" maxValue="0"/>
    </cacheField>
    <cacheField name="Controls kWh" numFmtId="0">
      <sharedItems containsSemiMixedTypes="0" containsString="0" containsNumber="1" containsInteger="1" minValue="0" maxValue="0"/>
    </cacheField>
    <cacheField name="Total kWh" numFmtId="0">
      <sharedItems containsSemiMixedTypes="0" containsString="0" containsNumber="1" containsInteger="1" minValue="0" maxValue="0"/>
    </cacheField>
    <cacheField name="Incentive" numFmtId="0">
      <sharedItems containsSemiMixedTypes="0" containsString="0" containsNumber="1" containsInteger="1" minValue="0" maxValue="0"/>
    </cacheField>
    <cacheField name="Watts Saved per Qty" numFmtId="0">
      <sharedItems/>
    </cacheField>
    <cacheField name="$/kWh" numFmtId="0">
      <sharedItems containsSemiMixedTypes="0" containsString="0" containsNumber="1" containsInteger="1" minValue="0" maxValue="0"/>
    </cacheField>
    <cacheField name="Recycling_Device Code" numFmtId="3">
      <sharedItems count="2">
        <s v=""/>
        <s v="02F32SSE" u="1"/>
      </sharedItems>
    </cacheField>
    <cacheField name="Recycling_Recycling Type" numFmtId="3">
      <sharedItems/>
    </cacheField>
    <cacheField name="Recycling_UOM" numFmtId="3">
      <sharedItems/>
    </cacheField>
    <cacheField name="Recycling_Qty" numFmtId="3">
      <sharedItems containsSemiMixedTypes="0" containsString="0" containsNumber="1" containsInteger="1" minValue="0" maxValue="0"/>
    </cacheField>
    <cacheField name="Product" numFmtId="3">
      <sharedItems/>
    </cacheField>
    <cacheField name="Product Code" numFmtId="3">
      <sharedItems containsSemiMixedTypes="0" containsString="0" containsNumber="1" containsInteger="1" minValue="0" maxValue="89" count="2">
        <n v="0"/>
        <n v="89" u="1"/>
      </sharedItems>
    </cacheField>
    <cacheField name="Control Code" numFmtId="3">
      <sharedItems/>
    </cacheField>
    <cacheField name="Lumens per Unit" numFmtId="3">
      <sharedItems containsSemiMixedTypes="0" containsString="0" containsNumber="1" containsInteger="1" minValue="0" maxValue="0"/>
    </cacheField>
    <cacheField name="Min/Ws goal"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r>
    <n v="0"/>
    <n v="0"/>
    <n v="0"/>
    <n v="0"/>
    <n v="0"/>
    <s v=""/>
    <s v="None"/>
    <n v="0"/>
    <s v=""/>
    <n v="0"/>
    <s v=""/>
    <x v="0"/>
    <s v="None"/>
    <x v="0"/>
    <n v="0"/>
    <n v="0"/>
    <n v="0"/>
    <n v="0"/>
    <n v="0"/>
    <s v=""/>
    <n v="0"/>
    <x v="0"/>
    <s v=""/>
    <s v=""/>
    <n v="0"/>
    <s v=""/>
    <x v="0"/>
    <s v="NA"/>
    <s v=""/>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r>
    <n v="0"/>
    <n v="0"/>
    <n v="0"/>
    <n v="0"/>
    <n v="0"/>
    <s v=""/>
    <s v="None"/>
    <n v="0"/>
    <s v=""/>
    <n v="0"/>
    <s v=""/>
    <x v="0"/>
    <s v="None"/>
    <x v="0"/>
    <n v="0"/>
    <n v="0"/>
    <n v="0"/>
    <n v="0"/>
    <n v="0"/>
    <s v=""/>
    <n v="0"/>
    <x v="0"/>
    <s v=""/>
    <s v=""/>
    <n v="0"/>
    <s v=""/>
    <x v="0"/>
    <s v="NA"/>
    <n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6BDEA5-5F46-456F-B561-C0B110E0BF4F}"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4:H4" firstHeaderRow="0" firstDataRow="1" firstDataCol="4"/>
  <pivotFields count="30">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name="Proposed_Watts/Unit"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numFmtId="3" outline="0" showAll="0" defaultSubtotal="0">
      <items count="2">
        <item h="1" x="0"/>
        <item m="1"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4">
    <field x="26"/>
    <field x="21"/>
    <field x="11"/>
    <field x="13"/>
  </rowFields>
  <colFields count="1">
    <field x="-2"/>
  </colFields>
  <colItems count="4">
    <i>
      <x/>
    </i>
    <i i="1">
      <x v="1"/>
    </i>
    <i i="2">
      <x v="2"/>
    </i>
    <i i="3">
      <x v="3"/>
    </i>
  </colItems>
  <dataFields count="4">
    <dataField name="Sum of Existing_Qty" fld="1" baseField="0" baseItem="0"/>
    <dataField name="Sum of Proposed_Qty" fld="7" baseField="0" baseItem="0"/>
    <dataField name="Sum of Incentive" fld="18" baseField="0" baseItem="0"/>
    <dataField name="Sum of Lighting kWh" fld="15" baseField="13"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8E7D87-85EF-4C0A-9766-3F8A78A3AC3F}" name="PivotTable2"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4:H4" firstHeaderRow="0" firstDataRow="1" firstDataCol="4"/>
  <pivotFields count="30">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name="Proposed_Watts/Unit"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numFmtId="3" outline="0" showAll="0" defaultSubtotal="0">
      <items count="2">
        <item h="1" x="0"/>
        <item m="1"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4">
    <field x="26"/>
    <field x="21"/>
    <field x="11"/>
    <field x="13"/>
  </rowFields>
  <colFields count="1">
    <field x="-2"/>
  </colFields>
  <colItems count="4">
    <i>
      <x/>
    </i>
    <i i="1">
      <x v="1"/>
    </i>
    <i i="2">
      <x v="2"/>
    </i>
    <i i="3">
      <x v="3"/>
    </i>
  </colItems>
  <dataFields count="4">
    <dataField name="Sum of Existing_Qty" fld="1" baseField="0" baseItem="0"/>
    <dataField name="Sum of Proposed_Qty" fld="7" baseField="0" baseItem="0"/>
    <dataField name="Sum of Incentive" fld="18" baseField="0" baseItem="0"/>
    <dataField name="Sum of Lighting kWh" fld="15" baseField="13" baseItem="0" numFmtId="3"/>
  </dataFields>
  <formats count="10">
    <format dxfId="25">
      <pivotArea outline="0" collapsedLevelsAreSubtotals="1" fieldPosition="0"/>
    </format>
    <format dxfId="24">
      <pivotArea dataOnly="0" labelOnly="1" fieldPosition="0">
        <references count="1">
          <reference field="26" count="0"/>
        </references>
      </pivotArea>
    </format>
    <format dxfId="23">
      <pivotArea dataOnly="0" labelOnly="1" fieldPosition="0">
        <references count="2">
          <reference field="21" count="1">
            <x v="1"/>
          </reference>
          <reference field="26" count="0" selected="0"/>
        </references>
      </pivotArea>
    </format>
    <format dxfId="22">
      <pivotArea dataOnly="0" labelOnly="1" fieldPosition="0">
        <references count="3">
          <reference field="11" count="1">
            <x v="1"/>
          </reference>
          <reference field="21" count="1" selected="0">
            <x v="1"/>
          </reference>
          <reference field="26" count="0" selected="0"/>
        </references>
      </pivotArea>
    </format>
    <format dxfId="21">
      <pivotArea dataOnly="0" labelOnly="1" fieldPosition="0">
        <references count="4">
          <reference field="11" count="1" selected="0">
            <x v="1"/>
          </reference>
          <reference field="13" count="0"/>
          <reference field="21" count="1" selected="0">
            <x v="1"/>
          </reference>
          <reference field="26" count="0" selected="0"/>
        </references>
      </pivotArea>
    </format>
    <format dxfId="20">
      <pivotArea outline="0" collapsedLevelsAreSubtotals="1" fieldPosition="0"/>
    </format>
    <format dxfId="19">
      <pivotArea dataOnly="0" labelOnly="1" fieldPosition="0">
        <references count="1">
          <reference field="26" count="0"/>
        </references>
      </pivotArea>
    </format>
    <format dxfId="18">
      <pivotArea dataOnly="0" labelOnly="1" fieldPosition="0">
        <references count="2">
          <reference field="21" count="1">
            <x v="1"/>
          </reference>
          <reference field="26" count="0" selected="0"/>
        </references>
      </pivotArea>
    </format>
    <format dxfId="17">
      <pivotArea dataOnly="0" labelOnly="1" fieldPosition="0">
        <references count="3">
          <reference field="11" count="1">
            <x v="1"/>
          </reference>
          <reference field="21" count="1" selected="0">
            <x v="1"/>
          </reference>
          <reference field="26" count="0" selected="0"/>
        </references>
      </pivotArea>
    </format>
    <format dxfId="16">
      <pivotArea dataOnly="0" labelOnly="1" fieldPosition="0">
        <references count="4">
          <reference field="11" count="1" selected="0">
            <x v="1"/>
          </reference>
          <reference field="13" count="0"/>
          <reference field="21" count="1" selected="0">
            <x v="1"/>
          </reference>
          <reference field="26"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99C474-9300-4F5F-8245-27544939FD34}" name="VC_Workbook" displayName="VC_Workbook" ref="A5:C35" totalsRowShown="0">
  <autoFilter ref="A5:C35" xr:uid="{1A0C6BB9-99E0-42BE-A19D-180A06B3C13A}"/>
  <tableColumns count="3">
    <tableColumn id="1" xr3:uid="{0B075252-C85A-48EE-8677-CC74A6F786DC}" name="Date" dataDxfId="15"/>
    <tableColumn id="2" xr3:uid="{F60D4B24-A665-42E3-8140-EE04A801131C}" name="Version"/>
    <tableColumn id="3" xr3:uid="{5A6EDB9A-85E9-4F5B-9618-ABF6F3805011}" name="Change Notes"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02505E-58B1-46FD-892A-DF9CB7EF7889}" name="VC_Lookups" displayName="VC_Lookups" ref="E5:G24" totalsRowShown="0">
  <autoFilter ref="E5:G24" xr:uid="{00272A6D-1C1C-4515-881B-8D4D4BFE7ECD}"/>
  <tableColumns count="3">
    <tableColumn id="1" xr3:uid="{B043FA29-C723-419E-A9D9-1FF3BF171867}" name="Date" dataDxfId="13"/>
    <tableColumn id="2" xr3:uid="{D4D67B11-57E9-4C20-9070-F5FFBA1BFF54}" name="Version"/>
    <tableColumn id="3" xr3:uid="{3C35BEDA-B61F-43A9-890B-4FD953ABECA5}" name="Change Notes"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5BC854-A953-4D82-BDA3-BBE78DE32E8A}" name="VC_SKU" displayName="VC_SKU" ref="I5:K41" totalsRowShown="0">
  <autoFilter ref="I5:K41" xr:uid="{6805FF78-CC82-4C72-9178-6FF6A630E201}"/>
  <tableColumns count="3">
    <tableColumn id="1" xr3:uid="{AD2CC821-8D77-4010-81B9-07B80C32BD92}" name="Date" dataDxfId="11"/>
    <tableColumn id="2" xr3:uid="{0BA3C99E-824F-4E77-A04E-C49EA2932475}" name="Version"/>
    <tableColumn id="3" xr3:uid="{B6A31B2E-CE6B-4A92-A4D4-B0E132356BBE}" name="Change Notes" dataDxfId="1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6.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E59C-4A45-4482-92E2-4F26B10B87B4}">
  <sheetPr codeName="Sheet3">
    <pageSetUpPr autoPageBreaks="0"/>
  </sheetPr>
  <dimension ref="A1:AD106"/>
  <sheetViews>
    <sheetView showGridLines="0" tabSelected="1" topLeftCell="A6" zoomScale="115" zoomScaleNormal="115" workbookViewId="0">
      <selection activeCell="L18" sqref="L18"/>
    </sheetView>
  </sheetViews>
  <sheetFormatPr defaultColWidth="0" defaultRowHeight="14.5" zeroHeight="1" x14ac:dyDescent="0.35"/>
  <cols>
    <col min="1" max="1" width="28.54296875" customWidth="1"/>
    <col min="2" max="2" width="8.7265625" customWidth="1"/>
    <col min="3" max="3" width="14.26953125" hidden="1" customWidth="1"/>
    <col min="4" max="4" width="15.7265625" customWidth="1"/>
    <col min="5" max="5" width="12.7265625" customWidth="1"/>
    <col min="6" max="6" width="10.6328125" customWidth="1"/>
    <col min="7" max="7" width="16.81640625" customWidth="1"/>
    <col min="8" max="8" width="9.81640625" hidden="1" customWidth="1"/>
    <col min="9" max="9" width="11.7265625" customWidth="1"/>
    <col min="10" max="10" width="4.1796875" hidden="1" customWidth="1"/>
    <col min="11" max="11" width="12.81640625" hidden="1" customWidth="1"/>
    <col min="12" max="12" width="9.1796875" customWidth="1"/>
    <col min="13" max="13" width="25.7265625" customWidth="1"/>
    <col min="14" max="16" width="12.81640625" customWidth="1"/>
    <col min="17" max="17" width="13.1796875" customWidth="1"/>
    <col min="18" max="18" width="9.81640625" customWidth="1"/>
    <col min="19" max="19" width="12" customWidth="1"/>
    <col min="20" max="20" width="12.7265625" customWidth="1"/>
    <col min="21" max="30" width="9.1796875" customWidth="1"/>
    <col min="31" max="16384" width="9.1796875" hidden="1"/>
  </cols>
  <sheetData>
    <row r="1" spans="1:20" x14ac:dyDescent="0.35">
      <c r="A1" s="1" t="s">
        <v>0</v>
      </c>
      <c r="R1" s="451" t="s">
        <v>1</v>
      </c>
      <c r="S1" s="452"/>
      <c r="T1" s="453"/>
    </row>
    <row r="2" spans="1:20" x14ac:dyDescent="0.35">
      <c r="A2" s="318"/>
      <c r="B2" s="319" t="s">
        <v>2</v>
      </c>
      <c r="C2" s="399" t="s">
        <v>3</v>
      </c>
      <c r="D2" s="400"/>
      <c r="E2" s="400"/>
      <c r="F2" s="400"/>
      <c r="G2" s="400"/>
      <c r="H2" s="400"/>
      <c r="I2" s="401"/>
      <c r="R2" s="320" t="s">
        <v>4</v>
      </c>
      <c r="S2" s="92" t="str">
        <f>Version!B3</f>
        <v>WB_1.10.7</v>
      </c>
      <c r="T2" s="394">
        <f>Version!B4</f>
        <v>45371</v>
      </c>
    </row>
    <row r="3" spans="1:20" x14ac:dyDescent="0.35">
      <c r="A3" s="318"/>
      <c r="B3" s="319" t="s">
        <v>5</v>
      </c>
      <c r="C3" s="399" t="s">
        <v>6</v>
      </c>
      <c r="D3" s="400"/>
      <c r="E3" s="400"/>
      <c r="F3" s="400"/>
      <c r="G3" s="400"/>
      <c r="H3" s="400"/>
      <c r="I3" s="401"/>
      <c r="R3" s="320" t="s">
        <v>7</v>
      </c>
      <c r="S3" s="92" t="str">
        <f>Version!F3</f>
        <v>WB_1.10.7</v>
      </c>
      <c r="T3" s="394">
        <f>Version!F4</f>
        <v>45371</v>
      </c>
    </row>
    <row r="4" spans="1:20" ht="15" thickBot="1" x14ac:dyDescent="0.4">
      <c r="A4" s="318"/>
      <c r="B4" s="319" t="s">
        <v>8</v>
      </c>
      <c r="C4" s="399" t="s">
        <v>2530</v>
      </c>
      <c r="D4" s="400"/>
      <c r="E4" s="400"/>
      <c r="F4" s="400"/>
      <c r="G4" s="400"/>
      <c r="H4" s="400"/>
      <c r="I4" s="401"/>
      <c r="M4" t="s">
        <v>9</v>
      </c>
      <c r="R4" s="321" t="s">
        <v>10</v>
      </c>
      <c r="S4" s="111" t="str">
        <f>Version!J3</f>
        <v>SK_2.6</v>
      </c>
      <c r="T4" s="395">
        <f>Version!J4</f>
        <v>45160</v>
      </c>
    </row>
    <row r="5" spans="1:20" x14ac:dyDescent="0.35">
      <c r="A5" s="318"/>
      <c r="B5" s="319" t="s">
        <v>11</v>
      </c>
      <c r="C5" s="399" t="s">
        <v>12</v>
      </c>
      <c r="D5" s="400"/>
      <c r="E5" s="400"/>
      <c r="F5" s="400"/>
      <c r="G5" s="400"/>
      <c r="H5" s="400"/>
      <c r="I5" s="401"/>
      <c r="M5" s="1" t="s">
        <v>13</v>
      </c>
    </row>
    <row r="6" spans="1:20" x14ac:dyDescent="0.35">
      <c r="A6" s="318"/>
      <c r="B6" s="319" t="s">
        <v>14</v>
      </c>
      <c r="C6" s="399" t="s">
        <v>15</v>
      </c>
      <c r="D6" s="400"/>
      <c r="E6" s="400"/>
      <c r="F6" s="400"/>
      <c r="G6" s="400"/>
      <c r="H6" s="400"/>
      <c r="I6" s="401"/>
      <c r="M6" s="448"/>
      <c r="N6" s="448"/>
      <c r="O6" s="448"/>
      <c r="P6" s="448"/>
      <c r="Q6" s="448"/>
    </row>
    <row r="7" spans="1:20" ht="15" hidden="1" customHeight="1" x14ac:dyDescent="0.35">
      <c r="A7" s="318"/>
      <c r="B7" s="2" t="s">
        <v>16</v>
      </c>
      <c r="C7" s="243" t="s">
        <v>17</v>
      </c>
      <c r="D7" s="243"/>
      <c r="E7" s="243"/>
      <c r="F7" s="243"/>
      <c r="G7" s="243"/>
      <c r="H7" s="243"/>
      <c r="I7" s="243"/>
      <c r="M7" s="448"/>
      <c r="N7" s="448"/>
      <c r="O7" s="448"/>
      <c r="P7" s="448"/>
      <c r="Q7" s="448"/>
    </row>
    <row r="8" spans="1:20" x14ac:dyDescent="0.35">
      <c r="A8" s="318"/>
      <c r="B8" s="319" t="s">
        <v>18</v>
      </c>
      <c r="C8" s="399" t="s">
        <v>19</v>
      </c>
      <c r="D8" s="400"/>
      <c r="E8" s="400"/>
      <c r="F8" s="400"/>
      <c r="G8" s="400"/>
      <c r="H8" s="400"/>
      <c r="I8" s="401"/>
      <c r="M8" s="448"/>
      <c r="N8" s="448"/>
      <c r="O8" s="448"/>
      <c r="P8" s="448"/>
      <c r="Q8" s="448"/>
    </row>
    <row r="9" spans="1:20" ht="15" hidden="1" customHeight="1" x14ac:dyDescent="0.35">
      <c r="A9" s="318"/>
      <c r="B9" s="319" t="s">
        <v>20</v>
      </c>
      <c r="C9" s="236" t="s">
        <v>21</v>
      </c>
      <c r="D9" s="236"/>
      <c r="E9" s="236"/>
      <c r="F9" s="236"/>
      <c r="G9" s="236"/>
      <c r="H9" s="236"/>
      <c r="I9" s="236"/>
      <c r="J9" s="322"/>
      <c r="K9" s="322"/>
      <c r="M9" s="448"/>
      <c r="N9" s="448"/>
      <c r="O9" s="448"/>
      <c r="P9" s="448"/>
      <c r="Q9" s="448"/>
    </row>
    <row r="10" spans="1:20" x14ac:dyDescent="0.35">
      <c r="A10" s="459" t="s">
        <v>22</v>
      </c>
      <c r="B10" s="460"/>
      <c r="C10" s="402" t="s">
        <v>23</v>
      </c>
      <c r="D10" s="403"/>
      <c r="E10" s="403"/>
      <c r="F10" s="403"/>
      <c r="G10" s="403"/>
      <c r="H10" s="403"/>
      <c r="I10" s="404"/>
      <c r="J10" s="68"/>
      <c r="K10" s="68"/>
      <c r="M10" s="448"/>
      <c r="N10" s="448"/>
      <c r="O10" s="448"/>
      <c r="P10" s="448"/>
      <c r="Q10" s="448"/>
    </row>
    <row r="11" spans="1:20" x14ac:dyDescent="0.35">
      <c r="A11" s="459" t="s">
        <v>24</v>
      </c>
      <c r="B11" s="460"/>
      <c r="C11" s="415" t="s">
        <v>1768</v>
      </c>
      <c r="D11" s="416"/>
      <c r="E11" s="416"/>
      <c r="F11" s="416"/>
      <c r="G11" s="416"/>
      <c r="H11" s="416"/>
      <c r="I11" s="417"/>
      <c r="J11" s="323"/>
      <c r="K11" s="323"/>
      <c r="M11" s="448"/>
      <c r="N11" s="448"/>
      <c r="O11" s="448"/>
      <c r="P11" s="448"/>
      <c r="Q11" s="448"/>
    </row>
    <row r="12" spans="1:20" x14ac:dyDescent="0.35">
      <c r="A12" s="318"/>
      <c r="B12" s="319" t="s">
        <v>26</v>
      </c>
      <c r="C12" s="399" t="s">
        <v>27</v>
      </c>
      <c r="D12" s="400"/>
      <c r="E12" s="400"/>
      <c r="F12" s="400"/>
      <c r="G12" s="400"/>
      <c r="H12" s="400"/>
      <c r="I12" s="401"/>
      <c r="M12" s="448"/>
      <c r="N12" s="448"/>
      <c r="O12" s="448"/>
      <c r="P12" s="448"/>
      <c r="Q12" s="448"/>
    </row>
    <row r="13" spans="1:20" x14ac:dyDescent="0.35">
      <c r="A13" s="318"/>
      <c r="B13" s="319" t="s">
        <v>28</v>
      </c>
      <c r="C13" s="399" t="s">
        <v>29</v>
      </c>
      <c r="D13" s="400"/>
      <c r="E13" s="400"/>
      <c r="F13" s="400"/>
      <c r="G13" s="400"/>
      <c r="H13" s="400"/>
      <c r="I13" s="401"/>
      <c r="M13" s="448"/>
      <c r="N13" s="448"/>
      <c r="O13" s="448"/>
      <c r="P13" s="448"/>
      <c r="Q13" s="448"/>
    </row>
    <row r="14" spans="1:20" ht="30" customHeight="1" x14ac:dyDescent="0.35">
      <c r="A14" s="454" t="s">
        <v>2424</v>
      </c>
      <c r="B14" s="455"/>
      <c r="C14" s="396"/>
      <c r="D14" s="397"/>
      <c r="E14" s="397"/>
      <c r="F14" s="397"/>
      <c r="G14" s="397"/>
      <c r="H14" s="397"/>
      <c r="I14" s="398"/>
      <c r="J14" s="324"/>
      <c r="K14" s="324"/>
      <c r="M14" s="448"/>
      <c r="N14" s="448"/>
      <c r="O14" s="448"/>
      <c r="P14" s="448"/>
      <c r="Q14" s="448"/>
    </row>
    <row r="15" spans="1:20" x14ac:dyDescent="0.35">
      <c r="A15" s="318"/>
      <c r="B15" s="319" t="s">
        <v>30</v>
      </c>
      <c r="C15" s="456">
        <v>0.12</v>
      </c>
      <c r="D15" s="457"/>
      <c r="E15" s="457"/>
      <c r="F15" s="457"/>
      <c r="G15" s="457"/>
      <c r="H15" s="457"/>
      <c r="I15" s="458"/>
      <c r="J15" s="11"/>
      <c r="K15" s="11"/>
    </row>
    <row r="16" spans="1:20" x14ac:dyDescent="0.35">
      <c r="A16" s="2"/>
      <c r="B16" s="2"/>
      <c r="M16" s="427" t="s">
        <v>31</v>
      </c>
      <c r="N16" s="428"/>
      <c r="O16" s="428"/>
      <c r="P16" s="428"/>
      <c r="Q16" s="429"/>
    </row>
    <row r="17" spans="1:17" x14ac:dyDescent="0.35">
      <c r="A17" s="1" t="s">
        <v>32</v>
      </c>
      <c r="M17" s="430"/>
      <c r="N17" s="431"/>
      <c r="O17" s="431"/>
      <c r="P17" s="431"/>
      <c r="Q17" s="432"/>
    </row>
    <row r="18" spans="1:17" ht="30" customHeight="1" x14ac:dyDescent="0.35">
      <c r="A18" s="325" t="s">
        <v>33</v>
      </c>
      <c r="B18" s="326" t="s">
        <v>34</v>
      </c>
      <c r="C18" s="327" t="s">
        <v>2395</v>
      </c>
      <c r="D18" s="327" t="s">
        <v>2396</v>
      </c>
      <c r="E18" s="368" t="s">
        <v>2414</v>
      </c>
      <c r="F18" s="368" t="s">
        <v>2433</v>
      </c>
      <c r="G18" s="368" t="s">
        <v>2434</v>
      </c>
      <c r="H18" s="326" t="s">
        <v>37</v>
      </c>
      <c r="I18" s="326" t="s">
        <v>36</v>
      </c>
      <c r="J18" s="328"/>
      <c r="K18" s="328"/>
      <c r="M18" s="430"/>
      <c r="N18" s="431"/>
      <c r="O18" s="431"/>
      <c r="P18" s="431"/>
      <c r="Q18" s="432"/>
    </row>
    <row r="19" spans="1:17" x14ac:dyDescent="0.35">
      <c r="A19" s="3" t="s">
        <v>38</v>
      </c>
      <c r="B19" s="329">
        <f>Lighting!E2</f>
        <v>0</v>
      </c>
      <c r="C19" s="330">
        <f>SUM(Lighting!AX12:AX509)</f>
        <v>0</v>
      </c>
      <c r="D19" s="330">
        <f ca="1">Lighting!E3</f>
        <v>0</v>
      </c>
      <c r="E19" s="330">
        <f ca="1">IFERROR(SUM(Lighting!S12:S509),"")</f>
        <v>0</v>
      </c>
      <c r="F19" s="369">
        <f ca="1">IFERROR(SUM(Lighting!U12:U509),"")</f>
        <v>0</v>
      </c>
      <c r="G19" s="369">
        <f ca="1">IFERROR(SUM(Lighting!V12:V509),"")</f>
        <v>0</v>
      </c>
      <c r="H19" s="331">
        <f ca="1">IFERROR(I19/C19,0)</f>
        <v>0</v>
      </c>
      <c r="I19" s="332">
        <f ca="1">IF(Lookups!O80&gt;9,0,Lighting!E6)</f>
        <v>0</v>
      </c>
      <c r="J19" s="333"/>
      <c r="M19" s="433"/>
      <c r="N19" s="434"/>
      <c r="O19" s="434"/>
      <c r="P19" s="434"/>
      <c r="Q19" s="435"/>
    </row>
    <row r="20" spans="1:17" x14ac:dyDescent="0.35">
      <c r="A20" s="3" t="s">
        <v>39</v>
      </c>
      <c r="B20" s="329">
        <f>NewSKULighting!E2</f>
        <v>0</v>
      </c>
      <c r="C20" s="330">
        <f>SUM(NewSKULighting!AW115:AW612)</f>
        <v>0</v>
      </c>
      <c r="D20" s="334">
        <f ca="1">NewSKULighting!E3</f>
        <v>0</v>
      </c>
      <c r="E20" s="330">
        <f ca="1">IFERROR(SUM(NewSKULighting!S115:S612),"")</f>
        <v>0</v>
      </c>
      <c r="F20" s="370">
        <f ca="1">IFERROR(SUM(NewSKULighting!U115:U612),"")</f>
        <v>0</v>
      </c>
      <c r="G20" s="370">
        <f ca="1">IFERROR(SUM(NewSKULighting!V115:V612),"")</f>
        <v>0</v>
      </c>
      <c r="H20" s="331">
        <f>IFERROR(I20/C20,0)</f>
        <v>0</v>
      </c>
      <c r="I20" s="335"/>
      <c r="J20" s="333"/>
      <c r="N20" s="336"/>
      <c r="O20" s="336"/>
      <c r="P20" s="336"/>
      <c r="Q20" s="336"/>
    </row>
    <row r="21" spans="1:17" ht="15" customHeight="1" x14ac:dyDescent="0.35">
      <c r="A21" s="3" t="s">
        <v>40</v>
      </c>
      <c r="B21" s="329">
        <f>SUMIF(Lighting!$M$12:$M$509,"&lt;&gt;None",Lighting!$H$12:$H$509)</f>
        <v>0</v>
      </c>
      <c r="C21" s="330">
        <f>Lighting!E4</f>
        <v>0</v>
      </c>
      <c r="D21" s="334">
        <f>Lighting!E4</f>
        <v>0</v>
      </c>
      <c r="E21" s="330">
        <f>IFERROR(SUM(Lighting!T12:T509),"")</f>
        <v>0</v>
      </c>
      <c r="F21" s="370">
        <f>IFERROR(SUM(Lighting!W12:W509),"")</f>
        <v>0</v>
      </c>
      <c r="G21" s="370">
        <f>IFERROR(SUM(Lighting!X12:X509),"")</f>
        <v>0</v>
      </c>
      <c r="H21" s="337"/>
      <c r="I21" s="335"/>
      <c r="J21" s="333"/>
      <c r="M21" s="138"/>
      <c r="N21" s="138"/>
      <c r="O21" s="138"/>
      <c r="P21" s="138"/>
      <c r="Q21" s="138"/>
    </row>
    <row r="22" spans="1:17" ht="15" customHeight="1" x14ac:dyDescent="0.35">
      <c r="A22" s="3" t="s">
        <v>41</v>
      </c>
      <c r="B22" s="329">
        <f>SUMIF(NewSKULighting!$M$115:$M$612,"&lt;&gt;None",NewSKULighting!$H$115:$H$612)</f>
        <v>0</v>
      </c>
      <c r="C22" s="330">
        <f>NewSKULighting!E4</f>
        <v>0</v>
      </c>
      <c r="D22" s="334">
        <f>NewSKULighting!E4</f>
        <v>0</v>
      </c>
      <c r="E22" s="330">
        <f>IFERROR(SUM(NewSKULighting!T115:T612),"")</f>
        <v>0</v>
      </c>
      <c r="F22" s="370">
        <f>IFERROR(SUM(NewSKULighting!W115:W612),"")</f>
        <v>0</v>
      </c>
      <c r="G22" s="370">
        <f>IFERROR(SUM(NewSKULighting!X115:X612),"")</f>
        <v>0</v>
      </c>
      <c r="H22" s="337"/>
      <c r="I22" s="335"/>
      <c r="J22" s="333"/>
      <c r="M22" s="442" t="s">
        <v>42</v>
      </c>
      <c r="N22" s="443"/>
      <c r="O22" s="444"/>
      <c r="P22" s="442" t="s">
        <v>36</v>
      </c>
      <c r="Q22" s="444"/>
    </row>
    <row r="23" spans="1:17" x14ac:dyDescent="0.35">
      <c r="A23" s="3" t="s">
        <v>43</v>
      </c>
      <c r="B23" s="329">
        <f>'Standalone Controls'!E2</f>
        <v>0</v>
      </c>
      <c r="C23" s="330">
        <f>'Standalone Controls'!E3</f>
        <v>0</v>
      </c>
      <c r="D23" s="330">
        <f>'Standalone Controls'!E3</f>
        <v>0</v>
      </c>
      <c r="E23" s="330">
        <f>IFERROR(SUM('Standalone Controls'!H12:H31),"")</f>
        <v>0</v>
      </c>
      <c r="F23" s="369">
        <f>IFERROR(SUM('Standalone Controls'!I12:I31),"")</f>
        <v>0</v>
      </c>
      <c r="G23" s="369">
        <f>IFERROR(SUM('Standalone Controls'!J12:J31),"")</f>
        <v>0</v>
      </c>
      <c r="H23" s="331">
        <f ca="1">IFERROR(I23/C23,0)</f>
        <v>0</v>
      </c>
      <c r="I23" s="332">
        <f ca="1">IF(Lookups!O80&gt;9,0,'Standalone Controls'!E4)</f>
        <v>0</v>
      </c>
      <c r="J23" s="333"/>
      <c r="M23" s="445"/>
      <c r="N23" s="446"/>
      <c r="O23" s="447"/>
      <c r="P23" s="445"/>
      <c r="Q23" s="447"/>
    </row>
    <row r="24" spans="1:17" ht="15" hidden="1" customHeight="1" x14ac:dyDescent="0.35">
      <c r="A24" s="3" t="s">
        <v>44</v>
      </c>
      <c r="B24" s="329"/>
      <c r="C24" s="337"/>
      <c r="D24" s="330"/>
      <c r="E24" s="330"/>
      <c r="F24" s="369"/>
      <c r="G24" s="369"/>
      <c r="H24" s="337"/>
      <c r="I24" s="332"/>
      <c r="J24" s="333"/>
      <c r="K24" s="333"/>
      <c r="M24" s="418" t="str">
        <f ca="1">_xlfn.CONCAT(Lookups!N85,Lookups!O85)</f>
        <v/>
      </c>
      <c r="N24" s="419"/>
      <c r="O24" s="420"/>
      <c r="P24" s="436" t="str">
        <f ca="1">Lookups!O82</f>
        <v/>
      </c>
      <c r="Q24" s="437"/>
    </row>
    <row r="25" spans="1:17" x14ac:dyDescent="0.35">
      <c r="A25" s="338" t="s">
        <v>45</v>
      </c>
      <c r="B25" s="339">
        <f>SUM(B19:B23)</f>
        <v>0</v>
      </c>
      <c r="C25" s="340">
        <f>SUM(C19:C23)</f>
        <v>0</v>
      </c>
      <c r="D25" s="340">
        <f ca="1">SUM(D19:D23)</f>
        <v>0</v>
      </c>
      <c r="E25" s="340">
        <f ca="1">IFERROR(SUM(E19:E23),0)</f>
        <v>0</v>
      </c>
      <c r="F25" s="371">
        <f ca="1">IFERROR(SUM(F19:F23),4)</f>
        <v>0</v>
      </c>
      <c r="G25" s="371">
        <f ca="1">IFERROR(SUM(G19:G23),4)</f>
        <v>0</v>
      </c>
      <c r="H25" s="341">
        <f ca="1">IFERROR(I25/C25,0)</f>
        <v>0</v>
      </c>
      <c r="I25" s="342">
        <f ca="1">IF(Lookups!O80&gt;9,0,SUM(I19:I23))</f>
        <v>0</v>
      </c>
      <c r="J25" s="343"/>
      <c r="K25" s="343"/>
      <c r="M25" s="421"/>
      <c r="N25" s="422"/>
      <c r="O25" s="423"/>
      <c r="P25" s="438"/>
      <c r="Q25" s="439"/>
    </row>
    <row r="26" spans="1:17" ht="15" customHeight="1" x14ac:dyDescent="0.35">
      <c r="D26" s="344"/>
      <c r="E26" s="344"/>
      <c r="F26" s="344"/>
      <c r="G26" s="344"/>
      <c r="M26" s="421"/>
      <c r="N26" s="422"/>
      <c r="O26" s="423"/>
      <c r="P26" s="438"/>
      <c r="Q26" s="439"/>
    </row>
    <row r="27" spans="1:17" ht="15" customHeight="1" x14ac:dyDescent="0.35">
      <c r="A27" s="414" t="s">
        <v>2397</v>
      </c>
      <c r="B27" s="414"/>
      <c r="C27" s="345"/>
      <c r="D27" s="346">
        <f ca="1">IFERROR(D25*C15,0)</f>
        <v>0</v>
      </c>
      <c r="E27" s="366"/>
      <c r="F27" s="449" t="s">
        <v>2520</v>
      </c>
      <c r="G27" s="449"/>
      <c r="H27" s="3"/>
      <c r="I27" s="372" cm="1">
        <f t="array" ref="I27">IFERROR(SUM(SUMIF(Lighting!$AH$12:$AH$509,IndoorFixtures,Lighting!$R$12:$R$509),SUMIF(NewSKULighting!$AH$115:$AH$612,IndoorFixtures,NewSKULighting!$R$115:$R$612)),"")</f>
        <v>0</v>
      </c>
      <c r="M27" s="421"/>
      <c r="N27" s="422"/>
      <c r="O27" s="423"/>
      <c r="P27" s="438"/>
      <c r="Q27" s="439"/>
    </row>
    <row r="28" spans="1:17" ht="15" customHeight="1" x14ac:dyDescent="0.35">
      <c r="A28" s="414" t="s">
        <v>2531</v>
      </c>
      <c r="B28" s="414"/>
      <c r="C28" s="337"/>
      <c r="D28" s="346">
        <f ca="1">IFERROR(C14-I25,"")</f>
        <v>0</v>
      </c>
      <c r="E28" s="366"/>
      <c r="F28" s="449" t="s">
        <v>2497</v>
      </c>
      <c r="G28" s="449"/>
      <c r="H28" s="3"/>
      <c r="I28" s="393" cm="1">
        <f t="array" ref="I28">IFERROR(SUM(SUMIF(Lighting!$AH$12:$AH$509,IndoorFixtures,Lighting!$H$12:$H$509),SUMIF(NewSKULighting!$AH$115:$AH$612,IndoorFixtures,NewSKULighting!$H$115:$H$612)),"")</f>
        <v>0</v>
      </c>
      <c r="M28" s="424"/>
      <c r="N28" s="425"/>
      <c r="O28" s="426"/>
      <c r="P28" s="440"/>
      <c r="Q28" s="441"/>
    </row>
    <row r="29" spans="1:17" x14ac:dyDescent="0.35">
      <c r="A29" s="414" t="s">
        <v>2398</v>
      </c>
      <c r="B29" s="414"/>
      <c r="C29" s="337"/>
      <c r="D29" s="12">
        <f ca="1">IFERROR(D28/D27,0)</f>
        <v>0</v>
      </c>
      <c r="E29" s="367"/>
      <c r="F29" s="449" t="s">
        <v>2521</v>
      </c>
      <c r="G29" s="449"/>
      <c r="H29" s="3"/>
      <c r="I29" s="372" cm="1">
        <f t="array" ref="I29">IFERROR(SUM(SUMIF(Lighting!$AH$12:$AH$509,OutdoorFixtures,Lighting!$R$12:$R$509),SUMIF(NewSKULighting!$AH$115:$AH$612,OutdoorFixtures,NewSKULighting!$R$115:$R$612)),"")</f>
        <v>0</v>
      </c>
      <c r="M29" s="347" t="s">
        <v>46</v>
      </c>
    </row>
    <row r="30" spans="1:17" x14ac:dyDescent="0.35">
      <c r="A30" s="450" t="s">
        <v>2522</v>
      </c>
      <c r="B30" s="450"/>
      <c r="C30" s="392"/>
      <c r="D30" s="12">
        <f ca="1">IFERROR(E25/D25,0)</f>
        <v>0</v>
      </c>
      <c r="E30" s="367"/>
      <c r="F30" s="449" t="s">
        <v>2498</v>
      </c>
      <c r="G30" s="449"/>
      <c r="H30" s="3"/>
      <c r="I30" s="393" cm="1">
        <f t="array" ref="I30">IFERROR(SUM(SUMIF(Lighting!$AH$12:$AH$509,OutdoorFixtures,Lighting!$H$12:$H$509),SUMIF(NewSKULighting!$AH$115:$AH$612,OutdoorFixtures,NewSKULighting!$H$115:$H$612)),"")</f>
        <v>0</v>
      </c>
      <c r="M30" s="347"/>
    </row>
    <row r="31" spans="1:17" x14ac:dyDescent="0.35">
      <c r="A31" s="450" t="s">
        <v>2526</v>
      </c>
      <c r="B31" s="450"/>
      <c r="C31" s="392"/>
      <c r="D31" s="12" cm="1">
        <f t="array" ref="D31">IFERROR(IFERROR(SUM(SUMIF(Lighting!$AH$12:$AH$509,IndoorFixtures,Lighting!$S$12:$S$509),SUMIF(NewSKULighting!$AH$115:$AH$612,IndoorFixtures,NewSKULighting!$S$115:$S$612))/($I$27-$I$32),0),0)</f>
        <v>0</v>
      </c>
      <c r="E31" s="367"/>
      <c r="F31" s="449" t="s">
        <v>2528</v>
      </c>
      <c r="G31" s="449"/>
      <c r="H31" s="3"/>
      <c r="I31" s="372" cm="1">
        <f t="array" ref="I31">IFERROR(SUM(SUMIF(Lighting!$AH$12:$AH$509,OutdoorFixtures,Lighting!$Q$12:$Q$509),SUMIF(NewSKULighting!$AH$115:$AH$612,OutdoorFixtures,NewSKULighting!$Q$115:$Q$612)),"")</f>
        <v>0</v>
      </c>
      <c r="M31" s="347"/>
    </row>
    <row r="32" spans="1:17" x14ac:dyDescent="0.35">
      <c r="A32" s="450" t="s">
        <v>2527</v>
      </c>
      <c r="B32" s="450"/>
      <c r="C32" s="392"/>
      <c r="D32" s="12" cm="1">
        <f t="array" ref="D32">IFERROR(IFERROR(SUM(SUMIF(Lighting!$AH$12:$AH$509,OutdoorFixtures,Lighting!$S$12:$S$509),SUMIF(NewSKULighting!$AH$115:$AH$612,OutdoorFixtures,NewSKULighting!$S$115:$S$612))/($I$29-$I$31),0),0)</f>
        <v>0</v>
      </c>
      <c r="E32" s="367"/>
      <c r="F32" s="449" t="s">
        <v>2529</v>
      </c>
      <c r="G32" s="449"/>
      <c r="H32" s="3"/>
      <c r="I32" s="372" cm="1">
        <f t="array" ref="I32">IFERROR(SUM(SUMIF(Lighting!$AH$12:$AH$509,IndoorFixtures,Lighting!$Q$12:$Q$509),SUMIF(NewSKULighting!$AH$115:$AH$612,IndoorFixtures,NewSKULighting!$Q$115:$Q$612)),"")</f>
        <v>0</v>
      </c>
      <c r="M32" s="347"/>
    </row>
    <row r="33" spans="1:20" ht="15" customHeight="1" x14ac:dyDescent="0.35">
      <c r="L33" s="348"/>
      <c r="M33" s="348"/>
      <c r="N33" s="348"/>
      <c r="O33" s="348"/>
      <c r="P33" s="348"/>
      <c r="Q33" s="348"/>
      <c r="R33" s="348"/>
      <c r="S33" s="348"/>
      <c r="T33" s="348"/>
    </row>
    <row r="34" spans="1:20" ht="16.5" customHeight="1" x14ac:dyDescent="0.35">
      <c r="A34" s="405" t="s">
        <v>47</v>
      </c>
      <c r="B34" s="406"/>
      <c r="C34" s="406"/>
      <c r="D34" s="406"/>
      <c r="E34" s="406"/>
      <c r="F34" s="406"/>
      <c r="G34" s="406"/>
      <c r="H34" s="406"/>
      <c r="I34" s="406"/>
      <c r="J34" s="406"/>
      <c r="K34" s="406"/>
      <c r="L34" s="406"/>
      <c r="M34" s="406"/>
      <c r="N34" s="406"/>
      <c r="O34" s="406"/>
      <c r="P34" s="406"/>
      <c r="Q34" s="407"/>
      <c r="T34" s="349"/>
    </row>
    <row r="35" spans="1:20" x14ac:dyDescent="0.35">
      <c r="A35" s="408"/>
      <c r="B35" s="409"/>
      <c r="C35" s="409"/>
      <c r="D35" s="409"/>
      <c r="E35" s="409"/>
      <c r="F35" s="409"/>
      <c r="G35" s="409"/>
      <c r="H35" s="409"/>
      <c r="I35" s="409"/>
      <c r="J35" s="409"/>
      <c r="K35" s="409"/>
      <c r="L35" s="409"/>
      <c r="M35" s="409"/>
      <c r="N35" s="409"/>
      <c r="O35" s="409"/>
      <c r="P35" s="409"/>
      <c r="Q35" s="410"/>
      <c r="T35" s="349"/>
    </row>
    <row r="36" spans="1:20" x14ac:dyDescent="0.35">
      <c r="A36" s="408"/>
      <c r="B36" s="409"/>
      <c r="C36" s="409"/>
      <c r="D36" s="409"/>
      <c r="E36" s="409"/>
      <c r="F36" s="409"/>
      <c r="G36" s="409"/>
      <c r="H36" s="409"/>
      <c r="I36" s="409"/>
      <c r="J36" s="409"/>
      <c r="K36" s="409"/>
      <c r="L36" s="409"/>
      <c r="M36" s="409"/>
      <c r="N36" s="409"/>
      <c r="O36" s="409"/>
      <c r="P36" s="409"/>
      <c r="Q36" s="410"/>
      <c r="T36" s="349"/>
    </row>
    <row r="37" spans="1:20" x14ac:dyDescent="0.35">
      <c r="A37" s="408"/>
      <c r="B37" s="409"/>
      <c r="C37" s="409"/>
      <c r="D37" s="409"/>
      <c r="E37" s="409"/>
      <c r="F37" s="409"/>
      <c r="G37" s="409"/>
      <c r="H37" s="409"/>
      <c r="I37" s="409"/>
      <c r="J37" s="409"/>
      <c r="K37" s="409"/>
      <c r="L37" s="409"/>
      <c r="M37" s="409"/>
      <c r="N37" s="409"/>
      <c r="O37" s="409"/>
      <c r="P37" s="409"/>
      <c r="Q37" s="410"/>
      <c r="T37" s="349"/>
    </row>
    <row r="38" spans="1:20" x14ac:dyDescent="0.35">
      <c r="A38" s="408"/>
      <c r="B38" s="409"/>
      <c r="C38" s="409"/>
      <c r="D38" s="409"/>
      <c r="E38" s="409"/>
      <c r="F38" s="409"/>
      <c r="G38" s="409"/>
      <c r="H38" s="409"/>
      <c r="I38" s="409"/>
      <c r="J38" s="409"/>
      <c r="K38" s="409"/>
      <c r="L38" s="409"/>
      <c r="M38" s="409"/>
      <c r="N38" s="409"/>
      <c r="O38" s="409"/>
      <c r="P38" s="409"/>
      <c r="Q38" s="410"/>
      <c r="T38" s="349"/>
    </row>
    <row r="39" spans="1:20" x14ac:dyDescent="0.35">
      <c r="A39" s="408"/>
      <c r="B39" s="409"/>
      <c r="C39" s="409"/>
      <c r="D39" s="409"/>
      <c r="E39" s="409"/>
      <c r="F39" s="409"/>
      <c r="G39" s="409"/>
      <c r="H39" s="409"/>
      <c r="I39" s="409"/>
      <c r="J39" s="409"/>
      <c r="K39" s="409"/>
      <c r="L39" s="409"/>
      <c r="M39" s="409"/>
      <c r="N39" s="409"/>
      <c r="O39" s="409"/>
      <c r="P39" s="409"/>
      <c r="Q39" s="410"/>
      <c r="T39" s="349"/>
    </row>
    <row r="40" spans="1:20" x14ac:dyDescent="0.35">
      <c r="A40" s="408"/>
      <c r="B40" s="409"/>
      <c r="C40" s="409"/>
      <c r="D40" s="409"/>
      <c r="E40" s="409"/>
      <c r="F40" s="409"/>
      <c r="G40" s="409"/>
      <c r="H40" s="409"/>
      <c r="I40" s="409"/>
      <c r="J40" s="409"/>
      <c r="K40" s="409"/>
      <c r="L40" s="409"/>
      <c r="M40" s="409"/>
      <c r="N40" s="409"/>
      <c r="O40" s="409"/>
      <c r="P40" s="409"/>
      <c r="Q40" s="410"/>
      <c r="T40" s="349"/>
    </row>
    <row r="41" spans="1:20" x14ac:dyDescent="0.35">
      <c r="A41" s="408"/>
      <c r="B41" s="409"/>
      <c r="C41" s="409"/>
      <c r="D41" s="409"/>
      <c r="E41" s="409"/>
      <c r="F41" s="409"/>
      <c r="G41" s="409"/>
      <c r="H41" s="409"/>
      <c r="I41" s="409"/>
      <c r="J41" s="409"/>
      <c r="K41" s="409"/>
      <c r="L41" s="409"/>
      <c r="M41" s="409"/>
      <c r="N41" s="409"/>
      <c r="O41" s="409"/>
      <c r="P41" s="409"/>
      <c r="Q41" s="410"/>
      <c r="T41" s="349"/>
    </row>
    <row r="42" spans="1:20" x14ac:dyDescent="0.35">
      <c r="A42" s="408"/>
      <c r="B42" s="409"/>
      <c r="C42" s="409"/>
      <c r="D42" s="409"/>
      <c r="E42" s="409"/>
      <c r="F42" s="409"/>
      <c r="G42" s="409"/>
      <c r="H42" s="409"/>
      <c r="I42" s="409"/>
      <c r="J42" s="409"/>
      <c r="K42" s="409"/>
      <c r="L42" s="409"/>
      <c r="M42" s="409"/>
      <c r="N42" s="409"/>
      <c r="O42" s="409"/>
      <c r="P42" s="409"/>
      <c r="Q42" s="410"/>
      <c r="T42" s="349"/>
    </row>
    <row r="43" spans="1:20" x14ac:dyDescent="0.35">
      <c r="A43" s="408"/>
      <c r="B43" s="409"/>
      <c r="C43" s="409"/>
      <c r="D43" s="409"/>
      <c r="E43" s="409"/>
      <c r="F43" s="409"/>
      <c r="G43" s="409"/>
      <c r="H43" s="409"/>
      <c r="I43" s="409"/>
      <c r="J43" s="409"/>
      <c r="K43" s="409"/>
      <c r="L43" s="409"/>
      <c r="M43" s="409"/>
      <c r="N43" s="409"/>
      <c r="O43" s="409"/>
      <c r="P43" s="409"/>
      <c r="Q43" s="410"/>
      <c r="T43" s="349"/>
    </row>
    <row r="44" spans="1:20" x14ac:dyDescent="0.35">
      <c r="A44" s="411"/>
      <c r="B44" s="412"/>
      <c r="C44" s="412"/>
      <c r="D44" s="412"/>
      <c r="E44" s="412"/>
      <c r="F44" s="412"/>
      <c r="G44" s="412"/>
      <c r="H44" s="412"/>
      <c r="I44" s="412"/>
      <c r="J44" s="412"/>
      <c r="K44" s="412"/>
      <c r="L44" s="412"/>
      <c r="M44" s="412"/>
      <c r="N44" s="412"/>
      <c r="O44" s="412"/>
      <c r="P44" s="412"/>
      <c r="Q44" s="413"/>
      <c r="T44" s="349"/>
    </row>
    <row r="45" spans="1:20" x14ac:dyDescent="0.35"/>
    <row r="46" spans="1:20" x14ac:dyDescent="0.35"/>
    <row r="47" spans="1:20" x14ac:dyDescent="0.35"/>
    <row r="48" spans="1:2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sheetData>
  <sheetProtection algorithmName="SHA-512" hashValue="GsjDM/sBdxiaHOC6mcomnl/cfHNqNAextLTmD4zYgCZyUuKPcrAdFNqxf15lcbsFI//jjJs8foV67FZmZkb1yQ==" saltValue="I25P6rm1jweFfYzVXaS0yw==" spinCount="100000" sheet="1" objects="1" scenarios="1"/>
  <mergeCells count="35">
    <mergeCell ref="F27:G27"/>
    <mergeCell ref="A10:B10"/>
    <mergeCell ref="A11:B11"/>
    <mergeCell ref="F31:G31"/>
    <mergeCell ref="F32:G32"/>
    <mergeCell ref="A31:B31"/>
    <mergeCell ref="A32:B32"/>
    <mergeCell ref="R1:T1"/>
    <mergeCell ref="A30:B30"/>
    <mergeCell ref="F28:G28"/>
    <mergeCell ref="F30:G30"/>
    <mergeCell ref="F29:G29"/>
    <mergeCell ref="C2:I2"/>
    <mergeCell ref="C3:I3"/>
    <mergeCell ref="C4:I4"/>
    <mergeCell ref="C5:I5"/>
    <mergeCell ref="C6:I6"/>
    <mergeCell ref="A14:B14"/>
    <mergeCell ref="C15:I15"/>
    <mergeCell ref="C14:I14"/>
    <mergeCell ref="C8:I8"/>
    <mergeCell ref="C10:I10"/>
    <mergeCell ref="A34:Q44"/>
    <mergeCell ref="A28:B28"/>
    <mergeCell ref="A29:B29"/>
    <mergeCell ref="C11:I11"/>
    <mergeCell ref="C12:I12"/>
    <mergeCell ref="C13:I13"/>
    <mergeCell ref="A27:B27"/>
    <mergeCell ref="M24:O28"/>
    <mergeCell ref="M16:Q19"/>
    <mergeCell ref="P24:Q28"/>
    <mergeCell ref="M22:O23"/>
    <mergeCell ref="P22:Q23"/>
    <mergeCell ref="M6:Q14"/>
  </mergeCells>
  <dataValidations count="4">
    <dataValidation type="list" allowBlank="1" showInputMessage="1" showErrorMessage="1" sqref="C8" xr:uid="{52926376-9179-4D4A-946B-A99ACCC314AC}">
      <formula1>Lighting_Locations</formula1>
    </dataValidation>
    <dataValidation type="list" allowBlank="1" showInputMessage="1" showErrorMessage="1" sqref="C9:K9" xr:uid="{3AE2E885-B9A9-4662-9A2F-CA3501734A0B}">
      <formula1>Distributors</formula1>
    </dataValidation>
    <dataValidation type="list" allowBlank="1" showInputMessage="1" showErrorMessage="1" sqref="C15 J15:K15" xr:uid="{A649B11B-3836-4F25-8E55-FFD11100F573}">
      <formula1>Electric_Rate</formula1>
    </dataValidation>
    <dataValidation type="list" allowBlank="1" showInputMessage="1" showErrorMessage="1" sqref="J11:K11" xr:uid="{E50797F9-D647-49F1-8FA4-162C0F8BF4D6}">
      <formula1>State</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B819E498-15F1-48AE-BDDA-40262BC95C92}">
            <xm:f>Lookups!$O$80=0</xm:f>
            <x14:dxf>
              <fill>
                <patternFill>
                  <bgColor rgb="FFFF0000"/>
                </patternFill>
              </fill>
            </x14:dxf>
          </x14:cfRule>
          <x14:cfRule type="expression" priority="2" id="{503EE73D-45AF-41A3-95BE-7D14BFA62A7C}">
            <xm:f>Lookups!$O$80&gt;7</xm:f>
            <x14:dxf>
              <fill>
                <patternFill>
                  <bgColor rgb="FFFF0000"/>
                </patternFill>
              </fill>
            </x14:dxf>
          </x14:cfRule>
          <x14:cfRule type="expression" priority="3" id="{2498086C-A299-49C1-8798-276F5EA045FA}">
            <xm:f>Lookups!$O$80&lt;6</xm:f>
            <x14:dxf>
              <fill>
                <patternFill>
                  <bgColor rgb="FFFFFF00"/>
                </patternFill>
              </fill>
            </x14:dxf>
          </x14:cfRule>
          <x14:cfRule type="expression" priority="4" id="{11462B68-471E-40B3-B006-44818FEBB1E9}">
            <xm:f>Lookups!$M$82=0</xm:f>
            <x14:dxf>
              <fill>
                <patternFill>
                  <bgColor theme="0"/>
                </patternFill>
              </fill>
            </x14:dxf>
          </x14:cfRule>
          <x14:cfRule type="expression" priority="5" id="{4EF8E372-A592-444C-A00C-3C2E1B53AB6B}">
            <xm:f>AND(Lookups!$O$80&gt;3,Lookups!$O$80&lt;8)</xm:f>
            <x14:dxf>
              <fill>
                <patternFill>
                  <bgColor theme="9"/>
                </patternFill>
              </fill>
            </x14:dxf>
          </x14:cfRule>
          <xm:sqref>P24:Q28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53AD-9246-471F-8C78-5BB0FAF247D1}">
  <sheetPr>
    <tabColor theme="9" tint="0.59999389629810485"/>
  </sheetPr>
  <dimension ref="A1:E48"/>
  <sheetViews>
    <sheetView zoomScale="120" zoomScaleNormal="120" workbookViewId="0">
      <selection activeCell="B11" sqref="B11:C17"/>
    </sheetView>
  </sheetViews>
  <sheetFormatPr defaultRowHeight="14.5" x14ac:dyDescent="0.35"/>
  <cols>
    <col min="1" max="1" width="12.1796875" customWidth="1"/>
    <col min="2" max="2" width="7" customWidth="1"/>
    <col min="3" max="3" width="17.1796875" customWidth="1"/>
    <col min="4" max="4" width="40" customWidth="1"/>
    <col min="5" max="5" width="12.1796875" customWidth="1"/>
  </cols>
  <sheetData>
    <row r="1" spans="1:5" ht="49.5" customHeight="1" thickBot="1" x14ac:dyDescent="0.4">
      <c r="A1" s="532"/>
      <c r="B1" s="533" t="s">
        <v>2413</v>
      </c>
      <c r="C1" s="533"/>
      <c r="D1" s="533"/>
      <c r="E1" s="534"/>
    </row>
    <row r="2" spans="1:5" ht="11.25" customHeight="1" x14ac:dyDescent="0.35">
      <c r="A2" s="532"/>
      <c r="B2" s="535" t="s">
        <v>581</v>
      </c>
      <c r="C2" s="536"/>
      <c r="D2" s="178" t="s">
        <v>582</v>
      </c>
      <c r="E2" s="534"/>
    </row>
    <row r="3" spans="1:5" ht="11.25" customHeight="1" x14ac:dyDescent="0.35">
      <c r="A3" s="532"/>
      <c r="B3" s="537" t="s">
        <v>583</v>
      </c>
      <c r="C3" s="538"/>
      <c r="D3" s="173" t="s">
        <v>584</v>
      </c>
      <c r="E3" s="534"/>
    </row>
    <row r="4" spans="1:5" ht="11.25" customHeight="1" x14ac:dyDescent="0.35">
      <c r="A4" s="532"/>
      <c r="B4" s="537"/>
      <c r="C4" s="538"/>
      <c r="D4" s="173" t="s">
        <v>585</v>
      </c>
      <c r="E4" s="534"/>
    </row>
    <row r="5" spans="1:5" ht="11.25" customHeight="1" x14ac:dyDescent="0.35">
      <c r="A5" s="532"/>
      <c r="B5" s="526" t="s">
        <v>586</v>
      </c>
      <c r="C5" s="527"/>
      <c r="D5" s="177" t="s">
        <v>587</v>
      </c>
      <c r="E5" s="534"/>
    </row>
    <row r="6" spans="1:5" ht="11.25" customHeight="1" x14ac:dyDescent="0.35">
      <c r="A6" s="532"/>
      <c r="B6" s="526"/>
      <c r="C6" s="527"/>
      <c r="D6" s="177" t="s">
        <v>588</v>
      </c>
      <c r="E6" s="534"/>
    </row>
    <row r="7" spans="1:5" ht="11.25" customHeight="1" x14ac:dyDescent="0.35">
      <c r="A7" s="532"/>
      <c r="B7" s="537" t="s">
        <v>589</v>
      </c>
      <c r="C7" s="538"/>
      <c r="D7" s="173" t="s">
        <v>590</v>
      </c>
      <c r="E7" s="534"/>
    </row>
    <row r="8" spans="1:5" ht="11.25" customHeight="1" x14ac:dyDescent="0.35">
      <c r="A8" s="532"/>
      <c r="B8" s="526" t="s">
        <v>591</v>
      </c>
      <c r="C8" s="527"/>
      <c r="D8" s="177" t="s">
        <v>592</v>
      </c>
      <c r="E8" s="534"/>
    </row>
    <row r="9" spans="1:5" ht="11.25" customHeight="1" x14ac:dyDescent="0.35">
      <c r="A9" s="532"/>
      <c r="B9" s="526"/>
      <c r="C9" s="527"/>
      <c r="D9" s="177" t="s">
        <v>591</v>
      </c>
      <c r="E9" s="534"/>
    </row>
    <row r="10" spans="1:5" ht="11.25" customHeight="1" x14ac:dyDescent="0.35">
      <c r="A10" s="532"/>
      <c r="B10" s="537" t="s">
        <v>593</v>
      </c>
      <c r="C10" s="538"/>
      <c r="D10" s="173" t="s">
        <v>594</v>
      </c>
      <c r="E10" s="534"/>
    </row>
    <row r="11" spans="1:5" ht="11.25" customHeight="1" x14ac:dyDescent="0.35">
      <c r="A11" s="532"/>
      <c r="B11" s="526" t="s">
        <v>595</v>
      </c>
      <c r="C11" s="527"/>
      <c r="D11" s="177" t="s">
        <v>596</v>
      </c>
      <c r="E11" s="534"/>
    </row>
    <row r="12" spans="1:5" ht="11.25" customHeight="1" x14ac:dyDescent="0.35">
      <c r="A12" s="532"/>
      <c r="B12" s="526"/>
      <c r="C12" s="527"/>
      <c r="D12" s="177" t="s">
        <v>597</v>
      </c>
      <c r="E12" s="534"/>
    </row>
    <row r="13" spans="1:5" ht="11.25" customHeight="1" x14ac:dyDescent="0.35">
      <c r="A13" s="532"/>
      <c r="B13" s="526"/>
      <c r="C13" s="527"/>
      <c r="D13" s="177" t="s">
        <v>598</v>
      </c>
      <c r="E13" s="534"/>
    </row>
    <row r="14" spans="1:5" ht="11.25" customHeight="1" x14ac:dyDescent="0.35">
      <c r="A14" s="532"/>
      <c r="B14" s="526"/>
      <c r="C14" s="527"/>
      <c r="D14" s="177" t="s">
        <v>599</v>
      </c>
      <c r="E14" s="534"/>
    </row>
    <row r="15" spans="1:5" ht="11.25" customHeight="1" x14ac:dyDescent="0.35">
      <c r="A15" s="532"/>
      <c r="B15" s="526"/>
      <c r="C15" s="527"/>
      <c r="D15" s="177" t="s">
        <v>600</v>
      </c>
      <c r="E15" s="534"/>
    </row>
    <row r="16" spans="1:5" ht="11.25" customHeight="1" x14ac:dyDescent="0.35">
      <c r="A16" s="532"/>
      <c r="B16" s="526"/>
      <c r="C16" s="527"/>
      <c r="D16" s="177" t="s">
        <v>601</v>
      </c>
      <c r="E16" s="534"/>
    </row>
    <row r="17" spans="1:5" ht="11.25" customHeight="1" x14ac:dyDescent="0.35">
      <c r="A17" s="532"/>
      <c r="B17" s="526"/>
      <c r="C17" s="527"/>
      <c r="D17" s="177" t="s">
        <v>602</v>
      </c>
      <c r="E17" s="534"/>
    </row>
    <row r="18" spans="1:5" ht="11.25" customHeight="1" x14ac:dyDescent="0.35">
      <c r="A18" s="532"/>
      <c r="B18" s="530" t="s">
        <v>603</v>
      </c>
      <c r="C18" s="531"/>
      <c r="D18" s="174" t="s">
        <v>604</v>
      </c>
      <c r="E18" s="534"/>
    </row>
    <row r="19" spans="1:5" ht="11.25" customHeight="1" x14ac:dyDescent="0.35">
      <c r="A19" s="532"/>
      <c r="B19" s="530"/>
      <c r="C19" s="531"/>
      <c r="D19" s="174" t="s">
        <v>605</v>
      </c>
      <c r="E19" s="534"/>
    </row>
    <row r="20" spans="1:5" ht="11.25" customHeight="1" x14ac:dyDescent="0.35">
      <c r="A20" s="532"/>
      <c r="B20" s="530"/>
      <c r="C20" s="531"/>
      <c r="D20" s="174" t="s">
        <v>606</v>
      </c>
      <c r="E20" s="534"/>
    </row>
    <row r="21" spans="1:5" ht="11.25" customHeight="1" x14ac:dyDescent="0.35">
      <c r="A21" s="532"/>
      <c r="B21" s="526" t="s">
        <v>607</v>
      </c>
      <c r="C21" s="527"/>
      <c r="D21" s="177" t="s">
        <v>608</v>
      </c>
      <c r="E21" s="534"/>
    </row>
    <row r="22" spans="1:5" ht="11.25" customHeight="1" x14ac:dyDescent="0.35">
      <c r="A22" s="532"/>
      <c r="B22" s="526"/>
      <c r="C22" s="527"/>
      <c r="D22" s="177" t="s">
        <v>609</v>
      </c>
      <c r="E22" s="534"/>
    </row>
    <row r="23" spans="1:5" ht="11.25" customHeight="1" x14ac:dyDescent="0.35">
      <c r="A23" s="532"/>
      <c r="B23" s="526"/>
      <c r="C23" s="527"/>
      <c r="D23" s="177" t="s">
        <v>610</v>
      </c>
      <c r="E23" s="534"/>
    </row>
    <row r="24" spans="1:5" ht="11.25" customHeight="1" x14ac:dyDescent="0.35">
      <c r="A24" s="532"/>
      <c r="B24" s="526"/>
      <c r="C24" s="527"/>
      <c r="D24" s="177" t="s">
        <v>611</v>
      </c>
      <c r="E24" s="534"/>
    </row>
    <row r="25" spans="1:5" ht="11.25" customHeight="1" x14ac:dyDescent="0.35">
      <c r="A25" s="532"/>
      <c r="B25" s="530" t="s">
        <v>612</v>
      </c>
      <c r="C25" s="531"/>
      <c r="D25" s="174" t="s">
        <v>613</v>
      </c>
      <c r="E25" s="534"/>
    </row>
    <row r="26" spans="1:5" ht="11.25" customHeight="1" x14ac:dyDescent="0.35">
      <c r="A26" s="532"/>
      <c r="B26" s="530"/>
      <c r="C26" s="531"/>
      <c r="D26" s="174" t="s">
        <v>614</v>
      </c>
      <c r="E26" s="534"/>
    </row>
    <row r="27" spans="1:5" ht="11.25" customHeight="1" x14ac:dyDescent="0.35">
      <c r="A27" s="532"/>
      <c r="B27" s="530"/>
      <c r="C27" s="531"/>
      <c r="D27" s="174" t="s">
        <v>615</v>
      </c>
      <c r="E27" s="534"/>
    </row>
    <row r="28" spans="1:5" ht="22.5" customHeight="1" x14ac:dyDescent="0.35">
      <c r="A28" s="532"/>
      <c r="B28" s="526" t="s">
        <v>616</v>
      </c>
      <c r="C28" s="527"/>
      <c r="D28" s="177" t="s">
        <v>617</v>
      </c>
      <c r="E28" s="534"/>
    </row>
    <row r="29" spans="1:5" ht="11.25" customHeight="1" x14ac:dyDescent="0.35">
      <c r="A29" s="532"/>
      <c r="B29" s="526"/>
      <c r="C29" s="527"/>
      <c r="D29" s="177" t="s">
        <v>618</v>
      </c>
      <c r="E29" s="534"/>
    </row>
    <row r="30" spans="1:5" ht="11.25" customHeight="1" x14ac:dyDescent="0.35">
      <c r="A30" s="532"/>
      <c r="B30" s="526"/>
      <c r="C30" s="527"/>
      <c r="D30" s="177" t="s">
        <v>619</v>
      </c>
      <c r="E30" s="534"/>
    </row>
    <row r="31" spans="1:5" ht="22.5" customHeight="1" x14ac:dyDescent="0.35">
      <c r="A31" s="532"/>
      <c r="B31" s="530" t="s">
        <v>620</v>
      </c>
      <c r="C31" s="531"/>
      <c r="D31" s="174" t="s">
        <v>621</v>
      </c>
      <c r="E31" s="534"/>
    </row>
    <row r="32" spans="1:5" ht="11.25" customHeight="1" x14ac:dyDescent="0.35">
      <c r="A32" s="532"/>
      <c r="B32" s="526" t="s">
        <v>622</v>
      </c>
      <c r="C32" s="527"/>
      <c r="D32" s="177" t="s">
        <v>623</v>
      </c>
      <c r="E32" s="534"/>
    </row>
    <row r="33" spans="1:5" ht="22.5" customHeight="1" x14ac:dyDescent="0.35">
      <c r="A33" s="532"/>
      <c r="B33" s="530" t="s">
        <v>624</v>
      </c>
      <c r="C33" s="531"/>
      <c r="D33" s="175" t="s">
        <v>625</v>
      </c>
      <c r="E33" s="534"/>
    </row>
    <row r="34" spans="1:5" ht="11.25" customHeight="1" x14ac:dyDescent="0.35">
      <c r="A34" s="532"/>
      <c r="B34" s="530"/>
      <c r="C34" s="531"/>
      <c r="D34" s="174" t="s">
        <v>626</v>
      </c>
      <c r="E34" s="534"/>
    </row>
    <row r="35" spans="1:5" ht="11.25" customHeight="1" x14ac:dyDescent="0.35">
      <c r="A35" s="532"/>
      <c r="B35" s="530" t="s">
        <v>627</v>
      </c>
      <c r="C35" s="531"/>
      <c r="D35" s="174" t="s">
        <v>628</v>
      </c>
      <c r="E35" s="534"/>
    </row>
    <row r="36" spans="1:5" ht="11.25" customHeight="1" x14ac:dyDescent="0.35">
      <c r="A36" s="532"/>
      <c r="B36" s="530" t="s">
        <v>629</v>
      </c>
      <c r="C36" s="531"/>
      <c r="D36" s="174" t="s">
        <v>630</v>
      </c>
      <c r="E36" s="534"/>
    </row>
    <row r="37" spans="1:5" ht="22.5" customHeight="1" x14ac:dyDescent="0.35">
      <c r="A37" s="532"/>
      <c r="B37" s="526" t="s">
        <v>631</v>
      </c>
      <c r="C37" s="527"/>
      <c r="D37" s="177" t="s">
        <v>632</v>
      </c>
      <c r="E37" s="534"/>
    </row>
    <row r="38" spans="1:5" ht="11.25" customHeight="1" x14ac:dyDescent="0.35">
      <c r="A38" s="532"/>
      <c r="B38" s="526" t="s">
        <v>633</v>
      </c>
      <c r="C38" s="527"/>
      <c r="D38" s="539" t="s">
        <v>634</v>
      </c>
      <c r="E38" s="534"/>
    </row>
    <row r="39" spans="1:5" ht="11.25" customHeight="1" x14ac:dyDescent="0.35">
      <c r="A39" s="532"/>
      <c r="B39" s="526"/>
      <c r="C39" s="527"/>
      <c r="D39" s="539"/>
      <c r="E39" s="534"/>
    </row>
    <row r="40" spans="1:5" ht="11.25" customHeight="1" x14ac:dyDescent="0.35">
      <c r="A40" s="532"/>
      <c r="B40" s="530" t="s">
        <v>635</v>
      </c>
      <c r="C40" s="531"/>
      <c r="D40" s="174" t="s">
        <v>636</v>
      </c>
      <c r="E40" s="534"/>
    </row>
    <row r="41" spans="1:5" ht="11.25" customHeight="1" x14ac:dyDescent="0.35">
      <c r="A41" s="532"/>
      <c r="B41" s="526" t="s">
        <v>637</v>
      </c>
      <c r="C41" s="527"/>
      <c r="D41" s="177" t="s">
        <v>638</v>
      </c>
      <c r="E41" s="534"/>
    </row>
    <row r="42" spans="1:5" ht="11.25" customHeight="1" x14ac:dyDescent="0.35">
      <c r="A42" s="532"/>
      <c r="B42" s="526"/>
      <c r="C42" s="527"/>
      <c r="D42" s="177" t="s">
        <v>639</v>
      </c>
      <c r="E42" s="534"/>
    </row>
    <row r="43" spans="1:5" ht="11.25" customHeight="1" x14ac:dyDescent="0.35">
      <c r="A43" s="532"/>
      <c r="B43" s="526" t="s">
        <v>640</v>
      </c>
      <c r="C43" s="527"/>
      <c r="D43" s="177" t="s">
        <v>641</v>
      </c>
      <c r="E43" s="534"/>
    </row>
    <row r="44" spans="1:5" ht="22.5" customHeight="1" x14ac:dyDescent="0.35">
      <c r="A44" s="532"/>
      <c r="B44" s="530" t="s">
        <v>642</v>
      </c>
      <c r="C44" s="531"/>
      <c r="D44" s="174" t="s">
        <v>643</v>
      </c>
      <c r="E44" s="534"/>
    </row>
    <row r="45" spans="1:5" ht="11.25" customHeight="1" x14ac:dyDescent="0.35">
      <c r="A45" s="532"/>
      <c r="B45" s="526" t="s">
        <v>644</v>
      </c>
      <c r="C45" s="527"/>
      <c r="D45" s="177" t="s">
        <v>645</v>
      </c>
      <c r="E45" s="534"/>
    </row>
    <row r="46" spans="1:5" ht="11.25" customHeight="1" x14ac:dyDescent="0.35">
      <c r="A46" s="532"/>
      <c r="B46" s="526"/>
      <c r="C46" s="527"/>
      <c r="D46" s="177" t="s">
        <v>646</v>
      </c>
      <c r="E46" s="534"/>
    </row>
    <row r="47" spans="1:5" ht="11.25" customHeight="1" x14ac:dyDescent="0.35">
      <c r="A47" s="532"/>
      <c r="B47" s="526" t="s">
        <v>647</v>
      </c>
      <c r="C47" s="527"/>
      <c r="D47" s="177" t="s">
        <v>648</v>
      </c>
      <c r="E47" s="534"/>
    </row>
    <row r="48" spans="1:5" ht="11.25" customHeight="1" thickBot="1" x14ac:dyDescent="0.4">
      <c r="A48" s="532"/>
      <c r="B48" s="528" t="s">
        <v>649</v>
      </c>
      <c r="C48" s="529"/>
      <c r="D48" s="176" t="s">
        <v>650</v>
      </c>
      <c r="E48" s="534"/>
    </row>
  </sheetData>
  <sheetProtection algorithmName="SHA-512" hashValue="tataaWxsfYZN5Bsj35OWrmURQz/3dBzz+K4KMcqm+OlDKpodXdp+8WI5CTcgKlSHMOtZfD+whv7TX0PxQ3vqAg==" saltValue="KGupXlzopzYPjEz6rZWuJQ==" spinCount="100000" sheet="1" objects="1" scenarios="1"/>
  <mergeCells count="29">
    <mergeCell ref="A1:A48"/>
    <mergeCell ref="B1:D1"/>
    <mergeCell ref="E1:E48"/>
    <mergeCell ref="B2:C2"/>
    <mergeCell ref="B3:C4"/>
    <mergeCell ref="B5:C6"/>
    <mergeCell ref="B7:C7"/>
    <mergeCell ref="B8:C9"/>
    <mergeCell ref="B10:C10"/>
    <mergeCell ref="B11:C17"/>
    <mergeCell ref="D38:D39"/>
    <mergeCell ref="B18:C20"/>
    <mergeCell ref="B21:C24"/>
    <mergeCell ref="B25:C27"/>
    <mergeCell ref="B28:C30"/>
    <mergeCell ref="B31:C31"/>
    <mergeCell ref="B32:C32"/>
    <mergeCell ref="B33:C34"/>
    <mergeCell ref="B35:C35"/>
    <mergeCell ref="B36:C36"/>
    <mergeCell ref="B37:C37"/>
    <mergeCell ref="B38:C39"/>
    <mergeCell ref="B48:C48"/>
    <mergeCell ref="B40:C40"/>
    <mergeCell ref="B41:C42"/>
    <mergeCell ref="B43:C43"/>
    <mergeCell ref="B44:C44"/>
    <mergeCell ref="B45:C46"/>
    <mergeCell ref="B47:C4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49AB-A042-4AF4-A504-D53CF8083D5D}">
  <sheetPr>
    <tabColor rgb="FFFFFF00"/>
  </sheetPr>
  <dimension ref="A1:AD510"/>
  <sheetViews>
    <sheetView zoomScale="90" zoomScaleNormal="90" workbookViewId="0">
      <selection activeCell="B11" sqref="B11"/>
    </sheetView>
  </sheetViews>
  <sheetFormatPr defaultRowHeight="14.5" x14ac:dyDescent="0.35"/>
  <cols>
    <col min="1" max="1" width="29.1796875" customWidth="1"/>
    <col min="2" max="2" width="31.1796875" customWidth="1"/>
    <col min="3" max="3" width="22.26953125" customWidth="1"/>
    <col min="4" max="4" width="17.453125" customWidth="1"/>
    <col min="5" max="5" width="9.81640625" customWidth="1"/>
    <col min="6" max="6" width="19.1796875" customWidth="1"/>
    <col min="7" max="7" width="21.54296875" bestFit="1" customWidth="1"/>
    <col min="8" max="8" width="14.81640625" bestFit="1" customWidth="1"/>
  </cols>
  <sheetData>
    <row r="1" spans="1:30" x14ac:dyDescent="0.35">
      <c r="A1" s="1" t="s">
        <v>0</v>
      </c>
      <c r="B1" s="1"/>
      <c r="C1" s="1"/>
      <c r="D1" s="191" t="s">
        <v>48</v>
      </c>
      <c r="E1" s="192" t="s">
        <v>49</v>
      </c>
      <c r="F1" s="1"/>
      <c r="G1" s="1"/>
      <c r="H1" s="1"/>
    </row>
    <row r="2" spans="1:30" x14ac:dyDescent="0.35">
      <c r="A2" s="63" t="s">
        <v>2</v>
      </c>
      <c r="B2" s="18" t="str">
        <f>IF(ISBLANK('Project Summary'!C2),"",'Project Summary'!C2)</f>
        <v>&lt;To be assigned by Eversource&gt;</v>
      </c>
      <c r="C2" s="22"/>
      <c r="D2" s="191" t="s">
        <v>34</v>
      </c>
      <c r="E2" s="193">
        <f>SUM(H13:H5010)</f>
        <v>0</v>
      </c>
      <c r="F2" s="1"/>
      <c r="G2" s="1"/>
      <c r="H2" s="1"/>
    </row>
    <row r="3" spans="1:30" x14ac:dyDescent="0.35">
      <c r="A3" s="39" t="s">
        <v>5</v>
      </c>
      <c r="B3" s="18" t="str">
        <f>IF(ISBLANK('Project Summary'!C3),"",'Project Summary'!C3)</f>
        <v>&lt;Enter Business/Customer Name&gt;</v>
      </c>
      <c r="C3" s="22"/>
      <c r="D3" s="191" t="s">
        <v>50</v>
      </c>
      <c r="E3" s="193">
        <f ca="1">SUM($P$13:$P$510)</f>
        <v>0</v>
      </c>
      <c r="F3" s="1"/>
      <c r="H3" s="1"/>
    </row>
    <row r="4" spans="1:30" x14ac:dyDescent="0.35">
      <c r="A4" s="63" t="s">
        <v>8</v>
      </c>
      <c r="B4" s="18" t="str">
        <f>IF(ISBLANK('Project Summary'!C4),"",'Project Summary'!C4)</f>
        <v>&lt;Enter Project Name&gt;</v>
      </c>
      <c r="C4" s="22"/>
      <c r="D4" s="191" t="s">
        <v>51</v>
      </c>
      <c r="E4" s="193">
        <f>SUM($Q$13:$Q$510)</f>
        <v>0</v>
      </c>
      <c r="F4" s="1"/>
      <c r="G4" t="s">
        <v>9</v>
      </c>
      <c r="H4" s="1"/>
    </row>
    <row r="5" spans="1:30" x14ac:dyDescent="0.35">
      <c r="A5" s="65" t="s">
        <v>18</v>
      </c>
      <c r="B5" s="3" t="str">
        <f>IF(ISBLANK('Project Summary'!C8),"",'Project Summary'!C8)</f>
        <v>&lt;Enter Business Segment&gt;</v>
      </c>
      <c r="C5" s="3"/>
      <c r="D5" s="191" t="s">
        <v>52</v>
      </c>
      <c r="E5" s="193">
        <f ca="1">SUM($R$13:$R$510)</f>
        <v>0</v>
      </c>
      <c r="F5" s="1"/>
      <c r="G5" s="1"/>
      <c r="H5" s="1"/>
      <c r="J5" s="513" t="str">
        <f>IF('Project Summary'!$S$5="2023",Lookups!$N$89,"")</f>
        <v/>
      </c>
    </row>
    <row r="6" spans="1:30" x14ac:dyDescent="0.35">
      <c r="A6" s="5"/>
      <c r="B6" s="159" t="s">
        <v>21</v>
      </c>
      <c r="D6" s="4" t="s">
        <v>36</v>
      </c>
      <c r="E6" s="7">
        <f>SUM(S13:S510)</f>
        <v>0</v>
      </c>
      <c r="F6" s="1"/>
      <c r="G6" s="1"/>
      <c r="H6" s="1"/>
      <c r="J6" s="513"/>
    </row>
    <row r="7" spans="1:30" hidden="1" x14ac:dyDescent="0.35">
      <c r="A7" s="2"/>
      <c r="D7" s="4" t="s">
        <v>37</v>
      </c>
      <c r="E7" s="7">
        <f ca="1">IFERROR(E6/E3,0)</f>
        <v>0</v>
      </c>
      <c r="F7" s="1"/>
      <c r="G7" s="1"/>
      <c r="H7" s="1"/>
      <c r="J7" s="513"/>
    </row>
    <row r="8" spans="1:30" hidden="1" x14ac:dyDescent="0.35">
      <c r="A8" s="2"/>
      <c r="D8" s="4" t="s">
        <v>53</v>
      </c>
      <c r="E8" s="93" t="e">
        <f>(SUM(#REF!)*1.2)-(SUM(AD12:AD509))</f>
        <v>#REF!</v>
      </c>
      <c r="F8" s="1"/>
      <c r="G8" s="1"/>
      <c r="H8" s="1"/>
      <c r="I8" s="1"/>
      <c r="J8" s="513"/>
    </row>
    <row r="9" spans="1:30" ht="15" thickBot="1" x14ac:dyDescent="0.4">
      <c r="A9" s="1" t="s">
        <v>38</v>
      </c>
      <c r="B9" s="1"/>
      <c r="C9" s="1"/>
      <c r="D9" s="1"/>
      <c r="E9" s="1"/>
      <c r="F9" s="1"/>
      <c r="G9" s="1"/>
      <c r="H9" s="1"/>
      <c r="I9" s="1"/>
      <c r="J9" s="542"/>
      <c r="M9" s="133" t="s">
        <v>54</v>
      </c>
      <c r="N9" s="466">
        <f>VLOOKUP(B5,Lighting_BurnTime,2,0)</f>
        <v>0</v>
      </c>
      <c r="O9" s="467"/>
    </row>
    <row r="10" spans="1:30" ht="15" thickBot="1" x14ac:dyDescent="0.4">
      <c r="A10" s="3" t="s">
        <v>1830</v>
      </c>
      <c r="B10" s="183">
        <f>SUM(B13:B510)</f>
        <v>0</v>
      </c>
      <c r="C10" s="543" t="s">
        <v>55</v>
      </c>
      <c r="D10" s="544"/>
      <c r="E10" s="544"/>
      <c r="F10" s="182"/>
      <c r="G10" s="182"/>
      <c r="H10" s="478" t="s">
        <v>56</v>
      </c>
      <c r="I10" s="474"/>
      <c r="J10" s="474"/>
      <c r="K10" s="474"/>
      <c r="L10" s="474"/>
      <c r="M10" s="479"/>
      <c r="N10" s="470" t="s">
        <v>57</v>
      </c>
      <c r="O10" s="471"/>
      <c r="P10" s="471"/>
      <c r="Q10" s="471"/>
      <c r="R10" s="471"/>
      <c r="S10" s="471"/>
      <c r="T10" s="471"/>
      <c r="U10" s="477"/>
      <c r="V10" s="470" t="s">
        <v>58</v>
      </c>
      <c r="W10" s="471"/>
      <c r="X10" s="471"/>
      <c r="Y10" s="477"/>
      <c r="Z10" s="470" t="s">
        <v>59</v>
      </c>
      <c r="AA10" s="471"/>
      <c r="AB10" s="471"/>
      <c r="AC10" s="472"/>
      <c r="AD10" s="186" t="s">
        <v>60</v>
      </c>
    </row>
    <row r="11" spans="1:30" x14ac:dyDescent="0.35">
      <c r="A11" s="195" t="s">
        <v>61</v>
      </c>
      <c r="B11" s="107" t="s">
        <v>62</v>
      </c>
      <c r="C11" s="107" t="s">
        <v>63</v>
      </c>
      <c r="D11" s="540" t="s">
        <v>64</v>
      </c>
      <c r="E11" s="541"/>
      <c r="F11" s="196" t="s">
        <v>65</v>
      </c>
      <c r="G11" s="197" t="s">
        <v>66</v>
      </c>
      <c r="H11" s="198" t="s">
        <v>62</v>
      </c>
      <c r="I11" s="199" t="s">
        <v>63</v>
      </c>
      <c r="J11" s="200" t="s">
        <v>10</v>
      </c>
      <c r="K11" s="201" t="s">
        <v>67</v>
      </c>
      <c r="L11" s="196" t="s">
        <v>65</v>
      </c>
      <c r="M11" s="202" t="s">
        <v>1835</v>
      </c>
      <c r="N11" s="203" t="s">
        <v>68</v>
      </c>
      <c r="O11" s="191" t="s">
        <v>69</v>
      </c>
      <c r="P11" s="191" t="s">
        <v>50</v>
      </c>
      <c r="Q11" s="191" t="s">
        <v>51</v>
      </c>
      <c r="R11" s="191" t="s">
        <v>52</v>
      </c>
      <c r="S11" s="191" t="s">
        <v>36</v>
      </c>
      <c r="T11" s="191" t="s">
        <v>70</v>
      </c>
      <c r="U11" s="204" t="s">
        <v>37</v>
      </c>
      <c r="V11" s="203" t="s">
        <v>71</v>
      </c>
      <c r="W11" s="191" t="s">
        <v>72</v>
      </c>
      <c r="X11" s="191" t="s">
        <v>73</v>
      </c>
      <c r="Y11" s="204" t="s">
        <v>62</v>
      </c>
      <c r="Z11" s="205" t="s">
        <v>74</v>
      </c>
      <c r="AA11" s="205" t="s">
        <v>75</v>
      </c>
      <c r="AB11" s="206" t="s">
        <v>76</v>
      </c>
      <c r="AC11" s="191" t="s">
        <v>77</v>
      </c>
      <c r="AD11" s="207" t="s">
        <v>78</v>
      </c>
    </row>
    <row r="12" spans="1:30" x14ac:dyDescent="0.35">
      <c r="A12" s="194" t="str">
        <f>CONCATENATE($C$10,"_",A11)</f>
        <v>Existing_Location</v>
      </c>
      <c r="B12" s="194" t="str">
        <f t="shared" ref="B12:G12" si="0">CONCATENATE($C$10,"_",B11)</f>
        <v>Existing_Qty</v>
      </c>
      <c r="C12" s="194" t="str">
        <f t="shared" si="0"/>
        <v>Existing_Type</v>
      </c>
      <c r="D12" s="194" t="str">
        <f t="shared" si="0"/>
        <v>Existing_Device</v>
      </c>
      <c r="E12" s="194" t="str">
        <f t="shared" si="0"/>
        <v>Existing_</v>
      </c>
      <c r="F12" s="194" t="str">
        <f t="shared" si="0"/>
        <v>Existing_Watts/
Unit</v>
      </c>
      <c r="G12" s="194" t="str">
        <f t="shared" si="0"/>
        <v>Existing_Controls</v>
      </c>
      <c r="H12" s="194" t="str">
        <f>CONCATENATE($H$10,"_",H11)</f>
        <v>Proposed_Qty</v>
      </c>
      <c r="I12" s="194" t="str">
        <f t="shared" ref="I12:M12" si="1">CONCATENATE($H$10,"_",I11)</f>
        <v>Proposed_Type</v>
      </c>
      <c r="J12" s="194" t="str">
        <f t="shared" si="1"/>
        <v>Proposed_SKU</v>
      </c>
      <c r="K12" s="194" t="str">
        <f t="shared" si="1"/>
        <v>Proposed_Description</v>
      </c>
      <c r="L12" s="194" t="str">
        <f t="shared" si="1"/>
        <v>Proposed_Watts/
Unit</v>
      </c>
      <c r="M12" s="194" t="str">
        <f t="shared" si="1"/>
        <v>Proposed_Controls (1 per fixture)</v>
      </c>
      <c r="N12" s="194" t="str">
        <f>N11</f>
        <v>Existing HOU</v>
      </c>
      <c r="O12" s="194" t="str">
        <f t="shared" ref="O12:U12" si="2">O11</f>
        <v>Proposed HOU</v>
      </c>
      <c r="P12" s="194" t="str">
        <f t="shared" si="2"/>
        <v>Lighting kWh</v>
      </c>
      <c r="Q12" s="194" t="str">
        <f t="shared" si="2"/>
        <v>Controls kWh</v>
      </c>
      <c r="R12" s="194" t="str">
        <f t="shared" si="2"/>
        <v>Total kWh</v>
      </c>
      <c r="S12" s="194" t="str">
        <f t="shared" si="2"/>
        <v>Incentive</v>
      </c>
      <c r="T12" s="194" t="str">
        <f t="shared" si="2"/>
        <v>Watts Saved per Qty</v>
      </c>
      <c r="U12" s="194" t="str">
        <f t="shared" si="2"/>
        <v>$/kWh</v>
      </c>
      <c r="V12" s="194" t="str">
        <f>CONCATENATE($V$10,"_",V11)</f>
        <v>Recycling_Device Code</v>
      </c>
      <c r="W12" s="194" t="str">
        <f t="shared" ref="W12:Y12" si="3">CONCATENATE($V$10,"_",W11)</f>
        <v>Recycling_Recycling Type</v>
      </c>
      <c r="X12" s="194" t="str">
        <f t="shared" si="3"/>
        <v>Recycling_UOM</v>
      </c>
      <c r="Y12" s="194" t="str">
        <f t="shared" si="3"/>
        <v>Recycling_Qty</v>
      </c>
      <c r="Z12" s="208" t="str">
        <f>Z11</f>
        <v>Product</v>
      </c>
      <c r="AA12" s="208" t="str">
        <f t="shared" ref="AA12:AD12" si="4">AA11</f>
        <v>Product Code</v>
      </c>
      <c r="AB12" s="208" t="str">
        <f t="shared" si="4"/>
        <v>Control Code</v>
      </c>
      <c r="AC12" s="208" t="str">
        <f t="shared" si="4"/>
        <v>Lumens per Unit</v>
      </c>
      <c r="AD12" s="208" t="str">
        <f t="shared" si="4"/>
        <v>Min/Ws goal</v>
      </c>
    </row>
    <row r="13" spans="1:30" x14ac:dyDescent="0.35">
      <c r="A13" s="26">
        <f>Lighting!A12</f>
        <v>0</v>
      </c>
      <c r="B13" s="26">
        <f>Lighting!B12</f>
        <v>0</v>
      </c>
      <c r="C13" s="26">
        <f>Lighting!C12</f>
        <v>0</v>
      </c>
      <c r="D13" s="26">
        <f>Lighting!D12</f>
        <v>0</v>
      </c>
      <c r="E13" s="26">
        <f>Lighting!E12</f>
        <v>0</v>
      </c>
      <c r="F13" s="26" t="str">
        <f ca="1">Lighting!F12</f>
        <v/>
      </c>
      <c r="G13" s="26" t="str">
        <f>Lighting!G12</f>
        <v>None</v>
      </c>
      <c r="H13" s="26">
        <f>Lighting!H12</f>
        <v>0</v>
      </c>
      <c r="I13" s="26" t="str">
        <f>Lighting!I12</f>
        <v/>
      </c>
      <c r="J13" s="26">
        <f>Lighting!J12</f>
        <v>0</v>
      </c>
      <c r="K13" s="26" t="str">
        <f>Lighting!K12</f>
        <v/>
      </c>
      <c r="L13" s="26" t="str">
        <f>Lighting!L12</f>
        <v/>
      </c>
      <c r="M13" s="26" t="str">
        <f>Lighting!M12</f>
        <v>None</v>
      </c>
      <c r="N13" s="26">
        <f>Lighting!N12</f>
        <v>0</v>
      </c>
      <c r="O13" s="26">
        <f>Lighting!O12</f>
        <v>0</v>
      </c>
      <c r="P13" s="26">
        <f ca="1">Lighting!P12</f>
        <v>0</v>
      </c>
      <c r="Q13" s="26">
        <f>Lighting!Q12</f>
        <v>0</v>
      </c>
      <c r="R13" s="26">
        <f ca="1">Lighting!R12</f>
        <v>0</v>
      </c>
      <c r="S13" s="26">
        <f>Lighting!Y12</f>
        <v>0</v>
      </c>
      <c r="T13" s="26" t="str">
        <f ca="1">Lighting!Z12</f>
        <v/>
      </c>
      <c r="U13" s="26">
        <f ca="1">Lighting!AA12</f>
        <v>0</v>
      </c>
      <c r="V13" s="210" t="str">
        <f ca="1">Lighting!AC12</f>
        <v/>
      </c>
      <c r="W13" s="210" t="str">
        <f ca="1">Lighting!AD12</f>
        <v/>
      </c>
      <c r="X13" s="210" t="str">
        <f ca="1">Lighting!AE12</f>
        <v/>
      </c>
      <c r="Y13" s="210">
        <f ca="1">Lighting!AF12</f>
        <v>0</v>
      </c>
      <c r="Z13" s="210" t="str">
        <f>Lighting!AH12</f>
        <v/>
      </c>
      <c r="AA13" s="210">
        <f>Lighting!AI12</f>
        <v>0</v>
      </c>
      <c r="AB13" s="210" t="str">
        <f>Lighting!AJ12</f>
        <v>NA</v>
      </c>
      <c r="AC13" s="210">
        <f>Lighting!AK12</f>
        <v>0</v>
      </c>
      <c r="AD13" s="210" t="str">
        <f>Lighting!AL12</f>
        <v/>
      </c>
    </row>
    <row r="14" spans="1:30" x14ac:dyDescent="0.35">
      <c r="A14" s="26">
        <f>Lighting!A13</f>
        <v>0</v>
      </c>
      <c r="B14" s="26">
        <f>Lighting!B13</f>
        <v>0</v>
      </c>
      <c r="C14" s="26">
        <f>Lighting!C13</f>
        <v>0</v>
      </c>
      <c r="D14" s="26">
        <f>Lighting!D13</f>
        <v>0</v>
      </c>
      <c r="E14" s="26">
        <f>Lighting!E13</f>
        <v>0</v>
      </c>
      <c r="F14" s="26" t="str">
        <f ca="1">Lighting!F13</f>
        <v/>
      </c>
      <c r="G14" s="26" t="str">
        <f>Lighting!G13</f>
        <v>None</v>
      </c>
      <c r="H14" s="26">
        <f>Lighting!H13</f>
        <v>0</v>
      </c>
      <c r="I14" s="26" t="str">
        <f>Lighting!I13</f>
        <v/>
      </c>
      <c r="J14" s="26">
        <f>Lighting!J13</f>
        <v>0</v>
      </c>
      <c r="K14" s="26" t="str">
        <f>Lighting!K13</f>
        <v/>
      </c>
      <c r="L14" s="26" t="str">
        <f>Lighting!L13</f>
        <v/>
      </c>
      <c r="M14" s="26" t="str">
        <f>Lighting!M13</f>
        <v>None</v>
      </c>
      <c r="N14" s="26">
        <f>Lighting!N13</f>
        <v>0</v>
      </c>
      <c r="O14" s="26">
        <f>Lighting!O13</f>
        <v>0</v>
      </c>
      <c r="P14" s="26">
        <f ca="1">Lighting!P13</f>
        <v>0</v>
      </c>
      <c r="Q14" s="26">
        <f>Lighting!Q13</f>
        <v>0</v>
      </c>
      <c r="R14" s="26">
        <f ca="1">Lighting!R13</f>
        <v>0</v>
      </c>
      <c r="S14" s="26">
        <f>Lighting!Y13</f>
        <v>0</v>
      </c>
      <c r="T14" s="26" t="str">
        <f ca="1">Lighting!Z13</f>
        <v/>
      </c>
      <c r="U14" s="26">
        <f ca="1">Lighting!AA13</f>
        <v>0</v>
      </c>
      <c r="V14" s="210" t="str">
        <f ca="1">Lighting!AC13</f>
        <v/>
      </c>
      <c r="W14" s="210" t="str">
        <f ca="1">Lighting!AD13</f>
        <v/>
      </c>
      <c r="X14" s="210" t="str">
        <f ca="1">Lighting!AE13</f>
        <v/>
      </c>
      <c r="Y14" s="210">
        <f ca="1">Lighting!AF13</f>
        <v>0</v>
      </c>
      <c r="Z14" s="210" t="str">
        <f>Lighting!AH13</f>
        <v/>
      </c>
      <c r="AA14" s="210">
        <f>Lighting!AI13</f>
        <v>0</v>
      </c>
      <c r="AB14" s="210" t="str">
        <f>Lighting!AJ13</f>
        <v>NA</v>
      </c>
      <c r="AC14" s="210">
        <f>Lighting!AK13</f>
        <v>0</v>
      </c>
      <c r="AD14" s="210" t="str">
        <f>Lighting!AL13</f>
        <v/>
      </c>
    </row>
    <row r="15" spans="1:30" x14ac:dyDescent="0.35">
      <c r="A15" s="26">
        <f>Lighting!A14</f>
        <v>0</v>
      </c>
      <c r="B15" s="26">
        <f>Lighting!B14</f>
        <v>0</v>
      </c>
      <c r="C15" s="26">
        <f>Lighting!C14</f>
        <v>0</v>
      </c>
      <c r="D15" s="26">
        <f>Lighting!D14</f>
        <v>0</v>
      </c>
      <c r="E15" s="26">
        <f>Lighting!E14</f>
        <v>0</v>
      </c>
      <c r="F15" s="26" t="str">
        <f ca="1">Lighting!F14</f>
        <v/>
      </c>
      <c r="G15" s="26" t="str">
        <f>Lighting!G14</f>
        <v>None</v>
      </c>
      <c r="H15" s="26">
        <f>Lighting!H14</f>
        <v>0</v>
      </c>
      <c r="I15" s="26" t="str">
        <f>Lighting!I14</f>
        <v/>
      </c>
      <c r="J15" s="26">
        <f>Lighting!J14</f>
        <v>0</v>
      </c>
      <c r="K15" s="26" t="str">
        <f>Lighting!K14</f>
        <v/>
      </c>
      <c r="L15" s="26" t="str">
        <f>Lighting!L14</f>
        <v/>
      </c>
      <c r="M15" s="26" t="str">
        <f>Lighting!M14</f>
        <v>None</v>
      </c>
      <c r="N15" s="26">
        <f>Lighting!N14</f>
        <v>0</v>
      </c>
      <c r="O15" s="26">
        <f>Lighting!O14</f>
        <v>0</v>
      </c>
      <c r="P15" s="26">
        <f ca="1">Lighting!P14</f>
        <v>0</v>
      </c>
      <c r="Q15" s="26">
        <f>Lighting!Q14</f>
        <v>0</v>
      </c>
      <c r="R15" s="26">
        <f ca="1">Lighting!R14</f>
        <v>0</v>
      </c>
      <c r="S15" s="26">
        <f>Lighting!Y14</f>
        <v>0</v>
      </c>
      <c r="T15" s="26" t="str">
        <f ca="1">Lighting!Z14</f>
        <v/>
      </c>
      <c r="U15" s="26">
        <f ca="1">Lighting!AA14</f>
        <v>0</v>
      </c>
      <c r="V15" s="210" t="str">
        <f ca="1">Lighting!AC14</f>
        <v/>
      </c>
      <c r="W15" s="210" t="str">
        <f ca="1">Lighting!AD14</f>
        <v/>
      </c>
      <c r="X15" s="210" t="str">
        <f ca="1">Lighting!AE14</f>
        <v/>
      </c>
      <c r="Y15" s="210">
        <f ca="1">Lighting!AF14</f>
        <v>0</v>
      </c>
      <c r="Z15" s="210" t="str">
        <f>Lighting!AH14</f>
        <v/>
      </c>
      <c r="AA15" s="210">
        <f>Lighting!AI14</f>
        <v>0</v>
      </c>
      <c r="AB15" s="210" t="str">
        <f>Lighting!AJ14</f>
        <v>NA</v>
      </c>
      <c r="AC15" s="210">
        <f>Lighting!AK14</f>
        <v>0</v>
      </c>
      <c r="AD15" s="210" t="str">
        <f>Lighting!AL14</f>
        <v/>
      </c>
    </row>
    <row r="16" spans="1:30" x14ac:dyDescent="0.35">
      <c r="A16" s="26">
        <f>Lighting!A15</f>
        <v>0</v>
      </c>
      <c r="B16" s="26">
        <f>Lighting!B15</f>
        <v>0</v>
      </c>
      <c r="C16" s="26">
        <f>Lighting!C15</f>
        <v>0</v>
      </c>
      <c r="D16" s="26">
        <f>Lighting!D15</f>
        <v>0</v>
      </c>
      <c r="E16" s="26">
        <f>Lighting!E15</f>
        <v>0</v>
      </c>
      <c r="F16" s="26" t="str">
        <f ca="1">Lighting!F15</f>
        <v/>
      </c>
      <c r="G16" s="26" t="str">
        <f>Lighting!G15</f>
        <v>None</v>
      </c>
      <c r="H16" s="26">
        <f>Lighting!H15</f>
        <v>0</v>
      </c>
      <c r="I16" s="26" t="str">
        <f>Lighting!I15</f>
        <v/>
      </c>
      <c r="J16" s="26">
        <f>Lighting!J15</f>
        <v>0</v>
      </c>
      <c r="K16" s="26" t="str">
        <f>Lighting!K15</f>
        <v/>
      </c>
      <c r="L16" s="26" t="str">
        <f>Lighting!L15</f>
        <v/>
      </c>
      <c r="M16" s="26" t="str">
        <f>Lighting!M15</f>
        <v>None</v>
      </c>
      <c r="N16" s="26">
        <f>Lighting!N15</f>
        <v>0</v>
      </c>
      <c r="O16" s="26">
        <f>Lighting!O15</f>
        <v>0</v>
      </c>
      <c r="P16" s="26">
        <f ca="1">Lighting!P15</f>
        <v>0</v>
      </c>
      <c r="Q16" s="26">
        <f>Lighting!Q15</f>
        <v>0</v>
      </c>
      <c r="R16" s="26">
        <f ca="1">Lighting!R15</f>
        <v>0</v>
      </c>
      <c r="S16" s="26">
        <f>Lighting!Y15</f>
        <v>0</v>
      </c>
      <c r="T16" s="26" t="str">
        <f ca="1">Lighting!Z15</f>
        <v/>
      </c>
      <c r="U16" s="26">
        <f ca="1">Lighting!AA15</f>
        <v>0</v>
      </c>
      <c r="V16" s="210" t="str">
        <f ca="1">Lighting!AC15</f>
        <v/>
      </c>
      <c r="W16" s="210" t="str">
        <f ca="1">Lighting!AD15</f>
        <v/>
      </c>
      <c r="X16" s="210" t="str">
        <f ca="1">Lighting!AE15</f>
        <v/>
      </c>
      <c r="Y16" s="210">
        <f ca="1">Lighting!AF15</f>
        <v>0</v>
      </c>
      <c r="Z16" s="210" t="str">
        <f>Lighting!AH15</f>
        <v/>
      </c>
      <c r="AA16" s="210">
        <f>Lighting!AI15</f>
        <v>0</v>
      </c>
      <c r="AB16" s="210" t="str">
        <f>Lighting!AJ15</f>
        <v>NA</v>
      </c>
      <c r="AC16" s="210">
        <f>Lighting!AK15</f>
        <v>0</v>
      </c>
      <c r="AD16" s="210" t="str">
        <f>Lighting!AL15</f>
        <v/>
      </c>
    </row>
    <row r="17" spans="1:30" x14ac:dyDescent="0.35">
      <c r="A17" s="26">
        <f>Lighting!A16</f>
        <v>0</v>
      </c>
      <c r="B17" s="26">
        <f>Lighting!B16</f>
        <v>0</v>
      </c>
      <c r="C17" s="26">
        <f>Lighting!C16</f>
        <v>0</v>
      </c>
      <c r="D17" s="26">
        <f>Lighting!D16</f>
        <v>0</v>
      </c>
      <c r="E17" s="26">
        <f>Lighting!E16</f>
        <v>0</v>
      </c>
      <c r="F17" s="26" t="str">
        <f ca="1">Lighting!F16</f>
        <v/>
      </c>
      <c r="G17" s="26" t="str">
        <f>Lighting!G16</f>
        <v>None</v>
      </c>
      <c r="H17" s="26">
        <f>Lighting!H16</f>
        <v>0</v>
      </c>
      <c r="I17" s="26" t="str">
        <f>Lighting!I16</f>
        <v/>
      </c>
      <c r="J17" s="26">
        <f>Lighting!J16</f>
        <v>0</v>
      </c>
      <c r="K17" s="26" t="str">
        <f>Lighting!K16</f>
        <v/>
      </c>
      <c r="L17" s="26" t="str">
        <f>Lighting!L16</f>
        <v/>
      </c>
      <c r="M17" s="26" t="str">
        <f>Lighting!M16</f>
        <v>None</v>
      </c>
      <c r="N17" s="26">
        <f>Lighting!N16</f>
        <v>0</v>
      </c>
      <c r="O17" s="26">
        <f>Lighting!O16</f>
        <v>0</v>
      </c>
      <c r="P17" s="26">
        <f ca="1">Lighting!P16</f>
        <v>0</v>
      </c>
      <c r="Q17" s="26">
        <f>Lighting!Q16</f>
        <v>0</v>
      </c>
      <c r="R17" s="26">
        <f ca="1">Lighting!R16</f>
        <v>0</v>
      </c>
      <c r="S17" s="26">
        <f>Lighting!Y16</f>
        <v>0</v>
      </c>
      <c r="T17" s="26" t="str">
        <f ca="1">Lighting!Z16</f>
        <v/>
      </c>
      <c r="U17" s="26">
        <f ca="1">Lighting!AA16</f>
        <v>0</v>
      </c>
      <c r="V17" s="210" t="str">
        <f ca="1">Lighting!AC16</f>
        <v/>
      </c>
      <c r="W17" s="210" t="str">
        <f ca="1">Lighting!AD16</f>
        <v/>
      </c>
      <c r="X17" s="210" t="str">
        <f ca="1">Lighting!AE16</f>
        <v/>
      </c>
      <c r="Y17" s="210">
        <f ca="1">Lighting!AF16</f>
        <v>0</v>
      </c>
      <c r="Z17" s="210" t="str">
        <f>Lighting!AH16</f>
        <v/>
      </c>
      <c r="AA17" s="210">
        <f>Lighting!AI16</f>
        <v>0</v>
      </c>
      <c r="AB17" s="210" t="str">
        <f>Lighting!AJ16</f>
        <v>NA</v>
      </c>
      <c r="AC17" s="210">
        <f>Lighting!AK16</f>
        <v>0</v>
      </c>
      <c r="AD17" s="210" t="str">
        <f>Lighting!AL16</f>
        <v/>
      </c>
    </row>
    <row r="18" spans="1:30" x14ac:dyDescent="0.35">
      <c r="A18" s="26">
        <f>Lighting!A17</f>
        <v>0</v>
      </c>
      <c r="B18" s="26">
        <f>Lighting!B17</f>
        <v>0</v>
      </c>
      <c r="C18" s="26">
        <f>Lighting!C17</f>
        <v>0</v>
      </c>
      <c r="D18" s="26">
        <f>Lighting!D17</f>
        <v>0</v>
      </c>
      <c r="E18" s="26">
        <f>Lighting!E17</f>
        <v>0</v>
      </c>
      <c r="F18" s="26" t="str">
        <f ca="1">Lighting!F17</f>
        <v/>
      </c>
      <c r="G18" s="26" t="str">
        <f>Lighting!G17</f>
        <v>None</v>
      </c>
      <c r="H18" s="26">
        <f>Lighting!H17</f>
        <v>0</v>
      </c>
      <c r="I18" s="26" t="str">
        <f>Lighting!I17</f>
        <v/>
      </c>
      <c r="J18" s="26">
        <f>Lighting!J17</f>
        <v>0</v>
      </c>
      <c r="K18" s="26" t="str">
        <f>Lighting!K17</f>
        <v/>
      </c>
      <c r="L18" s="26" t="str">
        <f>Lighting!L17</f>
        <v/>
      </c>
      <c r="M18" s="26" t="str">
        <f>Lighting!M17</f>
        <v>None</v>
      </c>
      <c r="N18" s="26">
        <f>Lighting!N17</f>
        <v>0</v>
      </c>
      <c r="O18" s="26">
        <f>Lighting!O17</f>
        <v>0</v>
      </c>
      <c r="P18" s="26">
        <f ca="1">Lighting!P17</f>
        <v>0</v>
      </c>
      <c r="Q18" s="26">
        <f>Lighting!Q17</f>
        <v>0</v>
      </c>
      <c r="R18" s="26">
        <f ca="1">Lighting!R17</f>
        <v>0</v>
      </c>
      <c r="S18" s="26">
        <f>Lighting!Y17</f>
        <v>0</v>
      </c>
      <c r="T18" s="26" t="str">
        <f ca="1">Lighting!Z17</f>
        <v/>
      </c>
      <c r="U18" s="26">
        <f ca="1">Lighting!AA17</f>
        <v>0</v>
      </c>
      <c r="V18" s="210" t="str">
        <f ca="1">Lighting!AC17</f>
        <v/>
      </c>
      <c r="W18" s="210" t="str">
        <f ca="1">Lighting!AD17</f>
        <v/>
      </c>
      <c r="X18" s="210" t="str">
        <f ca="1">Lighting!AE17</f>
        <v/>
      </c>
      <c r="Y18" s="210">
        <f ca="1">Lighting!AF17</f>
        <v>0</v>
      </c>
      <c r="Z18" s="210" t="str">
        <f>Lighting!AH17</f>
        <v/>
      </c>
      <c r="AA18" s="210">
        <f>Lighting!AI17</f>
        <v>0</v>
      </c>
      <c r="AB18" s="210" t="str">
        <f>Lighting!AJ17</f>
        <v>NA</v>
      </c>
      <c r="AC18" s="210">
        <f>Lighting!AK17</f>
        <v>0</v>
      </c>
      <c r="AD18" s="210" t="str">
        <f>Lighting!AL17</f>
        <v/>
      </c>
    </row>
    <row r="19" spans="1:30" x14ac:dyDescent="0.35">
      <c r="A19" s="26">
        <f>Lighting!A18</f>
        <v>0</v>
      </c>
      <c r="B19" s="26">
        <f>Lighting!B18</f>
        <v>0</v>
      </c>
      <c r="C19" s="26">
        <f>Lighting!C18</f>
        <v>0</v>
      </c>
      <c r="D19" s="26">
        <f>Lighting!D18</f>
        <v>0</v>
      </c>
      <c r="E19" s="26">
        <f>Lighting!E18</f>
        <v>0</v>
      </c>
      <c r="F19" s="26" t="str">
        <f ca="1">Lighting!F18</f>
        <v/>
      </c>
      <c r="G19" s="26" t="str">
        <f>Lighting!G18</f>
        <v>None</v>
      </c>
      <c r="H19" s="26">
        <f>Lighting!H18</f>
        <v>0</v>
      </c>
      <c r="I19" s="26" t="str">
        <f>Lighting!I18</f>
        <v/>
      </c>
      <c r="J19" s="26">
        <f>Lighting!J18</f>
        <v>0</v>
      </c>
      <c r="K19" s="26" t="str">
        <f>Lighting!K18</f>
        <v/>
      </c>
      <c r="L19" s="26" t="str">
        <f>Lighting!L18</f>
        <v/>
      </c>
      <c r="M19" s="26" t="str">
        <f>Lighting!M18</f>
        <v>None</v>
      </c>
      <c r="N19" s="26">
        <f>Lighting!N18</f>
        <v>0</v>
      </c>
      <c r="O19" s="26">
        <f>Lighting!O18</f>
        <v>0</v>
      </c>
      <c r="P19" s="26">
        <f ca="1">Lighting!P18</f>
        <v>0</v>
      </c>
      <c r="Q19" s="26">
        <f>Lighting!Q18</f>
        <v>0</v>
      </c>
      <c r="R19" s="26">
        <f ca="1">Lighting!R18</f>
        <v>0</v>
      </c>
      <c r="S19" s="26">
        <f>Lighting!Y18</f>
        <v>0</v>
      </c>
      <c r="T19" s="26" t="str">
        <f ca="1">Lighting!Z18</f>
        <v/>
      </c>
      <c r="U19" s="26">
        <f ca="1">Lighting!AA18</f>
        <v>0</v>
      </c>
      <c r="V19" s="210" t="str">
        <f ca="1">Lighting!AC18</f>
        <v/>
      </c>
      <c r="W19" s="210" t="str">
        <f ca="1">Lighting!AD18</f>
        <v/>
      </c>
      <c r="X19" s="210" t="str">
        <f ca="1">Lighting!AE18</f>
        <v/>
      </c>
      <c r="Y19" s="210">
        <f ca="1">Lighting!AF18</f>
        <v>0</v>
      </c>
      <c r="Z19" s="210" t="str">
        <f>Lighting!AH18</f>
        <v/>
      </c>
      <c r="AA19" s="210">
        <f>Lighting!AI18</f>
        <v>0</v>
      </c>
      <c r="AB19" s="210" t="str">
        <f>Lighting!AJ18</f>
        <v>NA</v>
      </c>
      <c r="AC19" s="210">
        <f>Lighting!AK18</f>
        <v>0</v>
      </c>
      <c r="AD19" s="210" t="str">
        <f>Lighting!AL18</f>
        <v/>
      </c>
    </row>
    <row r="20" spans="1:30" x14ac:dyDescent="0.35">
      <c r="A20" s="26">
        <f>Lighting!A19</f>
        <v>0</v>
      </c>
      <c r="B20" s="26">
        <f>Lighting!B19</f>
        <v>0</v>
      </c>
      <c r="C20" s="26">
        <f>Lighting!C19</f>
        <v>0</v>
      </c>
      <c r="D20" s="26">
        <f>Lighting!D19</f>
        <v>0</v>
      </c>
      <c r="E20" s="26">
        <f>Lighting!E19</f>
        <v>0</v>
      </c>
      <c r="F20" s="26" t="str">
        <f ca="1">Lighting!F19</f>
        <v/>
      </c>
      <c r="G20" s="26" t="str">
        <f>Lighting!G19</f>
        <v>None</v>
      </c>
      <c r="H20" s="26">
        <f>Lighting!H19</f>
        <v>0</v>
      </c>
      <c r="I20" s="26" t="str">
        <f>Lighting!I19</f>
        <v/>
      </c>
      <c r="J20" s="26">
        <f>Lighting!J19</f>
        <v>0</v>
      </c>
      <c r="K20" s="26" t="str">
        <f>Lighting!K19</f>
        <v/>
      </c>
      <c r="L20" s="26" t="str">
        <f>Lighting!L19</f>
        <v/>
      </c>
      <c r="M20" s="26" t="str">
        <f>Lighting!M19</f>
        <v>None</v>
      </c>
      <c r="N20" s="26">
        <f>Lighting!N19</f>
        <v>0</v>
      </c>
      <c r="O20" s="26">
        <f>Lighting!O19</f>
        <v>0</v>
      </c>
      <c r="P20" s="26">
        <f ca="1">Lighting!P19</f>
        <v>0</v>
      </c>
      <c r="Q20" s="26">
        <f>Lighting!Q19</f>
        <v>0</v>
      </c>
      <c r="R20" s="26">
        <f ca="1">Lighting!R19</f>
        <v>0</v>
      </c>
      <c r="S20" s="26">
        <f>Lighting!Y19</f>
        <v>0</v>
      </c>
      <c r="T20" s="26" t="str">
        <f ca="1">Lighting!Z19</f>
        <v/>
      </c>
      <c r="U20" s="26">
        <f ca="1">Lighting!AA19</f>
        <v>0</v>
      </c>
      <c r="V20" s="210" t="str">
        <f ca="1">Lighting!AC19</f>
        <v/>
      </c>
      <c r="W20" s="210" t="str">
        <f ca="1">Lighting!AD19</f>
        <v/>
      </c>
      <c r="X20" s="210" t="str">
        <f ca="1">Lighting!AE19</f>
        <v/>
      </c>
      <c r="Y20" s="210">
        <f ca="1">Lighting!AF19</f>
        <v>0</v>
      </c>
      <c r="Z20" s="210" t="str">
        <f>Lighting!AH19</f>
        <v/>
      </c>
      <c r="AA20" s="210">
        <f>Lighting!AI19</f>
        <v>0</v>
      </c>
      <c r="AB20" s="210" t="str">
        <f>Lighting!AJ19</f>
        <v>NA</v>
      </c>
      <c r="AC20" s="210">
        <f>Lighting!AK19</f>
        <v>0</v>
      </c>
      <c r="AD20" s="210" t="str">
        <f>Lighting!AL19</f>
        <v/>
      </c>
    </row>
    <row r="21" spans="1:30" x14ac:dyDescent="0.35">
      <c r="A21" s="26">
        <f>Lighting!A20</f>
        <v>0</v>
      </c>
      <c r="B21" s="26">
        <f>Lighting!B20</f>
        <v>0</v>
      </c>
      <c r="C21" s="26">
        <f>Lighting!C20</f>
        <v>0</v>
      </c>
      <c r="D21" s="26">
        <f>Lighting!D20</f>
        <v>0</v>
      </c>
      <c r="E21" s="26">
        <f>Lighting!E20</f>
        <v>0</v>
      </c>
      <c r="F21" s="26" t="str">
        <f ca="1">Lighting!F20</f>
        <v/>
      </c>
      <c r="G21" s="26" t="str">
        <f>Lighting!G20</f>
        <v>None</v>
      </c>
      <c r="H21" s="26">
        <f>Lighting!H20</f>
        <v>0</v>
      </c>
      <c r="I21" s="26" t="str">
        <f>Lighting!I20</f>
        <v/>
      </c>
      <c r="J21" s="26">
        <f>Lighting!J20</f>
        <v>0</v>
      </c>
      <c r="K21" s="26" t="str">
        <f>Lighting!K20</f>
        <v/>
      </c>
      <c r="L21" s="26" t="str">
        <f>Lighting!L20</f>
        <v/>
      </c>
      <c r="M21" s="26" t="str">
        <f>Lighting!M20</f>
        <v>None</v>
      </c>
      <c r="N21" s="26">
        <f>Lighting!N20</f>
        <v>0</v>
      </c>
      <c r="O21" s="26">
        <f>Lighting!O20</f>
        <v>0</v>
      </c>
      <c r="P21" s="26">
        <f ca="1">Lighting!P20</f>
        <v>0</v>
      </c>
      <c r="Q21" s="26">
        <f>Lighting!Q20</f>
        <v>0</v>
      </c>
      <c r="R21" s="26">
        <f ca="1">Lighting!R20</f>
        <v>0</v>
      </c>
      <c r="S21" s="26">
        <f>Lighting!Y20</f>
        <v>0</v>
      </c>
      <c r="T21" s="26" t="str">
        <f ca="1">Lighting!Z20</f>
        <v/>
      </c>
      <c r="U21" s="26">
        <f ca="1">Lighting!AA20</f>
        <v>0</v>
      </c>
      <c r="V21" s="210" t="str">
        <f ca="1">Lighting!AC20</f>
        <v/>
      </c>
      <c r="W21" s="210" t="str">
        <f ca="1">Lighting!AD20</f>
        <v/>
      </c>
      <c r="X21" s="210" t="str">
        <f ca="1">Lighting!AE20</f>
        <v/>
      </c>
      <c r="Y21" s="210">
        <f ca="1">Lighting!AF20</f>
        <v>0</v>
      </c>
      <c r="Z21" s="210" t="str">
        <f>Lighting!AH20</f>
        <v/>
      </c>
      <c r="AA21" s="210">
        <f>Lighting!AI20</f>
        <v>0</v>
      </c>
      <c r="AB21" s="210" t="str">
        <f>Lighting!AJ20</f>
        <v>NA</v>
      </c>
      <c r="AC21" s="210">
        <f>Lighting!AK20</f>
        <v>0</v>
      </c>
      <c r="AD21" s="210" t="str">
        <f>Lighting!AL20</f>
        <v/>
      </c>
    </row>
    <row r="22" spans="1:30" x14ac:dyDescent="0.35">
      <c r="A22" s="26">
        <f>Lighting!A21</f>
        <v>0</v>
      </c>
      <c r="B22" s="26">
        <f>Lighting!B21</f>
        <v>0</v>
      </c>
      <c r="C22" s="26">
        <f>Lighting!C21</f>
        <v>0</v>
      </c>
      <c r="D22" s="26">
        <f>Lighting!D21</f>
        <v>0</v>
      </c>
      <c r="E22" s="26">
        <f>Lighting!E21</f>
        <v>0</v>
      </c>
      <c r="F22" s="26" t="str">
        <f ca="1">Lighting!F21</f>
        <v/>
      </c>
      <c r="G22" s="26" t="str">
        <f>Lighting!G21</f>
        <v>None</v>
      </c>
      <c r="H22" s="26">
        <f>Lighting!H21</f>
        <v>0</v>
      </c>
      <c r="I22" s="26" t="str">
        <f>Lighting!I21</f>
        <v/>
      </c>
      <c r="J22" s="26">
        <f>Lighting!J21</f>
        <v>0</v>
      </c>
      <c r="K22" s="26" t="str">
        <f>Lighting!K21</f>
        <v/>
      </c>
      <c r="L22" s="26" t="str">
        <f>Lighting!L21</f>
        <v/>
      </c>
      <c r="M22" s="26" t="str">
        <f>Lighting!M21</f>
        <v>None</v>
      </c>
      <c r="N22" s="26">
        <f>Lighting!N21</f>
        <v>0</v>
      </c>
      <c r="O22" s="26">
        <f>Lighting!O21</f>
        <v>0</v>
      </c>
      <c r="P22" s="26">
        <f ca="1">Lighting!P21</f>
        <v>0</v>
      </c>
      <c r="Q22" s="26">
        <f>Lighting!Q21</f>
        <v>0</v>
      </c>
      <c r="R22" s="26">
        <f ca="1">Lighting!R21</f>
        <v>0</v>
      </c>
      <c r="S22" s="26">
        <f>Lighting!Y21</f>
        <v>0</v>
      </c>
      <c r="T22" s="26" t="str">
        <f ca="1">Lighting!Z21</f>
        <v/>
      </c>
      <c r="U22" s="26">
        <f ca="1">Lighting!AA21</f>
        <v>0</v>
      </c>
      <c r="V22" s="210" t="str">
        <f ca="1">Lighting!AC21</f>
        <v/>
      </c>
      <c r="W22" s="210" t="str">
        <f ca="1">Lighting!AD21</f>
        <v/>
      </c>
      <c r="X22" s="210" t="str">
        <f ca="1">Lighting!AE21</f>
        <v/>
      </c>
      <c r="Y22" s="210">
        <f ca="1">Lighting!AF21</f>
        <v>0</v>
      </c>
      <c r="Z22" s="210" t="str">
        <f>Lighting!AH21</f>
        <v/>
      </c>
      <c r="AA22" s="210">
        <f>Lighting!AI21</f>
        <v>0</v>
      </c>
      <c r="AB22" s="210" t="str">
        <f>Lighting!AJ21</f>
        <v>NA</v>
      </c>
      <c r="AC22" s="210">
        <f>Lighting!AK21</f>
        <v>0</v>
      </c>
      <c r="AD22" s="210" t="str">
        <f>Lighting!AL21</f>
        <v/>
      </c>
    </row>
    <row r="23" spans="1:30" x14ac:dyDescent="0.35">
      <c r="A23" s="26">
        <f>Lighting!A22</f>
        <v>0</v>
      </c>
      <c r="B23" s="26">
        <f>Lighting!B22</f>
        <v>0</v>
      </c>
      <c r="C23" s="26">
        <f>Lighting!C22</f>
        <v>0</v>
      </c>
      <c r="D23" s="26">
        <f>Lighting!D22</f>
        <v>0</v>
      </c>
      <c r="E23" s="26">
        <f>Lighting!E22</f>
        <v>0</v>
      </c>
      <c r="F23" s="26" t="str">
        <f ca="1">Lighting!F22</f>
        <v/>
      </c>
      <c r="G23" s="26" t="str">
        <f>Lighting!G22</f>
        <v>None</v>
      </c>
      <c r="H23" s="26">
        <f>Lighting!H22</f>
        <v>0</v>
      </c>
      <c r="I23" s="26" t="str">
        <f>Lighting!I22</f>
        <v/>
      </c>
      <c r="J23" s="26">
        <f>Lighting!J22</f>
        <v>0</v>
      </c>
      <c r="K23" s="26" t="str">
        <f>Lighting!K22</f>
        <v/>
      </c>
      <c r="L23" s="26" t="str">
        <f>Lighting!L22</f>
        <v/>
      </c>
      <c r="M23" s="26" t="str">
        <f>Lighting!M22</f>
        <v>None</v>
      </c>
      <c r="N23" s="26">
        <f>Lighting!N22</f>
        <v>0</v>
      </c>
      <c r="O23" s="26">
        <f>Lighting!O22</f>
        <v>0</v>
      </c>
      <c r="P23" s="26">
        <f ca="1">Lighting!P22</f>
        <v>0</v>
      </c>
      <c r="Q23" s="26">
        <f>Lighting!Q22</f>
        <v>0</v>
      </c>
      <c r="R23" s="26">
        <f ca="1">Lighting!R22</f>
        <v>0</v>
      </c>
      <c r="S23" s="26">
        <f>Lighting!Y22</f>
        <v>0</v>
      </c>
      <c r="T23" s="26" t="str">
        <f ca="1">Lighting!Z22</f>
        <v/>
      </c>
      <c r="U23" s="26">
        <f ca="1">Lighting!AA22</f>
        <v>0</v>
      </c>
      <c r="V23" s="210" t="str">
        <f ca="1">Lighting!AC22</f>
        <v/>
      </c>
      <c r="W23" s="210" t="str">
        <f ca="1">Lighting!AD22</f>
        <v/>
      </c>
      <c r="X23" s="210" t="str">
        <f ca="1">Lighting!AE22</f>
        <v/>
      </c>
      <c r="Y23" s="210">
        <f ca="1">Lighting!AF22</f>
        <v>0</v>
      </c>
      <c r="Z23" s="210" t="str">
        <f>Lighting!AH22</f>
        <v/>
      </c>
      <c r="AA23" s="210">
        <f>Lighting!AI22</f>
        <v>0</v>
      </c>
      <c r="AB23" s="210" t="str">
        <f>Lighting!AJ22</f>
        <v>NA</v>
      </c>
      <c r="AC23" s="210">
        <f>Lighting!AK22</f>
        <v>0</v>
      </c>
      <c r="AD23" s="210" t="str">
        <f>Lighting!AL22</f>
        <v/>
      </c>
    </row>
    <row r="24" spans="1:30" x14ac:dyDescent="0.35">
      <c r="A24" s="26">
        <f>Lighting!A23</f>
        <v>0</v>
      </c>
      <c r="B24" s="26">
        <f>Lighting!B23</f>
        <v>0</v>
      </c>
      <c r="C24" s="26">
        <f>Lighting!C23</f>
        <v>0</v>
      </c>
      <c r="D24" s="26">
        <f>Lighting!D23</f>
        <v>0</v>
      </c>
      <c r="E24" s="26">
        <f>Lighting!E23</f>
        <v>0</v>
      </c>
      <c r="F24" s="26" t="str">
        <f ca="1">Lighting!F23</f>
        <v/>
      </c>
      <c r="G24" s="26" t="str">
        <f>Lighting!G23</f>
        <v>None</v>
      </c>
      <c r="H24" s="26">
        <f>Lighting!H23</f>
        <v>0</v>
      </c>
      <c r="I24" s="26" t="str">
        <f>Lighting!I23</f>
        <v/>
      </c>
      <c r="J24" s="26">
        <f>Lighting!J23</f>
        <v>0</v>
      </c>
      <c r="K24" s="26" t="str">
        <f>Lighting!K23</f>
        <v/>
      </c>
      <c r="L24" s="26" t="str">
        <f>Lighting!L23</f>
        <v/>
      </c>
      <c r="M24" s="26" t="str">
        <f>Lighting!M23</f>
        <v>None</v>
      </c>
      <c r="N24" s="26">
        <f>Lighting!N23</f>
        <v>0</v>
      </c>
      <c r="O24" s="26">
        <f>Lighting!O23</f>
        <v>0</v>
      </c>
      <c r="P24" s="26">
        <f ca="1">Lighting!P23</f>
        <v>0</v>
      </c>
      <c r="Q24" s="26">
        <f>Lighting!Q23</f>
        <v>0</v>
      </c>
      <c r="R24" s="26">
        <f ca="1">Lighting!R23</f>
        <v>0</v>
      </c>
      <c r="S24" s="26">
        <f>Lighting!Y23</f>
        <v>0</v>
      </c>
      <c r="T24" s="26" t="str">
        <f ca="1">Lighting!Z23</f>
        <v/>
      </c>
      <c r="U24" s="26">
        <f ca="1">Lighting!AA23</f>
        <v>0</v>
      </c>
      <c r="V24" s="210" t="str">
        <f ca="1">Lighting!AC23</f>
        <v/>
      </c>
      <c r="W24" s="210" t="str">
        <f ca="1">Lighting!AD23</f>
        <v/>
      </c>
      <c r="X24" s="210" t="str">
        <f ca="1">Lighting!AE23</f>
        <v/>
      </c>
      <c r="Y24" s="210">
        <f ca="1">Lighting!AF23</f>
        <v>0</v>
      </c>
      <c r="Z24" s="210" t="str">
        <f>Lighting!AH23</f>
        <v/>
      </c>
      <c r="AA24" s="210">
        <f>Lighting!AI23</f>
        <v>0</v>
      </c>
      <c r="AB24" s="210" t="str">
        <f>Lighting!AJ23</f>
        <v>NA</v>
      </c>
      <c r="AC24" s="210">
        <f>Lighting!AK23</f>
        <v>0</v>
      </c>
      <c r="AD24" s="210" t="str">
        <f>Lighting!AL23</f>
        <v/>
      </c>
    </row>
    <row r="25" spans="1:30" x14ac:dyDescent="0.35">
      <c r="A25" s="26">
        <f>Lighting!A24</f>
        <v>0</v>
      </c>
      <c r="B25" s="26">
        <f>Lighting!B24</f>
        <v>0</v>
      </c>
      <c r="C25" s="26">
        <f>Lighting!C24</f>
        <v>0</v>
      </c>
      <c r="D25" s="26">
        <f>Lighting!D24</f>
        <v>0</v>
      </c>
      <c r="E25" s="26">
        <f>Lighting!E24</f>
        <v>0</v>
      </c>
      <c r="F25" s="26" t="str">
        <f ca="1">Lighting!F24</f>
        <v/>
      </c>
      <c r="G25" s="26" t="str">
        <f>Lighting!G24</f>
        <v>None</v>
      </c>
      <c r="H25" s="26">
        <f>Lighting!H24</f>
        <v>0</v>
      </c>
      <c r="I25" s="26" t="str">
        <f>Lighting!I24</f>
        <v/>
      </c>
      <c r="J25" s="26">
        <f>Lighting!J24</f>
        <v>0</v>
      </c>
      <c r="K25" s="26" t="str">
        <f>Lighting!K24</f>
        <v/>
      </c>
      <c r="L25" s="26" t="str">
        <f>Lighting!L24</f>
        <v/>
      </c>
      <c r="M25" s="26" t="str">
        <f>Lighting!M24</f>
        <v>None</v>
      </c>
      <c r="N25" s="26">
        <f>Lighting!N24</f>
        <v>0</v>
      </c>
      <c r="O25" s="26">
        <f>Lighting!O24</f>
        <v>0</v>
      </c>
      <c r="P25" s="26">
        <f ca="1">Lighting!P24</f>
        <v>0</v>
      </c>
      <c r="Q25" s="26">
        <f>Lighting!Q24</f>
        <v>0</v>
      </c>
      <c r="R25" s="26">
        <f ca="1">Lighting!R24</f>
        <v>0</v>
      </c>
      <c r="S25" s="26">
        <f>Lighting!Y24</f>
        <v>0</v>
      </c>
      <c r="T25" s="26" t="str">
        <f ca="1">Lighting!Z24</f>
        <v/>
      </c>
      <c r="U25" s="26">
        <f ca="1">Lighting!AA24</f>
        <v>0</v>
      </c>
      <c r="V25" s="210" t="str">
        <f ca="1">Lighting!AC24</f>
        <v/>
      </c>
      <c r="W25" s="210" t="str">
        <f ca="1">Lighting!AD24</f>
        <v/>
      </c>
      <c r="X25" s="210" t="str">
        <f ca="1">Lighting!AE24</f>
        <v/>
      </c>
      <c r="Y25" s="210">
        <f ca="1">Lighting!AF24</f>
        <v>0</v>
      </c>
      <c r="Z25" s="210" t="str">
        <f>Lighting!AH24</f>
        <v/>
      </c>
      <c r="AA25" s="210">
        <f>Lighting!AI24</f>
        <v>0</v>
      </c>
      <c r="AB25" s="210" t="str">
        <f>Lighting!AJ24</f>
        <v>NA</v>
      </c>
      <c r="AC25" s="210">
        <f>Lighting!AK24</f>
        <v>0</v>
      </c>
      <c r="AD25" s="210" t="str">
        <f>Lighting!AL24</f>
        <v/>
      </c>
    </row>
    <row r="26" spans="1:30" x14ac:dyDescent="0.35">
      <c r="A26" s="26">
        <f>Lighting!A25</f>
        <v>0</v>
      </c>
      <c r="B26" s="26">
        <f>Lighting!B25</f>
        <v>0</v>
      </c>
      <c r="C26" s="26">
        <f>Lighting!C25</f>
        <v>0</v>
      </c>
      <c r="D26" s="26">
        <f>Lighting!D25</f>
        <v>0</v>
      </c>
      <c r="E26" s="26">
        <f>Lighting!E25</f>
        <v>0</v>
      </c>
      <c r="F26" s="26" t="str">
        <f ca="1">Lighting!F25</f>
        <v/>
      </c>
      <c r="G26" s="26" t="str">
        <f>Lighting!G25</f>
        <v>None</v>
      </c>
      <c r="H26" s="26">
        <f>Lighting!H25</f>
        <v>0</v>
      </c>
      <c r="I26" s="26" t="str">
        <f>Lighting!I25</f>
        <v/>
      </c>
      <c r="J26" s="26">
        <f>Lighting!J25</f>
        <v>0</v>
      </c>
      <c r="K26" s="26" t="str">
        <f>Lighting!K25</f>
        <v/>
      </c>
      <c r="L26" s="26" t="str">
        <f>Lighting!L25</f>
        <v/>
      </c>
      <c r="M26" s="26" t="str">
        <f>Lighting!M25</f>
        <v>None</v>
      </c>
      <c r="N26" s="26">
        <f>Lighting!N25</f>
        <v>0</v>
      </c>
      <c r="O26" s="26">
        <f>Lighting!O25</f>
        <v>0</v>
      </c>
      <c r="P26" s="26">
        <f ca="1">Lighting!P25</f>
        <v>0</v>
      </c>
      <c r="Q26" s="26">
        <f>Lighting!Q25</f>
        <v>0</v>
      </c>
      <c r="R26" s="26">
        <f ca="1">Lighting!R25</f>
        <v>0</v>
      </c>
      <c r="S26" s="26">
        <f>Lighting!Y25</f>
        <v>0</v>
      </c>
      <c r="T26" s="26" t="str">
        <f ca="1">Lighting!Z25</f>
        <v/>
      </c>
      <c r="U26" s="26">
        <f ca="1">Lighting!AA25</f>
        <v>0</v>
      </c>
      <c r="V26" s="210" t="str">
        <f ca="1">Lighting!AC25</f>
        <v/>
      </c>
      <c r="W26" s="210" t="str">
        <f ca="1">Lighting!AD25</f>
        <v/>
      </c>
      <c r="X26" s="210" t="str">
        <f ca="1">Lighting!AE25</f>
        <v/>
      </c>
      <c r="Y26" s="210">
        <f ca="1">Lighting!AF25</f>
        <v>0</v>
      </c>
      <c r="Z26" s="210" t="str">
        <f>Lighting!AH25</f>
        <v/>
      </c>
      <c r="AA26" s="210">
        <f>Lighting!AI25</f>
        <v>0</v>
      </c>
      <c r="AB26" s="210" t="str">
        <f>Lighting!AJ25</f>
        <v>NA</v>
      </c>
      <c r="AC26" s="210">
        <f>Lighting!AK25</f>
        <v>0</v>
      </c>
      <c r="AD26" s="210" t="str">
        <f>Lighting!AL25</f>
        <v/>
      </c>
    </row>
    <row r="27" spans="1:30" x14ac:dyDescent="0.35">
      <c r="A27" s="26">
        <f>Lighting!A26</f>
        <v>0</v>
      </c>
      <c r="B27" s="26">
        <f>Lighting!B26</f>
        <v>0</v>
      </c>
      <c r="C27" s="26">
        <f>Lighting!C26</f>
        <v>0</v>
      </c>
      <c r="D27" s="26">
        <f>Lighting!D26</f>
        <v>0</v>
      </c>
      <c r="E27" s="26">
        <f>Lighting!E26</f>
        <v>0</v>
      </c>
      <c r="F27" s="26" t="str">
        <f ca="1">Lighting!F26</f>
        <v/>
      </c>
      <c r="G27" s="26" t="str">
        <f>Lighting!G26</f>
        <v>None</v>
      </c>
      <c r="H27" s="26">
        <f>Lighting!H26</f>
        <v>0</v>
      </c>
      <c r="I27" s="26" t="str">
        <f>Lighting!I26</f>
        <v/>
      </c>
      <c r="J27" s="26">
        <f>Lighting!J26</f>
        <v>0</v>
      </c>
      <c r="K27" s="26" t="str">
        <f>Lighting!K26</f>
        <v/>
      </c>
      <c r="L27" s="26" t="str">
        <f>Lighting!L26</f>
        <v/>
      </c>
      <c r="M27" s="26" t="str">
        <f>Lighting!M26</f>
        <v>None</v>
      </c>
      <c r="N27" s="26">
        <f>Lighting!N26</f>
        <v>0</v>
      </c>
      <c r="O27" s="26">
        <f>Lighting!O26</f>
        <v>0</v>
      </c>
      <c r="P27" s="26">
        <f ca="1">Lighting!P26</f>
        <v>0</v>
      </c>
      <c r="Q27" s="26">
        <f>Lighting!Q26</f>
        <v>0</v>
      </c>
      <c r="R27" s="26">
        <f ca="1">Lighting!R26</f>
        <v>0</v>
      </c>
      <c r="S27" s="26">
        <f>Lighting!Y26</f>
        <v>0</v>
      </c>
      <c r="T27" s="26" t="str">
        <f ca="1">Lighting!Z26</f>
        <v/>
      </c>
      <c r="U27" s="26">
        <f ca="1">Lighting!AA26</f>
        <v>0</v>
      </c>
      <c r="V27" s="210" t="str">
        <f ca="1">Lighting!AC26</f>
        <v/>
      </c>
      <c r="W27" s="210" t="str">
        <f ca="1">Lighting!AD26</f>
        <v/>
      </c>
      <c r="X27" s="210" t="str">
        <f ca="1">Lighting!AE26</f>
        <v/>
      </c>
      <c r="Y27" s="210">
        <f ca="1">Lighting!AF26</f>
        <v>0</v>
      </c>
      <c r="Z27" s="210" t="str">
        <f>Lighting!AH26</f>
        <v/>
      </c>
      <c r="AA27" s="210">
        <f>Lighting!AI26</f>
        <v>0</v>
      </c>
      <c r="AB27" s="210" t="str">
        <f>Lighting!AJ26</f>
        <v>NA</v>
      </c>
      <c r="AC27" s="210">
        <f>Lighting!AK26</f>
        <v>0</v>
      </c>
      <c r="AD27" s="210" t="str">
        <f>Lighting!AL26</f>
        <v/>
      </c>
    </row>
    <row r="28" spans="1:30" x14ac:dyDescent="0.35">
      <c r="A28" s="26">
        <f>Lighting!A27</f>
        <v>0</v>
      </c>
      <c r="B28" s="26">
        <f>Lighting!B27</f>
        <v>0</v>
      </c>
      <c r="C28" s="26">
        <f>Lighting!C27</f>
        <v>0</v>
      </c>
      <c r="D28" s="26">
        <f>Lighting!D27</f>
        <v>0</v>
      </c>
      <c r="E28" s="26">
        <f>Lighting!E27</f>
        <v>0</v>
      </c>
      <c r="F28" s="26" t="str">
        <f ca="1">Lighting!F27</f>
        <v/>
      </c>
      <c r="G28" s="26" t="str">
        <f>Lighting!G27</f>
        <v>None</v>
      </c>
      <c r="H28" s="26">
        <f>Lighting!H27</f>
        <v>0</v>
      </c>
      <c r="I28" s="26" t="str">
        <f>Lighting!I27</f>
        <v/>
      </c>
      <c r="J28" s="26">
        <f>Lighting!J27</f>
        <v>0</v>
      </c>
      <c r="K28" s="26" t="str">
        <f>Lighting!K27</f>
        <v/>
      </c>
      <c r="L28" s="26" t="str">
        <f>Lighting!L27</f>
        <v/>
      </c>
      <c r="M28" s="26" t="str">
        <f>Lighting!M27</f>
        <v>None</v>
      </c>
      <c r="N28" s="26">
        <f>Lighting!N27</f>
        <v>0</v>
      </c>
      <c r="O28" s="26">
        <f>Lighting!O27</f>
        <v>0</v>
      </c>
      <c r="P28" s="26">
        <f ca="1">Lighting!P27</f>
        <v>0</v>
      </c>
      <c r="Q28" s="26">
        <f>Lighting!Q27</f>
        <v>0</v>
      </c>
      <c r="R28" s="26">
        <f ca="1">Lighting!R27</f>
        <v>0</v>
      </c>
      <c r="S28" s="26">
        <f>Lighting!Y27</f>
        <v>0</v>
      </c>
      <c r="T28" s="26" t="str">
        <f ca="1">Lighting!Z27</f>
        <v/>
      </c>
      <c r="U28" s="26">
        <f ca="1">Lighting!AA27</f>
        <v>0</v>
      </c>
      <c r="V28" s="210" t="str">
        <f ca="1">Lighting!AC27</f>
        <v/>
      </c>
      <c r="W28" s="210" t="str">
        <f ca="1">Lighting!AD27</f>
        <v/>
      </c>
      <c r="X28" s="210" t="str">
        <f ca="1">Lighting!AE27</f>
        <v/>
      </c>
      <c r="Y28" s="210">
        <f ca="1">Lighting!AF27</f>
        <v>0</v>
      </c>
      <c r="Z28" s="210" t="str">
        <f>Lighting!AH27</f>
        <v/>
      </c>
      <c r="AA28" s="210">
        <f>Lighting!AI27</f>
        <v>0</v>
      </c>
      <c r="AB28" s="210" t="str">
        <f>Lighting!AJ27</f>
        <v>NA</v>
      </c>
      <c r="AC28" s="210">
        <f>Lighting!AK27</f>
        <v>0</v>
      </c>
      <c r="AD28" s="210" t="str">
        <f>Lighting!AL27</f>
        <v/>
      </c>
    </row>
    <row r="29" spans="1:30" x14ac:dyDescent="0.35">
      <c r="A29" s="26">
        <f>Lighting!A28</f>
        <v>0</v>
      </c>
      <c r="B29" s="26">
        <f>Lighting!B28</f>
        <v>0</v>
      </c>
      <c r="C29" s="26">
        <f>Lighting!C28</f>
        <v>0</v>
      </c>
      <c r="D29" s="26">
        <f>Lighting!D28</f>
        <v>0</v>
      </c>
      <c r="E29" s="26">
        <f>Lighting!E28</f>
        <v>0</v>
      </c>
      <c r="F29" s="26" t="str">
        <f ca="1">Lighting!F28</f>
        <v/>
      </c>
      <c r="G29" s="26" t="str">
        <f>Lighting!G28</f>
        <v>None</v>
      </c>
      <c r="H29" s="26">
        <f>Lighting!H28</f>
        <v>0</v>
      </c>
      <c r="I29" s="26" t="str">
        <f>Lighting!I28</f>
        <v/>
      </c>
      <c r="J29" s="26">
        <f>Lighting!J28</f>
        <v>0</v>
      </c>
      <c r="K29" s="26" t="str">
        <f>Lighting!K28</f>
        <v/>
      </c>
      <c r="L29" s="26" t="str">
        <f>Lighting!L28</f>
        <v/>
      </c>
      <c r="M29" s="26" t="str">
        <f>Lighting!M28</f>
        <v>None</v>
      </c>
      <c r="N29" s="26">
        <f>Lighting!N28</f>
        <v>0</v>
      </c>
      <c r="O29" s="26">
        <f>Lighting!O28</f>
        <v>0</v>
      </c>
      <c r="P29" s="26">
        <f ca="1">Lighting!P28</f>
        <v>0</v>
      </c>
      <c r="Q29" s="26">
        <f>Lighting!Q28</f>
        <v>0</v>
      </c>
      <c r="R29" s="26">
        <f ca="1">Lighting!R28</f>
        <v>0</v>
      </c>
      <c r="S29" s="26">
        <f>Lighting!Y28</f>
        <v>0</v>
      </c>
      <c r="T29" s="26" t="str">
        <f ca="1">Lighting!Z28</f>
        <v/>
      </c>
      <c r="U29" s="26">
        <f ca="1">Lighting!AA28</f>
        <v>0</v>
      </c>
      <c r="V29" s="210" t="str">
        <f ca="1">Lighting!AC28</f>
        <v/>
      </c>
      <c r="W29" s="210" t="str">
        <f ca="1">Lighting!AD28</f>
        <v/>
      </c>
      <c r="X29" s="210" t="str">
        <f ca="1">Lighting!AE28</f>
        <v/>
      </c>
      <c r="Y29" s="210">
        <f ca="1">Lighting!AF28</f>
        <v>0</v>
      </c>
      <c r="Z29" s="210" t="str">
        <f>Lighting!AH28</f>
        <v/>
      </c>
      <c r="AA29" s="210">
        <f>Lighting!AI28</f>
        <v>0</v>
      </c>
      <c r="AB29" s="210" t="str">
        <f>Lighting!AJ28</f>
        <v>NA</v>
      </c>
      <c r="AC29" s="210">
        <f>Lighting!AK28</f>
        <v>0</v>
      </c>
      <c r="AD29" s="210" t="str">
        <f>Lighting!AL28</f>
        <v/>
      </c>
    </row>
    <row r="30" spans="1:30" x14ac:dyDescent="0.35">
      <c r="A30" s="26">
        <f>Lighting!A29</f>
        <v>0</v>
      </c>
      <c r="B30" s="26">
        <f>Lighting!B29</f>
        <v>0</v>
      </c>
      <c r="C30" s="26">
        <f>Lighting!C29</f>
        <v>0</v>
      </c>
      <c r="D30" s="26">
        <f>Lighting!D29</f>
        <v>0</v>
      </c>
      <c r="E30" s="26">
        <f>Lighting!E29</f>
        <v>0</v>
      </c>
      <c r="F30" s="26" t="str">
        <f ca="1">Lighting!F29</f>
        <v/>
      </c>
      <c r="G30" s="26" t="str">
        <f>Lighting!G29</f>
        <v>None</v>
      </c>
      <c r="H30" s="26">
        <f>Lighting!H29</f>
        <v>0</v>
      </c>
      <c r="I30" s="26" t="str">
        <f>Lighting!I29</f>
        <v/>
      </c>
      <c r="J30" s="26">
        <f>Lighting!J29</f>
        <v>0</v>
      </c>
      <c r="K30" s="26" t="str">
        <f>Lighting!K29</f>
        <v/>
      </c>
      <c r="L30" s="26" t="str">
        <f>Lighting!L29</f>
        <v/>
      </c>
      <c r="M30" s="26" t="str">
        <f>Lighting!M29</f>
        <v>None</v>
      </c>
      <c r="N30" s="26">
        <f>Lighting!N29</f>
        <v>0</v>
      </c>
      <c r="O30" s="26">
        <f>Lighting!O29</f>
        <v>0</v>
      </c>
      <c r="P30" s="26">
        <f ca="1">Lighting!P29</f>
        <v>0</v>
      </c>
      <c r="Q30" s="26">
        <f>Lighting!Q29</f>
        <v>0</v>
      </c>
      <c r="R30" s="26">
        <f ca="1">Lighting!R29</f>
        <v>0</v>
      </c>
      <c r="S30" s="26">
        <f>Lighting!Y29</f>
        <v>0</v>
      </c>
      <c r="T30" s="26" t="str">
        <f ca="1">Lighting!Z29</f>
        <v/>
      </c>
      <c r="U30" s="26">
        <f ca="1">Lighting!AA29</f>
        <v>0</v>
      </c>
      <c r="V30" s="210" t="str">
        <f ca="1">Lighting!AC29</f>
        <v/>
      </c>
      <c r="W30" s="210" t="str">
        <f ca="1">Lighting!AD29</f>
        <v/>
      </c>
      <c r="X30" s="210" t="str">
        <f ca="1">Lighting!AE29</f>
        <v/>
      </c>
      <c r="Y30" s="210">
        <f ca="1">Lighting!AF29</f>
        <v>0</v>
      </c>
      <c r="Z30" s="210" t="str">
        <f>Lighting!AH29</f>
        <v/>
      </c>
      <c r="AA30" s="210">
        <f>Lighting!AI29</f>
        <v>0</v>
      </c>
      <c r="AB30" s="210" t="str">
        <f>Lighting!AJ29</f>
        <v>NA</v>
      </c>
      <c r="AC30" s="210">
        <f>Lighting!AK29</f>
        <v>0</v>
      </c>
      <c r="AD30" s="210" t="str">
        <f>Lighting!AL29</f>
        <v/>
      </c>
    </row>
    <row r="31" spans="1:30" x14ac:dyDescent="0.35">
      <c r="A31" s="26">
        <f>Lighting!A30</f>
        <v>0</v>
      </c>
      <c r="B31" s="26">
        <f>Lighting!B30</f>
        <v>0</v>
      </c>
      <c r="C31" s="26">
        <f>Lighting!C30</f>
        <v>0</v>
      </c>
      <c r="D31" s="26">
        <f>Lighting!D30</f>
        <v>0</v>
      </c>
      <c r="E31" s="26">
        <f>Lighting!E30</f>
        <v>0</v>
      </c>
      <c r="F31" s="26" t="str">
        <f ca="1">Lighting!F30</f>
        <v/>
      </c>
      <c r="G31" s="26" t="str">
        <f>Lighting!G30</f>
        <v>None</v>
      </c>
      <c r="H31" s="26">
        <f>Lighting!H30</f>
        <v>0</v>
      </c>
      <c r="I31" s="26" t="str">
        <f>Lighting!I30</f>
        <v/>
      </c>
      <c r="J31" s="26">
        <f>Lighting!J30</f>
        <v>0</v>
      </c>
      <c r="K31" s="26" t="str">
        <f>Lighting!K30</f>
        <v/>
      </c>
      <c r="L31" s="26" t="str">
        <f>Lighting!L30</f>
        <v/>
      </c>
      <c r="M31" s="26" t="str">
        <f>Lighting!M30</f>
        <v>None</v>
      </c>
      <c r="N31" s="26">
        <f>Lighting!N30</f>
        <v>0</v>
      </c>
      <c r="O31" s="26">
        <f>Lighting!O30</f>
        <v>0</v>
      </c>
      <c r="P31" s="26">
        <f ca="1">Lighting!P30</f>
        <v>0</v>
      </c>
      <c r="Q31" s="26">
        <f>Lighting!Q30</f>
        <v>0</v>
      </c>
      <c r="R31" s="26">
        <f ca="1">Lighting!R30</f>
        <v>0</v>
      </c>
      <c r="S31" s="26">
        <f>Lighting!Y30</f>
        <v>0</v>
      </c>
      <c r="T31" s="26" t="str">
        <f ca="1">Lighting!Z30</f>
        <v/>
      </c>
      <c r="U31" s="26">
        <f ca="1">Lighting!AA30</f>
        <v>0</v>
      </c>
      <c r="V31" s="210" t="str">
        <f ca="1">Lighting!AC30</f>
        <v/>
      </c>
      <c r="W31" s="210" t="str">
        <f ca="1">Lighting!AD30</f>
        <v/>
      </c>
      <c r="X31" s="210" t="str">
        <f ca="1">Lighting!AE30</f>
        <v/>
      </c>
      <c r="Y31" s="210">
        <f ca="1">Lighting!AF30</f>
        <v>0</v>
      </c>
      <c r="Z31" s="210" t="str">
        <f>Lighting!AH30</f>
        <v/>
      </c>
      <c r="AA31" s="210">
        <f>Lighting!AI30</f>
        <v>0</v>
      </c>
      <c r="AB31" s="210" t="str">
        <f>Lighting!AJ30</f>
        <v>NA</v>
      </c>
      <c r="AC31" s="210">
        <f>Lighting!AK30</f>
        <v>0</v>
      </c>
      <c r="AD31" s="210" t="str">
        <f>Lighting!AL30</f>
        <v/>
      </c>
    </row>
    <row r="32" spans="1:30" x14ac:dyDescent="0.35">
      <c r="A32" s="26">
        <f>Lighting!A31</f>
        <v>0</v>
      </c>
      <c r="B32" s="26">
        <f>Lighting!B31</f>
        <v>0</v>
      </c>
      <c r="C32" s="26">
        <f>Lighting!C31</f>
        <v>0</v>
      </c>
      <c r="D32" s="26">
        <f>Lighting!D31</f>
        <v>0</v>
      </c>
      <c r="E32" s="26">
        <f>Lighting!E31</f>
        <v>0</v>
      </c>
      <c r="F32" s="26" t="str">
        <f ca="1">Lighting!F31</f>
        <v/>
      </c>
      <c r="G32" s="26" t="str">
        <f>Lighting!G31</f>
        <v>None</v>
      </c>
      <c r="H32" s="26">
        <f>Lighting!H31</f>
        <v>0</v>
      </c>
      <c r="I32" s="26" t="str">
        <f>Lighting!I31</f>
        <v/>
      </c>
      <c r="J32" s="26">
        <f>Lighting!J31</f>
        <v>0</v>
      </c>
      <c r="K32" s="26" t="str">
        <f>Lighting!K31</f>
        <v/>
      </c>
      <c r="L32" s="26" t="str">
        <f>Lighting!L31</f>
        <v/>
      </c>
      <c r="M32" s="26" t="str">
        <f>Lighting!M31</f>
        <v>None</v>
      </c>
      <c r="N32" s="26">
        <f>Lighting!N31</f>
        <v>0</v>
      </c>
      <c r="O32" s="26">
        <f>Lighting!O31</f>
        <v>0</v>
      </c>
      <c r="P32" s="26">
        <f ca="1">Lighting!P31</f>
        <v>0</v>
      </c>
      <c r="Q32" s="26">
        <f>Lighting!Q31</f>
        <v>0</v>
      </c>
      <c r="R32" s="26">
        <f ca="1">Lighting!R31</f>
        <v>0</v>
      </c>
      <c r="S32" s="26">
        <f>Lighting!Y31</f>
        <v>0</v>
      </c>
      <c r="T32" s="26" t="str">
        <f ca="1">Lighting!Z31</f>
        <v/>
      </c>
      <c r="U32" s="26">
        <f ca="1">Lighting!AA31</f>
        <v>0</v>
      </c>
      <c r="V32" s="210" t="str">
        <f ca="1">Lighting!AC31</f>
        <v/>
      </c>
      <c r="W32" s="210" t="str">
        <f ca="1">Lighting!AD31</f>
        <v/>
      </c>
      <c r="X32" s="210" t="str">
        <f ca="1">Lighting!AE31</f>
        <v/>
      </c>
      <c r="Y32" s="210">
        <f ca="1">Lighting!AF31</f>
        <v>0</v>
      </c>
      <c r="Z32" s="210" t="str">
        <f>Lighting!AH31</f>
        <v/>
      </c>
      <c r="AA32" s="210">
        <f>Lighting!AI31</f>
        <v>0</v>
      </c>
      <c r="AB32" s="210" t="str">
        <f>Lighting!AJ31</f>
        <v>NA</v>
      </c>
      <c r="AC32" s="210">
        <f>Lighting!AK31</f>
        <v>0</v>
      </c>
      <c r="AD32" s="210" t="str">
        <f>Lighting!AL31</f>
        <v/>
      </c>
    </row>
    <row r="33" spans="1:30" x14ac:dyDescent="0.35">
      <c r="A33" s="26">
        <f>Lighting!A32</f>
        <v>0</v>
      </c>
      <c r="B33" s="26">
        <f>Lighting!B32</f>
        <v>0</v>
      </c>
      <c r="C33" s="26">
        <f>Lighting!C32</f>
        <v>0</v>
      </c>
      <c r="D33" s="26">
        <f>Lighting!D32</f>
        <v>0</v>
      </c>
      <c r="E33" s="26">
        <f>Lighting!E32</f>
        <v>0</v>
      </c>
      <c r="F33" s="26" t="str">
        <f ca="1">Lighting!F32</f>
        <v/>
      </c>
      <c r="G33" s="26" t="str">
        <f>Lighting!G32</f>
        <v>None</v>
      </c>
      <c r="H33" s="26">
        <f>Lighting!H32</f>
        <v>0</v>
      </c>
      <c r="I33" s="26" t="str">
        <f>Lighting!I32</f>
        <v/>
      </c>
      <c r="J33" s="26">
        <f>Lighting!J32</f>
        <v>0</v>
      </c>
      <c r="K33" s="26" t="str">
        <f>Lighting!K32</f>
        <v/>
      </c>
      <c r="L33" s="26" t="str">
        <f>Lighting!L32</f>
        <v/>
      </c>
      <c r="M33" s="26" t="str">
        <f>Lighting!M32</f>
        <v>None</v>
      </c>
      <c r="N33" s="26">
        <f>Lighting!N32</f>
        <v>0</v>
      </c>
      <c r="O33" s="26">
        <f>Lighting!O32</f>
        <v>0</v>
      </c>
      <c r="P33" s="26">
        <f ca="1">Lighting!P32</f>
        <v>0</v>
      </c>
      <c r="Q33" s="26">
        <f>Lighting!Q32</f>
        <v>0</v>
      </c>
      <c r="R33" s="26">
        <f ca="1">Lighting!R32</f>
        <v>0</v>
      </c>
      <c r="S33" s="26">
        <f>Lighting!Y32</f>
        <v>0</v>
      </c>
      <c r="T33" s="26" t="str">
        <f ca="1">Lighting!Z32</f>
        <v/>
      </c>
      <c r="U33" s="26">
        <f ca="1">Lighting!AA32</f>
        <v>0</v>
      </c>
      <c r="V33" s="210" t="str">
        <f ca="1">Lighting!AC32</f>
        <v/>
      </c>
      <c r="W33" s="210" t="str">
        <f ca="1">Lighting!AD32</f>
        <v/>
      </c>
      <c r="X33" s="210" t="str">
        <f ca="1">Lighting!AE32</f>
        <v/>
      </c>
      <c r="Y33" s="210">
        <f ca="1">Lighting!AF32</f>
        <v>0</v>
      </c>
      <c r="Z33" s="210" t="str">
        <f>Lighting!AH32</f>
        <v/>
      </c>
      <c r="AA33" s="210">
        <f>Lighting!AI32</f>
        <v>0</v>
      </c>
      <c r="AB33" s="210" t="str">
        <f>Lighting!AJ32</f>
        <v>NA</v>
      </c>
      <c r="AC33" s="210">
        <f>Lighting!AK32</f>
        <v>0</v>
      </c>
      <c r="AD33" s="210" t="str">
        <f>Lighting!AL32</f>
        <v/>
      </c>
    </row>
    <row r="34" spans="1:30" x14ac:dyDescent="0.35">
      <c r="A34" s="26">
        <f>Lighting!A33</f>
        <v>0</v>
      </c>
      <c r="B34" s="26">
        <f>Lighting!B33</f>
        <v>0</v>
      </c>
      <c r="C34" s="26">
        <f>Lighting!C33</f>
        <v>0</v>
      </c>
      <c r="D34" s="26">
        <f>Lighting!D33</f>
        <v>0</v>
      </c>
      <c r="E34" s="26">
        <f>Lighting!E33</f>
        <v>0</v>
      </c>
      <c r="F34" s="26" t="str">
        <f ca="1">Lighting!F33</f>
        <v/>
      </c>
      <c r="G34" s="26" t="str">
        <f>Lighting!G33</f>
        <v>None</v>
      </c>
      <c r="H34" s="26">
        <f>Lighting!H33</f>
        <v>0</v>
      </c>
      <c r="I34" s="26" t="str">
        <f>Lighting!I33</f>
        <v/>
      </c>
      <c r="J34" s="26">
        <f>Lighting!J33</f>
        <v>0</v>
      </c>
      <c r="K34" s="26" t="str">
        <f>Lighting!K33</f>
        <v/>
      </c>
      <c r="L34" s="26" t="str">
        <f>Lighting!L33</f>
        <v/>
      </c>
      <c r="M34" s="26" t="str">
        <f>Lighting!M33</f>
        <v>None</v>
      </c>
      <c r="N34" s="26">
        <f>Lighting!N33</f>
        <v>0</v>
      </c>
      <c r="O34" s="26">
        <f>Lighting!O33</f>
        <v>0</v>
      </c>
      <c r="P34" s="26">
        <f ca="1">Lighting!P33</f>
        <v>0</v>
      </c>
      <c r="Q34" s="26">
        <f>Lighting!Q33</f>
        <v>0</v>
      </c>
      <c r="R34" s="26">
        <f ca="1">Lighting!R33</f>
        <v>0</v>
      </c>
      <c r="S34" s="26">
        <f>Lighting!Y33</f>
        <v>0</v>
      </c>
      <c r="T34" s="26" t="str">
        <f ca="1">Lighting!Z33</f>
        <v/>
      </c>
      <c r="U34" s="26">
        <f ca="1">Lighting!AA33</f>
        <v>0</v>
      </c>
      <c r="V34" s="210" t="str">
        <f ca="1">Lighting!AC33</f>
        <v/>
      </c>
      <c r="W34" s="210" t="str">
        <f ca="1">Lighting!AD33</f>
        <v/>
      </c>
      <c r="X34" s="210" t="str">
        <f ca="1">Lighting!AE33</f>
        <v/>
      </c>
      <c r="Y34" s="210">
        <f ca="1">Lighting!AF33</f>
        <v>0</v>
      </c>
      <c r="Z34" s="210" t="str">
        <f>Lighting!AH33</f>
        <v/>
      </c>
      <c r="AA34" s="210">
        <f>Lighting!AI33</f>
        <v>0</v>
      </c>
      <c r="AB34" s="210" t="str">
        <f>Lighting!AJ33</f>
        <v>NA</v>
      </c>
      <c r="AC34" s="210">
        <f>Lighting!AK33</f>
        <v>0</v>
      </c>
      <c r="AD34" s="210" t="str">
        <f>Lighting!AL33</f>
        <v/>
      </c>
    </row>
    <row r="35" spans="1:30" x14ac:dyDescent="0.35">
      <c r="A35" s="26">
        <f>Lighting!A34</f>
        <v>0</v>
      </c>
      <c r="B35" s="26">
        <f>Lighting!B34</f>
        <v>0</v>
      </c>
      <c r="C35" s="26">
        <f>Lighting!C34</f>
        <v>0</v>
      </c>
      <c r="D35" s="26">
        <f>Lighting!D34</f>
        <v>0</v>
      </c>
      <c r="E35" s="26">
        <f>Lighting!E34</f>
        <v>0</v>
      </c>
      <c r="F35" s="26" t="str">
        <f ca="1">Lighting!F34</f>
        <v/>
      </c>
      <c r="G35" s="26" t="str">
        <f>Lighting!G34</f>
        <v>None</v>
      </c>
      <c r="H35" s="26">
        <f>Lighting!H34</f>
        <v>0</v>
      </c>
      <c r="I35" s="26" t="str">
        <f>Lighting!I34</f>
        <v/>
      </c>
      <c r="J35" s="26">
        <f>Lighting!J34</f>
        <v>0</v>
      </c>
      <c r="K35" s="26" t="str">
        <f>Lighting!K34</f>
        <v/>
      </c>
      <c r="L35" s="26" t="str">
        <f>Lighting!L34</f>
        <v/>
      </c>
      <c r="M35" s="26" t="str">
        <f>Lighting!M34</f>
        <v>None</v>
      </c>
      <c r="N35" s="26">
        <f>Lighting!N34</f>
        <v>0</v>
      </c>
      <c r="O35" s="26">
        <f>Lighting!O34</f>
        <v>0</v>
      </c>
      <c r="P35" s="26">
        <f ca="1">Lighting!P34</f>
        <v>0</v>
      </c>
      <c r="Q35" s="26">
        <f>Lighting!Q34</f>
        <v>0</v>
      </c>
      <c r="R35" s="26">
        <f ca="1">Lighting!R34</f>
        <v>0</v>
      </c>
      <c r="S35" s="26">
        <f>Lighting!Y34</f>
        <v>0</v>
      </c>
      <c r="T35" s="26" t="str">
        <f ca="1">Lighting!Z34</f>
        <v/>
      </c>
      <c r="U35" s="26">
        <f ca="1">Lighting!AA34</f>
        <v>0</v>
      </c>
      <c r="V35" s="210" t="str">
        <f ca="1">Lighting!AC34</f>
        <v/>
      </c>
      <c r="W35" s="210" t="str">
        <f ca="1">Lighting!AD34</f>
        <v/>
      </c>
      <c r="X35" s="210" t="str">
        <f ca="1">Lighting!AE34</f>
        <v/>
      </c>
      <c r="Y35" s="210">
        <f ca="1">Lighting!AF34</f>
        <v>0</v>
      </c>
      <c r="Z35" s="210" t="str">
        <f>Lighting!AH34</f>
        <v/>
      </c>
      <c r="AA35" s="210">
        <f>Lighting!AI34</f>
        <v>0</v>
      </c>
      <c r="AB35" s="210" t="str">
        <f>Lighting!AJ34</f>
        <v>NA</v>
      </c>
      <c r="AC35" s="210">
        <f>Lighting!AK34</f>
        <v>0</v>
      </c>
      <c r="AD35" s="210" t="str">
        <f>Lighting!AL34</f>
        <v/>
      </c>
    </row>
    <row r="36" spans="1:30" x14ac:dyDescent="0.35">
      <c r="A36" s="26">
        <f>Lighting!A35</f>
        <v>0</v>
      </c>
      <c r="B36" s="26">
        <f>Lighting!B35</f>
        <v>0</v>
      </c>
      <c r="C36" s="26">
        <f>Lighting!C35</f>
        <v>0</v>
      </c>
      <c r="D36" s="26">
        <f>Lighting!D35</f>
        <v>0</v>
      </c>
      <c r="E36" s="26">
        <f>Lighting!E35</f>
        <v>0</v>
      </c>
      <c r="F36" s="26" t="str">
        <f ca="1">Lighting!F35</f>
        <v/>
      </c>
      <c r="G36" s="26" t="str">
        <f>Lighting!G35</f>
        <v>None</v>
      </c>
      <c r="H36" s="26">
        <f>Lighting!H35</f>
        <v>0</v>
      </c>
      <c r="I36" s="26" t="str">
        <f>Lighting!I35</f>
        <v/>
      </c>
      <c r="J36" s="26">
        <f>Lighting!J35</f>
        <v>0</v>
      </c>
      <c r="K36" s="26" t="str">
        <f>Lighting!K35</f>
        <v/>
      </c>
      <c r="L36" s="26" t="str">
        <f>Lighting!L35</f>
        <v/>
      </c>
      <c r="M36" s="26" t="str">
        <f>Lighting!M35</f>
        <v>None</v>
      </c>
      <c r="N36" s="26">
        <f>Lighting!N35</f>
        <v>0</v>
      </c>
      <c r="O36" s="26">
        <f>Lighting!O35</f>
        <v>0</v>
      </c>
      <c r="P36" s="26">
        <f ca="1">Lighting!P35</f>
        <v>0</v>
      </c>
      <c r="Q36" s="26">
        <f>Lighting!Q35</f>
        <v>0</v>
      </c>
      <c r="R36" s="26">
        <f ca="1">Lighting!R35</f>
        <v>0</v>
      </c>
      <c r="S36" s="26">
        <f>Lighting!Y35</f>
        <v>0</v>
      </c>
      <c r="T36" s="26" t="str">
        <f ca="1">Lighting!Z35</f>
        <v/>
      </c>
      <c r="U36" s="26">
        <f ca="1">Lighting!AA35</f>
        <v>0</v>
      </c>
      <c r="V36" s="210" t="str">
        <f ca="1">Lighting!AC35</f>
        <v/>
      </c>
      <c r="W36" s="210" t="str">
        <f ca="1">Lighting!AD35</f>
        <v/>
      </c>
      <c r="X36" s="210" t="str">
        <f ca="1">Lighting!AE35</f>
        <v/>
      </c>
      <c r="Y36" s="210">
        <f ca="1">Lighting!AF35</f>
        <v>0</v>
      </c>
      <c r="Z36" s="210" t="str">
        <f>Lighting!AH35</f>
        <v/>
      </c>
      <c r="AA36" s="210">
        <f>Lighting!AI35</f>
        <v>0</v>
      </c>
      <c r="AB36" s="210" t="str">
        <f>Lighting!AJ35</f>
        <v>NA</v>
      </c>
      <c r="AC36" s="210">
        <f>Lighting!AK35</f>
        <v>0</v>
      </c>
      <c r="AD36" s="210" t="str">
        <f>Lighting!AL35</f>
        <v/>
      </c>
    </row>
    <row r="37" spans="1:30" x14ac:dyDescent="0.35">
      <c r="A37" s="26">
        <f>Lighting!A36</f>
        <v>0</v>
      </c>
      <c r="B37" s="26">
        <f>Lighting!B36</f>
        <v>0</v>
      </c>
      <c r="C37" s="26">
        <f>Lighting!C36</f>
        <v>0</v>
      </c>
      <c r="D37" s="26">
        <f>Lighting!D36</f>
        <v>0</v>
      </c>
      <c r="E37" s="26">
        <f>Lighting!E36</f>
        <v>0</v>
      </c>
      <c r="F37" s="26" t="str">
        <f ca="1">Lighting!F36</f>
        <v/>
      </c>
      <c r="G37" s="26" t="str">
        <f>Lighting!G36</f>
        <v>None</v>
      </c>
      <c r="H37" s="26">
        <f>Lighting!H36</f>
        <v>0</v>
      </c>
      <c r="I37" s="26" t="str">
        <f>Lighting!I36</f>
        <v/>
      </c>
      <c r="J37" s="26">
        <f>Lighting!J36</f>
        <v>0</v>
      </c>
      <c r="K37" s="26" t="str">
        <f>Lighting!K36</f>
        <v/>
      </c>
      <c r="L37" s="26" t="str">
        <f>Lighting!L36</f>
        <v/>
      </c>
      <c r="M37" s="26" t="str">
        <f>Lighting!M36</f>
        <v>None</v>
      </c>
      <c r="N37" s="26">
        <f>Lighting!N36</f>
        <v>0</v>
      </c>
      <c r="O37" s="26">
        <f>Lighting!O36</f>
        <v>0</v>
      </c>
      <c r="P37" s="26">
        <f ca="1">Lighting!P36</f>
        <v>0</v>
      </c>
      <c r="Q37" s="26">
        <f>Lighting!Q36</f>
        <v>0</v>
      </c>
      <c r="R37" s="26">
        <f ca="1">Lighting!R36</f>
        <v>0</v>
      </c>
      <c r="S37" s="26">
        <f>Lighting!Y36</f>
        <v>0</v>
      </c>
      <c r="T37" s="26" t="str">
        <f ca="1">Lighting!Z36</f>
        <v/>
      </c>
      <c r="U37" s="26">
        <f ca="1">Lighting!AA36</f>
        <v>0</v>
      </c>
      <c r="V37" s="210" t="str">
        <f ca="1">Lighting!AC36</f>
        <v/>
      </c>
      <c r="W37" s="210" t="str">
        <f ca="1">Lighting!AD36</f>
        <v/>
      </c>
      <c r="X37" s="210" t="str">
        <f ca="1">Lighting!AE36</f>
        <v/>
      </c>
      <c r="Y37" s="210">
        <f ca="1">Lighting!AF36</f>
        <v>0</v>
      </c>
      <c r="Z37" s="210" t="str">
        <f>Lighting!AH36</f>
        <v/>
      </c>
      <c r="AA37" s="210">
        <f>Lighting!AI36</f>
        <v>0</v>
      </c>
      <c r="AB37" s="210" t="str">
        <f>Lighting!AJ36</f>
        <v>NA</v>
      </c>
      <c r="AC37" s="210">
        <f>Lighting!AK36</f>
        <v>0</v>
      </c>
      <c r="AD37" s="210" t="str">
        <f>Lighting!AL36</f>
        <v/>
      </c>
    </row>
    <row r="38" spans="1:30" x14ac:dyDescent="0.35">
      <c r="A38" s="26">
        <f>Lighting!A37</f>
        <v>0</v>
      </c>
      <c r="B38" s="26">
        <f>Lighting!B37</f>
        <v>0</v>
      </c>
      <c r="C38" s="26">
        <f>Lighting!C37</f>
        <v>0</v>
      </c>
      <c r="D38" s="26">
        <f>Lighting!D37</f>
        <v>0</v>
      </c>
      <c r="E38" s="26">
        <f>Lighting!E37</f>
        <v>0</v>
      </c>
      <c r="F38" s="26" t="str">
        <f ca="1">Lighting!F37</f>
        <v/>
      </c>
      <c r="G38" s="26" t="str">
        <f>Lighting!G37</f>
        <v>None</v>
      </c>
      <c r="H38" s="26">
        <f>Lighting!H37</f>
        <v>0</v>
      </c>
      <c r="I38" s="26" t="str">
        <f>Lighting!I37</f>
        <v/>
      </c>
      <c r="J38" s="26">
        <f>Lighting!J37</f>
        <v>0</v>
      </c>
      <c r="K38" s="26" t="str">
        <f>Lighting!K37</f>
        <v/>
      </c>
      <c r="L38" s="26" t="str">
        <f>Lighting!L37</f>
        <v/>
      </c>
      <c r="M38" s="26" t="str">
        <f>Lighting!M37</f>
        <v>None</v>
      </c>
      <c r="N38" s="26">
        <f>Lighting!N37</f>
        <v>0</v>
      </c>
      <c r="O38" s="26">
        <f>Lighting!O37</f>
        <v>0</v>
      </c>
      <c r="P38" s="26">
        <f ca="1">Lighting!P37</f>
        <v>0</v>
      </c>
      <c r="Q38" s="26">
        <f>Lighting!Q37</f>
        <v>0</v>
      </c>
      <c r="R38" s="26">
        <f ca="1">Lighting!R37</f>
        <v>0</v>
      </c>
      <c r="S38" s="26">
        <f>Lighting!Y37</f>
        <v>0</v>
      </c>
      <c r="T38" s="26" t="str">
        <f ca="1">Lighting!Z37</f>
        <v/>
      </c>
      <c r="U38" s="26">
        <f ca="1">Lighting!AA37</f>
        <v>0</v>
      </c>
      <c r="V38" s="210" t="str">
        <f ca="1">Lighting!AC37</f>
        <v/>
      </c>
      <c r="W38" s="210" t="str">
        <f ca="1">Lighting!AD37</f>
        <v/>
      </c>
      <c r="X38" s="210" t="str">
        <f ca="1">Lighting!AE37</f>
        <v/>
      </c>
      <c r="Y38" s="210">
        <f ca="1">Lighting!AF37</f>
        <v>0</v>
      </c>
      <c r="Z38" s="210" t="str">
        <f>Lighting!AH37</f>
        <v/>
      </c>
      <c r="AA38" s="210">
        <f>Lighting!AI37</f>
        <v>0</v>
      </c>
      <c r="AB38" s="210" t="str">
        <f>Lighting!AJ37</f>
        <v>NA</v>
      </c>
      <c r="AC38" s="210">
        <f>Lighting!AK37</f>
        <v>0</v>
      </c>
      <c r="AD38" s="210" t="str">
        <f>Lighting!AL37</f>
        <v/>
      </c>
    </row>
    <row r="39" spans="1:30" x14ac:dyDescent="0.35">
      <c r="A39" s="26">
        <f>Lighting!A38</f>
        <v>0</v>
      </c>
      <c r="B39" s="26">
        <f>Lighting!B38</f>
        <v>0</v>
      </c>
      <c r="C39" s="26">
        <f>Lighting!C38</f>
        <v>0</v>
      </c>
      <c r="D39" s="26">
        <f>Lighting!D38</f>
        <v>0</v>
      </c>
      <c r="E39" s="26">
        <f>Lighting!E38</f>
        <v>0</v>
      </c>
      <c r="F39" s="26" t="str">
        <f ca="1">Lighting!F38</f>
        <v/>
      </c>
      <c r="G39" s="26" t="str">
        <f>Lighting!G38</f>
        <v>None</v>
      </c>
      <c r="H39" s="26">
        <f>Lighting!H38</f>
        <v>0</v>
      </c>
      <c r="I39" s="26" t="str">
        <f>Lighting!I38</f>
        <v/>
      </c>
      <c r="J39" s="26">
        <f>Lighting!J38</f>
        <v>0</v>
      </c>
      <c r="K39" s="26" t="str">
        <f>Lighting!K38</f>
        <v/>
      </c>
      <c r="L39" s="26" t="str">
        <f>Lighting!L38</f>
        <v/>
      </c>
      <c r="M39" s="26" t="str">
        <f>Lighting!M38</f>
        <v>None</v>
      </c>
      <c r="N39" s="26">
        <f>Lighting!N38</f>
        <v>0</v>
      </c>
      <c r="O39" s="26">
        <f>Lighting!O38</f>
        <v>0</v>
      </c>
      <c r="P39" s="26">
        <f ca="1">Lighting!P38</f>
        <v>0</v>
      </c>
      <c r="Q39" s="26">
        <f>Lighting!Q38</f>
        <v>0</v>
      </c>
      <c r="R39" s="26">
        <f ca="1">Lighting!R38</f>
        <v>0</v>
      </c>
      <c r="S39" s="26">
        <f>Lighting!Y38</f>
        <v>0</v>
      </c>
      <c r="T39" s="26" t="str">
        <f ca="1">Lighting!Z38</f>
        <v/>
      </c>
      <c r="U39" s="26">
        <f ca="1">Lighting!AA38</f>
        <v>0</v>
      </c>
      <c r="V39" s="210" t="str">
        <f ca="1">Lighting!AC38</f>
        <v/>
      </c>
      <c r="W39" s="210" t="str">
        <f ca="1">Lighting!AD38</f>
        <v/>
      </c>
      <c r="X39" s="210" t="str">
        <f ca="1">Lighting!AE38</f>
        <v/>
      </c>
      <c r="Y39" s="210">
        <f ca="1">Lighting!AF38</f>
        <v>0</v>
      </c>
      <c r="Z39" s="210" t="str">
        <f>Lighting!AH38</f>
        <v/>
      </c>
      <c r="AA39" s="210">
        <f>Lighting!AI38</f>
        <v>0</v>
      </c>
      <c r="AB39" s="210" t="str">
        <f>Lighting!AJ38</f>
        <v>NA</v>
      </c>
      <c r="AC39" s="210">
        <f>Lighting!AK38</f>
        <v>0</v>
      </c>
      <c r="AD39" s="210" t="str">
        <f>Lighting!AL38</f>
        <v/>
      </c>
    </row>
    <row r="40" spans="1:30" x14ac:dyDescent="0.35">
      <c r="A40" s="26">
        <f>Lighting!A39</f>
        <v>0</v>
      </c>
      <c r="B40" s="26">
        <f>Lighting!B39</f>
        <v>0</v>
      </c>
      <c r="C40" s="26">
        <f>Lighting!C39</f>
        <v>0</v>
      </c>
      <c r="D40" s="26">
        <f>Lighting!D39</f>
        <v>0</v>
      </c>
      <c r="E40" s="26">
        <f>Lighting!E39</f>
        <v>0</v>
      </c>
      <c r="F40" s="26" t="str">
        <f ca="1">Lighting!F39</f>
        <v/>
      </c>
      <c r="G40" s="26" t="str">
        <f>Lighting!G39</f>
        <v>None</v>
      </c>
      <c r="H40" s="26">
        <f>Lighting!H39</f>
        <v>0</v>
      </c>
      <c r="I40" s="26" t="str">
        <f>Lighting!I39</f>
        <v/>
      </c>
      <c r="J40" s="26">
        <f>Lighting!J39</f>
        <v>0</v>
      </c>
      <c r="K40" s="26" t="str">
        <f>Lighting!K39</f>
        <v/>
      </c>
      <c r="L40" s="26" t="str">
        <f>Lighting!L39</f>
        <v/>
      </c>
      <c r="M40" s="26" t="str">
        <f>Lighting!M39</f>
        <v>None</v>
      </c>
      <c r="N40" s="26">
        <f>Lighting!N39</f>
        <v>0</v>
      </c>
      <c r="O40" s="26">
        <f>Lighting!O39</f>
        <v>0</v>
      </c>
      <c r="P40" s="26">
        <f ca="1">Lighting!P39</f>
        <v>0</v>
      </c>
      <c r="Q40" s="26">
        <f>Lighting!Q39</f>
        <v>0</v>
      </c>
      <c r="R40" s="26">
        <f ca="1">Lighting!R39</f>
        <v>0</v>
      </c>
      <c r="S40" s="26">
        <f>Lighting!Y39</f>
        <v>0</v>
      </c>
      <c r="T40" s="26" t="str">
        <f ca="1">Lighting!Z39</f>
        <v/>
      </c>
      <c r="U40" s="26">
        <f ca="1">Lighting!AA39</f>
        <v>0</v>
      </c>
      <c r="V40" s="210" t="str">
        <f ca="1">Lighting!AC39</f>
        <v/>
      </c>
      <c r="W40" s="210" t="str">
        <f ca="1">Lighting!AD39</f>
        <v/>
      </c>
      <c r="X40" s="210" t="str">
        <f ca="1">Lighting!AE39</f>
        <v/>
      </c>
      <c r="Y40" s="210">
        <f ca="1">Lighting!AF39</f>
        <v>0</v>
      </c>
      <c r="Z40" s="210" t="str">
        <f>Lighting!AH39</f>
        <v/>
      </c>
      <c r="AA40" s="210">
        <f>Lighting!AI39</f>
        <v>0</v>
      </c>
      <c r="AB40" s="210" t="str">
        <f>Lighting!AJ39</f>
        <v>NA</v>
      </c>
      <c r="AC40" s="210">
        <f>Lighting!AK39</f>
        <v>0</v>
      </c>
      <c r="AD40" s="210" t="str">
        <f>Lighting!AL39</f>
        <v/>
      </c>
    </row>
    <row r="41" spans="1:30" x14ac:dyDescent="0.35">
      <c r="A41" s="26">
        <f>Lighting!A40</f>
        <v>0</v>
      </c>
      <c r="B41" s="26">
        <f>Lighting!B40</f>
        <v>0</v>
      </c>
      <c r="C41" s="26">
        <f>Lighting!C40</f>
        <v>0</v>
      </c>
      <c r="D41" s="26">
        <f>Lighting!D40</f>
        <v>0</v>
      </c>
      <c r="E41" s="26">
        <f>Lighting!E40</f>
        <v>0</v>
      </c>
      <c r="F41" s="26" t="str">
        <f ca="1">Lighting!F40</f>
        <v/>
      </c>
      <c r="G41" s="26" t="str">
        <f>Lighting!G40</f>
        <v>None</v>
      </c>
      <c r="H41" s="26">
        <f>Lighting!H40</f>
        <v>0</v>
      </c>
      <c r="I41" s="26" t="str">
        <f>Lighting!I40</f>
        <v/>
      </c>
      <c r="J41" s="26">
        <f>Lighting!J40</f>
        <v>0</v>
      </c>
      <c r="K41" s="26" t="str">
        <f>Lighting!K40</f>
        <v/>
      </c>
      <c r="L41" s="26" t="str">
        <f>Lighting!L40</f>
        <v/>
      </c>
      <c r="M41" s="26" t="str">
        <f>Lighting!M40</f>
        <v>None</v>
      </c>
      <c r="N41" s="26">
        <f>Lighting!N40</f>
        <v>0</v>
      </c>
      <c r="O41" s="26">
        <f>Lighting!O40</f>
        <v>0</v>
      </c>
      <c r="P41" s="26">
        <f ca="1">Lighting!P40</f>
        <v>0</v>
      </c>
      <c r="Q41" s="26">
        <f>Lighting!Q40</f>
        <v>0</v>
      </c>
      <c r="R41" s="26">
        <f ca="1">Lighting!R40</f>
        <v>0</v>
      </c>
      <c r="S41" s="26">
        <f>Lighting!Y40</f>
        <v>0</v>
      </c>
      <c r="T41" s="26" t="str">
        <f ca="1">Lighting!Z40</f>
        <v/>
      </c>
      <c r="U41" s="26">
        <f ca="1">Lighting!AA40</f>
        <v>0</v>
      </c>
      <c r="V41" s="210" t="str">
        <f ca="1">Lighting!AC40</f>
        <v/>
      </c>
      <c r="W41" s="210" t="str">
        <f ca="1">Lighting!AD40</f>
        <v/>
      </c>
      <c r="X41" s="210" t="str">
        <f ca="1">Lighting!AE40</f>
        <v/>
      </c>
      <c r="Y41" s="210">
        <f ca="1">Lighting!AF40</f>
        <v>0</v>
      </c>
      <c r="Z41" s="210" t="str">
        <f>Lighting!AH40</f>
        <v/>
      </c>
      <c r="AA41" s="210">
        <f>Lighting!AI40</f>
        <v>0</v>
      </c>
      <c r="AB41" s="210" t="str">
        <f>Lighting!AJ40</f>
        <v>NA</v>
      </c>
      <c r="AC41" s="210">
        <f>Lighting!AK40</f>
        <v>0</v>
      </c>
      <c r="AD41" s="210" t="str">
        <f>Lighting!AL40</f>
        <v/>
      </c>
    </row>
    <row r="42" spans="1:30" x14ac:dyDescent="0.35">
      <c r="A42" s="26">
        <f>Lighting!A41</f>
        <v>0</v>
      </c>
      <c r="B42" s="26">
        <f>Lighting!B41</f>
        <v>0</v>
      </c>
      <c r="C42" s="26">
        <f>Lighting!C41</f>
        <v>0</v>
      </c>
      <c r="D42" s="26">
        <f>Lighting!D41</f>
        <v>0</v>
      </c>
      <c r="E42" s="26">
        <f>Lighting!E41</f>
        <v>0</v>
      </c>
      <c r="F42" s="26" t="str">
        <f ca="1">Lighting!F41</f>
        <v/>
      </c>
      <c r="G42" s="26" t="str">
        <f>Lighting!G41</f>
        <v>None</v>
      </c>
      <c r="H42" s="26">
        <f>Lighting!H41</f>
        <v>0</v>
      </c>
      <c r="I42" s="26" t="str">
        <f>Lighting!I41</f>
        <v/>
      </c>
      <c r="J42" s="26">
        <f>Lighting!J41</f>
        <v>0</v>
      </c>
      <c r="K42" s="26" t="str">
        <f>Lighting!K41</f>
        <v/>
      </c>
      <c r="L42" s="26" t="str">
        <f>Lighting!L41</f>
        <v/>
      </c>
      <c r="M42" s="26" t="str">
        <f>Lighting!M41</f>
        <v>None</v>
      </c>
      <c r="N42" s="26">
        <f>Lighting!N41</f>
        <v>0</v>
      </c>
      <c r="O42" s="26">
        <f>Lighting!O41</f>
        <v>0</v>
      </c>
      <c r="P42" s="26">
        <f ca="1">Lighting!P41</f>
        <v>0</v>
      </c>
      <c r="Q42" s="26">
        <f>Lighting!Q41</f>
        <v>0</v>
      </c>
      <c r="R42" s="26">
        <f ca="1">Lighting!R41</f>
        <v>0</v>
      </c>
      <c r="S42" s="26">
        <f>Lighting!Y41</f>
        <v>0</v>
      </c>
      <c r="T42" s="26" t="str">
        <f ca="1">Lighting!Z41</f>
        <v/>
      </c>
      <c r="U42" s="26">
        <f ca="1">Lighting!AA41</f>
        <v>0</v>
      </c>
      <c r="V42" s="210" t="str">
        <f ca="1">Lighting!AC41</f>
        <v/>
      </c>
      <c r="W42" s="210" t="str">
        <f ca="1">Lighting!AD41</f>
        <v/>
      </c>
      <c r="X42" s="210" t="str">
        <f ca="1">Lighting!AE41</f>
        <v/>
      </c>
      <c r="Y42" s="210">
        <f ca="1">Lighting!AF41</f>
        <v>0</v>
      </c>
      <c r="Z42" s="210" t="str">
        <f>Lighting!AH41</f>
        <v/>
      </c>
      <c r="AA42" s="210">
        <f>Lighting!AI41</f>
        <v>0</v>
      </c>
      <c r="AB42" s="210" t="str">
        <f>Lighting!AJ41</f>
        <v>NA</v>
      </c>
      <c r="AC42" s="210">
        <f>Lighting!AK41</f>
        <v>0</v>
      </c>
      <c r="AD42" s="210" t="str">
        <f>Lighting!AL41</f>
        <v/>
      </c>
    </row>
    <row r="43" spans="1:30" x14ac:dyDescent="0.35">
      <c r="A43" s="26">
        <f>Lighting!A42</f>
        <v>0</v>
      </c>
      <c r="B43" s="26">
        <f>Lighting!B42</f>
        <v>0</v>
      </c>
      <c r="C43" s="26">
        <f>Lighting!C42</f>
        <v>0</v>
      </c>
      <c r="D43" s="26">
        <f>Lighting!D42</f>
        <v>0</v>
      </c>
      <c r="E43" s="26">
        <f>Lighting!E42</f>
        <v>0</v>
      </c>
      <c r="F43" s="26" t="str">
        <f ca="1">Lighting!F42</f>
        <v/>
      </c>
      <c r="G43" s="26" t="str">
        <f>Lighting!G42</f>
        <v>None</v>
      </c>
      <c r="H43" s="26">
        <f>Lighting!H42</f>
        <v>0</v>
      </c>
      <c r="I43" s="26" t="str">
        <f>Lighting!I42</f>
        <v/>
      </c>
      <c r="J43" s="26">
        <f>Lighting!J42</f>
        <v>0</v>
      </c>
      <c r="K43" s="26" t="str">
        <f>Lighting!K42</f>
        <v/>
      </c>
      <c r="L43" s="26" t="str">
        <f>Lighting!L42</f>
        <v/>
      </c>
      <c r="M43" s="26" t="str">
        <f>Lighting!M42</f>
        <v>None</v>
      </c>
      <c r="N43" s="26">
        <f>Lighting!N42</f>
        <v>0</v>
      </c>
      <c r="O43" s="26">
        <f>Lighting!O42</f>
        <v>0</v>
      </c>
      <c r="P43" s="26">
        <f ca="1">Lighting!P42</f>
        <v>0</v>
      </c>
      <c r="Q43" s="26">
        <f>Lighting!Q42</f>
        <v>0</v>
      </c>
      <c r="R43" s="26">
        <f ca="1">Lighting!R42</f>
        <v>0</v>
      </c>
      <c r="S43" s="26">
        <f>Lighting!Y42</f>
        <v>0</v>
      </c>
      <c r="T43" s="26" t="str">
        <f ca="1">Lighting!Z42</f>
        <v/>
      </c>
      <c r="U43" s="26">
        <f ca="1">Lighting!AA42</f>
        <v>0</v>
      </c>
      <c r="V43" s="210" t="str">
        <f ca="1">Lighting!AC42</f>
        <v/>
      </c>
      <c r="W43" s="210" t="str">
        <f ca="1">Lighting!AD42</f>
        <v/>
      </c>
      <c r="X43" s="210" t="str">
        <f ca="1">Lighting!AE42</f>
        <v/>
      </c>
      <c r="Y43" s="210">
        <f ca="1">Lighting!AF42</f>
        <v>0</v>
      </c>
      <c r="Z43" s="210" t="str">
        <f>Lighting!AH42</f>
        <v/>
      </c>
      <c r="AA43" s="210">
        <f>Lighting!AI42</f>
        <v>0</v>
      </c>
      <c r="AB43" s="210" t="str">
        <f>Lighting!AJ42</f>
        <v>NA</v>
      </c>
      <c r="AC43" s="210">
        <f>Lighting!AK42</f>
        <v>0</v>
      </c>
      <c r="AD43" s="210" t="str">
        <f>Lighting!AL42</f>
        <v/>
      </c>
    </row>
    <row r="44" spans="1:30" x14ac:dyDescent="0.35">
      <c r="A44" s="26">
        <f>Lighting!A43</f>
        <v>0</v>
      </c>
      <c r="B44" s="26">
        <f>Lighting!B43</f>
        <v>0</v>
      </c>
      <c r="C44" s="26">
        <f>Lighting!C43</f>
        <v>0</v>
      </c>
      <c r="D44" s="26">
        <f>Lighting!D43</f>
        <v>0</v>
      </c>
      <c r="E44" s="26">
        <f>Lighting!E43</f>
        <v>0</v>
      </c>
      <c r="F44" s="26" t="str">
        <f ca="1">Lighting!F43</f>
        <v/>
      </c>
      <c r="G44" s="26" t="str">
        <f>Lighting!G43</f>
        <v>None</v>
      </c>
      <c r="H44" s="26">
        <f>Lighting!H43</f>
        <v>0</v>
      </c>
      <c r="I44" s="26" t="str">
        <f>Lighting!I43</f>
        <v/>
      </c>
      <c r="J44" s="26">
        <f>Lighting!J43</f>
        <v>0</v>
      </c>
      <c r="K44" s="26" t="str">
        <f>Lighting!K43</f>
        <v/>
      </c>
      <c r="L44" s="26" t="str">
        <f>Lighting!L43</f>
        <v/>
      </c>
      <c r="M44" s="26" t="str">
        <f>Lighting!M43</f>
        <v>None</v>
      </c>
      <c r="N44" s="26">
        <f>Lighting!N43</f>
        <v>0</v>
      </c>
      <c r="O44" s="26">
        <f>Lighting!O43</f>
        <v>0</v>
      </c>
      <c r="P44" s="26">
        <f ca="1">Lighting!P43</f>
        <v>0</v>
      </c>
      <c r="Q44" s="26">
        <f>Lighting!Q43</f>
        <v>0</v>
      </c>
      <c r="R44" s="26">
        <f ca="1">Lighting!R43</f>
        <v>0</v>
      </c>
      <c r="S44" s="26">
        <f>Lighting!Y43</f>
        <v>0</v>
      </c>
      <c r="T44" s="26" t="str">
        <f ca="1">Lighting!Z43</f>
        <v/>
      </c>
      <c r="U44" s="26">
        <f ca="1">Lighting!AA43</f>
        <v>0</v>
      </c>
      <c r="V44" s="210" t="str">
        <f ca="1">Lighting!AC43</f>
        <v/>
      </c>
      <c r="W44" s="210" t="str">
        <f ca="1">Lighting!AD43</f>
        <v/>
      </c>
      <c r="X44" s="210" t="str">
        <f ca="1">Lighting!AE43</f>
        <v/>
      </c>
      <c r="Y44" s="210">
        <f ca="1">Lighting!AF43</f>
        <v>0</v>
      </c>
      <c r="Z44" s="210" t="str">
        <f>Lighting!AH43</f>
        <v/>
      </c>
      <c r="AA44" s="210">
        <f>Lighting!AI43</f>
        <v>0</v>
      </c>
      <c r="AB44" s="210" t="str">
        <f>Lighting!AJ43</f>
        <v>NA</v>
      </c>
      <c r="AC44" s="210">
        <f>Lighting!AK43</f>
        <v>0</v>
      </c>
      <c r="AD44" s="210" t="str">
        <f>Lighting!AL43</f>
        <v/>
      </c>
    </row>
    <row r="45" spans="1:30" x14ac:dyDescent="0.35">
      <c r="A45" s="26">
        <f>Lighting!A44</f>
        <v>0</v>
      </c>
      <c r="B45" s="26">
        <f>Lighting!B44</f>
        <v>0</v>
      </c>
      <c r="C45" s="26">
        <f>Lighting!C44</f>
        <v>0</v>
      </c>
      <c r="D45" s="26">
        <f>Lighting!D44</f>
        <v>0</v>
      </c>
      <c r="E45" s="26">
        <f>Lighting!E44</f>
        <v>0</v>
      </c>
      <c r="F45" s="26" t="str">
        <f ca="1">Lighting!F44</f>
        <v/>
      </c>
      <c r="G45" s="26" t="str">
        <f>Lighting!G44</f>
        <v>None</v>
      </c>
      <c r="H45" s="26">
        <f>Lighting!H44</f>
        <v>0</v>
      </c>
      <c r="I45" s="26" t="str">
        <f>Lighting!I44</f>
        <v/>
      </c>
      <c r="J45" s="26">
        <f>Lighting!J44</f>
        <v>0</v>
      </c>
      <c r="K45" s="26" t="str">
        <f>Lighting!K44</f>
        <v/>
      </c>
      <c r="L45" s="26" t="str">
        <f>Lighting!L44</f>
        <v/>
      </c>
      <c r="M45" s="26" t="str">
        <f>Lighting!M44</f>
        <v>None</v>
      </c>
      <c r="N45" s="26">
        <f>Lighting!N44</f>
        <v>0</v>
      </c>
      <c r="O45" s="26">
        <f>Lighting!O44</f>
        <v>0</v>
      </c>
      <c r="P45" s="26">
        <f ca="1">Lighting!P44</f>
        <v>0</v>
      </c>
      <c r="Q45" s="26">
        <f>Lighting!Q44</f>
        <v>0</v>
      </c>
      <c r="R45" s="26">
        <f ca="1">Lighting!R44</f>
        <v>0</v>
      </c>
      <c r="S45" s="26">
        <f>Lighting!Y44</f>
        <v>0</v>
      </c>
      <c r="T45" s="26" t="str">
        <f ca="1">Lighting!Z44</f>
        <v/>
      </c>
      <c r="U45" s="26">
        <f ca="1">Lighting!AA44</f>
        <v>0</v>
      </c>
      <c r="V45" s="210" t="str">
        <f ca="1">Lighting!AC44</f>
        <v/>
      </c>
      <c r="W45" s="210" t="str">
        <f ca="1">Lighting!AD44</f>
        <v/>
      </c>
      <c r="X45" s="210" t="str">
        <f ca="1">Lighting!AE44</f>
        <v/>
      </c>
      <c r="Y45" s="210">
        <f ca="1">Lighting!AF44</f>
        <v>0</v>
      </c>
      <c r="Z45" s="210" t="str">
        <f>Lighting!AH44</f>
        <v/>
      </c>
      <c r="AA45" s="210">
        <f>Lighting!AI44</f>
        <v>0</v>
      </c>
      <c r="AB45" s="210" t="str">
        <f>Lighting!AJ44</f>
        <v>NA</v>
      </c>
      <c r="AC45" s="210">
        <f>Lighting!AK44</f>
        <v>0</v>
      </c>
      <c r="AD45" s="210" t="str">
        <f>Lighting!AL44</f>
        <v/>
      </c>
    </row>
    <row r="46" spans="1:30" x14ac:dyDescent="0.35">
      <c r="A46" s="26">
        <f>Lighting!A45</f>
        <v>0</v>
      </c>
      <c r="B46" s="26">
        <f>Lighting!B45</f>
        <v>0</v>
      </c>
      <c r="C46" s="26">
        <f>Lighting!C45</f>
        <v>0</v>
      </c>
      <c r="D46" s="26">
        <f>Lighting!D45</f>
        <v>0</v>
      </c>
      <c r="E46" s="26">
        <f>Lighting!E45</f>
        <v>0</v>
      </c>
      <c r="F46" s="26" t="str">
        <f ca="1">Lighting!F45</f>
        <v/>
      </c>
      <c r="G46" s="26" t="str">
        <f>Lighting!G45</f>
        <v>None</v>
      </c>
      <c r="H46" s="26">
        <f>Lighting!H45</f>
        <v>0</v>
      </c>
      <c r="I46" s="26" t="str">
        <f>Lighting!I45</f>
        <v/>
      </c>
      <c r="J46" s="26">
        <f>Lighting!J45</f>
        <v>0</v>
      </c>
      <c r="K46" s="26" t="str">
        <f>Lighting!K45</f>
        <v/>
      </c>
      <c r="L46" s="26" t="str">
        <f>Lighting!L45</f>
        <v/>
      </c>
      <c r="M46" s="26" t="str">
        <f>Lighting!M45</f>
        <v>None</v>
      </c>
      <c r="N46" s="26">
        <f>Lighting!N45</f>
        <v>0</v>
      </c>
      <c r="O46" s="26">
        <f>Lighting!O45</f>
        <v>0</v>
      </c>
      <c r="P46" s="26">
        <f ca="1">Lighting!P45</f>
        <v>0</v>
      </c>
      <c r="Q46" s="26">
        <f>Lighting!Q45</f>
        <v>0</v>
      </c>
      <c r="R46" s="26">
        <f ca="1">Lighting!R45</f>
        <v>0</v>
      </c>
      <c r="S46" s="26">
        <f>Lighting!Y45</f>
        <v>0</v>
      </c>
      <c r="T46" s="26" t="str">
        <f ca="1">Lighting!Z45</f>
        <v/>
      </c>
      <c r="U46" s="26">
        <f ca="1">Lighting!AA45</f>
        <v>0</v>
      </c>
      <c r="V46" s="210" t="str">
        <f ca="1">Lighting!AC45</f>
        <v/>
      </c>
      <c r="W46" s="210" t="str">
        <f ca="1">Lighting!AD45</f>
        <v/>
      </c>
      <c r="X46" s="210" t="str">
        <f ca="1">Lighting!AE45</f>
        <v/>
      </c>
      <c r="Y46" s="210">
        <f ca="1">Lighting!AF45</f>
        <v>0</v>
      </c>
      <c r="Z46" s="210" t="str">
        <f>Lighting!AH45</f>
        <v/>
      </c>
      <c r="AA46" s="210">
        <f>Lighting!AI45</f>
        <v>0</v>
      </c>
      <c r="AB46" s="210" t="str">
        <f>Lighting!AJ45</f>
        <v>NA</v>
      </c>
      <c r="AC46" s="210">
        <f>Lighting!AK45</f>
        <v>0</v>
      </c>
      <c r="AD46" s="210" t="str">
        <f>Lighting!AL45</f>
        <v/>
      </c>
    </row>
    <row r="47" spans="1:30" x14ac:dyDescent="0.35">
      <c r="A47" s="26">
        <f>Lighting!A46</f>
        <v>0</v>
      </c>
      <c r="B47" s="26">
        <f>Lighting!B46</f>
        <v>0</v>
      </c>
      <c r="C47" s="26">
        <f>Lighting!C46</f>
        <v>0</v>
      </c>
      <c r="D47" s="26">
        <f>Lighting!D46</f>
        <v>0</v>
      </c>
      <c r="E47" s="26">
        <f>Lighting!E46</f>
        <v>0</v>
      </c>
      <c r="F47" s="26" t="str">
        <f ca="1">Lighting!F46</f>
        <v/>
      </c>
      <c r="G47" s="26" t="str">
        <f>Lighting!G46</f>
        <v>None</v>
      </c>
      <c r="H47" s="26">
        <f>Lighting!H46</f>
        <v>0</v>
      </c>
      <c r="I47" s="26" t="str">
        <f>Lighting!I46</f>
        <v/>
      </c>
      <c r="J47" s="26">
        <f>Lighting!J46</f>
        <v>0</v>
      </c>
      <c r="K47" s="26" t="str">
        <f>Lighting!K46</f>
        <v/>
      </c>
      <c r="L47" s="26" t="str">
        <f>Lighting!L46</f>
        <v/>
      </c>
      <c r="M47" s="26" t="str">
        <f>Lighting!M46</f>
        <v>None</v>
      </c>
      <c r="N47" s="26">
        <f>Lighting!N46</f>
        <v>0</v>
      </c>
      <c r="O47" s="26">
        <f>Lighting!O46</f>
        <v>0</v>
      </c>
      <c r="P47" s="26">
        <f ca="1">Lighting!P46</f>
        <v>0</v>
      </c>
      <c r="Q47" s="26">
        <f>Lighting!Q46</f>
        <v>0</v>
      </c>
      <c r="R47" s="26">
        <f ca="1">Lighting!R46</f>
        <v>0</v>
      </c>
      <c r="S47" s="26">
        <f>Lighting!Y46</f>
        <v>0</v>
      </c>
      <c r="T47" s="26" t="str">
        <f ca="1">Lighting!Z46</f>
        <v/>
      </c>
      <c r="U47" s="26">
        <f ca="1">Lighting!AA46</f>
        <v>0</v>
      </c>
      <c r="V47" s="210" t="str">
        <f ca="1">Lighting!AC46</f>
        <v/>
      </c>
      <c r="W47" s="210" t="str">
        <f ca="1">Lighting!AD46</f>
        <v/>
      </c>
      <c r="X47" s="210" t="str">
        <f ca="1">Lighting!AE46</f>
        <v/>
      </c>
      <c r="Y47" s="210">
        <f ca="1">Lighting!AF46</f>
        <v>0</v>
      </c>
      <c r="Z47" s="210" t="str">
        <f>Lighting!AH46</f>
        <v/>
      </c>
      <c r="AA47" s="210">
        <f>Lighting!AI46</f>
        <v>0</v>
      </c>
      <c r="AB47" s="210" t="str">
        <f>Lighting!AJ46</f>
        <v>NA</v>
      </c>
      <c r="AC47" s="210">
        <f>Lighting!AK46</f>
        <v>0</v>
      </c>
      <c r="AD47" s="210" t="str">
        <f>Lighting!AL46</f>
        <v/>
      </c>
    </row>
    <row r="48" spans="1:30" x14ac:dyDescent="0.35">
      <c r="A48" s="26">
        <f>Lighting!A47</f>
        <v>0</v>
      </c>
      <c r="B48" s="26">
        <f>Lighting!B47</f>
        <v>0</v>
      </c>
      <c r="C48" s="26">
        <f>Lighting!C47</f>
        <v>0</v>
      </c>
      <c r="D48" s="26">
        <f>Lighting!D47</f>
        <v>0</v>
      </c>
      <c r="E48" s="26">
        <f>Lighting!E47</f>
        <v>0</v>
      </c>
      <c r="F48" s="26" t="str">
        <f ca="1">Lighting!F47</f>
        <v/>
      </c>
      <c r="G48" s="26" t="str">
        <f>Lighting!G47</f>
        <v>None</v>
      </c>
      <c r="H48" s="26">
        <f>Lighting!H47</f>
        <v>0</v>
      </c>
      <c r="I48" s="26" t="str">
        <f>Lighting!I47</f>
        <v/>
      </c>
      <c r="J48" s="26">
        <f>Lighting!J47</f>
        <v>0</v>
      </c>
      <c r="K48" s="26" t="str">
        <f>Lighting!K47</f>
        <v/>
      </c>
      <c r="L48" s="26" t="str">
        <f>Lighting!L47</f>
        <v/>
      </c>
      <c r="M48" s="26" t="str">
        <f>Lighting!M47</f>
        <v>None</v>
      </c>
      <c r="N48" s="26">
        <f>Lighting!N47</f>
        <v>0</v>
      </c>
      <c r="O48" s="26">
        <f>Lighting!O47</f>
        <v>0</v>
      </c>
      <c r="P48" s="26">
        <f ca="1">Lighting!P47</f>
        <v>0</v>
      </c>
      <c r="Q48" s="26">
        <f>Lighting!Q47</f>
        <v>0</v>
      </c>
      <c r="R48" s="26">
        <f ca="1">Lighting!R47</f>
        <v>0</v>
      </c>
      <c r="S48" s="26">
        <f>Lighting!Y47</f>
        <v>0</v>
      </c>
      <c r="T48" s="26" t="str">
        <f ca="1">Lighting!Z47</f>
        <v/>
      </c>
      <c r="U48" s="26">
        <f ca="1">Lighting!AA47</f>
        <v>0</v>
      </c>
      <c r="V48" s="210" t="str">
        <f ca="1">Lighting!AC47</f>
        <v/>
      </c>
      <c r="W48" s="210" t="str">
        <f ca="1">Lighting!AD47</f>
        <v/>
      </c>
      <c r="X48" s="210" t="str">
        <f ca="1">Lighting!AE47</f>
        <v/>
      </c>
      <c r="Y48" s="210">
        <f ca="1">Lighting!AF47</f>
        <v>0</v>
      </c>
      <c r="Z48" s="210" t="str">
        <f>Lighting!AH47</f>
        <v/>
      </c>
      <c r="AA48" s="210">
        <f>Lighting!AI47</f>
        <v>0</v>
      </c>
      <c r="AB48" s="210" t="str">
        <f>Lighting!AJ47</f>
        <v>NA</v>
      </c>
      <c r="AC48" s="210">
        <f>Lighting!AK47</f>
        <v>0</v>
      </c>
      <c r="AD48" s="210" t="str">
        <f>Lighting!AL47</f>
        <v/>
      </c>
    </row>
    <row r="49" spans="1:30" x14ac:dyDescent="0.35">
      <c r="A49" s="26">
        <f>Lighting!A48</f>
        <v>0</v>
      </c>
      <c r="B49" s="26">
        <f>Lighting!B48</f>
        <v>0</v>
      </c>
      <c r="C49" s="26">
        <f>Lighting!C48</f>
        <v>0</v>
      </c>
      <c r="D49" s="26">
        <f>Lighting!D48</f>
        <v>0</v>
      </c>
      <c r="E49" s="26">
        <f>Lighting!E48</f>
        <v>0</v>
      </c>
      <c r="F49" s="26" t="str">
        <f ca="1">Lighting!F48</f>
        <v/>
      </c>
      <c r="G49" s="26" t="str">
        <f>Lighting!G48</f>
        <v>None</v>
      </c>
      <c r="H49" s="26">
        <f>Lighting!H48</f>
        <v>0</v>
      </c>
      <c r="I49" s="26" t="str">
        <f>Lighting!I48</f>
        <v/>
      </c>
      <c r="J49" s="26">
        <f>Lighting!J48</f>
        <v>0</v>
      </c>
      <c r="K49" s="26" t="str">
        <f>Lighting!K48</f>
        <v/>
      </c>
      <c r="L49" s="26" t="str">
        <f>Lighting!L48</f>
        <v/>
      </c>
      <c r="M49" s="26" t="str">
        <f>Lighting!M48</f>
        <v>None</v>
      </c>
      <c r="N49" s="26">
        <f>Lighting!N48</f>
        <v>0</v>
      </c>
      <c r="O49" s="26">
        <f>Lighting!O48</f>
        <v>0</v>
      </c>
      <c r="P49" s="26">
        <f ca="1">Lighting!P48</f>
        <v>0</v>
      </c>
      <c r="Q49" s="26">
        <f>Lighting!Q48</f>
        <v>0</v>
      </c>
      <c r="R49" s="26">
        <f ca="1">Lighting!R48</f>
        <v>0</v>
      </c>
      <c r="S49" s="26">
        <f>Lighting!Y48</f>
        <v>0</v>
      </c>
      <c r="T49" s="26" t="str">
        <f ca="1">Lighting!Z48</f>
        <v/>
      </c>
      <c r="U49" s="26">
        <f ca="1">Lighting!AA48</f>
        <v>0</v>
      </c>
      <c r="V49" s="210" t="str">
        <f ca="1">Lighting!AC48</f>
        <v/>
      </c>
      <c r="W49" s="210" t="str">
        <f ca="1">Lighting!AD48</f>
        <v/>
      </c>
      <c r="X49" s="210" t="str">
        <f ca="1">Lighting!AE48</f>
        <v/>
      </c>
      <c r="Y49" s="210">
        <f ca="1">Lighting!AF48</f>
        <v>0</v>
      </c>
      <c r="Z49" s="210" t="str">
        <f>Lighting!AH48</f>
        <v/>
      </c>
      <c r="AA49" s="210">
        <f>Lighting!AI48</f>
        <v>0</v>
      </c>
      <c r="AB49" s="210" t="str">
        <f>Lighting!AJ48</f>
        <v>NA</v>
      </c>
      <c r="AC49" s="210">
        <f>Lighting!AK48</f>
        <v>0</v>
      </c>
      <c r="AD49" s="210" t="str">
        <f>Lighting!AL48</f>
        <v/>
      </c>
    </row>
    <row r="50" spans="1:30" x14ac:dyDescent="0.35">
      <c r="A50" s="26">
        <f>Lighting!A49</f>
        <v>0</v>
      </c>
      <c r="B50" s="26">
        <f>Lighting!B49</f>
        <v>0</v>
      </c>
      <c r="C50" s="26">
        <f>Lighting!C49</f>
        <v>0</v>
      </c>
      <c r="D50" s="26">
        <f>Lighting!D49</f>
        <v>0</v>
      </c>
      <c r="E50" s="26">
        <f>Lighting!E49</f>
        <v>0</v>
      </c>
      <c r="F50" s="26" t="str">
        <f ca="1">Lighting!F49</f>
        <v/>
      </c>
      <c r="G50" s="26" t="str">
        <f>Lighting!G49</f>
        <v>None</v>
      </c>
      <c r="H50" s="26">
        <f>Lighting!H49</f>
        <v>0</v>
      </c>
      <c r="I50" s="26" t="str">
        <f>Lighting!I49</f>
        <v/>
      </c>
      <c r="J50" s="26">
        <f>Lighting!J49</f>
        <v>0</v>
      </c>
      <c r="K50" s="26" t="str">
        <f>Lighting!K49</f>
        <v/>
      </c>
      <c r="L50" s="26" t="str">
        <f>Lighting!L49</f>
        <v/>
      </c>
      <c r="M50" s="26" t="str">
        <f>Lighting!M49</f>
        <v>None</v>
      </c>
      <c r="N50" s="26">
        <f>Lighting!N49</f>
        <v>0</v>
      </c>
      <c r="O50" s="26">
        <f>Lighting!O49</f>
        <v>0</v>
      </c>
      <c r="P50" s="26">
        <f ca="1">Lighting!P49</f>
        <v>0</v>
      </c>
      <c r="Q50" s="26">
        <f>Lighting!Q49</f>
        <v>0</v>
      </c>
      <c r="R50" s="26">
        <f ca="1">Lighting!R49</f>
        <v>0</v>
      </c>
      <c r="S50" s="26">
        <f>Lighting!Y49</f>
        <v>0</v>
      </c>
      <c r="T50" s="26" t="str">
        <f ca="1">Lighting!Z49</f>
        <v/>
      </c>
      <c r="U50" s="26">
        <f ca="1">Lighting!AA49</f>
        <v>0</v>
      </c>
      <c r="V50" s="210" t="str">
        <f ca="1">Lighting!AC49</f>
        <v/>
      </c>
      <c r="W50" s="210" t="str">
        <f ca="1">Lighting!AD49</f>
        <v/>
      </c>
      <c r="X50" s="210" t="str">
        <f ca="1">Lighting!AE49</f>
        <v/>
      </c>
      <c r="Y50" s="210">
        <f ca="1">Lighting!AF49</f>
        <v>0</v>
      </c>
      <c r="Z50" s="210" t="str">
        <f>Lighting!AH49</f>
        <v/>
      </c>
      <c r="AA50" s="210">
        <f>Lighting!AI49</f>
        <v>0</v>
      </c>
      <c r="AB50" s="210" t="str">
        <f>Lighting!AJ49</f>
        <v>NA</v>
      </c>
      <c r="AC50" s="210">
        <f>Lighting!AK49</f>
        <v>0</v>
      </c>
      <c r="AD50" s="210" t="str">
        <f>Lighting!AL49</f>
        <v/>
      </c>
    </row>
    <row r="51" spans="1:30" x14ac:dyDescent="0.35">
      <c r="A51" s="26">
        <f>Lighting!A50</f>
        <v>0</v>
      </c>
      <c r="B51" s="26">
        <f>Lighting!B50</f>
        <v>0</v>
      </c>
      <c r="C51" s="26">
        <f>Lighting!C50</f>
        <v>0</v>
      </c>
      <c r="D51" s="26">
        <f>Lighting!D50</f>
        <v>0</v>
      </c>
      <c r="E51" s="26">
        <f>Lighting!E50</f>
        <v>0</v>
      </c>
      <c r="F51" s="26" t="str">
        <f ca="1">Lighting!F50</f>
        <v/>
      </c>
      <c r="G51" s="26" t="str">
        <f>Lighting!G50</f>
        <v>None</v>
      </c>
      <c r="H51" s="26">
        <f>Lighting!H50</f>
        <v>0</v>
      </c>
      <c r="I51" s="26" t="str">
        <f>Lighting!I50</f>
        <v/>
      </c>
      <c r="J51" s="26">
        <f>Lighting!J50</f>
        <v>0</v>
      </c>
      <c r="K51" s="26" t="str">
        <f>Lighting!K50</f>
        <v/>
      </c>
      <c r="L51" s="26" t="str">
        <f>Lighting!L50</f>
        <v/>
      </c>
      <c r="M51" s="26" t="str">
        <f>Lighting!M50</f>
        <v>None</v>
      </c>
      <c r="N51" s="26">
        <f>Lighting!N50</f>
        <v>0</v>
      </c>
      <c r="O51" s="26">
        <f>Lighting!O50</f>
        <v>0</v>
      </c>
      <c r="P51" s="26">
        <f ca="1">Lighting!P50</f>
        <v>0</v>
      </c>
      <c r="Q51" s="26">
        <f>Lighting!Q50</f>
        <v>0</v>
      </c>
      <c r="R51" s="26">
        <f ca="1">Lighting!R50</f>
        <v>0</v>
      </c>
      <c r="S51" s="26">
        <f>Lighting!Y50</f>
        <v>0</v>
      </c>
      <c r="T51" s="26" t="str">
        <f ca="1">Lighting!Z50</f>
        <v/>
      </c>
      <c r="U51" s="26">
        <f ca="1">Lighting!AA50</f>
        <v>0</v>
      </c>
      <c r="V51" s="210" t="str">
        <f ca="1">Lighting!AC50</f>
        <v/>
      </c>
      <c r="W51" s="210" t="str">
        <f ca="1">Lighting!AD50</f>
        <v/>
      </c>
      <c r="X51" s="210" t="str">
        <f ca="1">Lighting!AE50</f>
        <v/>
      </c>
      <c r="Y51" s="210">
        <f ca="1">Lighting!AF50</f>
        <v>0</v>
      </c>
      <c r="Z51" s="210" t="str">
        <f>Lighting!AH50</f>
        <v/>
      </c>
      <c r="AA51" s="210">
        <f>Lighting!AI50</f>
        <v>0</v>
      </c>
      <c r="AB51" s="210" t="str">
        <f>Lighting!AJ50</f>
        <v>NA</v>
      </c>
      <c r="AC51" s="210">
        <f>Lighting!AK50</f>
        <v>0</v>
      </c>
      <c r="AD51" s="210" t="str">
        <f>Lighting!AL50</f>
        <v/>
      </c>
    </row>
    <row r="52" spans="1:30" x14ac:dyDescent="0.35">
      <c r="A52" s="26">
        <f>Lighting!A51</f>
        <v>0</v>
      </c>
      <c r="B52" s="26">
        <f>Lighting!B51</f>
        <v>0</v>
      </c>
      <c r="C52" s="26">
        <f>Lighting!C51</f>
        <v>0</v>
      </c>
      <c r="D52" s="26">
        <f>Lighting!D51</f>
        <v>0</v>
      </c>
      <c r="E52" s="26">
        <f>Lighting!E51</f>
        <v>0</v>
      </c>
      <c r="F52" s="26" t="str">
        <f ca="1">Lighting!F51</f>
        <v/>
      </c>
      <c r="G52" s="26" t="str">
        <f>Lighting!G51</f>
        <v>None</v>
      </c>
      <c r="H52" s="26">
        <f>Lighting!H51</f>
        <v>0</v>
      </c>
      <c r="I52" s="26" t="str">
        <f>Lighting!I51</f>
        <v/>
      </c>
      <c r="J52" s="26">
        <f>Lighting!J51</f>
        <v>0</v>
      </c>
      <c r="K52" s="26" t="str">
        <f>Lighting!K51</f>
        <v/>
      </c>
      <c r="L52" s="26" t="str">
        <f>Lighting!L51</f>
        <v/>
      </c>
      <c r="M52" s="26" t="str">
        <f>Lighting!M51</f>
        <v>None</v>
      </c>
      <c r="N52" s="26">
        <f>Lighting!N51</f>
        <v>0</v>
      </c>
      <c r="O52" s="26">
        <f>Lighting!O51</f>
        <v>0</v>
      </c>
      <c r="P52" s="26">
        <f ca="1">Lighting!P51</f>
        <v>0</v>
      </c>
      <c r="Q52" s="26">
        <f>Lighting!Q51</f>
        <v>0</v>
      </c>
      <c r="R52" s="26">
        <f ca="1">Lighting!R51</f>
        <v>0</v>
      </c>
      <c r="S52" s="26">
        <f>Lighting!Y51</f>
        <v>0</v>
      </c>
      <c r="T52" s="26" t="str">
        <f ca="1">Lighting!Z51</f>
        <v/>
      </c>
      <c r="U52" s="26">
        <f ca="1">Lighting!AA51</f>
        <v>0</v>
      </c>
      <c r="V52" s="210" t="str">
        <f ca="1">Lighting!AC51</f>
        <v/>
      </c>
      <c r="W52" s="210" t="str">
        <f ca="1">Lighting!AD51</f>
        <v/>
      </c>
      <c r="X52" s="210" t="str">
        <f ca="1">Lighting!AE51</f>
        <v/>
      </c>
      <c r="Y52" s="210">
        <f ca="1">Lighting!AF51</f>
        <v>0</v>
      </c>
      <c r="Z52" s="210" t="str">
        <f>Lighting!AH51</f>
        <v/>
      </c>
      <c r="AA52" s="210">
        <f>Lighting!AI51</f>
        <v>0</v>
      </c>
      <c r="AB52" s="210" t="str">
        <f>Lighting!AJ51</f>
        <v>NA</v>
      </c>
      <c r="AC52" s="210">
        <f>Lighting!AK51</f>
        <v>0</v>
      </c>
      <c r="AD52" s="210" t="str">
        <f>Lighting!AL51</f>
        <v/>
      </c>
    </row>
    <row r="53" spans="1:30" x14ac:dyDescent="0.35">
      <c r="A53" s="26">
        <f>Lighting!A52</f>
        <v>0</v>
      </c>
      <c r="B53" s="26">
        <f>Lighting!B52</f>
        <v>0</v>
      </c>
      <c r="C53" s="26">
        <f>Lighting!C52</f>
        <v>0</v>
      </c>
      <c r="D53" s="26">
        <f>Lighting!D52</f>
        <v>0</v>
      </c>
      <c r="E53" s="26">
        <f>Lighting!E52</f>
        <v>0</v>
      </c>
      <c r="F53" s="26" t="str">
        <f ca="1">Lighting!F52</f>
        <v/>
      </c>
      <c r="G53" s="26" t="str">
        <f>Lighting!G52</f>
        <v>None</v>
      </c>
      <c r="H53" s="26">
        <f>Lighting!H52</f>
        <v>0</v>
      </c>
      <c r="I53" s="26" t="str">
        <f>Lighting!I52</f>
        <v/>
      </c>
      <c r="J53" s="26">
        <f>Lighting!J52</f>
        <v>0</v>
      </c>
      <c r="K53" s="26" t="str">
        <f>Lighting!K52</f>
        <v/>
      </c>
      <c r="L53" s="26" t="str">
        <f>Lighting!L52</f>
        <v/>
      </c>
      <c r="M53" s="26" t="str">
        <f>Lighting!M52</f>
        <v>None</v>
      </c>
      <c r="N53" s="26">
        <f>Lighting!N52</f>
        <v>0</v>
      </c>
      <c r="O53" s="26">
        <f>Lighting!O52</f>
        <v>0</v>
      </c>
      <c r="P53" s="26">
        <f ca="1">Lighting!P52</f>
        <v>0</v>
      </c>
      <c r="Q53" s="26">
        <f>Lighting!Q52</f>
        <v>0</v>
      </c>
      <c r="R53" s="26">
        <f ca="1">Lighting!R52</f>
        <v>0</v>
      </c>
      <c r="S53" s="26">
        <f>Lighting!Y52</f>
        <v>0</v>
      </c>
      <c r="T53" s="26" t="str">
        <f ca="1">Lighting!Z52</f>
        <v/>
      </c>
      <c r="U53" s="26">
        <f ca="1">Lighting!AA52</f>
        <v>0</v>
      </c>
      <c r="V53" s="210" t="str">
        <f ca="1">Lighting!AC52</f>
        <v/>
      </c>
      <c r="W53" s="210" t="str">
        <f ca="1">Lighting!AD52</f>
        <v/>
      </c>
      <c r="X53" s="210" t="str">
        <f ca="1">Lighting!AE52</f>
        <v/>
      </c>
      <c r="Y53" s="210">
        <f ca="1">Lighting!AF52</f>
        <v>0</v>
      </c>
      <c r="Z53" s="210" t="str">
        <f>Lighting!AH52</f>
        <v/>
      </c>
      <c r="AA53" s="210">
        <f>Lighting!AI52</f>
        <v>0</v>
      </c>
      <c r="AB53" s="210" t="str">
        <f>Lighting!AJ52</f>
        <v>NA</v>
      </c>
      <c r="AC53" s="210">
        <f>Lighting!AK52</f>
        <v>0</v>
      </c>
      <c r="AD53" s="210" t="str">
        <f>Lighting!AL52</f>
        <v/>
      </c>
    </row>
    <row r="54" spans="1:30" x14ac:dyDescent="0.35">
      <c r="A54" s="26">
        <f>Lighting!A53</f>
        <v>0</v>
      </c>
      <c r="B54" s="26">
        <f>Lighting!B53</f>
        <v>0</v>
      </c>
      <c r="C54" s="26">
        <f>Lighting!C53</f>
        <v>0</v>
      </c>
      <c r="D54" s="26">
        <f>Lighting!D53</f>
        <v>0</v>
      </c>
      <c r="E54" s="26">
        <f>Lighting!E53</f>
        <v>0</v>
      </c>
      <c r="F54" s="26" t="str">
        <f ca="1">Lighting!F53</f>
        <v/>
      </c>
      <c r="G54" s="26" t="str">
        <f>Lighting!G53</f>
        <v>None</v>
      </c>
      <c r="H54" s="26">
        <f>Lighting!H53</f>
        <v>0</v>
      </c>
      <c r="I54" s="26" t="str">
        <f>Lighting!I53</f>
        <v/>
      </c>
      <c r="J54" s="26">
        <f>Lighting!J53</f>
        <v>0</v>
      </c>
      <c r="K54" s="26" t="str">
        <f>Lighting!K53</f>
        <v/>
      </c>
      <c r="L54" s="26" t="str">
        <f>Lighting!L53</f>
        <v/>
      </c>
      <c r="M54" s="26" t="str">
        <f>Lighting!M53</f>
        <v>None</v>
      </c>
      <c r="N54" s="26">
        <f>Lighting!N53</f>
        <v>0</v>
      </c>
      <c r="O54" s="26">
        <f>Lighting!O53</f>
        <v>0</v>
      </c>
      <c r="P54" s="26">
        <f ca="1">Lighting!P53</f>
        <v>0</v>
      </c>
      <c r="Q54" s="26">
        <f>Lighting!Q53</f>
        <v>0</v>
      </c>
      <c r="R54" s="26">
        <f ca="1">Lighting!R53</f>
        <v>0</v>
      </c>
      <c r="S54" s="26">
        <f>Lighting!Y53</f>
        <v>0</v>
      </c>
      <c r="T54" s="26" t="str">
        <f ca="1">Lighting!Z53</f>
        <v/>
      </c>
      <c r="U54" s="26">
        <f ca="1">Lighting!AA53</f>
        <v>0</v>
      </c>
      <c r="V54" s="210" t="str">
        <f ca="1">Lighting!AC53</f>
        <v/>
      </c>
      <c r="W54" s="210" t="str">
        <f ca="1">Lighting!AD53</f>
        <v/>
      </c>
      <c r="X54" s="210" t="str">
        <f ca="1">Lighting!AE53</f>
        <v/>
      </c>
      <c r="Y54" s="210">
        <f ca="1">Lighting!AF53</f>
        <v>0</v>
      </c>
      <c r="Z54" s="210" t="str">
        <f>Lighting!AH53</f>
        <v/>
      </c>
      <c r="AA54" s="210">
        <f>Lighting!AI53</f>
        <v>0</v>
      </c>
      <c r="AB54" s="210" t="str">
        <f>Lighting!AJ53</f>
        <v>NA</v>
      </c>
      <c r="AC54" s="210">
        <f>Lighting!AK53</f>
        <v>0</v>
      </c>
      <c r="AD54" s="210" t="str">
        <f>Lighting!AL53</f>
        <v/>
      </c>
    </row>
    <row r="55" spans="1:30" x14ac:dyDescent="0.35">
      <c r="A55" s="26">
        <f>Lighting!A54</f>
        <v>0</v>
      </c>
      <c r="B55" s="26">
        <f>Lighting!B54</f>
        <v>0</v>
      </c>
      <c r="C55" s="26">
        <f>Lighting!C54</f>
        <v>0</v>
      </c>
      <c r="D55" s="26">
        <f>Lighting!D54</f>
        <v>0</v>
      </c>
      <c r="E55" s="26">
        <f>Lighting!E54</f>
        <v>0</v>
      </c>
      <c r="F55" s="26" t="str">
        <f ca="1">Lighting!F54</f>
        <v/>
      </c>
      <c r="G55" s="26" t="str">
        <f>Lighting!G54</f>
        <v>None</v>
      </c>
      <c r="H55" s="26">
        <f>Lighting!H54</f>
        <v>0</v>
      </c>
      <c r="I55" s="26" t="str">
        <f>Lighting!I54</f>
        <v/>
      </c>
      <c r="J55" s="26">
        <f>Lighting!J54</f>
        <v>0</v>
      </c>
      <c r="K55" s="26" t="str">
        <f>Lighting!K54</f>
        <v/>
      </c>
      <c r="L55" s="26" t="str">
        <f>Lighting!L54</f>
        <v/>
      </c>
      <c r="M55" s="26" t="str">
        <f>Lighting!M54</f>
        <v>None</v>
      </c>
      <c r="N55" s="26">
        <f>Lighting!N54</f>
        <v>0</v>
      </c>
      <c r="O55" s="26">
        <f>Lighting!O54</f>
        <v>0</v>
      </c>
      <c r="P55" s="26">
        <f ca="1">Lighting!P54</f>
        <v>0</v>
      </c>
      <c r="Q55" s="26">
        <f>Lighting!Q54</f>
        <v>0</v>
      </c>
      <c r="R55" s="26">
        <f ca="1">Lighting!R54</f>
        <v>0</v>
      </c>
      <c r="S55" s="26">
        <f>Lighting!Y54</f>
        <v>0</v>
      </c>
      <c r="T55" s="26" t="str">
        <f ca="1">Lighting!Z54</f>
        <v/>
      </c>
      <c r="U55" s="26">
        <f ca="1">Lighting!AA54</f>
        <v>0</v>
      </c>
      <c r="V55" s="210" t="str">
        <f ca="1">Lighting!AC54</f>
        <v/>
      </c>
      <c r="W55" s="210" t="str">
        <f ca="1">Lighting!AD54</f>
        <v/>
      </c>
      <c r="X55" s="210" t="str">
        <f ca="1">Lighting!AE54</f>
        <v/>
      </c>
      <c r="Y55" s="210">
        <f ca="1">Lighting!AF54</f>
        <v>0</v>
      </c>
      <c r="Z55" s="210" t="str">
        <f>Lighting!AH54</f>
        <v/>
      </c>
      <c r="AA55" s="210">
        <f>Lighting!AI54</f>
        <v>0</v>
      </c>
      <c r="AB55" s="210" t="str">
        <f>Lighting!AJ54</f>
        <v>NA</v>
      </c>
      <c r="AC55" s="210">
        <f>Lighting!AK54</f>
        <v>0</v>
      </c>
      <c r="AD55" s="210" t="str">
        <f>Lighting!AL54</f>
        <v/>
      </c>
    </row>
    <row r="56" spans="1:30" x14ac:dyDescent="0.35">
      <c r="A56" s="26">
        <f>Lighting!A55</f>
        <v>0</v>
      </c>
      <c r="B56" s="26">
        <f>Lighting!B55</f>
        <v>0</v>
      </c>
      <c r="C56" s="26">
        <f>Lighting!C55</f>
        <v>0</v>
      </c>
      <c r="D56" s="26">
        <f>Lighting!D55</f>
        <v>0</v>
      </c>
      <c r="E56" s="26">
        <f>Lighting!E55</f>
        <v>0</v>
      </c>
      <c r="F56" s="26" t="str">
        <f ca="1">Lighting!F55</f>
        <v/>
      </c>
      <c r="G56" s="26" t="str">
        <f>Lighting!G55</f>
        <v>None</v>
      </c>
      <c r="H56" s="26">
        <f>Lighting!H55</f>
        <v>0</v>
      </c>
      <c r="I56" s="26" t="str">
        <f>Lighting!I55</f>
        <v/>
      </c>
      <c r="J56" s="26">
        <f>Lighting!J55</f>
        <v>0</v>
      </c>
      <c r="K56" s="26" t="str">
        <f>Lighting!K55</f>
        <v/>
      </c>
      <c r="L56" s="26" t="str">
        <f>Lighting!L55</f>
        <v/>
      </c>
      <c r="M56" s="26" t="str">
        <f>Lighting!M55</f>
        <v>None</v>
      </c>
      <c r="N56" s="26">
        <f>Lighting!N55</f>
        <v>0</v>
      </c>
      <c r="O56" s="26">
        <f>Lighting!O55</f>
        <v>0</v>
      </c>
      <c r="P56" s="26">
        <f ca="1">Lighting!P55</f>
        <v>0</v>
      </c>
      <c r="Q56" s="26">
        <f>Lighting!Q55</f>
        <v>0</v>
      </c>
      <c r="R56" s="26">
        <f ca="1">Lighting!R55</f>
        <v>0</v>
      </c>
      <c r="S56" s="26">
        <f>Lighting!Y55</f>
        <v>0</v>
      </c>
      <c r="T56" s="26" t="str">
        <f ca="1">Lighting!Z55</f>
        <v/>
      </c>
      <c r="U56" s="26">
        <f ca="1">Lighting!AA55</f>
        <v>0</v>
      </c>
      <c r="V56" s="210" t="str">
        <f ca="1">Lighting!AC55</f>
        <v/>
      </c>
      <c r="W56" s="210" t="str">
        <f ca="1">Lighting!AD55</f>
        <v/>
      </c>
      <c r="X56" s="210" t="str">
        <f ca="1">Lighting!AE55</f>
        <v/>
      </c>
      <c r="Y56" s="210">
        <f ca="1">Lighting!AF55</f>
        <v>0</v>
      </c>
      <c r="Z56" s="210" t="str">
        <f>Lighting!AH55</f>
        <v/>
      </c>
      <c r="AA56" s="210">
        <f>Lighting!AI55</f>
        <v>0</v>
      </c>
      <c r="AB56" s="210" t="str">
        <f>Lighting!AJ55</f>
        <v>NA</v>
      </c>
      <c r="AC56" s="210">
        <f>Lighting!AK55</f>
        <v>0</v>
      </c>
      <c r="AD56" s="210" t="str">
        <f>Lighting!AL55</f>
        <v/>
      </c>
    </row>
    <row r="57" spans="1:30" x14ac:dyDescent="0.35">
      <c r="A57" s="26">
        <f>Lighting!A56</f>
        <v>0</v>
      </c>
      <c r="B57" s="26">
        <f>Lighting!B56</f>
        <v>0</v>
      </c>
      <c r="C57" s="26">
        <f>Lighting!C56</f>
        <v>0</v>
      </c>
      <c r="D57" s="26">
        <f>Lighting!D56</f>
        <v>0</v>
      </c>
      <c r="E57" s="26">
        <f>Lighting!E56</f>
        <v>0</v>
      </c>
      <c r="F57" s="26" t="str">
        <f ca="1">Lighting!F56</f>
        <v/>
      </c>
      <c r="G57" s="26" t="str">
        <f>Lighting!G56</f>
        <v>None</v>
      </c>
      <c r="H57" s="26">
        <f>Lighting!H56</f>
        <v>0</v>
      </c>
      <c r="I57" s="26" t="str">
        <f>Lighting!I56</f>
        <v/>
      </c>
      <c r="J57" s="26">
        <f>Lighting!J56</f>
        <v>0</v>
      </c>
      <c r="K57" s="26" t="str">
        <f>Lighting!K56</f>
        <v/>
      </c>
      <c r="L57" s="26" t="str">
        <f>Lighting!L56</f>
        <v/>
      </c>
      <c r="M57" s="26" t="str">
        <f>Lighting!M56</f>
        <v>None</v>
      </c>
      <c r="N57" s="26">
        <f>Lighting!N56</f>
        <v>0</v>
      </c>
      <c r="O57" s="26">
        <f>Lighting!O56</f>
        <v>0</v>
      </c>
      <c r="P57" s="26">
        <f ca="1">Lighting!P56</f>
        <v>0</v>
      </c>
      <c r="Q57" s="26">
        <f>Lighting!Q56</f>
        <v>0</v>
      </c>
      <c r="R57" s="26">
        <f ca="1">Lighting!R56</f>
        <v>0</v>
      </c>
      <c r="S57" s="26">
        <f>Lighting!Y56</f>
        <v>0</v>
      </c>
      <c r="T57" s="26" t="str">
        <f ca="1">Lighting!Z56</f>
        <v/>
      </c>
      <c r="U57" s="26">
        <f ca="1">Lighting!AA56</f>
        <v>0</v>
      </c>
      <c r="V57" s="210" t="str">
        <f ca="1">Lighting!AC56</f>
        <v/>
      </c>
      <c r="W57" s="210" t="str">
        <f ca="1">Lighting!AD56</f>
        <v/>
      </c>
      <c r="X57" s="210" t="str">
        <f ca="1">Lighting!AE56</f>
        <v/>
      </c>
      <c r="Y57" s="210">
        <f ca="1">Lighting!AF56</f>
        <v>0</v>
      </c>
      <c r="Z57" s="210" t="str">
        <f>Lighting!AH56</f>
        <v/>
      </c>
      <c r="AA57" s="210">
        <f>Lighting!AI56</f>
        <v>0</v>
      </c>
      <c r="AB57" s="210" t="str">
        <f>Lighting!AJ56</f>
        <v>NA</v>
      </c>
      <c r="AC57" s="210">
        <f>Lighting!AK56</f>
        <v>0</v>
      </c>
      <c r="AD57" s="210" t="str">
        <f>Lighting!AL56</f>
        <v/>
      </c>
    </row>
    <row r="58" spans="1:30" x14ac:dyDescent="0.35">
      <c r="A58" s="26">
        <f>Lighting!A57</f>
        <v>0</v>
      </c>
      <c r="B58" s="26">
        <f>Lighting!B57</f>
        <v>0</v>
      </c>
      <c r="C58" s="26">
        <f>Lighting!C57</f>
        <v>0</v>
      </c>
      <c r="D58" s="26">
        <f>Lighting!D57</f>
        <v>0</v>
      </c>
      <c r="E58" s="26">
        <f>Lighting!E57</f>
        <v>0</v>
      </c>
      <c r="F58" s="26" t="str">
        <f ca="1">Lighting!F57</f>
        <v/>
      </c>
      <c r="G58" s="26" t="str">
        <f>Lighting!G57</f>
        <v>None</v>
      </c>
      <c r="H58" s="26">
        <f>Lighting!H57</f>
        <v>0</v>
      </c>
      <c r="I58" s="26" t="str">
        <f>Lighting!I57</f>
        <v/>
      </c>
      <c r="J58" s="26">
        <f>Lighting!J57</f>
        <v>0</v>
      </c>
      <c r="K58" s="26" t="str">
        <f>Lighting!K57</f>
        <v/>
      </c>
      <c r="L58" s="26" t="str">
        <f>Lighting!L57</f>
        <v/>
      </c>
      <c r="M58" s="26" t="str">
        <f>Lighting!M57</f>
        <v>None</v>
      </c>
      <c r="N58" s="26">
        <f>Lighting!N57</f>
        <v>0</v>
      </c>
      <c r="O58" s="26">
        <f>Lighting!O57</f>
        <v>0</v>
      </c>
      <c r="P58" s="26">
        <f ca="1">Lighting!P57</f>
        <v>0</v>
      </c>
      <c r="Q58" s="26">
        <f>Lighting!Q57</f>
        <v>0</v>
      </c>
      <c r="R58" s="26">
        <f ca="1">Lighting!R57</f>
        <v>0</v>
      </c>
      <c r="S58" s="26">
        <f>Lighting!Y57</f>
        <v>0</v>
      </c>
      <c r="T58" s="26" t="str">
        <f ca="1">Lighting!Z57</f>
        <v/>
      </c>
      <c r="U58" s="26">
        <f ca="1">Lighting!AA57</f>
        <v>0</v>
      </c>
      <c r="V58" s="210" t="str">
        <f ca="1">Lighting!AC57</f>
        <v/>
      </c>
      <c r="W58" s="210" t="str">
        <f ca="1">Lighting!AD57</f>
        <v/>
      </c>
      <c r="X58" s="210" t="str">
        <f ca="1">Lighting!AE57</f>
        <v/>
      </c>
      <c r="Y58" s="210">
        <f ca="1">Lighting!AF57</f>
        <v>0</v>
      </c>
      <c r="Z58" s="210" t="str">
        <f>Lighting!AH57</f>
        <v/>
      </c>
      <c r="AA58" s="210">
        <f>Lighting!AI57</f>
        <v>0</v>
      </c>
      <c r="AB58" s="210" t="str">
        <f>Lighting!AJ57</f>
        <v>NA</v>
      </c>
      <c r="AC58" s="210">
        <f>Lighting!AK57</f>
        <v>0</v>
      </c>
      <c r="AD58" s="210" t="str">
        <f>Lighting!AL57</f>
        <v/>
      </c>
    </row>
    <row r="59" spans="1:30" x14ac:dyDescent="0.35">
      <c r="A59" s="26">
        <f>Lighting!A58</f>
        <v>0</v>
      </c>
      <c r="B59" s="26">
        <f>Lighting!B58</f>
        <v>0</v>
      </c>
      <c r="C59" s="26">
        <f>Lighting!C58</f>
        <v>0</v>
      </c>
      <c r="D59" s="26">
        <f>Lighting!D58</f>
        <v>0</v>
      </c>
      <c r="E59" s="26">
        <f>Lighting!E58</f>
        <v>0</v>
      </c>
      <c r="F59" s="26" t="str">
        <f ca="1">Lighting!F58</f>
        <v/>
      </c>
      <c r="G59" s="26" t="str">
        <f>Lighting!G58</f>
        <v>None</v>
      </c>
      <c r="H59" s="26">
        <f>Lighting!H58</f>
        <v>0</v>
      </c>
      <c r="I59" s="26" t="str">
        <f>Lighting!I58</f>
        <v/>
      </c>
      <c r="J59" s="26">
        <f>Lighting!J58</f>
        <v>0</v>
      </c>
      <c r="K59" s="26" t="str">
        <f>Lighting!K58</f>
        <v/>
      </c>
      <c r="L59" s="26" t="str">
        <f>Lighting!L58</f>
        <v/>
      </c>
      <c r="M59" s="26" t="str">
        <f>Lighting!M58</f>
        <v>None</v>
      </c>
      <c r="N59" s="26">
        <f>Lighting!N58</f>
        <v>0</v>
      </c>
      <c r="O59" s="26">
        <f>Lighting!O58</f>
        <v>0</v>
      </c>
      <c r="P59" s="26">
        <f ca="1">Lighting!P58</f>
        <v>0</v>
      </c>
      <c r="Q59" s="26">
        <f>Lighting!Q58</f>
        <v>0</v>
      </c>
      <c r="R59" s="26">
        <f ca="1">Lighting!R58</f>
        <v>0</v>
      </c>
      <c r="S59" s="26">
        <f>Lighting!Y58</f>
        <v>0</v>
      </c>
      <c r="T59" s="26" t="str">
        <f ca="1">Lighting!Z58</f>
        <v/>
      </c>
      <c r="U59" s="26">
        <f ca="1">Lighting!AA58</f>
        <v>0</v>
      </c>
      <c r="V59" s="210" t="str">
        <f ca="1">Lighting!AC58</f>
        <v/>
      </c>
      <c r="W59" s="210" t="str">
        <f ca="1">Lighting!AD58</f>
        <v/>
      </c>
      <c r="X59" s="210" t="str">
        <f ca="1">Lighting!AE58</f>
        <v/>
      </c>
      <c r="Y59" s="210">
        <f ca="1">Lighting!AF58</f>
        <v>0</v>
      </c>
      <c r="Z59" s="210" t="str">
        <f>Lighting!AH58</f>
        <v/>
      </c>
      <c r="AA59" s="210">
        <f>Lighting!AI58</f>
        <v>0</v>
      </c>
      <c r="AB59" s="210" t="str">
        <f>Lighting!AJ58</f>
        <v>NA</v>
      </c>
      <c r="AC59" s="210">
        <f>Lighting!AK58</f>
        <v>0</v>
      </c>
      <c r="AD59" s="210" t="str">
        <f>Lighting!AL58</f>
        <v/>
      </c>
    </row>
    <row r="60" spans="1:30" x14ac:dyDescent="0.35">
      <c r="A60" s="26">
        <f>Lighting!A59</f>
        <v>0</v>
      </c>
      <c r="B60" s="26">
        <f>Lighting!B59</f>
        <v>0</v>
      </c>
      <c r="C60" s="26">
        <f>Lighting!C59</f>
        <v>0</v>
      </c>
      <c r="D60" s="26">
        <f>Lighting!D59</f>
        <v>0</v>
      </c>
      <c r="E60" s="26">
        <f>Lighting!E59</f>
        <v>0</v>
      </c>
      <c r="F60" s="26" t="str">
        <f ca="1">Lighting!F59</f>
        <v/>
      </c>
      <c r="G60" s="26" t="str">
        <f>Lighting!G59</f>
        <v>None</v>
      </c>
      <c r="H60" s="26">
        <f>Lighting!H59</f>
        <v>0</v>
      </c>
      <c r="I60" s="26" t="str">
        <f>Lighting!I59</f>
        <v/>
      </c>
      <c r="J60" s="26">
        <f>Lighting!J59</f>
        <v>0</v>
      </c>
      <c r="K60" s="26" t="str">
        <f>Lighting!K59</f>
        <v/>
      </c>
      <c r="L60" s="26" t="str">
        <f>Lighting!L59</f>
        <v/>
      </c>
      <c r="M60" s="26" t="str">
        <f>Lighting!M59</f>
        <v>None</v>
      </c>
      <c r="N60" s="26">
        <f>Lighting!N59</f>
        <v>0</v>
      </c>
      <c r="O60" s="26">
        <f>Lighting!O59</f>
        <v>0</v>
      </c>
      <c r="P60" s="26">
        <f ca="1">Lighting!P59</f>
        <v>0</v>
      </c>
      <c r="Q60" s="26">
        <f>Lighting!Q59</f>
        <v>0</v>
      </c>
      <c r="R60" s="26">
        <f ca="1">Lighting!R59</f>
        <v>0</v>
      </c>
      <c r="S60" s="26">
        <f>Lighting!Y59</f>
        <v>0</v>
      </c>
      <c r="T60" s="26" t="str">
        <f ca="1">Lighting!Z59</f>
        <v/>
      </c>
      <c r="U60" s="26">
        <f ca="1">Lighting!AA59</f>
        <v>0</v>
      </c>
      <c r="V60" s="210" t="str">
        <f ca="1">Lighting!AC59</f>
        <v/>
      </c>
      <c r="W60" s="210" t="str">
        <f ca="1">Lighting!AD59</f>
        <v/>
      </c>
      <c r="X60" s="210" t="str">
        <f ca="1">Lighting!AE59</f>
        <v/>
      </c>
      <c r="Y60" s="210">
        <f ca="1">Lighting!AF59</f>
        <v>0</v>
      </c>
      <c r="Z60" s="210" t="str">
        <f>Lighting!AH59</f>
        <v/>
      </c>
      <c r="AA60" s="210">
        <f>Lighting!AI59</f>
        <v>0</v>
      </c>
      <c r="AB60" s="210" t="str">
        <f>Lighting!AJ59</f>
        <v>NA</v>
      </c>
      <c r="AC60" s="210">
        <f>Lighting!AK59</f>
        <v>0</v>
      </c>
      <c r="AD60" s="210" t="str">
        <f>Lighting!AL59</f>
        <v/>
      </c>
    </row>
    <row r="61" spans="1:30" x14ac:dyDescent="0.35">
      <c r="A61" s="26">
        <f>Lighting!A60</f>
        <v>0</v>
      </c>
      <c r="B61" s="26">
        <f>Lighting!B60</f>
        <v>0</v>
      </c>
      <c r="C61" s="26">
        <f>Lighting!C60</f>
        <v>0</v>
      </c>
      <c r="D61" s="26">
        <f>Lighting!D60</f>
        <v>0</v>
      </c>
      <c r="E61" s="26">
        <f>Lighting!E60</f>
        <v>0</v>
      </c>
      <c r="F61" s="26" t="str">
        <f ca="1">Lighting!F60</f>
        <v/>
      </c>
      <c r="G61" s="26" t="str">
        <f>Lighting!G60</f>
        <v>None</v>
      </c>
      <c r="H61" s="26">
        <f>Lighting!H60</f>
        <v>0</v>
      </c>
      <c r="I61" s="26" t="str">
        <f>Lighting!I60</f>
        <v/>
      </c>
      <c r="J61" s="26">
        <f>Lighting!J60</f>
        <v>0</v>
      </c>
      <c r="K61" s="26" t="str">
        <f>Lighting!K60</f>
        <v/>
      </c>
      <c r="L61" s="26" t="str">
        <f>Lighting!L60</f>
        <v/>
      </c>
      <c r="M61" s="26" t="str">
        <f>Lighting!M60</f>
        <v>None</v>
      </c>
      <c r="N61" s="26">
        <f>Lighting!N60</f>
        <v>0</v>
      </c>
      <c r="O61" s="26">
        <f>Lighting!O60</f>
        <v>0</v>
      </c>
      <c r="P61" s="26">
        <f ca="1">Lighting!P60</f>
        <v>0</v>
      </c>
      <c r="Q61" s="26">
        <f>Lighting!Q60</f>
        <v>0</v>
      </c>
      <c r="R61" s="26">
        <f ca="1">Lighting!R60</f>
        <v>0</v>
      </c>
      <c r="S61" s="26">
        <f>Lighting!Y60</f>
        <v>0</v>
      </c>
      <c r="T61" s="26" t="str">
        <f ca="1">Lighting!Z60</f>
        <v/>
      </c>
      <c r="U61" s="26">
        <f ca="1">Lighting!AA60</f>
        <v>0</v>
      </c>
      <c r="V61" s="210" t="str">
        <f ca="1">Lighting!AC60</f>
        <v/>
      </c>
      <c r="W61" s="210" t="str">
        <f ca="1">Lighting!AD60</f>
        <v/>
      </c>
      <c r="X61" s="210" t="str">
        <f ca="1">Lighting!AE60</f>
        <v/>
      </c>
      <c r="Y61" s="210">
        <f ca="1">Lighting!AF60</f>
        <v>0</v>
      </c>
      <c r="Z61" s="210" t="str">
        <f>Lighting!AH60</f>
        <v/>
      </c>
      <c r="AA61" s="210">
        <f>Lighting!AI60</f>
        <v>0</v>
      </c>
      <c r="AB61" s="210" t="str">
        <f>Lighting!AJ60</f>
        <v>NA</v>
      </c>
      <c r="AC61" s="210">
        <f>Lighting!AK60</f>
        <v>0</v>
      </c>
      <c r="AD61" s="210" t="str">
        <f>Lighting!AL60</f>
        <v/>
      </c>
    </row>
    <row r="62" spans="1:30" x14ac:dyDescent="0.35">
      <c r="A62" s="26">
        <f>Lighting!A61</f>
        <v>0</v>
      </c>
      <c r="B62" s="26">
        <f>Lighting!B61</f>
        <v>0</v>
      </c>
      <c r="C62" s="26">
        <f>Lighting!C61</f>
        <v>0</v>
      </c>
      <c r="D62" s="26">
        <f>Lighting!D61</f>
        <v>0</v>
      </c>
      <c r="E62" s="26">
        <f>Lighting!E61</f>
        <v>0</v>
      </c>
      <c r="F62" s="26" t="str">
        <f ca="1">Lighting!F61</f>
        <v/>
      </c>
      <c r="G62" s="26" t="str">
        <f>Lighting!G61</f>
        <v>None</v>
      </c>
      <c r="H62" s="26">
        <f>Lighting!H61</f>
        <v>0</v>
      </c>
      <c r="I62" s="26" t="str">
        <f>Lighting!I61</f>
        <v/>
      </c>
      <c r="J62" s="26">
        <f>Lighting!J61</f>
        <v>0</v>
      </c>
      <c r="K62" s="26" t="str">
        <f>Lighting!K61</f>
        <v/>
      </c>
      <c r="L62" s="26" t="str">
        <f>Lighting!L61</f>
        <v/>
      </c>
      <c r="M62" s="26" t="str">
        <f>Lighting!M61</f>
        <v>None</v>
      </c>
      <c r="N62" s="26">
        <f>Lighting!N61</f>
        <v>0</v>
      </c>
      <c r="O62" s="26">
        <f>Lighting!O61</f>
        <v>0</v>
      </c>
      <c r="P62" s="26">
        <f ca="1">Lighting!P61</f>
        <v>0</v>
      </c>
      <c r="Q62" s="26">
        <f>Lighting!Q61</f>
        <v>0</v>
      </c>
      <c r="R62" s="26">
        <f ca="1">Lighting!R61</f>
        <v>0</v>
      </c>
      <c r="S62" s="26">
        <f>Lighting!Y61</f>
        <v>0</v>
      </c>
      <c r="T62" s="26" t="str">
        <f ca="1">Lighting!Z61</f>
        <v/>
      </c>
      <c r="U62" s="26">
        <f ca="1">Lighting!AA61</f>
        <v>0</v>
      </c>
      <c r="V62" s="210" t="str">
        <f ca="1">Lighting!AC61</f>
        <v/>
      </c>
      <c r="W62" s="210" t="str">
        <f ca="1">Lighting!AD61</f>
        <v/>
      </c>
      <c r="X62" s="210" t="str">
        <f ca="1">Lighting!AE61</f>
        <v/>
      </c>
      <c r="Y62" s="210">
        <f ca="1">Lighting!AF61</f>
        <v>0</v>
      </c>
      <c r="Z62" s="210" t="str">
        <f>Lighting!AH61</f>
        <v/>
      </c>
      <c r="AA62" s="210">
        <f>Lighting!AI61</f>
        <v>0</v>
      </c>
      <c r="AB62" s="210" t="str">
        <f>Lighting!AJ61</f>
        <v>NA</v>
      </c>
      <c r="AC62" s="210">
        <f>Lighting!AK61</f>
        <v>0</v>
      </c>
      <c r="AD62" s="210" t="str">
        <f>Lighting!AL61</f>
        <v/>
      </c>
    </row>
    <row r="63" spans="1:30" x14ac:dyDescent="0.35">
      <c r="A63" s="26">
        <f>Lighting!A62</f>
        <v>0</v>
      </c>
      <c r="B63" s="26">
        <f>Lighting!B62</f>
        <v>0</v>
      </c>
      <c r="C63" s="26">
        <f>Lighting!C62</f>
        <v>0</v>
      </c>
      <c r="D63" s="26">
        <f>Lighting!D62</f>
        <v>0</v>
      </c>
      <c r="E63" s="26">
        <f>Lighting!E62</f>
        <v>0</v>
      </c>
      <c r="F63" s="26" t="str">
        <f ca="1">Lighting!F62</f>
        <v/>
      </c>
      <c r="G63" s="26" t="str">
        <f>Lighting!G62</f>
        <v>None</v>
      </c>
      <c r="H63" s="26">
        <f>Lighting!H62</f>
        <v>0</v>
      </c>
      <c r="I63" s="26" t="str">
        <f>Lighting!I62</f>
        <v/>
      </c>
      <c r="J63" s="26">
        <f>Lighting!J62</f>
        <v>0</v>
      </c>
      <c r="K63" s="26" t="str">
        <f>Lighting!K62</f>
        <v/>
      </c>
      <c r="L63" s="26" t="str">
        <f>Lighting!L62</f>
        <v/>
      </c>
      <c r="M63" s="26" t="str">
        <f>Lighting!M62</f>
        <v>None</v>
      </c>
      <c r="N63" s="26">
        <f>Lighting!N62</f>
        <v>0</v>
      </c>
      <c r="O63" s="26">
        <f>Lighting!O62</f>
        <v>0</v>
      </c>
      <c r="P63" s="26">
        <f ca="1">Lighting!P62</f>
        <v>0</v>
      </c>
      <c r="Q63" s="26">
        <f>Lighting!Q62</f>
        <v>0</v>
      </c>
      <c r="R63" s="26">
        <f ca="1">Lighting!R62</f>
        <v>0</v>
      </c>
      <c r="S63" s="26">
        <f>Lighting!Y62</f>
        <v>0</v>
      </c>
      <c r="T63" s="26" t="str">
        <f ca="1">Lighting!Z62</f>
        <v/>
      </c>
      <c r="U63" s="26">
        <f ca="1">Lighting!AA62</f>
        <v>0</v>
      </c>
      <c r="V63" s="210" t="str">
        <f ca="1">Lighting!AC62</f>
        <v/>
      </c>
      <c r="W63" s="210" t="str">
        <f ca="1">Lighting!AD62</f>
        <v/>
      </c>
      <c r="X63" s="210" t="str">
        <f ca="1">Lighting!AE62</f>
        <v/>
      </c>
      <c r="Y63" s="210">
        <f ca="1">Lighting!AF62</f>
        <v>0</v>
      </c>
      <c r="Z63" s="210" t="str">
        <f>Lighting!AH62</f>
        <v/>
      </c>
      <c r="AA63" s="210">
        <f>Lighting!AI62</f>
        <v>0</v>
      </c>
      <c r="AB63" s="210" t="str">
        <f>Lighting!AJ62</f>
        <v>NA</v>
      </c>
      <c r="AC63" s="210">
        <f>Lighting!AK62</f>
        <v>0</v>
      </c>
      <c r="AD63" s="210" t="str">
        <f>Lighting!AL62</f>
        <v/>
      </c>
    </row>
    <row r="64" spans="1:30" x14ac:dyDescent="0.35">
      <c r="A64" s="26">
        <f>Lighting!A63</f>
        <v>0</v>
      </c>
      <c r="B64" s="26">
        <f>Lighting!B63</f>
        <v>0</v>
      </c>
      <c r="C64" s="26">
        <f>Lighting!C63</f>
        <v>0</v>
      </c>
      <c r="D64" s="26">
        <f>Lighting!D63</f>
        <v>0</v>
      </c>
      <c r="E64" s="26">
        <f>Lighting!E63</f>
        <v>0</v>
      </c>
      <c r="F64" s="26" t="str">
        <f ca="1">Lighting!F63</f>
        <v/>
      </c>
      <c r="G64" s="26" t="str">
        <f>Lighting!G63</f>
        <v>None</v>
      </c>
      <c r="H64" s="26">
        <f>Lighting!H63</f>
        <v>0</v>
      </c>
      <c r="I64" s="26" t="str">
        <f>Lighting!I63</f>
        <v/>
      </c>
      <c r="J64" s="26">
        <f>Lighting!J63</f>
        <v>0</v>
      </c>
      <c r="K64" s="26" t="str">
        <f>Lighting!K63</f>
        <v/>
      </c>
      <c r="L64" s="26" t="str">
        <f>Lighting!L63</f>
        <v/>
      </c>
      <c r="M64" s="26" t="str">
        <f>Lighting!M63</f>
        <v>None</v>
      </c>
      <c r="N64" s="26">
        <f>Lighting!N63</f>
        <v>0</v>
      </c>
      <c r="O64" s="26">
        <f>Lighting!O63</f>
        <v>0</v>
      </c>
      <c r="P64" s="26">
        <f ca="1">Lighting!P63</f>
        <v>0</v>
      </c>
      <c r="Q64" s="26">
        <f>Lighting!Q63</f>
        <v>0</v>
      </c>
      <c r="R64" s="26">
        <f ca="1">Lighting!R63</f>
        <v>0</v>
      </c>
      <c r="S64" s="26">
        <f>Lighting!Y63</f>
        <v>0</v>
      </c>
      <c r="T64" s="26" t="str">
        <f ca="1">Lighting!Z63</f>
        <v/>
      </c>
      <c r="U64" s="26">
        <f ca="1">Lighting!AA63</f>
        <v>0</v>
      </c>
      <c r="V64" s="210" t="str">
        <f ca="1">Lighting!AC63</f>
        <v/>
      </c>
      <c r="W64" s="210" t="str">
        <f ca="1">Lighting!AD63</f>
        <v/>
      </c>
      <c r="X64" s="210" t="str">
        <f ca="1">Lighting!AE63</f>
        <v/>
      </c>
      <c r="Y64" s="210">
        <f ca="1">Lighting!AF63</f>
        <v>0</v>
      </c>
      <c r="Z64" s="210" t="str">
        <f>Lighting!AH63</f>
        <v/>
      </c>
      <c r="AA64" s="210">
        <f>Lighting!AI63</f>
        <v>0</v>
      </c>
      <c r="AB64" s="210" t="str">
        <f>Lighting!AJ63</f>
        <v>NA</v>
      </c>
      <c r="AC64" s="210">
        <f>Lighting!AK63</f>
        <v>0</v>
      </c>
      <c r="AD64" s="210" t="str">
        <f>Lighting!AL63</f>
        <v/>
      </c>
    </row>
    <row r="65" spans="1:30" x14ac:dyDescent="0.35">
      <c r="A65" s="26">
        <f>Lighting!A64</f>
        <v>0</v>
      </c>
      <c r="B65" s="26">
        <f>Lighting!B64</f>
        <v>0</v>
      </c>
      <c r="C65" s="26">
        <f>Lighting!C64</f>
        <v>0</v>
      </c>
      <c r="D65" s="26">
        <f>Lighting!D64</f>
        <v>0</v>
      </c>
      <c r="E65" s="26">
        <f>Lighting!E64</f>
        <v>0</v>
      </c>
      <c r="F65" s="26" t="str">
        <f ca="1">Lighting!F64</f>
        <v/>
      </c>
      <c r="G65" s="26" t="str">
        <f>Lighting!G64</f>
        <v>None</v>
      </c>
      <c r="H65" s="26">
        <f>Lighting!H64</f>
        <v>0</v>
      </c>
      <c r="I65" s="26" t="str">
        <f>Lighting!I64</f>
        <v/>
      </c>
      <c r="J65" s="26">
        <f>Lighting!J64</f>
        <v>0</v>
      </c>
      <c r="K65" s="26" t="str">
        <f>Lighting!K64</f>
        <v/>
      </c>
      <c r="L65" s="26" t="str">
        <f>Lighting!L64</f>
        <v/>
      </c>
      <c r="M65" s="26" t="str">
        <f>Lighting!M64</f>
        <v>None</v>
      </c>
      <c r="N65" s="26">
        <f>Lighting!N64</f>
        <v>0</v>
      </c>
      <c r="O65" s="26">
        <f>Lighting!O64</f>
        <v>0</v>
      </c>
      <c r="P65" s="26">
        <f ca="1">Lighting!P64</f>
        <v>0</v>
      </c>
      <c r="Q65" s="26">
        <f>Lighting!Q64</f>
        <v>0</v>
      </c>
      <c r="R65" s="26">
        <f ca="1">Lighting!R64</f>
        <v>0</v>
      </c>
      <c r="S65" s="26">
        <f>Lighting!Y64</f>
        <v>0</v>
      </c>
      <c r="T65" s="26" t="str">
        <f ca="1">Lighting!Z64</f>
        <v/>
      </c>
      <c r="U65" s="26">
        <f ca="1">Lighting!AA64</f>
        <v>0</v>
      </c>
      <c r="V65" s="210" t="str">
        <f ca="1">Lighting!AC64</f>
        <v/>
      </c>
      <c r="W65" s="210" t="str">
        <f ca="1">Lighting!AD64</f>
        <v/>
      </c>
      <c r="X65" s="210" t="str">
        <f ca="1">Lighting!AE64</f>
        <v/>
      </c>
      <c r="Y65" s="210">
        <f ca="1">Lighting!AF64</f>
        <v>0</v>
      </c>
      <c r="Z65" s="210" t="str">
        <f>Lighting!AH64</f>
        <v/>
      </c>
      <c r="AA65" s="210">
        <f>Lighting!AI64</f>
        <v>0</v>
      </c>
      <c r="AB65" s="210" t="str">
        <f>Lighting!AJ64</f>
        <v>NA</v>
      </c>
      <c r="AC65" s="210">
        <f>Lighting!AK64</f>
        <v>0</v>
      </c>
      <c r="AD65" s="210" t="str">
        <f>Lighting!AL64</f>
        <v/>
      </c>
    </row>
    <row r="66" spans="1:30" x14ac:dyDescent="0.35">
      <c r="A66" s="26">
        <f>Lighting!A65</f>
        <v>0</v>
      </c>
      <c r="B66" s="26">
        <f>Lighting!B65</f>
        <v>0</v>
      </c>
      <c r="C66" s="26">
        <f>Lighting!C65</f>
        <v>0</v>
      </c>
      <c r="D66" s="26">
        <f>Lighting!D65</f>
        <v>0</v>
      </c>
      <c r="E66" s="26">
        <f>Lighting!E65</f>
        <v>0</v>
      </c>
      <c r="F66" s="26" t="str">
        <f ca="1">Lighting!F65</f>
        <v/>
      </c>
      <c r="G66" s="26" t="str">
        <f>Lighting!G65</f>
        <v>None</v>
      </c>
      <c r="H66" s="26">
        <f>Lighting!H65</f>
        <v>0</v>
      </c>
      <c r="I66" s="26" t="str">
        <f>Lighting!I65</f>
        <v/>
      </c>
      <c r="J66" s="26">
        <f>Lighting!J65</f>
        <v>0</v>
      </c>
      <c r="K66" s="26" t="str">
        <f>Lighting!K65</f>
        <v/>
      </c>
      <c r="L66" s="26" t="str">
        <f>Lighting!L65</f>
        <v/>
      </c>
      <c r="M66" s="26" t="str">
        <f>Lighting!M65</f>
        <v>None</v>
      </c>
      <c r="N66" s="26">
        <f>Lighting!N65</f>
        <v>0</v>
      </c>
      <c r="O66" s="26">
        <f>Lighting!O65</f>
        <v>0</v>
      </c>
      <c r="P66" s="26">
        <f ca="1">Lighting!P65</f>
        <v>0</v>
      </c>
      <c r="Q66" s="26">
        <f>Lighting!Q65</f>
        <v>0</v>
      </c>
      <c r="R66" s="26">
        <f ca="1">Lighting!R65</f>
        <v>0</v>
      </c>
      <c r="S66" s="26">
        <f>Lighting!Y65</f>
        <v>0</v>
      </c>
      <c r="T66" s="26" t="str">
        <f ca="1">Lighting!Z65</f>
        <v/>
      </c>
      <c r="U66" s="26">
        <f ca="1">Lighting!AA65</f>
        <v>0</v>
      </c>
      <c r="V66" s="210" t="str">
        <f ca="1">Lighting!AC65</f>
        <v/>
      </c>
      <c r="W66" s="210" t="str">
        <f ca="1">Lighting!AD65</f>
        <v/>
      </c>
      <c r="X66" s="210" t="str">
        <f ca="1">Lighting!AE65</f>
        <v/>
      </c>
      <c r="Y66" s="210">
        <f ca="1">Lighting!AF65</f>
        <v>0</v>
      </c>
      <c r="Z66" s="210" t="str">
        <f>Lighting!AH65</f>
        <v/>
      </c>
      <c r="AA66" s="210">
        <f>Lighting!AI65</f>
        <v>0</v>
      </c>
      <c r="AB66" s="210" t="str">
        <f>Lighting!AJ65</f>
        <v>NA</v>
      </c>
      <c r="AC66" s="210">
        <f>Lighting!AK65</f>
        <v>0</v>
      </c>
      <c r="AD66" s="210" t="str">
        <f>Lighting!AL65</f>
        <v/>
      </c>
    </row>
    <row r="67" spans="1:30" x14ac:dyDescent="0.35">
      <c r="A67" s="26">
        <f>Lighting!A66</f>
        <v>0</v>
      </c>
      <c r="B67" s="26">
        <f>Lighting!B66</f>
        <v>0</v>
      </c>
      <c r="C67" s="26">
        <f>Lighting!C66</f>
        <v>0</v>
      </c>
      <c r="D67" s="26">
        <f>Lighting!D66</f>
        <v>0</v>
      </c>
      <c r="E67" s="26">
        <f>Lighting!E66</f>
        <v>0</v>
      </c>
      <c r="F67" s="26" t="str">
        <f ca="1">Lighting!F66</f>
        <v/>
      </c>
      <c r="G67" s="26" t="str">
        <f>Lighting!G66</f>
        <v>None</v>
      </c>
      <c r="H67" s="26">
        <f>Lighting!H66</f>
        <v>0</v>
      </c>
      <c r="I67" s="26" t="str">
        <f>Lighting!I66</f>
        <v/>
      </c>
      <c r="J67" s="26">
        <f>Lighting!J66</f>
        <v>0</v>
      </c>
      <c r="K67" s="26" t="str">
        <f>Lighting!K66</f>
        <v/>
      </c>
      <c r="L67" s="26" t="str">
        <f>Lighting!L66</f>
        <v/>
      </c>
      <c r="M67" s="26" t="str">
        <f>Lighting!M66</f>
        <v>None</v>
      </c>
      <c r="N67" s="26">
        <f>Lighting!N66</f>
        <v>0</v>
      </c>
      <c r="O67" s="26">
        <f>Lighting!O66</f>
        <v>0</v>
      </c>
      <c r="P67" s="26">
        <f ca="1">Lighting!P66</f>
        <v>0</v>
      </c>
      <c r="Q67" s="26">
        <f>Lighting!Q66</f>
        <v>0</v>
      </c>
      <c r="R67" s="26">
        <f ca="1">Lighting!R66</f>
        <v>0</v>
      </c>
      <c r="S67" s="26">
        <f>Lighting!Y66</f>
        <v>0</v>
      </c>
      <c r="T67" s="26" t="str">
        <f ca="1">Lighting!Z66</f>
        <v/>
      </c>
      <c r="U67" s="26">
        <f ca="1">Lighting!AA66</f>
        <v>0</v>
      </c>
      <c r="V67" s="210" t="str">
        <f ca="1">Lighting!AC66</f>
        <v/>
      </c>
      <c r="W67" s="210" t="str">
        <f ca="1">Lighting!AD66</f>
        <v/>
      </c>
      <c r="X67" s="210" t="str">
        <f ca="1">Lighting!AE66</f>
        <v/>
      </c>
      <c r="Y67" s="210">
        <f ca="1">Lighting!AF66</f>
        <v>0</v>
      </c>
      <c r="Z67" s="210" t="str">
        <f>Lighting!AH66</f>
        <v/>
      </c>
      <c r="AA67" s="210">
        <f>Lighting!AI66</f>
        <v>0</v>
      </c>
      <c r="AB67" s="210" t="str">
        <f>Lighting!AJ66</f>
        <v>NA</v>
      </c>
      <c r="AC67" s="210">
        <f>Lighting!AK66</f>
        <v>0</v>
      </c>
      <c r="AD67" s="210" t="str">
        <f>Lighting!AL66</f>
        <v/>
      </c>
    </row>
    <row r="68" spans="1:30" x14ac:dyDescent="0.35">
      <c r="A68" s="26">
        <f>Lighting!A67</f>
        <v>0</v>
      </c>
      <c r="B68" s="26">
        <f>Lighting!B67</f>
        <v>0</v>
      </c>
      <c r="C68" s="26">
        <f>Lighting!C67</f>
        <v>0</v>
      </c>
      <c r="D68" s="26">
        <f>Lighting!D67</f>
        <v>0</v>
      </c>
      <c r="E68" s="26">
        <f>Lighting!E67</f>
        <v>0</v>
      </c>
      <c r="F68" s="26" t="str">
        <f ca="1">Lighting!F67</f>
        <v/>
      </c>
      <c r="G68" s="26" t="str">
        <f>Lighting!G67</f>
        <v>None</v>
      </c>
      <c r="H68" s="26">
        <f>Lighting!H67</f>
        <v>0</v>
      </c>
      <c r="I68" s="26" t="str">
        <f>Lighting!I67</f>
        <v/>
      </c>
      <c r="J68" s="26">
        <f>Lighting!J67</f>
        <v>0</v>
      </c>
      <c r="K68" s="26" t="str">
        <f>Lighting!K67</f>
        <v/>
      </c>
      <c r="L68" s="26" t="str">
        <f>Lighting!L67</f>
        <v/>
      </c>
      <c r="M68" s="26" t="str">
        <f>Lighting!M67</f>
        <v>None</v>
      </c>
      <c r="N68" s="26">
        <f>Lighting!N67</f>
        <v>0</v>
      </c>
      <c r="O68" s="26">
        <f>Lighting!O67</f>
        <v>0</v>
      </c>
      <c r="P68" s="26">
        <f ca="1">Lighting!P67</f>
        <v>0</v>
      </c>
      <c r="Q68" s="26">
        <f>Lighting!Q67</f>
        <v>0</v>
      </c>
      <c r="R68" s="26">
        <f ca="1">Lighting!R67</f>
        <v>0</v>
      </c>
      <c r="S68" s="26">
        <f>Lighting!Y67</f>
        <v>0</v>
      </c>
      <c r="T68" s="26" t="str">
        <f ca="1">Lighting!Z67</f>
        <v/>
      </c>
      <c r="U68" s="26">
        <f ca="1">Lighting!AA67</f>
        <v>0</v>
      </c>
      <c r="V68" s="210" t="str">
        <f ca="1">Lighting!AC67</f>
        <v/>
      </c>
      <c r="W68" s="210" t="str">
        <f ca="1">Lighting!AD67</f>
        <v/>
      </c>
      <c r="X68" s="210" t="str">
        <f ca="1">Lighting!AE67</f>
        <v/>
      </c>
      <c r="Y68" s="210">
        <f ca="1">Lighting!AF67</f>
        <v>0</v>
      </c>
      <c r="Z68" s="210" t="str">
        <f>Lighting!AH67</f>
        <v/>
      </c>
      <c r="AA68" s="210">
        <f>Lighting!AI67</f>
        <v>0</v>
      </c>
      <c r="AB68" s="210" t="str">
        <f>Lighting!AJ67</f>
        <v>NA</v>
      </c>
      <c r="AC68" s="210">
        <f>Lighting!AK67</f>
        <v>0</v>
      </c>
      <c r="AD68" s="210" t="str">
        <f>Lighting!AL67</f>
        <v/>
      </c>
    </row>
    <row r="69" spans="1:30" x14ac:dyDescent="0.35">
      <c r="A69" s="26">
        <f>Lighting!A68</f>
        <v>0</v>
      </c>
      <c r="B69" s="26">
        <f>Lighting!B68</f>
        <v>0</v>
      </c>
      <c r="C69" s="26">
        <f>Lighting!C68</f>
        <v>0</v>
      </c>
      <c r="D69" s="26">
        <f>Lighting!D68</f>
        <v>0</v>
      </c>
      <c r="E69" s="26">
        <f>Lighting!E68</f>
        <v>0</v>
      </c>
      <c r="F69" s="26" t="str">
        <f ca="1">Lighting!F68</f>
        <v/>
      </c>
      <c r="G69" s="26" t="str">
        <f>Lighting!G68</f>
        <v>None</v>
      </c>
      <c r="H69" s="26">
        <f>Lighting!H68</f>
        <v>0</v>
      </c>
      <c r="I69" s="26" t="str">
        <f>Lighting!I68</f>
        <v/>
      </c>
      <c r="J69" s="26">
        <f>Lighting!J68</f>
        <v>0</v>
      </c>
      <c r="K69" s="26" t="str">
        <f>Lighting!K68</f>
        <v/>
      </c>
      <c r="L69" s="26" t="str">
        <f>Lighting!L68</f>
        <v/>
      </c>
      <c r="M69" s="26" t="str">
        <f>Lighting!M68</f>
        <v>None</v>
      </c>
      <c r="N69" s="26">
        <f>Lighting!N68</f>
        <v>0</v>
      </c>
      <c r="O69" s="26">
        <f>Lighting!O68</f>
        <v>0</v>
      </c>
      <c r="P69" s="26">
        <f ca="1">Lighting!P68</f>
        <v>0</v>
      </c>
      <c r="Q69" s="26">
        <f>Lighting!Q68</f>
        <v>0</v>
      </c>
      <c r="R69" s="26">
        <f ca="1">Lighting!R68</f>
        <v>0</v>
      </c>
      <c r="S69" s="26">
        <f>Lighting!Y68</f>
        <v>0</v>
      </c>
      <c r="T69" s="26" t="str">
        <f ca="1">Lighting!Z68</f>
        <v/>
      </c>
      <c r="U69" s="26">
        <f ca="1">Lighting!AA68</f>
        <v>0</v>
      </c>
      <c r="V69" s="210" t="str">
        <f ca="1">Lighting!AC68</f>
        <v/>
      </c>
      <c r="W69" s="210" t="str">
        <f ca="1">Lighting!AD68</f>
        <v/>
      </c>
      <c r="X69" s="210" t="str">
        <f ca="1">Lighting!AE68</f>
        <v/>
      </c>
      <c r="Y69" s="210">
        <f ca="1">Lighting!AF68</f>
        <v>0</v>
      </c>
      <c r="Z69" s="210" t="str">
        <f>Lighting!AH68</f>
        <v/>
      </c>
      <c r="AA69" s="210">
        <f>Lighting!AI68</f>
        <v>0</v>
      </c>
      <c r="AB69" s="210" t="str">
        <f>Lighting!AJ68</f>
        <v>NA</v>
      </c>
      <c r="AC69" s="210">
        <f>Lighting!AK68</f>
        <v>0</v>
      </c>
      <c r="AD69" s="210" t="str">
        <f>Lighting!AL68</f>
        <v/>
      </c>
    </row>
    <row r="70" spans="1:30" x14ac:dyDescent="0.35">
      <c r="A70" s="26">
        <f>Lighting!A69</f>
        <v>0</v>
      </c>
      <c r="B70" s="26">
        <f>Lighting!B69</f>
        <v>0</v>
      </c>
      <c r="C70" s="26">
        <f>Lighting!C69</f>
        <v>0</v>
      </c>
      <c r="D70" s="26">
        <f>Lighting!D69</f>
        <v>0</v>
      </c>
      <c r="E70" s="26">
        <f>Lighting!E69</f>
        <v>0</v>
      </c>
      <c r="F70" s="26" t="str">
        <f ca="1">Lighting!F69</f>
        <v/>
      </c>
      <c r="G70" s="26" t="str">
        <f>Lighting!G69</f>
        <v>None</v>
      </c>
      <c r="H70" s="26">
        <f>Lighting!H69</f>
        <v>0</v>
      </c>
      <c r="I70" s="26" t="str">
        <f>Lighting!I69</f>
        <v/>
      </c>
      <c r="J70" s="26">
        <f>Lighting!J69</f>
        <v>0</v>
      </c>
      <c r="K70" s="26" t="str">
        <f>Lighting!K69</f>
        <v/>
      </c>
      <c r="L70" s="26" t="str">
        <f>Lighting!L69</f>
        <v/>
      </c>
      <c r="M70" s="26" t="str">
        <f>Lighting!M69</f>
        <v>None</v>
      </c>
      <c r="N70" s="26">
        <f>Lighting!N69</f>
        <v>0</v>
      </c>
      <c r="O70" s="26">
        <f>Lighting!O69</f>
        <v>0</v>
      </c>
      <c r="P70" s="26">
        <f ca="1">Lighting!P69</f>
        <v>0</v>
      </c>
      <c r="Q70" s="26">
        <f>Lighting!Q69</f>
        <v>0</v>
      </c>
      <c r="R70" s="26">
        <f ca="1">Lighting!R69</f>
        <v>0</v>
      </c>
      <c r="S70" s="26">
        <f>Lighting!Y69</f>
        <v>0</v>
      </c>
      <c r="T70" s="26" t="str">
        <f ca="1">Lighting!Z69</f>
        <v/>
      </c>
      <c r="U70" s="26">
        <f ca="1">Lighting!AA69</f>
        <v>0</v>
      </c>
      <c r="V70" s="210" t="str">
        <f ca="1">Lighting!AC69</f>
        <v/>
      </c>
      <c r="W70" s="210" t="str">
        <f ca="1">Lighting!AD69</f>
        <v/>
      </c>
      <c r="X70" s="210" t="str">
        <f ca="1">Lighting!AE69</f>
        <v/>
      </c>
      <c r="Y70" s="210">
        <f ca="1">Lighting!AF69</f>
        <v>0</v>
      </c>
      <c r="Z70" s="210" t="str">
        <f>Lighting!AH69</f>
        <v/>
      </c>
      <c r="AA70" s="210">
        <f>Lighting!AI69</f>
        <v>0</v>
      </c>
      <c r="AB70" s="210" t="str">
        <f>Lighting!AJ69</f>
        <v>NA</v>
      </c>
      <c r="AC70" s="210">
        <f>Lighting!AK69</f>
        <v>0</v>
      </c>
      <c r="AD70" s="210" t="str">
        <f>Lighting!AL69</f>
        <v/>
      </c>
    </row>
    <row r="71" spans="1:30" x14ac:dyDescent="0.35">
      <c r="A71" s="26">
        <f>Lighting!A70</f>
        <v>0</v>
      </c>
      <c r="B71" s="26">
        <f>Lighting!B70</f>
        <v>0</v>
      </c>
      <c r="C71" s="26">
        <f>Lighting!C70</f>
        <v>0</v>
      </c>
      <c r="D71" s="26">
        <f>Lighting!D70</f>
        <v>0</v>
      </c>
      <c r="E71" s="26">
        <f>Lighting!E70</f>
        <v>0</v>
      </c>
      <c r="F71" s="26" t="str">
        <f ca="1">Lighting!F70</f>
        <v/>
      </c>
      <c r="G71" s="26" t="str">
        <f>Lighting!G70</f>
        <v>None</v>
      </c>
      <c r="H71" s="26">
        <f>Lighting!H70</f>
        <v>0</v>
      </c>
      <c r="I71" s="26" t="str">
        <f>Lighting!I70</f>
        <v/>
      </c>
      <c r="J71" s="26">
        <f>Lighting!J70</f>
        <v>0</v>
      </c>
      <c r="K71" s="26" t="str">
        <f>Lighting!K70</f>
        <v/>
      </c>
      <c r="L71" s="26" t="str">
        <f>Lighting!L70</f>
        <v/>
      </c>
      <c r="M71" s="26" t="str">
        <f>Lighting!M70</f>
        <v>None</v>
      </c>
      <c r="N71" s="26">
        <f>Lighting!N70</f>
        <v>0</v>
      </c>
      <c r="O71" s="26">
        <f>Lighting!O70</f>
        <v>0</v>
      </c>
      <c r="P71" s="26">
        <f ca="1">Lighting!P70</f>
        <v>0</v>
      </c>
      <c r="Q71" s="26">
        <f>Lighting!Q70</f>
        <v>0</v>
      </c>
      <c r="R71" s="26">
        <f ca="1">Lighting!R70</f>
        <v>0</v>
      </c>
      <c r="S71" s="26">
        <f>Lighting!Y70</f>
        <v>0</v>
      </c>
      <c r="T71" s="26" t="str">
        <f ca="1">Lighting!Z70</f>
        <v/>
      </c>
      <c r="U71" s="26">
        <f ca="1">Lighting!AA70</f>
        <v>0</v>
      </c>
      <c r="V71" s="210" t="str">
        <f ca="1">Lighting!AC70</f>
        <v/>
      </c>
      <c r="W71" s="210" t="str">
        <f ca="1">Lighting!AD70</f>
        <v/>
      </c>
      <c r="X71" s="210" t="str">
        <f ca="1">Lighting!AE70</f>
        <v/>
      </c>
      <c r="Y71" s="210">
        <f ca="1">Lighting!AF70</f>
        <v>0</v>
      </c>
      <c r="Z71" s="210" t="str">
        <f>Lighting!AH70</f>
        <v/>
      </c>
      <c r="AA71" s="210">
        <f>Lighting!AI70</f>
        <v>0</v>
      </c>
      <c r="AB71" s="210" t="str">
        <f>Lighting!AJ70</f>
        <v>NA</v>
      </c>
      <c r="AC71" s="210">
        <f>Lighting!AK70</f>
        <v>0</v>
      </c>
      <c r="AD71" s="210" t="str">
        <f>Lighting!AL70</f>
        <v/>
      </c>
    </row>
    <row r="72" spans="1:30" x14ac:dyDescent="0.35">
      <c r="A72" s="26">
        <f>Lighting!A71</f>
        <v>0</v>
      </c>
      <c r="B72" s="26">
        <f>Lighting!B71</f>
        <v>0</v>
      </c>
      <c r="C72" s="26">
        <f>Lighting!C71</f>
        <v>0</v>
      </c>
      <c r="D72" s="26">
        <f>Lighting!D71</f>
        <v>0</v>
      </c>
      <c r="E72" s="26">
        <f>Lighting!E71</f>
        <v>0</v>
      </c>
      <c r="F72" s="26" t="str">
        <f ca="1">Lighting!F71</f>
        <v/>
      </c>
      <c r="G72" s="26" t="str">
        <f>Lighting!G71</f>
        <v>None</v>
      </c>
      <c r="H72" s="26">
        <f>Lighting!H71</f>
        <v>0</v>
      </c>
      <c r="I72" s="26" t="str">
        <f>Lighting!I71</f>
        <v/>
      </c>
      <c r="J72" s="26">
        <f>Lighting!J71</f>
        <v>0</v>
      </c>
      <c r="K72" s="26" t="str">
        <f>Lighting!K71</f>
        <v/>
      </c>
      <c r="L72" s="26" t="str">
        <f>Lighting!L71</f>
        <v/>
      </c>
      <c r="M72" s="26" t="str">
        <f>Lighting!M71</f>
        <v>None</v>
      </c>
      <c r="N72" s="26">
        <f>Lighting!N71</f>
        <v>0</v>
      </c>
      <c r="O72" s="26">
        <f>Lighting!O71</f>
        <v>0</v>
      </c>
      <c r="P72" s="26">
        <f ca="1">Lighting!P71</f>
        <v>0</v>
      </c>
      <c r="Q72" s="26">
        <f>Lighting!Q71</f>
        <v>0</v>
      </c>
      <c r="R72" s="26">
        <f ca="1">Lighting!R71</f>
        <v>0</v>
      </c>
      <c r="S72" s="26">
        <f>Lighting!Y71</f>
        <v>0</v>
      </c>
      <c r="T72" s="26" t="str">
        <f ca="1">Lighting!Z71</f>
        <v/>
      </c>
      <c r="U72" s="26">
        <f ca="1">Lighting!AA71</f>
        <v>0</v>
      </c>
      <c r="V72" s="210" t="str">
        <f ca="1">Lighting!AC71</f>
        <v/>
      </c>
      <c r="W72" s="210" t="str">
        <f ca="1">Lighting!AD71</f>
        <v/>
      </c>
      <c r="X72" s="210" t="str">
        <f ca="1">Lighting!AE71</f>
        <v/>
      </c>
      <c r="Y72" s="210">
        <f ca="1">Lighting!AF71</f>
        <v>0</v>
      </c>
      <c r="Z72" s="210" t="str">
        <f>Lighting!AH71</f>
        <v/>
      </c>
      <c r="AA72" s="210">
        <f>Lighting!AI71</f>
        <v>0</v>
      </c>
      <c r="AB72" s="210" t="str">
        <f>Lighting!AJ71</f>
        <v>NA</v>
      </c>
      <c r="AC72" s="210">
        <f>Lighting!AK71</f>
        <v>0</v>
      </c>
      <c r="AD72" s="210" t="str">
        <f>Lighting!AL71</f>
        <v/>
      </c>
    </row>
    <row r="73" spans="1:30" x14ac:dyDescent="0.35">
      <c r="A73" s="26">
        <f>Lighting!A72</f>
        <v>0</v>
      </c>
      <c r="B73" s="26">
        <f>Lighting!B72</f>
        <v>0</v>
      </c>
      <c r="C73" s="26">
        <f>Lighting!C72</f>
        <v>0</v>
      </c>
      <c r="D73" s="26">
        <f>Lighting!D72</f>
        <v>0</v>
      </c>
      <c r="E73" s="26">
        <f>Lighting!E72</f>
        <v>0</v>
      </c>
      <c r="F73" s="26" t="str">
        <f ca="1">Lighting!F72</f>
        <v/>
      </c>
      <c r="G73" s="26" t="str">
        <f>Lighting!G72</f>
        <v>None</v>
      </c>
      <c r="H73" s="26">
        <f>Lighting!H72</f>
        <v>0</v>
      </c>
      <c r="I73" s="26" t="str">
        <f>Lighting!I72</f>
        <v/>
      </c>
      <c r="J73" s="26">
        <f>Lighting!J72</f>
        <v>0</v>
      </c>
      <c r="K73" s="26" t="str">
        <f>Lighting!K72</f>
        <v/>
      </c>
      <c r="L73" s="26" t="str">
        <f>Lighting!L72</f>
        <v/>
      </c>
      <c r="M73" s="26" t="str">
        <f>Lighting!M72</f>
        <v>None</v>
      </c>
      <c r="N73" s="26">
        <f>Lighting!N72</f>
        <v>0</v>
      </c>
      <c r="O73" s="26">
        <f>Lighting!O72</f>
        <v>0</v>
      </c>
      <c r="P73" s="26">
        <f ca="1">Lighting!P72</f>
        <v>0</v>
      </c>
      <c r="Q73" s="26">
        <f>Lighting!Q72</f>
        <v>0</v>
      </c>
      <c r="R73" s="26">
        <f ca="1">Lighting!R72</f>
        <v>0</v>
      </c>
      <c r="S73" s="26">
        <f>Lighting!Y72</f>
        <v>0</v>
      </c>
      <c r="T73" s="26" t="str">
        <f ca="1">Lighting!Z72</f>
        <v/>
      </c>
      <c r="U73" s="26">
        <f ca="1">Lighting!AA72</f>
        <v>0</v>
      </c>
      <c r="V73" s="210" t="str">
        <f ca="1">Lighting!AC72</f>
        <v/>
      </c>
      <c r="W73" s="210" t="str">
        <f ca="1">Lighting!AD72</f>
        <v/>
      </c>
      <c r="X73" s="210" t="str">
        <f ca="1">Lighting!AE72</f>
        <v/>
      </c>
      <c r="Y73" s="210">
        <f ca="1">Lighting!AF72</f>
        <v>0</v>
      </c>
      <c r="Z73" s="210" t="str">
        <f>Lighting!AH72</f>
        <v/>
      </c>
      <c r="AA73" s="210">
        <f>Lighting!AI72</f>
        <v>0</v>
      </c>
      <c r="AB73" s="210" t="str">
        <f>Lighting!AJ72</f>
        <v>NA</v>
      </c>
      <c r="AC73" s="210">
        <f>Lighting!AK72</f>
        <v>0</v>
      </c>
      <c r="AD73" s="210" t="str">
        <f>Lighting!AL72</f>
        <v/>
      </c>
    </row>
    <row r="74" spans="1:30" x14ac:dyDescent="0.35">
      <c r="A74" s="26">
        <f>Lighting!A73</f>
        <v>0</v>
      </c>
      <c r="B74" s="26">
        <f>Lighting!B73</f>
        <v>0</v>
      </c>
      <c r="C74" s="26">
        <f>Lighting!C73</f>
        <v>0</v>
      </c>
      <c r="D74" s="26">
        <f>Lighting!D73</f>
        <v>0</v>
      </c>
      <c r="E74" s="26">
        <f>Lighting!E73</f>
        <v>0</v>
      </c>
      <c r="F74" s="26" t="str">
        <f ca="1">Lighting!F73</f>
        <v/>
      </c>
      <c r="G74" s="26" t="str">
        <f>Lighting!G73</f>
        <v>None</v>
      </c>
      <c r="H74" s="26">
        <f>Lighting!H73</f>
        <v>0</v>
      </c>
      <c r="I74" s="26" t="str">
        <f>Lighting!I73</f>
        <v/>
      </c>
      <c r="J74" s="26">
        <f>Lighting!J73</f>
        <v>0</v>
      </c>
      <c r="K74" s="26" t="str">
        <f>Lighting!K73</f>
        <v/>
      </c>
      <c r="L74" s="26" t="str">
        <f>Lighting!L73</f>
        <v/>
      </c>
      <c r="M74" s="26" t="str">
        <f>Lighting!M73</f>
        <v>None</v>
      </c>
      <c r="N74" s="26">
        <f>Lighting!N73</f>
        <v>0</v>
      </c>
      <c r="O74" s="26">
        <f>Lighting!O73</f>
        <v>0</v>
      </c>
      <c r="P74" s="26">
        <f ca="1">Lighting!P73</f>
        <v>0</v>
      </c>
      <c r="Q74" s="26">
        <f>Lighting!Q73</f>
        <v>0</v>
      </c>
      <c r="R74" s="26">
        <f ca="1">Lighting!R73</f>
        <v>0</v>
      </c>
      <c r="S74" s="26">
        <f>Lighting!Y73</f>
        <v>0</v>
      </c>
      <c r="T74" s="26" t="str">
        <f ca="1">Lighting!Z73</f>
        <v/>
      </c>
      <c r="U74" s="26">
        <f ca="1">Lighting!AA73</f>
        <v>0</v>
      </c>
      <c r="V74" s="210" t="str">
        <f ca="1">Lighting!AC73</f>
        <v/>
      </c>
      <c r="W74" s="210" t="str">
        <f ca="1">Lighting!AD73</f>
        <v/>
      </c>
      <c r="X74" s="210" t="str">
        <f ca="1">Lighting!AE73</f>
        <v/>
      </c>
      <c r="Y74" s="210">
        <f ca="1">Lighting!AF73</f>
        <v>0</v>
      </c>
      <c r="Z74" s="210" t="str">
        <f>Lighting!AH73</f>
        <v/>
      </c>
      <c r="AA74" s="210">
        <f>Lighting!AI73</f>
        <v>0</v>
      </c>
      <c r="AB74" s="210" t="str">
        <f>Lighting!AJ73</f>
        <v>NA</v>
      </c>
      <c r="AC74" s="210">
        <f>Lighting!AK73</f>
        <v>0</v>
      </c>
      <c r="AD74" s="210" t="str">
        <f>Lighting!AL73</f>
        <v/>
      </c>
    </row>
    <row r="75" spans="1:30" x14ac:dyDescent="0.35">
      <c r="A75" s="26">
        <f>Lighting!A74</f>
        <v>0</v>
      </c>
      <c r="B75" s="26">
        <f>Lighting!B74</f>
        <v>0</v>
      </c>
      <c r="C75" s="26">
        <f>Lighting!C74</f>
        <v>0</v>
      </c>
      <c r="D75" s="26">
        <f>Lighting!D74</f>
        <v>0</v>
      </c>
      <c r="E75" s="26">
        <f>Lighting!E74</f>
        <v>0</v>
      </c>
      <c r="F75" s="26" t="str">
        <f ca="1">Lighting!F74</f>
        <v/>
      </c>
      <c r="G75" s="26" t="str">
        <f>Lighting!G74</f>
        <v>None</v>
      </c>
      <c r="H75" s="26">
        <f>Lighting!H74</f>
        <v>0</v>
      </c>
      <c r="I75" s="26" t="str">
        <f>Lighting!I74</f>
        <v/>
      </c>
      <c r="J75" s="26">
        <f>Lighting!J74</f>
        <v>0</v>
      </c>
      <c r="K75" s="26" t="str">
        <f>Lighting!K74</f>
        <v/>
      </c>
      <c r="L75" s="26" t="str">
        <f>Lighting!L74</f>
        <v/>
      </c>
      <c r="M75" s="26" t="str">
        <f>Lighting!M74</f>
        <v>None</v>
      </c>
      <c r="N75" s="26">
        <f>Lighting!N74</f>
        <v>0</v>
      </c>
      <c r="O75" s="26">
        <f>Lighting!O74</f>
        <v>0</v>
      </c>
      <c r="P75" s="26">
        <f ca="1">Lighting!P74</f>
        <v>0</v>
      </c>
      <c r="Q75" s="26">
        <f>Lighting!Q74</f>
        <v>0</v>
      </c>
      <c r="R75" s="26">
        <f ca="1">Lighting!R74</f>
        <v>0</v>
      </c>
      <c r="S75" s="26">
        <f>Lighting!Y74</f>
        <v>0</v>
      </c>
      <c r="T75" s="26" t="str">
        <f ca="1">Lighting!Z74</f>
        <v/>
      </c>
      <c r="U75" s="26">
        <f ca="1">Lighting!AA74</f>
        <v>0</v>
      </c>
      <c r="V75" s="210" t="str">
        <f ca="1">Lighting!AC74</f>
        <v/>
      </c>
      <c r="W75" s="210" t="str">
        <f ca="1">Lighting!AD74</f>
        <v/>
      </c>
      <c r="X75" s="210" t="str">
        <f ca="1">Lighting!AE74</f>
        <v/>
      </c>
      <c r="Y75" s="210">
        <f ca="1">Lighting!AF74</f>
        <v>0</v>
      </c>
      <c r="Z75" s="210" t="str">
        <f>Lighting!AH74</f>
        <v/>
      </c>
      <c r="AA75" s="210">
        <f>Lighting!AI74</f>
        <v>0</v>
      </c>
      <c r="AB75" s="210" t="str">
        <f>Lighting!AJ74</f>
        <v>NA</v>
      </c>
      <c r="AC75" s="210">
        <f>Lighting!AK74</f>
        <v>0</v>
      </c>
      <c r="AD75" s="210" t="str">
        <f>Lighting!AL74</f>
        <v/>
      </c>
    </row>
    <row r="76" spans="1:30" x14ac:dyDescent="0.35">
      <c r="A76" s="26">
        <f>Lighting!A75</f>
        <v>0</v>
      </c>
      <c r="B76" s="26">
        <f>Lighting!B75</f>
        <v>0</v>
      </c>
      <c r="C76" s="26">
        <f>Lighting!C75</f>
        <v>0</v>
      </c>
      <c r="D76" s="26">
        <f>Lighting!D75</f>
        <v>0</v>
      </c>
      <c r="E76" s="26">
        <f>Lighting!E75</f>
        <v>0</v>
      </c>
      <c r="F76" s="26" t="str">
        <f ca="1">Lighting!F75</f>
        <v/>
      </c>
      <c r="G76" s="26" t="str">
        <f>Lighting!G75</f>
        <v>None</v>
      </c>
      <c r="H76" s="26">
        <f>Lighting!H75</f>
        <v>0</v>
      </c>
      <c r="I76" s="26" t="str">
        <f>Lighting!I75</f>
        <v/>
      </c>
      <c r="J76" s="26">
        <f>Lighting!J75</f>
        <v>0</v>
      </c>
      <c r="K76" s="26" t="str">
        <f>Lighting!K75</f>
        <v/>
      </c>
      <c r="L76" s="26" t="str">
        <f>Lighting!L75</f>
        <v/>
      </c>
      <c r="M76" s="26" t="str">
        <f>Lighting!M75</f>
        <v>None</v>
      </c>
      <c r="N76" s="26">
        <f>Lighting!N75</f>
        <v>0</v>
      </c>
      <c r="O76" s="26">
        <f>Lighting!O75</f>
        <v>0</v>
      </c>
      <c r="P76" s="26">
        <f ca="1">Lighting!P75</f>
        <v>0</v>
      </c>
      <c r="Q76" s="26">
        <f>Lighting!Q75</f>
        <v>0</v>
      </c>
      <c r="R76" s="26">
        <f ca="1">Lighting!R75</f>
        <v>0</v>
      </c>
      <c r="S76" s="26">
        <f>Lighting!Y75</f>
        <v>0</v>
      </c>
      <c r="T76" s="26" t="str">
        <f ca="1">Lighting!Z75</f>
        <v/>
      </c>
      <c r="U76" s="26">
        <f ca="1">Lighting!AA75</f>
        <v>0</v>
      </c>
      <c r="V76" s="210" t="str">
        <f ca="1">Lighting!AC75</f>
        <v/>
      </c>
      <c r="W76" s="210" t="str">
        <f ca="1">Lighting!AD75</f>
        <v/>
      </c>
      <c r="X76" s="210" t="str">
        <f ca="1">Lighting!AE75</f>
        <v/>
      </c>
      <c r="Y76" s="210">
        <f ca="1">Lighting!AF75</f>
        <v>0</v>
      </c>
      <c r="Z76" s="210" t="str">
        <f>Lighting!AH75</f>
        <v/>
      </c>
      <c r="AA76" s="210">
        <f>Lighting!AI75</f>
        <v>0</v>
      </c>
      <c r="AB76" s="210" t="str">
        <f>Lighting!AJ75</f>
        <v>NA</v>
      </c>
      <c r="AC76" s="210">
        <f>Lighting!AK75</f>
        <v>0</v>
      </c>
      <c r="AD76" s="210" t="str">
        <f>Lighting!AL75</f>
        <v/>
      </c>
    </row>
    <row r="77" spans="1:30" x14ac:dyDescent="0.35">
      <c r="A77" s="26">
        <f>Lighting!A76</f>
        <v>0</v>
      </c>
      <c r="B77" s="26">
        <f>Lighting!B76</f>
        <v>0</v>
      </c>
      <c r="C77" s="26">
        <f>Lighting!C76</f>
        <v>0</v>
      </c>
      <c r="D77" s="26">
        <f>Lighting!D76</f>
        <v>0</v>
      </c>
      <c r="E77" s="26">
        <f>Lighting!E76</f>
        <v>0</v>
      </c>
      <c r="F77" s="26" t="str">
        <f ca="1">Lighting!F76</f>
        <v/>
      </c>
      <c r="G77" s="26" t="str">
        <f>Lighting!G76</f>
        <v>None</v>
      </c>
      <c r="H77" s="26">
        <f>Lighting!H76</f>
        <v>0</v>
      </c>
      <c r="I77" s="26" t="str">
        <f>Lighting!I76</f>
        <v/>
      </c>
      <c r="J77" s="26">
        <f>Lighting!J76</f>
        <v>0</v>
      </c>
      <c r="K77" s="26" t="str">
        <f>Lighting!K76</f>
        <v/>
      </c>
      <c r="L77" s="26" t="str">
        <f>Lighting!L76</f>
        <v/>
      </c>
      <c r="M77" s="26" t="str">
        <f>Lighting!M76</f>
        <v>None</v>
      </c>
      <c r="N77" s="26">
        <f>Lighting!N76</f>
        <v>0</v>
      </c>
      <c r="O77" s="26">
        <f>Lighting!O76</f>
        <v>0</v>
      </c>
      <c r="P77" s="26">
        <f ca="1">Lighting!P76</f>
        <v>0</v>
      </c>
      <c r="Q77" s="26">
        <f>Lighting!Q76</f>
        <v>0</v>
      </c>
      <c r="R77" s="26">
        <f ca="1">Lighting!R76</f>
        <v>0</v>
      </c>
      <c r="S77" s="26">
        <f>Lighting!Y76</f>
        <v>0</v>
      </c>
      <c r="T77" s="26" t="str">
        <f ca="1">Lighting!Z76</f>
        <v/>
      </c>
      <c r="U77" s="26">
        <f ca="1">Lighting!AA76</f>
        <v>0</v>
      </c>
      <c r="V77" s="210" t="str">
        <f ca="1">Lighting!AC76</f>
        <v/>
      </c>
      <c r="W77" s="210" t="str">
        <f ca="1">Lighting!AD76</f>
        <v/>
      </c>
      <c r="X77" s="210" t="str">
        <f ca="1">Lighting!AE76</f>
        <v/>
      </c>
      <c r="Y77" s="210">
        <f ca="1">Lighting!AF76</f>
        <v>0</v>
      </c>
      <c r="Z77" s="210" t="str">
        <f>Lighting!AH76</f>
        <v/>
      </c>
      <c r="AA77" s="210">
        <f>Lighting!AI76</f>
        <v>0</v>
      </c>
      <c r="AB77" s="210" t="str">
        <f>Lighting!AJ76</f>
        <v>NA</v>
      </c>
      <c r="AC77" s="210">
        <f>Lighting!AK76</f>
        <v>0</v>
      </c>
      <c r="AD77" s="210" t="str">
        <f>Lighting!AL76</f>
        <v/>
      </c>
    </row>
    <row r="78" spans="1:30" x14ac:dyDescent="0.35">
      <c r="A78" s="26">
        <f>Lighting!A77</f>
        <v>0</v>
      </c>
      <c r="B78" s="26">
        <f>Lighting!B77</f>
        <v>0</v>
      </c>
      <c r="C78" s="26">
        <f>Lighting!C77</f>
        <v>0</v>
      </c>
      <c r="D78" s="26">
        <f>Lighting!D77</f>
        <v>0</v>
      </c>
      <c r="E78" s="26">
        <f>Lighting!E77</f>
        <v>0</v>
      </c>
      <c r="F78" s="26" t="str">
        <f ca="1">Lighting!F77</f>
        <v/>
      </c>
      <c r="G78" s="26" t="str">
        <f>Lighting!G77</f>
        <v>None</v>
      </c>
      <c r="H78" s="26">
        <f>Lighting!H77</f>
        <v>0</v>
      </c>
      <c r="I78" s="26" t="str">
        <f>Lighting!I77</f>
        <v/>
      </c>
      <c r="J78" s="26">
        <f>Lighting!J77</f>
        <v>0</v>
      </c>
      <c r="K78" s="26" t="str">
        <f>Lighting!K77</f>
        <v/>
      </c>
      <c r="L78" s="26" t="str">
        <f>Lighting!L77</f>
        <v/>
      </c>
      <c r="M78" s="26" t="str">
        <f>Lighting!M77</f>
        <v>None</v>
      </c>
      <c r="N78" s="26">
        <f>Lighting!N77</f>
        <v>0</v>
      </c>
      <c r="O78" s="26">
        <f>Lighting!O77</f>
        <v>0</v>
      </c>
      <c r="P78" s="26">
        <f ca="1">Lighting!P77</f>
        <v>0</v>
      </c>
      <c r="Q78" s="26">
        <f>Lighting!Q77</f>
        <v>0</v>
      </c>
      <c r="R78" s="26">
        <f ca="1">Lighting!R77</f>
        <v>0</v>
      </c>
      <c r="S78" s="26">
        <f>Lighting!Y77</f>
        <v>0</v>
      </c>
      <c r="T78" s="26" t="str">
        <f ca="1">Lighting!Z77</f>
        <v/>
      </c>
      <c r="U78" s="26">
        <f ca="1">Lighting!AA77</f>
        <v>0</v>
      </c>
      <c r="V78" s="210" t="str">
        <f ca="1">Lighting!AC77</f>
        <v/>
      </c>
      <c r="W78" s="210" t="str">
        <f ca="1">Lighting!AD77</f>
        <v/>
      </c>
      <c r="X78" s="210" t="str">
        <f ca="1">Lighting!AE77</f>
        <v/>
      </c>
      <c r="Y78" s="210">
        <f ca="1">Lighting!AF77</f>
        <v>0</v>
      </c>
      <c r="Z78" s="210" t="str">
        <f>Lighting!AH77</f>
        <v/>
      </c>
      <c r="AA78" s="210">
        <f>Lighting!AI77</f>
        <v>0</v>
      </c>
      <c r="AB78" s="210" t="str">
        <f>Lighting!AJ77</f>
        <v>NA</v>
      </c>
      <c r="AC78" s="210">
        <f>Lighting!AK77</f>
        <v>0</v>
      </c>
      <c r="AD78" s="210" t="str">
        <f>Lighting!AL77</f>
        <v/>
      </c>
    </row>
    <row r="79" spans="1:30" x14ac:dyDescent="0.35">
      <c r="A79" s="26">
        <f>Lighting!A78</f>
        <v>0</v>
      </c>
      <c r="B79" s="26">
        <f>Lighting!B78</f>
        <v>0</v>
      </c>
      <c r="C79" s="26">
        <f>Lighting!C78</f>
        <v>0</v>
      </c>
      <c r="D79" s="26">
        <f>Lighting!D78</f>
        <v>0</v>
      </c>
      <c r="E79" s="26">
        <f>Lighting!E78</f>
        <v>0</v>
      </c>
      <c r="F79" s="26" t="str">
        <f ca="1">Lighting!F78</f>
        <v/>
      </c>
      <c r="G79" s="26" t="str">
        <f>Lighting!G78</f>
        <v>None</v>
      </c>
      <c r="H79" s="26">
        <f>Lighting!H78</f>
        <v>0</v>
      </c>
      <c r="I79" s="26" t="str">
        <f>Lighting!I78</f>
        <v/>
      </c>
      <c r="J79" s="26">
        <f>Lighting!J78</f>
        <v>0</v>
      </c>
      <c r="K79" s="26" t="str">
        <f>Lighting!K78</f>
        <v/>
      </c>
      <c r="L79" s="26" t="str">
        <f>Lighting!L78</f>
        <v/>
      </c>
      <c r="M79" s="26" t="str">
        <f>Lighting!M78</f>
        <v>None</v>
      </c>
      <c r="N79" s="26">
        <f>Lighting!N78</f>
        <v>0</v>
      </c>
      <c r="O79" s="26">
        <f>Lighting!O78</f>
        <v>0</v>
      </c>
      <c r="P79" s="26">
        <f ca="1">Lighting!P78</f>
        <v>0</v>
      </c>
      <c r="Q79" s="26">
        <f>Lighting!Q78</f>
        <v>0</v>
      </c>
      <c r="R79" s="26">
        <f ca="1">Lighting!R78</f>
        <v>0</v>
      </c>
      <c r="S79" s="26">
        <f>Lighting!Y78</f>
        <v>0</v>
      </c>
      <c r="T79" s="26" t="str">
        <f ca="1">Lighting!Z78</f>
        <v/>
      </c>
      <c r="U79" s="26">
        <f ca="1">Lighting!AA78</f>
        <v>0</v>
      </c>
      <c r="V79" s="210" t="str">
        <f ca="1">Lighting!AC78</f>
        <v/>
      </c>
      <c r="W79" s="210" t="str">
        <f ca="1">Lighting!AD78</f>
        <v/>
      </c>
      <c r="X79" s="210" t="str">
        <f ca="1">Lighting!AE78</f>
        <v/>
      </c>
      <c r="Y79" s="210">
        <f ca="1">Lighting!AF78</f>
        <v>0</v>
      </c>
      <c r="Z79" s="210" t="str">
        <f>Lighting!AH78</f>
        <v/>
      </c>
      <c r="AA79" s="210">
        <f>Lighting!AI78</f>
        <v>0</v>
      </c>
      <c r="AB79" s="210" t="str">
        <f>Lighting!AJ78</f>
        <v>NA</v>
      </c>
      <c r="AC79" s="210">
        <f>Lighting!AK78</f>
        <v>0</v>
      </c>
      <c r="AD79" s="210" t="str">
        <f>Lighting!AL78</f>
        <v/>
      </c>
    </row>
    <row r="80" spans="1:30" x14ac:dyDescent="0.35">
      <c r="A80" s="26">
        <f>Lighting!A79</f>
        <v>0</v>
      </c>
      <c r="B80" s="26">
        <f>Lighting!B79</f>
        <v>0</v>
      </c>
      <c r="C80" s="26">
        <f>Lighting!C79</f>
        <v>0</v>
      </c>
      <c r="D80" s="26">
        <f>Lighting!D79</f>
        <v>0</v>
      </c>
      <c r="E80" s="26">
        <f>Lighting!E79</f>
        <v>0</v>
      </c>
      <c r="F80" s="26" t="str">
        <f ca="1">Lighting!F79</f>
        <v/>
      </c>
      <c r="G80" s="26" t="str">
        <f>Lighting!G79</f>
        <v>None</v>
      </c>
      <c r="H80" s="26">
        <f>Lighting!H79</f>
        <v>0</v>
      </c>
      <c r="I80" s="26" t="str">
        <f>Lighting!I79</f>
        <v/>
      </c>
      <c r="J80" s="26">
        <f>Lighting!J79</f>
        <v>0</v>
      </c>
      <c r="K80" s="26" t="str">
        <f>Lighting!K79</f>
        <v/>
      </c>
      <c r="L80" s="26" t="str">
        <f>Lighting!L79</f>
        <v/>
      </c>
      <c r="M80" s="26" t="str">
        <f>Lighting!M79</f>
        <v>None</v>
      </c>
      <c r="N80" s="26">
        <f>Lighting!N79</f>
        <v>0</v>
      </c>
      <c r="O80" s="26">
        <f>Lighting!O79</f>
        <v>0</v>
      </c>
      <c r="P80" s="26">
        <f ca="1">Lighting!P79</f>
        <v>0</v>
      </c>
      <c r="Q80" s="26">
        <f>Lighting!Q79</f>
        <v>0</v>
      </c>
      <c r="R80" s="26">
        <f ca="1">Lighting!R79</f>
        <v>0</v>
      </c>
      <c r="S80" s="26">
        <f>Lighting!Y79</f>
        <v>0</v>
      </c>
      <c r="T80" s="26" t="str">
        <f ca="1">Lighting!Z79</f>
        <v/>
      </c>
      <c r="U80" s="26">
        <f ca="1">Lighting!AA79</f>
        <v>0</v>
      </c>
      <c r="V80" s="210" t="str">
        <f ca="1">Lighting!AC79</f>
        <v/>
      </c>
      <c r="W80" s="210" t="str">
        <f ca="1">Lighting!AD79</f>
        <v/>
      </c>
      <c r="X80" s="210" t="str">
        <f ca="1">Lighting!AE79</f>
        <v/>
      </c>
      <c r="Y80" s="210">
        <f ca="1">Lighting!AF79</f>
        <v>0</v>
      </c>
      <c r="Z80" s="210" t="str">
        <f>Lighting!AH79</f>
        <v/>
      </c>
      <c r="AA80" s="210">
        <f>Lighting!AI79</f>
        <v>0</v>
      </c>
      <c r="AB80" s="210" t="str">
        <f>Lighting!AJ79</f>
        <v>NA</v>
      </c>
      <c r="AC80" s="210">
        <f>Lighting!AK79</f>
        <v>0</v>
      </c>
      <c r="AD80" s="210" t="str">
        <f>Lighting!AL79</f>
        <v/>
      </c>
    </row>
    <row r="81" spans="1:30" x14ac:dyDescent="0.35">
      <c r="A81" s="26">
        <f>Lighting!A80</f>
        <v>0</v>
      </c>
      <c r="B81" s="26">
        <f>Lighting!B80</f>
        <v>0</v>
      </c>
      <c r="C81" s="26">
        <f>Lighting!C80</f>
        <v>0</v>
      </c>
      <c r="D81" s="26">
        <f>Lighting!D80</f>
        <v>0</v>
      </c>
      <c r="E81" s="26">
        <f>Lighting!E80</f>
        <v>0</v>
      </c>
      <c r="F81" s="26" t="str">
        <f ca="1">Lighting!F80</f>
        <v/>
      </c>
      <c r="G81" s="26" t="str">
        <f>Lighting!G80</f>
        <v>None</v>
      </c>
      <c r="H81" s="26">
        <f>Lighting!H80</f>
        <v>0</v>
      </c>
      <c r="I81" s="26" t="str">
        <f>Lighting!I80</f>
        <v/>
      </c>
      <c r="J81" s="26">
        <f>Lighting!J80</f>
        <v>0</v>
      </c>
      <c r="K81" s="26" t="str">
        <f>Lighting!K80</f>
        <v/>
      </c>
      <c r="L81" s="26" t="str">
        <f>Lighting!L80</f>
        <v/>
      </c>
      <c r="M81" s="26" t="str">
        <f>Lighting!M80</f>
        <v>None</v>
      </c>
      <c r="N81" s="26">
        <f>Lighting!N80</f>
        <v>0</v>
      </c>
      <c r="O81" s="26">
        <f>Lighting!O80</f>
        <v>0</v>
      </c>
      <c r="P81" s="26">
        <f ca="1">Lighting!P80</f>
        <v>0</v>
      </c>
      <c r="Q81" s="26">
        <f>Lighting!Q80</f>
        <v>0</v>
      </c>
      <c r="R81" s="26">
        <f ca="1">Lighting!R80</f>
        <v>0</v>
      </c>
      <c r="S81" s="26">
        <f>Lighting!Y80</f>
        <v>0</v>
      </c>
      <c r="T81" s="26" t="str">
        <f ca="1">Lighting!Z80</f>
        <v/>
      </c>
      <c r="U81" s="26">
        <f ca="1">Lighting!AA80</f>
        <v>0</v>
      </c>
      <c r="V81" s="210" t="str">
        <f ca="1">Lighting!AC80</f>
        <v/>
      </c>
      <c r="W81" s="210" t="str">
        <f ca="1">Lighting!AD80</f>
        <v/>
      </c>
      <c r="X81" s="210" t="str">
        <f ca="1">Lighting!AE80</f>
        <v/>
      </c>
      <c r="Y81" s="210">
        <f ca="1">Lighting!AF80</f>
        <v>0</v>
      </c>
      <c r="Z81" s="210" t="str">
        <f>Lighting!AH80</f>
        <v/>
      </c>
      <c r="AA81" s="210">
        <f>Lighting!AI80</f>
        <v>0</v>
      </c>
      <c r="AB81" s="210" t="str">
        <f>Lighting!AJ80</f>
        <v>NA</v>
      </c>
      <c r="AC81" s="210">
        <f>Lighting!AK80</f>
        <v>0</v>
      </c>
      <c r="AD81" s="210" t="str">
        <f>Lighting!AL80</f>
        <v/>
      </c>
    </row>
    <row r="82" spans="1:30" x14ac:dyDescent="0.35">
      <c r="A82" s="26">
        <f>Lighting!A81</f>
        <v>0</v>
      </c>
      <c r="B82" s="26">
        <f>Lighting!B81</f>
        <v>0</v>
      </c>
      <c r="C82" s="26">
        <f>Lighting!C81</f>
        <v>0</v>
      </c>
      <c r="D82" s="26">
        <f>Lighting!D81</f>
        <v>0</v>
      </c>
      <c r="E82" s="26">
        <f>Lighting!E81</f>
        <v>0</v>
      </c>
      <c r="F82" s="26" t="str">
        <f ca="1">Lighting!F81</f>
        <v/>
      </c>
      <c r="G82" s="26" t="str">
        <f>Lighting!G81</f>
        <v>None</v>
      </c>
      <c r="H82" s="26">
        <f>Lighting!H81</f>
        <v>0</v>
      </c>
      <c r="I82" s="26" t="str">
        <f>Lighting!I81</f>
        <v/>
      </c>
      <c r="J82" s="26">
        <f>Lighting!J81</f>
        <v>0</v>
      </c>
      <c r="K82" s="26" t="str">
        <f>Lighting!K81</f>
        <v/>
      </c>
      <c r="L82" s="26" t="str">
        <f>Lighting!L81</f>
        <v/>
      </c>
      <c r="M82" s="26" t="str">
        <f>Lighting!M81</f>
        <v>None</v>
      </c>
      <c r="N82" s="26">
        <f>Lighting!N81</f>
        <v>0</v>
      </c>
      <c r="O82" s="26">
        <f>Lighting!O81</f>
        <v>0</v>
      </c>
      <c r="P82" s="26">
        <f ca="1">Lighting!P81</f>
        <v>0</v>
      </c>
      <c r="Q82" s="26">
        <f>Lighting!Q81</f>
        <v>0</v>
      </c>
      <c r="R82" s="26">
        <f ca="1">Lighting!R81</f>
        <v>0</v>
      </c>
      <c r="S82" s="26">
        <f>Lighting!Y81</f>
        <v>0</v>
      </c>
      <c r="T82" s="26" t="str">
        <f ca="1">Lighting!Z81</f>
        <v/>
      </c>
      <c r="U82" s="26">
        <f ca="1">Lighting!AA81</f>
        <v>0</v>
      </c>
      <c r="V82" s="210" t="str">
        <f ca="1">Lighting!AC81</f>
        <v/>
      </c>
      <c r="W82" s="210" t="str">
        <f ca="1">Lighting!AD81</f>
        <v/>
      </c>
      <c r="X82" s="210" t="str">
        <f ca="1">Lighting!AE81</f>
        <v/>
      </c>
      <c r="Y82" s="210">
        <f ca="1">Lighting!AF81</f>
        <v>0</v>
      </c>
      <c r="Z82" s="210" t="str">
        <f>Lighting!AH81</f>
        <v/>
      </c>
      <c r="AA82" s="210">
        <f>Lighting!AI81</f>
        <v>0</v>
      </c>
      <c r="AB82" s="210" t="str">
        <f>Lighting!AJ81</f>
        <v>NA</v>
      </c>
      <c r="AC82" s="210">
        <f>Lighting!AK81</f>
        <v>0</v>
      </c>
      <c r="AD82" s="210" t="str">
        <f>Lighting!AL81</f>
        <v/>
      </c>
    </row>
    <row r="83" spans="1:30" x14ac:dyDescent="0.35">
      <c r="A83" s="26">
        <f>Lighting!A82</f>
        <v>0</v>
      </c>
      <c r="B83" s="26">
        <f>Lighting!B82</f>
        <v>0</v>
      </c>
      <c r="C83" s="26">
        <f>Lighting!C82</f>
        <v>0</v>
      </c>
      <c r="D83" s="26">
        <f>Lighting!D82</f>
        <v>0</v>
      </c>
      <c r="E83" s="26">
        <f>Lighting!E82</f>
        <v>0</v>
      </c>
      <c r="F83" s="26" t="str">
        <f ca="1">Lighting!F82</f>
        <v/>
      </c>
      <c r="G83" s="26" t="str">
        <f>Lighting!G82</f>
        <v>None</v>
      </c>
      <c r="H83" s="26">
        <f>Lighting!H82</f>
        <v>0</v>
      </c>
      <c r="I83" s="26" t="str">
        <f>Lighting!I82</f>
        <v/>
      </c>
      <c r="J83" s="26">
        <f>Lighting!J82</f>
        <v>0</v>
      </c>
      <c r="K83" s="26" t="str">
        <f>Lighting!K82</f>
        <v/>
      </c>
      <c r="L83" s="26" t="str">
        <f>Lighting!L82</f>
        <v/>
      </c>
      <c r="M83" s="26" t="str">
        <f>Lighting!M82</f>
        <v>None</v>
      </c>
      <c r="N83" s="26">
        <f>Lighting!N82</f>
        <v>0</v>
      </c>
      <c r="O83" s="26">
        <f>Lighting!O82</f>
        <v>0</v>
      </c>
      <c r="P83" s="26">
        <f ca="1">Lighting!P82</f>
        <v>0</v>
      </c>
      <c r="Q83" s="26">
        <f>Lighting!Q82</f>
        <v>0</v>
      </c>
      <c r="R83" s="26">
        <f ca="1">Lighting!R82</f>
        <v>0</v>
      </c>
      <c r="S83" s="26">
        <f>Lighting!Y82</f>
        <v>0</v>
      </c>
      <c r="T83" s="26" t="str">
        <f ca="1">Lighting!Z82</f>
        <v/>
      </c>
      <c r="U83" s="26">
        <f ca="1">Lighting!AA82</f>
        <v>0</v>
      </c>
      <c r="V83" s="210" t="str">
        <f ca="1">Lighting!AC82</f>
        <v/>
      </c>
      <c r="W83" s="210" t="str">
        <f ca="1">Lighting!AD82</f>
        <v/>
      </c>
      <c r="X83" s="210" t="str">
        <f ca="1">Lighting!AE82</f>
        <v/>
      </c>
      <c r="Y83" s="210">
        <f ca="1">Lighting!AF82</f>
        <v>0</v>
      </c>
      <c r="Z83" s="210" t="str">
        <f>Lighting!AH82</f>
        <v/>
      </c>
      <c r="AA83" s="210">
        <f>Lighting!AI82</f>
        <v>0</v>
      </c>
      <c r="AB83" s="210" t="str">
        <f>Lighting!AJ82</f>
        <v>NA</v>
      </c>
      <c r="AC83" s="210">
        <f>Lighting!AK82</f>
        <v>0</v>
      </c>
      <c r="AD83" s="210" t="str">
        <f>Lighting!AL82</f>
        <v/>
      </c>
    </row>
    <row r="84" spans="1:30" x14ac:dyDescent="0.35">
      <c r="A84" s="26">
        <f>Lighting!A83</f>
        <v>0</v>
      </c>
      <c r="B84" s="26">
        <f>Lighting!B83</f>
        <v>0</v>
      </c>
      <c r="C84" s="26">
        <f>Lighting!C83</f>
        <v>0</v>
      </c>
      <c r="D84" s="26">
        <f>Lighting!D83</f>
        <v>0</v>
      </c>
      <c r="E84" s="26">
        <f>Lighting!E83</f>
        <v>0</v>
      </c>
      <c r="F84" s="26" t="str">
        <f ca="1">Lighting!F83</f>
        <v/>
      </c>
      <c r="G84" s="26" t="str">
        <f>Lighting!G83</f>
        <v>None</v>
      </c>
      <c r="H84" s="26">
        <f>Lighting!H83</f>
        <v>0</v>
      </c>
      <c r="I84" s="26" t="str">
        <f>Lighting!I83</f>
        <v/>
      </c>
      <c r="J84" s="26">
        <f>Lighting!J83</f>
        <v>0</v>
      </c>
      <c r="K84" s="26" t="str">
        <f>Lighting!K83</f>
        <v/>
      </c>
      <c r="L84" s="26" t="str">
        <f>Lighting!L83</f>
        <v/>
      </c>
      <c r="M84" s="26" t="str">
        <f>Lighting!M83</f>
        <v>None</v>
      </c>
      <c r="N84" s="26">
        <f>Lighting!N83</f>
        <v>0</v>
      </c>
      <c r="O84" s="26">
        <f>Lighting!O83</f>
        <v>0</v>
      </c>
      <c r="P84" s="26">
        <f ca="1">Lighting!P83</f>
        <v>0</v>
      </c>
      <c r="Q84" s="26">
        <f>Lighting!Q83</f>
        <v>0</v>
      </c>
      <c r="R84" s="26">
        <f ca="1">Lighting!R83</f>
        <v>0</v>
      </c>
      <c r="S84" s="26">
        <f>Lighting!Y83</f>
        <v>0</v>
      </c>
      <c r="T84" s="26" t="str">
        <f ca="1">Lighting!Z83</f>
        <v/>
      </c>
      <c r="U84" s="26">
        <f ca="1">Lighting!AA83</f>
        <v>0</v>
      </c>
      <c r="V84" s="210" t="str">
        <f ca="1">Lighting!AC83</f>
        <v/>
      </c>
      <c r="W84" s="210" t="str">
        <f ca="1">Lighting!AD83</f>
        <v/>
      </c>
      <c r="X84" s="210" t="str">
        <f ca="1">Lighting!AE83</f>
        <v/>
      </c>
      <c r="Y84" s="210">
        <f ca="1">Lighting!AF83</f>
        <v>0</v>
      </c>
      <c r="Z84" s="210" t="str">
        <f>Lighting!AH83</f>
        <v/>
      </c>
      <c r="AA84" s="210">
        <f>Lighting!AI83</f>
        <v>0</v>
      </c>
      <c r="AB84" s="210" t="str">
        <f>Lighting!AJ83</f>
        <v>NA</v>
      </c>
      <c r="AC84" s="210">
        <f>Lighting!AK83</f>
        <v>0</v>
      </c>
      <c r="AD84" s="210" t="str">
        <f>Lighting!AL83</f>
        <v/>
      </c>
    </row>
    <row r="85" spans="1:30" x14ac:dyDescent="0.35">
      <c r="A85" s="26">
        <f>Lighting!A84</f>
        <v>0</v>
      </c>
      <c r="B85" s="26">
        <f>Lighting!B84</f>
        <v>0</v>
      </c>
      <c r="C85" s="26">
        <f>Lighting!C84</f>
        <v>0</v>
      </c>
      <c r="D85" s="26">
        <f>Lighting!D84</f>
        <v>0</v>
      </c>
      <c r="E85" s="26">
        <f>Lighting!E84</f>
        <v>0</v>
      </c>
      <c r="F85" s="26" t="str">
        <f ca="1">Lighting!F84</f>
        <v/>
      </c>
      <c r="G85" s="26" t="str">
        <f>Lighting!G84</f>
        <v>None</v>
      </c>
      <c r="H85" s="26">
        <f>Lighting!H84</f>
        <v>0</v>
      </c>
      <c r="I85" s="26" t="str">
        <f>Lighting!I84</f>
        <v/>
      </c>
      <c r="J85" s="26">
        <f>Lighting!J84</f>
        <v>0</v>
      </c>
      <c r="K85" s="26" t="str">
        <f>Lighting!K84</f>
        <v/>
      </c>
      <c r="L85" s="26" t="str">
        <f>Lighting!L84</f>
        <v/>
      </c>
      <c r="M85" s="26" t="str">
        <f>Lighting!M84</f>
        <v>None</v>
      </c>
      <c r="N85" s="26">
        <f>Lighting!N84</f>
        <v>0</v>
      </c>
      <c r="O85" s="26">
        <f>Lighting!O84</f>
        <v>0</v>
      </c>
      <c r="P85" s="26">
        <f ca="1">Lighting!P84</f>
        <v>0</v>
      </c>
      <c r="Q85" s="26">
        <f>Lighting!Q84</f>
        <v>0</v>
      </c>
      <c r="R85" s="26">
        <f ca="1">Lighting!R84</f>
        <v>0</v>
      </c>
      <c r="S85" s="26">
        <f>Lighting!Y84</f>
        <v>0</v>
      </c>
      <c r="T85" s="26" t="str">
        <f ca="1">Lighting!Z84</f>
        <v/>
      </c>
      <c r="U85" s="26">
        <f ca="1">Lighting!AA84</f>
        <v>0</v>
      </c>
      <c r="V85" s="210" t="str">
        <f ca="1">Lighting!AC84</f>
        <v/>
      </c>
      <c r="W85" s="210" t="str">
        <f ca="1">Lighting!AD84</f>
        <v/>
      </c>
      <c r="X85" s="210" t="str">
        <f ca="1">Lighting!AE84</f>
        <v/>
      </c>
      <c r="Y85" s="210">
        <f ca="1">Lighting!AF84</f>
        <v>0</v>
      </c>
      <c r="Z85" s="210" t="str">
        <f>Lighting!AH84</f>
        <v/>
      </c>
      <c r="AA85" s="210">
        <f>Lighting!AI84</f>
        <v>0</v>
      </c>
      <c r="AB85" s="210" t="str">
        <f>Lighting!AJ84</f>
        <v>NA</v>
      </c>
      <c r="AC85" s="210">
        <f>Lighting!AK84</f>
        <v>0</v>
      </c>
      <c r="AD85" s="210" t="str">
        <f>Lighting!AL84</f>
        <v/>
      </c>
    </row>
    <row r="86" spans="1:30" x14ac:dyDescent="0.35">
      <c r="A86" s="26">
        <f>Lighting!A85</f>
        <v>0</v>
      </c>
      <c r="B86" s="26">
        <f>Lighting!B85</f>
        <v>0</v>
      </c>
      <c r="C86" s="26">
        <f>Lighting!C85</f>
        <v>0</v>
      </c>
      <c r="D86" s="26">
        <f>Lighting!D85</f>
        <v>0</v>
      </c>
      <c r="E86" s="26">
        <f>Lighting!E85</f>
        <v>0</v>
      </c>
      <c r="F86" s="26" t="str">
        <f ca="1">Lighting!F85</f>
        <v/>
      </c>
      <c r="G86" s="26" t="str">
        <f>Lighting!G85</f>
        <v>None</v>
      </c>
      <c r="H86" s="26">
        <f>Lighting!H85</f>
        <v>0</v>
      </c>
      <c r="I86" s="26" t="str">
        <f>Lighting!I85</f>
        <v/>
      </c>
      <c r="J86" s="26">
        <f>Lighting!J85</f>
        <v>0</v>
      </c>
      <c r="K86" s="26" t="str">
        <f>Lighting!K85</f>
        <v/>
      </c>
      <c r="L86" s="26" t="str">
        <f>Lighting!L85</f>
        <v/>
      </c>
      <c r="M86" s="26" t="str">
        <f>Lighting!M85</f>
        <v>None</v>
      </c>
      <c r="N86" s="26">
        <f>Lighting!N85</f>
        <v>0</v>
      </c>
      <c r="O86" s="26">
        <f>Lighting!O85</f>
        <v>0</v>
      </c>
      <c r="P86" s="26">
        <f ca="1">Lighting!P85</f>
        <v>0</v>
      </c>
      <c r="Q86" s="26">
        <f>Lighting!Q85</f>
        <v>0</v>
      </c>
      <c r="R86" s="26">
        <f ca="1">Lighting!R85</f>
        <v>0</v>
      </c>
      <c r="S86" s="26">
        <f>Lighting!Y85</f>
        <v>0</v>
      </c>
      <c r="T86" s="26" t="str">
        <f ca="1">Lighting!Z85</f>
        <v/>
      </c>
      <c r="U86" s="26">
        <f ca="1">Lighting!AA85</f>
        <v>0</v>
      </c>
      <c r="V86" s="210" t="str">
        <f ca="1">Lighting!AC85</f>
        <v/>
      </c>
      <c r="W86" s="210" t="str">
        <f ca="1">Lighting!AD85</f>
        <v/>
      </c>
      <c r="X86" s="210" t="str">
        <f ca="1">Lighting!AE85</f>
        <v/>
      </c>
      <c r="Y86" s="210">
        <f ca="1">Lighting!AF85</f>
        <v>0</v>
      </c>
      <c r="Z86" s="210" t="str">
        <f>Lighting!AH85</f>
        <v/>
      </c>
      <c r="AA86" s="210">
        <f>Lighting!AI85</f>
        <v>0</v>
      </c>
      <c r="AB86" s="210" t="str">
        <f>Lighting!AJ85</f>
        <v>NA</v>
      </c>
      <c r="AC86" s="210">
        <f>Lighting!AK85</f>
        <v>0</v>
      </c>
      <c r="AD86" s="210" t="str">
        <f>Lighting!AL85</f>
        <v/>
      </c>
    </row>
    <row r="87" spans="1:30" x14ac:dyDescent="0.35">
      <c r="A87" s="26">
        <f>Lighting!A86</f>
        <v>0</v>
      </c>
      <c r="B87" s="26">
        <f>Lighting!B86</f>
        <v>0</v>
      </c>
      <c r="C87" s="26">
        <f>Lighting!C86</f>
        <v>0</v>
      </c>
      <c r="D87" s="26">
        <f>Lighting!D86</f>
        <v>0</v>
      </c>
      <c r="E87" s="26">
        <f>Lighting!E86</f>
        <v>0</v>
      </c>
      <c r="F87" s="26" t="str">
        <f ca="1">Lighting!F86</f>
        <v/>
      </c>
      <c r="G87" s="26" t="str">
        <f>Lighting!G86</f>
        <v>None</v>
      </c>
      <c r="H87" s="26">
        <f>Lighting!H86</f>
        <v>0</v>
      </c>
      <c r="I87" s="26" t="str">
        <f>Lighting!I86</f>
        <v/>
      </c>
      <c r="J87" s="26">
        <f>Lighting!J86</f>
        <v>0</v>
      </c>
      <c r="K87" s="26" t="str">
        <f>Lighting!K86</f>
        <v/>
      </c>
      <c r="L87" s="26" t="str">
        <f>Lighting!L86</f>
        <v/>
      </c>
      <c r="M87" s="26" t="str">
        <f>Lighting!M86</f>
        <v>None</v>
      </c>
      <c r="N87" s="26">
        <f>Lighting!N86</f>
        <v>0</v>
      </c>
      <c r="O87" s="26">
        <f>Lighting!O86</f>
        <v>0</v>
      </c>
      <c r="P87" s="26">
        <f ca="1">Lighting!P86</f>
        <v>0</v>
      </c>
      <c r="Q87" s="26">
        <f>Lighting!Q86</f>
        <v>0</v>
      </c>
      <c r="R87" s="26">
        <f ca="1">Lighting!R86</f>
        <v>0</v>
      </c>
      <c r="S87" s="26">
        <f>Lighting!Y86</f>
        <v>0</v>
      </c>
      <c r="T87" s="26" t="str">
        <f ca="1">Lighting!Z86</f>
        <v/>
      </c>
      <c r="U87" s="26">
        <f ca="1">Lighting!AA86</f>
        <v>0</v>
      </c>
      <c r="V87" s="210" t="str">
        <f ca="1">Lighting!AC86</f>
        <v/>
      </c>
      <c r="W87" s="210" t="str">
        <f ca="1">Lighting!AD86</f>
        <v/>
      </c>
      <c r="X87" s="210" t="str">
        <f ca="1">Lighting!AE86</f>
        <v/>
      </c>
      <c r="Y87" s="210">
        <f ca="1">Lighting!AF86</f>
        <v>0</v>
      </c>
      <c r="Z87" s="210" t="str">
        <f>Lighting!AH86</f>
        <v/>
      </c>
      <c r="AA87" s="210">
        <f>Lighting!AI86</f>
        <v>0</v>
      </c>
      <c r="AB87" s="210" t="str">
        <f>Lighting!AJ86</f>
        <v>NA</v>
      </c>
      <c r="AC87" s="210">
        <f>Lighting!AK86</f>
        <v>0</v>
      </c>
      <c r="AD87" s="210" t="str">
        <f>Lighting!AL86</f>
        <v/>
      </c>
    </row>
    <row r="88" spans="1:30" x14ac:dyDescent="0.35">
      <c r="A88" s="26">
        <f>Lighting!A87</f>
        <v>0</v>
      </c>
      <c r="B88" s="26">
        <f>Lighting!B87</f>
        <v>0</v>
      </c>
      <c r="C88" s="26">
        <f>Lighting!C87</f>
        <v>0</v>
      </c>
      <c r="D88" s="26">
        <f>Lighting!D87</f>
        <v>0</v>
      </c>
      <c r="E88" s="26">
        <f>Lighting!E87</f>
        <v>0</v>
      </c>
      <c r="F88" s="26" t="str">
        <f ca="1">Lighting!F87</f>
        <v/>
      </c>
      <c r="G88" s="26" t="str">
        <f>Lighting!G87</f>
        <v>None</v>
      </c>
      <c r="H88" s="26">
        <f>Lighting!H87</f>
        <v>0</v>
      </c>
      <c r="I88" s="26" t="str">
        <f>Lighting!I87</f>
        <v/>
      </c>
      <c r="J88" s="26">
        <f>Lighting!J87</f>
        <v>0</v>
      </c>
      <c r="K88" s="26" t="str">
        <f>Lighting!K87</f>
        <v/>
      </c>
      <c r="L88" s="26" t="str">
        <f>Lighting!L87</f>
        <v/>
      </c>
      <c r="M88" s="26" t="str">
        <f>Lighting!M87</f>
        <v>None</v>
      </c>
      <c r="N88" s="26">
        <f>Lighting!N87</f>
        <v>0</v>
      </c>
      <c r="O88" s="26">
        <f>Lighting!O87</f>
        <v>0</v>
      </c>
      <c r="P88" s="26">
        <f ca="1">Lighting!P87</f>
        <v>0</v>
      </c>
      <c r="Q88" s="26">
        <f>Lighting!Q87</f>
        <v>0</v>
      </c>
      <c r="R88" s="26">
        <f ca="1">Lighting!R87</f>
        <v>0</v>
      </c>
      <c r="S88" s="26">
        <f>Lighting!Y87</f>
        <v>0</v>
      </c>
      <c r="T88" s="26" t="str">
        <f ca="1">Lighting!Z87</f>
        <v/>
      </c>
      <c r="U88" s="26">
        <f ca="1">Lighting!AA87</f>
        <v>0</v>
      </c>
      <c r="V88" s="210" t="str">
        <f ca="1">Lighting!AC87</f>
        <v/>
      </c>
      <c r="W88" s="210" t="str">
        <f ca="1">Lighting!AD87</f>
        <v/>
      </c>
      <c r="X88" s="210" t="str">
        <f ca="1">Lighting!AE87</f>
        <v/>
      </c>
      <c r="Y88" s="210">
        <f ca="1">Lighting!AF87</f>
        <v>0</v>
      </c>
      <c r="Z88" s="210" t="str">
        <f>Lighting!AH87</f>
        <v/>
      </c>
      <c r="AA88" s="210">
        <f>Lighting!AI87</f>
        <v>0</v>
      </c>
      <c r="AB88" s="210" t="str">
        <f>Lighting!AJ87</f>
        <v>NA</v>
      </c>
      <c r="AC88" s="210">
        <f>Lighting!AK87</f>
        <v>0</v>
      </c>
      <c r="AD88" s="210" t="str">
        <f>Lighting!AL87</f>
        <v/>
      </c>
    </row>
    <row r="89" spans="1:30" x14ac:dyDescent="0.35">
      <c r="A89" s="26">
        <f>Lighting!A88</f>
        <v>0</v>
      </c>
      <c r="B89" s="26">
        <f>Lighting!B88</f>
        <v>0</v>
      </c>
      <c r="C89" s="26">
        <f>Lighting!C88</f>
        <v>0</v>
      </c>
      <c r="D89" s="26">
        <f>Lighting!D88</f>
        <v>0</v>
      </c>
      <c r="E89" s="26">
        <f>Lighting!E88</f>
        <v>0</v>
      </c>
      <c r="F89" s="26" t="str">
        <f ca="1">Lighting!F88</f>
        <v/>
      </c>
      <c r="G89" s="26" t="str">
        <f>Lighting!G88</f>
        <v>None</v>
      </c>
      <c r="H89" s="26">
        <f>Lighting!H88</f>
        <v>0</v>
      </c>
      <c r="I89" s="26" t="str">
        <f>Lighting!I88</f>
        <v/>
      </c>
      <c r="J89" s="26">
        <f>Lighting!J88</f>
        <v>0</v>
      </c>
      <c r="K89" s="26" t="str">
        <f>Lighting!K88</f>
        <v/>
      </c>
      <c r="L89" s="26" t="str">
        <f>Lighting!L88</f>
        <v/>
      </c>
      <c r="M89" s="26" t="str">
        <f>Lighting!M88</f>
        <v>None</v>
      </c>
      <c r="N89" s="26">
        <f>Lighting!N88</f>
        <v>0</v>
      </c>
      <c r="O89" s="26">
        <f>Lighting!O88</f>
        <v>0</v>
      </c>
      <c r="P89" s="26">
        <f ca="1">Lighting!P88</f>
        <v>0</v>
      </c>
      <c r="Q89" s="26">
        <f>Lighting!Q88</f>
        <v>0</v>
      </c>
      <c r="R89" s="26">
        <f ca="1">Lighting!R88</f>
        <v>0</v>
      </c>
      <c r="S89" s="26">
        <f>Lighting!Y88</f>
        <v>0</v>
      </c>
      <c r="T89" s="26" t="str">
        <f ca="1">Lighting!Z88</f>
        <v/>
      </c>
      <c r="U89" s="26">
        <f ca="1">Lighting!AA88</f>
        <v>0</v>
      </c>
      <c r="V89" s="210" t="str">
        <f ca="1">Lighting!AC88</f>
        <v/>
      </c>
      <c r="W89" s="210" t="str">
        <f ca="1">Lighting!AD88</f>
        <v/>
      </c>
      <c r="X89" s="210" t="str">
        <f ca="1">Lighting!AE88</f>
        <v/>
      </c>
      <c r="Y89" s="210">
        <f ca="1">Lighting!AF88</f>
        <v>0</v>
      </c>
      <c r="Z89" s="210" t="str">
        <f>Lighting!AH88</f>
        <v/>
      </c>
      <c r="AA89" s="210">
        <f>Lighting!AI88</f>
        <v>0</v>
      </c>
      <c r="AB89" s="210" t="str">
        <f>Lighting!AJ88</f>
        <v>NA</v>
      </c>
      <c r="AC89" s="210">
        <f>Lighting!AK88</f>
        <v>0</v>
      </c>
      <c r="AD89" s="210" t="str">
        <f>Lighting!AL88</f>
        <v/>
      </c>
    </row>
    <row r="90" spans="1:30" x14ac:dyDescent="0.35">
      <c r="A90" s="26">
        <f>Lighting!A89</f>
        <v>0</v>
      </c>
      <c r="B90" s="26">
        <f>Lighting!B89</f>
        <v>0</v>
      </c>
      <c r="C90" s="26">
        <f>Lighting!C89</f>
        <v>0</v>
      </c>
      <c r="D90" s="26">
        <f>Lighting!D89</f>
        <v>0</v>
      </c>
      <c r="E90" s="26">
        <f>Lighting!E89</f>
        <v>0</v>
      </c>
      <c r="F90" s="26" t="str">
        <f ca="1">Lighting!F89</f>
        <v/>
      </c>
      <c r="G90" s="26" t="str">
        <f>Lighting!G89</f>
        <v>None</v>
      </c>
      <c r="H90" s="26">
        <f>Lighting!H89</f>
        <v>0</v>
      </c>
      <c r="I90" s="26" t="str">
        <f>Lighting!I89</f>
        <v/>
      </c>
      <c r="J90" s="26">
        <f>Lighting!J89</f>
        <v>0</v>
      </c>
      <c r="K90" s="26" t="str">
        <f>Lighting!K89</f>
        <v/>
      </c>
      <c r="L90" s="26" t="str">
        <f>Lighting!L89</f>
        <v/>
      </c>
      <c r="M90" s="26" t="str">
        <f>Lighting!M89</f>
        <v>None</v>
      </c>
      <c r="N90" s="26">
        <f>Lighting!N89</f>
        <v>0</v>
      </c>
      <c r="O90" s="26">
        <f>Lighting!O89</f>
        <v>0</v>
      </c>
      <c r="P90" s="26">
        <f ca="1">Lighting!P89</f>
        <v>0</v>
      </c>
      <c r="Q90" s="26">
        <f>Lighting!Q89</f>
        <v>0</v>
      </c>
      <c r="R90" s="26">
        <f ca="1">Lighting!R89</f>
        <v>0</v>
      </c>
      <c r="S90" s="26">
        <f>Lighting!Y89</f>
        <v>0</v>
      </c>
      <c r="T90" s="26" t="str">
        <f ca="1">Lighting!Z89</f>
        <v/>
      </c>
      <c r="U90" s="26">
        <f ca="1">Lighting!AA89</f>
        <v>0</v>
      </c>
      <c r="V90" s="210" t="str">
        <f ca="1">Lighting!AC89</f>
        <v/>
      </c>
      <c r="W90" s="210" t="str">
        <f ca="1">Lighting!AD89</f>
        <v/>
      </c>
      <c r="X90" s="210" t="str">
        <f ca="1">Lighting!AE89</f>
        <v/>
      </c>
      <c r="Y90" s="210">
        <f ca="1">Lighting!AF89</f>
        <v>0</v>
      </c>
      <c r="Z90" s="210" t="str">
        <f>Lighting!AH89</f>
        <v/>
      </c>
      <c r="AA90" s="210">
        <f>Lighting!AI89</f>
        <v>0</v>
      </c>
      <c r="AB90" s="210" t="str">
        <f>Lighting!AJ89</f>
        <v>NA</v>
      </c>
      <c r="AC90" s="210">
        <f>Lighting!AK89</f>
        <v>0</v>
      </c>
      <c r="AD90" s="210" t="str">
        <f>Lighting!AL89</f>
        <v/>
      </c>
    </row>
    <row r="91" spans="1:30" x14ac:dyDescent="0.35">
      <c r="A91" s="26">
        <f>Lighting!A90</f>
        <v>0</v>
      </c>
      <c r="B91" s="26">
        <f>Lighting!B90</f>
        <v>0</v>
      </c>
      <c r="C91" s="26">
        <f>Lighting!C90</f>
        <v>0</v>
      </c>
      <c r="D91" s="26">
        <f>Lighting!D90</f>
        <v>0</v>
      </c>
      <c r="E91" s="26">
        <f>Lighting!E90</f>
        <v>0</v>
      </c>
      <c r="F91" s="26" t="str">
        <f ca="1">Lighting!F90</f>
        <v/>
      </c>
      <c r="G91" s="26" t="str">
        <f>Lighting!G90</f>
        <v>None</v>
      </c>
      <c r="H91" s="26">
        <f>Lighting!H90</f>
        <v>0</v>
      </c>
      <c r="I91" s="26" t="str">
        <f>Lighting!I90</f>
        <v/>
      </c>
      <c r="J91" s="26">
        <f>Lighting!J90</f>
        <v>0</v>
      </c>
      <c r="K91" s="26" t="str">
        <f>Lighting!K90</f>
        <v/>
      </c>
      <c r="L91" s="26" t="str">
        <f>Lighting!L90</f>
        <v/>
      </c>
      <c r="M91" s="26" t="str">
        <f>Lighting!M90</f>
        <v>None</v>
      </c>
      <c r="N91" s="26">
        <f>Lighting!N90</f>
        <v>0</v>
      </c>
      <c r="O91" s="26">
        <f>Lighting!O90</f>
        <v>0</v>
      </c>
      <c r="P91" s="26">
        <f ca="1">Lighting!P90</f>
        <v>0</v>
      </c>
      <c r="Q91" s="26">
        <f>Lighting!Q90</f>
        <v>0</v>
      </c>
      <c r="R91" s="26">
        <f ca="1">Lighting!R90</f>
        <v>0</v>
      </c>
      <c r="S91" s="26">
        <f>Lighting!Y90</f>
        <v>0</v>
      </c>
      <c r="T91" s="26" t="str">
        <f ca="1">Lighting!Z90</f>
        <v/>
      </c>
      <c r="U91" s="26">
        <f ca="1">Lighting!AA90</f>
        <v>0</v>
      </c>
      <c r="V91" s="210" t="str">
        <f ca="1">Lighting!AC90</f>
        <v/>
      </c>
      <c r="W91" s="210" t="str">
        <f ca="1">Lighting!AD90</f>
        <v/>
      </c>
      <c r="X91" s="210" t="str">
        <f ca="1">Lighting!AE90</f>
        <v/>
      </c>
      <c r="Y91" s="210">
        <f ca="1">Lighting!AF90</f>
        <v>0</v>
      </c>
      <c r="Z91" s="210" t="str">
        <f>Lighting!AH90</f>
        <v/>
      </c>
      <c r="AA91" s="210">
        <f>Lighting!AI90</f>
        <v>0</v>
      </c>
      <c r="AB91" s="210" t="str">
        <f>Lighting!AJ90</f>
        <v>NA</v>
      </c>
      <c r="AC91" s="210">
        <f>Lighting!AK90</f>
        <v>0</v>
      </c>
      <c r="AD91" s="210" t="str">
        <f>Lighting!AL90</f>
        <v/>
      </c>
    </row>
    <row r="92" spans="1:30" x14ac:dyDescent="0.35">
      <c r="A92" s="26">
        <f>Lighting!A91</f>
        <v>0</v>
      </c>
      <c r="B92" s="26">
        <f>Lighting!B91</f>
        <v>0</v>
      </c>
      <c r="C92" s="26">
        <f>Lighting!C91</f>
        <v>0</v>
      </c>
      <c r="D92" s="26">
        <f>Lighting!D91</f>
        <v>0</v>
      </c>
      <c r="E92" s="26">
        <f>Lighting!E91</f>
        <v>0</v>
      </c>
      <c r="F92" s="26" t="str">
        <f ca="1">Lighting!F91</f>
        <v/>
      </c>
      <c r="G92" s="26" t="str">
        <f>Lighting!G91</f>
        <v>None</v>
      </c>
      <c r="H92" s="26">
        <f>Lighting!H91</f>
        <v>0</v>
      </c>
      <c r="I92" s="26" t="str">
        <f>Lighting!I91</f>
        <v/>
      </c>
      <c r="J92" s="26">
        <f>Lighting!J91</f>
        <v>0</v>
      </c>
      <c r="K92" s="26" t="str">
        <f>Lighting!K91</f>
        <v/>
      </c>
      <c r="L92" s="26" t="str">
        <f>Lighting!L91</f>
        <v/>
      </c>
      <c r="M92" s="26" t="str">
        <f>Lighting!M91</f>
        <v>None</v>
      </c>
      <c r="N92" s="26">
        <f>Lighting!N91</f>
        <v>0</v>
      </c>
      <c r="O92" s="26">
        <f>Lighting!O91</f>
        <v>0</v>
      </c>
      <c r="P92" s="26">
        <f ca="1">Lighting!P91</f>
        <v>0</v>
      </c>
      <c r="Q92" s="26">
        <f>Lighting!Q91</f>
        <v>0</v>
      </c>
      <c r="R92" s="26">
        <f ca="1">Lighting!R91</f>
        <v>0</v>
      </c>
      <c r="S92" s="26">
        <f>Lighting!Y91</f>
        <v>0</v>
      </c>
      <c r="T92" s="26" t="str">
        <f ca="1">Lighting!Z91</f>
        <v/>
      </c>
      <c r="U92" s="26">
        <f ca="1">Lighting!AA91</f>
        <v>0</v>
      </c>
      <c r="V92" s="210" t="str">
        <f ca="1">Lighting!AC91</f>
        <v/>
      </c>
      <c r="W92" s="210" t="str">
        <f ca="1">Lighting!AD91</f>
        <v/>
      </c>
      <c r="X92" s="210" t="str">
        <f ca="1">Lighting!AE91</f>
        <v/>
      </c>
      <c r="Y92" s="210">
        <f ca="1">Lighting!AF91</f>
        <v>0</v>
      </c>
      <c r="Z92" s="210" t="str">
        <f>Lighting!AH91</f>
        <v/>
      </c>
      <c r="AA92" s="210">
        <f>Lighting!AI91</f>
        <v>0</v>
      </c>
      <c r="AB92" s="210" t="str">
        <f>Lighting!AJ91</f>
        <v>NA</v>
      </c>
      <c r="AC92" s="210">
        <f>Lighting!AK91</f>
        <v>0</v>
      </c>
      <c r="AD92" s="210" t="str">
        <f>Lighting!AL91</f>
        <v/>
      </c>
    </row>
    <row r="93" spans="1:30" x14ac:dyDescent="0.35">
      <c r="A93" s="26">
        <f>Lighting!A92</f>
        <v>0</v>
      </c>
      <c r="B93" s="26">
        <f>Lighting!B92</f>
        <v>0</v>
      </c>
      <c r="C93" s="26">
        <f>Lighting!C92</f>
        <v>0</v>
      </c>
      <c r="D93" s="26">
        <f>Lighting!D92</f>
        <v>0</v>
      </c>
      <c r="E93" s="26">
        <f>Lighting!E92</f>
        <v>0</v>
      </c>
      <c r="F93" s="26" t="str">
        <f ca="1">Lighting!F92</f>
        <v/>
      </c>
      <c r="G93" s="26" t="str">
        <f>Lighting!G92</f>
        <v>None</v>
      </c>
      <c r="H93" s="26">
        <f>Lighting!H92</f>
        <v>0</v>
      </c>
      <c r="I93" s="26" t="str">
        <f>Lighting!I92</f>
        <v/>
      </c>
      <c r="J93" s="26">
        <f>Lighting!J92</f>
        <v>0</v>
      </c>
      <c r="K93" s="26" t="str">
        <f>Lighting!K92</f>
        <v/>
      </c>
      <c r="L93" s="26" t="str">
        <f>Lighting!L92</f>
        <v/>
      </c>
      <c r="M93" s="26" t="str">
        <f>Lighting!M92</f>
        <v>None</v>
      </c>
      <c r="N93" s="26">
        <f>Lighting!N92</f>
        <v>0</v>
      </c>
      <c r="O93" s="26">
        <f>Lighting!O92</f>
        <v>0</v>
      </c>
      <c r="P93" s="26">
        <f ca="1">Lighting!P92</f>
        <v>0</v>
      </c>
      <c r="Q93" s="26">
        <f>Lighting!Q92</f>
        <v>0</v>
      </c>
      <c r="R93" s="26">
        <f ca="1">Lighting!R92</f>
        <v>0</v>
      </c>
      <c r="S93" s="26">
        <f>Lighting!Y92</f>
        <v>0</v>
      </c>
      <c r="T93" s="26" t="str">
        <f ca="1">Lighting!Z92</f>
        <v/>
      </c>
      <c r="U93" s="26">
        <f ca="1">Lighting!AA92</f>
        <v>0</v>
      </c>
      <c r="V93" s="210" t="str">
        <f ca="1">Lighting!AC92</f>
        <v/>
      </c>
      <c r="W93" s="210" t="str">
        <f ca="1">Lighting!AD92</f>
        <v/>
      </c>
      <c r="X93" s="210" t="str">
        <f ca="1">Lighting!AE92</f>
        <v/>
      </c>
      <c r="Y93" s="210">
        <f ca="1">Lighting!AF92</f>
        <v>0</v>
      </c>
      <c r="Z93" s="210" t="str">
        <f>Lighting!AH92</f>
        <v/>
      </c>
      <c r="AA93" s="210">
        <f>Lighting!AI92</f>
        <v>0</v>
      </c>
      <c r="AB93" s="210" t="str">
        <f>Lighting!AJ92</f>
        <v>NA</v>
      </c>
      <c r="AC93" s="210">
        <f>Lighting!AK92</f>
        <v>0</v>
      </c>
      <c r="AD93" s="210" t="str">
        <f>Lighting!AL92</f>
        <v/>
      </c>
    </row>
    <row r="94" spans="1:30" x14ac:dyDescent="0.35">
      <c r="A94" s="26">
        <f>Lighting!A93</f>
        <v>0</v>
      </c>
      <c r="B94" s="26">
        <f>Lighting!B93</f>
        <v>0</v>
      </c>
      <c r="C94" s="26">
        <f>Lighting!C93</f>
        <v>0</v>
      </c>
      <c r="D94" s="26">
        <f>Lighting!D93</f>
        <v>0</v>
      </c>
      <c r="E94" s="26">
        <f>Lighting!E93</f>
        <v>0</v>
      </c>
      <c r="F94" s="26" t="str">
        <f ca="1">Lighting!F93</f>
        <v/>
      </c>
      <c r="G94" s="26" t="str">
        <f>Lighting!G93</f>
        <v>None</v>
      </c>
      <c r="H94" s="26">
        <f>Lighting!H93</f>
        <v>0</v>
      </c>
      <c r="I94" s="26" t="str">
        <f>Lighting!I93</f>
        <v/>
      </c>
      <c r="J94" s="26">
        <f>Lighting!J93</f>
        <v>0</v>
      </c>
      <c r="K94" s="26" t="str">
        <f>Lighting!K93</f>
        <v/>
      </c>
      <c r="L94" s="26" t="str">
        <f>Lighting!L93</f>
        <v/>
      </c>
      <c r="M94" s="26" t="str">
        <f>Lighting!M93</f>
        <v>None</v>
      </c>
      <c r="N94" s="26">
        <f>Lighting!N93</f>
        <v>0</v>
      </c>
      <c r="O94" s="26">
        <f>Lighting!O93</f>
        <v>0</v>
      </c>
      <c r="P94" s="26">
        <f ca="1">Lighting!P93</f>
        <v>0</v>
      </c>
      <c r="Q94" s="26">
        <f>Lighting!Q93</f>
        <v>0</v>
      </c>
      <c r="R94" s="26">
        <f ca="1">Lighting!R93</f>
        <v>0</v>
      </c>
      <c r="S94" s="26">
        <f>Lighting!Y93</f>
        <v>0</v>
      </c>
      <c r="T94" s="26" t="str">
        <f ca="1">Lighting!Z93</f>
        <v/>
      </c>
      <c r="U94" s="26">
        <f ca="1">Lighting!AA93</f>
        <v>0</v>
      </c>
      <c r="V94" s="210" t="str">
        <f ca="1">Lighting!AC93</f>
        <v/>
      </c>
      <c r="W94" s="210" t="str">
        <f ca="1">Lighting!AD93</f>
        <v/>
      </c>
      <c r="X94" s="210" t="str">
        <f ca="1">Lighting!AE93</f>
        <v/>
      </c>
      <c r="Y94" s="210">
        <f ca="1">Lighting!AF93</f>
        <v>0</v>
      </c>
      <c r="Z94" s="210" t="str">
        <f>Lighting!AH93</f>
        <v/>
      </c>
      <c r="AA94" s="210">
        <f>Lighting!AI93</f>
        <v>0</v>
      </c>
      <c r="AB94" s="210" t="str">
        <f>Lighting!AJ93</f>
        <v>NA</v>
      </c>
      <c r="AC94" s="210">
        <f>Lighting!AK93</f>
        <v>0</v>
      </c>
      <c r="AD94" s="210" t="str">
        <f>Lighting!AL93</f>
        <v/>
      </c>
    </row>
    <row r="95" spans="1:30" x14ac:dyDescent="0.35">
      <c r="A95" s="26">
        <f>Lighting!A94</f>
        <v>0</v>
      </c>
      <c r="B95" s="26">
        <f>Lighting!B94</f>
        <v>0</v>
      </c>
      <c r="C95" s="26">
        <f>Lighting!C94</f>
        <v>0</v>
      </c>
      <c r="D95" s="26">
        <f>Lighting!D94</f>
        <v>0</v>
      </c>
      <c r="E95" s="26">
        <f>Lighting!E94</f>
        <v>0</v>
      </c>
      <c r="F95" s="26" t="str">
        <f ca="1">Lighting!F94</f>
        <v/>
      </c>
      <c r="G95" s="26" t="str">
        <f>Lighting!G94</f>
        <v>None</v>
      </c>
      <c r="H95" s="26">
        <f>Lighting!H94</f>
        <v>0</v>
      </c>
      <c r="I95" s="26" t="str">
        <f>Lighting!I94</f>
        <v/>
      </c>
      <c r="J95" s="26">
        <f>Lighting!J94</f>
        <v>0</v>
      </c>
      <c r="K95" s="26" t="str">
        <f>Lighting!K94</f>
        <v/>
      </c>
      <c r="L95" s="26" t="str">
        <f>Lighting!L94</f>
        <v/>
      </c>
      <c r="M95" s="26" t="str">
        <f>Lighting!M94</f>
        <v>None</v>
      </c>
      <c r="N95" s="26">
        <f>Lighting!N94</f>
        <v>0</v>
      </c>
      <c r="O95" s="26">
        <f>Lighting!O94</f>
        <v>0</v>
      </c>
      <c r="P95" s="26">
        <f ca="1">Lighting!P94</f>
        <v>0</v>
      </c>
      <c r="Q95" s="26">
        <f>Lighting!Q94</f>
        <v>0</v>
      </c>
      <c r="R95" s="26">
        <f ca="1">Lighting!R94</f>
        <v>0</v>
      </c>
      <c r="S95" s="26">
        <f>Lighting!Y94</f>
        <v>0</v>
      </c>
      <c r="T95" s="26" t="str">
        <f ca="1">Lighting!Z94</f>
        <v/>
      </c>
      <c r="U95" s="26">
        <f ca="1">Lighting!AA94</f>
        <v>0</v>
      </c>
      <c r="V95" s="210" t="str">
        <f ca="1">Lighting!AC94</f>
        <v/>
      </c>
      <c r="W95" s="210" t="str">
        <f ca="1">Lighting!AD94</f>
        <v/>
      </c>
      <c r="X95" s="210" t="str">
        <f ca="1">Lighting!AE94</f>
        <v/>
      </c>
      <c r="Y95" s="210">
        <f ca="1">Lighting!AF94</f>
        <v>0</v>
      </c>
      <c r="Z95" s="210" t="str">
        <f>Lighting!AH94</f>
        <v/>
      </c>
      <c r="AA95" s="210">
        <f>Lighting!AI94</f>
        <v>0</v>
      </c>
      <c r="AB95" s="210" t="str">
        <f>Lighting!AJ94</f>
        <v>NA</v>
      </c>
      <c r="AC95" s="210">
        <f>Lighting!AK94</f>
        <v>0</v>
      </c>
      <c r="AD95" s="210" t="str">
        <f>Lighting!AL94</f>
        <v/>
      </c>
    </row>
    <row r="96" spans="1:30" x14ac:dyDescent="0.35">
      <c r="A96" s="26">
        <f>Lighting!A95</f>
        <v>0</v>
      </c>
      <c r="B96" s="26">
        <f>Lighting!B95</f>
        <v>0</v>
      </c>
      <c r="C96" s="26">
        <f>Lighting!C95</f>
        <v>0</v>
      </c>
      <c r="D96" s="26">
        <f>Lighting!D95</f>
        <v>0</v>
      </c>
      <c r="E96" s="26">
        <f>Lighting!E95</f>
        <v>0</v>
      </c>
      <c r="F96" s="26" t="str">
        <f ca="1">Lighting!F95</f>
        <v/>
      </c>
      <c r="G96" s="26" t="str">
        <f>Lighting!G95</f>
        <v>None</v>
      </c>
      <c r="H96" s="26">
        <f>Lighting!H95</f>
        <v>0</v>
      </c>
      <c r="I96" s="26" t="str">
        <f>Lighting!I95</f>
        <v/>
      </c>
      <c r="J96" s="26">
        <f>Lighting!J95</f>
        <v>0</v>
      </c>
      <c r="K96" s="26" t="str">
        <f>Lighting!K95</f>
        <v/>
      </c>
      <c r="L96" s="26" t="str">
        <f>Lighting!L95</f>
        <v/>
      </c>
      <c r="M96" s="26" t="str">
        <f>Lighting!M95</f>
        <v>None</v>
      </c>
      <c r="N96" s="26">
        <f>Lighting!N95</f>
        <v>0</v>
      </c>
      <c r="O96" s="26">
        <f>Lighting!O95</f>
        <v>0</v>
      </c>
      <c r="P96" s="26">
        <f ca="1">Lighting!P95</f>
        <v>0</v>
      </c>
      <c r="Q96" s="26">
        <f>Lighting!Q95</f>
        <v>0</v>
      </c>
      <c r="R96" s="26">
        <f ca="1">Lighting!R95</f>
        <v>0</v>
      </c>
      <c r="S96" s="26">
        <f>Lighting!Y95</f>
        <v>0</v>
      </c>
      <c r="T96" s="26" t="str">
        <f ca="1">Lighting!Z95</f>
        <v/>
      </c>
      <c r="U96" s="26">
        <f ca="1">Lighting!AA95</f>
        <v>0</v>
      </c>
      <c r="V96" s="210" t="str">
        <f ca="1">Lighting!AC95</f>
        <v/>
      </c>
      <c r="W96" s="210" t="str">
        <f ca="1">Lighting!AD95</f>
        <v/>
      </c>
      <c r="X96" s="210" t="str">
        <f ca="1">Lighting!AE95</f>
        <v/>
      </c>
      <c r="Y96" s="210">
        <f ca="1">Lighting!AF95</f>
        <v>0</v>
      </c>
      <c r="Z96" s="210" t="str">
        <f>Lighting!AH95</f>
        <v/>
      </c>
      <c r="AA96" s="210">
        <f>Lighting!AI95</f>
        <v>0</v>
      </c>
      <c r="AB96" s="210" t="str">
        <f>Lighting!AJ95</f>
        <v>NA</v>
      </c>
      <c r="AC96" s="210">
        <f>Lighting!AK95</f>
        <v>0</v>
      </c>
      <c r="AD96" s="210" t="str">
        <f>Lighting!AL95</f>
        <v/>
      </c>
    </row>
    <row r="97" spans="1:30" x14ac:dyDescent="0.35">
      <c r="A97" s="26">
        <f>Lighting!A96</f>
        <v>0</v>
      </c>
      <c r="B97" s="26">
        <f>Lighting!B96</f>
        <v>0</v>
      </c>
      <c r="C97" s="26">
        <f>Lighting!C96</f>
        <v>0</v>
      </c>
      <c r="D97" s="26">
        <f>Lighting!D96</f>
        <v>0</v>
      </c>
      <c r="E97" s="26">
        <f>Lighting!E96</f>
        <v>0</v>
      </c>
      <c r="F97" s="26" t="str">
        <f ca="1">Lighting!F96</f>
        <v/>
      </c>
      <c r="G97" s="26" t="str">
        <f>Lighting!G96</f>
        <v>None</v>
      </c>
      <c r="H97" s="26">
        <f>Lighting!H96</f>
        <v>0</v>
      </c>
      <c r="I97" s="26" t="str">
        <f>Lighting!I96</f>
        <v/>
      </c>
      <c r="J97" s="26">
        <f>Lighting!J96</f>
        <v>0</v>
      </c>
      <c r="K97" s="26" t="str">
        <f>Lighting!K96</f>
        <v/>
      </c>
      <c r="L97" s="26" t="str">
        <f>Lighting!L96</f>
        <v/>
      </c>
      <c r="M97" s="26" t="str">
        <f>Lighting!M96</f>
        <v>None</v>
      </c>
      <c r="N97" s="26">
        <f>Lighting!N96</f>
        <v>0</v>
      </c>
      <c r="O97" s="26">
        <f>Lighting!O96</f>
        <v>0</v>
      </c>
      <c r="P97" s="26">
        <f ca="1">Lighting!P96</f>
        <v>0</v>
      </c>
      <c r="Q97" s="26">
        <f>Lighting!Q96</f>
        <v>0</v>
      </c>
      <c r="R97" s="26">
        <f ca="1">Lighting!R96</f>
        <v>0</v>
      </c>
      <c r="S97" s="26">
        <f>Lighting!Y96</f>
        <v>0</v>
      </c>
      <c r="T97" s="26" t="str">
        <f ca="1">Lighting!Z96</f>
        <v/>
      </c>
      <c r="U97" s="26">
        <f ca="1">Lighting!AA96</f>
        <v>0</v>
      </c>
      <c r="V97" s="210" t="str">
        <f ca="1">Lighting!AC96</f>
        <v/>
      </c>
      <c r="W97" s="210" t="str">
        <f ca="1">Lighting!AD96</f>
        <v/>
      </c>
      <c r="X97" s="210" t="str">
        <f ca="1">Lighting!AE96</f>
        <v/>
      </c>
      <c r="Y97" s="210">
        <f ca="1">Lighting!AF96</f>
        <v>0</v>
      </c>
      <c r="Z97" s="210" t="str">
        <f>Lighting!AH96</f>
        <v/>
      </c>
      <c r="AA97" s="210">
        <f>Lighting!AI96</f>
        <v>0</v>
      </c>
      <c r="AB97" s="210" t="str">
        <f>Lighting!AJ96</f>
        <v>NA</v>
      </c>
      <c r="AC97" s="210">
        <f>Lighting!AK96</f>
        <v>0</v>
      </c>
      <c r="AD97" s="210" t="str">
        <f>Lighting!AL96</f>
        <v/>
      </c>
    </row>
    <row r="98" spans="1:30" x14ac:dyDescent="0.35">
      <c r="A98" s="26">
        <f>Lighting!A97</f>
        <v>0</v>
      </c>
      <c r="B98" s="26">
        <f>Lighting!B97</f>
        <v>0</v>
      </c>
      <c r="C98" s="26">
        <f>Lighting!C97</f>
        <v>0</v>
      </c>
      <c r="D98" s="26">
        <f>Lighting!D97</f>
        <v>0</v>
      </c>
      <c r="E98" s="26">
        <f>Lighting!E97</f>
        <v>0</v>
      </c>
      <c r="F98" s="26" t="str">
        <f ca="1">Lighting!F97</f>
        <v/>
      </c>
      <c r="G98" s="26" t="str">
        <f>Lighting!G97</f>
        <v>None</v>
      </c>
      <c r="H98" s="26">
        <f>Lighting!H97</f>
        <v>0</v>
      </c>
      <c r="I98" s="26" t="str">
        <f>Lighting!I97</f>
        <v/>
      </c>
      <c r="J98" s="26">
        <f>Lighting!J97</f>
        <v>0</v>
      </c>
      <c r="K98" s="26" t="str">
        <f>Lighting!K97</f>
        <v/>
      </c>
      <c r="L98" s="26" t="str">
        <f>Lighting!L97</f>
        <v/>
      </c>
      <c r="M98" s="26" t="str">
        <f>Lighting!M97</f>
        <v>None</v>
      </c>
      <c r="N98" s="26">
        <f>Lighting!N97</f>
        <v>0</v>
      </c>
      <c r="O98" s="26">
        <f>Lighting!O97</f>
        <v>0</v>
      </c>
      <c r="P98" s="26">
        <f ca="1">Lighting!P97</f>
        <v>0</v>
      </c>
      <c r="Q98" s="26">
        <f>Lighting!Q97</f>
        <v>0</v>
      </c>
      <c r="R98" s="26">
        <f ca="1">Lighting!R97</f>
        <v>0</v>
      </c>
      <c r="S98" s="26">
        <f>Lighting!Y97</f>
        <v>0</v>
      </c>
      <c r="T98" s="26" t="str">
        <f ca="1">Lighting!Z97</f>
        <v/>
      </c>
      <c r="U98" s="26">
        <f ca="1">Lighting!AA97</f>
        <v>0</v>
      </c>
      <c r="V98" s="210" t="str">
        <f ca="1">Lighting!AC97</f>
        <v/>
      </c>
      <c r="W98" s="210" t="str">
        <f ca="1">Lighting!AD97</f>
        <v/>
      </c>
      <c r="X98" s="210" t="str">
        <f ca="1">Lighting!AE97</f>
        <v/>
      </c>
      <c r="Y98" s="210">
        <f ca="1">Lighting!AF97</f>
        <v>0</v>
      </c>
      <c r="Z98" s="210" t="str">
        <f>Lighting!AH97</f>
        <v/>
      </c>
      <c r="AA98" s="210">
        <f>Lighting!AI97</f>
        <v>0</v>
      </c>
      <c r="AB98" s="210" t="str">
        <f>Lighting!AJ97</f>
        <v>NA</v>
      </c>
      <c r="AC98" s="210">
        <f>Lighting!AK97</f>
        <v>0</v>
      </c>
      <c r="AD98" s="210" t="str">
        <f>Lighting!AL97</f>
        <v/>
      </c>
    </row>
    <row r="99" spans="1:30" x14ac:dyDescent="0.35">
      <c r="A99" s="26">
        <f>Lighting!A98</f>
        <v>0</v>
      </c>
      <c r="B99" s="26">
        <f>Lighting!B98</f>
        <v>0</v>
      </c>
      <c r="C99" s="26">
        <f>Lighting!C98</f>
        <v>0</v>
      </c>
      <c r="D99" s="26">
        <f>Lighting!D98</f>
        <v>0</v>
      </c>
      <c r="E99" s="26">
        <f>Lighting!E98</f>
        <v>0</v>
      </c>
      <c r="F99" s="26" t="str">
        <f ca="1">Lighting!F98</f>
        <v/>
      </c>
      <c r="G99" s="26" t="str">
        <f>Lighting!G98</f>
        <v>None</v>
      </c>
      <c r="H99" s="26">
        <f>Lighting!H98</f>
        <v>0</v>
      </c>
      <c r="I99" s="26" t="str">
        <f>Lighting!I98</f>
        <v/>
      </c>
      <c r="J99" s="26">
        <f>Lighting!J98</f>
        <v>0</v>
      </c>
      <c r="K99" s="26" t="str">
        <f>Lighting!K98</f>
        <v/>
      </c>
      <c r="L99" s="26" t="str">
        <f>Lighting!L98</f>
        <v/>
      </c>
      <c r="M99" s="26" t="str">
        <f>Lighting!M98</f>
        <v>None</v>
      </c>
      <c r="N99" s="26">
        <f>Lighting!N98</f>
        <v>0</v>
      </c>
      <c r="O99" s="26">
        <f>Lighting!O98</f>
        <v>0</v>
      </c>
      <c r="P99" s="26">
        <f ca="1">Lighting!P98</f>
        <v>0</v>
      </c>
      <c r="Q99" s="26">
        <f>Lighting!Q98</f>
        <v>0</v>
      </c>
      <c r="R99" s="26">
        <f ca="1">Lighting!R98</f>
        <v>0</v>
      </c>
      <c r="S99" s="26">
        <f>Lighting!Y98</f>
        <v>0</v>
      </c>
      <c r="T99" s="26" t="str">
        <f ca="1">Lighting!Z98</f>
        <v/>
      </c>
      <c r="U99" s="26">
        <f ca="1">Lighting!AA98</f>
        <v>0</v>
      </c>
      <c r="V99" s="210" t="str">
        <f ca="1">Lighting!AC98</f>
        <v/>
      </c>
      <c r="W99" s="210" t="str">
        <f ca="1">Lighting!AD98</f>
        <v/>
      </c>
      <c r="X99" s="210" t="str">
        <f ca="1">Lighting!AE98</f>
        <v/>
      </c>
      <c r="Y99" s="210">
        <f ca="1">Lighting!AF98</f>
        <v>0</v>
      </c>
      <c r="Z99" s="210" t="str">
        <f>Lighting!AH98</f>
        <v/>
      </c>
      <c r="AA99" s="210">
        <f>Lighting!AI98</f>
        <v>0</v>
      </c>
      <c r="AB99" s="210" t="str">
        <f>Lighting!AJ98</f>
        <v>NA</v>
      </c>
      <c r="AC99" s="210">
        <f>Lighting!AK98</f>
        <v>0</v>
      </c>
      <c r="AD99" s="210" t="str">
        <f>Lighting!AL98</f>
        <v/>
      </c>
    </row>
    <row r="100" spans="1:30" x14ac:dyDescent="0.35">
      <c r="A100" s="26">
        <f>Lighting!A99</f>
        <v>0</v>
      </c>
      <c r="B100" s="26">
        <f>Lighting!B99</f>
        <v>0</v>
      </c>
      <c r="C100" s="26">
        <f>Lighting!C99</f>
        <v>0</v>
      </c>
      <c r="D100" s="26">
        <f>Lighting!D99</f>
        <v>0</v>
      </c>
      <c r="E100" s="26">
        <f>Lighting!E99</f>
        <v>0</v>
      </c>
      <c r="F100" s="26" t="str">
        <f ca="1">Lighting!F99</f>
        <v/>
      </c>
      <c r="G100" s="26" t="str">
        <f>Lighting!G99</f>
        <v>None</v>
      </c>
      <c r="H100" s="26">
        <f>Lighting!H99</f>
        <v>0</v>
      </c>
      <c r="I100" s="26" t="str">
        <f>Lighting!I99</f>
        <v/>
      </c>
      <c r="J100" s="26">
        <f>Lighting!J99</f>
        <v>0</v>
      </c>
      <c r="K100" s="26" t="str">
        <f>Lighting!K99</f>
        <v/>
      </c>
      <c r="L100" s="26" t="str">
        <f>Lighting!L99</f>
        <v/>
      </c>
      <c r="M100" s="26" t="str">
        <f>Lighting!M99</f>
        <v>None</v>
      </c>
      <c r="N100" s="26">
        <f>Lighting!N99</f>
        <v>0</v>
      </c>
      <c r="O100" s="26">
        <f>Lighting!O99</f>
        <v>0</v>
      </c>
      <c r="P100" s="26">
        <f ca="1">Lighting!P99</f>
        <v>0</v>
      </c>
      <c r="Q100" s="26">
        <f>Lighting!Q99</f>
        <v>0</v>
      </c>
      <c r="R100" s="26">
        <f ca="1">Lighting!R99</f>
        <v>0</v>
      </c>
      <c r="S100" s="26">
        <f>Lighting!Y99</f>
        <v>0</v>
      </c>
      <c r="T100" s="26" t="str">
        <f ca="1">Lighting!Z99</f>
        <v/>
      </c>
      <c r="U100" s="26">
        <f ca="1">Lighting!AA99</f>
        <v>0</v>
      </c>
      <c r="V100" s="210" t="str">
        <f ca="1">Lighting!AC99</f>
        <v/>
      </c>
      <c r="W100" s="210" t="str">
        <f ca="1">Lighting!AD99</f>
        <v/>
      </c>
      <c r="X100" s="210" t="str">
        <f ca="1">Lighting!AE99</f>
        <v/>
      </c>
      <c r="Y100" s="210">
        <f ca="1">Lighting!AF99</f>
        <v>0</v>
      </c>
      <c r="Z100" s="210" t="str">
        <f>Lighting!AH99</f>
        <v/>
      </c>
      <c r="AA100" s="210">
        <f>Lighting!AI99</f>
        <v>0</v>
      </c>
      <c r="AB100" s="210" t="str">
        <f>Lighting!AJ99</f>
        <v>NA</v>
      </c>
      <c r="AC100" s="210">
        <f>Lighting!AK99</f>
        <v>0</v>
      </c>
      <c r="AD100" s="210" t="str">
        <f>Lighting!AL99</f>
        <v/>
      </c>
    </row>
    <row r="101" spans="1:30" x14ac:dyDescent="0.35">
      <c r="A101" s="26">
        <f>Lighting!A100</f>
        <v>0</v>
      </c>
      <c r="B101" s="26">
        <f>Lighting!B100</f>
        <v>0</v>
      </c>
      <c r="C101" s="26">
        <f>Lighting!C100</f>
        <v>0</v>
      </c>
      <c r="D101" s="26">
        <f>Lighting!D100</f>
        <v>0</v>
      </c>
      <c r="E101" s="26">
        <f>Lighting!E100</f>
        <v>0</v>
      </c>
      <c r="F101" s="26" t="str">
        <f ca="1">Lighting!F100</f>
        <v/>
      </c>
      <c r="G101" s="26" t="str">
        <f>Lighting!G100</f>
        <v>None</v>
      </c>
      <c r="H101" s="26">
        <f>Lighting!H100</f>
        <v>0</v>
      </c>
      <c r="I101" s="26" t="str">
        <f>Lighting!I100</f>
        <v/>
      </c>
      <c r="J101" s="26">
        <f>Lighting!J100</f>
        <v>0</v>
      </c>
      <c r="K101" s="26" t="str">
        <f>Lighting!K100</f>
        <v/>
      </c>
      <c r="L101" s="26" t="str">
        <f>Lighting!L100</f>
        <v/>
      </c>
      <c r="M101" s="26" t="str">
        <f>Lighting!M100</f>
        <v>None</v>
      </c>
      <c r="N101" s="26">
        <f>Lighting!N100</f>
        <v>0</v>
      </c>
      <c r="O101" s="26">
        <f>Lighting!O100</f>
        <v>0</v>
      </c>
      <c r="P101" s="26">
        <f ca="1">Lighting!P100</f>
        <v>0</v>
      </c>
      <c r="Q101" s="26">
        <f>Lighting!Q100</f>
        <v>0</v>
      </c>
      <c r="R101" s="26">
        <f ca="1">Lighting!R100</f>
        <v>0</v>
      </c>
      <c r="S101" s="26">
        <f>Lighting!Y100</f>
        <v>0</v>
      </c>
      <c r="T101" s="26" t="str">
        <f ca="1">Lighting!Z100</f>
        <v/>
      </c>
      <c r="U101" s="26">
        <f ca="1">Lighting!AA100</f>
        <v>0</v>
      </c>
      <c r="V101" s="210" t="str">
        <f ca="1">Lighting!AC100</f>
        <v/>
      </c>
      <c r="W101" s="210" t="str">
        <f ca="1">Lighting!AD100</f>
        <v/>
      </c>
      <c r="X101" s="210" t="str">
        <f ca="1">Lighting!AE100</f>
        <v/>
      </c>
      <c r="Y101" s="210">
        <f ca="1">Lighting!AF100</f>
        <v>0</v>
      </c>
      <c r="Z101" s="210" t="str">
        <f>Lighting!AH100</f>
        <v/>
      </c>
      <c r="AA101" s="210">
        <f>Lighting!AI100</f>
        <v>0</v>
      </c>
      <c r="AB101" s="210" t="str">
        <f>Lighting!AJ100</f>
        <v>NA</v>
      </c>
      <c r="AC101" s="210">
        <f>Lighting!AK100</f>
        <v>0</v>
      </c>
      <c r="AD101" s="210" t="str">
        <f>Lighting!AL100</f>
        <v/>
      </c>
    </row>
    <row r="102" spans="1:30" x14ac:dyDescent="0.35">
      <c r="A102" s="26">
        <f>Lighting!A101</f>
        <v>0</v>
      </c>
      <c r="B102" s="26">
        <f>Lighting!B101</f>
        <v>0</v>
      </c>
      <c r="C102" s="26">
        <f>Lighting!C101</f>
        <v>0</v>
      </c>
      <c r="D102" s="26">
        <f>Lighting!D101</f>
        <v>0</v>
      </c>
      <c r="E102" s="26">
        <f>Lighting!E101</f>
        <v>0</v>
      </c>
      <c r="F102" s="26" t="str">
        <f ca="1">Lighting!F101</f>
        <v/>
      </c>
      <c r="G102" s="26" t="str">
        <f>Lighting!G101</f>
        <v>None</v>
      </c>
      <c r="H102" s="26">
        <f>Lighting!H101</f>
        <v>0</v>
      </c>
      <c r="I102" s="26" t="str">
        <f>Lighting!I101</f>
        <v/>
      </c>
      <c r="J102" s="26">
        <f>Lighting!J101</f>
        <v>0</v>
      </c>
      <c r="K102" s="26" t="str">
        <f>Lighting!K101</f>
        <v/>
      </c>
      <c r="L102" s="26" t="str">
        <f>Lighting!L101</f>
        <v/>
      </c>
      <c r="M102" s="26" t="str">
        <f>Lighting!M101</f>
        <v>None</v>
      </c>
      <c r="N102" s="26">
        <f>Lighting!N101</f>
        <v>0</v>
      </c>
      <c r="O102" s="26">
        <f>Lighting!O101</f>
        <v>0</v>
      </c>
      <c r="P102" s="26">
        <f ca="1">Lighting!P101</f>
        <v>0</v>
      </c>
      <c r="Q102" s="26">
        <f>Lighting!Q101</f>
        <v>0</v>
      </c>
      <c r="R102" s="26">
        <f ca="1">Lighting!R101</f>
        <v>0</v>
      </c>
      <c r="S102" s="26">
        <f>Lighting!Y101</f>
        <v>0</v>
      </c>
      <c r="T102" s="26" t="str">
        <f ca="1">Lighting!Z101</f>
        <v/>
      </c>
      <c r="U102" s="26">
        <f ca="1">Lighting!AA101</f>
        <v>0</v>
      </c>
      <c r="V102" s="210" t="str">
        <f ca="1">Lighting!AC101</f>
        <v/>
      </c>
      <c r="W102" s="210" t="str">
        <f ca="1">Lighting!AD101</f>
        <v/>
      </c>
      <c r="X102" s="210" t="str">
        <f ca="1">Lighting!AE101</f>
        <v/>
      </c>
      <c r="Y102" s="210">
        <f ca="1">Lighting!AF101</f>
        <v>0</v>
      </c>
      <c r="Z102" s="210" t="str">
        <f>Lighting!AH101</f>
        <v/>
      </c>
      <c r="AA102" s="210">
        <f>Lighting!AI101</f>
        <v>0</v>
      </c>
      <c r="AB102" s="210" t="str">
        <f>Lighting!AJ101</f>
        <v>NA</v>
      </c>
      <c r="AC102" s="210">
        <f>Lighting!AK101</f>
        <v>0</v>
      </c>
      <c r="AD102" s="210" t="str">
        <f>Lighting!AL101</f>
        <v/>
      </c>
    </row>
    <row r="103" spans="1:30" x14ac:dyDescent="0.35">
      <c r="A103" s="26">
        <f>Lighting!A102</f>
        <v>0</v>
      </c>
      <c r="B103" s="26">
        <f>Lighting!B102</f>
        <v>0</v>
      </c>
      <c r="C103" s="26">
        <f>Lighting!C102</f>
        <v>0</v>
      </c>
      <c r="D103" s="26">
        <f>Lighting!D102</f>
        <v>0</v>
      </c>
      <c r="E103" s="26">
        <f>Lighting!E102</f>
        <v>0</v>
      </c>
      <c r="F103" s="26" t="str">
        <f ca="1">Lighting!F102</f>
        <v/>
      </c>
      <c r="G103" s="26" t="str">
        <f>Lighting!G102</f>
        <v>None</v>
      </c>
      <c r="H103" s="26">
        <f>Lighting!H102</f>
        <v>0</v>
      </c>
      <c r="I103" s="26" t="str">
        <f>Lighting!I102</f>
        <v/>
      </c>
      <c r="J103" s="26">
        <f>Lighting!J102</f>
        <v>0</v>
      </c>
      <c r="K103" s="26" t="str">
        <f>Lighting!K102</f>
        <v/>
      </c>
      <c r="L103" s="26" t="str">
        <f>Lighting!L102</f>
        <v/>
      </c>
      <c r="M103" s="26" t="str">
        <f>Lighting!M102</f>
        <v>None</v>
      </c>
      <c r="N103" s="26">
        <f>Lighting!N102</f>
        <v>0</v>
      </c>
      <c r="O103" s="26">
        <f>Lighting!O102</f>
        <v>0</v>
      </c>
      <c r="P103" s="26">
        <f ca="1">Lighting!P102</f>
        <v>0</v>
      </c>
      <c r="Q103" s="26">
        <f>Lighting!Q102</f>
        <v>0</v>
      </c>
      <c r="R103" s="26">
        <f ca="1">Lighting!R102</f>
        <v>0</v>
      </c>
      <c r="S103" s="26">
        <f>Lighting!Y102</f>
        <v>0</v>
      </c>
      <c r="T103" s="26" t="str">
        <f ca="1">Lighting!Z102</f>
        <v/>
      </c>
      <c r="U103" s="26">
        <f ca="1">Lighting!AA102</f>
        <v>0</v>
      </c>
      <c r="V103" s="210" t="str">
        <f ca="1">Lighting!AC102</f>
        <v/>
      </c>
      <c r="W103" s="210" t="str">
        <f ca="1">Lighting!AD102</f>
        <v/>
      </c>
      <c r="X103" s="210" t="str">
        <f ca="1">Lighting!AE102</f>
        <v/>
      </c>
      <c r="Y103" s="210">
        <f ca="1">Lighting!AF102</f>
        <v>0</v>
      </c>
      <c r="Z103" s="210" t="str">
        <f>Lighting!AH102</f>
        <v/>
      </c>
      <c r="AA103" s="210">
        <f>Lighting!AI102</f>
        <v>0</v>
      </c>
      <c r="AB103" s="210" t="str">
        <f>Lighting!AJ102</f>
        <v>NA</v>
      </c>
      <c r="AC103" s="210">
        <f>Lighting!AK102</f>
        <v>0</v>
      </c>
      <c r="AD103" s="210" t="str">
        <f>Lighting!AL102</f>
        <v/>
      </c>
    </row>
    <row r="104" spans="1:30" x14ac:dyDescent="0.35">
      <c r="A104" s="26">
        <f>Lighting!A103</f>
        <v>0</v>
      </c>
      <c r="B104" s="26">
        <f>Lighting!B103</f>
        <v>0</v>
      </c>
      <c r="C104" s="26">
        <f>Lighting!C103</f>
        <v>0</v>
      </c>
      <c r="D104" s="26">
        <f>Lighting!D103</f>
        <v>0</v>
      </c>
      <c r="E104" s="26">
        <f>Lighting!E103</f>
        <v>0</v>
      </c>
      <c r="F104" s="26" t="str">
        <f ca="1">Lighting!F103</f>
        <v/>
      </c>
      <c r="G104" s="26" t="str">
        <f>Lighting!G103</f>
        <v>None</v>
      </c>
      <c r="H104" s="26">
        <f>Lighting!H103</f>
        <v>0</v>
      </c>
      <c r="I104" s="26" t="str">
        <f>Lighting!I103</f>
        <v/>
      </c>
      <c r="J104" s="26">
        <f>Lighting!J103</f>
        <v>0</v>
      </c>
      <c r="K104" s="26" t="str">
        <f>Lighting!K103</f>
        <v/>
      </c>
      <c r="L104" s="26" t="str">
        <f>Lighting!L103</f>
        <v/>
      </c>
      <c r="M104" s="26" t="str">
        <f>Lighting!M103</f>
        <v>None</v>
      </c>
      <c r="N104" s="26">
        <f>Lighting!N103</f>
        <v>0</v>
      </c>
      <c r="O104" s="26">
        <f>Lighting!O103</f>
        <v>0</v>
      </c>
      <c r="P104" s="26">
        <f ca="1">Lighting!P103</f>
        <v>0</v>
      </c>
      <c r="Q104" s="26">
        <f>Lighting!Q103</f>
        <v>0</v>
      </c>
      <c r="R104" s="26">
        <f ca="1">Lighting!R103</f>
        <v>0</v>
      </c>
      <c r="S104" s="26">
        <f>Lighting!Y103</f>
        <v>0</v>
      </c>
      <c r="T104" s="26" t="str">
        <f ca="1">Lighting!Z103</f>
        <v/>
      </c>
      <c r="U104" s="26">
        <f ca="1">Lighting!AA103</f>
        <v>0</v>
      </c>
      <c r="V104" s="210" t="str">
        <f ca="1">Lighting!AC103</f>
        <v/>
      </c>
      <c r="W104" s="210" t="str">
        <f ca="1">Lighting!AD103</f>
        <v/>
      </c>
      <c r="X104" s="210" t="str">
        <f ca="1">Lighting!AE103</f>
        <v/>
      </c>
      <c r="Y104" s="210">
        <f ca="1">Lighting!AF103</f>
        <v>0</v>
      </c>
      <c r="Z104" s="210" t="str">
        <f>Lighting!AH103</f>
        <v/>
      </c>
      <c r="AA104" s="210">
        <f>Lighting!AI103</f>
        <v>0</v>
      </c>
      <c r="AB104" s="210" t="str">
        <f>Lighting!AJ103</f>
        <v>NA</v>
      </c>
      <c r="AC104" s="210">
        <f>Lighting!AK103</f>
        <v>0</v>
      </c>
      <c r="AD104" s="210" t="str">
        <f>Lighting!AL103</f>
        <v/>
      </c>
    </row>
    <row r="105" spans="1:30" x14ac:dyDescent="0.35">
      <c r="A105" s="26">
        <f>Lighting!A104</f>
        <v>0</v>
      </c>
      <c r="B105" s="26">
        <f>Lighting!B104</f>
        <v>0</v>
      </c>
      <c r="C105" s="26">
        <f>Lighting!C104</f>
        <v>0</v>
      </c>
      <c r="D105" s="26">
        <f>Lighting!D104</f>
        <v>0</v>
      </c>
      <c r="E105" s="26">
        <f>Lighting!E104</f>
        <v>0</v>
      </c>
      <c r="F105" s="26" t="str">
        <f ca="1">Lighting!F104</f>
        <v/>
      </c>
      <c r="G105" s="26" t="str">
        <f>Lighting!G104</f>
        <v>None</v>
      </c>
      <c r="H105" s="26">
        <f>Lighting!H104</f>
        <v>0</v>
      </c>
      <c r="I105" s="26" t="str">
        <f>Lighting!I104</f>
        <v/>
      </c>
      <c r="J105" s="26">
        <f>Lighting!J104</f>
        <v>0</v>
      </c>
      <c r="K105" s="26" t="str">
        <f>Lighting!K104</f>
        <v/>
      </c>
      <c r="L105" s="26" t="str">
        <f>Lighting!L104</f>
        <v/>
      </c>
      <c r="M105" s="26" t="str">
        <f>Lighting!M104</f>
        <v>None</v>
      </c>
      <c r="N105" s="26">
        <f>Lighting!N104</f>
        <v>0</v>
      </c>
      <c r="O105" s="26">
        <f>Lighting!O104</f>
        <v>0</v>
      </c>
      <c r="P105" s="26">
        <f ca="1">Lighting!P104</f>
        <v>0</v>
      </c>
      <c r="Q105" s="26">
        <f>Lighting!Q104</f>
        <v>0</v>
      </c>
      <c r="R105" s="26">
        <f ca="1">Lighting!R104</f>
        <v>0</v>
      </c>
      <c r="S105" s="26">
        <f>Lighting!Y104</f>
        <v>0</v>
      </c>
      <c r="T105" s="26" t="str">
        <f ca="1">Lighting!Z104</f>
        <v/>
      </c>
      <c r="U105" s="26">
        <f ca="1">Lighting!AA104</f>
        <v>0</v>
      </c>
      <c r="V105" s="210" t="str">
        <f ca="1">Lighting!AC104</f>
        <v/>
      </c>
      <c r="W105" s="210" t="str">
        <f ca="1">Lighting!AD104</f>
        <v/>
      </c>
      <c r="X105" s="210" t="str">
        <f ca="1">Lighting!AE104</f>
        <v/>
      </c>
      <c r="Y105" s="210">
        <f ca="1">Lighting!AF104</f>
        <v>0</v>
      </c>
      <c r="Z105" s="210" t="str">
        <f>Lighting!AH104</f>
        <v/>
      </c>
      <c r="AA105" s="210">
        <f>Lighting!AI104</f>
        <v>0</v>
      </c>
      <c r="AB105" s="210" t="str">
        <f>Lighting!AJ104</f>
        <v>NA</v>
      </c>
      <c r="AC105" s="210">
        <f>Lighting!AK104</f>
        <v>0</v>
      </c>
      <c r="AD105" s="210" t="str">
        <f>Lighting!AL104</f>
        <v/>
      </c>
    </row>
    <row r="106" spans="1:30" x14ac:dyDescent="0.35">
      <c r="A106" s="26">
        <f>Lighting!A105</f>
        <v>0</v>
      </c>
      <c r="B106" s="26">
        <f>Lighting!B105</f>
        <v>0</v>
      </c>
      <c r="C106" s="26">
        <f>Lighting!C105</f>
        <v>0</v>
      </c>
      <c r="D106" s="26">
        <f>Lighting!D105</f>
        <v>0</v>
      </c>
      <c r="E106" s="26">
        <f>Lighting!E105</f>
        <v>0</v>
      </c>
      <c r="F106" s="26" t="str">
        <f ca="1">Lighting!F105</f>
        <v/>
      </c>
      <c r="G106" s="26" t="str">
        <f>Lighting!G105</f>
        <v>None</v>
      </c>
      <c r="H106" s="26">
        <f>Lighting!H105</f>
        <v>0</v>
      </c>
      <c r="I106" s="26" t="str">
        <f>Lighting!I105</f>
        <v/>
      </c>
      <c r="J106" s="26">
        <f>Lighting!J105</f>
        <v>0</v>
      </c>
      <c r="K106" s="26" t="str">
        <f>Lighting!K105</f>
        <v/>
      </c>
      <c r="L106" s="26" t="str">
        <f>Lighting!L105</f>
        <v/>
      </c>
      <c r="M106" s="26" t="str">
        <f>Lighting!M105</f>
        <v>None</v>
      </c>
      <c r="N106" s="26">
        <f>Lighting!N105</f>
        <v>0</v>
      </c>
      <c r="O106" s="26">
        <f>Lighting!O105</f>
        <v>0</v>
      </c>
      <c r="P106" s="26">
        <f ca="1">Lighting!P105</f>
        <v>0</v>
      </c>
      <c r="Q106" s="26">
        <f>Lighting!Q105</f>
        <v>0</v>
      </c>
      <c r="R106" s="26">
        <f ca="1">Lighting!R105</f>
        <v>0</v>
      </c>
      <c r="S106" s="26">
        <f>Lighting!Y105</f>
        <v>0</v>
      </c>
      <c r="T106" s="26" t="str">
        <f ca="1">Lighting!Z105</f>
        <v/>
      </c>
      <c r="U106" s="26">
        <f ca="1">Lighting!AA105</f>
        <v>0</v>
      </c>
      <c r="V106" s="210" t="str">
        <f ca="1">Lighting!AC105</f>
        <v/>
      </c>
      <c r="W106" s="210" t="str">
        <f ca="1">Lighting!AD105</f>
        <v/>
      </c>
      <c r="X106" s="210" t="str">
        <f ca="1">Lighting!AE105</f>
        <v/>
      </c>
      <c r="Y106" s="210">
        <f ca="1">Lighting!AF105</f>
        <v>0</v>
      </c>
      <c r="Z106" s="210" t="str">
        <f>Lighting!AH105</f>
        <v/>
      </c>
      <c r="AA106" s="210">
        <f>Lighting!AI105</f>
        <v>0</v>
      </c>
      <c r="AB106" s="210" t="str">
        <f>Lighting!AJ105</f>
        <v>NA</v>
      </c>
      <c r="AC106" s="210">
        <f>Lighting!AK105</f>
        <v>0</v>
      </c>
      <c r="AD106" s="210" t="str">
        <f>Lighting!AL105</f>
        <v/>
      </c>
    </row>
    <row r="107" spans="1:30" x14ac:dyDescent="0.35">
      <c r="A107" s="26">
        <f>Lighting!A106</f>
        <v>0</v>
      </c>
      <c r="B107" s="26">
        <f>Lighting!B106</f>
        <v>0</v>
      </c>
      <c r="C107" s="26">
        <f>Lighting!C106</f>
        <v>0</v>
      </c>
      <c r="D107" s="26">
        <f>Lighting!D106</f>
        <v>0</v>
      </c>
      <c r="E107" s="26">
        <f>Lighting!E106</f>
        <v>0</v>
      </c>
      <c r="F107" s="26" t="str">
        <f ca="1">Lighting!F106</f>
        <v/>
      </c>
      <c r="G107" s="26" t="str">
        <f>Lighting!G106</f>
        <v>None</v>
      </c>
      <c r="H107" s="26">
        <f>Lighting!H106</f>
        <v>0</v>
      </c>
      <c r="I107" s="26" t="str">
        <f>Lighting!I106</f>
        <v/>
      </c>
      <c r="J107" s="26">
        <f>Lighting!J106</f>
        <v>0</v>
      </c>
      <c r="K107" s="26" t="str">
        <f>Lighting!K106</f>
        <v/>
      </c>
      <c r="L107" s="26" t="str">
        <f>Lighting!L106</f>
        <v/>
      </c>
      <c r="M107" s="26" t="str">
        <f>Lighting!M106</f>
        <v>None</v>
      </c>
      <c r="N107" s="26">
        <f>Lighting!N106</f>
        <v>0</v>
      </c>
      <c r="O107" s="26">
        <f>Lighting!O106</f>
        <v>0</v>
      </c>
      <c r="P107" s="26">
        <f ca="1">Lighting!P106</f>
        <v>0</v>
      </c>
      <c r="Q107" s="26">
        <f>Lighting!Q106</f>
        <v>0</v>
      </c>
      <c r="R107" s="26">
        <f ca="1">Lighting!R106</f>
        <v>0</v>
      </c>
      <c r="S107" s="26">
        <f>Lighting!Y106</f>
        <v>0</v>
      </c>
      <c r="T107" s="26" t="str">
        <f ca="1">Lighting!Z106</f>
        <v/>
      </c>
      <c r="U107" s="26">
        <f ca="1">Lighting!AA106</f>
        <v>0</v>
      </c>
      <c r="V107" s="210" t="str">
        <f ca="1">Lighting!AC106</f>
        <v/>
      </c>
      <c r="W107" s="210" t="str">
        <f ca="1">Lighting!AD106</f>
        <v/>
      </c>
      <c r="X107" s="210" t="str">
        <f ca="1">Lighting!AE106</f>
        <v/>
      </c>
      <c r="Y107" s="210">
        <f ca="1">Lighting!AF106</f>
        <v>0</v>
      </c>
      <c r="Z107" s="210" t="str">
        <f>Lighting!AH106</f>
        <v/>
      </c>
      <c r="AA107" s="210">
        <f>Lighting!AI106</f>
        <v>0</v>
      </c>
      <c r="AB107" s="210" t="str">
        <f>Lighting!AJ106</f>
        <v>NA</v>
      </c>
      <c r="AC107" s="210">
        <f>Lighting!AK106</f>
        <v>0</v>
      </c>
      <c r="AD107" s="210" t="str">
        <f>Lighting!AL106</f>
        <v/>
      </c>
    </row>
    <row r="108" spans="1:30" x14ac:dyDescent="0.35">
      <c r="A108" s="26">
        <f>Lighting!A107</f>
        <v>0</v>
      </c>
      <c r="B108" s="26">
        <f>Lighting!B107</f>
        <v>0</v>
      </c>
      <c r="C108" s="26">
        <f>Lighting!C107</f>
        <v>0</v>
      </c>
      <c r="D108" s="26">
        <f>Lighting!D107</f>
        <v>0</v>
      </c>
      <c r="E108" s="26">
        <f>Lighting!E107</f>
        <v>0</v>
      </c>
      <c r="F108" s="26" t="str">
        <f ca="1">Lighting!F107</f>
        <v/>
      </c>
      <c r="G108" s="26" t="str">
        <f>Lighting!G107</f>
        <v>None</v>
      </c>
      <c r="H108" s="26">
        <f>Lighting!H107</f>
        <v>0</v>
      </c>
      <c r="I108" s="26" t="str">
        <f>Lighting!I107</f>
        <v/>
      </c>
      <c r="J108" s="26">
        <f>Lighting!J107</f>
        <v>0</v>
      </c>
      <c r="K108" s="26" t="str">
        <f>Lighting!K107</f>
        <v/>
      </c>
      <c r="L108" s="26" t="str">
        <f>Lighting!L107</f>
        <v/>
      </c>
      <c r="M108" s="26" t="str">
        <f>Lighting!M107</f>
        <v>None</v>
      </c>
      <c r="N108" s="26">
        <f>Lighting!N107</f>
        <v>0</v>
      </c>
      <c r="O108" s="26">
        <f>Lighting!O107</f>
        <v>0</v>
      </c>
      <c r="P108" s="26">
        <f ca="1">Lighting!P107</f>
        <v>0</v>
      </c>
      <c r="Q108" s="26">
        <f>Lighting!Q107</f>
        <v>0</v>
      </c>
      <c r="R108" s="26">
        <f ca="1">Lighting!R107</f>
        <v>0</v>
      </c>
      <c r="S108" s="26">
        <f>Lighting!Y107</f>
        <v>0</v>
      </c>
      <c r="T108" s="26" t="str">
        <f ca="1">Lighting!Z107</f>
        <v/>
      </c>
      <c r="U108" s="26">
        <f ca="1">Lighting!AA107</f>
        <v>0</v>
      </c>
      <c r="V108" s="210" t="str">
        <f ca="1">Lighting!AC107</f>
        <v/>
      </c>
      <c r="W108" s="210" t="str">
        <f ca="1">Lighting!AD107</f>
        <v/>
      </c>
      <c r="X108" s="210" t="str">
        <f ca="1">Lighting!AE107</f>
        <v/>
      </c>
      <c r="Y108" s="210">
        <f ca="1">Lighting!AF107</f>
        <v>0</v>
      </c>
      <c r="Z108" s="210" t="str">
        <f>Lighting!AH107</f>
        <v/>
      </c>
      <c r="AA108" s="210">
        <f>Lighting!AI107</f>
        <v>0</v>
      </c>
      <c r="AB108" s="210" t="str">
        <f>Lighting!AJ107</f>
        <v>NA</v>
      </c>
      <c r="AC108" s="210">
        <f>Lighting!AK107</f>
        <v>0</v>
      </c>
      <c r="AD108" s="210" t="str">
        <f>Lighting!AL107</f>
        <v/>
      </c>
    </row>
    <row r="109" spans="1:30" x14ac:dyDescent="0.35">
      <c r="A109" s="26">
        <f>Lighting!A108</f>
        <v>0</v>
      </c>
      <c r="B109" s="26">
        <f>Lighting!B108</f>
        <v>0</v>
      </c>
      <c r="C109" s="26">
        <f>Lighting!C108</f>
        <v>0</v>
      </c>
      <c r="D109" s="26">
        <f>Lighting!D108</f>
        <v>0</v>
      </c>
      <c r="E109" s="26">
        <f>Lighting!E108</f>
        <v>0</v>
      </c>
      <c r="F109" s="26" t="str">
        <f ca="1">Lighting!F108</f>
        <v/>
      </c>
      <c r="G109" s="26" t="str">
        <f>Lighting!G108</f>
        <v>None</v>
      </c>
      <c r="H109" s="26">
        <f>Lighting!H108</f>
        <v>0</v>
      </c>
      <c r="I109" s="26" t="str">
        <f>Lighting!I108</f>
        <v/>
      </c>
      <c r="J109" s="26">
        <f>Lighting!J108</f>
        <v>0</v>
      </c>
      <c r="K109" s="26" t="str">
        <f>Lighting!K108</f>
        <v/>
      </c>
      <c r="L109" s="26" t="str">
        <f>Lighting!L108</f>
        <v/>
      </c>
      <c r="M109" s="26" t="str">
        <f>Lighting!M108</f>
        <v>None</v>
      </c>
      <c r="N109" s="26">
        <f>Lighting!N108</f>
        <v>0</v>
      </c>
      <c r="O109" s="26">
        <f>Lighting!O108</f>
        <v>0</v>
      </c>
      <c r="P109" s="26">
        <f ca="1">Lighting!P108</f>
        <v>0</v>
      </c>
      <c r="Q109" s="26">
        <f>Lighting!Q108</f>
        <v>0</v>
      </c>
      <c r="R109" s="26">
        <f ca="1">Lighting!R108</f>
        <v>0</v>
      </c>
      <c r="S109" s="26">
        <f>Lighting!Y108</f>
        <v>0</v>
      </c>
      <c r="T109" s="26" t="str">
        <f ca="1">Lighting!Z108</f>
        <v/>
      </c>
      <c r="U109" s="26">
        <f ca="1">Lighting!AA108</f>
        <v>0</v>
      </c>
      <c r="V109" s="210" t="str">
        <f ca="1">Lighting!AC108</f>
        <v/>
      </c>
      <c r="W109" s="210" t="str">
        <f ca="1">Lighting!AD108</f>
        <v/>
      </c>
      <c r="X109" s="210" t="str">
        <f ca="1">Lighting!AE108</f>
        <v/>
      </c>
      <c r="Y109" s="210">
        <f ca="1">Lighting!AF108</f>
        <v>0</v>
      </c>
      <c r="Z109" s="210" t="str">
        <f>Lighting!AH108</f>
        <v/>
      </c>
      <c r="AA109" s="210">
        <f>Lighting!AI108</f>
        <v>0</v>
      </c>
      <c r="AB109" s="210" t="str">
        <f>Lighting!AJ108</f>
        <v>NA</v>
      </c>
      <c r="AC109" s="210">
        <f>Lighting!AK108</f>
        <v>0</v>
      </c>
      <c r="AD109" s="210" t="str">
        <f>Lighting!AL108</f>
        <v/>
      </c>
    </row>
    <row r="110" spans="1:30" x14ac:dyDescent="0.35">
      <c r="A110" s="26">
        <f>Lighting!A109</f>
        <v>0</v>
      </c>
      <c r="B110" s="26">
        <f>Lighting!B109</f>
        <v>0</v>
      </c>
      <c r="C110" s="26">
        <f>Lighting!C109</f>
        <v>0</v>
      </c>
      <c r="D110" s="26">
        <f>Lighting!D109</f>
        <v>0</v>
      </c>
      <c r="E110" s="26">
        <f>Lighting!E109</f>
        <v>0</v>
      </c>
      <c r="F110" s="26" t="str">
        <f ca="1">Lighting!F109</f>
        <v/>
      </c>
      <c r="G110" s="26" t="str">
        <f>Lighting!G109</f>
        <v>None</v>
      </c>
      <c r="H110" s="26">
        <f>Lighting!H109</f>
        <v>0</v>
      </c>
      <c r="I110" s="26" t="str">
        <f>Lighting!I109</f>
        <v/>
      </c>
      <c r="J110" s="26">
        <f>Lighting!J109</f>
        <v>0</v>
      </c>
      <c r="K110" s="26" t="str">
        <f>Lighting!K109</f>
        <v/>
      </c>
      <c r="L110" s="26" t="str">
        <f>Lighting!L109</f>
        <v/>
      </c>
      <c r="M110" s="26" t="str">
        <f>Lighting!M109</f>
        <v>None</v>
      </c>
      <c r="N110" s="26">
        <f>Lighting!N109</f>
        <v>0</v>
      </c>
      <c r="O110" s="26">
        <f>Lighting!O109</f>
        <v>0</v>
      </c>
      <c r="P110" s="26">
        <f ca="1">Lighting!P109</f>
        <v>0</v>
      </c>
      <c r="Q110" s="26">
        <f>Lighting!Q109</f>
        <v>0</v>
      </c>
      <c r="R110" s="26">
        <f ca="1">Lighting!R109</f>
        <v>0</v>
      </c>
      <c r="S110" s="26">
        <f>Lighting!Y109</f>
        <v>0</v>
      </c>
      <c r="T110" s="26" t="str">
        <f ca="1">Lighting!Z109</f>
        <v/>
      </c>
      <c r="U110" s="26">
        <f ca="1">Lighting!AA109</f>
        <v>0</v>
      </c>
      <c r="V110" s="210" t="str">
        <f ca="1">Lighting!AC109</f>
        <v/>
      </c>
      <c r="W110" s="210" t="str">
        <f ca="1">Lighting!AD109</f>
        <v/>
      </c>
      <c r="X110" s="210" t="str">
        <f ca="1">Lighting!AE109</f>
        <v/>
      </c>
      <c r="Y110" s="210">
        <f ca="1">Lighting!AF109</f>
        <v>0</v>
      </c>
      <c r="Z110" s="210" t="str">
        <f>Lighting!AH109</f>
        <v/>
      </c>
      <c r="AA110" s="210">
        <f>Lighting!AI109</f>
        <v>0</v>
      </c>
      <c r="AB110" s="210" t="str">
        <f>Lighting!AJ109</f>
        <v>NA</v>
      </c>
      <c r="AC110" s="210">
        <f>Lighting!AK109</f>
        <v>0</v>
      </c>
      <c r="AD110" s="210" t="str">
        <f>Lighting!AL109</f>
        <v/>
      </c>
    </row>
    <row r="111" spans="1:30" x14ac:dyDescent="0.35">
      <c r="A111" s="26">
        <f>Lighting!A110</f>
        <v>0</v>
      </c>
      <c r="B111" s="26">
        <f>Lighting!B110</f>
        <v>0</v>
      </c>
      <c r="C111" s="26">
        <f>Lighting!C110</f>
        <v>0</v>
      </c>
      <c r="D111" s="26">
        <f>Lighting!D110</f>
        <v>0</v>
      </c>
      <c r="E111" s="26">
        <f>Lighting!E110</f>
        <v>0</v>
      </c>
      <c r="F111" s="26" t="str">
        <f ca="1">Lighting!F110</f>
        <v/>
      </c>
      <c r="G111" s="26" t="str">
        <f>Lighting!G110</f>
        <v>None</v>
      </c>
      <c r="H111" s="26">
        <f>Lighting!H110</f>
        <v>0</v>
      </c>
      <c r="I111" s="26" t="str">
        <f>Lighting!I110</f>
        <v/>
      </c>
      <c r="J111" s="26">
        <f>Lighting!J110</f>
        <v>0</v>
      </c>
      <c r="K111" s="26" t="str">
        <f>Lighting!K110</f>
        <v/>
      </c>
      <c r="L111" s="26" t="str">
        <f>Lighting!L110</f>
        <v/>
      </c>
      <c r="M111" s="26" t="str">
        <f>Lighting!M110</f>
        <v>None</v>
      </c>
      <c r="N111" s="26">
        <f>Lighting!N110</f>
        <v>0</v>
      </c>
      <c r="O111" s="26">
        <f>Lighting!O110</f>
        <v>0</v>
      </c>
      <c r="P111" s="26">
        <f ca="1">Lighting!P110</f>
        <v>0</v>
      </c>
      <c r="Q111" s="26">
        <f>Lighting!Q110</f>
        <v>0</v>
      </c>
      <c r="R111" s="26">
        <f ca="1">Lighting!R110</f>
        <v>0</v>
      </c>
      <c r="S111" s="26">
        <f>Lighting!Y110</f>
        <v>0</v>
      </c>
      <c r="T111" s="26" t="str">
        <f ca="1">Lighting!Z110</f>
        <v/>
      </c>
      <c r="U111" s="26">
        <f ca="1">Lighting!AA110</f>
        <v>0</v>
      </c>
      <c r="V111" s="210" t="str">
        <f ca="1">Lighting!AC110</f>
        <v/>
      </c>
      <c r="W111" s="210" t="str">
        <f ca="1">Lighting!AD110</f>
        <v/>
      </c>
      <c r="X111" s="210" t="str">
        <f ca="1">Lighting!AE110</f>
        <v/>
      </c>
      <c r="Y111" s="210">
        <f ca="1">Lighting!AF110</f>
        <v>0</v>
      </c>
      <c r="Z111" s="210" t="str">
        <f>Lighting!AH110</f>
        <v/>
      </c>
      <c r="AA111" s="210">
        <f>Lighting!AI110</f>
        <v>0</v>
      </c>
      <c r="AB111" s="210" t="str">
        <f>Lighting!AJ110</f>
        <v>NA</v>
      </c>
      <c r="AC111" s="210">
        <f>Lighting!AK110</f>
        <v>0</v>
      </c>
      <c r="AD111" s="210" t="str">
        <f>Lighting!AL110</f>
        <v/>
      </c>
    </row>
    <row r="112" spans="1:30" x14ac:dyDescent="0.35">
      <c r="A112" s="26">
        <f>Lighting!A111</f>
        <v>0</v>
      </c>
      <c r="B112" s="26">
        <f>Lighting!B111</f>
        <v>0</v>
      </c>
      <c r="C112" s="26">
        <f>Lighting!C111</f>
        <v>0</v>
      </c>
      <c r="D112" s="26">
        <f>Lighting!D111</f>
        <v>0</v>
      </c>
      <c r="E112" s="26">
        <f>Lighting!E111</f>
        <v>0</v>
      </c>
      <c r="F112" s="26" t="str">
        <f ca="1">Lighting!F111</f>
        <v/>
      </c>
      <c r="G112" s="26" t="str">
        <f>Lighting!G111</f>
        <v>None</v>
      </c>
      <c r="H112" s="26">
        <f>Lighting!H111</f>
        <v>0</v>
      </c>
      <c r="I112" s="26" t="str">
        <f>Lighting!I111</f>
        <v/>
      </c>
      <c r="J112" s="26">
        <f>Lighting!J111</f>
        <v>0</v>
      </c>
      <c r="K112" s="26" t="str">
        <f>Lighting!K111</f>
        <v/>
      </c>
      <c r="L112" s="26" t="str">
        <f>Lighting!L111</f>
        <v/>
      </c>
      <c r="M112" s="26" t="str">
        <f>Lighting!M111</f>
        <v>None</v>
      </c>
      <c r="N112" s="26">
        <f>Lighting!N111</f>
        <v>0</v>
      </c>
      <c r="O112" s="26">
        <f>Lighting!O111</f>
        <v>0</v>
      </c>
      <c r="P112" s="26">
        <f ca="1">Lighting!P111</f>
        <v>0</v>
      </c>
      <c r="Q112" s="26">
        <f>Lighting!Q111</f>
        <v>0</v>
      </c>
      <c r="R112" s="26">
        <f ca="1">Lighting!R111</f>
        <v>0</v>
      </c>
      <c r="S112" s="26">
        <f>Lighting!Y111</f>
        <v>0</v>
      </c>
      <c r="T112" s="26" t="str">
        <f ca="1">Lighting!Z111</f>
        <v/>
      </c>
      <c r="U112" s="26">
        <f ca="1">Lighting!AA111</f>
        <v>0</v>
      </c>
      <c r="V112" s="210" t="str">
        <f ca="1">Lighting!AC111</f>
        <v/>
      </c>
      <c r="W112" s="210" t="str">
        <f ca="1">Lighting!AD111</f>
        <v/>
      </c>
      <c r="X112" s="210" t="str">
        <f ca="1">Lighting!AE111</f>
        <v/>
      </c>
      <c r="Y112" s="210">
        <f ca="1">Lighting!AF111</f>
        <v>0</v>
      </c>
      <c r="Z112" s="210" t="str">
        <f>Lighting!AH111</f>
        <v/>
      </c>
      <c r="AA112" s="210">
        <f>Lighting!AI111</f>
        <v>0</v>
      </c>
      <c r="AB112" s="210" t="str">
        <f>Lighting!AJ111</f>
        <v>NA</v>
      </c>
      <c r="AC112" s="210">
        <f>Lighting!AK111</f>
        <v>0</v>
      </c>
      <c r="AD112" s="210" t="str">
        <f>Lighting!AL111</f>
        <v/>
      </c>
    </row>
    <row r="113" spans="1:30" x14ac:dyDescent="0.35">
      <c r="A113" s="26">
        <f>Lighting!A112</f>
        <v>0</v>
      </c>
      <c r="B113" s="26">
        <f>Lighting!B112</f>
        <v>0</v>
      </c>
      <c r="C113" s="26">
        <f>Lighting!C112</f>
        <v>0</v>
      </c>
      <c r="D113" s="26">
        <f>Lighting!D112</f>
        <v>0</v>
      </c>
      <c r="E113" s="26">
        <f>Lighting!E112</f>
        <v>0</v>
      </c>
      <c r="F113" s="26" t="str">
        <f ca="1">Lighting!F112</f>
        <v/>
      </c>
      <c r="G113" s="26" t="str">
        <f>Lighting!G112</f>
        <v>None</v>
      </c>
      <c r="H113" s="26">
        <f>Lighting!H112</f>
        <v>0</v>
      </c>
      <c r="I113" s="26" t="str">
        <f>Lighting!I112</f>
        <v/>
      </c>
      <c r="J113" s="26">
        <f>Lighting!J112</f>
        <v>0</v>
      </c>
      <c r="K113" s="26" t="str">
        <f>Lighting!K112</f>
        <v/>
      </c>
      <c r="L113" s="26" t="str">
        <f>Lighting!L112</f>
        <v/>
      </c>
      <c r="M113" s="26" t="str">
        <f>Lighting!M112</f>
        <v>None</v>
      </c>
      <c r="N113" s="26">
        <f>Lighting!N112</f>
        <v>0</v>
      </c>
      <c r="O113" s="26">
        <f>Lighting!O112</f>
        <v>0</v>
      </c>
      <c r="P113" s="26">
        <f ca="1">Lighting!P112</f>
        <v>0</v>
      </c>
      <c r="Q113" s="26">
        <f>Lighting!Q112</f>
        <v>0</v>
      </c>
      <c r="R113" s="26">
        <f ca="1">Lighting!R112</f>
        <v>0</v>
      </c>
      <c r="S113" s="26">
        <f>Lighting!Y112</f>
        <v>0</v>
      </c>
      <c r="T113" s="26" t="str">
        <f ca="1">Lighting!Z112</f>
        <v/>
      </c>
      <c r="U113" s="26">
        <f ca="1">Lighting!AA112</f>
        <v>0</v>
      </c>
      <c r="V113" s="210" t="str">
        <f ca="1">Lighting!AC112</f>
        <v/>
      </c>
      <c r="W113" s="210" t="str">
        <f ca="1">Lighting!AD112</f>
        <v/>
      </c>
      <c r="X113" s="210" t="str">
        <f ca="1">Lighting!AE112</f>
        <v/>
      </c>
      <c r="Y113" s="210">
        <f ca="1">Lighting!AF112</f>
        <v>0</v>
      </c>
      <c r="Z113" s="210" t="str">
        <f>Lighting!AH112</f>
        <v/>
      </c>
      <c r="AA113" s="210">
        <f>Lighting!AI112</f>
        <v>0</v>
      </c>
      <c r="AB113" s="210" t="str">
        <f>Lighting!AJ112</f>
        <v>NA</v>
      </c>
      <c r="AC113" s="210">
        <f>Lighting!AK112</f>
        <v>0</v>
      </c>
      <c r="AD113" s="210" t="str">
        <f>Lighting!AL112</f>
        <v/>
      </c>
    </row>
    <row r="114" spans="1:30" x14ac:dyDescent="0.35">
      <c r="A114" s="26">
        <f>Lighting!A113</f>
        <v>0</v>
      </c>
      <c r="B114" s="26">
        <f>Lighting!B113</f>
        <v>0</v>
      </c>
      <c r="C114" s="26">
        <f>Lighting!C113</f>
        <v>0</v>
      </c>
      <c r="D114" s="26">
        <f>Lighting!D113</f>
        <v>0</v>
      </c>
      <c r="E114" s="26">
        <f>Lighting!E113</f>
        <v>0</v>
      </c>
      <c r="F114" s="26" t="str">
        <f ca="1">Lighting!F113</f>
        <v/>
      </c>
      <c r="G114" s="26" t="str">
        <f>Lighting!G113</f>
        <v>None</v>
      </c>
      <c r="H114" s="26">
        <f>Lighting!H113</f>
        <v>0</v>
      </c>
      <c r="I114" s="26" t="str">
        <f>Lighting!I113</f>
        <v/>
      </c>
      <c r="J114" s="26">
        <f>Lighting!J113</f>
        <v>0</v>
      </c>
      <c r="K114" s="26" t="str">
        <f>Lighting!K113</f>
        <v/>
      </c>
      <c r="L114" s="26" t="str">
        <f>Lighting!L113</f>
        <v/>
      </c>
      <c r="M114" s="26" t="str">
        <f>Lighting!M113</f>
        <v>None</v>
      </c>
      <c r="N114" s="26">
        <f>Lighting!N113</f>
        <v>0</v>
      </c>
      <c r="O114" s="26">
        <f>Lighting!O113</f>
        <v>0</v>
      </c>
      <c r="P114" s="26">
        <f ca="1">Lighting!P113</f>
        <v>0</v>
      </c>
      <c r="Q114" s="26">
        <f>Lighting!Q113</f>
        <v>0</v>
      </c>
      <c r="R114" s="26">
        <f ca="1">Lighting!R113</f>
        <v>0</v>
      </c>
      <c r="S114" s="26">
        <f>Lighting!Y113</f>
        <v>0</v>
      </c>
      <c r="T114" s="26" t="str">
        <f ca="1">Lighting!Z113</f>
        <v/>
      </c>
      <c r="U114" s="26">
        <f ca="1">Lighting!AA113</f>
        <v>0</v>
      </c>
      <c r="V114" s="210" t="str">
        <f ca="1">Lighting!AC113</f>
        <v/>
      </c>
      <c r="W114" s="210" t="str">
        <f ca="1">Lighting!AD113</f>
        <v/>
      </c>
      <c r="X114" s="210" t="str">
        <f ca="1">Lighting!AE113</f>
        <v/>
      </c>
      <c r="Y114" s="210">
        <f ca="1">Lighting!AF113</f>
        <v>0</v>
      </c>
      <c r="Z114" s="210" t="str">
        <f>Lighting!AH113</f>
        <v/>
      </c>
      <c r="AA114" s="210">
        <f>Lighting!AI113</f>
        <v>0</v>
      </c>
      <c r="AB114" s="210" t="str">
        <f>Lighting!AJ113</f>
        <v>NA</v>
      </c>
      <c r="AC114" s="210">
        <f>Lighting!AK113</f>
        <v>0</v>
      </c>
      <c r="AD114" s="210" t="str">
        <f>Lighting!AL113</f>
        <v/>
      </c>
    </row>
    <row r="115" spans="1:30" x14ac:dyDescent="0.35">
      <c r="A115" s="26">
        <f>Lighting!A114</f>
        <v>0</v>
      </c>
      <c r="B115" s="26">
        <f>Lighting!B114</f>
        <v>0</v>
      </c>
      <c r="C115" s="26">
        <f>Lighting!C114</f>
        <v>0</v>
      </c>
      <c r="D115" s="26">
        <f>Lighting!D114</f>
        <v>0</v>
      </c>
      <c r="E115" s="26">
        <f>Lighting!E114</f>
        <v>0</v>
      </c>
      <c r="F115" s="26" t="str">
        <f ca="1">Lighting!F114</f>
        <v/>
      </c>
      <c r="G115" s="26" t="str">
        <f>Lighting!G114</f>
        <v>None</v>
      </c>
      <c r="H115" s="26">
        <f>Lighting!H114</f>
        <v>0</v>
      </c>
      <c r="I115" s="26" t="str">
        <f>Lighting!I114</f>
        <v/>
      </c>
      <c r="J115" s="26">
        <f>Lighting!J114</f>
        <v>0</v>
      </c>
      <c r="K115" s="26" t="str">
        <f>Lighting!K114</f>
        <v/>
      </c>
      <c r="L115" s="26" t="str">
        <f>Lighting!L114</f>
        <v/>
      </c>
      <c r="M115" s="26" t="str">
        <f>Lighting!M114</f>
        <v>None</v>
      </c>
      <c r="N115" s="26">
        <f>Lighting!N114</f>
        <v>0</v>
      </c>
      <c r="O115" s="26">
        <f>Lighting!O114</f>
        <v>0</v>
      </c>
      <c r="P115" s="26">
        <f ca="1">Lighting!P114</f>
        <v>0</v>
      </c>
      <c r="Q115" s="26">
        <f>Lighting!Q114</f>
        <v>0</v>
      </c>
      <c r="R115" s="26">
        <f ca="1">Lighting!R114</f>
        <v>0</v>
      </c>
      <c r="S115" s="26">
        <f>Lighting!Y114</f>
        <v>0</v>
      </c>
      <c r="T115" s="26" t="str">
        <f ca="1">Lighting!Z114</f>
        <v/>
      </c>
      <c r="U115" s="26">
        <f ca="1">Lighting!AA114</f>
        <v>0</v>
      </c>
      <c r="V115" s="210" t="str">
        <f ca="1">Lighting!AC114</f>
        <v/>
      </c>
      <c r="W115" s="210" t="str">
        <f ca="1">Lighting!AD114</f>
        <v/>
      </c>
      <c r="X115" s="210" t="str">
        <f ca="1">Lighting!AE114</f>
        <v/>
      </c>
      <c r="Y115" s="210">
        <f ca="1">Lighting!AF114</f>
        <v>0</v>
      </c>
      <c r="Z115" s="210" t="str">
        <f>Lighting!AH114</f>
        <v/>
      </c>
      <c r="AA115" s="210">
        <f>Lighting!AI114</f>
        <v>0</v>
      </c>
      <c r="AB115" s="210" t="str">
        <f>Lighting!AJ114</f>
        <v>NA</v>
      </c>
      <c r="AC115" s="210">
        <f>Lighting!AK114</f>
        <v>0</v>
      </c>
      <c r="AD115" s="210" t="str">
        <f>Lighting!AL114</f>
        <v/>
      </c>
    </row>
    <row r="116" spans="1:30" x14ac:dyDescent="0.35">
      <c r="A116" s="26">
        <f>Lighting!A115</f>
        <v>0</v>
      </c>
      <c r="B116" s="26">
        <f>Lighting!B115</f>
        <v>0</v>
      </c>
      <c r="C116" s="26">
        <f>Lighting!C115</f>
        <v>0</v>
      </c>
      <c r="D116" s="26">
        <f>Lighting!D115</f>
        <v>0</v>
      </c>
      <c r="E116" s="26">
        <f>Lighting!E115</f>
        <v>0</v>
      </c>
      <c r="F116" s="26" t="str">
        <f ca="1">Lighting!F115</f>
        <v/>
      </c>
      <c r="G116" s="26" t="str">
        <f>Lighting!G115</f>
        <v>None</v>
      </c>
      <c r="H116" s="26">
        <f>Lighting!H115</f>
        <v>0</v>
      </c>
      <c r="I116" s="26" t="str">
        <f>Lighting!I115</f>
        <v/>
      </c>
      <c r="J116" s="26">
        <f>Lighting!J115</f>
        <v>0</v>
      </c>
      <c r="K116" s="26" t="str">
        <f>Lighting!K115</f>
        <v/>
      </c>
      <c r="L116" s="26" t="str">
        <f>Lighting!L115</f>
        <v/>
      </c>
      <c r="M116" s="26" t="str">
        <f>Lighting!M115</f>
        <v>None</v>
      </c>
      <c r="N116" s="26">
        <f>Lighting!N115</f>
        <v>0</v>
      </c>
      <c r="O116" s="26">
        <f>Lighting!O115</f>
        <v>0</v>
      </c>
      <c r="P116" s="26">
        <f ca="1">Lighting!P115</f>
        <v>0</v>
      </c>
      <c r="Q116" s="26">
        <f>Lighting!Q115</f>
        <v>0</v>
      </c>
      <c r="R116" s="26">
        <f ca="1">Lighting!R115</f>
        <v>0</v>
      </c>
      <c r="S116" s="26">
        <f>Lighting!Y115</f>
        <v>0</v>
      </c>
      <c r="T116" s="26" t="str">
        <f ca="1">Lighting!Z115</f>
        <v/>
      </c>
      <c r="U116" s="26">
        <f ca="1">Lighting!AA115</f>
        <v>0</v>
      </c>
      <c r="V116" s="210" t="str">
        <f ca="1">Lighting!AC115</f>
        <v/>
      </c>
      <c r="W116" s="210" t="str">
        <f ca="1">Lighting!AD115</f>
        <v/>
      </c>
      <c r="X116" s="210" t="str">
        <f ca="1">Lighting!AE115</f>
        <v/>
      </c>
      <c r="Y116" s="210">
        <f ca="1">Lighting!AF115</f>
        <v>0</v>
      </c>
      <c r="Z116" s="210" t="str">
        <f>Lighting!AH115</f>
        <v/>
      </c>
      <c r="AA116" s="210">
        <f>Lighting!AI115</f>
        <v>0</v>
      </c>
      <c r="AB116" s="210" t="str">
        <f>Lighting!AJ115</f>
        <v>NA</v>
      </c>
      <c r="AC116" s="210">
        <f>Lighting!AK115</f>
        <v>0</v>
      </c>
      <c r="AD116" s="210" t="str">
        <f>Lighting!AL115</f>
        <v/>
      </c>
    </row>
    <row r="117" spans="1:30" x14ac:dyDescent="0.35">
      <c r="A117" s="26">
        <f>Lighting!A116</f>
        <v>0</v>
      </c>
      <c r="B117" s="26">
        <f>Lighting!B116</f>
        <v>0</v>
      </c>
      <c r="C117" s="26">
        <f>Lighting!C116</f>
        <v>0</v>
      </c>
      <c r="D117" s="26">
        <f>Lighting!D116</f>
        <v>0</v>
      </c>
      <c r="E117" s="26">
        <f>Lighting!E116</f>
        <v>0</v>
      </c>
      <c r="F117" s="26" t="str">
        <f ca="1">Lighting!F116</f>
        <v/>
      </c>
      <c r="G117" s="26" t="str">
        <f>Lighting!G116</f>
        <v>None</v>
      </c>
      <c r="H117" s="26">
        <f>Lighting!H116</f>
        <v>0</v>
      </c>
      <c r="I117" s="26" t="str">
        <f>Lighting!I116</f>
        <v/>
      </c>
      <c r="J117" s="26">
        <f>Lighting!J116</f>
        <v>0</v>
      </c>
      <c r="K117" s="26" t="str">
        <f>Lighting!K116</f>
        <v/>
      </c>
      <c r="L117" s="26" t="str">
        <f>Lighting!L116</f>
        <v/>
      </c>
      <c r="M117" s="26" t="str">
        <f>Lighting!M116</f>
        <v>None</v>
      </c>
      <c r="N117" s="26">
        <f>Lighting!N116</f>
        <v>0</v>
      </c>
      <c r="O117" s="26">
        <f>Lighting!O116</f>
        <v>0</v>
      </c>
      <c r="P117" s="26">
        <f ca="1">Lighting!P116</f>
        <v>0</v>
      </c>
      <c r="Q117" s="26">
        <f>Lighting!Q116</f>
        <v>0</v>
      </c>
      <c r="R117" s="26">
        <f ca="1">Lighting!R116</f>
        <v>0</v>
      </c>
      <c r="S117" s="26">
        <f>Lighting!Y116</f>
        <v>0</v>
      </c>
      <c r="T117" s="26" t="str">
        <f ca="1">Lighting!Z116</f>
        <v/>
      </c>
      <c r="U117" s="26">
        <f ca="1">Lighting!AA116</f>
        <v>0</v>
      </c>
      <c r="V117" s="210" t="str">
        <f ca="1">Lighting!AC116</f>
        <v/>
      </c>
      <c r="W117" s="210" t="str">
        <f ca="1">Lighting!AD116</f>
        <v/>
      </c>
      <c r="X117" s="210" t="str">
        <f ca="1">Lighting!AE116</f>
        <v/>
      </c>
      <c r="Y117" s="210">
        <f ca="1">Lighting!AF116</f>
        <v>0</v>
      </c>
      <c r="Z117" s="210" t="str">
        <f>Lighting!AH116</f>
        <v/>
      </c>
      <c r="AA117" s="210">
        <f>Lighting!AI116</f>
        <v>0</v>
      </c>
      <c r="AB117" s="210" t="str">
        <f>Lighting!AJ116</f>
        <v>NA</v>
      </c>
      <c r="AC117" s="210">
        <f>Lighting!AK116</f>
        <v>0</v>
      </c>
      <c r="AD117" s="210" t="str">
        <f>Lighting!AL116</f>
        <v/>
      </c>
    </row>
    <row r="118" spans="1:30" x14ac:dyDescent="0.35">
      <c r="A118" s="26">
        <f>Lighting!A117</f>
        <v>0</v>
      </c>
      <c r="B118" s="26">
        <f>Lighting!B117</f>
        <v>0</v>
      </c>
      <c r="C118" s="26">
        <f>Lighting!C117</f>
        <v>0</v>
      </c>
      <c r="D118" s="26">
        <f>Lighting!D117</f>
        <v>0</v>
      </c>
      <c r="E118" s="26">
        <f>Lighting!E117</f>
        <v>0</v>
      </c>
      <c r="F118" s="26" t="str">
        <f ca="1">Lighting!F117</f>
        <v/>
      </c>
      <c r="G118" s="26" t="str">
        <f>Lighting!G117</f>
        <v>None</v>
      </c>
      <c r="H118" s="26">
        <f>Lighting!H117</f>
        <v>0</v>
      </c>
      <c r="I118" s="26" t="str">
        <f>Lighting!I117</f>
        <v/>
      </c>
      <c r="J118" s="26">
        <f>Lighting!J117</f>
        <v>0</v>
      </c>
      <c r="K118" s="26" t="str">
        <f>Lighting!K117</f>
        <v/>
      </c>
      <c r="L118" s="26" t="str">
        <f>Lighting!L117</f>
        <v/>
      </c>
      <c r="M118" s="26" t="str">
        <f>Lighting!M117</f>
        <v>None</v>
      </c>
      <c r="N118" s="26">
        <f>Lighting!N117</f>
        <v>0</v>
      </c>
      <c r="O118" s="26">
        <f>Lighting!O117</f>
        <v>0</v>
      </c>
      <c r="P118" s="26">
        <f ca="1">Lighting!P117</f>
        <v>0</v>
      </c>
      <c r="Q118" s="26">
        <f>Lighting!Q117</f>
        <v>0</v>
      </c>
      <c r="R118" s="26">
        <f ca="1">Lighting!R117</f>
        <v>0</v>
      </c>
      <c r="S118" s="26">
        <f>Lighting!Y117</f>
        <v>0</v>
      </c>
      <c r="T118" s="26" t="str">
        <f ca="1">Lighting!Z117</f>
        <v/>
      </c>
      <c r="U118" s="26">
        <f ca="1">Lighting!AA117</f>
        <v>0</v>
      </c>
      <c r="V118" s="210" t="str">
        <f ca="1">Lighting!AC117</f>
        <v/>
      </c>
      <c r="W118" s="210" t="str">
        <f ca="1">Lighting!AD117</f>
        <v/>
      </c>
      <c r="X118" s="210" t="str">
        <f ca="1">Lighting!AE117</f>
        <v/>
      </c>
      <c r="Y118" s="210">
        <f ca="1">Lighting!AF117</f>
        <v>0</v>
      </c>
      <c r="Z118" s="210" t="str">
        <f>Lighting!AH117</f>
        <v/>
      </c>
      <c r="AA118" s="210">
        <f>Lighting!AI117</f>
        <v>0</v>
      </c>
      <c r="AB118" s="210" t="str">
        <f>Lighting!AJ117</f>
        <v>NA</v>
      </c>
      <c r="AC118" s="210">
        <f>Lighting!AK117</f>
        <v>0</v>
      </c>
      <c r="AD118" s="210" t="str">
        <f>Lighting!AL117</f>
        <v/>
      </c>
    </row>
    <row r="119" spans="1:30" x14ac:dyDescent="0.35">
      <c r="A119" s="26">
        <f>Lighting!A118</f>
        <v>0</v>
      </c>
      <c r="B119" s="26">
        <f>Lighting!B118</f>
        <v>0</v>
      </c>
      <c r="C119" s="26">
        <f>Lighting!C118</f>
        <v>0</v>
      </c>
      <c r="D119" s="26">
        <f>Lighting!D118</f>
        <v>0</v>
      </c>
      <c r="E119" s="26">
        <f>Lighting!E118</f>
        <v>0</v>
      </c>
      <c r="F119" s="26" t="str">
        <f ca="1">Lighting!F118</f>
        <v/>
      </c>
      <c r="G119" s="26" t="str">
        <f>Lighting!G118</f>
        <v>None</v>
      </c>
      <c r="H119" s="26">
        <f>Lighting!H118</f>
        <v>0</v>
      </c>
      <c r="I119" s="26" t="str">
        <f>Lighting!I118</f>
        <v/>
      </c>
      <c r="J119" s="26">
        <f>Lighting!J118</f>
        <v>0</v>
      </c>
      <c r="K119" s="26" t="str">
        <f>Lighting!K118</f>
        <v/>
      </c>
      <c r="L119" s="26" t="str">
        <f>Lighting!L118</f>
        <v/>
      </c>
      <c r="M119" s="26" t="str">
        <f>Lighting!M118</f>
        <v>None</v>
      </c>
      <c r="N119" s="26">
        <f>Lighting!N118</f>
        <v>0</v>
      </c>
      <c r="O119" s="26">
        <f>Lighting!O118</f>
        <v>0</v>
      </c>
      <c r="P119" s="26">
        <f ca="1">Lighting!P118</f>
        <v>0</v>
      </c>
      <c r="Q119" s="26">
        <f>Lighting!Q118</f>
        <v>0</v>
      </c>
      <c r="R119" s="26">
        <f ca="1">Lighting!R118</f>
        <v>0</v>
      </c>
      <c r="S119" s="26">
        <f>Lighting!Y118</f>
        <v>0</v>
      </c>
      <c r="T119" s="26" t="str">
        <f ca="1">Lighting!Z118</f>
        <v/>
      </c>
      <c r="U119" s="26">
        <f ca="1">Lighting!AA118</f>
        <v>0</v>
      </c>
      <c r="V119" s="210" t="str">
        <f ca="1">Lighting!AC118</f>
        <v/>
      </c>
      <c r="W119" s="210" t="str">
        <f ca="1">Lighting!AD118</f>
        <v/>
      </c>
      <c r="X119" s="210" t="str">
        <f ca="1">Lighting!AE118</f>
        <v/>
      </c>
      <c r="Y119" s="210">
        <f ca="1">Lighting!AF118</f>
        <v>0</v>
      </c>
      <c r="Z119" s="210" t="str">
        <f>Lighting!AH118</f>
        <v/>
      </c>
      <c r="AA119" s="210">
        <f>Lighting!AI118</f>
        <v>0</v>
      </c>
      <c r="AB119" s="210" t="str">
        <f>Lighting!AJ118</f>
        <v>NA</v>
      </c>
      <c r="AC119" s="210">
        <f>Lighting!AK118</f>
        <v>0</v>
      </c>
      <c r="AD119" s="210" t="str">
        <f>Lighting!AL118</f>
        <v/>
      </c>
    </row>
    <row r="120" spans="1:30" x14ac:dyDescent="0.35">
      <c r="A120" s="26">
        <f>Lighting!A119</f>
        <v>0</v>
      </c>
      <c r="B120" s="26">
        <f>Lighting!B119</f>
        <v>0</v>
      </c>
      <c r="C120" s="26">
        <f>Lighting!C119</f>
        <v>0</v>
      </c>
      <c r="D120" s="26">
        <f>Lighting!D119</f>
        <v>0</v>
      </c>
      <c r="E120" s="26">
        <f>Lighting!E119</f>
        <v>0</v>
      </c>
      <c r="F120" s="26" t="str">
        <f ca="1">Lighting!F119</f>
        <v/>
      </c>
      <c r="G120" s="26" t="str">
        <f>Lighting!G119</f>
        <v>None</v>
      </c>
      <c r="H120" s="26">
        <f>Lighting!H119</f>
        <v>0</v>
      </c>
      <c r="I120" s="26" t="str">
        <f>Lighting!I119</f>
        <v/>
      </c>
      <c r="J120" s="26">
        <f>Lighting!J119</f>
        <v>0</v>
      </c>
      <c r="K120" s="26" t="str">
        <f>Lighting!K119</f>
        <v/>
      </c>
      <c r="L120" s="26" t="str">
        <f>Lighting!L119</f>
        <v/>
      </c>
      <c r="M120" s="26" t="str">
        <f>Lighting!M119</f>
        <v>None</v>
      </c>
      <c r="N120" s="26">
        <f>Lighting!N119</f>
        <v>0</v>
      </c>
      <c r="O120" s="26">
        <f>Lighting!O119</f>
        <v>0</v>
      </c>
      <c r="P120" s="26">
        <f ca="1">Lighting!P119</f>
        <v>0</v>
      </c>
      <c r="Q120" s="26">
        <f>Lighting!Q119</f>
        <v>0</v>
      </c>
      <c r="R120" s="26">
        <f ca="1">Lighting!R119</f>
        <v>0</v>
      </c>
      <c r="S120" s="26">
        <f>Lighting!Y119</f>
        <v>0</v>
      </c>
      <c r="T120" s="26" t="str">
        <f ca="1">Lighting!Z119</f>
        <v/>
      </c>
      <c r="U120" s="26">
        <f ca="1">Lighting!AA119</f>
        <v>0</v>
      </c>
      <c r="V120" s="210" t="str">
        <f ca="1">Lighting!AC119</f>
        <v/>
      </c>
      <c r="W120" s="210" t="str">
        <f ca="1">Lighting!AD119</f>
        <v/>
      </c>
      <c r="X120" s="210" t="str">
        <f ca="1">Lighting!AE119</f>
        <v/>
      </c>
      <c r="Y120" s="210">
        <f ca="1">Lighting!AF119</f>
        <v>0</v>
      </c>
      <c r="Z120" s="210" t="str">
        <f>Lighting!AH119</f>
        <v/>
      </c>
      <c r="AA120" s="210">
        <f>Lighting!AI119</f>
        <v>0</v>
      </c>
      <c r="AB120" s="210" t="str">
        <f>Lighting!AJ119</f>
        <v>NA</v>
      </c>
      <c r="AC120" s="210">
        <f>Lighting!AK119</f>
        <v>0</v>
      </c>
      <c r="AD120" s="210" t="str">
        <f>Lighting!AL119</f>
        <v/>
      </c>
    </row>
    <row r="121" spans="1:30" x14ac:dyDescent="0.35">
      <c r="A121" s="26">
        <f>Lighting!A120</f>
        <v>0</v>
      </c>
      <c r="B121" s="26">
        <f>Lighting!B120</f>
        <v>0</v>
      </c>
      <c r="C121" s="26">
        <f>Lighting!C120</f>
        <v>0</v>
      </c>
      <c r="D121" s="26">
        <f>Lighting!D120</f>
        <v>0</v>
      </c>
      <c r="E121" s="26">
        <f>Lighting!E120</f>
        <v>0</v>
      </c>
      <c r="F121" s="26" t="str">
        <f ca="1">Lighting!F120</f>
        <v/>
      </c>
      <c r="G121" s="26" t="str">
        <f>Lighting!G120</f>
        <v>None</v>
      </c>
      <c r="H121" s="26">
        <f>Lighting!H120</f>
        <v>0</v>
      </c>
      <c r="I121" s="26" t="str">
        <f>Lighting!I120</f>
        <v/>
      </c>
      <c r="J121" s="26">
        <f>Lighting!J120</f>
        <v>0</v>
      </c>
      <c r="K121" s="26" t="str">
        <f>Lighting!K120</f>
        <v/>
      </c>
      <c r="L121" s="26" t="str">
        <f>Lighting!L120</f>
        <v/>
      </c>
      <c r="M121" s="26" t="str">
        <f>Lighting!M120</f>
        <v>None</v>
      </c>
      <c r="N121" s="26">
        <f>Lighting!N120</f>
        <v>0</v>
      </c>
      <c r="O121" s="26">
        <f>Lighting!O120</f>
        <v>0</v>
      </c>
      <c r="P121" s="26">
        <f ca="1">Lighting!P120</f>
        <v>0</v>
      </c>
      <c r="Q121" s="26">
        <f>Lighting!Q120</f>
        <v>0</v>
      </c>
      <c r="R121" s="26">
        <f ca="1">Lighting!R120</f>
        <v>0</v>
      </c>
      <c r="S121" s="26">
        <f>Lighting!Y120</f>
        <v>0</v>
      </c>
      <c r="T121" s="26" t="str">
        <f ca="1">Lighting!Z120</f>
        <v/>
      </c>
      <c r="U121" s="26">
        <f ca="1">Lighting!AA120</f>
        <v>0</v>
      </c>
      <c r="V121" s="210" t="str">
        <f ca="1">Lighting!AC120</f>
        <v/>
      </c>
      <c r="W121" s="210" t="str">
        <f ca="1">Lighting!AD120</f>
        <v/>
      </c>
      <c r="X121" s="210" t="str">
        <f ca="1">Lighting!AE120</f>
        <v/>
      </c>
      <c r="Y121" s="210">
        <f ca="1">Lighting!AF120</f>
        <v>0</v>
      </c>
      <c r="Z121" s="210" t="str">
        <f>Lighting!AH120</f>
        <v/>
      </c>
      <c r="AA121" s="210">
        <f>Lighting!AI120</f>
        <v>0</v>
      </c>
      <c r="AB121" s="210" t="str">
        <f>Lighting!AJ120</f>
        <v>NA</v>
      </c>
      <c r="AC121" s="210">
        <f>Lighting!AK120</f>
        <v>0</v>
      </c>
      <c r="AD121" s="210" t="str">
        <f>Lighting!AL120</f>
        <v/>
      </c>
    </row>
    <row r="122" spans="1:30" x14ac:dyDescent="0.35">
      <c r="A122" s="26">
        <f>Lighting!A121</f>
        <v>0</v>
      </c>
      <c r="B122" s="26">
        <f>Lighting!B121</f>
        <v>0</v>
      </c>
      <c r="C122" s="26">
        <f>Lighting!C121</f>
        <v>0</v>
      </c>
      <c r="D122" s="26">
        <f>Lighting!D121</f>
        <v>0</v>
      </c>
      <c r="E122" s="26">
        <f>Lighting!E121</f>
        <v>0</v>
      </c>
      <c r="F122" s="26" t="str">
        <f ca="1">Lighting!F121</f>
        <v/>
      </c>
      <c r="G122" s="26" t="str">
        <f>Lighting!G121</f>
        <v>None</v>
      </c>
      <c r="H122" s="26">
        <f>Lighting!H121</f>
        <v>0</v>
      </c>
      <c r="I122" s="26" t="str">
        <f>Lighting!I121</f>
        <v/>
      </c>
      <c r="J122" s="26">
        <f>Lighting!J121</f>
        <v>0</v>
      </c>
      <c r="K122" s="26" t="str">
        <f>Lighting!K121</f>
        <v/>
      </c>
      <c r="L122" s="26" t="str">
        <f>Lighting!L121</f>
        <v/>
      </c>
      <c r="M122" s="26" t="str">
        <f>Lighting!M121</f>
        <v>None</v>
      </c>
      <c r="N122" s="26">
        <f>Lighting!N121</f>
        <v>0</v>
      </c>
      <c r="O122" s="26">
        <f>Lighting!O121</f>
        <v>0</v>
      </c>
      <c r="P122" s="26">
        <f ca="1">Lighting!P121</f>
        <v>0</v>
      </c>
      <c r="Q122" s="26">
        <f>Lighting!Q121</f>
        <v>0</v>
      </c>
      <c r="R122" s="26">
        <f ca="1">Lighting!R121</f>
        <v>0</v>
      </c>
      <c r="S122" s="26">
        <f>Lighting!Y121</f>
        <v>0</v>
      </c>
      <c r="T122" s="26" t="str">
        <f ca="1">Lighting!Z121</f>
        <v/>
      </c>
      <c r="U122" s="26">
        <f ca="1">Lighting!AA121</f>
        <v>0</v>
      </c>
      <c r="V122" s="210" t="str">
        <f ca="1">Lighting!AC121</f>
        <v/>
      </c>
      <c r="W122" s="210" t="str">
        <f ca="1">Lighting!AD121</f>
        <v/>
      </c>
      <c r="X122" s="210" t="str">
        <f ca="1">Lighting!AE121</f>
        <v/>
      </c>
      <c r="Y122" s="210">
        <f ca="1">Lighting!AF121</f>
        <v>0</v>
      </c>
      <c r="Z122" s="210" t="str">
        <f>Lighting!AH121</f>
        <v/>
      </c>
      <c r="AA122" s="210">
        <f>Lighting!AI121</f>
        <v>0</v>
      </c>
      <c r="AB122" s="210" t="str">
        <f>Lighting!AJ121</f>
        <v>NA</v>
      </c>
      <c r="AC122" s="210">
        <f>Lighting!AK121</f>
        <v>0</v>
      </c>
      <c r="AD122" s="210" t="str">
        <f>Lighting!AL121</f>
        <v/>
      </c>
    </row>
    <row r="123" spans="1:30" x14ac:dyDescent="0.35">
      <c r="A123" s="26">
        <f>Lighting!A122</f>
        <v>0</v>
      </c>
      <c r="B123" s="26">
        <f>Lighting!B122</f>
        <v>0</v>
      </c>
      <c r="C123" s="26">
        <f>Lighting!C122</f>
        <v>0</v>
      </c>
      <c r="D123" s="26">
        <f>Lighting!D122</f>
        <v>0</v>
      </c>
      <c r="E123" s="26">
        <f>Lighting!E122</f>
        <v>0</v>
      </c>
      <c r="F123" s="26" t="str">
        <f ca="1">Lighting!F122</f>
        <v/>
      </c>
      <c r="G123" s="26" t="str">
        <f>Lighting!G122</f>
        <v>None</v>
      </c>
      <c r="H123" s="26">
        <f>Lighting!H122</f>
        <v>0</v>
      </c>
      <c r="I123" s="26" t="str">
        <f>Lighting!I122</f>
        <v/>
      </c>
      <c r="J123" s="26">
        <f>Lighting!J122</f>
        <v>0</v>
      </c>
      <c r="K123" s="26" t="str">
        <f>Lighting!K122</f>
        <v/>
      </c>
      <c r="L123" s="26" t="str">
        <f>Lighting!L122</f>
        <v/>
      </c>
      <c r="M123" s="26" t="str">
        <f>Lighting!M122</f>
        <v>None</v>
      </c>
      <c r="N123" s="26">
        <f>Lighting!N122</f>
        <v>0</v>
      </c>
      <c r="O123" s="26">
        <f>Lighting!O122</f>
        <v>0</v>
      </c>
      <c r="P123" s="26">
        <f ca="1">Lighting!P122</f>
        <v>0</v>
      </c>
      <c r="Q123" s="26">
        <f>Lighting!Q122</f>
        <v>0</v>
      </c>
      <c r="R123" s="26">
        <f ca="1">Lighting!R122</f>
        <v>0</v>
      </c>
      <c r="S123" s="26">
        <f>Lighting!Y122</f>
        <v>0</v>
      </c>
      <c r="T123" s="26" t="str">
        <f ca="1">Lighting!Z122</f>
        <v/>
      </c>
      <c r="U123" s="26">
        <f ca="1">Lighting!AA122</f>
        <v>0</v>
      </c>
      <c r="V123" s="210" t="str">
        <f ca="1">Lighting!AC122</f>
        <v/>
      </c>
      <c r="W123" s="210" t="str">
        <f ca="1">Lighting!AD122</f>
        <v/>
      </c>
      <c r="X123" s="210" t="str">
        <f ca="1">Lighting!AE122</f>
        <v/>
      </c>
      <c r="Y123" s="210">
        <f ca="1">Lighting!AF122</f>
        <v>0</v>
      </c>
      <c r="Z123" s="210" t="str">
        <f>Lighting!AH122</f>
        <v/>
      </c>
      <c r="AA123" s="210">
        <f>Lighting!AI122</f>
        <v>0</v>
      </c>
      <c r="AB123" s="210" t="str">
        <f>Lighting!AJ122</f>
        <v>NA</v>
      </c>
      <c r="AC123" s="210">
        <f>Lighting!AK122</f>
        <v>0</v>
      </c>
      <c r="AD123" s="210" t="str">
        <f>Lighting!AL122</f>
        <v/>
      </c>
    </row>
    <row r="124" spans="1:30" x14ac:dyDescent="0.35">
      <c r="A124" s="26">
        <f>Lighting!A123</f>
        <v>0</v>
      </c>
      <c r="B124" s="26">
        <f>Lighting!B123</f>
        <v>0</v>
      </c>
      <c r="C124" s="26">
        <f>Lighting!C123</f>
        <v>0</v>
      </c>
      <c r="D124" s="26">
        <f>Lighting!D123</f>
        <v>0</v>
      </c>
      <c r="E124" s="26">
        <f>Lighting!E123</f>
        <v>0</v>
      </c>
      <c r="F124" s="26" t="str">
        <f ca="1">Lighting!F123</f>
        <v/>
      </c>
      <c r="G124" s="26" t="str">
        <f>Lighting!G123</f>
        <v>None</v>
      </c>
      <c r="H124" s="26">
        <f>Lighting!H123</f>
        <v>0</v>
      </c>
      <c r="I124" s="26" t="str">
        <f>Lighting!I123</f>
        <v/>
      </c>
      <c r="J124" s="26">
        <f>Lighting!J123</f>
        <v>0</v>
      </c>
      <c r="K124" s="26" t="str">
        <f>Lighting!K123</f>
        <v/>
      </c>
      <c r="L124" s="26" t="str">
        <f>Lighting!L123</f>
        <v/>
      </c>
      <c r="M124" s="26" t="str">
        <f>Lighting!M123</f>
        <v>None</v>
      </c>
      <c r="N124" s="26">
        <f>Lighting!N123</f>
        <v>0</v>
      </c>
      <c r="O124" s="26">
        <f>Lighting!O123</f>
        <v>0</v>
      </c>
      <c r="P124" s="26">
        <f ca="1">Lighting!P123</f>
        <v>0</v>
      </c>
      <c r="Q124" s="26">
        <f>Lighting!Q123</f>
        <v>0</v>
      </c>
      <c r="R124" s="26">
        <f ca="1">Lighting!R123</f>
        <v>0</v>
      </c>
      <c r="S124" s="26">
        <f>Lighting!Y123</f>
        <v>0</v>
      </c>
      <c r="T124" s="26" t="str">
        <f ca="1">Lighting!Z123</f>
        <v/>
      </c>
      <c r="U124" s="26">
        <f ca="1">Lighting!AA123</f>
        <v>0</v>
      </c>
      <c r="V124" s="210" t="str">
        <f ca="1">Lighting!AC123</f>
        <v/>
      </c>
      <c r="W124" s="210" t="str">
        <f ca="1">Lighting!AD123</f>
        <v/>
      </c>
      <c r="X124" s="210" t="str">
        <f ca="1">Lighting!AE123</f>
        <v/>
      </c>
      <c r="Y124" s="210">
        <f ca="1">Lighting!AF123</f>
        <v>0</v>
      </c>
      <c r="Z124" s="210" t="str">
        <f>Lighting!AH123</f>
        <v/>
      </c>
      <c r="AA124" s="210">
        <f>Lighting!AI123</f>
        <v>0</v>
      </c>
      <c r="AB124" s="210" t="str">
        <f>Lighting!AJ123</f>
        <v>NA</v>
      </c>
      <c r="AC124" s="210">
        <f>Lighting!AK123</f>
        <v>0</v>
      </c>
      <c r="AD124" s="210" t="str">
        <f>Lighting!AL123</f>
        <v/>
      </c>
    </row>
    <row r="125" spans="1:30" x14ac:dyDescent="0.35">
      <c r="A125" s="26">
        <f>Lighting!A124</f>
        <v>0</v>
      </c>
      <c r="B125" s="26">
        <f>Lighting!B124</f>
        <v>0</v>
      </c>
      <c r="C125" s="26">
        <f>Lighting!C124</f>
        <v>0</v>
      </c>
      <c r="D125" s="26">
        <f>Lighting!D124</f>
        <v>0</v>
      </c>
      <c r="E125" s="26">
        <f>Lighting!E124</f>
        <v>0</v>
      </c>
      <c r="F125" s="26" t="str">
        <f ca="1">Lighting!F124</f>
        <v/>
      </c>
      <c r="G125" s="26" t="str">
        <f>Lighting!G124</f>
        <v>None</v>
      </c>
      <c r="H125" s="26">
        <f>Lighting!H124</f>
        <v>0</v>
      </c>
      <c r="I125" s="26" t="str">
        <f>Lighting!I124</f>
        <v/>
      </c>
      <c r="J125" s="26">
        <f>Lighting!J124</f>
        <v>0</v>
      </c>
      <c r="K125" s="26" t="str">
        <f>Lighting!K124</f>
        <v/>
      </c>
      <c r="L125" s="26" t="str">
        <f>Lighting!L124</f>
        <v/>
      </c>
      <c r="M125" s="26" t="str">
        <f>Lighting!M124</f>
        <v>None</v>
      </c>
      <c r="N125" s="26">
        <f>Lighting!N124</f>
        <v>0</v>
      </c>
      <c r="O125" s="26">
        <f>Lighting!O124</f>
        <v>0</v>
      </c>
      <c r="P125" s="26">
        <f ca="1">Lighting!P124</f>
        <v>0</v>
      </c>
      <c r="Q125" s="26">
        <f>Lighting!Q124</f>
        <v>0</v>
      </c>
      <c r="R125" s="26">
        <f ca="1">Lighting!R124</f>
        <v>0</v>
      </c>
      <c r="S125" s="26">
        <f>Lighting!Y124</f>
        <v>0</v>
      </c>
      <c r="T125" s="26" t="str">
        <f ca="1">Lighting!Z124</f>
        <v/>
      </c>
      <c r="U125" s="26">
        <f ca="1">Lighting!AA124</f>
        <v>0</v>
      </c>
      <c r="V125" s="210" t="str">
        <f ca="1">Lighting!AC124</f>
        <v/>
      </c>
      <c r="W125" s="210" t="str">
        <f ca="1">Lighting!AD124</f>
        <v/>
      </c>
      <c r="X125" s="210" t="str">
        <f ca="1">Lighting!AE124</f>
        <v/>
      </c>
      <c r="Y125" s="210">
        <f ca="1">Lighting!AF124</f>
        <v>0</v>
      </c>
      <c r="Z125" s="210" t="str">
        <f>Lighting!AH124</f>
        <v/>
      </c>
      <c r="AA125" s="210">
        <f>Lighting!AI124</f>
        <v>0</v>
      </c>
      <c r="AB125" s="210" t="str">
        <f>Lighting!AJ124</f>
        <v>NA</v>
      </c>
      <c r="AC125" s="210">
        <f>Lighting!AK124</f>
        <v>0</v>
      </c>
      <c r="AD125" s="210" t="str">
        <f>Lighting!AL124</f>
        <v/>
      </c>
    </row>
    <row r="126" spans="1:30" x14ac:dyDescent="0.35">
      <c r="A126" s="26">
        <f>Lighting!A125</f>
        <v>0</v>
      </c>
      <c r="B126" s="26">
        <f>Lighting!B125</f>
        <v>0</v>
      </c>
      <c r="C126" s="26">
        <f>Lighting!C125</f>
        <v>0</v>
      </c>
      <c r="D126" s="26">
        <f>Lighting!D125</f>
        <v>0</v>
      </c>
      <c r="E126" s="26">
        <f>Lighting!E125</f>
        <v>0</v>
      </c>
      <c r="F126" s="26" t="str">
        <f ca="1">Lighting!F125</f>
        <v/>
      </c>
      <c r="G126" s="26" t="str">
        <f>Lighting!G125</f>
        <v>None</v>
      </c>
      <c r="H126" s="26">
        <f>Lighting!H125</f>
        <v>0</v>
      </c>
      <c r="I126" s="26" t="str">
        <f>Lighting!I125</f>
        <v/>
      </c>
      <c r="J126" s="26">
        <f>Lighting!J125</f>
        <v>0</v>
      </c>
      <c r="K126" s="26" t="str">
        <f>Lighting!K125</f>
        <v/>
      </c>
      <c r="L126" s="26" t="str">
        <f>Lighting!L125</f>
        <v/>
      </c>
      <c r="M126" s="26" t="str">
        <f>Lighting!M125</f>
        <v>None</v>
      </c>
      <c r="N126" s="26">
        <f>Lighting!N125</f>
        <v>0</v>
      </c>
      <c r="O126" s="26">
        <f>Lighting!O125</f>
        <v>0</v>
      </c>
      <c r="P126" s="26">
        <f ca="1">Lighting!P125</f>
        <v>0</v>
      </c>
      <c r="Q126" s="26">
        <f>Lighting!Q125</f>
        <v>0</v>
      </c>
      <c r="R126" s="26">
        <f ca="1">Lighting!R125</f>
        <v>0</v>
      </c>
      <c r="S126" s="26">
        <f>Lighting!Y125</f>
        <v>0</v>
      </c>
      <c r="T126" s="26" t="str">
        <f ca="1">Lighting!Z125</f>
        <v/>
      </c>
      <c r="U126" s="26">
        <f ca="1">Lighting!AA125</f>
        <v>0</v>
      </c>
      <c r="V126" s="210" t="str">
        <f ca="1">Lighting!AC125</f>
        <v/>
      </c>
      <c r="W126" s="210" t="str">
        <f ca="1">Lighting!AD125</f>
        <v/>
      </c>
      <c r="X126" s="210" t="str">
        <f ca="1">Lighting!AE125</f>
        <v/>
      </c>
      <c r="Y126" s="210">
        <f ca="1">Lighting!AF125</f>
        <v>0</v>
      </c>
      <c r="Z126" s="210" t="str">
        <f>Lighting!AH125</f>
        <v/>
      </c>
      <c r="AA126" s="210">
        <f>Lighting!AI125</f>
        <v>0</v>
      </c>
      <c r="AB126" s="210" t="str">
        <f>Lighting!AJ125</f>
        <v>NA</v>
      </c>
      <c r="AC126" s="210">
        <f>Lighting!AK125</f>
        <v>0</v>
      </c>
      <c r="AD126" s="210" t="str">
        <f>Lighting!AL125</f>
        <v/>
      </c>
    </row>
    <row r="127" spans="1:30" x14ac:dyDescent="0.35">
      <c r="A127" s="26">
        <f>Lighting!A126</f>
        <v>0</v>
      </c>
      <c r="B127" s="26">
        <f>Lighting!B126</f>
        <v>0</v>
      </c>
      <c r="C127" s="26">
        <f>Lighting!C126</f>
        <v>0</v>
      </c>
      <c r="D127" s="26">
        <f>Lighting!D126</f>
        <v>0</v>
      </c>
      <c r="E127" s="26">
        <f>Lighting!E126</f>
        <v>0</v>
      </c>
      <c r="F127" s="26" t="str">
        <f ca="1">Lighting!F126</f>
        <v/>
      </c>
      <c r="G127" s="26" t="str">
        <f>Lighting!G126</f>
        <v>None</v>
      </c>
      <c r="H127" s="26">
        <f>Lighting!H126</f>
        <v>0</v>
      </c>
      <c r="I127" s="26" t="str">
        <f>Lighting!I126</f>
        <v/>
      </c>
      <c r="J127" s="26">
        <f>Lighting!J126</f>
        <v>0</v>
      </c>
      <c r="K127" s="26" t="str">
        <f>Lighting!K126</f>
        <v/>
      </c>
      <c r="L127" s="26" t="str">
        <f>Lighting!L126</f>
        <v/>
      </c>
      <c r="M127" s="26" t="str">
        <f>Lighting!M126</f>
        <v>None</v>
      </c>
      <c r="N127" s="26">
        <f>Lighting!N126</f>
        <v>0</v>
      </c>
      <c r="O127" s="26">
        <f>Lighting!O126</f>
        <v>0</v>
      </c>
      <c r="P127" s="26">
        <f ca="1">Lighting!P126</f>
        <v>0</v>
      </c>
      <c r="Q127" s="26">
        <f>Lighting!Q126</f>
        <v>0</v>
      </c>
      <c r="R127" s="26">
        <f ca="1">Lighting!R126</f>
        <v>0</v>
      </c>
      <c r="S127" s="26">
        <f>Lighting!Y126</f>
        <v>0</v>
      </c>
      <c r="T127" s="26" t="str">
        <f ca="1">Lighting!Z126</f>
        <v/>
      </c>
      <c r="U127" s="26">
        <f ca="1">Lighting!AA126</f>
        <v>0</v>
      </c>
      <c r="V127" s="210" t="str">
        <f ca="1">Lighting!AC126</f>
        <v/>
      </c>
      <c r="W127" s="210" t="str">
        <f ca="1">Lighting!AD126</f>
        <v/>
      </c>
      <c r="X127" s="210" t="str">
        <f ca="1">Lighting!AE126</f>
        <v/>
      </c>
      <c r="Y127" s="210">
        <f ca="1">Lighting!AF126</f>
        <v>0</v>
      </c>
      <c r="Z127" s="210" t="str">
        <f>Lighting!AH126</f>
        <v/>
      </c>
      <c r="AA127" s="210">
        <f>Lighting!AI126</f>
        <v>0</v>
      </c>
      <c r="AB127" s="210" t="str">
        <f>Lighting!AJ126</f>
        <v>NA</v>
      </c>
      <c r="AC127" s="210">
        <f>Lighting!AK126</f>
        <v>0</v>
      </c>
      <c r="AD127" s="210" t="str">
        <f>Lighting!AL126</f>
        <v/>
      </c>
    </row>
    <row r="128" spans="1:30" x14ac:dyDescent="0.35">
      <c r="A128" s="26">
        <f>Lighting!A127</f>
        <v>0</v>
      </c>
      <c r="B128" s="26">
        <f>Lighting!B127</f>
        <v>0</v>
      </c>
      <c r="C128" s="26">
        <f>Lighting!C127</f>
        <v>0</v>
      </c>
      <c r="D128" s="26">
        <f>Lighting!D127</f>
        <v>0</v>
      </c>
      <c r="E128" s="26">
        <f>Lighting!E127</f>
        <v>0</v>
      </c>
      <c r="F128" s="26" t="str">
        <f ca="1">Lighting!F127</f>
        <v/>
      </c>
      <c r="G128" s="26" t="str">
        <f>Lighting!G127</f>
        <v>None</v>
      </c>
      <c r="H128" s="26">
        <f>Lighting!H127</f>
        <v>0</v>
      </c>
      <c r="I128" s="26" t="str">
        <f>Lighting!I127</f>
        <v/>
      </c>
      <c r="J128" s="26">
        <f>Lighting!J127</f>
        <v>0</v>
      </c>
      <c r="K128" s="26" t="str">
        <f>Lighting!K127</f>
        <v/>
      </c>
      <c r="L128" s="26" t="str">
        <f>Lighting!L127</f>
        <v/>
      </c>
      <c r="M128" s="26" t="str">
        <f>Lighting!M127</f>
        <v>None</v>
      </c>
      <c r="N128" s="26">
        <f>Lighting!N127</f>
        <v>0</v>
      </c>
      <c r="O128" s="26">
        <f>Lighting!O127</f>
        <v>0</v>
      </c>
      <c r="P128" s="26">
        <f ca="1">Lighting!P127</f>
        <v>0</v>
      </c>
      <c r="Q128" s="26">
        <f>Lighting!Q127</f>
        <v>0</v>
      </c>
      <c r="R128" s="26">
        <f ca="1">Lighting!R127</f>
        <v>0</v>
      </c>
      <c r="S128" s="26">
        <f>Lighting!Y127</f>
        <v>0</v>
      </c>
      <c r="T128" s="26" t="str">
        <f ca="1">Lighting!Z127</f>
        <v/>
      </c>
      <c r="U128" s="26">
        <f ca="1">Lighting!AA127</f>
        <v>0</v>
      </c>
      <c r="V128" s="210" t="str">
        <f ca="1">Lighting!AC127</f>
        <v/>
      </c>
      <c r="W128" s="210" t="str">
        <f ca="1">Lighting!AD127</f>
        <v/>
      </c>
      <c r="X128" s="210" t="str">
        <f ca="1">Lighting!AE127</f>
        <v/>
      </c>
      <c r="Y128" s="210">
        <f ca="1">Lighting!AF127</f>
        <v>0</v>
      </c>
      <c r="Z128" s="210" t="str">
        <f>Lighting!AH127</f>
        <v/>
      </c>
      <c r="AA128" s="210">
        <f>Lighting!AI127</f>
        <v>0</v>
      </c>
      <c r="AB128" s="210" t="str">
        <f>Lighting!AJ127</f>
        <v>NA</v>
      </c>
      <c r="AC128" s="210">
        <f>Lighting!AK127</f>
        <v>0</v>
      </c>
      <c r="AD128" s="210" t="str">
        <f>Lighting!AL127</f>
        <v/>
      </c>
    </row>
    <row r="129" spans="1:30" x14ac:dyDescent="0.35">
      <c r="A129" s="26">
        <f>Lighting!A128</f>
        <v>0</v>
      </c>
      <c r="B129" s="26">
        <f>Lighting!B128</f>
        <v>0</v>
      </c>
      <c r="C129" s="26">
        <f>Lighting!C128</f>
        <v>0</v>
      </c>
      <c r="D129" s="26">
        <f>Lighting!D128</f>
        <v>0</v>
      </c>
      <c r="E129" s="26">
        <f>Lighting!E128</f>
        <v>0</v>
      </c>
      <c r="F129" s="26" t="str">
        <f ca="1">Lighting!F128</f>
        <v/>
      </c>
      <c r="G129" s="26" t="str">
        <f>Lighting!G128</f>
        <v>None</v>
      </c>
      <c r="H129" s="26">
        <f>Lighting!H128</f>
        <v>0</v>
      </c>
      <c r="I129" s="26" t="str">
        <f>Lighting!I128</f>
        <v/>
      </c>
      <c r="J129" s="26">
        <f>Lighting!J128</f>
        <v>0</v>
      </c>
      <c r="K129" s="26" t="str">
        <f>Lighting!K128</f>
        <v/>
      </c>
      <c r="L129" s="26" t="str">
        <f>Lighting!L128</f>
        <v/>
      </c>
      <c r="M129" s="26" t="str">
        <f>Lighting!M128</f>
        <v>None</v>
      </c>
      <c r="N129" s="26">
        <f>Lighting!N128</f>
        <v>0</v>
      </c>
      <c r="O129" s="26">
        <f>Lighting!O128</f>
        <v>0</v>
      </c>
      <c r="P129" s="26">
        <f ca="1">Lighting!P128</f>
        <v>0</v>
      </c>
      <c r="Q129" s="26">
        <f>Lighting!Q128</f>
        <v>0</v>
      </c>
      <c r="R129" s="26">
        <f ca="1">Lighting!R128</f>
        <v>0</v>
      </c>
      <c r="S129" s="26">
        <f>Lighting!Y128</f>
        <v>0</v>
      </c>
      <c r="T129" s="26" t="str">
        <f ca="1">Lighting!Z128</f>
        <v/>
      </c>
      <c r="U129" s="26">
        <f ca="1">Lighting!AA128</f>
        <v>0</v>
      </c>
      <c r="V129" s="210" t="str">
        <f ca="1">Lighting!AC128</f>
        <v/>
      </c>
      <c r="W129" s="210" t="str">
        <f ca="1">Lighting!AD128</f>
        <v/>
      </c>
      <c r="X129" s="210" t="str">
        <f ca="1">Lighting!AE128</f>
        <v/>
      </c>
      <c r="Y129" s="210">
        <f ca="1">Lighting!AF128</f>
        <v>0</v>
      </c>
      <c r="Z129" s="210" t="str">
        <f>Lighting!AH128</f>
        <v/>
      </c>
      <c r="AA129" s="210">
        <f>Lighting!AI128</f>
        <v>0</v>
      </c>
      <c r="AB129" s="210" t="str">
        <f>Lighting!AJ128</f>
        <v>NA</v>
      </c>
      <c r="AC129" s="210">
        <f>Lighting!AK128</f>
        <v>0</v>
      </c>
      <c r="AD129" s="210" t="str">
        <f>Lighting!AL128</f>
        <v/>
      </c>
    </row>
    <row r="130" spans="1:30" x14ac:dyDescent="0.35">
      <c r="A130" s="26">
        <f>Lighting!A129</f>
        <v>0</v>
      </c>
      <c r="B130" s="26">
        <f>Lighting!B129</f>
        <v>0</v>
      </c>
      <c r="C130" s="26">
        <f>Lighting!C129</f>
        <v>0</v>
      </c>
      <c r="D130" s="26">
        <f>Lighting!D129</f>
        <v>0</v>
      </c>
      <c r="E130" s="26">
        <f>Lighting!E129</f>
        <v>0</v>
      </c>
      <c r="F130" s="26" t="str">
        <f ca="1">Lighting!F129</f>
        <v/>
      </c>
      <c r="G130" s="26" t="str">
        <f>Lighting!G129</f>
        <v>None</v>
      </c>
      <c r="H130" s="26">
        <f>Lighting!H129</f>
        <v>0</v>
      </c>
      <c r="I130" s="26" t="str">
        <f>Lighting!I129</f>
        <v/>
      </c>
      <c r="J130" s="26">
        <f>Lighting!J129</f>
        <v>0</v>
      </c>
      <c r="K130" s="26" t="str">
        <f>Lighting!K129</f>
        <v/>
      </c>
      <c r="L130" s="26" t="str">
        <f>Lighting!L129</f>
        <v/>
      </c>
      <c r="M130" s="26" t="str">
        <f>Lighting!M129</f>
        <v>None</v>
      </c>
      <c r="N130" s="26">
        <f>Lighting!N129</f>
        <v>0</v>
      </c>
      <c r="O130" s="26">
        <f>Lighting!O129</f>
        <v>0</v>
      </c>
      <c r="P130" s="26">
        <f ca="1">Lighting!P129</f>
        <v>0</v>
      </c>
      <c r="Q130" s="26">
        <f>Lighting!Q129</f>
        <v>0</v>
      </c>
      <c r="R130" s="26">
        <f ca="1">Lighting!R129</f>
        <v>0</v>
      </c>
      <c r="S130" s="26">
        <f>Lighting!Y129</f>
        <v>0</v>
      </c>
      <c r="T130" s="26" t="str">
        <f ca="1">Lighting!Z129</f>
        <v/>
      </c>
      <c r="U130" s="26">
        <f ca="1">Lighting!AA129</f>
        <v>0</v>
      </c>
      <c r="V130" s="210" t="str">
        <f ca="1">Lighting!AC129</f>
        <v/>
      </c>
      <c r="W130" s="210" t="str">
        <f ca="1">Lighting!AD129</f>
        <v/>
      </c>
      <c r="X130" s="210" t="str">
        <f ca="1">Lighting!AE129</f>
        <v/>
      </c>
      <c r="Y130" s="210">
        <f ca="1">Lighting!AF129</f>
        <v>0</v>
      </c>
      <c r="Z130" s="210" t="str">
        <f>Lighting!AH129</f>
        <v/>
      </c>
      <c r="AA130" s="210">
        <f>Lighting!AI129</f>
        <v>0</v>
      </c>
      <c r="AB130" s="210" t="str">
        <f>Lighting!AJ129</f>
        <v>NA</v>
      </c>
      <c r="AC130" s="210">
        <f>Lighting!AK129</f>
        <v>0</v>
      </c>
      <c r="AD130" s="210" t="str">
        <f>Lighting!AL129</f>
        <v/>
      </c>
    </row>
    <row r="131" spans="1:30" x14ac:dyDescent="0.35">
      <c r="A131" s="26">
        <f>Lighting!A130</f>
        <v>0</v>
      </c>
      <c r="B131" s="26">
        <f>Lighting!B130</f>
        <v>0</v>
      </c>
      <c r="C131" s="26">
        <f>Lighting!C130</f>
        <v>0</v>
      </c>
      <c r="D131" s="26">
        <f>Lighting!D130</f>
        <v>0</v>
      </c>
      <c r="E131" s="26">
        <f>Lighting!E130</f>
        <v>0</v>
      </c>
      <c r="F131" s="26" t="str">
        <f ca="1">Lighting!F130</f>
        <v/>
      </c>
      <c r="G131" s="26" t="str">
        <f>Lighting!G130</f>
        <v>None</v>
      </c>
      <c r="H131" s="26">
        <f>Lighting!H130</f>
        <v>0</v>
      </c>
      <c r="I131" s="26" t="str">
        <f>Lighting!I130</f>
        <v/>
      </c>
      <c r="J131" s="26">
        <f>Lighting!J130</f>
        <v>0</v>
      </c>
      <c r="K131" s="26" t="str">
        <f>Lighting!K130</f>
        <v/>
      </c>
      <c r="L131" s="26" t="str">
        <f>Lighting!L130</f>
        <v/>
      </c>
      <c r="M131" s="26" t="str">
        <f>Lighting!M130</f>
        <v>None</v>
      </c>
      <c r="N131" s="26">
        <f>Lighting!N130</f>
        <v>0</v>
      </c>
      <c r="O131" s="26">
        <f>Lighting!O130</f>
        <v>0</v>
      </c>
      <c r="P131" s="26">
        <f ca="1">Lighting!P130</f>
        <v>0</v>
      </c>
      <c r="Q131" s="26">
        <f>Lighting!Q130</f>
        <v>0</v>
      </c>
      <c r="R131" s="26">
        <f ca="1">Lighting!R130</f>
        <v>0</v>
      </c>
      <c r="S131" s="26">
        <f>Lighting!Y130</f>
        <v>0</v>
      </c>
      <c r="T131" s="26" t="str">
        <f ca="1">Lighting!Z130</f>
        <v/>
      </c>
      <c r="U131" s="26">
        <f ca="1">Lighting!AA130</f>
        <v>0</v>
      </c>
      <c r="V131" s="210" t="str">
        <f ca="1">Lighting!AC130</f>
        <v/>
      </c>
      <c r="W131" s="210" t="str">
        <f ca="1">Lighting!AD130</f>
        <v/>
      </c>
      <c r="X131" s="210" t="str">
        <f ca="1">Lighting!AE130</f>
        <v/>
      </c>
      <c r="Y131" s="210">
        <f ca="1">Lighting!AF130</f>
        <v>0</v>
      </c>
      <c r="Z131" s="210" t="str">
        <f>Lighting!AH130</f>
        <v/>
      </c>
      <c r="AA131" s="210">
        <f>Lighting!AI130</f>
        <v>0</v>
      </c>
      <c r="AB131" s="210" t="str">
        <f>Lighting!AJ130</f>
        <v>NA</v>
      </c>
      <c r="AC131" s="210">
        <f>Lighting!AK130</f>
        <v>0</v>
      </c>
      <c r="AD131" s="210" t="str">
        <f>Lighting!AL130</f>
        <v/>
      </c>
    </row>
    <row r="132" spans="1:30" x14ac:dyDescent="0.35">
      <c r="A132" s="26">
        <f>Lighting!A131</f>
        <v>0</v>
      </c>
      <c r="B132" s="26">
        <f>Lighting!B131</f>
        <v>0</v>
      </c>
      <c r="C132" s="26">
        <f>Lighting!C131</f>
        <v>0</v>
      </c>
      <c r="D132" s="26">
        <f>Lighting!D131</f>
        <v>0</v>
      </c>
      <c r="E132" s="26">
        <f>Lighting!E131</f>
        <v>0</v>
      </c>
      <c r="F132" s="26" t="str">
        <f ca="1">Lighting!F131</f>
        <v/>
      </c>
      <c r="G132" s="26" t="str">
        <f>Lighting!G131</f>
        <v>None</v>
      </c>
      <c r="H132" s="26">
        <f>Lighting!H131</f>
        <v>0</v>
      </c>
      <c r="I132" s="26" t="str">
        <f>Lighting!I131</f>
        <v/>
      </c>
      <c r="J132" s="26">
        <f>Lighting!J131</f>
        <v>0</v>
      </c>
      <c r="K132" s="26" t="str">
        <f>Lighting!K131</f>
        <v/>
      </c>
      <c r="L132" s="26" t="str">
        <f>Lighting!L131</f>
        <v/>
      </c>
      <c r="M132" s="26" t="str">
        <f>Lighting!M131</f>
        <v>None</v>
      </c>
      <c r="N132" s="26">
        <f>Lighting!N131</f>
        <v>0</v>
      </c>
      <c r="O132" s="26">
        <f>Lighting!O131</f>
        <v>0</v>
      </c>
      <c r="P132" s="26">
        <f ca="1">Lighting!P131</f>
        <v>0</v>
      </c>
      <c r="Q132" s="26">
        <f>Lighting!Q131</f>
        <v>0</v>
      </c>
      <c r="R132" s="26">
        <f ca="1">Lighting!R131</f>
        <v>0</v>
      </c>
      <c r="S132" s="26">
        <f>Lighting!Y131</f>
        <v>0</v>
      </c>
      <c r="T132" s="26" t="str">
        <f ca="1">Lighting!Z131</f>
        <v/>
      </c>
      <c r="U132" s="26">
        <f ca="1">Lighting!AA131</f>
        <v>0</v>
      </c>
      <c r="V132" s="210" t="str">
        <f ca="1">Lighting!AC131</f>
        <v/>
      </c>
      <c r="W132" s="210" t="str">
        <f ca="1">Lighting!AD131</f>
        <v/>
      </c>
      <c r="X132" s="210" t="str">
        <f ca="1">Lighting!AE131</f>
        <v/>
      </c>
      <c r="Y132" s="210">
        <f ca="1">Lighting!AF131</f>
        <v>0</v>
      </c>
      <c r="Z132" s="210" t="str">
        <f>Lighting!AH131</f>
        <v/>
      </c>
      <c r="AA132" s="210">
        <f>Lighting!AI131</f>
        <v>0</v>
      </c>
      <c r="AB132" s="210" t="str">
        <f>Lighting!AJ131</f>
        <v>NA</v>
      </c>
      <c r="AC132" s="210">
        <f>Lighting!AK131</f>
        <v>0</v>
      </c>
      <c r="AD132" s="210" t="str">
        <f>Lighting!AL131</f>
        <v/>
      </c>
    </row>
    <row r="133" spans="1:30" x14ac:dyDescent="0.35">
      <c r="A133" s="26">
        <f>Lighting!A132</f>
        <v>0</v>
      </c>
      <c r="B133" s="26">
        <f>Lighting!B132</f>
        <v>0</v>
      </c>
      <c r="C133" s="26">
        <f>Lighting!C132</f>
        <v>0</v>
      </c>
      <c r="D133" s="26">
        <f>Lighting!D132</f>
        <v>0</v>
      </c>
      <c r="E133" s="26">
        <f>Lighting!E132</f>
        <v>0</v>
      </c>
      <c r="F133" s="26" t="str">
        <f ca="1">Lighting!F132</f>
        <v/>
      </c>
      <c r="G133" s="26" t="str">
        <f>Lighting!G132</f>
        <v>None</v>
      </c>
      <c r="H133" s="26">
        <f>Lighting!H132</f>
        <v>0</v>
      </c>
      <c r="I133" s="26" t="str">
        <f>Lighting!I132</f>
        <v/>
      </c>
      <c r="J133" s="26">
        <f>Lighting!J132</f>
        <v>0</v>
      </c>
      <c r="K133" s="26" t="str">
        <f>Lighting!K132</f>
        <v/>
      </c>
      <c r="L133" s="26" t="str">
        <f>Lighting!L132</f>
        <v/>
      </c>
      <c r="M133" s="26" t="str">
        <f>Lighting!M132</f>
        <v>None</v>
      </c>
      <c r="N133" s="26">
        <f>Lighting!N132</f>
        <v>0</v>
      </c>
      <c r="O133" s="26">
        <f>Lighting!O132</f>
        <v>0</v>
      </c>
      <c r="P133" s="26">
        <f ca="1">Lighting!P132</f>
        <v>0</v>
      </c>
      <c r="Q133" s="26">
        <f>Lighting!Q132</f>
        <v>0</v>
      </c>
      <c r="R133" s="26">
        <f ca="1">Lighting!R132</f>
        <v>0</v>
      </c>
      <c r="S133" s="26">
        <f>Lighting!Y132</f>
        <v>0</v>
      </c>
      <c r="T133" s="26" t="str">
        <f ca="1">Lighting!Z132</f>
        <v/>
      </c>
      <c r="U133" s="26">
        <f ca="1">Lighting!AA132</f>
        <v>0</v>
      </c>
      <c r="V133" s="210" t="str">
        <f ca="1">Lighting!AC132</f>
        <v/>
      </c>
      <c r="W133" s="210" t="str">
        <f ca="1">Lighting!AD132</f>
        <v/>
      </c>
      <c r="X133" s="210" t="str">
        <f ca="1">Lighting!AE132</f>
        <v/>
      </c>
      <c r="Y133" s="210">
        <f ca="1">Lighting!AF132</f>
        <v>0</v>
      </c>
      <c r="Z133" s="210" t="str">
        <f>Lighting!AH132</f>
        <v/>
      </c>
      <c r="AA133" s="210">
        <f>Lighting!AI132</f>
        <v>0</v>
      </c>
      <c r="AB133" s="210" t="str">
        <f>Lighting!AJ132</f>
        <v>NA</v>
      </c>
      <c r="AC133" s="210">
        <f>Lighting!AK132</f>
        <v>0</v>
      </c>
      <c r="AD133" s="210" t="str">
        <f>Lighting!AL132</f>
        <v/>
      </c>
    </row>
    <row r="134" spans="1:30" x14ac:dyDescent="0.35">
      <c r="A134" s="26">
        <f>Lighting!A133</f>
        <v>0</v>
      </c>
      <c r="B134" s="26">
        <f>Lighting!B133</f>
        <v>0</v>
      </c>
      <c r="C134" s="26">
        <f>Lighting!C133</f>
        <v>0</v>
      </c>
      <c r="D134" s="26">
        <f>Lighting!D133</f>
        <v>0</v>
      </c>
      <c r="E134" s="26">
        <f>Lighting!E133</f>
        <v>0</v>
      </c>
      <c r="F134" s="26" t="str">
        <f ca="1">Lighting!F133</f>
        <v/>
      </c>
      <c r="G134" s="26" t="str">
        <f>Lighting!G133</f>
        <v>None</v>
      </c>
      <c r="H134" s="26">
        <f>Lighting!H133</f>
        <v>0</v>
      </c>
      <c r="I134" s="26" t="str">
        <f>Lighting!I133</f>
        <v/>
      </c>
      <c r="J134" s="26">
        <f>Lighting!J133</f>
        <v>0</v>
      </c>
      <c r="K134" s="26" t="str">
        <f>Lighting!K133</f>
        <v/>
      </c>
      <c r="L134" s="26" t="str">
        <f>Lighting!L133</f>
        <v/>
      </c>
      <c r="M134" s="26" t="str">
        <f>Lighting!M133</f>
        <v>None</v>
      </c>
      <c r="N134" s="26">
        <f>Lighting!N133</f>
        <v>0</v>
      </c>
      <c r="O134" s="26">
        <f>Lighting!O133</f>
        <v>0</v>
      </c>
      <c r="P134" s="26">
        <f ca="1">Lighting!P133</f>
        <v>0</v>
      </c>
      <c r="Q134" s="26">
        <f>Lighting!Q133</f>
        <v>0</v>
      </c>
      <c r="R134" s="26">
        <f ca="1">Lighting!R133</f>
        <v>0</v>
      </c>
      <c r="S134" s="26">
        <f>Lighting!Y133</f>
        <v>0</v>
      </c>
      <c r="T134" s="26" t="str">
        <f ca="1">Lighting!Z133</f>
        <v/>
      </c>
      <c r="U134" s="26">
        <f ca="1">Lighting!AA133</f>
        <v>0</v>
      </c>
      <c r="V134" s="210" t="str">
        <f ca="1">Lighting!AC133</f>
        <v/>
      </c>
      <c r="W134" s="210" t="str">
        <f ca="1">Lighting!AD133</f>
        <v/>
      </c>
      <c r="X134" s="210" t="str">
        <f ca="1">Lighting!AE133</f>
        <v/>
      </c>
      <c r="Y134" s="210">
        <f ca="1">Lighting!AF133</f>
        <v>0</v>
      </c>
      <c r="Z134" s="210" t="str">
        <f>Lighting!AH133</f>
        <v/>
      </c>
      <c r="AA134" s="210">
        <f>Lighting!AI133</f>
        <v>0</v>
      </c>
      <c r="AB134" s="210" t="str">
        <f>Lighting!AJ133</f>
        <v>NA</v>
      </c>
      <c r="AC134" s="210">
        <f>Lighting!AK133</f>
        <v>0</v>
      </c>
      <c r="AD134" s="210" t="str">
        <f>Lighting!AL133</f>
        <v/>
      </c>
    </row>
    <row r="135" spans="1:30" x14ac:dyDescent="0.35">
      <c r="A135" s="26">
        <f>Lighting!A134</f>
        <v>0</v>
      </c>
      <c r="B135" s="26">
        <f>Lighting!B134</f>
        <v>0</v>
      </c>
      <c r="C135" s="26">
        <f>Lighting!C134</f>
        <v>0</v>
      </c>
      <c r="D135" s="26">
        <f>Lighting!D134</f>
        <v>0</v>
      </c>
      <c r="E135" s="26">
        <f>Lighting!E134</f>
        <v>0</v>
      </c>
      <c r="F135" s="26" t="str">
        <f ca="1">Lighting!F134</f>
        <v/>
      </c>
      <c r="G135" s="26" t="str">
        <f>Lighting!G134</f>
        <v>None</v>
      </c>
      <c r="H135" s="26">
        <f>Lighting!H134</f>
        <v>0</v>
      </c>
      <c r="I135" s="26" t="str">
        <f>Lighting!I134</f>
        <v/>
      </c>
      <c r="J135" s="26">
        <f>Lighting!J134</f>
        <v>0</v>
      </c>
      <c r="K135" s="26" t="str">
        <f>Lighting!K134</f>
        <v/>
      </c>
      <c r="L135" s="26" t="str">
        <f>Lighting!L134</f>
        <v/>
      </c>
      <c r="M135" s="26" t="str">
        <f>Lighting!M134</f>
        <v>None</v>
      </c>
      <c r="N135" s="26">
        <f>Lighting!N134</f>
        <v>0</v>
      </c>
      <c r="O135" s="26">
        <f>Lighting!O134</f>
        <v>0</v>
      </c>
      <c r="P135" s="26">
        <f ca="1">Lighting!P134</f>
        <v>0</v>
      </c>
      <c r="Q135" s="26">
        <f>Lighting!Q134</f>
        <v>0</v>
      </c>
      <c r="R135" s="26">
        <f ca="1">Lighting!R134</f>
        <v>0</v>
      </c>
      <c r="S135" s="26">
        <f>Lighting!Y134</f>
        <v>0</v>
      </c>
      <c r="T135" s="26" t="str">
        <f ca="1">Lighting!Z134</f>
        <v/>
      </c>
      <c r="U135" s="26">
        <f ca="1">Lighting!AA134</f>
        <v>0</v>
      </c>
      <c r="V135" s="210" t="str">
        <f ca="1">Lighting!AC134</f>
        <v/>
      </c>
      <c r="W135" s="210" t="str">
        <f ca="1">Lighting!AD134</f>
        <v/>
      </c>
      <c r="X135" s="210" t="str">
        <f ca="1">Lighting!AE134</f>
        <v/>
      </c>
      <c r="Y135" s="210">
        <f ca="1">Lighting!AF134</f>
        <v>0</v>
      </c>
      <c r="Z135" s="210" t="str">
        <f>Lighting!AH134</f>
        <v/>
      </c>
      <c r="AA135" s="210">
        <f>Lighting!AI134</f>
        <v>0</v>
      </c>
      <c r="AB135" s="210" t="str">
        <f>Lighting!AJ134</f>
        <v>NA</v>
      </c>
      <c r="AC135" s="210">
        <f>Lighting!AK134</f>
        <v>0</v>
      </c>
      <c r="AD135" s="210" t="str">
        <f>Lighting!AL134</f>
        <v/>
      </c>
    </row>
    <row r="136" spans="1:30" x14ac:dyDescent="0.35">
      <c r="A136" s="26">
        <f>Lighting!A135</f>
        <v>0</v>
      </c>
      <c r="B136" s="26">
        <f>Lighting!B135</f>
        <v>0</v>
      </c>
      <c r="C136" s="26">
        <f>Lighting!C135</f>
        <v>0</v>
      </c>
      <c r="D136" s="26">
        <f>Lighting!D135</f>
        <v>0</v>
      </c>
      <c r="E136" s="26">
        <f>Lighting!E135</f>
        <v>0</v>
      </c>
      <c r="F136" s="26" t="str">
        <f ca="1">Lighting!F135</f>
        <v/>
      </c>
      <c r="G136" s="26" t="str">
        <f>Lighting!G135</f>
        <v>None</v>
      </c>
      <c r="H136" s="26">
        <f>Lighting!H135</f>
        <v>0</v>
      </c>
      <c r="I136" s="26" t="str">
        <f>Lighting!I135</f>
        <v/>
      </c>
      <c r="J136" s="26">
        <f>Lighting!J135</f>
        <v>0</v>
      </c>
      <c r="K136" s="26" t="str">
        <f>Lighting!K135</f>
        <v/>
      </c>
      <c r="L136" s="26" t="str">
        <f>Lighting!L135</f>
        <v/>
      </c>
      <c r="M136" s="26" t="str">
        <f>Lighting!M135</f>
        <v>None</v>
      </c>
      <c r="N136" s="26">
        <f>Lighting!N135</f>
        <v>0</v>
      </c>
      <c r="O136" s="26">
        <f>Lighting!O135</f>
        <v>0</v>
      </c>
      <c r="P136" s="26">
        <f ca="1">Lighting!P135</f>
        <v>0</v>
      </c>
      <c r="Q136" s="26">
        <f>Lighting!Q135</f>
        <v>0</v>
      </c>
      <c r="R136" s="26">
        <f ca="1">Lighting!R135</f>
        <v>0</v>
      </c>
      <c r="S136" s="26">
        <f>Lighting!Y135</f>
        <v>0</v>
      </c>
      <c r="T136" s="26" t="str">
        <f ca="1">Lighting!Z135</f>
        <v/>
      </c>
      <c r="U136" s="26">
        <f ca="1">Lighting!AA135</f>
        <v>0</v>
      </c>
      <c r="V136" s="210" t="str">
        <f ca="1">Lighting!AC135</f>
        <v/>
      </c>
      <c r="W136" s="210" t="str">
        <f ca="1">Lighting!AD135</f>
        <v/>
      </c>
      <c r="X136" s="210" t="str">
        <f ca="1">Lighting!AE135</f>
        <v/>
      </c>
      <c r="Y136" s="210">
        <f ca="1">Lighting!AF135</f>
        <v>0</v>
      </c>
      <c r="Z136" s="210" t="str">
        <f>Lighting!AH135</f>
        <v/>
      </c>
      <c r="AA136" s="210">
        <f>Lighting!AI135</f>
        <v>0</v>
      </c>
      <c r="AB136" s="210" t="str">
        <f>Lighting!AJ135</f>
        <v>NA</v>
      </c>
      <c r="AC136" s="210">
        <f>Lighting!AK135</f>
        <v>0</v>
      </c>
      <c r="AD136" s="210" t="str">
        <f>Lighting!AL135</f>
        <v/>
      </c>
    </row>
    <row r="137" spans="1:30" x14ac:dyDescent="0.35">
      <c r="A137" s="26">
        <f>Lighting!A136</f>
        <v>0</v>
      </c>
      <c r="B137" s="26">
        <f>Lighting!B136</f>
        <v>0</v>
      </c>
      <c r="C137" s="26">
        <f>Lighting!C136</f>
        <v>0</v>
      </c>
      <c r="D137" s="26">
        <f>Lighting!D136</f>
        <v>0</v>
      </c>
      <c r="E137" s="26">
        <f>Lighting!E136</f>
        <v>0</v>
      </c>
      <c r="F137" s="26" t="str">
        <f ca="1">Lighting!F136</f>
        <v/>
      </c>
      <c r="G137" s="26" t="str">
        <f>Lighting!G136</f>
        <v>None</v>
      </c>
      <c r="H137" s="26">
        <f>Lighting!H136</f>
        <v>0</v>
      </c>
      <c r="I137" s="26" t="str">
        <f>Lighting!I136</f>
        <v/>
      </c>
      <c r="J137" s="26">
        <f>Lighting!J136</f>
        <v>0</v>
      </c>
      <c r="K137" s="26" t="str">
        <f>Lighting!K136</f>
        <v/>
      </c>
      <c r="L137" s="26" t="str">
        <f>Lighting!L136</f>
        <v/>
      </c>
      <c r="M137" s="26" t="str">
        <f>Lighting!M136</f>
        <v>None</v>
      </c>
      <c r="N137" s="26">
        <f>Lighting!N136</f>
        <v>0</v>
      </c>
      <c r="O137" s="26">
        <f>Lighting!O136</f>
        <v>0</v>
      </c>
      <c r="P137" s="26">
        <f ca="1">Lighting!P136</f>
        <v>0</v>
      </c>
      <c r="Q137" s="26">
        <f>Lighting!Q136</f>
        <v>0</v>
      </c>
      <c r="R137" s="26">
        <f ca="1">Lighting!R136</f>
        <v>0</v>
      </c>
      <c r="S137" s="26">
        <f>Lighting!Y136</f>
        <v>0</v>
      </c>
      <c r="T137" s="26" t="str">
        <f ca="1">Lighting!Z136</f>
        <v/>
      </c>
      <c r="U137" s="26">
        <f ca="1">Lighting!AA136</f>
        <v>0</v>
      </c>
      <c r="V137" s="210" t="str">
        <f ca="1">Lighting!AC136</f>
        <v/>
      </c>
      <c r="W137" s="210" t="str">
        <f ca="1">Lighting!AD136</f>
        <v/>
      </c>
      <c r="X137" s="210" t="str">
        <f ca="1">Lighting!AE136</f>
        <v/>
      </c>
      <c r="Y137" s="210">
        <f ca="1">Lighting!AF136</f>
        <v>0</v>
      </c>
      <c r="Z137" s="210" t="str">
        <f>Lighting!AH136</f>
        <v/>
      </c>
      <c r="AA137" s="210">
        <f>Lighting!AI136</f>
        <v>0</v>
      </c>
      <c r="AB137" s="210" t="str">
        <f>Lighting!AJ136</f>
        <v>NA</v>
      </c>
      <c r="AC137" s="210">
        <f>Lighting!AK136</f>
        <v>0</v>
      </c>
      <c r="AD137" s="210" t="str">
        <f>Lighting!AL136</f>
        <v/>
      </c>
    </row>
    <row r="138" spans="1:30" x14ac:dyDescent="0.35">
      <c r="A138" s="26">
        <f>Lighting!A137</f>
        <v>0</v>
      </c>
      <c r="B138" s="26">
        <f>Lighting!B137</f>
        <v>0</v>
      </c>
      <c r="C138" s="26">
        <f>Lighting!C137</f>
        <v>0</v>
      </c>
      <c r="D138" s="26">
        <f>Lighting!D137</f>
        <v>0</v>
      </c>
      <c r="E138" s="26">
        <f>Lighting!E137</f>
        <v>0</v>
      </c>
      <c r="F138" s="26" t="str">
        <f ca="1">Lighting!F137</f>
        <v/>
      </c>
      <c r="G138" s="26" t="str">
        <f>Lighting!G137</f>
        <v>None</v>
      </c>
      <c r="H138" s="26">
        <f>Lighting!H137</f>
        <v>0</v>
      </c>
      <c r="I138" s="26" t="str">
        <f>Lighting!I137</f>
        <v/>
      </c>
      <c r="J138" s="26">
        <f>Lighting!J137</f>
        <v>0</v>
      </c>
      <c r="K138" s="26" t="str">
        <f>Lighting!K137</f>
        <v/>
      </c>
      <c r="L138" s="26" t="str">
        <f>Lighting!L137</f>
        <v/>
      </c>
      <c r="M138" s="26" t="str">
        <f>Lighting!M137</f>
        <v>None</v>
      </c>
      <c r="N138" s="26">
        <f>Lighting!N137</f>
        <v>0</v>
      </c>
      <c r="O138" s="26">
        <f>Lighting!O137</f>
        <v>0</v>
      </c>
      <c r="P138" s="26">
        <f ca="1">Lighting!P137</f>
        <v>0</v>
      </c>
      <c r="Q138" s="26">
        <f>Lighting!Q137</f>
        <v>0</v>
      </c>
      <c r="R138" s="26">
        <f ca="1">Lighting!R137</f>
        <v>0</v>
      </c>
      <c r="S138" s="26">
        <f>Lighting!Y137</f>
        <v>0</v>
      </c>
      <c r="T138" s="26" t="str">
        <f ca="1">Lighting!Z137</f>
        <v/>
      </c>
      <c r="U138" s="26">
        <f ca="1">Lighting!AA137</f>
        <v>0</v>
      </c>
      <c r="V138" s="210" t="str">
        <f ca="1">Lighting!AC137</f>
        <v/>
      </c>
      <c r="W138" s="210" t="str">
        <f ca="1">Lighting!AD137</f>
        <v/>
      </c>
      <c r="X138" s="210" t="str">
        <f ca="1">Lighting!AE137</f>
        <v/>
      </c>
      <c r="Y138" s="210">
        <f ca="1">Lighting!AF137</f>
        <v>0</v>
      </c>
      <c r="Z138" s="210" t="str">
        <f>Lighting!AH137</f>
        <v/>
      </c>
      <c r="AA138" s="210">
        <f>Lighting!AI137</f>
        <v>0</v>
      </c>
      <c r="AB138" s="210" t="str">
        <f>Lighting!AJ137</f>
        <v>NA</v>
      </c>
      <c r="AC138" s="210">
        <f>Lighting!AK137</f>
        <v>0</v>
      </c>
      <c r="AD138" s="210" t="str">
        <f>Lighting!AL137</f>
        <v/>
      </c>
    </row>
    <row r="139" spans="1:30" x14ac:dyDescent="0.35">
      <c r="A139" s="26">
        <f>Lighting!A138</f>
        <v>0</v>
      </c>
      <c r="B139" s="26">
        <f>Lighting!B138</f>
        <v>0</v>
      </c>
      <c r="C139" s="26">
        <f>Lighting!C138</f>
        <v>0</v>
      </c>
      <c r="D139" s="26">
        <f>Lighting!D138</f>
        <v>0</v>
      </c>
      <c r="E139" s="26">
        <f>Lighting!E138</f>
        <v>0</v>
      </c>
      <c r="F139" s="26" t="str">
        <f ca="1">Lighting!F138</f>
        <v/>
      </c>
      <c r="G139" s="26" t="str">
        <f>Lighting!G138</f>
        <v>None</v>
      </c>
      <c r="H139" s="26">
        <f>Lighting!H138</f>
        <v>0</v>
      </c>
      <c r="I139" s="26" t="str">
        <f>Lighting!I138</f>
        <v/>
      </c>
      <c r="J139" s="26">
        <f>Lighting!J138</f>
        <v>0</v>
      </c>
      <c r="K139" s="26" t="str">
        <f>Lighting!K138</f>
        <v/>
      </c>
      <c r="L139" s="26" t="str">
        <f>Lighting!L138</f>
        <v/>
      </c>
      <c r="M139" s="26" t="str">
        <f>Lighting!M138</f>
        <v>None</v>
      </c>
      <c r="N139" s="26">
        <f>Lighting!N138</f>
        <v>0</v>
      </c>
      <c r="O139" s="26">
        <f>Lighting!O138</f>
        <v>0</v>
      </c>
      <c r="P139" s="26">
        <f ca="1">Lighting!P138</f>
        <v>0</v>
      </c>
      <c r="Q139" s="26">
        <f>Lighting!Q138</f>
        <v>0</v>
      </c>
      <c r="R139" s="26">
        <f ca="1">Lighting!R138</f>
        <v>0</v>
      </c>
      <c r="S139" s="26">
        <f>Lighting!Y138</f>
        <v>0</v>
      </c>
      <c r="T139" s="26" t="str">
        <f ca="1">Lighting!Z138</f>
        <v/>
      </c>
      <c r="U139" s="26">
        <f ca="1">Lighting!AA138</f>
        <v>0</v>
      </c>
      <c r="V139" s="210" t="str">
        <f ca="1">Lighting!AC138</f>
        <v/>
      </c>
      <c r="W139" s="210" t="str">
        <f ca="1">Lighting!AD138</f>
        <v/>
      </c>
      <c r="X139" s="210" t="str">
        <f ca="1">Lighting!AE138</f>
        <v/>
      </c>
      <c r="Y139" s="210">
        <f ca="1">Lighting!AF138</f>
        <v>0</v>
      </c>
      <c r="Z139" s="210" t="str">
        <f>Lighting!AH138</f>
        <v/>
      </c>
      <c r="AA139" s="210">
        <f>Lighting!AI138</f>
        <v>0</v>
      </c>
      <c r="AB139" s="210" t="str">
        <f>Lighting!AJ138</f>
        <v>NA</v>
      </c>
      <c r="AC139" s="210">
        <f>Lighting!AK138</f>
        <v>0</v>
      </c>
      <c r="AD139" s="210" t="str">
        <f>Lighting!AL138</f>
        <v/>
      </c>
    </row>
    <row r="140" spans="1:30" x14ac:dyDescent="0.35">
      <c r="A140" s="26">
        <f>Lighting!A139</f>
        <v>0</v>
      </c>
      <c r="B140" s="26">
        <f>Lighting!B139</f>
        <v>0</v>
      </c>
      <c r="C140" s="26">
        <f>Lighting!C139</f>
        <v>0</v>
      </c>
      <c r="D140" s="26">
        <f>Lighting!D139</f>
        <v>0</v>
      </c>
      <c r="E140" s="26">
        <f>Lighting!E139</f>
        <v>0</v>
      </c>
      <c r="F140" s="26" t="str">
        <f ca="1">Lighting!F139</f>
        <v/>
      </c>
      <c r="G140" s="26" t="str">
        <f>Lighting!G139</f>
        <v>None</v>
      </c>
      <c r="H140" s="26">
        <f>Lighting!H139</f>
        <v>0</v>
      </c>
      <c r="I140" s="26" t="str">
        <f>Lighting!I139</f>
        <v/>
      </c>
      <c r="J140" s="26">
        <f>Lighting!J139</f>
        <v>0</v>
      </c>
      <c r="K140" s="26" t="str">
        <f>Lighting!K139</f>
        <v/>
      </c>
      <c r="L140" s="26" t="str">
        <f>Lighting!L139</f>
        <v/>
      </c>
      <c r="M140" s="26" t="str">
        <f>Lighting!M139</f>
        <v>None</v>
      </c>
      <c r="N140" s="26">
        <f>Lighting!N139</f>
        <v>0</v>
      </c>
      <c r="O140" s="26">
        <f>Lighting!O139</f>
        <v>0</v>
      </c>
      <c r="P140" s="26">
        <f ca="1">Lighting!P139</f>
        <v>0</v>
      </c>
      <c r="Q140" s="26">
        <f>Lighting!Q139</f>
        <v>0</v>
      </c>
      <c r="R140" s="26">
        <f ca="1">Lighting!R139</f>
        <v>0</v>
      </c>
      <c r="S140" s="26">
        <f>Lighting!Y139</f>
        <v>0</v>
      </c>
      <c r="T140" s="26" t="str">
        <f ca="1">Lighting!Z139</f>
        <v/>
      </c>
      <c r="U140" s="26">
        <f ca="1">Lighting!AA139</f>
        <v>0</v>
      </c>
      <c r="V140" s="210" t="str">
        <f ca="1">Lighting!AC139</f>
        <v/>
      </c>
      <c r="W140" s="210" t="str">
        <f ca="1">Lighting!AD139</f>
        <v/>
      </c>
      <c r="X140" s="210" t="str">
        <f ca="1">Lighting!AE139</f>
        <v/>
      </c>
      <c r="Y140" s="210">
        <f ca="1">Lighting!AF139</f>
        <v>0</v>
      </c>
      <c r="Z140" s="210" t="str">
        <f>Lighting!AH139</f>
        <v/>
      </c>
      <c r="AA140" s="210">
        <f>Lighting!AI139</f>
        <v>0</v>
      </c>
      <c r="AB140" s="210" t="str">
        <f>Lighting!AJ139</f>
        <v>NA</v>
      </c>
      <c r="AC140" s="210">
        <f>Lighting!AK139</f>
        <v>0</v>
      </c>
      <c r="AD140" s="210" t="str">
        <f>Lighting!AL139</f>
        <v/>
      </c>
    </row>
    <row r="141" spans="1:30" x14ac:dyDescent="0.35">
      <c r="A141" s="26">
        <f>Lighting!A140</f>
        <v>0</v>
      </c>
      <c r="B141" s="26">
        <f>Lighting!B140</f>
        <v>0</v>
      </c>
      <c r="C141" s="26">
        <f>Lighting!C140</f>
        <v>0</v>
      </c>
      <c r="D141" s="26">
        <f>Lighting!D140</f>
        <v>0</v>
      </c>
      <c r="E141" s="26">
        <f>Lighting!E140</f>
        <v>0</v>
      </c>
      <c r="F141" s="26" t="str">
        <f ca="1">Lighting!F140</f>
        <v/>
      </c>
      <c r="G141" s="26" t="str">
        <f>Lighting!G140</f>
        <v>None</v>
      </c>
      <c r="H141" s="26">
        <f>Lighting!H140</f>
        <v>0</v>
      </c>
      <c r="I141" s="26" t="str">
        <f>Lighting!I140</f>
        <v/>
      </c>
      <c r="J141" s="26">
        <f>Lighting!J140</f>
        <v>0</v>
      </c>
      <c r="K141" s="26" t="str">
        <f>Lighting!K140</f>
        <v/>
      </c>
      <c r="L141" s="26" t="str">
        <f>Lighting!L140</f>
        <v/>
      </c>
      <c r="M141" s="26" t="str">
        <f>Lighting!M140</f>
        <v>None</v>
      </c>
      <c r="N141" s="26">
        <f>Lighting!N140</f>
        <v>0</v>
      </c>
      <c r="O141" s="26">
        <f>Lighting!O140</f>
        <v>0</v>
      </c>
      <c r="P141" s="26">
        <f ca="1">Lighting!P140</f>
        <v>0</v>
      </c>
      <c r="Q141" s="26">
        <f>Lighting!Q140</f>
        <v>0</v>
      </c>
      <c r="R141" s="26">
        <f ca="1">Lighting!R140</f>
        <v>0</v>
      </c>
      <c r="S141" s="26">
        <f>Lighting!Y140</f>
        <v>0</v>
      </c>
      <c r="T141" s="26" t="str">
        <f ca="1">Lighting!Z140</f>
        <v/>
      </c>
      <c r="U141" s="26">
        <f ca="1">Lighting!AA140</f>
        <v>0</v>
      </c>
      <c r="V141" s="210" t="str">
        <f ca="1">Lighting!AC140</f>
        <v/>
      </c>
      <c r="W141" s="210" t="str">
        <f ca="1">Lighting!AD140</f>
        <v/>
      </c>
      <c r="X141" s="210" t="str">
        <f ca="1">Lighting!AE140</f>
        <v/>
      </c>
      <c r="Y141" s="210">
        <f ca="1">Lighting!AF140</f>
        <v>0</v>
      </c>
      <c r="Z141" s="210" t="str">
        <f>Lighting!AH140</f>
        <v/>
      </c>
      <c r="AA141" s="210">
        <f>Lighting!AI140</f>
        <v>0</v>
      </c>
      <c r="AB141" s="210" t="str">
        <f>Lighting!AJ140</f>
        <v>NA</v>
      </c>
      <c r="AC141" s="210">
        <f>Lighting!AK140</f>
        <v>0</v>
      </c>
      <c r="AD141" s="210" t="str">
        <f>Lighting!AL140</f>
        <v/>
      </c>
    </row>
    <row r="142" spans="1:30" x14ac:dyDescent="0.35">
      <c r="A142" s="26">
        <f>Lighting!A141</f>
        <v>0</v>
      </c>
      <c r="B142" s="26">
        <f>Lighting!B141</f>
        <v>0</v>
      </c>
      <c r="C142" s="26">
        <f>Lighting!C141</f>
        <v>0</v>
      </c>
      <c r="D142" s="26">
        <f>Lighting!D141</f>
        <v>0</v>
      </c>
      <c r="E142" s="26">
        <f>Lighting!E141</f>
        <v>0</v>
      </c>
      <c r="F142" s="26" t="str">
        <f ca="1">Lighting!F141</f>
        <v/>
      </c>
      <c r="G142" s="26" t="str">
        <f>Lighting!G141</f>
        <v>None</v>
      </c>
      <c r="H142" s="26">
        <f>Lighting!H141</f>
        <v>0</v>
      </c>
      <c r="I142" s="26" t="str">
        <f>Lighting!I141</f>
        <v/>
      </c>
      <c r="J142" s="26">
        <f>Lighting!J141</f>
        <v>0</v>
      </c>
      <c r="K142" s="26" t="str">
        <f>Lighting!K141</f>
        <v/>
      </c>
      <c r="L142" s="26" t="str">
        <f>Lighting!L141</f>
        <v/>
      </c>
      <c r="M142" s="26" t="str">
        <f>Lighting!M141</f>
        <v>None</v>
      </c>
      <c r="N142" s="26">
        <f>Lighting!N141</f>
        <v>0</v>
      </c>
      <c r="O142" s="26">
        <f>Lighting!O141</f>
        <v>0</v>
      </c>
      <c r="P142" s="26">
        <f ca="1">Lighting!P141</f>
        <v>0</v>
      </c>
      <c r="Q142" s="26">
        <f>Lighting!Q141</f>
        <v>0</v>
      </c>
      <c r="R142" s="26">
        <f ca="1">Lighting!R141</f>
        <v>0</v>
      </c>
      <c r="S142" s="26">
        <f>Lighting!Y141</f>
        <v>0</v>
      </c>
      <c r="T142" s="26" t="str">
        <f ca="1">Lighting!Z141</f>
        <v/>
      </c>
      <c r="U142" s="26">
        <f ca="1">Lighting!AA141</f>
        <v>0</v>
      </c>
      <c r="V142" s="210" t="str">
        <f ca="1">Lighting!AC141</f>
        <v/>
      </c>
      <c r="W142" s="210" t="str">
        <f ca="1">Lighting!AD141</f>
        <v/>
      </c>
      <c r="X142" s="210" t="str">
        <f ca="1">Lighting!AE141</f>
        <v/>
      </c>
      <c r="Y142" s="210">
        <f ca="1">Lighting!AF141</f>
        <v>0</v>
      </c>
      <c r="Z142" s="210" t="str">
        <f>Lighting!AH141</f>
        <v/>
      </c>
      <c r="AA142" s="210">
        <f>Lighting!AI141</f>
        <v>0</v>
      </c>
      <c r="AB142" s="210" t="str">
        <f>Lighting!AJ141</f>
        <v>NA</v>
      </c>
      <c r="AC142" s="210">
        <f>Lighting!AK141</f>
        <v>0</v>
      </c>
      <c r="AD142" s="210" t="str">
        <f>Lighting!AL141</f>
        <v/>
      </c>
    </row>
    <row r="143" spans="1:30" x14ac:dyDescent="0.35">
      <c r="A143" s="26">
        <f>Lighting!A142</f>
        <v>0</v>
      </c>
      <c r="B143" s="26">
        <f>Lighting!B142</f>
        <v>0</v>
      </c>
      <c r="C143" s="26">
        <f>Lighting!C142</f>
        <v>0</v>
      </c>
      <c r="D143" s="26">
        <f>Lighting!D142</f>
        <v>0</v>
      </c>
      <c r="E143" s="26">
        <f>Lighting!E142</f>
        <v>0</v>
      </c>
      <c r="F143" s="26" t="str">
        <f ca="1">Lighting!F142</f>
        <v/>
      </c>
      <c r="G143" s="26" t="str">
        <f>Lighting!G142</f>
        <v>None</v>
      </c>
      <c r="H143" s="26">
        <f>Lighting!H142</f>
        <v>0</v>
      </c>
      <c r="I143" s="26" t="str">
        <f>Lighting!I142</f>
        <v/>
      </c>
      <c r="J143" s="26">
        <f>Lighting!J142</f>
        <v>0</v>
      </c>
      <c r="K143" s="26" t="str">
        <f>Lighting!K142</f>
        <v/>
      </c>
      <c r="L143" s="26" t="str">
        <f>Lighting!L142</f>
        <v/>
      </c>
      <c r="M143" s="26" t="str">
        <f>Lighting!M142</f>
        <v>None</v>
      </c>
      <c r="N143" s="26">
        <f>Lighting!N142</f>
        <v>0</v>
      </c>
      <c r="O143" s="26">
        <f>Lighting!O142</f>
        <v>0</v>
      </c>
      <c r="P143" s="26">
        <f ca="1">Lighting!P142</f>
        <v>0</v>
      </c>
      <c r="Q143" s="26">
        <f>Lighting!Q142</f>
        <v>0</v>
      </c>
      <c r="R143" s="26">
        <f ca="1">Lighting!R142</f>
        <v>0</v>
      </c>
      <c r="S143" s="26">
        <f>Lighting!Y142</f>
        <v>0</v>
      </c>
      <c r="T143" s="26" t="str">
        <f ca="1">Lighting!Z142</f>
        <v/>
      </c>
      <c r="U143" s="26">
        <f ca="1">Lighting!AA142</f>
        <v>0</v>
      </c>
      <c r="V143" s="210" t="str">
        <f ca="1">Lighting!AC142</f>
        <v/>
      </c>
      <c r="W143" s="210" t="str">
        <f ca="1">Lighting!AD142</f>
        <v/>
      </c>
      <c r="X143" s="210" t="str">
        <f ca="1">Lighting!AE142</f>
        <v/>
      </c>
      <c r="Y143" s="210">
        <f ca="1">Lighting!AF142</f>
        <v>0</v>
      </c>
      <c r="Z143" s="210" t="str">
        <f>Lighting!AH142</f>
        <v/>
      </c>
      <c r="AA143" s="210">
        <f>Lighting!AI142</f>
        <v>0</v>
      </c>
      <c r="AB143" s="210" t="str">
        <f>Lighting!AJ142</f>
        <v>NA</v>
      </c>
      <c r="AC143" s="210">
        <f>Lighting!AK142</f>
        <v>0</v>
      </c>
      <c r="AD143" s="210" t="str">
        <f>Lighting!AL142</f>
        <v/>
      </c>
    </row>
    <row r="144" spans="1:30" x14ac:dyDescent="0.35">
      <c r="A144" s="26">
        <f>Lighting!A143</f>
        <v>0</v>
      </c>
      <c r="B144" s="26">
        <f>Lighting!B143</f>
        <v>0</v>
      </c>
      <c r="C144" s="26">
        <f>Lighting!C143</f>
        <v>0</v>
      </c>
      <c r="D144" s="26">
        <f>Lighting!D143</f>
        <v>0</v>
      </c>
      <c r="E144" s="26">
        <f>Lighting!E143</f>
        <v>0</v>
      </c>
      <c r="F144" s="26" t="str">
        <f ca="1">Lighting!F143</f>
        <v/>
      </c>
      <c r="G144" s="26" t="str">
        <f>Lighting!G143</f>
        <v>None</v>
      </c>
      <c r="H144" s="26">
        <f>Lighting!H143</f>
        <v>0</v>
      </c>
      <c r="I144" s="26" t="str">
        <f>Lighting!I143</f>
        <v/>
      </c>
      <c r="J144" s="26">
        <f>Lighting!J143</f>
        <v>0</v>
      </c>
      <c r="K144" s="26" t="str">
        <f>Lighting!K143</f>
        <v/>
      </c>
      <c r="L144" s="26" t="str">
        <f>Lighting!L143</f>
        <v/>
      </c>
      <c r="M144" s="26" t="str">
        <f>Lighting!M143</f>
        <v>None</v>
      </c>
      <c r="N144" s="26">
        <f>Lighting!N143</f>
        <v>0</v>
      </c>
      <c r="O144" s="26">
        <f>Lighting!O143</f>
        <v>0</v>
      </c>
      <c r="P144" s="26">
        <f ca="1">Lighting!P143</f>
        <v>0</v>
      </c>
      <c r="Q144" s="26">
        <f>Lighting!Q143</f>
        <v>0</v>
      </c>
      <c r="R144" s="26">
        <f ca="1">Lighting!R143</f>
        <v>0</v>
      </c>
      <c r="S144" s="26">
        <f>Lighting!Y143</f>
        <v>0</v>
      </c>
      <c r="T144" s="26" t="str">
        <f ca="1">Lighting!Z143</f>
        <v/>
      </c>
      <c r="U144" s="26">
        <f ca="1">Lighting!AA143</f>
        <v>0</v>
      </c>
      <c r="V144" s="210" t="str">
        <f ca="1">Lighting!AC143</f>
        <v/>
      </c>
      <c r="W144" s="210" t="str">
        <f ca="1">Lighting!AD143</f>
        <v/>
      </c>
      <c r="X144" s="210" t="str">
        <f ca="1">Lighting!AE143</f>
        <v/>
      </c>
      <c r="Y144" s="210">
        <f ca="1">Lighting!AF143</f>
        <v>0</v>
      </c>
      <c r="Z144" s="210" t="str">
        <f>Lighting!AH143</f>
        <v/>
      </c>
      <c r="AA144" s="210">
        <f>Lighting!AI143</f>
        <v>0</v>
      </c>
      <c r="AB144" s="210" t="str">
        <f>Lighting!AJ143</f>
        <v>NA</v>
      </c>
      <c r="AC144" s="210">
        <f>Lighting!AK143</f>
        <v>0</v>
      </c>
      <c r="AD144" s="210" t="str">
        <f>Lighting!AL143</f>
        <v/>
      </c>
    </row>
    <row r="145" spans="1:30" x14ac:dyDescent="0.35">
      <c r="A145" s="26">
        <f>Lighting!A144</f>
        <v>0</v>
      </c>
      <c r="B145" s="26">
        <f>Lighting!B144</f>
        <v>0</v>
      </c>
      <c r="C145" s="26">
        <f>Lighting!C144</f>
        <v>0</v>
      </c>
      <c r="D145" s="26">
        <f>Lighting!D144</f>
        <v>0</v>
      </c>
      <c r="E145" s="26">
        <f>Lighting!E144</f>
        <v>0</v>
      </c>
      <c r="F145" s="26" t="str">
        <f ca="1">Lighting!F144</f>
        <v/>
      </c>
      <c r="G145" s="26" t="str">
        <f>Lighting!G144</f>
        <v>None</v>
      </c>
      <c r="H145" s="26">
        <f>Lighting!H144</f>
        <v>0</v>
      </c>
      <c r="I145" s="26" t="str">
        <f>Lighting!I144</f>
        <v/>
      </c>
      <c r="J145" s="26">
        <f>Lighting!J144</f>
        <v>0</v>
      </c>
      <c r="K145" s="26" t="str">
        <f>Lighting!K144</f>
        <v/>
      </c>
      <c r="L145" s="26" t="str">
        <f>Lighting!L144</f>
        <v/>
      </c>
      <c r="M145" s="26" t="str">
        <f>Lighting!M144</f>
        <v>None</v>
      </c>
      <c r="N145" s="26">
        <f>Lighting!N144</f>
        <v>0</v>
      </c>
      <c r="O145" s="26">
        <f>Lighting!O144</f>
        <v>0</v>
      </c>
      <c r="P145" s="26">
        <f ca="1">Lighting!P144</f>
        <v>0</v>
      </c>
      <c r="Q145" s="26">
        <f>Lighting!Q144</f>
        <v>0</v>
      </c>
      <c r="R145" s="26">
        <f ca="1">Lighting!R144</f>
        <v>0</v>
      </c>
      <c r="S145" s="26">
        <f>Lighting!Y144</f>
        <v>0</v>
      </c>
      <c r="T145" s="26" t="str">
        <f ca="1">Lighting!Z144</f>
        <v/>
      </c>
      <c r="U145" s="26">
        <f ca="1">Lighting!AA144</f>
        <v>0</v>
      </c>
      <c r="V145" s="210" t="str">
        <f ca="1">Lighting!AC144</f>
        <v/>
      </c>
      <c r="W145" s="210" t="str">
        <f ca="1">Lighting!AD144</f>
        <v/>
      </c>
      <c r="X145" s="210" t="str">
        <f ca="1">Lighting!AE144</f>
        <v/>
      </c>
      <c r="Y145" s="210">
        <f ca="1">Lighting!AF144</f>
        <v>0</v>
      </c>
      <c r="Z145" s="210" t="str">
        <f>Lighting!AH144</f>
        <v/>
      </c>
      <c r="AA145" s="210">
        <f>Lighting!AI144</f>
        <v>0</v>
      </c>
      <c r="AB145" s="210" t="str">
        <f>Lighting!AJ144</f>
        <v>NA</v>
      </c>
      <c r="AC145" s="210">
        <f>Lighting!AK144</f>
        <v>0</v>
      </c>
      <c r="AD145" s="210" t="str">
        <f>Lighting!AL144</f>
        <v/>
      </c>
    </row>
    <row r="146" spans="1:30" x14ac:dyDescent="0.35">
      <c r="A146" s="26">
        <f>Lighting!A145</f>
        <v>0</v>
      </c>
      <c r="B146" s="26">
        <f>Lighting!B145</f>
        <v>0</v>
      </c>
      <c r="C146" s="26">
        <f>Lighting!C145</f>
        <v>0</v>
      </c>
      <c r="D146" s="26">
        <f>Lighting!D145</f>
        <v>0</v>
      </c>
      <c r="E146" s="26">
        <f>Lighting!E145</f>
        <v>0</v>
      </c>
      <c r="F146" s="26" t="str">
        <f ca="1">Lighting!F145</f>
        <v/>
      </c>
      <c r="G146" s="26" t="str">
        <f>Lighting!G145</f>
        <v>None</v>
      </c>
      <c r="H146" s="26">
        <f>Lighting!H145</f>
        <v>0</v>
      </c>
      <c r="I146" s="26" t="str">
        <f>Lighting!I145</f>
        <v/>
      </c>
      <c r="J146" s="26">
        <f>Lighting!J145</f>
        <v>0</v>
      </c>
      <c r="K146" s="26" t="str">
        <f>Lighting!K145</f>
        <v/>
      </c>
      <c r="L146" s="26" t="str">
        <f>Lighting!L145</f>
        <v/>
      </c>
      <c r="M146" s="26" t="str">
        <f>Lighting!M145</f>
        <v>None</v>
      </c>
      <c r="N146" s="26">
        <f>Lighting!N145</f>
        <v>0</v>
      </c>
      <c r="O146" s="26">
        <f>Lighting!O145</f>
        <v>0</v>
      </c>
      <c r="P146" s="26">
        <f ca="1">Lighting!P145</f>
        <v>0</v>
      </c>
      <c r="Q146" s="26">
        <f>Lighting!Q145</f>
        <v>0</v>
      </c>
      <c r="R146" s="26">
        <f ca="1">Lighting!R145</f>
        <v>0</v>
      </c>
      <c r="S146" s="26">
        <f>Lighting!Y145</f>
        <v>0</v>
      </c>
      <c r="T146" s="26" t="str">
        <f ca="1">Lighting!Z145</f>
        <v/>
      </c>
      <c r="U146" s="26">
        <f ca="1">Lighting!AA145</f>
        <v>0</v>
      </c>
      <c r="V146" s="210" t="str">
        <f ca="1">Lighting!AC145</f>
        <v/>
      </c>
      <c r="W146" s="210" t="str">
        <f ca="1">Lighting!AD145</f>
        <v/>
      </c>
      <c r="X146" s="210" t="str">
        <f ca="1">Lighting!AE145</f>
        <v/>
      </c>
      <c r="Y146" s="210">
        <f ca="1">Lighting!AF145</f>
        <v>0</v>
      </c>
      <c r="Z146" s="210" t="str">
        <f>Lighting!AH145</f>
        <v/>
      </c>
      <c r="AA146" s="210">
        <f>Lighting!AI145</f>
        <v>0</v>
      </c>
      <c r="AB146" s="210" t="str">
        <f>Lighting!AJ145</f>
        <v>NA</v>
      </c>
      <c r="AC146" s="210">
        <f>Lighting!AK145</f>
        <v>0</v>
      </c>
      <c r="AD146" s="210" t="str">
        <f>Lighting!AL145</f>
        <v/>
      </c>
    </row>
    <row r="147" spans="1:30" x14ac:dyDescent="0.35">
      <c r="A147" s="26">
        <f>Lighting!A146</f>
        <v>0</v>
      </c>
      <c r="B147" s="26">
        <f>Lighting!B146</f>
        <v>0</v>
      </c>
      <c r="C147" s="26">
        <f>Lighting!C146</f>
        <v>0</v>
      </c>
      <c r="D147" s="26">
        <f>Lighting!D146</f>
        <v>0</v>
      </c>
      <c r="E147" s="26">
        <f>Lighting!E146</f>
        <v>0</v>
      </c>
      <c r="F147" s="26" t="str">
        <f ca="1">Lighting!F146</f>
        <v/>
      </c>
      <c r="G147" s="26" t="str">
        <f>Lighting!G146</f>
        <v>None</v>
      </c>
      <c r="H147" s="26">
        <f>Lighting!H146</f>
        <v>0</v>
      </c>
      <c r="I147" s="26" t="str">
        <f>Lighting!I146</f>
        <v/>
      </c>
      <c r="J147" s="26">
        <f>Lighting!J146</f>
        <v>0</v>
      </c>
      <c r="K147" s="26" t="str">
        <f>Lighting!K146</f>
        <v/>
      </c>
      <c r="L147" s="26" t="str">
        <f>Lighting!L146</f>
        <v/>
      </c>
      <c r="M147" s="26" t="str">
        <f>Lighting!M146</f>
        <v>None</v>
      </c>
      <c r="N147" s="26">
        <f>Lighting!N146</f>
        <v>0</v>
      </c>
      <c r="O147" s="26">
        <f>Lighting!O146</f>
        <v>0</v>
      </c>
      <c r="P147" s="26">
        <f ca="1">Lighting!P146</f>
        <v>0</v>
      </c>
      <c r="Q147" s="26">
        <f>Lighting!Q146</f>
        <v>0</v>
      </c>
      <c r="R147" s="26">
        <f ca="1">Lighting!R146</f>
        <v>0</v>
      </c>
      <c r="S147" s="26">
        <f>Lighting!Y146</f>
        <v>0</v>
      </c>
      <c r="T147" s="26" t="str">
        <f ca="1">Lighting!Z146</f>
        <v/>
      </c>
      <c r="U147" s="26">
        <f ca="1">Lighting!AA146</f>
        <v>0</v>
      </c>
      <c r="V147" s="210" t="str">
        <f ca="1">Lighting!AC146</f>
        <v/>
      </c>
      <c r="W147" s="210" t="str">
        <f ca="1">Lighting!AD146</f>
        <v/>
      </c>
      <c r="X147" s="210" t="str">
        <f ca="1">Lighting!AE146</f>
        <v/>
      </c>
      <c r="Y147" s="210">
        <f ca="1">Lighting!AF146</f>
        <v>0</v>
      </c>
      <c r="Z147" s="210" t="str">
        <f>Lighting!AH146</f>
        <v/>
      </c>
      <c r="AA147" s="210">
        <f>Lighting!AI146</f>
        <v>0</v>
      </c>
      <c r="AB147" s="210" t="str">
        <f>Lighting!AJ146</f>
        <v>NA</v>
      </c>
      <c r="AC147" s="210">
        <f>Lighting!AK146</f>
        <v>0</v>
      </c>
      <c r="AD147" s="210" t="str">
        <f>Lighting!AL146</f>
        <v/>
      </c>
    </row>
    <row r="148" spans="1:30" x14ac:dyDescent="0.35">
      <c r="A148" s="26">
        <f>Lighting!A147</f>
        <v>0</v>
      </c>
      <c r="B148" s="26">
        <f>Lighting!B147</f>
        <v>0</v>
      </c>
      <c r="C148" s="26">
        <f>Lighting!C147</f>
        <v>0</v>
      </c>
      <c r="D148" s="26">
        <f>Lighting!D147</f>
        <v>0</v>
      </c>
      <c r="E148" s="26">
        <f>Lighting!E147</f>
        <v>0</v>
      </c>
      <c r="F148" s="26" t="str">
        <f ca="1">Lighting!F147</f>
        <v/>
      </c>
      <c r="G148" s="26" t="str">
        <f>Lighting!G147</f>
        <v>None</v>
      </c>
      <c r="H148" s="26">
        <f>Lighting!H147</f>
        <v>0</v>
      </c>
      <c r="I148" s="26" t="str">
        <f>Lighting!I147</f>
        <v/>
      </c>
      <c r="J148" s="26">
        <f>Lighting!J147</f>
        <v>0</v>
      </c>
      <c r="K148" s="26" t="str">
        <f>Lighting!K147</f>
        <v/>
      </c>
      <c r="L148" s="26" t="str">
        <f>Lighting!L147</f>
        <v/>
      </c>
      <c r="M148" s="26" t="str">
        <f>Lighting!M147</f>
        <v>None</v>
      </c>
      <c r="N148" s="26">
        <f>Lighting!N147</f>
        <v>0</v>
      </c>
      <c r="O148" s="26">
        <f>Lighting!O147</f>
        <v>0</v>
      </c>
      <c r="P148" s="26">
        <f ca="1">Lighting!P147</f>
        <v>0</v>
      </c>
      <c r="Q148" s="26">
        <f>Lighting!Q147</f>
        <v>0</v>
      </c>
      <c r="R148" s="26">
        <f ca="1">Lighting!R147</f>
        <v>0</v>
      </c>
      <c r="S148" s="26">
        <f>Lighting!Y147</f>
        <v>0</v>
      </c>
      <c r="T148" s="26" t="str">
        <f ca="1">Lighting!Z147</f>
        <v/>
      </c>
      <c r="U148" s="26">
        <f ca="1">Lighting!AA147</f>
        <v>0</v>
      </c>
      <c r="V148" s="210" t="str">
        <f ca="1">Lighting!AC147</f>
        <v/>
      </c>
      <c r="W148" s="210" t="str">
        <f ca="1">Lighting!AD147</f>
        <v/>
      </c>
      <c r="X148" s="210" t="str">
        <f ca="1">Lighting!AE147</f>
        <v/>
      </c>
      <c r="Y148" s="210">
        <f ca="1">Lighting!AF147</f>
        <v>0</v>
      </c>
      <c r="Z148" s="210" t="str">
        <f>Lighting!AH147</f>
        <v/>
      </c>
      <c r="AA148" s="210">
        <f>Lighting!AI147</f>
        <v>0</v>
      </c>
      <c r="AB148" s="210" t="str">
        <f>Lighting!AJ147</f>
        <v>NA</v>
      </c>
      <c r="AC148" s="210">
        <f>Lighting!AK147</f>
        <v>0</v>
      </c>
      <c r="AD148" s="210" t="str">
        <f>Lighting!AL147</f>
        <v/>
      </c>
    </row>
    <row r="149" spans="1:30" x14ac:dyDescent="0.35">
      <c r="A149" s="26">
        <f>Lighting!A148</f>
        <v>0</v>
      </c>
      <c r="B149" s="26">
        <f>Lighting!B148</f>
        <v>0</v>
      </c>
      <c r="C149" s="26">
        <f>Lighting!C148</f>
        <v>0</v>
      </c>
      <c r="D149" s="26">
        <f>Lighting!D148</f>
        <v>0</v>
      </c>
      <c r="E149" s="26">
        <f>Lighting!E148</f>
        <v>0</v>
      </c>
      <c r="F149" s="26" t="str">
        <f ca="1">Lighting!F148</f>
        <v/>
      </c>
      <c r="G149" s="26" t="str">
        <f>Lighting!G148</f>
        <v>None</v>
      </c>
      <c r="H149" s="26">
        <f>Lighting!H148</f>
        <v>0</v>
      </c>
      <c r="I149" s="26" t="str">
        <f>Lighting!I148</f>
        <v/>
      </c>
      <c r="J149" s="26">
        <f>Lighting!J148</f>
        <v>0</v>
      </c>
      <c r="K149" s="26" t="str">
        <f>Lighting!K148</f>
        <v/>
      </c>
      <c r="L149" s="26" t="str">
        <f>Lighting!L148</f>
        <v/>
      </c>
      <c r="M149" s="26" t="str">
        <f>Lighting!M148</f>
        <v>None</v>
      </c>
      <c r="N149" s="26">
        <f>Lighting!N148</f>
        <v>0</v>
      </c>
      <c r="O149" s="26">
        <f>Lighting!O148</f>
        <v>0</v>
      </c>
      <c r="P149" s="26">
        <f ca="1">Lighting!P148</f>
        <v>0</v>
      </c>
      <c r="Q149" s="26">
        <f>Lighting!Q148</f>
        <v>0</v>
      </c>
      <c r="R149" s="26">
        <f ca="1">Lighting!R148</f>
        <v>0</v>
      </c>
      <c r="S149" s="26">
        <f>Lighting!Y148</f>
        <v>0</v>
      </c>
      <c r="T149" s="26" t="str">
        <f ca="1">Lighting!Z148</f>
        <v/>
      </c>
      <c r="U149" s="26">
        <f ca="1">Lighting!AA148</f>
        <v>0</v>
      </c>
      <c r="V149" s="210" t="str">
        <f ca="1">Lighting!AC148</f>
        <v/>
      </c>
      <c r="W149" s="210" t="str">
        <f ca="1">Lighting!AD148</f>
        <v/>
      </c>
      <c r="X149" s="210" t="str">
        <f ca="1">Lighting!AE148</f>
        <v/>
      </c>
      <c r="Y149" s="210">
        <f ca="1">Lighting!AF148</f>
        <v>0</v>
      </c>
      <c r="Z149" s="210" t="str">
        <f>Lighting!AH148</f>
        <v/>
      </c>
      <c r="AA149" s="210">
        <f>Lighting!AI148</f>
        <v>0</v>
      </c>
      <c r="AB149" s="210" t="str">
        <f>Lighting!AJ148</f>
        <v>NA</v>
      </c>
      <c r="AC149" s="210">
        <f>Lighting!AK148</f>
        <v>0</v>
      </c>
      <c r="AD149" s="210" t="str">
        <f>Lighting!AL148</f>
        <v/>
      </c>
    </row>
    <row r="150" spans="1:30" x14ac:dyDescent="0.35">
      <c r="A150" s="26">
        <f>Lighting!A149</f>
        <v>0</v>
      </c>
      <c r="B150" s="26">
        <f>Lighting!B149</f>
        <v>0</v>
      </c>
      <c r="C150" s="26">
        <f>Lighting!C149</f>
        <v>0</v>
      </c>
      <c r="D150" s="26">
        <f>Lighting!D149</f>
        <v>0</v>
      </c>
      <c r="E150" s="26">
        <f>Lighting!E149</f>
        <v>0</v>
      </c>
      <c r="F150" s="26" t="str">
        <f ca="1">Lighting!F149</f>
        <v/>
      </c>
      <c r="G150" s="26" t="str">
        <f>Lighting!G149</f>
        <v>None</v>
      </c>
      <c r="H150" s="26">
        <f>Lighting!H149</f>
        <v>0</v>
      </c>
      <c r="I150" s="26" t="str">
        <f>Lighting!I149</f>
        <v/>
      </c>
      <c r="J150" s="26">
        <f>Lighting!J149</f>
        <v>0</v>
      </c>
      <c r="K150" s="26" t="str">
        <f>Lighting!K149</f>
        <v/>
      </c>
      <c r="L150" s="26" t="str">
        <f>Lighting!L149</f>
        <v/>
      </c>
      <c r="M150" s="26" t="str">
        <f>Lighting!M149</f>
        <v>None</v>
      </c>
      <c r="N150" s="26">
        <f>Lighting!N149</f>
        <v>0</v>
      </c>
      <c r="O150" s="26">
        <f>Lighting!O149</f>
        <v>0</v>
      </c>
      <c r="P150" s="26">
        <f ca="1">Lighting!P149</f>
        <v>0</v>
      </c>
      <c r="Q150" s="26">
        <f>Lighting!Q149</f>
        <v>0</v>
      </c>
      <c r="R150" s="26">
        <f ca="1">Lighting!R149</f>
        <v>0</v>
      </c>
      <c r="S150" s="26">
        <f>Lighting!Y149</f>
        <v>0</v>
      </c>
      <c r="T150" s="26" t="str">
        <f ca="1">Lighting!Z149</f>
        <v/>
      </c>
      <c r="U150" s="26">
        <f ca="1">Lighting!AA149</f>
        <v>0</v>
      </c>
      <c r="V150" s="210" t="str">
        <f ca="1">Lighting!AC149</f>
        <v/>
      </c>
      <c r="W150" s="210" t="str">
        <f ca="1">Lighting!AD149</f>
        <v/>
      </c>
      <c r="X150" s="210" t="str">
        <f ca="1">Lighting!AE149</f>
        <v/>
      </c>
      <c r="Y150" s="210">
        <f ca="1">Lighting!AF149</f>
        <v>0</v>
      </c>
      <c r="Z150" s="210" t="str">
        <f>Lighting!AH149</f>
        <v/>
      </c>
      <c r="AA150" s="210">
        <f>Lighting!AI149</f>
        <v>0</v>
      </c>
      <c r="AB150" s="210" t="str">
        <f>Lighting!AJ149</f>
        <v>NA</v>
      </c>
      <c r="AC150" s="210">
        <f>Lighting!AK149</f>
        <v>0</v>
      </c>
      <c r="AD150" s="210" t="str">
        <f>Lighting!AL149</f>
        <v/>
      </c>
    </row>
    <row r="151" spans="1:30" x14ac:dyDescent="0.35">
      <c r="A151" s="26">
        <f>Lighting!A150</f>
        <v>0</v>
      </c>
      <c r="B151" s="26">
        <f>Lighting!B150</f>
        <v>0</v>
      </c>
      <c r="C151" s="26">
        <f>Lighting!C150</f>
        <v>0</v>
      </c>
      <c r="D151" s="26">
        <f>Lighting!D150</f>
        <v>0</v>
      </c>
      <c r="E151" s="26">
        <f>Lighting!E150</f>
        <v>0</v>
      </c>
      <c r="F151" s="26" t="str">
        <f ca="1">Lighting!F150</f>
        <v/>
      </c>
      <c r="G151" s="26" t="str">
        <f>Lighting!G150</f>
        <v>None</v>
      </c>
      <c r="H151" s="26">
        <f>Lighting!H150</f>
        <v>0</v>
      </c>
      <c r="I151" s="26" t="str">
        <f>Lighting!I150</f>
        <v/>
      </c>
      <c r="J151" s="26">
        <f>Lighting!J150</f>
        <v>0</v>
      </c>
      <c r="K151" s="26" t="str">
        <f>Lighting!K150</f>
        <v/>
      </c>
      <c r="L151" s="26" t="str">
        <f>Lighting!L150</f>
        <v/>
      </c>
      <c r="M151" s="26" t="str">
        <f>Lighting!M150</f>
        <v>None</v>
      </c>
      <c r="N151" s="26">
        <f>Lighting!N150</f>
        <v>0</v>
      </c>
      <c r="O151" s="26">
        <f>Lighting!O150</f>
        <v>0</v>
      </c>
      <c r="P151" s="26">
        <f ca="1">Lighting!P150</f>
        <v>0</v>
      </c>
      <c r="Q151" s="26">
        <f>Lighting!Q150</f>
        <v>0</v>
      </c>
      <c r="R151" s="26">
        <f ca="1">Lighting!R150</f>
        <v>0</v>
      </c>
      <c r="S151" s="26">
        <f>Lighting!Y150</f>
        <v>0</v>
      </c>
      <c r="T151" s="26" t="str">
        <f ca="1">Lighting!Z150</f>
        <v/>
      </c>
      <c r="U151" s="26">
        <f ca="1">Lighting!AA150</f>
        <v>0</v>
      </c>
      <c r="V151" s="210" t="str">
        <f ca="1">Lighting!AC150</f>
        <v/>
      </c>
      <c r="W151" s="210" t="str">
        <f ca="1">Lighting!AD150</f>
        <v/>
      </c>
      <c r="X151" s="210" t="str">
        <f ca="1">Lighting!AE150</f>
        <v/>
      </c>
      <c r="Y151" s="210">
        <f ca="1">Lighting!AF150</f>
        <v>0</v>
      </c>
      <c r="Z151" s="210" t="str">
        <f>Lighting!AH150</f>
        <v/>
      </c>
      <c r="AA151" s="210">
        <f>Lighting!AI150</f>
        <v>0</v>
      </c>
      <c r="AB151" s="210" t="str">
        <f>Lighting!AJ150</f>
        <v>NA</v>
      </c>
      <c r="AC151" s="210">
        <f>Lighting!AK150</f>
        <v>0</v>
      </c>
      <c r="AD151" s="210" t="str">
        <f>Lighting!AL150</f>
        <v/>
      </c>
    </row>
    <row r="152" spans="1:30" x14ac:dyDescent="0.35">
      <c r="A152" s="26">
        <f>Lighting!A151</f>
        <v>0</v>
      </c>
      <c r="B152" s="26">
        <f>Lighting!B151</f>
        <v>0</v>
      </c>
      <c r="C152" s="26">
        <f>Lighting!C151</f>
        <v>0</v>
      </c>
      <c r="D152" s="26">
        <f>Lighting!D151</f>
        <v>0</v>
      </c>
      <c r="E152" s="26">
        <f>Lighting!E151</f>
        <v>0</v>
      </c>
      <c r="F152" s="26" t="str">
        <f ca="1">Lighting!F151</f>
        <v/>
      </c>
      <c r="G152" s="26" t="str">
        <f>Lighting!G151</f>
        <v>None</v>
      </c>
      <c r="H152" s="26">
        <f>Lighting!H151</f>
        <v>0</v>
      </c>
      <c r="I152" s="26" t="str">
        <f>Lighting!I151</f>
        <v/>
      </c>
      <c r="J152" s="26">
        <f>Lighting!J151</f>
        <v>0</v>
      </c>
      <c r="K152" s="26" t="str">
        <f>Lighting!K151</f>
        <v/>
      </c>
      <c r="L152" s="26" t="str">
        <f>Lighting!L151</f>
        <v/>
      </c>
      <c r="M152" s="26" t="str">
        <f>Lighting!M151</f>
        <v>None</v>
      </c>
      <c r="N152" s="26">
        <f>Lighting!N151</f>
        <v>0</v>
      </c>
      <c r="O152" s="26">
        <f>Lighting!O151</f>
        <v>0</v>
      </c>
      <c r="P152" s="26">
        <f ca="1">Lighting!P151</f>
        <v>0</v>
      </c>
      <c r="Q152" s="26">
        <f>Lighting!Q151</f>
        <v>0</v>
      </c>
      <c r="R152" s="26">
        <f ca="1">Lighting!R151</f>
        <v>0</v>
      </c>
      <c r="S152" s="26">
        <f>Lighting!Y151</f>
        <v>0</v>
      </c>
      <c r="T152" s="26" t="str">
        <f ca="1">Lighting!Z151</f>
        <v/>
      </c>
      <c r="U152" s="26">
        <f ca="1">Lighting!AA151</f>
        <v>0</v>
      </c>
      <c r="V152" s="210" t="str">
        <f ca="1">Lighting!AC151</f>
        <v/>
      </c>
      <c r="W152" s="210" t="str">
        <f ca="1">Lighting!AD151</f>
        <v/>
      </c>
      <c r="X152" s="210" t="str">
        <f ca="1">Lighting!AE151</f>
        <v/>
      </c>
      <c r="Y152" s="210">
        <f ca="1">Lighting!AF151</f>
        <v>0</v>
      </c>
      <c r="Z152" s="210" t="str">
        <f>Lighting!AH151</f>
        <v/>
      </c>
      <c r="AA152" s="210">
        <f>Lighting!AI151</f>
        <v>0</v>
      </c>
      <c r="AB152" s="210" t="str">
        <f>Lighting!AJ151</f>
        <v>NA</v>
      </c>
      <c r="AC152" s="210">
        <f>Lighting!AK151</f>
        <v>0</v>
      </c>
      <c r="AD152" s="210" t="str">
        <f>Lighting!AL151</f>
        <v/>
      </c>
    </row>
    <row r="153" spans="1:30" x14ac:dyDescent="0.35">
      <c r="A153" s="26">
        <f>Lighting!A152</f>
        <v>0</v>
      </c>
      <c r="B153" s="26">
        <f>Lighting!B152</f>
        <v>0</v>
      </c>
      <c r="C153" s="26">
        <f>Lighting!C152</f>
        <v>0</v>
      </c>
      <c r="D153" s="26">
        <f>Lighting!D152</f>
        <v>0</v>
      </c>
      <c r="E153" s="26">
        <f>Lighting!E152</f>
        <v>0</v>
      </c>
      <c r="F153" s="26" t="str">
        <f ca="1">Lighting!F152</f>
        <v/>
      </c>
      <c r="G153" s="26" t="str">
        <f>Lighting!G152</f>
        <v>None</v>
      </c>
      <c r="H153" s="26">
        <f>Lighting!H152</f>
        <v>0</v>
      </c>
      <c r="I153" s="26" t="str">
        <f>Lighting!I152</f>
        <v/>
      </c>
      <c r="J153" s="26">
        <f>Lighting!J152</f>
        <v>0</v>
      </c>
      <c r="K153" s="26" t="str">
        <f>Lighting!K152</f>
        <v/>
      </c>
      <c r="L153" s="26" t="str">
        <f>Lighting!L152</f>
        <v/>
      </c>
      <c r="M153" s="26" t="str">
        <f>Lighting!M152</f>
        <v>None</v>
      </c>
      <c r="N153" s="26">
        <f>Lighting!N152</f>
        <v>0</v>
      </c>
      <c r="O153" s="26">
        <f>Lighting!O152</f>
        <v>0</v>
      </c>
      <c r="P153" s="26">
        <f ca="1">Lighting!P152</f>
        <v>0</v>
      </c>
      <c r="Q153" s="26">
        <f>Lighting!Q152</f>
        <v>0</v>
      </c>
      <c r="R153" s="26">
        <f ca="1">Lighting!R152</f>
        <v>0</v>
      </c>
      <c r="S153" s="26">
        <f>Lighting!Y152</f>
        <v>0</v>
      </c>
      <c r="T153" s="26" t="str">
        <f ca="1">Lighting!Z152</f>
        <v/>
      </c>
      <c r="U153" s="26">
        <f ca="1">Lighting!AA152</f>
        <v>0</v>
      </c>
      <c r="V153" s="210" t="str">
        <f ca="1">Lighting!AC152</f>
        <v/>
      </c>
      <c r="W153" s="210" t="str">
        <f ca="1">Lighting!AD152</f>
        <v/>
      </c>
      <c r="X153" s="210" t="str">
        <f ca="1">Lighting!AE152</f>
        <v/>
      </c>
      <c r="Y153" s="210">
        <f ca="1">Lighting!AF152</f>
        <v>0</v>
      </c>
      <c r="Z153" s="210" t="str">
        <f>Lighting!AH152</f>
        <v/>
      </c>
      <c r="AA153" s="210">
        <f>Lighting!AI152</f>
        <v>0</v>
      </c>
      <c r="AB153" s="210" t="str">
        <f>Lighting!AJ152</f>
        <v>NA</v>
      </c>
      <c r="AC153" s="210">
        <f>Lighting!AK152</f>
        <v>0</v>
      </c>
      <c r="AD153" s="210" t="str">
        <f>Lighting!AL152</f>
        <v/>
      </c>
    </row>
    <row r="154" spans="1:30" x14ac:dyDescent="0.35">
      <c r="A154" s="26">
        <f>Lighting!A153</f>
        <v>0</v>
      </c>
      <c r="B154" s="26">
        <f>Lighting!B153</f>
        <v>0</v>
      </c>
      <c r="C154" s="26">
        <f>Lighting!C153</f>
        <v>0</v>
      </c>
      <c r="D154" s="26">
        <f>Lighting!D153</f>
        <v>0</v>
      </c>
      <c r="E154" s="26">
        <f>Lighting!E153</f>
        <v>0</v>
      </c>
      <c r="F154" s="26" t="str">
        <f ca="1">Lighting!F153</f>
        <v/>
      </c>
      <c r="G154" s="26" t="str">
        <f>Lighting!G153</f>
        <v>None</v>
      </c>
      <c r="H154" s="26">
        <f>Lighting!H153</f>
        <v>0</v>
      </c>
      <c r="I154" s="26" t="str">
        <f>Lighting!I153</f>
        <v/>
      </c>
      <c r="J154" s="26">
        <f>Lighting!J153</f>
        <v>0</v>
      </c>
      <c r="K154" s="26" t="str">
        <f>Lighting!K153</f>
        <v/>
      </c>
      <c r="L154" s="26" t="str">
        <f>Lighting!L153</f>
        <v/>
      </c>
      <c r="M154" s="26" t="str">
        <f>Lighting!M153</f>
        <v>None</v>
      </c>
      <c r="N154" s="26">
        <f>Lighting!N153</f>
        <v>0</v>
      </c>
      <c r="O154" s="26">
        <f>Lighting!O153</f>
        <v>0</v>
      </c>
      <c r="P154" s="26">
        <f ca="1">Lighting!P153</f>
        <v>0</v>
      </c>
      <c r="Q154" s="26">
        <f>Lighting!Q153</f>
        <v>0</v>
      </c>
      <c r="R154" s="26">
        <f ca="1">Lighting!R153</f>
        <v>0</v>
      </c>
      <c r="S154" s="26">
        <f>Lighting!Y153</f>
        <v>0</v>
      </c>
      <c r="T154" s="26" t="str">
        <f ca="1">Lighting!Z153</f>
        <v/>
      </c>
      <c r="U154" s="26">
        <f ca="1">Lighting!AA153</f>
        <v>0</v>
      </c>
      <c r="V154" s="210" t="str">
        <f ca="1">Lighting!AC153</f>
        <v/>
      </c>
      <c r="W154" s="210" t="str">
        <f ca="1">Lighting!AD153</f>
        <v/>
      </c>
      <c r="X154" s="210" t="str">
        <f ca="1">Lighting!AE153</f>
        <v/>
      </c>
      <c r="Y154" s="210">
        <f ca="1">Lighting!AF153</f>
        <v>0</v>
      </c>
      <c r="Z154" s="210" t="str">
        <f>Lighting!AH153</f>
        <v/>
      </c>
      <c r="AA154" s="210">
        <f>Lighting!AI153</f>
        <v>0</v>
      </c>
      <c r="AB154" s="210" t="str">
        <f>Lighting!AJ153</f>
        <v>NA</v>
      </c>
      <c r="AC154" s="210">
        <f>Lighting!AK153</f>
        <v>0</v>
      </c>
      <c r="AD154" s="210" t="str">
        <f>Lighting!AL153</f>
        <v/>
      </c>
    </row>
    <row r="155" spans="1:30" x14ac:dyDescent="0.35">
      <c r="A155" s="26">
        <f>Lighting!A154</f>
        <v>0</v>
      </c>
      <c r="B155" s="26">
        <f>Lighting!B154</f>
        <v>0</v>
      </c>
      <c r="C155" s="26">
        <f>Lighting!C154</f>
        <v>0</v>
      </c>
      <c r="D155" s="26">
        <f>Lighting!D154</f>
        <v>0</v>
      </c>
      <c r="E155" s="26">
        <f>Lighting!E154</f>
        <v>0</v>
      </c>
      <c r="F155" s="26" t="str">
        <f ca="1">Lighting!F154</f>
        <v/>
      </c>
      <c r="G155" s="26" t="str">
        <f>Lighting!G154</f>
        <v>None</v>
      </c>
      <c r="H155" s="26">
        <f>Lighting!H154</f>
        <v>0</v>
      </c>
      <c r="I155" s="26" t="str">
        <f>Lighting!I154</f>
        <v/>
      </c>
      <c r="J155" s="26">
        <f>Lighting!J154</f>
        <v>0</v>
      </c>
      <c r="K155" s="26" t="str">
        <f>Lighting!K154</f>
        <v/>
      </c>
      <c r="L155" s="26" t="str">
        <f>Lighting!L154</f>
        <v/>
      </c>
      <c r="M155" s="26" t="str">
        <f>Lighting!M154</f>
        <v>None</v>
      </c>
      <c r="N155" s="26">
        <f>Lighting!N154</f>
        <v>0</v>
      </c>
      <c r="O155" s="26">
        <f>Lighting!O154</f>
        <v>0</v>
      </c>
      <c r="P155" s="26">
        <f ca="1">Lighting!P154</f>
        <v>0</v>
      </c>
      <c r="Q155" s="26">
        <f>Lighting!Q154</f>
        <v>0</v>
      </c>
      <c r="R155" s="26">
        <f ca="1">Lighting!R154</f>
        <v>0</v>
      </c>
      <c r="S155" s="26">
        <f>Lighting!Y154</f>
        <v>0</v>
      </c>
      <c r="T155" s="26" t="str">
        <f ca="1">Lighting!Z154</f>
        <v/>
      </c>
      <c r="U155" s="26">
        <f ca="1">Lighting!AA154</f>
        <v>0</v>
      </c>
      <c r="V155" s="210" t="str">
        <f ca="1">Lighting!AC154</f>
        <v/>
      </c>
      <c r="W155" s="210" t="str">
        <f ca="1">Lighting!AD154</f>
        <v/>
      </c>
      <c r="X155" s="210" t="str">
        <f ca="1">Lighting!AE154</f>
        <v/>
      </c>
      <c r="Y155" s="210">
        <f ca="1">Lighting!AF154</f>
        <v>0</v>
      </c>
      <c r="Z155" s="210" t="str">
        <f>Lighting!AH154</f>
        <v/>
      </c>
      <c r="AA155" s="210">
        <f>Lighting!AI154</f>
        <v>0</v>
      </c>
      <c r="AB155" s="210" t="str">
        <f>Lighting!AJ154</f>
        <v>NA</v>
      </c>
      <c r="AC155" s="210">
        <f>Lighting!AK154</f>
        <v>0</v>
      </c>
      <c r="AD155" s="210" t="str">
        <f>Lighting!AL154</f>
        <v/>
      </c>
    </row>
    <row r="156" spans="1:30" x14ac:dyDescent="0.35">
      <c r="A156" s="26">
        <f>Lighting!A155</f>
        <v>0</v>
      </c>
      <c r="B156" s="26">
        <f>Lighting!B155</f>
        <v>0</v>
      </c>
      <c r="C156" s="26">
        <f>Lighting!C155</f>
        <v>0</v>
      </c>
      <c r="D156" s="26">
        <f>Lighting!D155</f>
        <v>0</v>
      </c>
      <c r="E156" s="26">
        <f>Lighting!E155</f>
        <v>0</v>
      </c>
      <c r="F156" s="26" t="str">
        <f ca="1">Lighting!F155</f>
        <v/>
      </c>
      <c r="G156" s="26" t="str">
        <f>Lighting!G155</f>
        <v>None</v>
      </c>
      <c r="H156" s="26">
        <f>Lighting!H155</f>
        <v>0</v>
      </c>
      <c r="I156" s="26" t="str">
        <f>Lighting!I155</f>
        <v/>
      </c>
      <c r="J156" s="26">
        <f>Lighting!J155</f>
        <v>0</v>
      </c>
      <c r="K156" s="26" t="str">
        <f>Lighting!K155</f>
        <v/>
      </c>
      <c r="L156" s="26" t="str">
        <f>Lighting!L155</f>
        <v/>
      </c>
      <c r="M156" s="26" t="str">
        <f>Lighting!M155</f>
        <v>None</v>
      </c>
      <c r="N156" s="26">
        <f>Lighting!N155</f>
        <v>0</v>
      </c>
      <c r="O156" s="26">
        <f>Lighting!O155</f>
        <v>0</v>
      </c>
      <c r="P156" s="26">
        <f ca="1">Lighting!P155</f>
        <v>0</v>
      </c>
      <c r="Q156" s="26">
        <f>Lighting!Q155</f>
        <v>0</v>
      </c>
      <c r="R156" s="26">
        <f ca="1">Lighting!R155</f>
        <v>0</v>
      </c>
      <c r="S156" s="26">
        <f>Lighting!Y155</f>
        <v>0</v>
      </c>
      <c r="T156" s="26" t="str">
        <f ca="1">Lighting!Z155</f>
        <v/>
      </c>
      <c r="U156" s="26">
        <f ca="1">Lighting!AA155</f>
        <v>0</v>
      </c>
      <c r="V156" s="210" t="str">
        <f ca="1">Lighting!AC155</f>
        <v/>
      </c>
      <c r="W156" s="210" t="str">
        <f ca="1">Lighting!AD155</f>
        <v/>
      </c>
      <c r="X156" s="210" t="str">
        <f ca="1">Lighting!AE155</f>
        <v/>
      </c>
      <c r="Y156" s="210">
        <f ca="1">Lighting!AF155</f>
        <v>0</v>
      </c>
      <c r="Z156" s="210" t="str">
        <f>Lighting!AH155</f>
        <v/>
      </c>
      <c r="AA156" s="210">
        <f>Lighting!AI155</f>
        <v>0</v>
      </c>
      <c r="AB156" s="210" t="str">
        <f>Lighting!AJ155</f>
        <v>NA</v>
      </c>
      <c r="AC156" s="210">
        <f>Lighting!AK155</f>
        <v>0</v>
      </c>
      <c r="AD156" s="210" t="str">
        <f>Lighting!AL155</f>
        <v/>
      </c>
    </row>
    <row r="157" spans="1:30" x14ac:dyDescent="0.35">
      <c r="A157" s="26">
        <f>Lighting!A156</f>
        <v>0</v>
      </c>
      <c r="B157" s="26">
        <f>Lighting!B156</f>
        <v>0</v>
      </c>
      <c r="C157" s="26">
        <f>Lighting!C156</f>
        <v>0</v>
      </c>
      <c r="D157" s="26">
        <f>Lighting!D156</f>
        <v>0</v>
      </c>
      <c r="E157" s="26">
        <f>Lighting!E156</f>
        <v>0</v>
      </c>
      <c r="F157" s="26" t="str">
        <f ca="1">Lighting!F156</f>
        <v/>
      </c>
      <c r="G157" s="26" t="str">
        <f>Lighting!G156</f>
        <v>None</v>
      </c>
      <c r="H157" s="26">
        <f>Lighting!H156</f>
        <v>0</v>
      </c>
      <c r="I157" s="26" t="str">
        <f>Lighting!I156</f>
        <v/>
      </c>
      <c r="J157" s="26">
        <f>Lighting!J156</f>
        <v>0</v>
      </c>
      <c r="K157" s="26" t="str">
        <f>Lighting!K156</f>
        <v/>
      </c>
      <c r="L157" s="26" t="str">
        <f>Lighting!L156</f>
        <v/>
      </c>
      <c r="M157" s="26" t="str">
        <f>Lighting!M156</f>
        <v>None</v>
      </c>
      <c r="N157" s="26">
        <f>Lighting!N156</f>
        <v>0</v>
      </c>
      <c r="O157" s="26">
        <f>Lighting!O156</f>
        <v>0</v>
      </c>
      <c r="P157" s="26">
        <f ca="1">Lighting!P156</f>
        <v>0</v>
      </c>
      <c r="Q157" s="26">
        <f>Lighting!Q156</f>
        <v>0</v>
      </c>
      <c r="R157" s="26">
        <f ca="1">Lighting!R156</f>
        <v>0</v>
      </c>
      <c r="S157" s="26">
        <f>Lighting!Y156</f>
        <v>0</v>
      </c>
      <c r="T157" s="26" t="str">
        <f ca="1">Lighting!Z156</f>
        <v/>
      </c>
      <c r="U157" s="26">
        <f ca="1">Lighting!AA156</f>
        <v>0</v>
      </c>
      <c r="V157" s="210" t="str">
        <f ca="1">Lighting!AC156</f>
        <v/>
      </c>
      <c r="W157" s="210" t="str">
        <f ca="1">Lighting!AD156</f>
        <v/>
      </c>
      <c r="X157" s="210" t="str">
        <f ca="1">Lighting!AE156</f>
        <v/>
      </c>
      <c r="Y157" s="210">
        <f ca="1">Lighting!AF156</f>
        <v>0</v>
      </c>
      <c r="Z157" s="210" t="str">
        <f>Lighting!AH156</f>
        <v/>
      </c>
      <c r="AA157" s="210">
        <f>Lighting!AI156</f>
        <v>0</v>
      </c>
      <c r="AB157" s="210" t="str">
        <f>Lighting!AJ156</f>
        <v>NA</v>
      </c>
      <c r="AC157" s="210">
        <f>Lighting!AK156</f>
        <v>0</v>
      </c>
      <c r="AD157" s="210" t="str">
        <f>Lighting!AL156</f>
        <v/>
      </c>
    </row>
    <row r="158" spans="1:30" x14ac:dyDescent="0.35">
      <c r="A158" s="26">
        <f>Lighting!A157</f>
        <v>0</v>
      </c>
      <c r="B158" s="26">
        <f>Lighting!B157</f>
        <v>0</v>
      </c>
      <c r="C158" s="26">
        <f>Lighting!C157</f>
        <v>0</v>
      </c>
      <c r="D158" s="26">
        <f>Lighting!D157</f>
        <v>0</v>
      </c>
      <c r="E158" s="26">
        <f>Lighting!E157</f>
        <v>0</v>
      </c>
      <c r="F158" s="26" t="str">
        <f ca="1">Lighting!F157</f>
        <v/>
      </c>
      <c r="G158" s="26" t="str">
        <f>Lighting!G157</f>
        <v>None</v>
      </c>
      <c r="H158" s="26">
        <f>Lighting!H157</f>
        <v>0</v>
      </c>
      <c r="I158" s="26" t="str">
        <f>Lighting!I157</f>
        <v/>
      </c>
      <c r="J158" s="26">
        <f>Lighting!J157</f>
        <v>0</v>
      </c>
      <c r="K158" s="26" t="str">
        <f>Lighting!K157</f>
        <v/>
      </c>
      <c r="L158" s="26" t="str">
        <f>Lighting!L157</f>
        <v/>
      </c>
      <c r="M158" s="26" t="str">
        <f>Lighting!M157</f>
        <v>None</v>
      </c>
      <c r="N158" s="26">
        <f>Lighting!N157</f>
        <v>0</v>
      </c>
      <c r="O158" s="26">
        <f>Lighting!O157</f>
        <v>0</v>
      </c>
      <c r="P158" s="26">
        <f ca="1">Lighting!P157</f>
        <v>0</v>
      </c>
      <c r="Q158" s="26">
        <f>Lighting!Q157</f>
        <v>0</v>
      </c>
      <c r="R158" s="26">
        <f ca="1">Lighting!R157</f>
        <v>0</v>
      </c>
      <c r="S158" s="26">
        <f>Lighting!Y157</f>
        <v>0</v>
      </c>
      <c r="T158" s="26" t="str">
        <f ca="1">Lighting!Z157</f>
        <v/>
      </c>
      <c r="U158" s="26">
        <f ca="1">Lighting!AA157</f>
        <v>0</v>
      </c>
      <c r="V158" s="210" t="str">
        <f ca="1">Lighting!AC157</f>
        <v/>
      </c>
      <c r="W158" s="210" t="str">
        <f ca="1">Lighting!AD157</f>
        <v/>
      </c>
      <c r="X158" s="210" t="str">
        <f ca="1">Lighting!AE157</f>
        <v/>
      </c>
      <c r="Y158" s="210">
        <f ca="1">Lighting!AF157</f>
        <v>0</v>
      </c>
      <c r="Z158" s="210" t="str">
        <f>Lighting!AH157</f>
        <v/>
      </c>
      <c r="AA158" s="210">
        <f>Lighting!AI157</f>
        <v>0</v>
      </c>
      <c r="AB158" s="210" t="str">
        <f>Lighting!AJ157</f>
        <v>NA</v>
      </c>
      <c r="AC158" s="210">
        <f>Lighting!AK157</f>
        <v>0</v>
      </c>
      <c r="AD158" s="210" t="str">
        <f>Lighting!AL157</f>
        <v/>
      </c>
    </row>
    <row r="159" spans="1:30" x14ac:dyDescent="0.35">
      <c r="A159" s="26">
        <f>Lighting!A158</f>
        <v>0</v>
      </c>
      <c r="B159" s="26">
        <f>Lighting!B158</f>
        <v>0</v>
      </c>
      <c r="C159" s="26">
        <f>Lighting!C158</f>
        <v>0</v>
      </c>
      <c r="D159" s="26">
        <f>Lighting!D158</f>
        <v>0</v>
      </c>
      <c r="E159" s="26">
        <f>Lighting!E158</f>
        <v>0</v>
      </c>
      <c r="F159" s="26" t="str">
        <f ca="1">Lighting!F158</f>
        <v/>
      </c>
      <c r="G159" s="26" t="str">
        <f>Lighting!G158</f>
        <v>None</v>
      </c>
      <c r="H159" s="26">
        <f>Lighting!H158</f>
        <v>0</v>
      </c>
      <c r="I159" s="26" t="str">
        <f>Lighting!I158</f>
        <v/>
      </c>
      <c r="J159" s="26">
        <f>Lighting!J158</f>
        <v>0</v>
      </c>
      <c r="K159" s="26" t="str">
        <f>Lighting!K158</f>
        <v/>
      </c>
      <c r="L159" s="26" t="str">
        <f>Lighting!L158</f>
        <v/>
      </c>
      <c r="M159" s="26" t="str">
        <f>Lighting!M158</f>
        <v>None</v>
      </c>
      <c r="N159" s="26">
        <f>Lighting!N158</f>
        <v>0</v>
      </c>
      <c r="O159" s="26">
        <f>Lighting!O158</f>
        <v>0</v>
      </c>
      <c r="P159" s="26">
        <f ca="1">Lighting!P158</f>
        <v>0</v>
      </c>
      <c r="Q159" s="26">
        <f>Lighting!Q158</f>
        <v>0</v>
      </c>
      <c r="R159" s="26">
        <f ca="1">Lighting!R158</f>
        <v>0</v>
      </c>
      <c r="S159" s="26">
        <f>Lighting!Y158</f>
        <v>0</v>
      </c>
      <c r="T159" s="26" t="str">
        <f ca="1">Lighting!Z158</f>
        <v/>
      </c>
      <c r="U159" s="26">
        <f ca="1">Lighting!AA158</f>
        <v>0</v>
      </c>
      <c r="V159" s="210" t="str">
        <f ca="1">Lighting!AC158</f>
        <v/>
      </c>
      <c r="W159" s="210" t="str">
        <f ca="1">Lighting!AD158</f>
        <v/>
      </c>
      <c r="X159" s="210" t="str">
        <f ca="1">Lighting!AE158</f>
        <v/>
      </c>
      <c r="Y159" s="210">
        <f ca="1">Lighting!AF158</f>
        <v>0</v>
      </c>
      <c r="Z159" s="210" t="str">
        <f>Lighting!AH158</f>
        <v/>
      </c>
      <c r="AA159" s="210">
        <f>Lighting!AI158</f>
        <v>0</v>
      </c>
      <c r="AB159" s="210" t="str">
        <f>Lighting!AJ158</f>
        <v>NA</v>
      </c>
      <c r="AC159" s="210">
        <f>Lighting!AK158</f>
        <v>0</v>
      </c>
      <c r="AD159" s="210" t="str">
        <f>Lighting!AL158</f>
        <v/>
      </c>
    </row>
    <row r="160" spans="1:30" x14ac:dyDescent="0.35">
      <c r="A160" s="26">
        <f>Lighting!A159</f>
        <v>0</v>
      </c>
      <c r="B160" s="26">
        <f>Lighting!B159</f>
        <v>0</v>
      </c>
      <c r="C160" s="26">
        <f>Lighting!C159</f>
        <v>0</v>
      </c>
      <c r="D160" s="26">
        <f>Lighting!D159</f>
        <v>0</v>
      </c>
      <c r="E160" s="26">
        <f>Lighting!E159</f>
        <v>0</v>
      </c>
      <c r="F160" s="26" t="str">
        <f ca="1">Lighting!F159</f>
        <v/>
      </c>
      <c r="G160" s="26" t="str">
        <f>Lighting!G159</f>
        <v>None</v>
      </c>
      <c r="H160" s="26">
        <f>Lighting!H159</f>
        <v>0</v>
      </c>
      <c r="I160" s="26" t="str">
        <f>Lighting!I159</f>
        <v/>
      </c>
      <c r="J160" s="26">
        <f>Lighting!J159</f>
        <v>0</v>
      </c>
      <c r="K160" s="26" t="str">
        <f>Lighting!K159</f>
        <v/>
      </c>
      <c r="L160" s="26" t="str">
        <f>Lighting!L159</f>
        <v/>
      </c>
      <c r="M160" s="26" t="str">
        <f>Lighting!M159</f>
        <v>None</v>
      </c>
      <c r="N160" s="26">
        <f>Lighting!N159</f>
        <v>0</v>
      </c>
      <c r="O160" s="26">
        <f>Lighting!O159</f>
        <v>0</v>
      </c>
      <c r="P160" s="26">
        <f ca="1">Lighting!P159</f>
        <v>0</v>
      </c>
      <c r="Q160" s="26">
        <f>Lighting!Q159</f>
        <v>0</v>
      </c>
      <c r="R160" s="26">
        <f ca="1">Lighting!R159</f>
        <v>0</v>
      </c>
      <c r="S160" s="26">
        <f>Lighting!Y159</f>
        <v>0</v>
      </c>
      <c r="T160" s="26" t="str">
        <f ca="1">Lighting!Z159</f>
        <v/>
      </c>
      <c r="U160" s="26">
        <f ca="1">Lighting!AA159</f>
        <v>0</v>
      </c>
      <c r="V160" s="210" t="str">
        <f ca="1">Lighting!AC159</f>
        <v/>
      </c>
      <c r="W160" s="210" t="str">
        <f ca="1">Lighting!AD159</f>
        <v/>
      </c>
      <c r="X160" s="210" t="str">
        <f ca="1">Lighting!AE159</f>
        <v/>
      </c>
      <c r="Y160" s="210">
        <f ca="1">Lighting!AF159</f>
        <v>0</v>
      </c>
      <c r="Z160" s="210" t="str">
        <f>Lighting!AH159</f>
        <v/>
      </c>
      <c r="AA160" s="210">
        <f>Lighting!AI159</f>
        <v>0</v>
      </c>
      <c r="AB160" s="210" t="str">
        <f>Lighting!AJ159</f>
        <v>NA</v>
      </c>
      <c r="AC160" s="210">
        <f>Lighting!AK159</f>
        <v>0</v>
      </c>
      <c r="AD160" s="210" t="str">
        <f>Lighting!AL159</f>
        <v/>
      </c>
    </row>
    <row r="161" spans="1:30" x14ac:dyDescent="0.35">
      <c r="A161" s="26">
        <f>Lighting!A160</f>
        <v>0</v>
      </c>
      <c r="B161" s="26">
        <f>Lighting!B160</f>
        <v>0</v>
      </c>
      <c r="C161" s="26">
        <f>Lighting!C160</f>
        <v>0</v>
      </c>
      <c r="D161" s="26">
        <f>Lighting!D160</f>
        <v>0</v>
      </c>
      <c r="E161" s="26">
        <f>Lighting!E160</f>
        <v>0</v>
      </c>
      <c r="F161" s="26" t="str">
        <f ca="1">Lighting!F160</f>
        <v/>
      </c>
      <c r="G161" s="26" t="str">
        <f>Lighting!G160</f>
        <v>None</v>
      </c>
      <c r="H161" s="26">
        <f>Lighting!H160</f>
        <v>0</v>
      </c>
      <c r="I161" s="26" t="str">
        <f>Lighting!I160</f>
        <v/>
      </c>
      <c r="J161" s="26">
        <f>Lighting!J160</f>
        <v>0</v>
      </c>
      <c r="K161" s="26" t="str">
        <f>Lighting!K160</f>
        <v/>
      </c>
      <c r="L161" s="26" t="str">
        <f>Lighting!L160</f>
        <v/>
      </c>
      <c r="M161" s="26" t="str">
        <f>Lighting!M160</f>
        <v>None</v>
      </c>
      <c r="N161" s="26">
        <f>Lighting!N160</f>
        <v>0</v>
      </c>
      <c r="O161" s="26">
        <f>Lighting!O160</f>
        <v>0</v>
      </c>
      <c r="P161" s="26">
        <f ca="1">Lighting!P160</f>
        <v>0</v>
      </c>
      <c r="Q161" s="26">
        <f>Lighting!Q160</f>
        <v>0</v>
      </c>
      <c r="R161" s="26">
        <f ca="1">Lighting!R160</f>
        <v>0</v>
      </c>
      <c r="S161" s="26">
        <f>Lighting!Y160</f>
        <v>0</v>
      </c>
      <c r="T161" s="26" t="str">
        <f ca="1">Lighting!Z160</f>
        <v/>
      </c>
      <c r="U161" s="26">
        <f ca="1">Lighting!AA160</f>
        <v>0</v>
      </c>
      <c r="V161" s="210" t="str">
        <f ca="1">Lighting!AC160</f>
        <v/>
      </c>
      <c r="W161" s="210" t="str">
        <f ca="1">Lighting!AD160</f>
        <v/>
      </c>
      <c r="X161" s="210" t="str">
        <f ca="1">Lighting!AE160</f>
        <v/>
      </c>
      <c r="Y161" s="210">
        <f ca="1">Lighting!AF160</f>
        <v>0</v>
      </c>
      <c r="Z161" s="210" t="str">
        <f>Lighting!AH160</f>
        <v/>
      </c>
      <c r="AA161" s="210">
        <f>Lighting!AI160</f>
        <v>0</v>
      </c>
      <c r="AB161" s="210" t="str">
        <f>Lighting!AJ160</f>
        <v>NA</v>
      </c>
      <c r="AC161" s="210">
        <f>Lighting!AK160</f>
        <v>0</v>
      </c>
      <c r="AD161" s="210" t="str">
        <f>Lighting!AL160</f>
        <v/>
      </c>
    </row>
    <row r="162" spans="1:30" x14ac:dyDescent="0.35">
      <c r="A162" s="26">
        <f>Lighting!A161</f>
        <v>0</v>
      </c>
      <c r="B162" s="26">
        <f>Lighting!B161</f>
        <v>0</v>
      </c>
      <c r="C162" s="26">
        <f>Lighting!C161</f>
        <v>0</v>
      </c>
      <c r="D162" s="26">
        <f>Lighting!D161</f>
        <v>0</v>
      </c>
      <c r="E162" s="26">
        <f>Lighting!E161</f>
        <v>0</v>
      </c>
      <c r="F162" s="26" t="str">
        <f ca="1">Lighting!F161</f>
        <v/>
      </c>
      <c r="G162" s="26" t="str">
        <f>Lighting!G161</f>
        <v>None</v>
      </c>
      <c r="H162" s="26">
        <f>Lighting!H161</f>
        <v>0</v>
      </c>
      <c r="I162" s="26" t="str">
        <f>Lighting!I161</f>
        <v/>
      </c>
      <c r="J162" s="26">
        <f>Lighting!J161</f>
        <v>0</v>
      </c>
      <c r="K162" s="26" t="str">
        <f>Lighting!K161</f>
        <v/>
      </c>
      <c r="L162" s="26" t="str">
        <f>Lighting!L161</f>
        <v/>
      </c>
      <c r="M162" s="26" t="str">
        <f>Lighting!M161</f>
        <v>None</v>
      </c>
      <c r="N162" s="26">
        <f>Lighting!N161</f>
        <v>0</v>
      </c>
      <c r="O162" s="26">
        <f>Lighting!O161</f>
        <v>0</v>
      </c>
      <c r="P162" s="26">
        <f ca="1">Lighting!P161</f>
        <v>0</v>
      </c>
      <c r="Q162" s="26">
        <f>Lighting!Q161</f>
        <v>0</v>
      </c>
      <c r="R162" s="26">
        <f ca="1">Lighting!R161</f>
        <v>0</v>
      </c>
      <c r="S162" s="26">
        <f>Lighting!Y161</f>
        <v>0</v>
      </c>
      <c r="T162" s="26" t="str">
        <f ca="1">Lighting!Z161</f>
        <v/>
      </c>
      <c r="U162" s="26">
        <f ca="1">Lighting!AA161</f>
        <v>0</v>
      </c>
      <c r="V162" s="210" t="str">
        <f ca="1">Lighting!AC161</f>
        <v/>
      </c>
      <c r="W162" s="210" t="str">
        <f ca="1">Lighting!AD161</f>
        <v/>
      </c>
      <c r="X162" s="210" t="str">
        <f ca="1">Lighting!AE161</f>
        <v/>
      </c>
      <c r="Y162" s="210">
        <f ca="1">Lighting!AF161</f>
        <v>0</v>
      </c>
      <c r="Z162" s="210" t="str">
        <f>Lighting!AH161</f>
        <v/>
      </c>
      <c r="AA162" s="210">
        <f>Lighting!AI161</f>
        <v>0</v>
      </c>
      <c r="AB162" s="210" t="str">
        <f>Lighting!AJ161</f>
        <v>NA</v>
      </c>
      <c r="AC162" s="210">
        <f>Lighting!AK161</f>
        <v>0</v>
      </c>
      <c r="AD162" s="210" t="str">
        <f>Lighting!AL161</f>
        <v/>
      </c>
    </row>
    <row r="163" spans="1:30" x14ac:dyDescent="0.35">
      <c r="A163" s="26">
        <f>Lighting!A162</f>
        <v>0</v>
      </c>
      <c r="B163" s="26">
        <f>Lighting!B162</f>
        <v>0</v>
      </c>
      <c r="C163" s="26">
        <f>Lighting!C162</f>
        <v>0</v>
      </c>
      <c r="D163" s="26">
        <f>Lighting!D162</f>
        <v>0</v>
      </c>
      <c r="E163" s="26">
        <f>Lighting!E162</f>
        <v>0</v>
      </c>
      <c r="F163" s="26" t="str">
        <f ca="1">Lighting!F162</f>
        <v/>
      </c>
      <c r="G163" s="26" t="str">
        <f>Lighting!G162</f>
        <v>None</v>
      </c>
      <c r="H163" s="26">
        <f>Lighting!H162</f>
        <v>0</v>
      </c>
      <c r="I163" s="26" t="str">
        <f>Lighting!I162</f>
        <v/>
      </c>
      <c r="J163" s="26">
        <f>Lighting!J162</f>
        <v>0</v>
      </c>
      <c r="K163" s="26" t="str">
        <f>Lighting!K162</f>
        <v/>
      </c>
      <c r="L163" s="26" t="str">
        <f>Lighting!L162</f>
        <v/>
      </c>
      <c r="M163" s="26" t="str">
        <f>Lighting!M162</f>
        <v>None</v>
      </c>
      <c r="N163" s="26">
        <f>Lighting!N162</f>
        <v>0</v>
      </c>
      <c r="O163" s="26">
        <f>Lighting!O162</f>
        <v>0</v>
      </c>
      <c r="P163" s="26">
        <f ca="1">Lighting!P162</f>
        <v>0</v>
      </c>
      <c r="Q163" s="26">
        <f>Lighting!Q162</f>
        <v>0</v>
      </c>
      <c r="R163" s="26">
        <f ca="1">Lighting!R162</f>
        <v>0</v>
      </c>
      <c r="S163" s="26">
        <f>Lighting!Y162</f>
        <v>0</v>
      </c>
      <c r="T163" s="26" t="str">
        <f ca="1">Lighting!Z162</f>
        <v/>
      </c>
      <c r="U163" s="26">
        <f ca="1">Lighting!AA162</f>
        <v>0</v>
      </c>
      <c r="V163" s="210" t="str">
        <f ca="1">Lighting!AC162</f>
        <v/>
      </c>
      <c r="W163" s="210" t="str">
        <f ca="1">Lighting!AD162</f>
        <v/>
      </c>
      <c r="X163" s="210" t="str">
        <f ca="1">Lighting!AE162</f>
        <v/>
      </c>
      <c r="Y163" s="210">
        <f ca="1">Lighting!AF162</f>
        <v>0</v>
      </c>
      <c r="Z163" s="210" t="str">
        <f>Lighting!AH162</f>
        <v/>
      </c>
      <c r="AA163" s="210">
        <f>Lighting!AI162</f>
        <v>0</v>
      </c>
      <c r="AB163" s="210" t="str">
        <f>Lighting!AJ162</f>
        <v>NA</v>
      </c>
      <c r="AC163" s="210">
        <f>Lighting!AK162</f>
        <v>0</v>
      </c>
      <c r="AD163" s="210" t="str">
        <f>Lighting!AL162</f>
        <v/>
      </c>
    </row>
    <row r="164" spans="1:30" x14ac:dyDescent="0.35">
      <c r="A164" s="26">
        <f>Lighting!A163</f>
        <v>0</v>
      </c>
      <c r="B164" s="26">
        <f>Lighting!B163</f>
        <v>0</v>
      </c>
      <c r="C164" s="26">
        <f>Lighting!C163</f>
        <v>0</v>
      </c>
      <c r="D164" s="26">
        <f>Lighting!D163</f>
        <v>0</v>
      </c>
      <c r="E164" s="26">
        <f>Lighting!E163</f>
        <v>0</v>
      </c>
      <c r="F164" s="26" t="str">
        <f ca="1">Lighting!F163</f>
        <v/>
      </c>
      <c r="G164" s="26" t="str">
        <f>Lighting!G163</f>
        <v>None</v>
      </c>
      <c r="H164" s="26">
        <f>Lighting!H163</f>
        <v>0</v>
      </c>
      <c r="I164" s="26" t="str">
        <f>Lighting!I163</f>
        <v/>
      </c>
      <c r="J164" s="26">
        <f>Lighting!J163</f>
        <v>0</v>
      </c>
      <c r="K164" s="26" t="str">
        <f>Lighting!K163</f>
        <v/>
      </c>
      <c r="L164" s="26" t="str">
        <f>Lighting!L163</f>
        <v/>
      </c>
      <c r="M164" s="26" t="str">
        <f>Lighting!M163</f>
        <v>None</v>
      </c>
      <c r="N164" s="26">
        <f>Lighting!N163</f>
        <v>0</v>
      </c>
      <c r="O164" s="26">
        <f>Lighting!O163</f>
        <v>0</v>
      </c>
      <c r="P164" s="26">
        <f ca="1">Lighting!P163</f>
        <v>0</v>
      </c>
      <c r="Q164" s="26">
        <f>Lighting!Q163</f>
        <v>0</v>
      </c>
      <c r="R164" s="26">
        <f ca="1">Lighting!R163</f>
        <v>0</v>
      </c>
      <c r="S164" s="26">
        <f>Lighting!Y163</f>
        <v>0</v>
      </c>
      <c r="T164" s="26" t="str">
        <f ca="1">Lighting!Z163</f>
        <v/>
      </c>
      <c r="U164" s="26">
        <f ca="1">Lighting!AA163</f>
        <v>0</v>
      </c>
      <c r="V164" s="210" t="str">
        <f ca="1">Lighting!AC163</f>
        <v/>
      </c>
      <c r="W164" s="210" t="str">
        <f ca="1">Lighting!AD163</f>
        <v/>
      </c>
      <c r="X164" s="210" t="str">
        <f ca="1">Lighting!AE163</f>
        <v/>
      </c>
      <c r="Y164" s="210">
        <f ca="1">Lighting!AF163</f>
        <v>0</v>
      </c>
      <c r="Z164" s="210" t="str">
        <f>Lighting!AH163</f>
        <v/>
      </c>
      <c r="AA164" s="210">
        <f>Lighting!AI163</f>
        <v>0</v>
      </c>
      <c r="AB164" s="210" t="str">
        <f>Lighting!AJ163</f>
        <v>NA</v>
      </c>
      <c r="AC164" s="210">
        <f>Lighting!AK163</f>
        <v>0</v>
      </c>
      <c r="AD164" s="210" t="str">
        <f>Lighting!AL163</f>
        <v/>
      </c>
    </row>
    <row r="165" spans="1:30" x14ac:dyDescent="0.35">
      <c r="A165" s="26">
        <f>Lighting!A164</f>
        <v>0</v>
      </c>
      <c r="B165" s="26">
        <f>Lighting!B164</f>
        <v>0</v>
      </c>
      <c r="C165" s="26">
        <f>Lighting!C164</f>
        <v>0</v>
      </c>
      <c r="D165" s="26">
        <f>Lighting!D164</f>
        <v>0</v>
      </c>
      <c r="E165" s="26">
        <f>Lighting!E164</f>
        <v>0</v>
      </c>
      <c r="F165" s="26" t="str">
        <f ca="1">Lighting!F164</f>
        <v/>
      </c>
      <c r="G165" s="26" t="str">
        <f>Lighting!G164</f>
        <v>None</v>
      </c>
      <c r="H165" s="26">
        <f>Lighting!H164</f>
        <v>0</v>
      </c>
      <c r="I165" s="26" t="str">
        <f>Lighting!I164</f>
        <v/>
      </c>
      <c r="J165" s="26">
        <f>Lighting!J164</f>
        <v>0</v>
      </c>
      <c r="K165" s="26" t="str">
        <f>Lighting!K164</f>
        <v/>
      </c>
      <c r="L165" s="26" t="str">
        <f>Lighting!L164</f>
        <v/>
      </c>
      <c r="M165" s="26" t="str">
        <f>Lighting!M164</f>
        <v>None</v>
      </c>
      <c r="N165" s="26">
        <f>Lighting!N164</f>
        <v>0</v>
      </c>
      <c r="O165" s="26">
        <f>Lighting!O164</f>
        <v>0</v>
      </c>
      <c r="P165" s="26">
        <f ca="1">Lighting!P164</f>
        <v>0</v>
      </c>
      <c r="Q165" s="26">
        <f>Lighting!Q164</f>
        <v>0</v>
      </c>
      <c r="R165" s="26">
        <f ca="1">Lighting!R164</f>
        <v>0</v>
      </c>
      <c r="S165" s="26">
        <f>Lighting!Y164</f>
        <v>0</v>
      </c>
      <c r="T165" s="26" t="str">
        <f ca="1">Lighting!Z164</f>
        <v/>
      </c>
      <c r="U165" s="26">
        <f ca="1">Lighting!AA164</f>
        <v>0</v>
      </c>
      <c r="V165" s="210" t="str">
        <f ca="1">Lighting!AC164</f>
        <v/>
      </c>
      <c r="W165" s="210" t="str">
        <f ca="1">Lighting!AD164</f>
        <v/>
      </c>
      <c r="X165" s="210" t="str">
        <f ca="1">Lighting!AE164</f>
        <v/>
      </c>
      <c r="Y165" s="210">
        <f ca="1">Lighting!AF164</f>
        <v>0</v>
      </c>
      <c r="Z165" s="210" t="str">
        <f>Lighting!AH164</f>
        <v/>
      </c>
      <c r="AA165" s="210">
        <f>Lighting!AI164</f>
        <v>0</v>
      </c>
      <c r="AB165" s="210" t="str">
        <f>Lighting!AJ164</f>
        <v>NA</v>
      </c>
      <c r="AC165" s="210">
        <f>Lighting!AK164</f>
        <v>0</v>
      </c>
      <c r="AD165" s="210" t="str">
        <f>Lighting!AL164</f>
        <v/>
      </c>
    </row>
    <row r="166" spans="1:30" x14ac:dyDescent="0.35">
      <c r="A166" s="26">
        <f>Lighting!A165</f>
        <v>0</v>
      </c>
      <c r="B166" s="26">
        <f>Lighting!B165</f>
        <v>0</v>
      </c>
      <c r="C166" s="26">
        <f>Lighting!C165</f>
        <v>0</v>
      </c>
      <c r="D166" s="26">
        <f>Lighting!D165</f>
        <v>0</v>
      </c>
      <c r="E166" s="26">
        <f>Lighting!E165</f>
        <v>0</v>
      </c>
      <c r="F166" s="26" t="str">
        <f ca="1">Lighting!F165</f>
        <v/>
      </c>
      <c r="G166" s="26" t="str">
        <f>Lighting!G165</f>
        <v>None</v>
      </c>
      <c r="H166" s="26">
        <f>Lighting!H165</f>
        <v>0</v>
      </c>
      <c r="I166" s="26" t="str">
        <f>Lighting!I165</f>
        <v/>
      </c>
      <c r="J166" s="26">
        <f>Lighting!J165</f>
        <v>0</v>
      </c>
      <c r="K166" s="26" t="str">
        <f>Lighting!K165</f>
        <v/>
      </c>
      <c r="L166" s="26" t="str">
        <f>Lighting!L165</f>
        <v/>
      </c>
      <c r="M166" s="26" t="str">
        <f>Lighting!M165</f>
        <v>None</v>
      </c>
      <c r="N166" s="26">
        <f>Lighting!N165</f>
        <v>0</v>
      </c>
      <c r="O166" s="26">
        <f>Lighting!O165</f>
        <v>0</v>
      </c>
      <c r="P166" s="26">
        <f ca="1">Lighting!P165</f>
        <v>0</v>
      </c>
      <c r="Q166" s="26">
        <f>Lighting!Q165</f>
        <v>0</v>
      </c>
      <c r="R166" s="26">
        <f ca="1">Lighting!R165</f>
        <v>0</v>
      </c>
      <c r="S166" s="26">
        <f>Lighting!Y165</f>
        <v>0</v>
      </c>
      <c r="T166" s="26" t="str">
        <f ca="1">Lighting!Z165</f>
        <v/>
      </c>
      <c r="U166" s="26">
        <f ca="1">Lighting!AA165</f>
        <v>0</v>
      </c>
      <c r="V166" s="210" t="str">
        <f ca="1">Lighting!AC165</f>
        <v/>
      </c>
      <c r="W166" s="210" t="str">
        <f ca="1">Lighting!AD165</f>
        <v/>
      </c>
      <c r="X166" s="210" t="str">
        <f ca="1">Lighting!AE165</f>
        <v/>
      </c>
      <c r="Y166" s="210">
        <f ca="1">Lighting!AF165</f>
        <v>0</v>
      </c>
      <c r="Z166" s="210" t="str">
        <f>Lighting!AH165</f>
        <v/>
      </c>
      <c r="AA166" s="210">
        <f>Lighting!AI165</f>
        <v>0</v>
      </c>
      <c r="AB166" s="210" t="str">
        <f>Lighting!AJ165</f>
        <v>NA</v>
      </c>
      <c r="AC166" s="210">
        <f>Lighting!AK165</f>
        <v>0</v>
      </c>
      <c r="AD166" s="210" t="str">
        <f>Lighting!AL165</f>
        <v/>
      </c>
    </row>
    <row r="167" spans="1:30" x14ac:dyDescent="0.35">
      <c r="A167" s="26">
        <f>Lighting!A166</f>
        <v>0</v>
      </c>
      <c r="B167" s="26">
        <f>Lighting!B166</f>
        <v>0</v>
      </c>
      <c r="C167" s="26">
        <f>Lighting!C166</f>
        <v>0</v>
      </c>
      <c r="D167" s="26">
        <f>Lighting!D166</f>
        <v>0</v>
      </c>
      <c r="E167" s="26">
        <f>Lighting!E166</f>
        <v>0</v>
      </c>
      <c r="F167" s="26" t="str">
        <f ca="1">Lighting!F166</f>
        <v/>
      </c>
      <c r="G167" s="26" t="str">
        <f>Lighting!G166</f>
        <v>None</v>
      </c>
      <c r="H167" s="26">
        <f>Lighting!H166</f>
        <v>0</v>
      </c>
      <c r="I167" s="26" t="str">
        <f>Lighting!I166</f>
        <v/>
      </c>
      <c r="J167" s="26">
        <f>Lighting!J166</f>
        <v>0</v>
      </c>
      <c r="K167" s="26" t="str">
        <f>Lighting!K166</f>
        <v/>
      </c>
      <c r="L167" s="26" t="str">
        <f>Lighting!L166</f>
        <v/>
      </c>
      <c r="M167" s="26" t="str">
        <f>Lighting!M166</f>
        <v>None</v>
      </c>
      <c r="N167" s="26">
        <f>Lighting!N166</f>
        <v>0</v>
      </c>
      <c r="O167" s="26">
        <f>Lighting!O166</f>
        <v>0</v>
      </c>
      <c r="P167" s="26">
        <f ca="1">Lighting!P166</f>
        <v>0</v>
      </c>
      <c r="Q167" s="26">
        <f>Lighting!Q166</f>
        <v>0</v>
      </c>
      <c r="R167" s="26">
        <f ca="1">Lighting!R166</f>
        <v>0</v>
      </c>
      <c r="S167" s="26">
        <f>Lighting!Y166</f>
        <v>0</v>
      </c>
      <c r="T167" s="26" t="str">
        <f ca="1">Lighting!Z166</f>
        <v/>
      </c>
      <c r="U167" s="26">
        <f ca="1">Lighting!AA166</f>
        <v>0</v>
      </c>
      <c r="V167" s="210" t="str">
        <f ca="1">Lighting!AC166</f>
        <v/>
      </c>
      <c r="W167" s="210" t="str">
        <f ca="1">Lighting!AD166</f>
        <v/>
      </c>
      <c r="X167" s="210" t="str">
        <f ca="1">Lighting!AE166</f>
        <v/>
      </c>
      <c r="Y167" s="210">
        <f ca="1">Lighting!AF166</f>
        <v>0</v>
      </c>
      <c r="Z167" s="210" t="str">
        <f>Lighting!AH166</f>
        <v/>
      </c>
      <c r="AA167" s="210">
        <f>Lighting!AI166</f>
        <v>0</v>
      </c>
      <c r="AB167" s="210" t="str">
        <f>Lighting!AJ166</f>
        <v>NA</v>
      </c>
      <c r="AC167" s="210">
        <f>Lighting!AK166</f>
        <v>0</v>
      </c>
      <c r="AD167" s="210" t="str">
        <f>Lighting!AL166</f>
        <v/>
      </c>
    </row>
    <row r="168" spans="1:30" x14ac:dyDescent="0.35">
      <c r="A168" s="26">
        <f>Lighting!A167</f>
        <v>0</v>
      </c>
      <c r="B168" s="26">
        <f>Lighting!B167</f>
        <v>0</v>
      </c>
      <c r="C168" s="26">
        <f>Lighting!C167</f>
        <v>0</v>
      </c>
      <c r="D168" s="26">
        <f>Lighting!D167</f>
        <v>0</v>
      </c>
      <c r="E168" s="26">
        <f>Lighting!E167</f>
        <v>0</v>
      </c>
      <c r="F168" s="26" t="str">
        <f ca="1">Lighting!F167</f>
        <v/>
      </c>
      <c r="G168" s="26" t="str">
        <f>Lighting!G167</f>
        <v>None</v>
      </c>
      <c r="H168" s="26">
        <f>Lighting!H167</f>
        <v>0</v>
      </c>
      <c r="I168" s="26" t="str">
        <f>Lighting!I167</f>
        <v/>
      </c>
      <c r="J168" s="26">
        <f>Lighting!J167</f>
        <v>0</v>
      </c>
      <c r="K168" s="26" t="str">
        <f>Lighting!K167</f>
        <v/>
      </c>
      <c r="L168" s="26" t="str">
        <f>Lighting!L167</f>
        <v/>
      </c>
      <c r="M168" s="26" t="str">
        <f>Lighting!M167</f>
        <v>None</v>
      </c>
      <c r="N168" s="26">
        <f>Lighting!N167</f>
        <v>0</v>
      </c>
      <c r="O168" s="26">
        <f>Lighting!O167</f>
        <v>0</v>
      </c>
      <c r="P168" s="26">
        <f ca="1">Lighting!P167</f>
        <v>0</v>
      </c>
      <c r="Q168" s="26">
        <f>Lighting!Q167</f>
        <v>0</v>
      </c>
      <c r="R168" s="26">
        <f ca="1">Lighting!R167</f>
        <v>0</v>
      </c>
      <c r="S168" s="26">
        <f>Lighting!Y167</f>
        <v>0</v>
      </c>
      <c r="T168" s="26" t="str">
        <f ca="1">Lighting!Z167</f>
        <v/>
      </c>
      <c r="U168" s="26">
        <f ca="1">Lighting!AA167</f>
        <v>0</v>
      </c>
      <c r="V168" s="210" t="str">
        <f ca="1">Lighting!AC167</f>
        <v/>
      </c>
      <c r="W168" s="210" t="str">
        <f ca="1">Lighting!AD167</f>
        <v/>
      </c>
      <c r="X168" s="210" t="str">
        <f ca="1">Lighting!AE167</f>
        <v/>
      </c>
      <c r="Y168" s="210">
        <f ca="1">Lighting!AF167</f>
        <v>0</v>
      </c>
      <c r="Z168" s="210" t="str">
        <f>Lighting!AH167</f>
        <v/>
      </c>
      <c r="AA168" s="210">
        <f>Lighting!AI167</f>
        <v>0</v>
      </c>
      <c r="AB168" s="210" t="str">
        <f>Lighting!AJ167</f>
        <v>NA</v>
      </c>
      <c r="AC168" s="210">
        <f>Lighting!AK167</f>
        <v>0</v>
      </c>
      <c r="AD168" s="210" t="str">
        <f>Lighting!AL167</f>
        <v/>
      </c>
    </row>
    <row r="169" spans="1:30" x14ac:dyDescent="0.35">
      <c r="A169" s="26">
        <f>Lighting!A168</f>
        <v>0</v>
      </c>
      <c r="B169" s="26">
        <f>Lighting!B168</f>
        <v>0</v>
      </c>
      <c r="C169" s="26">
        <f>Lighting!C168</f>
        <v>0</v>
      </c>
      <c r="D169" s="26">
        <f>Lighting!D168</f>
        <v>0</v>
      </c>
      <c r="E169" s="26">
        <f>Lighting!E168</f>
        <v>0</v>
      </c>
      <c r="F169" s="26" t="str">
        <f ca="1">Lighting!F168</f>
        <v/>
      </c>
      <c r="G169" s="26" t="str">
        <f>Lighting!G168</f>
        <v>None</v>
      </c>
      <c r="H169" s="26">
        <f>Lighting!H168</f>
        <v>0</v>
      </c>
      <c r="I169" s="26" t="str">
        <f>Lighting!I168</f>
        <v/>
      </c>
      <c r="J169" s="26">
        <f>Lighting!J168</f>
        <v>0</v>
      </c>
      <c r="K169" s="26" t="str">
        <f>Lighting!K168</f>
        <v/>
      </c>
      <c r="L169" s="26" t="str">
        <f>Lighting!L168</f>
        <v/>
      </c>
      <c r="M169" s="26" t="str">
        <f>Lighting!M168</f>
        <v>None</v>
      </c>
      <c r="N169" s="26">
        <f>Lighting!N168</f>
        <v>0</v>
      </c>
      <c r="O169" s="26">
        <f>Lighting!O168</f>
        <v>0</v>
      </c>
      <c r="P169" s="26">
        <f ca="1">Lighting!P168</f>
        <v>0</v>
      </c>
      <c r="Q169" s="26">
        <f>Lighting!Q168</f>
        <v>0</v>
      </c>
      <c r="R169" s="26">
        <f ca="1">Lighting!R168</f>
        <v>0</v>
      </c>
      <c r="S169" s="26">
        <f>Lighting!Y168</f>
        <v>0</v>
      </c>
      <c r="T169" s="26" t="str">
        <f ca="1">Lighting!Z168</f>
        <v/>
      </c>
      <c r="U169" s="26">
        <f ca="1">Lighting!AA168</f>
        <v>0</v>
      </c>
      <c r="V169" s="210" t="str">
        <f ca="1">Lighting!AC168</f>
        <v/>
      </c>
      <c r="W169" s="210" t="str">
        <f ca="1">Lighting!AD168</f>
        <v/>
      </c>
      <c r="X169" s="210" t="str">
        <f ca="1">Lighting!AE168</f>
        <v/>
      </c>
      <c r="Y169" s="210">
        <f ca="1">Lighting!AF168</f>
        <v>0</v>
      </c>
      <c r="Z169" s="210" t="str">
        <f>Lighting!AH168</f>
        <v/>
      </c>
      <c r="AA169" s="210">
        <f>Lighting!AI168</f>
        <v>0</v>
      </c>
      <c r="AB169" s="210" t="str">
        <f>Lighting!AJ168</f>
        <v>NA</v>
      </c>
      <c r="AC169" s="210">
        <f>Lighting!AK168</f>
        <v>0</v>
      </c>
      <c r="AD169" s="210" t="str">
        <f>Lighting!AL168</f>
        <v/>
      </c>
    </row>
    <row r="170" spans="1:30" x14ac:dyDescent="0.35">
      <c r="A170" s="26">
        <f>Lighting!A169</f>
        <v>0</v>
      </c>
      <c r="B170" s="26">
        <f>Lighting!B169</f>
        <v>0</v>
      </c>
      <c r="C170" s="26">
        <f>Lighting!C169</f>
        <v>0</v>
      </c>
      <c r="D170" s="26">
        <f>Lighting!D169</f>
        <v>0</v>
      </c>
      <c r="E170" s="26">
        <f>Lighting!E169</f>
        <v>0</v>
      </c>
      <c r="F170" s="26" t="str">
        <f ca="1">Lighting!F169</f>
        <v/>
      </c>
      <c r="G170" s="26" t="str">
        <f>Lighting!G169</f>
        <v>None</v>
      </c>
      <c r="H170" s="26">
        <f>Lighting!H169</f>
        <v>0</v>
      </c>
      <c r="I170" s="26" t="str">
        <f>Lighting!I169</f>
        <v/>
      </c>
      <c r="J170" s="26">
        <f>Lighting!J169</f>
        <v>0</v>
      </c>
      <c r="K170" s="26" t="str">
        <f>Lighting!K169</f>
        <v/>
      </c>
      <c r="L170" s="26" t="str">
        <f>Lighting!L169</f>
        <v/>
      </c>
      <c r="M170" s="26" t="str">
        <f>Lighting!M169</f>
        <v>None</v>
      </c>
      <c r="N170" s="26">
        <f>Lighting!N169</f>
        <v>0</v>
      </c>
      <c r="O170" s="26">
        <f>Lighting!O169</f>
        <v>0</v>
      </c>
      <c r="P170" s="26">
        <f ca="1">Lighting!P169</f>
        <v>0</v>
      </c>
      <c r="Q170" s="26">
        <f>Lighting!Q169</f>
        <v>0</v>
      </c>
      <c r="R170" s="26">
        <f ca="1">Lighting!R169</f>
        <v>0</v>
      </c>
      <c r="S170" s="26">
        <f>Lighting!Y169</f>
        <v>0</v>
      </c>
      <c r="T170" s="26" t="str">
        <f ca="1">Lighting!Z169</f>
        <v/>
      </c>
      <c r="U170" s="26">
        <f ca="1">Lighting!AA169</f>
        <v>0</v>
      </c>
      <c r="V170" s="210" t="str">
        <f ca="1">Lighting!AC169</f>
        <v/>
      </c>
      <c r="W170" s="210" t="str">
        <f ca="1">Lighting!AD169</f>
        <v/>
      </c>
      <c r="X170" s="210" t="str">
        <f ca="1">Lighting!AE169</f>
        <v/>
      </c>
      <c r="Y170" s="210">
        <f ca="1">Lighting!AF169</f>
        <v>0</v>
      </c>
      <c r="Z170" s="210" t="str">
        <f>Lighting!AH169</f>
        <v/>
      </c>
      <c r="AA170" s="210">
        <f>Lighting!AI169</f>
        <v>0</v>
      </c>
      <c r="AB170" s="210" t="str">
        <f>Lighting!AJ169</f>
        <v>NA</v>
      </c>
      <c r="AC170" s="210">
        <f>Lighting!AK169</f>
        <v>0</v>
      </c>
      <c r="AD170" s="210" t="str">
        <f>Lighting!AL169</f>
        <v/>
      </c>
    </row>
    <row r="171" spans="1:30" x14ac:dyDescent="0.35">
      <c r="A171" s="26">
        <f>Lighting!A170</f>
        <v>0</v>
      </c>
      <c r="B171" s="26">
        <f>Lighting!B170</f>
        <v>0</v>
      </c>
      <c r="C171" s="26">
        <f>Lighting!C170</f>
        <v>0</v>
      </c>
      <c r="D171" s="26">
        <f>Lighting!D170</f>
        <v>0</v>
      </c>
      <c r="E171" s="26">
        <f>Lighting!E170</f>
        <v>0</v>
      </c>
      <c r="F171" s="26" t="str">
        <f ca="1">Lighting!F170</f>
        <v/>
      </c>
      <c r="G171" s="26" t="str">
        <f>Lighting!G170</f>
        <v>None</v>
      </c>
      <c r="H171" s="26">
        <f>Lighting!H170</f>
        <v>0</v>
      </c>
      <c r="I171" s="26" t="str">
        <f>Lighting!I170</f>
        <v/>
      </c>
      <c r="J171" s="26">
        <f>Lighting!J170</f>
        <v>0</v>
      </c>
      <c r="K171" s="26" t="str">
        <f>Lighting!K170</f>
        <v/>
      </c>
      <c r="L171" s="26" t="str">
        <f>Lighting!L170</f>
        <v/>
      </c>
      <c r="M171" s="26" t="str">
        <f>Lighting!M170</f>
        <v>None</v>
      </c>
      <c r="N171" s="26">
        <f>Lighting!N170</f>
        <v>0</v>
      </c>
      <c r="O171" s="26">
        <f>Lighting!O170</f>
        <v>0</v>
      </c>
      <c r="P171" s="26">
        <f ca="1">Lighting!P170</f>
        <v>0</v>
      </c>
      <c r="Q171" s="26">
        <f>Lighting!Q170</f>
        <v>0</v>
      </c>
      <c r="R171" s="26">
        <f ca="1">Lighting!R170</f>
        <v>0</v>
      </c>
      <c r="S171" s="26">
        <f>Lighting!Y170</f>
        <v>0</v>
      </c>
      <c r="T171" s="26" t="str">
        <f ca="1">Lighting!Z170</f>
        <v/>
      </c>
      <c r="U171" s="26">
        <f ca="1">Lighting!AA170</f>
        <v>0</v>
      </c>
      <c r="V171" s="210" t="str">
        <f ca="1">Lighting!AC170</f>
        <v/>
      </c>
      <c r="W171" s="210" t="str">
        <f ca="1">Lighting!AD170</f>
        <v/>
      </c>
      <c r="X171" s="210" t="str">
        <f ca="1">Lighting!AE170</f>
        <v/>
      </c>
      <c r="Y171" s="210">
        <f ca="1">Lighting!AF170</f>
        <v>0</v>
      </c>
      <c r="Z171" s="210" t="str">
        <f>Lighting!AH170</f>
        <v/>
      </c>
      <c r="AA171" s="210">
        <f>Lighting!AI170</f>
        <v>0</v>
      </c>
      <c r="AB171" s="210" t="str">
        <f>Lighting!AJ170</f>
        <v>NA</v>
      </c>
      <c r="AC171" s="210">
        <f>Lighting!AK170</f>
        <v>0</v>
      </c>
      <c r="AD171" s="210" t="str">
        <f>Lighting!AL170</f>
        <v/>
      </c>
    </row>
    <row r="172" spans="1:30" x14ac:dyDescent="0.35">
      <c r="A172" s="26">
        <f>Lighting!A171</f>
        <v>0</v>
      </c>
      <c r="B172" s="26">
        <f>Lighting!B171</f>
        <v>0</v>
      </c>
      <c r="C172" s="26">
        <f>Lighting!C171</f>
        <v>0</v>
      </c>
      <c r="D172" s="26">
        <f>Lighting!D171</f>
        <v>0</v>
      </c>
      <c r="E172" s="26">
        <f>Lighting!E171</f>
        <v>0</v>
      </c>
      <c r="F172" s="26" t="str">
        <f ca="1">Lighting!F171</f>
        <v/>
      </c>
      <c r="G172" s="26" t="str">
        <f>Lighting!G171</f>
        <v>None</v>
      </c>
      <c r="H172" s="26">
        <f>Lighting!H171</f>
        <v>0</v>
      </c>
      <c r="I172" s="26" t="str">
        <f>Lighting!I171</f>
        <v/>
      </c>
      <c r="J172" s="26">
        <f>Lighting!J171</f>
        <v>0</v>
      </c>
      <c r="K172" s="26" t="str">
        <f>Lighting!K171</f>
        <v/>
      </c>
      <c r="L172" s="26" t="str">
        <f>Lighting!L171</f>
        <v/>
      </c>
      <c r="M172" s="26" t="str">
        <f>Lighting!M171</f>
        <v>None</v>
      </c>
      <c r="N172" s="26">
        <f>Lighting!N171</f>
        <v>0</v>
      </c>
      <c r="O172" s="26">
        <f>Lighting!O171</f>
        <v>0</v>
      </c>
      <c r="P172" s="26">
        <f ca="1">Lighting!P171</f>
        <v>0</v>
      </c>
      <c r="Q172" s="26">
        <f>Lighting!Q171</f>
        <v>0</v>
      </c>
      <c r="R172" s="26">
        <f ca="1">Lighting!R171</f>
        <v>0</v>
      </c>
      <c r="S172" s="26">
        <f>Lighting!Y171</f>
        <v>0</v>
      </c>
      <c r="T172" s="26" t="str">
        <f ca="1">Lighting!Z171</f>
        <v/>
      </c>
      <c r="U172" s="26">
        <f ca="1">Lighting!AA171</f>
        <v>0</v>
      </c>
      <c r="V172" s="210" t="str">
        <f ca="1">Lighting!AC171</f>
        <v/>
      </c>
      <c r="W172" s="210" t="str">
        <f ca="1">Lighting!AD171</f>
        <v/>
      </c>
      <c r="X172" s="210" t="str">
        <f ca="1">Lighting!AE171</f>
        <v/>
      </c>
      <c r="Y172" s="210">
        <f ca="1">Lighting!AF171</f>
        <v>0</v>
      </c>
      <c r="Z172" s="210" t="str">
        <f>Lighting!AH171</f>
        <v/>
      </c>
      <c r="AA172" s="210">
        <f>Lighting!AI171</f>
        <v>0</v>
      </c>
      <c r="AB172" s="210" t="str">
        <f>Lighting!AJ171</f>
        <v>NA</v>
      </c>
      <c r="AC172" s="210">
        <f>Lighting!AK171</f>
        <v>0</v>
      </c>
      <c r="AD172" s="210" t="str">
        <f>Lighting!AL171</f>
        <v/>
      </c>
    </row>
    <row r="173" spans="1:30" x14ac:dyDescent="0.35">
      <c r="A173" s="26">
        <f>Lighting!A172</f>
        <v>0</v>
      </c>
      <c r="B173" s="26">
        <f>Lighting!B172</f>
        <v>0</v>
      </c>
      <c r="C173" s="26">
        <f>Lighting!C172</f>
        <v>0</v>
      </c>
      <c r="D173" s="26">
        <f>Lighting!D172</f>
        <v>0</v>
      </c>
      <c r="E173" s="26">
        <f>Lighting!E172</f>
        <v>0</v>
      </c>
      <c r="F173" s="26" t="str">
        <f ca="1">Lighting!F172</f>
        <v/>
      </c>
      <c r="G173" s="26" t="str">
        <f>Lighting!G172</f>
        <v>None</v>
      </c>
      <c r="H173" s="26">
        <f>Lighting!H172</f>
        <v>0</v>
      </c>
      <c r="I173" s="26" t="str">
        <f>Lighting!I172</f>
        <v/>
      </c>
      <c r="J173" s="26">
        <f>Lighting!J172</f>
        <v>0</v>
      </c>
      <c r="K173" s="26" t="str">
        <f>Lighting!K172</f>
        <v/>
      </c>
      <c r="L173" s="26" t="str">
        <f>Lighting!L172</f>
        <v/>
      </c>
      <c r="M173" s="26" t="str">
        <f>Lighting!M172</f>
        <v>None</v>
      </c>
      <c r="N173" s="26">
        <f>Lighting!N172</f>
        <v>0</v>
      </c>
      <c r="O173" s="26">
        <f>Lighting!O172</f>
        <v>0</v>
      </c>
      <c r="P173" s="26">
        <f ca="1">Lighting!P172</f>
        <v>0</v>
      </c>
      <c r="Q173" s="26">
        <f>Lighting!Q172</f>
        <v>0</v>
      </c>
      <c r="R173" s="26">
        <f ca="1">Lighting!R172</f>
        <v>0</v>
      </c>
      <c r="S173" s="26">
        <f>Lighting!Y172</f>
        <v>0</v>
      </c>
      <c r="T173" s="26" t="str">
        <f ca="1">Lighting!Z172</f>
        <v/>
      </c>
      <c r="U173" s="26">
        <f ca="1">Lighting!AA172</f>
        <v>0</v>
      </c>
      <c r="V173" s="210" t="str">
        <f ca="1">Lighting!AC172</f>
        <v/>
      </c>
      <c r="W173" s="210" t="str">
        <f ca="1">Lighting!AD172</f>
        <v/>
      </c>
      <c r="X173" s="210" t="str">
        <f ca="1">Lighting!AE172</f>
        <v/>
      </c>
      <c r="Y173" s="210">
        <f ca="1">Lighting!AF172</f>
        <v>0</v>
      </c>
      <c r="Z173" s="210" t="str">
        <f>Lighting!AH172</f>
        <v/>
      </c>
      <c r="AA173" s="210">
        <f>Lighting!AI172</f>
        <v>0</v>
      </c>
      <c r="AB173" s="210" t="str">
        <f>Lighting!AJ172</f>
        <v>NA</v>
      </c>
      <c r="AC173" s="210">
        <f>Lighting!AK172</f>
        <v>0</v>
      </c>
      <c r="AD173" s="210" t="str">
        <f>Lighting!AL172</f>
        <v/>
      </c>
    </row>
    <row r="174" spans="1:30" x14ac:dyDescent="0.35">
      <c r="A174" s="26">
        <f>Lighting!A173</f>
        <v>0</v>
      </c>
      <c r="B174" s="26">
        <f>Lighting!B173</f>
        <v>0</v>
      </c>
      <c r="C174" s="26">
        <f>Lighting!C173</f>
        <v>0</v>
      </c>
      <c r="D174" s="26">
        <f>Lighting!D173</f>
        <v>0</v>
      </c>
      <c r="E174" s="26">
        <f>Lighting!E173</f>
        <v>0</v>
      </c>
      <c r="F174" s="26" t="str">
        <f ca="1">Lighting!F173</f>
        <v/>
      </c>
      <c r="G174" s="26" t="str">
        <f>Lighting!G173</f>
        <v>None</v>
      </c>
      <c r="H174" s="26">
        <f>Lighting!H173</f>
        <v>0</v>
      </c>
      <c r="I174" s="26" t="str">
        <f>Lighting!I173</f>
        <v/>
      </c>
      <c r="J174" s="26">
        <f>Lighting!J173</f>
        <v>0</v>
      </c>
      <c r="K174" s="26" t="str">
        <f>Lighting!K173</f>
        <v/>
      </c>
      <c r="L174" s="26" t="str">
        <f>Lighting!L173</f>
        <v/>
      </c>
      <c r="M174" s="26" t="str">
        <f>Lighting!M173</f>
        <v>None</v>
      </c>
      <c r="N174" s="26">
        <f>Lighting!N173</f>
        <v>0</v>
      </c>
      <c r="O174" s="26">
        <f>Lighting!O173</f>
        <v>0</v>
      </c>
      <c r="P174" s="26">
        <f ca="1">Lighting!P173</f>
        <v>0</v>
      </c>
      <c r="Q174" s="26">
        <f>Lighting!Q173</f>
        <v>0</v>
      </c>
      <c r="R174" s="26">
        <f ca="1">Lighting!R173</f>
        <v>0</v>
      </c>
      <c r="S174" s="26">
        <f>Lighting!Y173</f>
        <v>0</v>
      </c>
      <c r="T174" s="26" t="str">
        <f ca="1">Lighting!Z173</f>
        <v/>
      </c>
      <c r="U174" s="26">
        <f ca="1">Lighting!AA173</f>
        <v>0</v>
      </c>
      <c r="V174" s="210" t="str">
        <f ca="1">Lighting!AC173</f>
        <v/>
      </c>
      <c r="W174" s="210" t="str">
        <f ca="1">Lighting!AD173</f>
        <v/>
      </c>
      <c r="X174" s="210" t="str">
        <f ca="1">Lighting!AE173</f>
        <v/>
      </c>
      <c r="Y174" s="210">
        <f ca="1">Lighting!AF173</f>
        <v>0</v>
      </c>
      <c r="Z174" s="210" t="str">
        <f>Lighting!AH173</f>
        <v/>
      </c>
      <c r="AA174" s="210">
        <f>Lighting!AI173</f>
        <v>0</v>
      </c>
      <c r="AB174" s="210" t="str">
        <f>Lighting!AJ173</f>
        <v>NA</v>
      </c>
      <c r="AC174" s="210">
        <f>Lighting!AK173</f>
        <v>0</v>
      </c>
      <c r="AD174" s="210" t="str">
        <f>Lighting!AL173</f>
        <v/>
      </c>
    </row>
    <row r="175" spans="1:30" x14ac:dyDescent="0.35">
      <c r="A175" s="26">
        <f>Lighting!A174</f>
        <v>0</v>
      </c>
      <c r="B175" s="26">
        <f>Lighting!B174</f>
        <v>0</v>
      </c>
      <c r="C175" s="26">
        <f>Lighting!C174</f>
        <v>0</v>
      </c>
      <c r="D175" s="26">
        <f>Lighting!D174</f>
        <v>0</v>
      </c>
      <c r="E175" s="26">
        <f>Lighting!E174</f>
        <v>0</v>
      </c>
      <c r="F175" s="26" t="str">
        <f ca="1">Lighting!F174</f>
        <v/>
      </c>
      <c r="G175" s="26" t="str">
        <f>Lighting!G174</f>
        <v>None</v>
      </c>
      <c r="H175" s="26">
        <f>Lighting!H174</f>
        <v>0</v>
      </c>
      <c r="I175" s="26" t="str">
        <f>Lighting!I174</f>
        <v/>
      </c>
      <c r="J175" s="26">
        <f>Lighting!J174</f>
        <v>0</v>
      </c>
      <c r="K175" s="26" t="str">
        <f>Lighting!K174</f>
        <v/>
      </c>
      <c r="L175" s="26" t="str">
        <f>Lighting!L174</f>
        <v/>
      </c>
      <c r="M175" s="26" t="str">
        <f>Lighting!M174</f>
        <v>None</v>
      </c>
      <c r="N175" s="26">
        <f>Lighting!N174</f>
        <v>0</v>
      </c>
      <c r="O175" s="26">
        <f>Lighting!O174</f>
        <v>0</v>
      </c>
      <c r="P175" s="26">
        <f ca="1">Lighting!P174</f>
        <v>0</v>
      </c>
      <c r="Q175" s="26">
        <f>Lighting!Q174</f>
        <v>0</v>
      </c>
      <c r="R175" s="26">
        <f ca="1">Lighting!R174</f>
        <v>0</v>
      </c>
      <c r="S175" s="26">
        <f>Lighting!Y174</f>
        <v>0</v>
      </c>
      <c r="T175" s="26" t="str">
        <f ca="1">Lighting!Z174</f>
        <v/>
      </c>
      <c r="U175" s="26">
        <f ca="1">Lighting!AA174</f>
        <v>0</v>
      </c>
      <c r="V175" s="210" t="str">
        <f ca="1">Lighting!AC174</f>
        <v/>
      </c>
      <c r="W175" s="210" t="str">
        <f ca="1">Lighting!AD174</f>
        <v/>
      </c>
      <c r="X175" s="210" t="str">
        <f ca="1">Lighting!AE174</f>
        <v/>
      </c>
      <c r="Y175" s="210">
        <f ca="1">Lighting!AF174</f>
        <v>0</v>
      </c>
      <c r="Z175" s="210" t="str">
        <f>Lighting!AH174</f>
        <v/>
      </c>
      <c r="AA175" s="210">
        <f>Lighting!AI174</f>
        <v>0</v>
      </c>
      <c r="AB175" s="210" t="str">
        <f>Lighting!AJ174</f>
        <v>NA</v>
      </c>
      <c r="AC175" s="210">
        <f>Lighting!AK174</f>
        <v>0</v>
      </c>
      <c r="AD175" s="210" t="str">
        <f>Lighting!AL174</f>
        <v/>
      </c>
    </row>
    <row r="176" spans="1:30" x14ac:dyDescent="0.35">
      <c r="A176" s="26">
        <f>Lighting!A175</f>
        <v>0</v>
      </c>
      <c r="B176" s="26">
        <f>Lighting!B175</f>
        <v>0</v>
      </c>
      <c r="C176" s="26">
        <f>Lighting!C175</f>
        <v>0</v>
      </c>
      <c r="D176" s="26">
        <f>Lighting!D175</f>
        <v>0</v>
      </c>
      <c r="E176" s="26">
        <f>Lighting!E175</f>
        <v>0</v>
      </c>
      <c r="F176" s="26" t="str">
        <f ca="1">Lighting!F175</f>
        <v/>
      </c>
      <c r="G176" s="26" t="str">
        <f>Lighting!G175</f>
        <v>None</v>
      </c>
      <c r="H176" s="26">
        <f>Lighting!H175</f>
        <v>0</v>
      </c>
      <c r="I176" s="26" t="str">
        <f>Lighting!I175</f>
        <v/>
      </c>
      <c r="J176" s="26">
        <f>Lighting!J175</f>
        <v>0</v>
      </c>
      <c r="K176" s="26" t="str">
        <f>Lighting!K175</f>
        <v/>
      </c>
      <c r="L176" s="26" t="str">
        <f>Lighting!L175</f>
        <v/>
      </c>
      <c r="M176" s="26" t="str">
        <f>Lighting!M175</f>
        <v>None</v>
      </c>
      <c r="N176" s="26">
        <f>Lighting!N175</f>
        <v>0</v>
      </c>
      <c r="O176" s="26">
        <f>Lighting!O175</f>
        <v>0</v>
      </c>
      <c r="P176" s="26">
        <f ca="1">Lighting!P175</f>
        <v>0</v>
      </c>
      <c r="Q176" s="26">
        <f>Lighting!Q175</f>
        <v>0</v>
      </c>
      <c r="R176" s="26">
        <f ca="1">Lighting!R175</f>
        <v>0</v>
      </c>
      <c r="S176" s="26">
        <f>Lighting!Y175</f>
        <v>0</v>
      </c>
      <c r="T176" s="26" t="str">
        <f ca="1">Lighting!Z175</f>
        <v/>
      </c>
      <c r="U176" s="26">
        <f ca="1">Lighting!AA175</f>
        <v>0</v>
      </c>
      <c r="V176" s="210" t="str">
        <f ca="1">Lighting!AC175</f>
        <v/>
      </c>
      <c r="W176" s="210" t="str">
        <f ca="1">Lighting!AD175</f>
        <v/>
      </c>
      <c r="X176" s="210" t="str">
        <f ca="1">Lighting!AE175</f>
        <v/>
      </c>
      <c r="Y176" s="210">
        <f ca="1">Lighting!AF175</f>
        <v>0</v>
      </c>
      <c r="Z176" s="210" t="str">
        <f>Lighting!AH175</f>
        <v/>
      </c>
      <c r="AA176" s="210">
        <f>Lighting!AI175</f>
        <v>0</v>
      </c>
      <c r="AB176" s="210" t="str">
        <f>Lighting!AJ175</f>
        <v>NA</v>
      </c>
      <c r="AC176" s="210">
        <f>Lighting!AK175</f>
        <v>0</v>
      </c>
      <c r="AD176" s="210" t="str">
        <f>Lighting!AL175</f>
        <v/>
      </c>
    </row>
    <row r="177" spans="1:30" x14ac:dyDescent="0.35">
      <c r="A177" s="26">
        <f>Lighting!A176</f>
        <v>0</v>
      </c>
      <c r="B177" s="26">
        <f>Lighting!B176</f>
        <v>0</v>
      </c>
      <c r="C177" s="26">
        <f>Lighting!C176</f>
        <v>0</v>
      </c>
      <c r="D177" s="26">
        <f>Lighting!D176</f>
        <v>0</v>
      </c>
      <c r="E177" s="26">
        <f>Lighting!E176</f>
        <v>0</v>
      </c>
      <c r="F177" s="26" t="str">
        <f ca="1">Lighting!F176</f>
        <v/>
      </c>
      <c r="G177" s="26" t="str">
        <f>Lighting!G176</f>
        <v>None</v>
      </c>
      <c r="H177" s="26">
        <f>Lighting!H176</f>
        <v>0</v>
      </c>
      <c r="I177" s="26" t="str">
        <f>Lighting!I176</f>
        <v/>
      </c>
      <c r="J177" s="26">
        <f>Lighting!J176</f>
        <v>0</v>
      </c>
      <c r="K177" s="26" t="str">
        <f>Lighting!K176</f>
        <v/>
      </c>
      <c r="L177" s="26" t="str">
        <f>Lighting!L176</f>
        <v/>
      </c>
      <c r="M177" s="26" t="str">
        <f>Lighting!M176</f>
        <v>None</v>
      </c>
      <c r="N177" s="26">
        <f>Lighting!N176</f>
        <v>0</v>
      </c>
      <c r="O177" s="26">
        <f>Lighting!O176</f>
        <v>0</v>
      </c>
      <c r="P177" s="26">
        <f ca="1">Lighting!P176</f>
        <v>0</v>
      </c>
      <c r="Q177" s="26">
        <f>Lighting!Q176</f>
        <v>0</v>
      </c>
      <c r="R177" s="26">
        <f ca="1">Lighting!R176</f>
        <v>0</v>
      </c>
      <c r="S177" s="26">
        <f>Lighting!Y176</f>
        <v>0</v>
      </c>
      <c r="T177" s="26" t="str">
        <f ca="1">Lighting!Z176</f>
        <v/>
      </c>
      <c r="U177" s="26">
        <f ca="1">Lighting!AA176</f>
        <v>0</v>
      </c>
      <c r="V177" s="210" t="str">
        <f ca="1">Lighting!AC176</f>
        <v/>
      </c>
      <c r="W177" s="210" t="str">
        <f ca="1">Lighting!AD176</f>
        <v/>
      </c>
      <c r="X177" s="210" t="str">
        <f ca="1">Lighting!AE176</f>
        <v/>
      </c>
      <c r="Y177" s="210">
        <f ca="1">Lighting!AF176</f>
        <v>0</v>
      </c>
      <c r="Z177" s="210" t="str">
        <f>Lighting!AH176</f>
        <v/>
      </c>
      <c r="AA177" s="210">
        <f>Lighting!AI176</f>
        <v>0</v>
      </c>
      <c r="AB177" s="210" t="str">
        <f>Lighting!AJ176</f>
        <v>NA</v>
      </c>
      <c r="AC177" s="210">
        <f>Lighting!AK176</f>
        <v>0</v>
      </c>
      <c r="AD177" s="210" t="str">
        <f>Lighting!AL176</f>
        <v/>
      </c>
    </row>
    <row r="178" spans="1:30" x14ac:dyDescent="0.35">
      <c r="A178" s="26">
        <f>Lighting!A177</f>
        <v>0</v>
      </c>
      <c r="B178" s="26">
        <f>Lighting!B177</f>
        <v>0</v>
      </c>
      <c r="C178" s="26">
        <f>Lighting!C177</f>
        <v>0</v>
      </c>
      <c r="D178" s="26">
        <f>Lighting!D177</f>
        <v>0</v>
      </c>
      <c r="E178" s="26">
        <f>Lighting!E177</f>
        <v>0</v>
      </c>
      <c r="F178" s="26" t="str">
        <f ca="1">Lighting!F177</f>
        <v/>
      </c>
      <c r="G178" s="26" t="str">
        <f>Lighting!G177</f>
        <v>None</v>
      </c>
      <c r="H178" s="26">
        <f>Lighting!H177</f>
        <v>0</v>
      </c>
      <c r="I178" s="26" t="str">
        <f>Lighting!I177</f>
        <v/>
      </c>
      <c r="J178" s="26">
        <f>Lighting!J177</f>
        <v>0</v>
      </c>
      <c r="K178" s="26" t="str">
        <f>Lighting!K177</f>
        <v/>
      </c>
      <c r="L178" s="26" t="str">
        <f>Lighting!L177</f>
        <v/>
      </c>
      <c r="M178" s="26" t="str">
        <f>Lighting!M177</f>
        <v>None</v>
      </c>
      <c r="N178" s="26">
        <f>Lighting!N177</f>
        <v>0</v>
      </c>
      <c r="O178" s="26">
        <f>Lighting!O177</f>
        <v>0</v>
      </c>
      <c r="P178" s="26">
        <f ca="1">Lighting!P177</f>
        <v>0</v>
      </c>
      <c r="Q178" s="26">
        <f>Lighting!Q177</f>
        <v>0</v>
      </c>
      <c r="R178" s="26">
        <f ca="1">Lighting!R177</f>
        <v>0</v>
      </c>
      <c r="S178" s="26">
        <f>Lighting!Y177</f>
        <v>0</v>
      </c>
      <c r="T178" s="26" t="str">
        <f ca="1">Lighting!Z177</f>
        <v/>
      </c>
      <c r="U178" s="26">
        <f ca="1">Lighting!AA177</f>
        <v>0</v>
      </c>
      <c r="V178" s="210" t="str">
        <f ca="1">Lighting!AC177</f>
        <v/>
      </c>
      <c r="W178" s="210" t="str">
        <f ca="1">Lighting!AD177</f>
        <v/>
      </c>
      <c r="X178" s="210" t="str">
        <f ca="1">Lighting!AE177</f>
        <v/>
      </c>
      <c r="Y178" s="210">
        <f ca="1">Lighting!AF177</f>
        <v>0</v>
      </c>
      <c r="Z178" s="210" t="str">
        <f>Lighting!AH177</f>
        <v/>
      </c>
      <c r="AA178" s="210">
        <f>Lighting!AI177</f>
        <v>0</v>
      </c>
      <c r="AB178" s="210" t="str">
        <f>Lighting!AJ177</f>
        <v>NA</v>
      </c>
      <c r="AC178" s="210">
        <f>Lighting!AK177</f>
        <v>0</v>
      </c>
      <c r="AD178" s="210" t="str">
        <f>Lighting!AL177</f>
        <v/>
      </c>
    </row>
    <row r="179" spans="1:30" x14ac:dyDescent="0.35">
      <c r="A179" s="26">
        <f>Lighting!A178</f>
        <v>0</v>
      </c>
      <c r="B179" s="26">
        <f>Lighting!B178</f>
        <v>0</v>
      </c>
      <c r="C179" s="26">
        <f>Lighting!C178</f>
        <v>0</v>
      </c>
      <c r="D179" s="26">
        <f>Lighting!D178</f>
        <v>0</v>
      </c>
      <c r="E179" s="26">
        <f>Lighting!E178</f>
        <v>0</v>
      </c>
      <c r="F179" s="26" t="str">
        <f ca="1">Lighting!F178</f>
        <v/>
      </c>
      <c r="G179" s="26" t="str">
        <f>Lighting!G178</f>
        <v>None</v>
      </c>
      <c r="H179" s="26">
        <f>Lighting!H178</f>
        <v>0</v>
      </c>
      <c r="I179" s="26" t="str">
        <f>Lighting!I178</f>
        <v/>
      </c>
      <c r="J179" s="26">
        <f>Lighting!J178</f>
        <v>0</v>
      </c>
      <c r="K179" s="26" t="str">
        <f>Lighting!K178</f>
        <v/>
      </c>
      <c r="L179" s="26" t="str">
        <f>Lighting!L178</f>
        <v/>
      </c>
      <c r="M179" s="26" t="str">
        <f>Lighting!M178</f>
        <v>None</v>
      </c>
      <c r="N179" s="26">
        <f>Lighting!N178</f>
        <v>0</v>
      </c>
      <c r="O179" s="26">
        <f>Lighting!O178</f>
        <v>0</v>
      </c>
      <c r="P179" s="26">
        <f ca="1">Lighting!P178</f>
        <v>0</v>
      </c>
      <c r="Q179" s="26">
        <f>Lighting!Q178</f>
        <v>0</v>
      </c>
      <c r="R179" s="26">
        <f ca="1">Lighting!R178</f>
        <v>0</v>
      </c>
      <c r="S179" s="26">
        <f>Lighting!Y178</f>
        <v>0</v>
      </c>
      <c r="T179" s="26" t="str">
        <f ca="1">Lighting!Z178</f>
        <v/>
      </c>
      <c r="U179" s="26">
        <f ca="1">Lighting!AA178</f>
        <v>0</v>
      </c>
      <c r="V179" s="210" t="str">
        <f ca="1">Lighting!AC178</f>
        <v/>
      </c>
      <c r="W179" s="210" t="str">
        <f ca="1">Lighting!AD178</f>
        <v/>
      </c>
      <c r="X179" s="210" t="str">
        <f ca="1">Lighting!AE178</f>
        <v/>
      </c>
      <c r="Y179" s="210">
        <f ca="1">Lighting!AF178</f>
        <v>0</v>
      </c>
      <c r="Z179" s="210" t="str">
        <f>Lighting!AH178</f>
        <v/>
      </c>
      <c r="AA179" s="210">
        <f>Lighting!AI178</f>
        <v>0</v>
      </c>
      <c r="AB179" s="210" t="str">
        <f>Lighting!AJ178</f>
        <v>NA</v>
      </c>
      <c r="AC179" s="210">
        <f>Lighting!AK178</f>
        <v>0</v>
      </c>
      <c r="AD179" s="210" t="str">
        <f>Lighting!AL178</f>
        <v/>
      </c>
    </row>
    <row r="180" spans="1:30" x14ac:dyDescent="0.35">
      <c r="A180" s="26">
        <f>Lighting!A179</f>
        <v>0</v>
      </c>
      <c r="B180" s="26">
        <f>Lighting!B179</f>
        <v>0</v>
      </c>
      <c r="C180" s="26">
        <f>Lighting!C179</f>
        <v>0</v>
      </c>
      <c r="D180" s="26">
        <f>Lighting!D179</f>
        <v>0</v>
      </c>
      <c r="E180" s="26">
        <f>Lighting!E179</f>
        <v>0</v>
      </c>
      <c r="F180" s="26" t="str">
        <f ca="1">Lighting!F179</f>
        <v/>
      </c>
      <c r="G180" s="26" t="str">
        <f>Lighting!G179</f>
        <v>None</v>
      </c>
      <c r="H180" s="26">
        <f>Lighting!H179</f>
        <v>0</v>
      </c>
      <c r="I180" s="26" t="str">
        <f>Lighting!I179</f>
        <v/>
      </c>
      <c r="J180" s="26">
        <f>Lighting!J179</f>
        <v>0</v>
      </c>
      <c r="K180" s="26" t="str">
        <f>Lighting!K179</f>
        <v/>
      </c>
      <c r="L180" s="26" t="str">
        <f>Lighting!L179</f>
        <v/>
      </c>
      <c r="M180" s="26" t="str">
        <f>Lighting!M179</f>
        <v>None</v>
      </c>
      <c r="N180" s="26">
        <f>Lighting!N179</f>
        <v>0</v>
      </c>
      <c r="O180" s="26">
        <f>Lighting!O179</f>
        <v>0</v>
      </c>
      <c r="P180" s="26">
        <f ca="1">Lighting!P179</f>
        <v>0</v>
      </c>
      <c r="Q180" s="26">
        <f>Lighting!Q179</f>
        <v>0</v>
      </c>
      <c r="R180" s="26">
        <f ca="1">Lighting!R179</f>
        <v>0</v>
      </c>
      <c r="S180" s="26">
        <f>Lighting!Y179</f>
        <v>0</v>
      </c>
      <c r="T180" s="26" t="str">
        <f ca="1">Lighting!Z179</f>
        <v/>
      </c>
      <c r="U180" s="26">
        <f ca="1">Lighting!AA179</f>
        <v>0</v>
      </c>
      <c r="V180" s="210" t="str">
        <f ca="1">Lighting!AC179</f>
        <v/>
      </c>
      <c r="W180" s="210" t="str">
        <f ca="1">Lighting!AD179</f>
        <v/>
      </c>
      <c r="X180" s="210" t="str">
        <f ca="1">Lighting!AE179</f>
        <v/>
      </c>
      <c r="Y180" s="210">
        <f ca="1">Lighting!AF179</f>
        <v>0</v>
      </c>
      <c r="Z180" s="210" t="str">
        <f>Lighting!AH179</f>
        <v/>
      </c>
      <c r="AA180" s="210">
        <f>Lighting!AI179</f>
        <v>0</v>
      </c>
      <c r="AB180" s="210" t="str">
        <f>Lighting!AJ179</f>
        <v>NA</v>
      </c>
      <c r="AC180" s="210">
        <f>Lighting!AK179</f>
        <v>0</v>
      </c>
      <c r="AD180" s="210" t="str">
        <f>Lighting!AL179</f>
        <v/>
      </c>
    </row>
    <row r="181" spans="1:30" x14ac:dyDescent="0.35">
      <c r="A181" s="26">
        <f>Lighting!A180</f>
        <v>0</v>
      </c>
      <c r="B181" s="26">
        <f>Lighting!B180</f>
        <v>0</v>
      </c>
      <c r="C181" s="26">
        <f>Lighting!C180</f>
        <v>0</v>
      </c>
      <c r="D181" s="26">
        <f>Lighting!D180</f>
        <v>0</v>
      </c>
      <c r="E181" s="26">
        <f>Lighting!E180</f>
        <v>0</v>
      </c>
      <c r="F181" s="26" t="str">
        <f ca="1">Lighting!F180</f>
        <v/>
      </c>
      <c r="G181" s="26" t="str">
        <f>Lighting!G180</f>
        <v>None</v>
      </c>
      <c r="H181" s="26">
        <f>Lighting!H180</f>
        <v>0</v>
      </c>
      <c r="I181" s="26" t="str">
        <f>Lighting!I180</f>
        <v/>
      </c>
      <c r="J181" s="26">
        <f>Lighting!J180</f>
        <v>0</v>
      </c>
      <c r="K181" s="26" t="str">
        <f>Lighting!K180</f>
        <v/>
      </c>
      <c r="L181" s="26" t="str">
        <f>Lighting!L180</f>
        <v/>
      </c>
      <c r="M181" s="26" t="str">
        <f>Lighting!M180</f>
        <v>None</v>
      </c>
      <c r="N181" s="26">
        <f>Lighting!N180</f>
        <v>0</v>
      </c>
      <c r="O181" s="26">
        <f>Lighting!O180</f>
        <v>0</v>
      </c>
      <c r="P181" s="26">
        <f ca="1">Lighting!P180</f>
        <v>0</v>
      </c>
      <c r="Q181" s="26">
        <f>Lighting!Q180</f>
        <v>0</v>
      </c>
      <c r="R181" s="26">
        <f ca="1">Lighting!R180</f>
        <v>0</v>
      </c>
      <c r="S181" s="26">
        <f>Lighting!Y180</f>
        <v>0</v>
      </c>
      <c r="T181" s="26" t="str">
        <f ca="1">Lighting!Z180</f>
        <v/>
      </c>
      <c r="U181" s="26">
        <f ca="1">Lighting!AA180</f>
        <v>0</v>
      </c>
      <c r="V181" s="210" t="str">
        <f ca="1">Lighting!AC180</f>
        <v/>
      </c>
      <c r="W181" s="210" t="str">
        <f ca="1">Lighting!AD180</f>
        <v/>
      </c>
      <c r="X181" s="210" t="str">
        <f ca="1">Lighting!AE180</f>
        <v/>
      </c>
      <c r="Y181" s="210">
        <f ca="1">Lighting!AF180</f>
        <v>0</v>
      </c>
      <c r="Z181" s="210" t="str">
        <f>Lighting!AH180</f>
        <v/>
      </c>
      <c r="AA181" s="210">
        <f>Lighting!AI180</f>
        <v>0</v>
      </c>
      <c r="AB181" s="210" t="str">
        <f>Lighting!AJ180</f>
        <v>NA</v>
      </c>
      <c r="AC181" s="210">
        <f>Lighting!AK180</f>
        <v>0</v>
      </c>
      <c r="AD181" s="210" t="str">
        <f>Lighting!AL180</f>
        <v/>
      </c>
    </row>
    <row r="182" spans="1:30" x14ac:dyDescent="0.35">
      <c r="A182" s="26">
        <f>Lighting!A181</f>
        <v>0</v>
      </c>
      <c r="B182" s="26">
        <f>Lighting!B181</f>
        <v>0</v>
      </c>
      <c r="C182" s="26">
        <f>Lighting!C181</f>
        <v>0</v>
      </c>
      <c r="D182" s="26">
        <f>Lighting!D181</f>
        <v>0</v>
      </c>
      <c r="E182" s="26">
        <f>Lighting!E181</f>
        <v>0</v>
      </c>
      <c r="F182" s="26" t="str">
        <f ca="1">Lighting!F181</f>
        <v/>
      </c>
      <c r="G182" s="26" t="str">
        <f>Lighting!G181</f>
        <v>None</v>
      </c>
      <c r="H182" s="26">
        <f>Lighting!H181</f>
        <v>0</v>
      </c>
      <c r="I182" s="26" t="str">
        <f>Lighting!I181</f>
        <v/>
      </c>
      <c r="J182" s="26">
        <f>Lighting!J181</f>
        <v>0</v>
      </c>
      <c r="K182" s="26" t="str">
        <f>Lighting!K181</f>
        <v/>
      </c>
      <c r="L182" s="26" t="str">
        <f>Lighting!L181</f>
        <v/>
      </c>
      <c r="M182" s="26" t="str">
        <f>Lighting!M181</f>
        <v>None</v>
      </c>
      <c r="N182" s="26">
        <f>Lighting!N181</f>
        <v>0</v>
      </c>
      <c r="O182" s="26">
        <f>Lighting!O181</f>
        <v>0</v>
      </c>
      <c r="P182" s="26">
        <f ca="1">Lighting!P181</f>
        <v>0</v>
      </c>
      <c r="Q182" s="26">
        <f>Lighting!Q181</f>
        <v>0</v>
      </c>
      <c r="R182" s="26">
        <f ca="1">Lighting!R181</f>
        <v>0</v>
      </c>
      <c r="S182" s="26">
        <f>Lighting!Y181</f>
        <v>0</v>
      </c>
      <c r="T182" s="26" t="str">
        <f ca="1">Lighting!Z181</f>
        <v/>
      </c>
      <c r="U182" s="26">
        <f ca="1">Lighting!AA181</f>
        <v>0</v>
      </c>
      <c r="V182" s="210" t="str">
        <f ca="1">Lighting!AC181</f>
        <v/>
      </c>
      <c r="W182" s="210" t="str">
        <f ca="1">Lighting!AD181</f>
        <v/>
      </c>
      <c r="X182" s="210" t="str">
        <f ca="1">Lighting!AE181</f>
        <v/>
      </c>
      <c r="Y182" s="210">
        <f ca="1">Lighting!AF181</f>
        <v>0</v>
      </c>
      <c r="Z182" s="210" t="str">
        <f>Lighting!AH181</f>
        <v/>
      </c>
      <c r="AA182" s="210">
        <f>Lighting!AI181</f>
        <v>0</v>
      </c>
      <c r="AB182" s="210" t="str">
        <f>Lighting!AJ181</f>
        <v>NA</v>
      </c>
      <c r="AC182" s="210">
        <f>Lighting!AK181</f>
        <v>0</v>
      </c>
      <c r="AD182" s="210" t="str">
        <f>Lighting!AL181</f>
        <v/>
      </c>
    </row>
    <row r="183" spans="1:30" x14ac:dyDescent="0.35">
      <c r="A183" s="26">
        <f>Lighting!A182</f>
        <v>0</v>
      </c>
      <c r="B183" s="26">
        <f>Lighting!B182</f>
        <v>0</v>
      </c>
      <c r="C183" s="26">
        <f>Lighting!C182</f>
        <v>0</v>
      </c>
      <c r="D183" s="26">
        <f>Lighting!D182</f>
        <v>0</v>
      </c>
      <c r="E183" s="26">
        <f>Lighting!E182</f>
        <v>0</v>
      </c>
      <c r="F183" s="26" t="str">
        <f ca="1">Lighting!F182</f>
        <v/>
      </c>
      <c r="G183" s="26" t="str">
        <f>Lighting!G182</f>
        <v>None</v>
      </c>
      <c r="H183" s="26">
        <f>Lighting!H182</f>
        <v>0</v>
      </c>
      <c r="I183" s="26" t="str">
        <f>Lighting!I182</f>
        <v/>
      </c>
      <c r="J183" s="26">
        <f>Lighting!J182</f>
        <v>0</v>
      </c>
      <c r="K183" s="26" t="str">
        <f>Lighting!K182</f>
        <v/>
      </c>
      <c r="L183" s="26" t="str">
        <f>Lighting!L182</f>
        <v/>
      </c>
      <c r="M183" s="26" t="str">
        <f>Lighting!M182</f>
        <v>None</v>
      </c>
      <c r="N183" s="26">
        <f>Lighting!N182</f>
        <v>0</v>
      </c>
      <c r="O183" s="26">
        <f>Lighting!O182</f>
        <v>0</v>
      </c>
      <c r="P183" s="26">
        <f ca="1">Lighting!P182</f>
        <v>0</v>
      </c>
      <c r="Q183" s="26">
        <f>Lighting!Q182</f>
        <v>0</v>
      </c>
      <c r="R183" s="26">
        <f ca="1">Lighting!R182</f>
        <v>0</v>
      </c>
      <c r="S183" s="26">
        <f>Lighting!Y182</f>
        <v>0</v>
      </c>
      <c r="T183" s="26" t="str">
        <f ca="1">Lighting!Z182</f>
        <v/>
      </c>
      <c r="U183" s="26">
        <f ca="1">Lighting!AA182</f>
        <v>0</v>
      </c>
      <c r="V183" s="210" t="str">
        <f ca="1">Lighting!AC182</f>
        <v/>
      </c>
      <c r="W183" s="210" t="str">
        <f ca="1">Lighting!AD182</f>
        <v/>
      </c>
      <c r="X183" s="210" t="str">
        <f ca="1">Lighting!AE182</f>
        <v/>
      </c>
      <c r="Y183" s="210">
        <f ca="1">Lighting!AF182</f>
        <v>0</v>
      </c>
      <c r="Z183" s="210" t="str">
        <f>Lighting!AH182</f>
        <v/>
      </c>
      <c r="AA183" s="210">
        <f>Lighting!AI182</f>
        <v>0</v>
      </c>
      <c r="AB183" s="210" t="str">
        <f>Lighting!AJ182</f>
        <v>NA</v>
      </c>
      <c r="AC183" s="210">
        <f>Lighting!AK182</f>
        <v>0</v>
      </c>
      <c r="AD183" s="210" t="str">
        <f>Lighting!AL182</f>
        <v/>
      </c>
    </row>
    <row r="184" spans="1:30" x14ac:dyDescent="0.35">
      <c r="A184" s="26">
        <f>Lighting!A183</f>
        <v>0</v>
      </c>
      <c r="B184" s="26">
        <f>Lighting!B183</f>
        <v>0</v>
      </c>
      <c r="C184" s="26">
        <f>Lighting!C183</f>
        <v>0</v>
      </c>
      <c r="D184" s="26">
        <f>Lighting!D183</f>
        <v>0</v>
      </c>
      <c r="E184" s="26">
        <f>Lighting!E183</f>
        <v>0</v>
      </c>
      <c r="F184" s="26" t="str">
        <f ca="1">Lighting!F183</f>
        <v/>
      </c>
      <c r="G184" s="26" t="str">
        <f>Lighting!G183</f>
        <v>None</v>
      </c>
      <c r="H184" s="26">
        <f>Lighting!H183</f>
        <v>0</v>
      </c>
      <c r="I184" s="26" t="str">
        <f>Lighting!I183</f>
        <v/>
      </c>
      <c r="J184" s="26">
        <f>Lighting!J183</f>
        <v>0</v>
      </c>
      <c r="K184" s="26" t="str">
        <f>Lighting!K183</f>
        <v/>
      </c>
      <c r="L184" s="26" t="str">
        <f>Lighting!L183</f>
        <v/>
      </c>
      <c r="M184" s="26" t="str">
        <f>Lighting!M183</f>
        <v>None</v>
      </c>
      <c r="N184" s="26">
        <f>Lighting!N183</f>
        <v>0</v>
      </c>
      <c r="O184" s="26">
        <f>Lighting!O183</f>
        <v>0</v>
      </c>
      <c r="P184" s="26">
        <f ca="1">Lighting!P183</f>
        <v>0</v>
      </c>
      <c r="Q184" s="26">
        <f>Lighting!Q183</f>
        <v>0</v>
      </c>
      <c r="R184" s="26">
        <f ca="1">Lighting!R183</f>
        <v>0</v>
      </c>
      <c r="S184" s="26">
        <f>Lighting!Y183</f>
        <v>0</v>
      </c>
      <c r="T184" s="26" t="str">
        <f ca="1">Lighting!Z183</f>
        <v/>
      </c>
      <c r="U184" s="26">
        <f ca="1">Lighting!AA183</f>
        <v>0</v>
      </c>
      <c r="V184" s="210" t="str">
        <f ca="1">Lighting!AC183</f>
        <v/>
      </c>
      <c r="W184" s="210" t="str">
        <f ca="1">Lighting!AD183</f>
        <v/>
      </c>
      <c r="X184" s="210" t="str">
        <f ca="1">Lighting!AE183</f>
        <v/>
      </c>
      <c r="Y184" s="210">
        <f ca="1">Lighting!AF183</f>
        <v>0</v>
      </c>
      <c r="Z184" s="210" t="str">
        <f>Lighting!AH183</f>
        <v/>
      </c>
      <c r="AA184" s="210">
        <f>Lighting!AI183</f>
        <v>0</v>
      </c>
      <c r="AB184" s="210" t="str">
        <f>Lighting!AJ183</f>
        <v>NA</v>
      </c>
      <c r="AC184" s="210">
        <f>Lighting!AK183</f>
        <v>0</v>
      </c>
      <c r="AD184" s="210" t="str">
        <f>Lighting!AL183</f>
        <v/>
      </c>
    </row>
    <row r="185" spans="1:30" x14ac:dyDescent="0.35">
      <c r="A185" s="26">
        <f>Lighting!A184</f>
        <v>0</v>
      </c>
      <c r="B185" s="26">
        <f>Lighting!B184</f>
        <v>0</v>
      </c>
      <c r="C185" s="26">
        <f>Lighting!C184</f>
        <v>0</v>
      </c>
      <c r="D185" s="26">
        <f>Lighting!D184</f>
        <v>0</v>
      </c>
      <c r="E185" s="26">
        <f>Lighting!E184</f>
        <v>0</v>
      </c>
      <c r="F185" s="26" t="str">
        <f ca="1">Lighting!F184</f>
        <v/>
      </c>
      <c r="G185" s="26" t="str">
        <f>Lighting!G184</f>
        <v>None</v>
      </c>
      <c r="H185" s="26">
        <f>Lighting!H184</f>
        <v>0</v>
      </c>
      <c r="I185" s="26" t="str">
        <f>Lighting!I184</f>
        <v/>
      </c>
      <c r="J185" s="26">
        <f>Lighting!J184</f>
        <v>0</v>
      </c>
      <c r="K185" s="26" t="str">
        <f>Lighting!K184</f>
        <v/>
      </c>
      <c r="L185" s="26" t="str">
        <f>Lighting!L184</f>
        <v/>
      </c>
      <c r="M185" s="26" t="str">
        <f>Lighting!M184</f>
        <v>None</v>
      </c>
      <c r="N185" s="26">
        <f>Lighting!N184</f>
        <v>0</v>
      </c>
      <c r="O185" s="26">
        <f>Lighting!O184</f>
        <v>0</v>
      </c>
      <c r="P185" s="26">
        <f ca="1">Lighting!P184</f>
        <v>0</v>
      </c>
      <c r="Q185" s="26">
        <f>Lighting!Q184</f>
        <v>0</v>
      </c>
      <c r="R185" s="26">
        <f ca="1">Lighting!R184</f>
        <v>0</v>
      </c>
      <c r="S185" s="26">
        <f>Lighting!Y184</f>
        <v>0</v>
      </c>
      <c r="T185" s="26" t="str">
        <f ca="1">Lighting!Z184</f>
        <v/>
      </c>
      <c r="U185" s="26">
        <f ca="1">Lighting!AA184</f>
        <v>0</v>
      </c>
      <c r="V185" s="210" t="str">
        <f ca="1">Lighting!AC184</f>
        <v/>
      </c>
      <c r="W185" s="210" t="str">
        <f ca="1">Lighting!AD184</f>
        <v/>
      </c>
      <c r="X185" s="210" t="str">
        <f ca="1">Lighting!AE184</f>
        <v/>
      </c>
      <c r="Y185" s="210">
        <f ca="1">Lighting!AF184</f>
        <v>0</v>
      </c>
      <c r="Z185" s="210" t="str">
        <f>Lighting!AH184</f>
        <v/>
      </c>
      <c r="AA185" s="210">
        <f>Lighting!AI184</f>
        <v>0</v>
      </c>
      <c r="AB185" s="210" t="str">
        <f>Lighting!AJ184</f>
        <v>NA</v>
      </c>
      <c r="AC185" s="210">
        <f>Lighting!AK184</f>
        <v>0</v>
      </c>
      <c r="AD185" s="210" t="str">
        <f>Lighting!AL184</f>
        <v/>
      </c>
    </row>
    <row r="186" spans="1:30" x14ac:dyDescent="0.35">
      <c r="A186" s="26">
        <f>Lighting!A185</f>
        <v>0</v>
      </c>
      <c r="B186" s="26">
        <f>Lighting!B185</f>
        <v>0</v>
      </c>
      <c r="C186" s="26">
        <f>Lighting!C185</f>
        <v>0</v>
      </c>
      <c r="D186" s="26">
        <f>Lighting!D185</f>
        <v>0</v>
      </c>
      <c r="E186" s="26">
        <f>Lighting!E185</f>
        <v>0</v>
      </c>
      <c r="F186" s="26" t="str">
        <f ca="1">Lighting!F185</f>
        <v/>
      </c>
      <c r="G186" s="26" t="str">
        <f>Lighting!G185</f>
        <v>None</v>
      </c>
      <c r="H186" s="26">
        <f>Lighting!H185</f>
        <v>0</v>
      </c>
      <c r="I186" s="26" t="str">
        <f>Lighting!I185</f>
        <v/>
      </c>
      <c r="J186" s="26">
        <f>Lighting!J185</f>
        <v>0</v>
      </c>
      <c r="K186" s="26" t="str">
        <f>Lighting!K185</f>
        <v/>
      </c>
      <c r="L186" s="26" t="str">
        <f>Lighting!L185</f>
        <v/>
      </c>
      <c r="M186" s="26" t="str">
        <f>Lighting!M185</f>
        <v>None</v>
      </c>
      <c r="N186" s="26">
        <f>Lighting!N185</f>
        <v>0</v>
      </c>
      <c r="O186" s="26">
        <f>Lighting!O185</f>
        <v>0</v>
      </c>
      <c r="P186" s="26">
        <f ca="1">Lighting!P185</f>
        <v>0</v>
      </c>
      <c r="Q186" s="26">
        <f>Lighting!Q185</f>
        <v>0</v>
      </c>
      <c r="R186" s="26">
        <f ca="1">Lighting!R185</f>
        <v>0</v>
      </c>
      <c r="S186" s="26">
        <f>Lighting!Y185</f>
        <v>0</v>
      </c>
      <c r="T186" s="26" t="str">
        <f ca="1">Lighting!Z185</f>
        <v/>
      </c>
      <c r="U186" s="26">
        <f ca="1">Lighting!AA185</f>
        <v>0</v>
      </c>
      <c r="V186" s="210" t="str">
        <f ca="1">Lighting!AC185</f>
        <v/>
      </c>
      <c r="W186" s="210" t="str">
        <f ca="1">Lighting!AD185</f>
        <v/>
      </c>
      <c r="X186" s="210" t="str">
        <f ca="1">Lighting!AE185</f>
        <v/>
      </c>
      <c r="Y186" s="210">
        <f ca="1">Lighting!AF185</f>
        <v>0</v>
      </c>
      <c r="Z186" s="210" t="str">
        <f>Lighting!AH185</f>
        <v/>
      </c>
      <c r="AA186" s="210">
        <f>Lighting!AI185</f>
        <v>0</v>
      </c>
      <c r="AB186" s="210" t="str">
        <f>Lighting!AJ185</f>
        <v>NA</v>
      </c>
      <c r="AC186" s="210">
        <f>Lighting!AK185</f>
        <v>0</v>
      </c>
      <c r="AD186" s="210" t="str">
        <f>Lighting!AL185</f>
        <v/>
      </c>
    </row>
    <row r="187" spans="1:30" x14ac:dyDescent="0.35">
      <c r="A187" s="26">
        <f>Lighting!A186</f>
        <v>0</v>
      </c>
      <c r="B187" s="26">
        <f>Lighting!B186</f>
        <v>0</v>
      </c>
      <c r="C187" s="26">
        <f>Lighting!C186</f>
        <v>0</v>
      </c>
      <c r="D187" s="26">
        <f>Lighting!D186</f>
        <v>0</v>
      </c>
      <c r="E187" s="26">
        <f>Lighting!E186</f>
        <v>0</v>
      </c>
      <c r="F187" s="26" t="str">
        <f ca="1">Lighting!F186</f>
        <v/>
      </c>
      <c r="G187" s="26" t="str">
        <f>Lighting!G186</f>
        <v>None</v>
      </c>
      <c r="H187" s="26">
        <f>Lighting!H186</f>
        <v>0</v>
      </c>
      <c r="I187" s="26" t="str">
        <f>Lighting!I186</f>
        <v/>
      </c>
      <c r="J187" s="26">
        <f>Lighting!J186</f>
        <v>0</v>
      </c>
      <c r="K187" s="26" t="str">
        <f>Lighting!K186</f>
        <v/>
      </c>
      <c r="L187" s="26" t="str">
        <f>Lighting!L186</f>
        <v/>
      </c>
      <c r="M187" s="26" t="str">
        <f>Lighting!M186</f>
        <v>None</v>
      </c>
      <c r="N187" s="26">
        <f>Lighting!N186</f>
        <v>0</v>
      </c>
      <c r="O187" s="26">
        <f>Lighting!O186</f>
        <v>0</v>
      </c>
      <c r="P187" s="26">
        <f ca="1">Lighting!P186</f>
        <v>0</v>
      </c>
      <c r="Q187" s="26">
        <f>Lighting!Q186</f>
        <v>0</v>
      </c>
      <c r="R187" s="26">
        <f ca="1">Lighting!R186</f>
        <v>0</v>
      </c>
      <c r="S187" s="26">
        <f>Lighting!Y186</f>
        <v>0</v>
      </c>
      <c r="T187" s="26" t="str">
        <f ca="1">Lighting!Z186</f>
        <v/>
      </c>
      <c r="U187" s="26">
        <f ca="1">Lighting!AA186</f>
        <v>0</v>
      </c>
      <c r="V187" s="210" t="str">
        <f ca="1">Lighting!AC186</f>
        <v/>
      </c>
      <c r="W187" s="210" t="str">
        <f ca="1">Lighting!AD186</f>
        <v/>
      </c>
      <c r="X187" s="210" t="str">
        <f ca="1">Lighting!AE186</f>
        <v/>
      </c>
      <c r="Y187" s="210">
        <f ca="1">Lighting!AF186</f>
        <v>0</v>
      </c>
      <c r="Z187" s="210" t="str">
        <f>Lighting!AH186</f>
        <v/>
      </c>
      <c r="AA187" s="210">
        <f>Lighting!AI186</f>
        <v>0</v>
      </c>
      <c r="AB187" s="210" t="str">
        <f>Lighting!AJ186</f>
        <v>NA</v>
      </c>
      <c r="AC187" s="210">
        <f>Lighting!AK186</f>
        <v>0</v>
      </c>
      <c r="AD187" s="210" t="str">
        <f>Lighting!AL186</f>
        <v/>
      </c>
    </row>
    <row r="188" spans="1:30" x14ac:dyDescent="0.35">
      <c r="A188" s="26">
        <f>Lighting!A187</f>
        <v>0</v>
      </c>
      <c r="B188" s="26">
        <f>Lighting!B187</f>
        <v>0</v>
      </c>
      <c r="C188" s="26">
        <f>Lighting!C187</f>
        <v>0</v>
      </c>
      <c r="D188" s="26">
        <f>Lighting!D187</f>
        <v>0</v>
      </c>
      <c r="E188" s="26">
        <f>Lighting!E187</f>
        <v>0</v>
      </c>
      <c r="F188" s="26" t="str">
        <f ca="1">Lighting!F187</f>
        <v/>
      </c>
      <c r="G188" s="26" t="str">
        <f>Lighting!G187</f>
        <v>None</v>
      </c>
      <c r="H188" s="26">
        <f>Lighting!H187</f>
        <v>0</v>
      </c>
      <c r="I188" s="26" t="str">
        <f>Lighting!I187</f>
        <v/>
      </c>
      <c r="J188" s="26">
        <f>Lighting!J187</f>
        <v>0</v>
      </c>
      <c r="K188" s="26" t="str">
        <f>Lighting!K187</f>
        <v/>
      </c>
      <c r="L188" s="26" t="str">
        <f>Lighting!L187</f>
        <v/>
      </c>
      <c r="M188" s="26" t="str">
        <f>Lighting!M187</f>
        <v>None</v>
      </c>
      <c r="N188" s="26">
        <f>Lighting!N187</f>
        <v>0</v>
      </c>
      <c r="O188" s="26">
        <f>Lighting!O187</f>
        <v>0</v>
      </c>
      <c r="P188" s="26">
        <f ca="1">Lighting!P187</f>
        <v>0</v>
      </c>
      <c r="Q188" s="26">
        <f>Lighting!Q187</f>
        <v>0</v>
      </c>
      <c r="R188" s="26">
        <f ca="1">Lighting!R187</f>
        <v>0</v>
      </c>
      <c r="S188" s="26">
        <f>Lighting!Y187</f>
        <v>0</v>
      </c>
      <c r="T188" s="26" t="str">
        <f ca="1">Lighting!Z187</f>
        <v/>
      </c>
      <c r="U188" s="26">
        <f ca="1">Lighting!AA187</f>
        <v>0</v>
      </c>
      <c r="V188" s="210" t="str">
        <f ca="1">Lighting!AC187</f>
        <v/>
      </c>
      <c r="W188" s="210" t="str">
        <f ca="1">Lighting!AD187</f>
        <v/>
      </c>
      <c r="X188" s="210" t="str">
        <f ca="1">Lighting!AE187</f>
        <v/>
      </c>
      <c r="Y188" s="210">
        <f ca="1">Lighting!AF187</f>
        <v>0</v>
      </c>
      <c r="Z188" s="210" t="str">
        <f>Lighting!AH187</f>
        <v/>
      </c>
      <c r="AA188" s="210">
        <f>Lighting!AI187</f>
        <v>0</v>
      </c>
      <c r="AB188" s="210" t="str">
        <f>Lighting!AJ187</f>
        <v>NA</v>
      </c>
      <c r="AC188" s="210">
        <f>Lighting!AK187</f>
        <v>0</v>
      </c>
      <c r="AD188" s="210" t="str">
        <f>Lighting!AL187</f>
        <v/>
      </c>
    </row>
    <row r="189" spans="1:30" x14ac:dyDescent="0.35">
      <c r="A189" s="26">
        <f>Lighting!A188</f>
        <v>0</v>
      </c>
      <c r="B189" s="26">
        <f>Lighting!B188</f>
        <v>0</v>
      </c>
      <c r="C189" s="26">
        <f>Lighting!C188</f>
        <v>0</v>
      </c>
      <c r="D189" s="26">
        <f>Lighting!D188</f>
        <v>0</v>
      </c>
      <c r="E189" s="26">
        <f>Lighting!E188</f>
        <v>0</v>
      </c>
      <c r="F189" s="26" t="str">
        <f ca="1">Lighting!F188</f>
        <v/>
      </c>
      <c r="G189" s="26" t="str">
        <f>Lighting!G188</f>
        <v>None</v>
      </c>
      <c r="H189" s="26">
        <f>Lighting!H188</f>
        <v>0</v>
      </c>
      <c r="I189" s="26" t="str">
        <f>Lighting!I188</f>
        <v/>
      </c>
      <c r="J189" s="26">
        <f>Lighting!J188</f>
        <v>0</v>
      </c>
      <c r="K189" s="26" t="str">
        <f>Lighting!K188</f>
        <v/>
      </c>
      <c r="L189" s="26" t="str">
        <f>Lighting!L188</f>
        <v/>
      </c>
      <c r="M189" s="26" t="str">
        <f>Lighting!M188</f>
        <v>None</v>
      </c>
      <c r="N189" s="26">
        <f>Lighting!N188</f>
        <v>0</v>
      </c>
      <c r="O189" s="26">
        <f>Lighting!O188</f>
        <v>0</v>
      </c>
      <c r="P189" s="26">
        <f ca="1">Lighting!P188</f>
        <v>0</v>
      </c>
      <c r="Q189" s="26">
        <f>Lighting!Q188</f>
        <v>0</v>
      </c>
      <c r="R189" s="26">
        <f ca="1">Lighting!R188</f>
        <v>0</v>
      </c>
      <c r="S189" s="26">
        <f>Lighting!Y188</f>
        <v>0</v>
      </c>
      <c r="T189" s="26" t="str">
        <f ca="1">Lighting!Z188</f>
        <v/>
      </c>
      <c r="U189" s="26">
        <f ca="1">Lighting!AA188</f>
        <v>0</v>
      </c>
      <c r="V189" s="210" t="str">
        <f ca="1">Lighting!AC188</f>
        <v/>
      </c>
      <c r="W189" s="210" t="str">
        <f ca="1">Lighting!AD188</f>
        <v/>
      </c>
      <c r="X189" s="210" t="str">
        <f ca="1">Lighting!AE188</f>
        <v/>
      </c>
      <c r="Y189" s="210">
        <f ca="1">Lighting!AF188</f>
        <v>0</v>
      </c>
      <c r="Z189" s="210" t="str">
        <f>Lighting!AH188</f>
        <v/>
      </c>
      <c r="AA189" s="210">
        <f>Lighting!AI188</f>
        <v>0</v>
      </c>
      <c r="AB189" s="210" t="str">
        <f>Lighting!AJ188</f>
        <v>NA</v>
      </c>
      <c r="AC189" s="210">
        <f>Lighting!AK188</f>
        <v>0</v>
      </c>
      <c r="AD189" s="210" t="str">
        <f>Lighting!AL188</f>
        <v/>
      </c>
    </row>
    <row r="190" spans="1:30" x14ac:dyDescent="0.35">
      <c r="A190" s="26">
        <f>Lighting!A189</f>
        <v>0</v>
      </c>
      <c r="B190" s="26">
        <f>Lighting!B189</f>
        <v>0</v>
      </c>
      <c r="C190" s="26">
        <f>Lighting!C189</f>
        <v>0</v>
      </c>
      <c r="D190" s="26">
        <f>Lighting!D189</f>
        <v>0</v>
      </c>
      <c r="E190" s="26">
        <f>Lighting!E189</f>
        <v>0</v>
      </c>
      <c r="F190" s="26" t="str">
        <f ca="1">Lighting!F189</f>
        <v/>
      </c>
      <c r="G190" s="26" t="str">
        <f>Lighting!G189</f>
        <v>None</v>
      </c>
      <c r="H190" s="26">
        <f>Lighting!H189</f>
        <v>0</v>
      </c>
      <c r="I190" s="26" t="str">
        <f>Lighting!I189</f>
        <v/>
      </c>
      <c r="J190" s="26">
        <f>Lighting!J189</f>
        <v>0</v>
      </c>
      <c r="K190" s="26" t="str">
        <f>Lighting!K189</f>
        <v/>
      </c>
      <c r="L190" s="26" t="str">
        <f>Lighting!L189</f>
        <v/>
      </c>
      <c r="M190" s="26" t="str">
        <f>Lighting!M189</f>
        <v>None</v>
      </c>
      <c r="N190" s="26">
        <f>Lighting!N189</f>
        <v>0</v>
      </c>
      <c r="O190" s="26">
        <f>Lighting!O189</f>
        <v>0</v>
      </c>
      <c r="P190" s="26">
        <f ca="1">Lighting!P189</f>
        <v>0</v>
      </c>
      <c r="Q190" s="26">
        <f>Lighting!Q189</f>
        <v>0</v>
      </c>
      <c r="R190" s="26">
        <f ca="1">Lighting!R189</f>
        <v>0</v>
      </c>
      <c r="S190" s="26">
        <f>Lighting!Y189</f>
        <v>0</v>
      </c>
      <c r="T190" s="26" t="str">
        <f ca="1">Lighting!Z189</f>
        <v/>
      </c>
      <c r="U190" s="26">
        <f ca="1">Lighting!AA189</f>
        <v>0</v>
      </c>
      <c r="V190" s="210" t="str">
        <f ca="1">Lighting!AC189</f>
        <v/>
      </c>
      <c r="W190" s="210" t="str">
        <f ca="1">Lighting!AD189</f>
        <v/>
      </c>
      <c r="X190" s="210" t="str">
        <f ca="1">Lighting!AE189</f>
        <v/>
      </c>
      <c r="Y190" s="210">
        <f ca="1">Lighting!AF189</f>
        <v>0</v>
      </c>
      <c r="Z190" s="210" t="str">
        <f>Lighting!AH189</f>
        <v/>
      </c>
      <c r="AA190" s="210">
        <f>Lighting!AI189</f>
        <v>0</v>
      </c>
      <c r="AB190" s="210" t="str">
        <f>Lighting!AJ189</f>
        <v>NA</v>
      </c>
      <c r="AC190" s="210">
        <f>Lighting!AK189</f>
        <v>0</v>
      </c>
      <c r="AD190" s="210" t="str">
        <f>Lighting!AL189</f>
        <v/>
      </c>
    </row>
    <row r="191" spans="1:30" x14ac:dyDescent="0.35">
      <c r="A191" s="26">
        <f>Lighting!A190</f>
        <v>0</v>
      </c>
      <c r="B191" s="26">
        <f>Lighting!B190</f>
        <v>0</v>
      </c>
      <c r="C191" s="26">
        <f>Lighting!C190</f>
        <v>0</v>
      </c>
      <c r="D191" s="26">
        <f>Lighting!D190</f>
        <v>0</v>
      </c>
      <c r="E191" s="26">
        <f>Lighting!E190</f>
        <v>0</v>
      </c>
      <c r="F191" s="26" t="str">
        <f ca="1">Lighting!F190</f>
        <v/>
      </c>
      <c r="G191" s="26" t="str">
        <f>Lighting!G190</f>
        <v>None</v>
      </c>
      <c r="H191" s="26">
        <f>Lighting!H190</f>
        <v>0</v>
      </c>
      <c r="I191" s="26" t="str">
        <f>Lighting!I190</f>
        <v/>
      </c>
      <c r="J191" s="26">
        <f>Lighting!J190</f>
        <v>0</v>
      </c>
      <c r="K191" s="26" t="str">
        <f>Lighting!K190</f>
        <v/>
      </c>
      <c r="L191" s="26" t="str">
        <f>Lighting!L190</f>
        <v/>
      </c>
      <c r="M191" s="26" t="str">
        <f>Lighting!M190</f>
        <v>None</v>
      </c>
      <c r="N191" s="26">
        <f>Lighting!N190</f>
        <v>0</v>
      </c>
      <c r="O191" s="26">
        <f>Lighting!O190</f>
        <v>0</v>
      </c>
      <c r="P191" s="26">
        <f ca="1">Lighting!P190</f>
        <v>0</v>
      </c>
      <c r="Q191" s="26">
        <f>Lighting!Q190</f>
        <v>0</v>
      </c>
      <c r="R191" s="26">
        <f ca="1">Lighting!R190</f>
        <v>0</v>
      </c>
      <c r="S191" s="26">
        <f>Lighting!Y190</f>
        <v>0</v>
      </c>
      <c r="T191" s="26" t="str">
        <f ca="1">Lighting!Z190</f>
        <v/>
      </c>
      <c r="U191" s="26">
        <f ca="1">Lighting!AA190</f>
        <v>0</v>
      </c>
      <c r="V191" s="210" t="str">
        <f ca="1">Lighting!AC190</f>
        <v/>
      </c>
      <c r="W191" s="210" t="str">
        <f ca="1">Lighting!AD190</f>
        <v/>
      </c>
      <c r="X191" s="210" t="str">
        <f ca="1">Lighting!AE190</f>
        <v/>
      </c>
      <c r="Y191" s="210">
        <f ca="1">Lighting!AF190</f>
        <v>0</v>
      </c>
      <c r="Z191" s="210" t="str">
        <f>Lighting!AH190</f>
        <v/>
      </c>
      <c r="AA191" s="210">
        <f>Lighting!AI190</f>
        <v>0</v>
      </c>
      <c r="AB191" s="210" t="str">
        <f>Lighting!AJ190</f>
        <v>NA</v>
      </c>
      <c r="AC191" s="210">
        <f>Lighting!AK190</f>
        <v>0</v>
      </c>
      <c r="AD191" s="210" t="str">
        <f>Lighting!AL190</f>
        <v/>
      </c>
    </row>
    <row r="192" spans="1:30" x14ac:dyDescent="0.35">
      <c r="A192" s="26">
        <f>Lighting!A191</f>
        <v>0</v>
      </c>
      <c r="B192" s="26">
        <f>Lighting!B191</f>
        <v>0</v>
      </c>
      <c r="C192" s="26">
        <f>Lighting!C191</f>
        <v>0</v>
      </c>
      <c r="D192" s="26">
        <f>Lighting!D191</f>
        <v>0</v>
      </c>
      <c r="E192" s="26">
        <f>Lighting!E191</f>
        <v>0</v>
      </c>
      <c r="F192" s="26" t="str">
        <f ca="1">Lighting!F191</f>
        <v/>
      </c>
      <c r="G192" s="26" t="str">
        <f>Lighting!G191</f>
        <v>None</v>
      </c>
      <c r="H192" s="26">
        <f>Lighting!H191</f>
        <v>0</v>
      </c>
      <c r="I192" s="26" t="str">
        <f>Lighting!I191</f>
        <v/>
      </c>
      <c r="J192" s="26">
        <f>Lighting!J191</f>
        <v>0</v>
      </c>
      <c r="K192" s="26" t="str">
        <f>Lighting!K191</f>
        <v/>
      </c>
      <c r="L192" s="26" t="str">
        <f>Lighting!L191</f>
        <v/>
      </c>
      <c r="M192" s="26" t="str">
        <f>Lighting!M191</f>
        <v>None</v>
      </c>
      <c r="N192" s="26">
        <f>Lighting!N191</f>
        <v>0</v>
      </c>
      <c r="O192" s="26">
        <f>Lighting!O191</f>
        <v>0</v>
      </c>
      <c r="P192" s="26">
        <f ca="1">Lighting!P191</f>
        <v>0</v>
      </c>
      <c r="Q192" s="26">
        <f>Lighting!Q191</f>
        <v>0</v>
      </c>
      <c r="R192" s="26">
        <f ca="1">Lighting!R191</f>
        <v>0</v>
      </c>
      <c r="S192" s="26">
        <f>Lighting!Y191</f>
        <v>0</v>
      </c>
      <c r="T192" s="26" t="str">
        <f ca="1">Lighting!Z191</f>
        <v/>
      </c>
      <c r="U192" s="26">
        <f ca="1">Lighting!AA191</f>
        <v>0</v>
      </c>
      <c r="V192" s="210" t="str">
        <f ca="1">Lighting!AC191</f>
        <v/>
      </c>
      <c r="W192" s="210" t="str">
        <f ca="1">Lighting!AD191</f>
        <v/>
      </c>
      <c r="X192" s="210" t="str">
        <f ca="1">Lighting!AE191</f>
        <v/>
      </c>
      <c r="Y192" s="210">
        <f ca="1">Lighting!AF191</f>
        <v>0</v>
      </c>
      <c r="Z192" s="210" t="str">
        <f>Lighting!AH191</f>
        <v/>
      </c>
      <c r="AA192" s="210">
        <f>Lighting!AI191</f>
        <v>0</v>
      </c>
      <c r="AB192" s="210" t="str">
        <f>Lighting!AJ191</f>
        <v>NA</v>
      </c>
      <c r="AC192" s="210">
        <f>Lighting!AK191</f>
        <v>0</v>
      </c>
      <c r="AD192" s="210" t="str">
        <f>Lighting!AL191</f>
        <v/>
      </c>
    </row>
    <row r="193" spans="1:30" x14ac:dyDescent="0.35">
      <c r="A193" s="26">
        <f>Lighting!A192</f>
        <v>0</v>
      </c>
      <c r="B193" s="26">
        <f>Lighting!B192</f>
        <v>0</v>
      </c>
      <c r="C193" s="26">
        <f>Lighting!C192</f>
        <v>0</v>
      </c>
      <c r="D193" s="26">
        <f>Lighting!D192</f>
        <v>0</v>
      </c>
      <c r="E193" s="26">
        <f>Lighting!E192</f>
        <v>0</v>
      </c>
      <c r="F193" s="26" t="str">
        <f ca="1">Lighting!F192</f>
        <v/>
      </c>
      <c r="G193" s="26" t="str">
        <f>Lighting!G192</f>
        <v>None</v>
      </c>
      <c r="H193" s="26">
        <f>Lighting!H192</f>
        <v>0</v>
      </c>
      <c r="I193" s="26" t="str">
        <f>Lighting!I192</f>
        <v/>
      </c>
      <c r="J193" s="26">
        <f>Lighting!J192</f>
        <v>0</v>
      </c>
      <c r="K193" s="26" t="str">
        <f>Lighting!K192</f>
        <v/>
      </c>
      <c r="L193" s="26" t="str">
        <f>Lighting!L192</f>
        <v/>
      </c>
      <c r="M193" s="26" t="str">
        <f>Lighting!M192</f>
        <v>None</v>
      </c>
      <c r="N193" s="26">
        <f>Lighting!N192</f>
        <v>0</v>
      </c>
      <c r="O193" s="26">
        <f>Lighting!O192</f>
        <v>0</v>
      </c>
      <c r="P193" s="26">
        <f ca="1">Lighting!P192</f>
        <v>0</v>
      </c>
      <c r="Q193" s="26">
        <f>Lighting!Q192</f>
        <v>0</v>
      </c>
      <c r="R193" s="26">
        <f ca="1">Lighting!R192</f>
        <v>0</v>
      </c>
      <c r="S193" s="26">
        <f>Lighting!Y192</f>
        <v>0</v>
      </c>
      <c r="T193" s="26" t="str">
        <f ca="1">Lighting!Z192</f>
        <v/>
      </c>
      <c r="U193" s="26">
        <f ca="1">Lighting!AA192</f>
        <v>0</v>
      </c>
      <c r="V193" s="210" t="str">
        <f ca="1">Lighting!AC192</f>
        <v/>
      </c>
      <c r="W193" s="210" t="str">
        <f ca="1">Lighting!AD192</f>
        <v/>
      </c>
      <c r="X193" s="210" t="str">
        <f ca="1">Lighting!AE192</f>
        <v/>
      </c>
      <c r="Y193" s="210">
        <f ca="1">Lighting!AF192</f>
        <v>0</v>
      </c>
      <c r="Z193" s="210" t="str">
        <f>Lighting!AH192</f>
        <v/>
      </c>
      <c r="AA193" s="210">
        <f>Lighting!AI192</f>
        <v>0</v>
      </c>
      <c r="AB193" s="210" t="str">
        <f>Lighting!AJ192</f>
        <v>NA</v>
      </c>
      <c r="AC193" s="210">
        <f>Lighting!AK192</f>
        <v>0</v>
      </c>
      <c r="AD193" s="210" t="str">
        <f>Lighting!AL192</f>
        <v/>
      </c>
    </row>
    <row r="194" spans="1:30" x14ac:dyDescent="0.35">
      <c r="A194" s="26">
        <f>Lighting!A193</f>
        <v>0</v>
      </c>
      <c r="B194" s="26">
        <f>Lighting!B193</f>
        <v>0</v>
      </c>
      <c r="C194" s="26">
        <f>Lighting!C193</f>
        <v>0</v>
      </c>
      <c r="D194" s="26">
        <f>Lighting!D193</f>
        <v>0</v>
      </c>
      <c r="E194" s="26">
        <f>Lighting!E193</f>
        <v>0</v>
      </c>
      <c r="F194" s="26" t="str">
        <f ca="1">Lighting!F193</f>
        <v/>
      </c>
      <c r="G194" s="26" t="str">
        <f>Lighting!G193</f>
        <v>None</v>
      </c>
      <c r="H194" s="26">
        <f>Lighting!H193</f>
        <v>0</v>
      </c>
      <c r="I194" s="26" t="str">
        <f>Lighting!I193</f>
        <v/>
      </c>
      <c r="J194" s="26">
        <f>Lighting!J193</f>
        <v>0</v>
      </c>
      <c r="K194" s="26" t="str">
        <f>Lighting!K193</f>
        <v/>
      </c>
      <c r="L194" s="26" t="str">
        <f>Lighting!L193</f>
        <v/>
      </c>
      <c r="M194" s="26" t="str">
        <f>Lighting!M193</f>
        <v>None</v>
      </c>
      <c r="N194" s="26">
        <f>Lighting!N193</f>
        <v>0</v>
      </c>
      <c r="O194" s="26">
        <f>Lighting!O193</f>
        <v>0</v>
      </c>
      <c r="P194" s="26">
        <f ca="1">Lighting!P193</f>
        <v>0</v>
      </c>
      <c r="Q194" s="26">
        <f>Lighting!Q193</f>
        <v>0</v>
      </c>
      <c r="R194" s="26">
        <f ca="1">Lighting!R193</f>
        <v>0</v>
      </c>
      <c r="S194" s="26">
        <f>Lighting!Y193</f>
        <v>0</v>
      </c>
      <c r="T194" s="26" t="str">
        <f ca="1">Lighting!Z193</f>
        <v/>
      </c>
      <c r="U194" s="26">
        <f ca="1">Lighting!AA193</f>
        <v>0</v>
      </c>
      <c r="V194" s="210" t="str">
        <f ca="1">Lighting!AC193</f>
        <v/>
      </c>
      <c r="W194" s="210" t="str">
        <f ca="1">Lighting!AD193</f>
        <v/>
      </c>
      <c r="X194" s="210" t="str">
        <f ca="1">Lighting!AE193</f>
        <v/>
      </c>
      <c r="Y194" s="210">
        <f ca="1">Lighting!AF193</f>
        <v>0</v>
      </c>
      <c r="Z194" s="210" t="str">
        <f>Lighting!AH193</f>
        <v/>
      </c>
      <c r="AA194" s="210">
        <f>Lighting!AI193</f>
        <v>0</v>
      </c>
      <c r="AB194" s="210" t="str">
        <f>Lighting!AJ193</f>
        <v>NA</v>
      </c>
      <c r="AC194" s="210">
        <f>Lighting!AK193</f>
        <v>0</v>
      </c>
      <c r="AD194" s="210" t="str">
        <f>Lighting!AL193</f>
        <v/>
      </c>
    </row>
    <row r="195" spans="1:30" x14ac:dyDescent="0.35">
      <c r="A195" s="26">
        <f>Lighting!A194</f>
        <v>0</v>
      </c>
      <c r="B195" s="26">
        <f>Lighting!B194</f>
        <v>0</v>
      </c>
      <c r="C195" s="26">
        <f>Lighting!C194</f>
        <v>0</v>
      </c>
      <c r="D195" s="26">
        <f>Lighting!D194</f>
        <v>0</v>
      </c>
      <c r="E195" s="26">
        <f>Lighting!E194</f>
        <v>0</v>
      </c>
      <c r="F195" s="26" t="str">
        <f ca="1">Lighting!F194</f>
        <v/>
      </c>
      <c r="G195" s="26" t="str">
        <f>Lighting!G194</f>
        <v>None</v>
      </c>
      <c r="H195" s="26">
        <f>Lighting!H194</f>
        <v>0</v>
      </c>
      <c r="I195" s="26" t="str">
        <f>Lighting!I194</f>
        <v/>
      </c>
      <c r="J195" s="26">
        <f>Lighting!J194</f>
        <v>0</v>
      </c>
      <c r="K195" s="26" t="str">
        <f>Lighting!K194</f>
        <v/>
      </c>
      <c r="L195" s="26" t="str">
        <f>Lighting!L194</f>
        <v/>
      </c>
      <c r="M195" s="26" t="str">
        <f>Lighting!M194</f>
        <v>None</v>
      </c>
      <c r="N195" s="26">
        <f>Lighting!N194</f>
        <v>0</v>
      </c>
      <c r="O195" s="26">
        <f>Lighting!O194</f>
        <v>0</v>
      </c>
      <c r="P195" s="26">
        <f ca="1">Lighting!P194</f>
        <v>0</v>
      </c>
      <c r="Q195" s="26">
        <f>Lighting!Q194</f>
        <v>0</v>
      </c>
      <c r="R195" s="26">
        <f ca="1">Lighting!R194</f>
        <v>0</v>
      </c>
      <c r="S195" s="26">
        <f>Lighting!Y194</f>
        <v>0</v>
      </c>
      <c r="T195" s="26" t="str">
        <f ca="1">Lighting!Z194</f>
        <v/>
      </c>
      <c r="U195" s="26">
        <f ca="1">Lighting!AA194</f>
        <v>0</v>
      </c>
      <c r="V195" s="210" t="str">
        <f ca="1">Lighting!AC194</f>
        <v/>
      </c>
      <c r="W195" s="210" t="str">
        <f ca="1">Lighting!AD194</f>
        <v/>
      </c>
      <c r="X195" s="210" t="str">
        <f ca="1">Lighting!AE194</f>
        <v/>
      </c>
      <c r="Y195" s="210">
        <f ca="1">Lighting!AF194</f>
        <v>0</v>
      </c>
      <c r="Z195" s="210" t="str">
        <f>Lighting!AH194</f>
        <v/>
      </c>
      <c r="AA195" s="210">
        <f>Lighting!AI194</f>
        <v>0</v>
      </c>
      <c r="AB195" s="210" t="str">
        <f>Lighting!AJ194</f>
        <v>NA</v>
      </c>
      <c r="AC195" s="210">
        <f>Lighting!AK194</f>
        <v>0</v>
      </c>
      <c r="AD195" s="210" t="str">
        <f>Lighting!AL194</f>
        <v/>
      </c>
    </row>
    <row r="196" spans="1:30" x14ac:dyDescent="0.35">
      <c r="A196" s="26">
        <f>Lighting!A195</f>
        <v>0</v>
      </c>
      <c r="B196" s="26">
        <f>Lighting!B195</f>
        <v>0</v>
      </c>
      <c r="C196" s="26">
        <f>Lighting!C195</f>
        <v>0</v>
      </c>
      <c r="D196" s="26">
        <f>Lighting!D195</f>
        <v>0</v>
      </c>
      <c r="E196" s="26">
        <f>Lighting!E195</f>
        <v>0</v>
      </c>
      <c r="F196" s="26" t="str">
        <f ca="1">Lighting!F195</f>
        <v/>
      </c>
      <c r="G196" s="26" t="str">
        <f>Lighting!G195</f>
        <v>None</v>
      </c>
      <c r="H196" s="26">
        <f>Lighting!H195</f>
        <v>0</v>
      </c>
      <c r="I196" s="26" t="str">
        <f>Lighting!I195</f>
        <v/>
      </c>
      <c r="J196" s="26">
        <f>Lighting!J195</f>
        <v>0</v>
      </c>
      <c r="K196" s="26" t="str">
        <f>Lighting!K195</f>
        <v/>
      </c>
      <c r="L196" s="26" t="str">
        <f>Lighting!L195</f>
        <v/>
      </c>
      <c r="M196" s="26" t="str">
        <f>Lighting!M195</f>
        <v>None</v>
      </c>
      <c r="N196" s="26">
        <f>Lighting!N195</f>
        <v>0</v>
      </c>
      <c r="O196" s="26">
        <f>Lighting!O195</f>
        <v>0</v>
      </c>
      <c r="P196" s="26">
        <f ca="1">Lighting!P195</f>
        <v>0</v>
      </c>
      <c r="Q196" s="26">
        <f>Lighting!Q195</f>
        <v>0</v>
      </c>
      <c r="R196" s="26">
        <f ca="1">Lighting!R195</f>
        <v>0</v>
      </c>
      <c r="S196" s="26">
        <f>Lighting!Y195</f>
        <v>0</v>
      </c>
      <c r="T196" s="26" t="str">
        <f ca="1">Lighting!Z195</f>
        <v/>
      </c>
      <c r="U196" s="26">
        <f ca="1">Lighting!AA195</f>
        <v>0</v>
      </c>
      <c r="V196" s="210" t="str">
        <f ca="1">Lighting!AC195</f>
        <v/>
      </c>
      <c r="W196" s="210" t="str">
        <f ca="1">Lighting!AD195</f>
        <v/>
      </c>
      <c r="X196" s="210" t="str">
        <f ca="1">Lighting!AE195</f>
        <v/>
      </c>
      <c r="Y196" s="210">
        <f ca="1">Lighting!AF195</f>
        <v>0</v>
      </c>
      <c r="Z196" s="210" t="str">
        <f>Lighting!AH195</f>
        <v/>
      </c>
      <c r="AA196" s="210">
        <f>Lighting!AI195</f>
        <v>0</v>
      </c>
      <c r="AB196" s="210" t="str">
        <f>Lighting!AJ195</f>
        <v>NA</v>
      </c>
      <c r="AC196" s="210">
        <f>Lighting!AK195</f>
        <v>0</v>
      </c>
      <c r="AD196" s="210" t="str">
        <f>Lighting!AL195</f>
        <v/>
      </c>
    </row>
    <row r="197" spans="1:30" x14ac:dyDescent="0.35">
      <c r="A197" s="26">
        <f>Lighting!A196</f>
        <v>0</v>
      </c>
      <c r="B197" s="26">
        <f>Lighting!B196</f>
        <v>0</v>
      </c>
      <c r="C197" s="26">
        <f>Lighting!C196</f>
        <v>0</v>
      </c>
      <c r="D197" s="26">
        <f>Lighting!D196</f>
        <v>0</v>
      </c>
      <c r="E197" s="26">
        <f>Lighting!E196</f>
        <v>0</v>
      </c>
      <c r="F197" s="26" t="str">
        <f ca="1">Lighting!F196</f>
        <v/>
      </c>
      <c r="G197" s="26" t="str">
        <f>Lighting!G196</f>
        <v>None</v>
      </c>
      <c r="H197" s="26">
        <f>Lighting!H196</f>
        <v>0</v>
      </c>
      <c r="I197" s="26" t="str">
        <f>Lighting!I196</f>
        <v/>
      </c>
      <c r="J197" s="26">
        <f>Lighting!J196</f>
        <v>0</v>
      </c>
      <c r="K197" s="26" t="str">
        <f>Lighting!K196</f>
        <v/>
      </c>
      <c r="L197" s="26" t="str">
        <f>Lighting!L196</f>
        <v/>
      </c>
      <c r="M197" s="26" t="str">
        <f>Lighting!M196</f>
        <v>None</v>
      </c>
      <c r="N197" s="26">
        <f>Lighting!N196</f>
        <v>0</v>
      </c>
      <c r="O197" s="26">
        <f>Lighting!O196</f>
        <v>0</v>
      </c>
      <c r="P197" s="26">
        <f ca="1">Lighting!P196</f>
        <v>0</v>
      </c>
      <c r="Q197" s="26">
        <f>Lighting!Q196</f>
        <v>0</v>
      </c>
      <c r="R197" s="26">
        <f ca="1">Lighting!R196</f>
        <v>0</v>
      </c>
      <c r="S197" s="26">
        <f>Lighting!Y196</f>
        <v>0</v>
      </c>
      <c r="T197" s="26" t="str">
        <f ca="1">Lighting!Z196</f>
        <v/>
      </c>
      <c r="U197" s="26">
        <f ca="1">Lighting!AA196</f>
        <v>0</v>
      </c>
      <c r="V197" s="210" t="str">
        <f ca="1">Lighting!AC196</f>
        <v/>
      </c>
      <c r="W197" s="210" t="str">
        <f ca="1">Lighting!AD196</f>
        <v/>
      </c>
      <c r="X197" s="210" t="str">
        <f ca="1">Lighting!AE196</f>
        <v/>
      </c>
      <c r="Y197" s="210">
        <f ca="1">Lighting!AF196</f>
        <v>0</v>
      </c>
      <c r="Z197" s="210" t="str">
        <f>Lighting!AH196</f>
        <v/>
      </c>
      <c r="AA197" s="210">
        <f>Lighting!AI196</f>
        <v>0</v>
      </c>
      <c r="AB197" s="210" t="str">
        <f>Lighting!AJ196</f>
        <v>NA</v>
      </c>
      <c r="AC197" s="210">
        <f>Lighting!AK196</f>
        <v>0</v>
      </c>
      <c r="AD197" s="210" t="str">
        <f>Lighting!AL196</f>
        <v/>
      </c>
    </row>
    <row r="198" spans="1:30" x14ac:dyDescent="0.35">
      <c r="A198" s="26">
        <f>Lighting!A197</f>
        <v>0</v>
      </c>
      <c r="B198" s="26">
        <f>Lighting!B197</f>
        <v>0</v>
      </c>
      <c r="C198" s="26">
        <f>Lighting!C197</f>
        <v>0</v>
      </c>
      <c r="D198" s="26">
        <f>Lighting!D197</f>
        <v>0</v>
      </c>
      <c r="E198" s="26">
        <f>Lighting!E197</f>
        <v>0</v>
      </c>
      <c r="F198" s="26" t="str">
        <f ca="1">Lighting!F197</f>
        <v/>
      </c>
      <c r="G198" s="26" t="str">
        <f>Lighting!G197</f>
        <v>None</v>
      </c>
      <c r="H198" s="26">
        <f>Lighting!H197</f>
        <v>0</v>
      </c>
      <c r="I198" s="26" t="str">
        <f>Lighting!I197</f>
        <v/>
      </c>
      <c r="J198" s="26">
        <f>Lighting!J197</f>
        <v>0</v>
      </c>
      <c r="K198" s="26" t="str">
        <f>Lighting!K197</f>
        <v/>
      </c>
      <c r="L198" s="26" t="str">
        <f>Lighting!L197</f>
        <v/>
      </c>
      <c r="M198" s="26" t="str">
        <f>Lighting!M197</f>
        <v>None</v>
      </c>
      <c r="N198" s="26">
        <f>Lighting!N197</f>
        <v>0</v>
      </c>
      <c r="O198" s="26">
        <f>Lighting!O197</f>
        <v>0</v>
      </c>
      <c r="P198" s="26">
        <f ca="1">Lighting!P197</f>
        <v>0</v>
      </c>
      <c r="Q198" s="26">
        <f>Lighting!Q197</f>
        <v>0</v>
      </c>
      <c r="R198" s="26">
        <f ca="1">Lighting!R197</f>
        <v>0</v>
      </c>
      <c r="S198" s="26">
        <f>Lighting!Y197</f>
        <v>0</v>
      </c>
      <c r="T198" s="26" t="str">
        <f ca="1">Lighting!Z197</f>
        <v/>
      </c>
      <c r="U198" s="26">
        <f ca="1">Lighting!AA197</f>
        <v>0</v>
      </c>
      <c r="V198" s="210" t="str">
        <f ca="1">Lighting!AC197</f>
        <v/>
      </c>
      <c r="W198" s="210" t="str">
        <f ca="1">Lighting!AD197</f>
        <v/>
      </c>
      <c r="X198" s="210" t="str">
        <f ca="1">Lighting!AE197</f>
        <v/>
      </c>
      <c r="Y198" s="210">
        <f ca="1">Lighting!AF197</f>
        <v>0</v>
      </c>
      <c r="Z198" s="210" t="str">
        <f>Lighting!AH197</f>
        <v/>
      </c>
      <c r="AA198" s="210">
        <f>Lighting!AI197</f>
        <v>0</v>
      </c>
      <c r="AB198" s="210" t="str">
        <f>Lighting!AJ197</f>
        <v>NA</v>
      </c>
      <c r="AC198" s="210">
        <f>Lighting!AK197</f>
        <v>0</v>
      </c>
      <c r="AD198" s="210" t="str">
        <f>Lighting!AL197</f>
        <v/>
      </c>
    </row>
    <row r="199" spans="1:30" x14ac:dyDescent="0.35">
      <c r="A199" s="26">
        <f>Lighting!A198</f>
        <v>0</v>
      </c>
      <c r="B199" s="26">
        <f>Lighting!B198</f>
        <v>0</v>
      </c>
      <c r="C199" s="26">
        <f>Lighting!C198</f>
        <v>0</v>
      </c>
      <c r="D199" s="26">
        <f>Lighting!D198</f>
        <v>0</v>
      </c>
      <c r="E199" s="26">
        <f>Lighting!E198</f>
        <v>0</v>
      </c>
      <c r="F199" s="26" t="str">
        <f ca="1">Lighting!F198</f>
        <v/>
      </c>
      <c r="G199" s="26" t="str">
        <f>Lighting!G198</f>
        <v>None</v>
      </c>
      <c r="H199" s="26">
        <f>Lighting!H198</f>
        <v>0</v>
      </c>
      <c r="I199" s="26" t="str">
        <f>Lighting!I198</f>
        <v/>
      </c>
      <c r="J199" s="26">
        <f>Lighting!J198</f>
        <v>0</v>
      </c>
      <c r="K199" s="26" t="str">
        <f>Lighting!K198</f>
        <v/>
      </c>
      <c r="L199" s="26" t="str">
        <f>Lighting!L198</f>
        <v/>
      </c>
      <c r="M199" s="26" t="str">
        <f>Lighting!M198</f>
        <v>None</v>
      </c>
      <c r="N199" s="26">
        <f>Lighting!N198</f>
        <v>0</v>
      </c>
      <c r="O199" s="26">
        <f>Lighting!O198</f>
        <v>0</v>
      </c>
      <c r="P199" s="26">
        <f ca="1">Lighting!P198</f>
        <v>0</v>
      </c>
      <c r="Q199" s="26">
        <f>Lighting!Q198</f>
        <v>0</v>
      </c>
      <c r="R199" s="26">
        <f ca="1">Lighting!R198</f>
        <v>0</v>
      </c>
      <c r="S199" s="26">
        <f>Lighting!Y198</f>
        <v>0</v>
      </c>
      <c r="T199" s="26" t="str">
        <f ca="1">Lighting!Z198</f>
        <v/>
      </c>
      <c r="U199" s="26">
        <f ca="1">Lighting!AA198</f>
        <v>0</v>
      </c>
      <c r="V199" s="210" t="str">
        <f ca="1">Lighting!AC198</f>
        <v/>
      </c>
      <c r="W199" s="210" t="str">
        <f ca="1">Lighting!AD198</f>
        <v/>
      </c>
      <c r="X199" s="210" t="str">
        <f ca="1">Lighting!AE198</f>
        <v/>
      </c>
      <c r="Y199" s="210">
        <f ca="1">Lighting!AF198</f>
        <v>0</v>
      </c>
      <c r="Z199" s="210" t="str">
        <f>Lighting!AH198</f>
        <v/>
      </c>
      <c r="AA199" s="210">
        <f>Lighting!AI198</f>
        <v>0</v>
      </c>
      <c r="AB199" s="210" t="str">
        <f>Lighting!AJ198</f>
        <v>NA</v>
      </c>
      <c r="AC199" s="210">
        <f>Lighting!AK198</f>
        <v>0</v>
      </c>
      <c r="AD199" s="210" t="str">
        <f>Lighting!AL198</f>
        <v/>
      </c>
    </row>
    <row r="200" spans="1:30" x14ac:dyDescent="0.35">
      <c r="A200" s="26">
        <f>Lighting!A199</f>
        <v>0</v>
      </c>
      <c r="B200" s="26">
        <f>Lighting!B199</f>
        <v>0</v>
      </c>
      <c r="C200" s="26">
        <f>Lighting!C199</f>
        <v>0</v>
      </c>
      <c r="D200" s="26">
        <f>Lighting!D199</f>
        <v>0</v>
      </c>
      <c r="E200" s="26">
        <f>Lighting!E199</f>
        <v>0</v>
      </c>
      <c r="F200" s="26" t="str">
        <f ca="1">Lighting!F199</f>
        <v/>
      </c>
      <c r="G200" s="26" t="str">
        <f>Lighting!G199</f>
        <v>None</v>
      </c>
      <c r="H200" s="26">
        <f>Lighting!H199</f>
        <v>0</v>
      </c>
      <c r="I200" s="26" t="str">
        <f>Lighting!I199</f>
        <v/>
      </c>
      <c r="J200" s="26">
        <f>Lighting!J199</f>
        <v>0</v>
      </c>
      <c r="K200" s="26" t="str">
        <f>Lighting!K199</f>
        <v/>
      </c>
      <c r="L200" s="26" t="str">
        <f>Lighting!L199</f>
        <v/>
      </c>
      <c r="M200" s="26" t="str">
        <f>Lighting!M199</f>
        <v>None</v>
      </c>
      <c r="N200" s="26">
        <f>Lighting!N199</f>
        <v>0</v>
      </c>
      <c r="O200" s="26">
        <f>Lighting!O199</f>
        <v>0</v>
      </c>
      <c r="P200" s="26">
        <f ca="1">Lighting!P199</f>
        <v>0</v>
      </c>
      <c r="Q200" s="26">
        <f>Lighting!Q199</f>
        <v>0</v>
      </c>
      <c r="R200" s="26">
        <f ca="1">Lighting!R199</f>
        <v>0</v>
      </c>
      <c r="S200" s="26">
        <f>Lighting!Y199</f>
        <v>0</v>
      </c>
      <c r="T200" s="26" t="str">
        <f ca="1">Lighting!Z199</f>
        <v/>
      </c>
      <c r="U200" s="26">
        <f ca="1">Lighting!AA199</f>
        <v>0</v>
      </c>
      <c r="V200" s="210" t="str">
        <f ca="1">Lighting!AC199</f>
        <v/>
      </c>
      <c r="W200" s="210" t="str">
        <f ca="1">Lighting!AD199</f>
        <v/>
      </c>
      <c r="X200" s="210" t="str">
        <f ca="1">Lighting!AE199</f>
        <v/>
      </c>
      <c r="Y200" s="210">
        <f ca="1">Lighting!AF199</f>
        <v>0</v>
      </c>
      <c r="Z200" s="210" t="str">
        <f>Lighting!AH199</f>
        <v/>
      </c>
      <c r="AA200" s="210">
        <f>Lighting!AI199</f>
        <v>0</v>
      </c>
      <c r="AB200" s="210" t="str">
        <f>Lighting!AJ199</f>
        <v>NA</v>
      </c>
      <c r="AC200" s="210">
        <f>Lighting!AK199</f>
        <v>0</v>
      </c>
      <c r="AD200" s="210" t="str">
        <f>Lighting!AL199</f>
        <v/>
      </c>
    </row>
    <row r="201" spans="1:30" x14ac:dyDescent="0.35">
      <c r="A201" s="26">
        <f>Lighting!A200</f>
        <v>0</v>
      </c>
      <c r="B201" s="26">
        <f>Lighting!B200</f>
        <v>0</v>
      </c>
      <c r="C201" s="26">
        <f>Lighting!C200</f>
        <v>0</v>
      </c>
      <c r="D201" s="26">
        <f>Lighting!D200</f>
        <v>0</v>
      </c>
      <c r="E201" s="26">
        <f>Lighting!E200</f>
        <v>0</v>
      </c>
      <c r="F201" s="26" t="str">
        <f ca="1">Lighting!F200</f>
        <v/>
      </c>
      <c r="G201" s="26" t="str">
        <f>Lighting!G200</f>
        <v>None</v>
      </c>
      <c r="H201" s="26">
        <f>Lighting!H200</f>
        <v>0</v>
      </c>
      <c r="I201" s="26" t="str">
        <f>Lighting!I200</f>
        <v/>
      </c>
      <c r="J201" s="26">
        <f>Lighting!J200</f>
        <v>0</v>
      </c>
      <c r="K201" s="26" t="str">
        <f>Lighting!K200</f>
        <v/>
      </c>
      <c r="L201" s="26" t="str">
        <f>Lighting!L200</f>
        <v/>
      </c>
      <c r="M201" s="26" t="str">
        <f>Lighting!M200</f>
        <v>None</v>
      </c>
      <c r="N201" s="26">
        <f>Lighting!N200</f>
        <v>0</v>
      </c>
      <c r="O201" s="26">
        <f>Lighting!O200</f>
        <v>0</v>
      </c>
      <c r="P201" s="26">
        <f ca="1">Lighting!P200</f>
        <v>0</v>
      </c>
      <c r="Q201" s="26">
        <f>Lighting!Q200</f>
        <v>0</v>
      </c>
      <c r="R201" s="26">
        <f ca="1">Lighting!R200</f>
        <v>0</v>
      </c>
      <c r="S201" s="26">
        <f>Lighting!Y200</f>
        <v>0</v>
      </c>
      <c r="T201" s="26" t="str">
        <f ca="1">Lighting!Z200</f>
        <v/>
      </c>
      <c r="U201" s="26">
        <f ca="1">Lighting!AA200</f>
        <v>0</v>
      </c>
      <c r="V201" s="210" t="str">
        <f ca="1">Lighting!AC200</f>
        <v/>
      </c>
      <c r="W201" s="210" t="str">
        <f ca="1">Lighting!AD200</f>
        <v/>
      </c>
      <c r="X201" s="210" t="str">
        <f ca="1">Lighting!AE200</f>
        <v/>
      </c>
      <c r="Y201" s="210">
        <f ca="1">Lighting!AF200</f>
        <v>0</v>
      </c>
      <c r="Z201" s="210" t="str">
        <f>Lighting!AH200</f>
        <v/>
      </c>
      <c r="AA201" s="210">
        <f>Lighting!AI200</f>
        <v>0</v>
      </c>
      <c r="AB201" s="210" t="str">
        <f>Lighting!AJ200</f>
        <v>NA</v>
      </c>
      <c r="AC201" s="210">
        <f>Lighting!AK200</f>
        <v>0</v>
      </c>
      <c r="AD201" s="210" t="str">
        <f>Lighting!AL200</f>
        <v/>
      </c>
    </row>
    <row r="202" spans="1:30" x14ac:dyDescent="0.35">
      <c r="A202" s="26">
        <f>Lighting!A201</f>
        <v>0</v>
      </c>
      <c r="B202" s="26">
        <f>Lighting!B201</f>
        <v>0</v>
      </c>
      <c r="C202" s="26">
        <f>Lighting!C201</f>
        <v>0</v>
      </c>
      <c r="D202" s="26">
        <f>Lighting!D201</f>
        <v>0</v>
      </c>
      <c r="E202" s="26">
        <f>Lighting!E201</f>
        <v>0</v>
      </c>
      <c r="F202" s="26" t="str">
        <f ca="1">Lighting!F201</f>
        <v/>
      </c>
      <c r="G202" s="26" t="str">
        <f>Lighting!G201</f>
        <v>None</v>
      </c>
      <c r="H202" s="26">
        <f>Lighting!H201</f>
        <v>0</v>
      </c>
      <c r="I202" s="26" t="str">
        <f>Lighting!I201</f>
        <v/>
      </c>
      <c r="J202" s="26">
        <f>Lighting!J201</f>
        <v>0</v>
      </c>
      <c r="K202" s="26" t="str">
        <f>Lighting!K201</f>
        <v/>
      </c>
      <c r="L202" s="26" t="str">
        <f>Lighting!L201</f>
        <v/>
      </c>
      <c r="M202" s="26" t="str">
        <f>Lighting!M201</f>
        <v>None</v>
      </c>
      <c r="N202" s="26">
        <f>Lighting!N201</f>
        <v>0</v>
      </c>
      <c r="O202" s="26">
        <f>Lighting!O201</f>
        <v>0</v>
      </c>
      <c r="P202" s="26">
        <f ca="1">Lighting!P201</f>
        <v>0</v>
      </c>
      <c r="Q202" s="26">
        <f>Lighting!Q201</f>
        <v>0</v>
      </c>
      <c r="R202" s="26">
        <f ca="1">Lighting!R201</f>
        <v>0</v>
      </c>
      <c r="S202" s="26">
        <f>Lighting!Y201</f>
        <v>0</v>
      </c>
      <c r="T202" s="26" t="str">
        <f ca="1">Lighting!Z201</f>
        <v/>
      </c>
      <c r="U202" s="26">
        <f ca="1">Lighting!AA201</f>
        <v>0</v>
      </c>
      <c r="V202" s="210" t="str">
        <f ca="1">Lighting!AC201</f>
        <v/>
      </c>
      <c r="W202" s="210" t="str">
        <f ca="1">Lighting!AD201</f>
        <v/>
      </c>
      <c r="X202" s="210" t="str">
        <f ca="1">Lighting!AE201</f>
        <v/>
      </c>
      <c r="Y202" s="210">
        <f ca="1">Lighting!AF201</f>
        <v>0</v>
      </c>
      <c r="Z202" s="210" t="str">
        <f>Lighting!AH201</f>
        <v/>
      </c>
      <c r="AA202" s="210">
        <f>Lighting!AI201</f>
        <v>0</v>
      </c>
      <c r="AB202" s="210" t="str">
        <f>Lighting!AJ201</f>
        <v>NA</v>
      </c>
      <c r="AC202" s="210">
        <f>Lighting!AK201</f>
        <v>0</v>
      </c>
      <c r="AD202" s="210" t="str">
        <f>Lighting!AL201</f>
        <v/>
      </c>
    </row>
    <row r="203" spans="1:30" x14ac:dyDescent="0.35">
      <c r="A203" s="26">
        <f>Lighting!A202</f>
        <v>0</v>
      </c>
      <c r="B203" s="26">
        <f>Lighting!B202</f>
        <v>0</v>
      </c>
      <c r="C203" s="26">
        <f>Lighting!C202</f>
        <v>0</v>
      </c>
      <c r="D203" s="26">
        <f>Lighting!D202</f>
        <v>0</v>
      </c>
      <c r="E203" s="26">
        <f>Lighting!E202</f>
        <v>0</v>
      </c>
      <c r="F203" s="26" t="str">
        <f ca="1">Lighting!F202</f>
        <v/>
      </c>
      <c r="G203" s="26" t="str">
        <f>Lighting!G202</f>
        <v>None</v>
      </c>
      <c r="H203" s="26">
        <f>Lighting!H202</f>
        <v>0</v>
      </c>
      <c r="I203" s="26" t="str">
        <f>Lighting!I202</f>
        <v/>
      </c>
      <c r="J203" s="26">
        <f>Lighting!J202</f>
        <v>0</v>
      </c>
      <c r="K203" s="26" t="str">
        <f>Lighting!K202</f>
        <v/>
      </c>
      <c r="L203" s="26" t="str">
        <f>Lighting!L202</f>
        <v/>
      </c>
      <c r="M203" s="26" t="str">
        <f>Lighting!M202</f>
        <v>None</v>
      </c>
      <c r="N203" s="26">
        <f>Lighting!N202</f>
        <v>0</v>
      </c>
      <c r="O203" s="26">
        <f>Lighting!O202</f>
        <v>0</v>
      </c>
      <c r="P203" s="26">
        <f ca="1">Lighting!P202</f>
        <v>0</v>
      </c>
      <c r="Q203" s="26">
        <f>Lighting!Q202</f>
        <v>0</v>
      </c>
      <c r="R203" s="26">
        <f ca="1">Lighting!R202</f>
        <v>0</v>
      </c>
      <c r="S203" s="26">
        <f>Lighting!Y202</f>
        <v>0</v>
      </c>
      <c r="T203" s="26" t="str">
        <f ca="1">Lighting!Z202</f>
        <v/>
      </c>
      <c r="U203" s="26">
        <f ca="1">Lighting!AA202</f>
        <v>0</v>
      </c>
      <c r="V203" s="210" t="str">
        <f ca="1">Lighting!AC202</f>
        <v/>
      </c>
      <c r="W203" s="210" t="str">
        <f ca="1">Lighting!AD202</f>
        <v/>
      </c>
      <c r="X203" s="210" t="str">
        <f ca="1">Lighting!AE202</f>
        <v/>
      </c>
      <c r="Y203" s="210">
        <f ca="1">Lighting!AF202</f>
        <v>0</v>
      </c>
      <c r="Z203" s="210" t="str">
        <f>Lighting!AH202</f>
        <v/>
      </c>
      <c r="AA203" s="210">
        <f>Lighting!AI202</f>
        <v>0</v>
      </c>
      <c r="AB203" s="210" t="str">
        <f>Lighting!AJ202</f>
        <v>NA</v>
      </c>
      <c r="AC203" s="210">
        <f>Lighting!AK202</f>
        <v>0</v>
      </c>
      <c r="AD203" s="210" t="str">
        <f>Lighting!AL202</f>
        <v/>
      </c>
    </row>
    <row r="204" spans="1:30" x14ac:dyDescent="0.35">
      <c r="A204" s="26">
        <f>Lighting!A203</f>
        <v>0</v>
      </c>
      <c r="B204" s="26">
        <f>Lighting!B203</f>
        <v>0</v>
      </c>
      <c r="C204" s="26">
        <f>Lighting!C203</f>
        <v>0</v>
      </c>
      <c r="D204" s="26">
        <f>Lighting!D203</f>
        <v>0</v>
      </c>
      <c r="E204" s="26">
        <f>Lighting!E203</f>
        <v>0</v>
      </c>
      <c r="F204" s="26" t="str">
        <f ca="1">Lighting!F203</f>
        <v/>
      </c>
      <c r="G204" s="26" t="str">
        <f>Lighting!G203</f>
        <v>None</v>
      </c>
      <c r="H204" s="26">
        <f>Lighting!H203</f>
        <v>0</v>
      </c>
      <c r="I204" s="26" t="str">
        <f>Lighting!I203</f>
        <v/>
      </c>
      <c r="J204" s="26">
        <f>Lighting!J203</f>
        <v>0</v>
      </c>
      <c r="K204" s="26" t="str">
        <f>Lighting!K203</f>
        <v/>
      </c>
      <c r="L204" s="26" t="str">
        <f>Lighting!L203</f>
        <v/>
      </c>
      <c r="M204" s="26" t="str">
        <f>Lighting!M203</f>
        <v>None</v>
      </c>
      <c r="N204" s="26">
        <f>Lighting!N203</f>
        <v>0</v>
      </c>
      <c r="O204" s="26">
        <f>Lighting!O203</f>
        <v>0</v>
      </c>
      <c r="P204" s="26">
        <f ca="1">Lighting!P203</f>
        <v>0</v>
      </c>
      <c r="Q204" s="26">
        <f>Lighting!Q203</f>
        <v>0</v>
      </c>
      <c r="R204" s="26">
        <f ca="1">Lighting!R203</f>
        <v>0</v>
      </c>
      <c r="S204" s="26">
        <f>Lighting!Y203</f>
        <v>0</v>
      </c>
      <c r="T204" s="26" t="str">
        <f ca="1">Lighting!Z203</f>
        <v/>
      </c>
      <c r="U204" s="26">
        <f ca="1">Lighting!AA203</f>
        <v>0</v>
      </c>
      <c r="V204" s="210" t="str">
        <f ca="1">Lighting!AC203</f>
        <v/>
      </c>
      <c r="W204" s="210" t="str">
        <f ca="1">Lighting!AD203</f>
        <v/>
      </c>
      <c r="X204" s="210" t="str">
        <f ca="1">Lighting!AE203</f>
        <v/>
      </c>
      <c r="Y204" s="210">
        <f ca="1">Lighting!AF203</f>
        <v>0</v>
      </c>
      <c r="Z204" s="210" t="str">
        <f>Lighting!AH203</f>
        <v/>
      </c>
      <c r="AA204" s="210">
        <f>Lighting!AI203</f>
        <v>0</v>
      </c>
      <c r="AB204" s="210" t="str">
        <f>Lighting!AJ203</f>
        <v>NA</v>
      </c>
      <c r="AC204" s="210">
        <f>Lighting!AK203</f>
        <v>0</v>
      </c>
      <c r="AD204" s="210" t="str">
        <f>Lighting!AL203</f>
        <v/>
      </c>
    </row>
    <row r="205" spans="1:30" x14ac:dyDescent="0.35">
      <c r="A205" s="26">
        <f>Lighting!A204</f>
        <v>0</v>
      </c>
      <c r="B205" s="26">
        <f>Lighting!B204</f>
        <v>0</v>
      </c>
      <c r="C205" s="26">
        <f>Lighting!C204</f>
        <v>0</v>
      </c>
      <c r="D205" s="26">
        <f>Lighting!D204</f>
        <v>0</v>
      </c>
      <c r="E205" s="26">
        <f>Lighting!E204</f>
        <v>0</v>
      </c>
      <c r="F205" s="26" t="str">
        <f ca="1">Lighting!F204</f>
        <v/>
      </c>
      <c r="G205" s="26" t="str">
        <f>Lighting!G204</f>
        <v>None</v>
      </c>
      <c r="H205" s="26">
        <f>Lighting!H204</f>
        <v>0</v>
      </c>
      <c r="I205" s="26" t="str">
        <f>Lighting!I204</f>
        <v/>
      </c>
      <c r="J205" s="26">
        <f>Lighting!J204</f>
        <v>0</v>
      </c>
      <c r="K205" s="26" t="str">
        <f>Lighting!K204</f>
        <v/>
      </c>
      <c r="L205" s="26" t="str">
        <f>Lighting!L204</f>
        <v/>
      </c>
      <c r="M205" s="26" t="str">
        <f>Lighting!M204</f>
        <v>None</v>
      </c>
      <c r="N205" s="26">
        <f>Lighting!N204</f>
        <v>0</v>
      </c>
      <c r="O205" s="26">
        <f>Lighting!O204</f>
        <v>0</v>
      </c>
      <c r="P205" s="26">
        <f ca="1">Lighting!P204</f>
        <v>0</v>
      </c>
      <c r="Q205" s="26">
        <f>Lighting!Q204</f>
        <v>0</v>
      </c>
      <c r="R205" s="26">
        <f ca="1">Lighting!R204</f>
        <v>0</v>
      </c>
      <c r="S205" s="26">
        <f>Lighting!Y204</f>
        <v>0</v>
      </c>
      <c r="T205" s="26" t="str">
        <f ca="1">Lighting!Z204</f>
        <v/>
      </c>
      <c r="U205" s="26">
        <f ca="1">Lighting!AA204</f>
        <v>0</v>
      </c>
      <c r="V205" s="210" t="str">
        <f ca="1">Lighting!AC204</f>
        <v/>
      </c>
      <c r="W205" s="210" t="str">
        <f ca="1">Lighting!AD204</f>
        <v/>
      </c>
      <c r="X205" s="210" t="str">
        <f ca="1">Lighting!AE204</f>
        <v/>
      </c>
      <c r="Y205" s="210">
        <f ca="1">Lighting!AF204</f>
        <v>0</v>
      </c>
      <c r="Z205" s="210" t="str">
        <f>Lighting!AH204</f>
        <v/>
      </c>
      <c r="AA205" s="210">
        <f>Lighting!AI204</f>
        <v>0</v>
      </c>
      <c r="AB205" s="210" t="str">
        <f>Lighting!AJ204</f>
        <v>NA</v>
      </c>
      <c r="AC205" s="210">
        <f>Lighting!AK204</f>
        <v>0</v>
      </c>
      <c r="AD205" s="210" t="str">
        <f>Lighting!AL204</f>
        <v/>
      </c>
    </row>
    <row r="206" spans="1:30" x14ac:dyDescent="0.35">
      <c r="A206" s="26">
        <f>Lighting!A205</f>
        <v>0</v>
      </c>
      <c r="B206" s="26">
        <f>Lighting!B205</f>
        <v>0</v>
      </c>
      <c r="C206" s="26">
        <f>Lighting!C205</f>
        <v>0</v>
      </c>
      <c r="D206" s="26">
        <f>Lighting!D205</f>
        <v>0</v>
      </c>
      <c r="E206" s="26">
        <f>Lighting!E205</f>
        <v>0</v>
      </c>
      <c r="F206" s="26" t="str">
        <f ca="1">Lighting!F205</f>
        <v/>
      </c>
      <c r="G206" s="26" t="str">
        <f>Lighting!G205</f>
        <v>None</v>
      </c>
      <c r="H206" s="26">
        <f>Lighting!H205</f>
        <v>0</v>
      </c>
      <c r="I206" s="26" t="str">
        <f>Lighting!I205</f>
        <v/>
      </c>
      <c r="J206" s="26">
        <f>Lighting!J205</f>
        <v>0</v>
      </c>
      <c r="K206" s="26" t="str">
        <f>Lighting!K205</f>
        <v/>
      </c>
      <c r="L206" s="26" t="str">
        <f>Lighting!L205</f>
        <v/>
      </c>
      <c r="M206" s="26" t="str">
        <f>Lighting!M205</f>
        <v>None</v>
      </c>
      <c r="N206" s="26">
        <f>Lighting!N205</f>
        <v>0</v>
      </c>
      <c r="O206" s="26">
        <f>Lighting!O205</f>
        <v>0</v>
      </c>
      <c r="P206" s="26">
        <f ca="1">Lighting!P205</f>
        <v>0</v>
      </c>
      <c r="Q206" s="26">
        <f>Lighting!Q205</f>
        <v>0</v>
      </c>
      <c r="R206" s="26">
        <f ca="1">Lighting!R205</f>
        <v>0</v>
      </c>
      <c r="S206" s="26">
        <f>Lighting!Y205</f>
        <v>0</v>
      </c>
      <c r="T206" s="26" t="str">
        <f ca="1">Lighting!Z205</f>
        <v/>
      </c>
      <c r="U206" s="26">
        <f ca="1">Lighting!AA205</f>
        <v>0</v>
      </c>
      <c r="V206" s="210" t="str">
        <f ca="1">Lighting!AC205</f>
        <v/>
      </c>
      <c r="W206" s="210" t="str">
        <f ca="1">Lighting!AD205</f>
        <v/>
      </c>
      <c r="X206" s="210" t="str">
        <f ca="1">Lighting!AE205</f>
        <v/>
      </c>
      <c r="Y206" s="210">
        <f ca="1">Lighting!AF205</f>
        <v>0</v>
      </c>
      <c r="Z206" s="210" t="str">
        <f>Lighting!AH205</f>
        <v/>
      </c>
      <c r="AA206" s="210">
        <f>Lighting!AI205</f>
        <v>0</v>
      </c>
      <c r="AB206" s="210" t="str">
        <f>Lighting!AJ205</f>
        <v>NA</v>
      </c>
      <c r="AC206" s="210">
        <f>Lighting!AK205</f>
        <v>0</v>
      </c>
      <c r="AD206" s="210" t="str">
        <f>Lighting!AL205</f>
        <v/>
      </c>
    </row>
    <row r="207" spans="1:30" x14ac:dyDescent="0.35">
      <c r="A207" s="26">
        <f>Lighting!A206</f>
        <v>0</v>
      </c>
      <c r="B207" s="26">
        <f>Lighting!B206</f>
        <v>0</v>
      </c>
      <c r="C207" s="26">
        <f>Lighting!C206</f>
        <v>0</v>
      </c>
      <c r="D207" s="26">
        <f>Lighting!D206</f>
        <v>0</v>
      </c>
      <c r="E207" s="26">
        <f>Lighting!E206</f>
        <v>0</v>
      </c>
      <c r="F207" s="26" t="str">
        <f ca="1">Lighting!F206</f>
        <v/>
      </c>
      <c r="G207" s="26" t="str">
        <f>Lighting!G206</f>
        <v>None</v>
      </c>
      <c r="H207" s="26">
        <f>Lighting!H206</f>
        <v>0</v>
      </c>
      <c r="I207" s="26" t="str">
        <f>Lighting!I206</f>
        <v/>
      </c>
      <c r="J207" s="26">
        <f>Lighting!J206</f>
        <v>0</v>
      </c>
      <c r="K207" s="26" t="str">
        <f>Lighting!K206</f>
        <v/>
      </c>
      <c r="L207" s="26" t="str">
        <f>Lighting!L206</f>
        <v/>
      </c>
      <c r="M207" s="26" t="str">
        <f>Lighting!M206</f>
        <v>None</v>
      </c>
      <c r="N207" s="26">
        <f>Lighting!N206</f>
        <v>0</v>
      </c>
      <c r="O207" s="26">
        <f>Lighting!O206</f>
        <v>0</v>
      </c>
      <c r="P207" s="26">
        <f ca="1">Lighting!P206</f>
        <v>0</v>
      </c>
      <c r="Q207" s="26">
        <f>Lighting!Q206</f>
        <v>0</v>
      </c>
      <c r="R207" s="26">
        <f ca="1">Lighting!R206</f>
        <v>0</v>
      </c>
      <c r="S207" s="26">
        <f>Lighting!Y206</f>
        <v>0</v>
      </c>
      <c r="T207" s="26" t="str">
        <f ca="1">Lighting!Z206</f>
        <v/>
      </c>
      <c r="U207" s="26">
        <f ca="1">Lighting!AA206</f>
        <v>0</v>
      </c>
      <c r="V207" s="210" t="str">
        <f ca="1">Lighting!AC206</f>
        <v/>
      </c>
      <c r="W207" s="210" t="str">
        <f ca="1">Lighting!AD206</f>
        <v/>
      </c>
      <c r="X207" s="210" t="str">
        <f ca="1">Lighting!AE206</f>
        <v/>
      </c>
      <c r="Y207" s="210">
        <f ca="1">Lighting!AF206</f>
        <v>0</v>
      </c>
      <c r="Z207" s="210" t="str">
        <f>Lighting!AH206</f>
        <v/>
      </c>
      <c r="AA207" s="210">
        <f>Lighting!AI206</f>
        <v>0</v>
      </c>
      <c r="AB207" s="210" t="str">
        <f>Lighting!AJ206</f>
        <v>NA</v>
      </c>
      <c r="AC207" s="210">
        <f>Lighting!AK206</f>
        <v>0</v>
      </c>
      <c r="AD207" s="210" t="str">
        <f>Lighting!AL206</f>
        <v/>
      </c>
    </row>
    <row r="208" spans="1:30" x14ac:dyDescent="0.35">
      <c r="A208" s="26">
        <f>Lighting!A207</f>
        <v>0</v>
      </c>
      <c r="B208" s="26">
        <f>Lighting!B207</f>
        <v>0</v>
      </c>
      <c r="C208" s="26">
        <f>Lighting!C207</f>
        <v>0</v>
      </c>
      <c r="D208" s="26">
        <f>Lighting!D207</f>
        <v>0</v>
      </c>
      <c r="E208" s="26">
        <f>Lighting!E207</f>
        <v>0</v>
      </c>
      <c r="F208" s="26" t="str">
        <f ca="1">Lighting!F207</f>
        <v/>
      </c>
      <c r="G208" s="26" t="str">
        <f>Lighting!G207</f>
        <v>None</v>
      </c>
      <c r="H208" s="26">
        <f>Lighting!H207</f>
        <v>0</v>
      </c>
      <c r="I208" s="26" t="str">
        <f>Lighting!I207</f>
        <v/>
      </c>
      <c r="J208" s="26">
        <f>Lighting!J207</f>
        <v>0</v>
      </c>
      <c r="K208" s="26" t="str">
        <f>Lighting!K207</f>
        <v/>
      </c>
      <c r="L208" s="26" t="str">
        <f>Lighting!L207</f>
        <v/>
      </c>
      <c r="M208" s="26" t="str">
        <f>Lighting!M207</f>
        <v>None</v>
      </c>
      <c r="N208" s="26">
        <f>Lighting!N207</f>
        <v>0</v>
      </c>
      <c r="O208" s="26">
        <f>Lighting!O207</f>
        <v>0</v>
      </c>
      <c r="P208" s="26">
        <f ca="1">Lighting!P207</f>
        <v>0</v>
      </c>
      <c r="Q208" s="26">
        <f>Lighting!Q207</f>
        <v>0</v>
      </c>
      <c r="R208" s="26">
        <f ca="1">Lighting!R207</f>
        <v>0</v>
      </c>
      <c r="S208" s="26">
        <f>Lighting!Y207</f>
        <v>0</v>
      </c>
      <c r="T208" s="26" t="str">
        <f ca="1">Lighting!Z207</f>
        <v/>
      </c>
      <c r="U208" s="26">
        <f ca="1">Lighting!AA207</f>
        <v>0</v>
      </c>
      <c r="V208" s="210" t="str">
        <f ca="1">Lighting!AC207</f>
        <v/>
      </c>
      <c r="W208" s="210" t="str">
        <f ca="1">Lighting!AD207</f>
        <v/>
      </c>
      <c r="X208" s="210" t="str">
        <f ca="1">Lighting!AE207</f>
        <v/>
      </c>
      <c r="Y208" s="210">
        <f ca="1">Lighting!AF207</f>
        <v>0</v>
      </c>
      <c r="Z208" s="210" t="str">
        <f>Lighting!AH207</f>
        <v/>
      </c>
      <c r="AA208" s="210">
        <f>Lighting!AI207</f>
        <v>0</v>
      </c>
      <c r="AB208" s="210" t="str">
        <f>Lighting!AJ207</f>
        <v>NA</v>
      </c>
      <c r="AC208" s="210">
        <f>Lighting!AK207</f>
        <v>0</v>
      </c>
      <c r="AD208" s="210" t="str">
        <f>Lighting!AL207</f>
        <v/>
      </c>
    </row>
    <row r="209" spans="1:30" x14ac:dyDescent="0.35">
      <c r="A209" s="26">
        <f>Lighting!A208</f>
        <v>0</v>
      </c>
      <c r="B209" s="26">
        <f>Lighting!B208</f>
        <v>0</v>
      </c>
      <c r="C209" s="26">
        <f>Lighting!C208</f>
        <v>0</v>
      </c>
      <c r="D209" s="26">
        <f>Lighting!D208</f>
        <v>0</v>
      </c>
      <c r="E209" s="26">
        <f>Lighting!E208</f>
        <v>0</v>
      </c>
      <c r="F209" s="26" t="str">
        <f ca="1">Lighting!F208</f>
        <v/>
      </c>
      <c r="G209" s="26" t="str">
        <f>Lighting!G208</f>
        <v>None</v>
      </c>
      <c r="H209" s="26">
        <f>Lighting!H208</f>
        <v>0</v>
      </c>
      <c r="I209" s="26" t="str">
        <f>Lighting!I208</f>
        <v/>
      </c>
      <c r="J209" s="26">
        <f>Lighting!J208</f>
        <v>0</v>
      </c>
      <c r="K209" s="26" t="str">
        <f>Lighting!K208</f>
        <v/>
      </c>
      <c r="L209" s="26" t="str">
        <f>Lighting!L208</f>
        <v/>
      </c>
      <c r="M209" s="26" t="str">
        <f>Lighting!M208</f>
        <v>None</v>
      </c>
      <c r="N209" s="26">
        <f>Lighting!N208</f>
        <v>0</v>
      </c>
      <c r="O209" s="26">
        <f>Lighting!O208</f>
        <v>0</v>
      </c>
      <c r="P209" s="26">
        <f ca="1">Lighting!P208</f>
        <v>0</v>
      </c>
      <c r="Q209" s="26">
        <f>Lighting!Q208</f>
        <v>0</v>
      </c>
      <c r="R209" s="26">
        <f ca="1">Lighting!R208</f>
        <v>0</v>
      </c>
      <c r="S209" s="26">
        <f>Lighting!Y208</f>
        <v>0</v>
      </c>
      <c r="T209" s="26" t="str">
        <f ca="1">Lighting!Z208</f>
        <v/>
      </c>
      <c r="U209" s="26">
        <f ca="1">Lighting!AA208</f>
        <v>0</v>
      </c>
      <c r="V209" s="210" t="str">
        <f ca="1">Lighting!AC208</f>
        <v/>
      </c>
      <c r="W209" s="210" t="str">
        <f ca="1">Lighting!AD208</f>
        <v/>
      </c>
      <c r="X209" s="210" t="str">
        <f ca="1">Lighting!AE208</f>
        <v/>
      </c>
      <c r="Y209" s="210">
        <f ca="1">Lighting!AF208</f>
        <v>0</v>
      </c>
      <c r="Z209" s="210" t="str">
        <f>Lighting!AH208</f>
        <v/>
      </c>
      <c r="AA209" s="210">
        <f>Lighting!AI208</f>
        <v>0</v>
      </c>
      <c r="AB209" s="210" t="str">
        <f>Lighting!AJ208</f>
        <v>NA</v>
      </c>
      <c r="AC209" s="210">
        <f>Lighting!AK208</f>
        <v>0</v>
      </c>
      <c r="AD209" s="210" t="str">
        <f>Lighting!AL208</f>
        <v/>
      </c>
    </row>
    <row r="210" spans="1:30" x14ac:dyDescent="0.35">
      <c r="A210" s="26">
        <f>Lighting!A209</f>
        <v>0</v>
      </c>
      <c r="B210" s="26">
        <f>Lighting!B209</f>
        <v>0</v>
      </c>
      <c r="C210" s="26">
        <f>Lighting!C209</f>
        <v>0</v>
      </c>
      <c r="D210" s="26">
        <f>Lighting!D209</f>
        <v>0</v>
      </c>
      <c r="E210" s="26">
        <f>Lighting!E209</f>
        <v>0</v>
      </c>
      <c r="F210" s="26" t="str">
        <f ca="1">Lighting!F209</f>
        <v/>
      </c>
      <c r="G210" s="26" t="str">
        <f>Lighting!G209</f>
        <v>None</v>
      </c>
      <c r="H210" s="26">
        <f>Lighting!H209</f>
        <v>0</v>
      </c>
      <c r="I210" s="26" t="str">
        <f>Lighting!I209</f>
        <v/>
      </c>
      <c r="J210" s="26">
        <f>Lighting!J209</f>
        <v>0</v>
      </c>
      <c r="K210" s="26" t="str">
        <f>Lighting!K209</f>
        <v/>
      </c>
      <c r="L210" s="26" t="str">
        <f>Lighting!L209</f>
        <v/>
      </c>
      <c r="M210" s="26" t="str">
        <f>Lighting!M209</f>
        <v>None</v>
      </c>
      <c r="N210" s="26">
        <f>Lighting!N209</f>
        <v>0</v>
      </c>
      <c r="O210" s="26">
        <f>Lighting!O209</f>
        <v>0</v>
      </c>
      <c r="P210" s="26">
        <f ca="1">Lighting!P209</f>
        <v>0</v>
      </c>
      <c r="Q210" s="26">
        <f>Lighting!Q209</f>
        <v>0</v>
      </c>
      <c r="R210" s="26">
        <f ca="1">Lighting!R209</f>
        <v>0</v>
      </c>
      <c r="S210" s="26">
        <f>Lighting!Y209</f>
        <v>0</v>
      </c>
      <c r="T210" s="26" t="str">
        <f ca="1">Lighting!Z209</f>
        <v/>
      </c>
      <c r="U210" s="26">
        <f ca="1">Lighting!AA209</f>
        <v>0</v>
      </c>
      <c r="V210" s="210" t="str">
        <f ca="1">Lighting!AC209</f>
        <v/>
      </c>
      <c r="W210" s="210" t="str">
        <f ca="1">Lighting!AD209</f>
        <v/>
      </c>
      <c r="X210" s="210" t="str">
        <f ca="1">Lighting!AE209</f>
        <v/>
      </c>
      <c r="Y210" s="210">
        <f ca="1">Lighting!AF209</f>
        <v>0</v>
      </c>
      <c r="Z210" s="210" t="str">
        <f>Lighting!AH209</f>
        <v/>
      </c>
      <c r="AA210" s="210">
        <f>Lighting!AI209</f>
        <v>0</v>
      </c>
      <c r="AB210" s="210" t="str">
        <f>Lighting!AJ209</f>
        <v>NA</v>
      </c>
      <c r="AC210" s="210">
        <f>Lighting!AK209</f>
        <v>0</v>
      </c>
      <c r="AD210" s="210" t="str">
        <f>Lighting!AL209</f>
        <v/>
      </c>
    </row>
    <row r="211" spans="1:30" x14ac:dyDescent="0.35">
      <c r="A211" s="26">
        <f>Lighting!A210</f>
        <v>0</v>
      </c>
      <c r="B211" s="26">
        <f>Lighting!B210</f>
        <v>0</v>
      </c>
      <c r="C211" s="26">
        <f>Lighting!C210</f>
        <v>0</v>
      </c>
      <c r="D211" s="26">
        <f>Lighting!D210</f>
        <v>0</v>
      </c>
      <c r="E211" s="26">
        <f>Lighting!E210</f>
        <v>0</v>
      </c>
      <c r="F211" s="26" t="str">
        <f ca="1">Lighting!F210</f>
        <v/>
      </c>
      <c r="G211" s="26" t="str">
        <f>Lighting!G210</f>
        <v>None</v>
      </c>
      <c r="H211" s="26">
        <f>Lighting!H210</f>
        <v>0</v>
      </c>
      <c r="I211" s="26" t="str">
        <f>Lighting!I210</f>
        <v/>
      </c>
      <c r="J211" s="26">
        <f>Lighting!J210</f>
        <v>0</v>
      </c>
      <c r="K211" s="26" t="str">
        <f>Lighting!K210</f>
        <v/>
      </c>
      <c r="L211" s="26" t="str">
        <f>Lighting!L210</f>
        <v/>
      </c>
      <c r="M211" s="26" t="str">
        <f>Lighting!M210</f>
        <v>None</v>
      </c>
      <c r="N211" s="26">
        <f>Lighting!N210</f>
        <v>0</v>
      </c>
      <c r="O211" s="26">
        <f>Lighting!O210</f>
        <v>0</v>
      </c>
      <c r="P211" s="26">
        <f ca="1">Lighting!P210</f>
        <v>0</v>
      </c>
      <c r="Q211" s="26">
        <f>Lighting!Q210</f>
        <v>0</v>
      </c>
      <c r="R211" s="26">
        <f ca="1">Lighting!R210</f>
        <v>0</v>
      </c>
      <c r="S211" s="26">
        <f>Lighting!Y210</f>
        <v>0</v>
      </c>
      <c r="T211" s="26" t="str">
        <f ca="1">Lighting!Z210</f>
        <v/>
      </c>
      <c r="U211" s="26">
        <f ca="1">Lighting!AA210</f>
        <v>0</v>
      </c>
      <c r="V211" s="210" t="str">
        <f ca="1">Lighting!AC210</f>
        <v/>
      </c>
      <c r="W211" s="210" t="str">
        <f ca="1">Lighting!AD210</f>
        <v/>
      </c>
      <c r="X211" s="210" t="str">
        <f ca="1">Lighting!AE210</f>
        <v/>
      </c>
      <c r="Y211" s="210">
        <f ca="1">Lighting!AF210</f>
        <v>0</v>
      </c>
      <c r="Z211" s="210" t="str">
        <f>Lighting!AH210</f>
        <v/>
      </c>
      <c r="AA211" s="210">
        <f>Lighting!AI210</f>
        <v>0</v>
      </c>
      <c r="AB211" s="210" t="str">
        <f>Lighting!AJ210</f>
        <v>NA</v>
      </c>
      <c r="AC211" s="210">
        <f>Lighting!AK210</f>
        <v>0</v>
      </c>
      <c r="AD211" s="210" t="str">
        <f>Lighting!AL210</f>
        <v/>
      </c>
    </row>
    <row r="212" spans="1:30" x14ac:dyDescent="0.35">
      <c r="A212" s="26">
        <f>Lighting!A211</f>
        <v>0</v>
      </c>
      <c r="B212" s="26">
        <f>Lighting!B211</f>
        <v>0</v>
      </c>
      <c r="C212" s="26">
        <f>Lighting!C211</f>
        <v>0</v>
      </c>
      <c r="D212" s="26">
        <f>Lighting!D211</f>
        <v>0</v>
      </c>
      <c r="E212" s="26">
        <f>Lighting!E211</f>
        <v>0</v>
      </c>
      <c r="F212" s="26" t="str">
        <f ca="1">Lighting!F211</f>
        <v/>
      </c>
      <c r="G212" s="26" t="str">
        <f>Lighting!G211</f>
        <v>None</v>
      </c>
      <c r="H212" s="26">
        <f>Lighting!H211</f>
        <v>0</v>
      </c>
      <c r="I212" s="26" t="str">
        <f>Lighting!I211</f>
        <v/>
      </c>
      <c r="J212" s="26">
        <f>Lighting!J211</f>
        <v>0</v>
      </c>
      <c r="K212" s="26" t="str">
        <f>Lighting!K211</f>
        <v/>
      </c>
      <c r="L212" s="26" t="str">
        <f>Lighting!L211</f>
        <v/>
      </c>
      <c r="M212" s="26" t="str">
        <f>Lighting!M211</f>
        <v>None</v>
      </c>
      <c r="N212" s="26">
        <f>Lighting!N211</f>
        <v>0</v>
      </c>
      <c r="O212" s="26">
        <f>Lighting!O211</f>
        <v>0</v>
      </c>
      <c r="P212" s="26">
        <f ca="1">Lighting!P211</f>
        <v>0</v>
      </c>
      <c r="Q212" s="26">
        <f>Lighting!Q211</f>
        <v>0</v>
      </c>
      <c r="R212" s="26">
        <f ca="1">Lighting!R211</f>
        <v>0</v>
      </c>
      <c r="S212" s="26">
        <f>Lighting!Y211</f>
        <v>0</v>
      </c>
      <c r="T212" s="26" t="str">
        <f ca="1">Lighting!Z211</f>
        <v/>
      </c>
      <c r="U212" s="26">
        <f ca="1">Lighting!AA211</f>
        <v>0</v>
      </c>
      <c r="V212" s="210" t="str">
        <f ca="1">Lighting!AC211</f>
        <v/>
      </c>
      <c r="W212" s="210" t="str">
        <f ca="1">Lighting!AD211</f>
        <v/>
      </c>
      <c r="X212" s="210" t="str">
        <f ca="1">Lighting!AE211</f>
        <v/>
      </c>
      <c r="Y212" s="210">
        <f ca="1">Lighting!AF211</f>
        <v>0</v>
      </c>
      <c r="Z212" s="210" t="str">
        <f>Lighting!AH211</f>
        <v/>
      </c>
      <c r="AA212" s="210">
        <f>Lighting!AI211</f>
        <v>0</v>
      </c>
      <c r="AB212" s="210" t="str">
        <f>Lighting!AJ211</f>
        <v>NA</v>
      </c>
      <c r="AC212" s="210">
        <f>Lighting!AK211</f>
        <v>0</v>
      </c>
      <c r="AD212" s="210" t="str">
        <f>Lighting!AL211</f>
        <v/>
      </c>
    </row>
    <row r="213" spans="1:30" x14ac:dyDescent="0.35">
      <c r="A213" s="26">
        <f>Lighting!A212</f>
        <v>0</v>
      </c>
      <c r="B213" s="26">
        <f>Lighting!B212</f>
        <v>0</v>
      </c>
      <c r="C213" s="26">
        <f>Lighting!C212</f>
        <v>0</v>
      </c>
      <c r="D213" s="26">
        <f>Lighting!D212</f>
        <v>0</v>
      </c>
      <c r="E213" s="26">
        <f>Lighting!E212</f>
        <v>0</v>
      </c>
      <c r="F213" s="26" t="str">
        <f ca="1">Lighting!F212</f>
        <v/>
      </c>
      <c r="G213" s="26" t="str">
        <f>Lighting!G212</f>
        <v>None</v>
      </c>
      <c r="H213" s="26">
        <f>Lighting!H212</f>
        <v>0</v>
      </c>
      <c r="I213" s="26" t="str">
        <f>Lighting!I212</f>
        <v/>
      </c>
      <c r="J213" s="26">
        <f>Lighting!J212</f>
        <v>0</v>
      </c>
      <c r="K213" s="26" t="str">
        <f>Lighting!K212</f>
        <v/>
      </c>
      <c r="L213" s="26" t="str">
        <f>Lighting!L212</f>
        <v/>
      </c>
      <c r="M213" s="26" t="str">
        <f>Lighting!M212</f>
        <v>None</v>
      </c>
      <c r="N213" s="26">
        <f>Lighting!N212</f>
        <v>0</v>
      </c>
      <c r="O213" s="26">
        <f>Lighting!O212</f>
        <v>0</v>
      </c>
      <c r="P213" s="26">
        <f ca="1">Lighting!P212</f>
        <v>0</v>
      </c>
      <c r="Q213" s="26">
        <f>Lighting!Q212</f>
        <v>0</v>
      </c>
      <c r="R213" s="26">
        <f ca="1">Lighting!R212</f>
        <v>0</v>
      </c>
      <c r="S213" s="26">
        <f>Lighting!Y212</f>
        <v>0</v>
      </c>
      <c r="T213" s="26" t="str">
        <f ca="1">Lighting!Z212</f>
        <v/>
      </c>
      <c r="U213" s="26">
        <f ca="1">Lighting!AA212</f>
        <v>0</v>
      </c>
      <c r="V213" s="210" t="str">
        <f ca="1">Lighting!AC212</f>
        <v/>
      </c>
      <c r="W213" s="210" t="str">
        <f ca="1">Lighting!AD212</f>
        <v/>
      </c>
      <c r="X213" s="210" t="str">
        <f ca="1">Lighting!AE212</f>
        <v/>
      </c>
      <c r="Y213" s="210">
        <f ca="1">Lighting!AF212</f>
        <v>0</v>
      </c>
      <c r="Z213" s="210" t="str">
        <f>Lighting!AH212</f>
        <v/>
      </c>
      <c r="AA213" s="210">
        <f>Lighting!AI212</f>
        <v>0</v>
      </c>
      <c r="AB213" s="210" t="str">
        <f>Lighting!AJ212</f>
        <v>NA</v>
      </c>
      <c r="AC213" s="210">
        <f>Lighting!AK212</f>
        <v>0</v>
      </c>
      <c r="AD213" s="210" t="str">
        <f>Lighting!AL212</f>
        <v/>
      </c>
    </row>
    <row r="214" spans="1:30" x14ac:dyDescent="0.35">
      <c r="A214" s="26">
        <f>Lighting!A213</f>
        <v>0</v>
      </c>
      <c r="B214" s="26">
        <f>Lighting!B213</f>
        <v>0</v>
      </c>
      <c r="C214" s="26">
        <f>Lighting!C213</f>
        <v>0</v>
      </c>
      <c r="D214" s="26">
        <f>Lighting!D213</f>
        <v>0</v>
      </c>
      <c r="E214" s="26">
        <f>Lighting!E213</f>
        <v>0</v>
      </c>
      <c r="F214" s="26" t="str">
        <f ca="1">Lighting!F213</f>
        <v/>
      </c>
      <c r="G214" s="26" t="str">
        <f>Lighting!G213</f>
        <v>None</v>
      </c>
      <c r="H214" s="26">
        <f>Lighting!H213</f>
        <v>0</v>
      </c>
      <c r="I214" s="26" t="str">
        <f>Lighting!I213</f>
        <v/>
      </c>
      <c r="J214" s="26">
        <f>Lighting!J213</f>
        <v>0</v>
      </c>
      <c r="K214" s="26" t="str">
        <f>Lighting!K213</f>
        <v/>
      </c>
      <c r="L214" s="26" t="str">
        <f>Lighting!L213</f>
        <v/>
      </c>
      <c r="M214" s="26" t="str">
        <f>Lighting!M213</f>
        <v>None</v>
      </c>
      <c r="N214" s="26">
        <f>Lighting!N213</f>
        <v>0</v>
      </c>
      <c r="O214" s="26">
        <f>Lighting!O213</f>
        <v>0</v>
      </c>
      <c r="P214" s="26">
        <f ca="1">Lighting!P213</f>
        <v>0</v>
      </c>
      <c r="Q214" s="26">
        <f>Lighting!Q213</f>
        <v>0</v>
      </c>
      <c r="R214" s="26">
        <f ca="1">Lighting!R213</f>
        <v>0</v>
      </c>
      <c r="S214" s="26">
        <f>Lighting!Y213</f>
        <v>0</v>
      </c>
      <c r="T214" s="26" t="str">
        <f ca="1">Lighting!Z213</f>
        <v/>
      </c>
      <c r="U214" s="26">
        <f ca="1">Lighting!AA213</f>
        <v>0</v>
      </c>
      <c r="V214" s="210" t="str">
        <f ca="1">Lighting!AC213</f>
        <v/>
      </c>
      <c r="W214" s="210" t="str">
        <f ca="1">Lighting!AD213</f>
        <v/>
      </c>
      <c r="X214" s="210" t="str">
        <f ca="1">Lighting!AE213</f>
        <v/>
      </c>
      <c r="Y214" s="210">
        <f ca="1">Lighting!AF213</f>
        <v>0</v>
      </c>
      <c r="Z214" s="210" t="str">
        <f>Lighting!AH213</f>
        <v/>
      </c>
      <c r="AA214" s="210">
        <f>Lighting!AI213</f>
        <v>0</v>
      </c>
      <c r="AB214" s="210" t="str">
        <f>Lighting!AJ213</f>
        <v>NA</v>
      </c>
      <c r="AC214" s="210">
        <f>Lighting!AK213</f>
        <v>0</v>
      </c>
      <c r="AD214" s="210" t="str">
        <f>Lighting!AL213</f>
        <v/>
      </c>
    </row>
    <row r="215" spans="1:30" x14ac:dyDescent="0.35">
      <c r="A215" s="26">
        <f>Lighting!A214</f>
        <v>0</v>
      </c>
      <c r="B215" s="26">
        <f>Lighting!B214</f>
        <v>0</v>
      </c>
      <c r="C215" s="26">
        <f>Lighting!C214</f>
        <v>0</v>
      </c>
      <c r="D215" s="26">
        <f>Lighting!D214</f>
        <v>0</v>
      </c>
      <c r="E215" s="26">
        <f>Lighting!E214</f>
        <v>0</v>
      </c>
      <c r="F215" s="26" t="str">
        <f ca="1">Lighting!F214</f>
        <v/>
      </c>
      <c r="G215" s="26" t="str">
        <f>Lighting!G214</f>
        <v>None</v>
      </c>
      <c r="H215" s="26">
        <f>Lighting!H214</f>
        <v>0</v>
      </c>
      <c r="I215" s="26" t="str">
        <f>Lighting!I214</f>
        <v/>
      </c>
      <c r="J215" s="26">
        <f>Lighting!J214</f>
        <v>0</v>
      </c>
      <c r="K215" s="26" t="str">
        <f>Lighting!K214</f>
        <v/>
      </c>
      <c r="L215" s="26" t="str">
        <f>Lighting!L214</f>
        <v/>
      </c>
      <c r="M215" s="26" t="str">
        <f>Lighting!M214</f>
        <v>None</v>
      </c>
      <c r="N215" s="26">
        <f>Lighting!N214</f>
        <v>0</v>
      </c>
      <c r="O215" s="26">
        <f>Lighting!O214</f>
        <v>0</v>
      </c>
      <c r="P215" s="26">
        <f ca="1">Lighting!P214</f>
        <v>0</v>
      </c>
      <c r="Q215" s="26">
        <f>Lighting!Q214</f>
        <v>0</v>
      </c>
      <c r="R215" s="26">
        <f ca="1">Lighting!R214</f>
        <v>0</v>
      </c>
      <c r="S215" s="26">
        <f>Lighting!Y214</f>
        <v>0</v>
      </c>
      <c r="T215" s="26" t="str">
        <f ca="1">Lighting!Z214</f>
        <v/>
      </c>
      <c r="U215" s="26">
        <f ca="1">Lighting!AA214</f>
        <v>0</v>
      </c>
      <c r="V215" s="210" t="str">
        <f ca="1">Lighting!AC214</f>
        <v/>
      </c>
      <c r="W215" s="210" t="str">
        <f ca="1">Lighting!AD214</f>
        <v/>
      </c>
      <c r="X215" s="210" t="str">
        <f ca="1">Lighting!AE214</f>
        <v/>
      </c>
      <c r="Y215" s="210">
        <f ca="1">Lighting!AF214</f>
        <v>0</v>
      </c>
      <c r="Z215" s="210" t="str">
        <f>Lighting!AH214</f>
        <v/>
      </c>
      <c r="AA215" s="210">
        <f>Lighting!AI214</f>
        <v>0</v>
      </c>
      <c r="AB215" s="210" t="str">
        <f>Lighting!AJ214</f>
        <v>NA</v>
      </c>
      <c r="AC215" s="210">
        <f>Lighting!AK214</f>
        <v>0</v>
      </c>
      <c r="AD215" s="210" t="str">
        <f>Lighting!AL214</f>
        <v/>
      </c>
    </row>
    <row r="216" spans="1:30" x14ac:dyDescent="0.35">
      <c r="A216" s="26">
        <f>Lighting!A215</f>
        <v>0</v>
      </c>
      <c r="B216" s="26">
        <f>Lighting!B215</f>
        <v>0</v>
      </c>
      <c r="C216" s="26">
        <f>Lighting!C215</f>
        <v>0</v>
      </c>
      <c r="D216" s="26">
        <f>Lighting!D215</f>
        <v>0</v>
      </c>
      <c r="E216" s="26">
        <f>Lighting!E215</f>
        <v>0</v>
      </c>
      <c r="F216" s="26" t="str">
        <f ca="1">Lighting!F215</f>
        <v/>
      </c>
      <c r="G216" s="26" t="str">
        <f>Lighting!G215</f>
        <v>None</v>
      </c>
      <c r="H216" s="26">
        <f>Lighting!H215</f>
        <v>0</v>
      </c>
      <c r="I216" s="26" t="str">
        <f>Lighting!I215</f>
        <v/>
      </c>
      <c r="J216" s="26">
        <f>Lighting!J215</f>
        <v>0</v>
      </c>
      <c r="K216" s="26" t="str">
        <f>Lighting!K215</f>
        <v/>
      </c>
      <c r="L216" s="26" t="str">
        <f>Lighting!L215</f>
        <v/>
      </c>
      <c r="M216" s="26" t="str">
        <f>Lighting!M215</f>
        <v>None</v>
      </c>
      <c r="N216" s="26">
        <f>Lighting!N215</f>
        <v>0</v>
      </c>
      <c r="O216" s="26">
        <f>Lighting!O215</f>
        <v>0</v>
      </c>
      <c r="P216" s="26">
        <f ca="1">Lighting!P215</f>
        <v>0</v>
      </c>
      <c r="Q216" s="26">
        <f>Lighting!Q215</f>
        <v>0</v>
      </c>
      <c r="R216" s="26">
        <f ca="1">Lighting!R215</f>
        <v>0</v>
      </c>
      <c r="S216" s="26">
        <f>Lighting!Y215</f>
        <v>0</v>
      </c>
      <c r="T216" s="26" t="str">
        <f ca="1">Lighting!Z215</f>
        <v/>
      </c>
      <c r="U216" s="26">
        <f ca="1">Lighting!AA215</f>
        <v>0</v>
      </c>
      <c r="V216" s="210" t="str">
        <f ca="1">Lighting!AC215</f>
        <v/>
      </c>
      <c r="W216" s="210" t="str">
        <f ca="1">Lighting!AD215</f>
        <v/>
      </c>
      <c r="X216" s="210" t="str">
        <f ca="1">Lighting!AE215</f>
        <v/>
      </c>
      <c r="Y216" s="210">
        <f ca="1">Lighting!AF215</f>
        <v>0</v>
      </c>
      <c r="Z216" s="210" t="str">
        <f>Lighting!AH215</f>
        <v/>
      </c>
      <c r="AA216" s="210">
        <f>Lighting!AI215</f>
        <v>0</v>
      </c>
      <c r="AB216" s="210" t="str">
        <f>Lighting!AJ215</f>
        <v>NA</v>
      </c>
      <c r="AC216" s="210">
        <f>Lighting!AK215</f>
        <v>0</v>
      </c>
      <c r="AD216" s="210" t="str">
        <f>Lighting!AL215</f>
        <v/>
      </c>
    </row>
    <row r="217" spans="1:30" x14ac:dyDescent="0.35">
      <c r="A217" s="26">
        <f>Lighting!A216</f>
        <v>0</v>
      </c>
      <c r="B217" s="26">
        <f>Lighting!B216</f>
        <v>0</v>
      </c>
      <c r="C217" s="26">
        <f>Lighting!C216</f>
        <v>0</v>
      </c>
      <c r="D217" s="26">
        <f>Lighting!D216</f>
        <v>0</v>
      </c>
      <c r="E217" s="26">
        <f>Lighting!E216</f>
        <v>0</v>
      </c>
      <c r="F217" s="26" t="str">
        <f ca="1">Lighting!F216</f>
        <v/>
      </c>
      <c r="G217" s="26" t="str">
        <f>Lighting!G216</f>
        <v>None</v>
      </c>
      <c r="H217" s="26">
        <f>Lighting!H216</f>
        <v>0</v>
      </c>
      <c r="I217" s="26" t="str">
        <f>Lighting!I216</f>
        <v/>
      </c>
      <c r="J217" s="26">
        <f>Lighting!J216</f>
        <v>0</v>
      </c>
      <c r="K217" s="26" t="str">
        <f>Lighting!K216</f>
        <v/>
      </c>
      <c r="L217" s="26" t="str">
        <f>Lighting!L216</f>
        <v/>
      </c>
      <c r="M217" s="26" t="str">
        <f>Lighting!M216</f>
        <v>None</v>
      </c>
      <c r="N217" s="26">
        <f>Lighting!N216</f>
        <v>0</v>
      </c>
      <c r="O217" s="26">
        <f>Lighting!O216</f>
        <v>0</v>
      </c>
      <c r="P217" s="26">
        <f ca="1">Lighting!P216</f>
        <v>0</v>
      </c>
      <c r="Q217" s="26">
        <f>Lighting!Q216</f>
        <v>0</v>
      </c>
      <c r="R217" s="26">
        <f ca="1">Lighting!R216</f>
        <v>0</v>
      </c>
      <c r="S217" s="26">
        <f>Lighting!Y216</f>
        <v>0</v>
      </c>
      <c r="T217" s="26" t="str">
        <f ca="1">Lighting!Z216</f>
        <v/>
      </c>
      <c r="U217" s="26">
        <f ca="1">Lighting!AA216</f>
        <v>0</v>
      </c>
      <c r="V217" s="210" t="str">
        <f ca="1">Lighting!AC216</f>
        <v/>
      </c>
      <c r="W217" s="210" t="str">
        <f ca="1">Lighting!AD216</f>
        <v/>
      </c>
      <c r="X217" s="210" t="str">
        <f ca="1">Lighting!AE216</f>
        <v/>
      </c>
      <c r="Y217" s="210">
        <f ca="1">Lighting!AF216</f>
        <v>0</v>
      </c>
      <c r="Z217" s="210" t="str">
        <f>Lighting!AH216</f>
        <v/>
      </c>
      <c r="AA217" s="210">
        <f>Lighting!AI216</f>
        <v>0</v>
      </c>
      <c r="AB217" s="210" t="str">
        <f>Lighting!AJ216</f>
        <v>NA</v>
      </c>
      <c r="AC217" s="210">
        <f>Lighting!AK216</f>
        <v>0</v>
      </c>
      <c r="AD217" s="210" t="str">
        <f>Lighting!AL216</f>
        <v/>
      </c>
    </row>
    <row r="218" spans="1:30" x14ac:dyDescent="0.35">
      <c r="A218" s="26">
        <f>Lighting!A217</f>
        <v>0</v>
      </c>
      <c r="B218" s="26">
        <f>Lighting!B217</f>
        <v>0</v>
      </c>
      <c r="C218" s="26">
        <f>Lighting!C217</f>
        <v>0</v>
      </c>
      <c r="D218" s="26">
        <f>Lighting!D217</f>
        <v>0</v>
      </c>
      <c r="E218" s="26">
        <f>Lighting!E217</f>
        <v>0</v>
      </c>
      <c r="F218" s="26" t="str">
        <f ca="1">Lighting!F217</f>
        <v/>
      </c>
      <c r="G218" s="26" t="str">
        <f>Lighting!G217</f>
        <v>None</v>
      </c>
      <c r="H218" s="26">
        <f>Lighting!H217</f>
        <v>0</v>
      </c>
      <c r="I218" s="26" t="str">
        <f>Lighting!I217</f>
        <v/>
      </c>
      <c r="J218" s="26">
        <f>Lighting!J217</f>
        <v>0</v>
      </c>
      <c r="K218" s="26" t="str">
        <f>Lighting!K217</f>
        <v/>
      </c>
      <c r="L218" s="26" t="str">
        <f>Lighting!L217</f>
        <v/>
      </c>
      <c r="M218" s="26" t="str">
        <f>Lighting!M217</f>
        <v>None</v>
      </c>
      <c r="N218" s="26">
        <f>Lighting!N217</f>
        <v>0</v>
      </c>
      <c r="O218" s="26">
        <f>Lighting!O217</f>
        <v>0</v>
      </c>
      <c r="P218" s="26">
        <f ca="1">Lighting!P217</f>
        <v>0</v>
      </c>
      <c r="Q218" s="26">
        <f>Lighting!Q217</f>
        <v>0</v>
      </c>
      <c r="R218" s="26">
        <f ca="1">Lighting!R217</f>
        <v>0</v>
      </c>
      <c r="S218" s="26">
        <f>Lighting!Y217</f>
        <v>0</v>
      </c>
      <c r="T218" s="26" t="str">
        <f ca="1">Lighting!Z217</f>
        <v/>
      </c>
      <c r="U218" s="26">
        <f ca="1">Lighting!AA217</f>
        <v>0</v>
      </c>
      <c r="V218" s="210" t="str">
        <f ca="1">Lighting!AC217</f>
        <v/>
      </c>
      <c r="W218" s="210" t="str">
        <f ca="1">Lighting!AD217</f>
        <v/>
      </c>
      <c r="X218" s="210" t="str">
        <f ca="1">Lighting!AE217</f>
        <v/>
      </c>
      <c r="Y218" s="210">
        <f ca="1">Lighting!AF217</f>
        <v>0</v>
      </c>
      <c r="Z218" s="210" t="str">
        <f>Lighting!AH217</f>
        <v/>
      </c>
      <c r="AA218" s="210">
        <f>Lighting!AI217</f>
        <v>0</v>
      </c>
      <c r="AB218" s="210" t="str">
        <f>Lighting!AJ217</f>
        <v>NA</v>
      </c>
      <c r="AC218" s="210">
        <f>Lighting!AK217</f>
        <v>0</v>
      </c>
      <c r="AD218" s="210" t="str">
        <f>Lighting!AL217</f>
        <v/>
      </c>
    </row>
    <row r="219" spans="1:30" x14ac:dyDescent="0.35">
      <c r="A219" s="26">
        <f>Lighting!A218</f>
        <v>0</v>
      </c>
      <c r="B219" s="26">
        <f>Lighting!B218</f>
        <v>0</v>
      </c>
      <c r="C219" s="26">
        <f>Lighting!C218</f>
        <v>0</v>
      </c>
      <c r="D219" s="26">
        <f>Lighting!D218</f>
        <v>0</v>
      </c>
      <c r="E219" s="26">
        <f>Lighting!E218</f>
        <v>0</v>
      </c>
      <c r="F219" s="26" t="str">
        <f ca="1">Lighting!F218</f>
        <v/>
      </c>
      <c r="G219" s="26" t="str">
        <f>Lighting!G218</f>
        <v>None</v>
      </c>
      <c r="H219" s="26">
        <f>Lighting!H218</f>
        <v>0</v>
      </c>
      <c r="I219" s="26" t="str">
        <f>Lighting!I218</f>
        <v/>
      </c>
      <c r="J219" s="26">
        <f>Lighting!J218</f>
        <v>0</v>
      </c>
      <c r="K219" s="26" t="str">
        <f>Lighting!K218</f>
        <v/>
      </c>
      <c r="L219" s="26" t="str">
        <f>Lighting!L218</f>
        <v/>
      </c>
      <c r="M219" s="26" t="str">
        <f>Lighting!M218</f>
        <v>None</v>
      </c>
      <c r="N219" s="26">
        <f>Lighting!N218</f>
        <v>0</v>
      </c>
      <c r="O219" s="26">
        <f>Lighting!O218</f>
        <v>0</v>
      </c>
      <c r="P219" s="26">
        <f ca="1">Lighting!P218</f>
        <v>0</v>
      </c>
      <c r="Q219" s="26">
        <f>Lighting!Q218</f>
        <v>0</v>
      </c>
      <c r="R219" s="26">
        <f ca="1">Lighting!R218</f>
        <v>0</v>
      </c>
      <c r="S219" s="26">
        <f>Lighting!Y218</f>
        <v>0</v>
      </c>
      <c r="T219" s="26" t="str">
        <f ca="1">Lighting!Z218</f>
        <v/>
      </c>
      <c r="U219" s="26">
        <f ca="1">Lighting!AA218</f>
        <v>0</v>
      </c>
      <c r="V219" s="210" t="str">
        <f ca="1">Lighting!AC218</f>
        <v/>
      </c>
      <c r="W219" s="210" t="str">
        <f ca="1">Lighting!AD218</f>
        <v/>
      </c>
      <c r="X219" s="210" t="str">
        <f ca="1">Lighting!AE218</f>
        <v/>
      </c>
      <c r="Y219" s="210">
        <f ca="1">Lighting!AF218</f>
        <v>0</v>
      </c>
      <c r="Z219" s="210" t="str">
        <f>Lighting!AH218</f>
        <v/>
      </c>
      <c r="AA219" s="210">
        <f>Lighting!AI218</f>
        <v>0</v>
      </c>
      <c r="AB219" s="210" t="str">
        <f>Lighting!AJ218</f>
        <v>NA</v>
      </c>
      <c r="AC219" s="210">
        <f>Lighting!AK218</f>
        <v>0</v>
      </c>
      <c r="AD219" s="210" t="str">
        <f>Lighting!AL218</f>
        <v/>
      </c>
    </row>
    <row r="220" spans="1:30" x14ac:dyDescent="0.35">
      <c r="A220" s="26">
        <f>Lighting!A219</f>
        <v>0</v>
      </c>
      <c r="B220" s="26">
        <f>Lighting!B219</f>
        <v>0</v>
      </c>
      <c r="C220" s="26">
        <f>Lighting!C219</f>
        <v>0</v>
      </c>
      <c r="D220" s="26">
        <f>Lighting!D219</f>
        <v>0</v>
      </c>
      <c r="E220" s="26">
        <f>Lighting!E219</f>
        <v>0</v>
      </c>
      <c r="F220" s="26" t="str">
        <f ca="1">Lighting!F219</f>
        <v/>
      </c>
      <c r="G220" s="26" t="str">
        <f>Lighting!G219</f>
        <v>None</v>
      </c>
      <c r="H220" s="26">
        <f>Lighting!H219</f>
        <v>0</v>
      </c>
      <c r="I220" s="26" t="str">
        <f>Lighting!I219</f>
        <v/>
      </c>
      <c r="J220" s="26">
        <f>Lighting!J219</f>
        <v>0</v>
      </c>
      <c r="K220" s="26" t="str">
        <f>Lighting!K219</f>
        <v/>
      </c>
      <c r="L220" s="26" t="str">
        <f>Lighting!L219</f>
        <v/>
      </c>
      <c r="M220" s="26" t="str">
        <f>Lighting!M219</f>
        <v>None</v>
      </c>
      <c r="N220" s="26">
        <f>Lighting!N219</f>
        <v>0</v>
      </c>
      <c r="O220" s="26">
        <f>Lighting!O219</f>
        <v>0</v>
      </c>
      <c r="P220" s="26">
        <f ca="1">Lighting!P219</f>
        <v>0</v>
      </c>
      <c r="Q220" s="26">
        <f>Lighting!Q219</f>
        <v>0</v>
      </c>
      <c r="R220" s="26">
        <f ca="1">Lighting!R219</f>
        <v>0</v>
      </c>
      <c r="S220" s="26">
        <f>Lighting!Y219</f>
        <v>0</v>
      </c>
      <c r="T220" s="26" t="str">
        <f ca="1">Lighting!Z219</f>
        <v/>
      </c>
      <c r="U220" s="26">
        <f ca="1">Lighting!AA219</f>
        <v>0</v>
      </c>
      <c r="V220" s="210" t="str">
        <f ca="1">Lighting!AC219</f>
        <v/>
      </c>
      <c r="W220" s="210" t="str">
        <f ca="1">Lighting!AD219</f>
        <v/>
      </c>
      <c r="X220" s="210" t="str">
        <f ca="1">Lighting!AE219</f>
        <v/>
      </c>
      <c r="Y220" s="210">
        <f ca="1">Lighting!AF219</f>
        <v>0</v>
      </c>
      <c r="Z220" s="210" t="str">
        <f>Lighting!AH219</f>
        <v/>
      </c>
      <c r="AA220" s="210">
        <f>Lighting!AI219</f>
        <v>0</v>
      </c>
      <c r="AB220" s="210" t="str">
        <f>Lighting!AJ219</f>
        <v>NA</v>
      </c>
      <c r="AC220" s="210">
        <f>Lighting!AK219</f>
        <v>0</v>
      </c>
      <c r="AD220" s="210" t="str">
        <f>Lighting!AL219</f>
        <v/>
      </c>
    </row>
    <row r="221" spans="1:30" x14ac:dyDescent="0.35">
      <c r="A221" s="26">
        <f>Lighting!A220</f>
        <v>0</v>
      </c>
      <c r="B221" s="26">
        <f>Lighting!B220</f>
        <v>0</v>
      </c>
      <c r="C221" s="26">
        <f>Lighting!C220</f>
        <v>0</v>
      </c>
      <c r="D221" s="26">
        <f>Lighting!D220</f>
        <v>0</v>
      </c>
      <c r="E221" s="26">
        <f>Lighting!E220</f>
        <v>0</v>
      </c>
      <c r="F221" s="26" t="str">
        <f ca="1">Lighting!F220</f>
        <v/>
      </c>
      <c r="G221" s="26" t="str">
        <f>Lighting!G220</f>
        <v>None</v>
      </c>
      <c r="H221" s="26">
        <f>Lighting!H220</f>
        <v>0</v>
      </c>
      <c r="I221" s="26" t="str">
        <f>Lighting!I220</f>
        <v/>
      </c>
      <c r="J221" s="26">
        <f>Lighting!J220</f>
        <v>0</v>
      </c>
      <c r="K221" s="26" t="str">
        <f>Lighting!K220</f>
        <v/>
      </c>
      <c r="L221" s="26" t="str">
        <f>Lighting!L220</f>
        <v/>
      </c>
      <c r="M221" s="26" t="str">
        <f>Lighting!M220</f>
        <v>None</v>
      </c>
      <c r="N221" s="26">
        <f>Lighting!N220</f>
        <v>0</v>
      </c>
      <c r="O221" s="26">
        <f>Lighting!O220</f>
        <v>0</v>
      </c>
      <c r="P221" s="26">
        <f ca="1">Lighting!P220</f>
        <v>0</v>
      </c>
      <c r="Q221" s="26">
        <f>Lighting!Q220</f>
        <v>0</v>
      </c>
      <c r="R221" s="26">
        <f ca="1">Lighting!R220</f>
        <v>0</v>
      </c>
      <c r="S221" s="26">
        <f>Lighting!Y220</f>
        <v>0</v>
      </c>
      <c r="T221" s="26" t="str">
        <f ca="1">Lighting!Z220</f>
        <v/>
      </c>
      <c r="U221" s="26">
        <f ca="1">Lighting!AA220</f>
        <v>0</v>
      </c>
      <c r="V221" s="210" t="str">
        <f ca="1">Lighting!AC220</f>
        <v/>
      </c>
      <c r="W221" s="210" t="str">
        <f ca="1">Lighting!AD220</f>
        <v/>
      </c>
      <c r="X221" s="210" t="str">
        <f ca="1">Lighting!AE220</f>
        <v/>
      </c>
      <c r="Y221" s="210">
        <f ca="1">Lighting!AF220</f>
        <v>0</v>
      </c>
      <c r="Z221" s="210" t="str">
        <f>Lighting!AH220</f>
        <v/>
      </c>
      <c r="AA221" s="210">
        <f>Lighting!AI220</f>
        <v>0</v>
      </c>
      <c r="AB221" s="210" t="str">
        <f>Lighting!AJ220</f>
        <v>NA</v>
      </c>
      <c r="AC221" s="210">
        <f>Lighting!AK220</f>
        <v>0</v>
      </c>
      <c r="AD221" s="210" t="str">
        <f>Lighting!AL220</f>
        <v/>
      </c>
    </row>
    <row r="222" spans="1:30" x14ac:dyDescent="0.35">
      <c r="A222" s="26">
        <f>Lighting!A221</f>
        <v>0</v>
      </c>
      <c r="B222" s="26">
        <f>Lighting!B221</f>
        <v>0</v>
      </c>
      <c r="C222" s="26">
        <f>Lighting!C221</f>
        <v>0</v>
      </c>
      <c r="D222" s="26">
        <f>Lighting!D221</f>
        <v>0</v>
      </c>
      <c r="E222" s="26">
        <f>Lighting!E221</f>
        <v>0</v>
      </c>
      <c r="F222" s="26" t="str">
        <f ca="1">Lighting!F221</f>
        <v/>
      </c>
      <c r="G222" s="26" t="str">
        <f>Lighting!G221</f>
        <v>None</v>
      </c>
      <c r="H222" s="26">
        <f>Lighting!H221</f>
        <v>0</v>
      </c>
      <c r="I222" s="26" t="str">
        <f>Lighting!I221</f>
        <v/>
      </c>
      <c r="J222" s="26">
        <f>Lighting!J221</f>
        <v>0</v>
      </c>
      <c r="K222" s="26" t="str">
        <f>Lighting!K221</f>
        <v/>
      </c>
      <c r="L222" s="26" t="str">
        <f>Lighting!L221</f>
        <v/>
      </c>
      <c r="M222" s="26" t="str">
        <f>Lighting!M221</f>
        <v>None</v>
      </c>
      <c r="N222" s="26">
        <f>Lighting!N221</f>
        <v>0</v>
      </c>
      <c r="O222" s="26">
        <f>Lighting!O221</f>
        <v>0</v>
      </c>
      <c r="P222" s="26">
        <f ca="1">Lighting!P221</f>
        <v>0</v>
      </c>
      <c r="Q222" s="26">
        <f>Lighting!Q221</f>
        <v>0</v>
      </c>
      <c r="R222" s="26">
        <f ca="1">Lighting!R221</f>
        <v>0</v>
      </c>
      <c r="S222" s="26">
        <f>Lighting!Y221</f>
        <v>0</v>
      </c>
      <c r="T222" s="26" t="str">
        <f ca="1">Lighting!Z221</f>
        <v/>
      </c>
      <c r="U222" s="26">
        <f ca="1">Lighting!AA221</f>
        <v>0</v>
      </c>
      <c r="V222" s="210" t="str">
        <f ca="1">Lighting!AC221</f>
        <v/>
      </c>
      <c r="W222" s="210" t="str">
        <f ca="1">Lighting!AD221</f>
        <v/>
      </c>
      <c r="X222" s="210" t="str">
        <f ca="1">Lighting!AE221</f>
        <v/>
      </c>
      <c r="Y222" s="210">
        <f ca="1">Lighting!AF221</f>
        <v>0</v>
      </c>
      <c r="Z222" s="210" t="str">
        <f>Lighting!AH221</f>
        <v/>
      </c>
      <c r="AA222" s="210">
        <f>Lighting!AI221</f>
        <v>0</v>
      </c>
      <c r="AB222" s="210" t="str">
        <f>Lighting!AJ221</f>
        <v>NA</v>
      </c>
      <c r="AC222" s="210">
        <f>Lighting!AK221</f>
        <v>0</v>
      </c>
      <c r="AD222" s="210" t="str">
        <f>Lighting!AL221</f>
        <v/>
      </c>
    </row>
    <row r="223" spans="1:30" x14ac:dyDescent="0.35">
      <c r="A223" s="26">
        <f>Lighting!A222</f>
        <v>0</v>
      </c>
      <c r="B223" s="26">
        <f>Lighting!B222</f>
        <v>0</v>
      </c>
      <c r="C223" s="26">
        <f>Lighting!C222</f>
        <v>0</v>
      </c>
      <c r="D223" s="26">
        <f>Lighting!D222</f>
        <v>0</v>
      </c>
      <c r="E223" s="26">
        <f>Lighting!E222</f>
        <v>0</v>
      </c>
      <c r="F223" s="26" t="str">
        <f ca="1">Lighting!F222</f>
        <v/>
      </c>
      <c r="G223" s="26" t="str">
        <f>Lighting!G222</f>
        <v>None</v>
      </c>
      <c r="H223" s="26">
        <f>Lighting!H222</f>
        <v>0</v>
      </c>
      <c r="I223" s="26" t="str">
        <f>Lighting!I222</f>
        <v/>
      </c>
      <c r="J223" s="26">
        <f>Lighting!J222</f>
        <v>0</v>
      </c>
      <c r="K223" s="26" t="str">
        <f>Lighting!K222</f>
        <v/>
      </c>
      <c r="L223" s="26" t="str">
        <f>Lighting!L222</f>
        <v/>
      </c>
      <c r="M223" s="26" t="str">
        <f>Lighting!M222</f>
        <v>None</v>
      </c>
      <c r="N223" s="26">
        <f>Lighting!N222</f>
        <v>0</v>
      </c>
      <c r="O223" s="26">
        <f>Lighting!O222</f>
        <v>0</v>
      </c>
      <c r="P223" s="26">
        <f ca="1">Lighting!P222</f>
        <v>0</v>
      </c>
      <c r="Q223" s="26">
        <f>Lighting!Q222</f>
        <v>0</v>
      </c>
      <c r="R223" s="26">
        <f ca="1">Lighting!R222</f>
        <v>0</v>
      </c>
      <c r="S223" s="26">
        <f>Lighting!Y222</f>
        <v>0</v>
      </c>
      <c r="T223" s="26" t="str">
        <f ca="1">Lighting!Z222</f>
        <v/>
      </c>
      <c r="U223" s="26">
        <f ca="1">Lighting!AA222</f>
        <v>0</v>
      </c>
      <c r="V223" s="210" t="str">
        <f ca="1">Lighting!AC222</f>
        <v/>
      </c>
      <c r="W223" s="210" t="str">
        <f ca="1">Lighting!AD222</f>
        <v/>
      </c>
      <c r="X223" s="210" t="str">
        <f ca="1">Lighting!AE222</f>
        <v/>
      </c>
      <c r="Y223" s="210">
        <f ca="1">Lighting!AF222</f>
        <v>0</v>
      </c>
      <c r="Z223" s="210" t="str">
        <f>Lighting!AH222</f>
        <v/>
      </c>
      <c r="AA223" s="210">
        <f>Lighting!AI222</f>
        <v>0</v>
      </c>
      <c r="AB223" s="210" t="str">
        <f>Lighting!AJ222</f>
        <v>NA</v>
      </c>
      <c r="AC223" s="210">
        <f>Lighting!AK222</f>
        <v>0</v>
      </c>
      <c r="AD223" s="210" t="str">
        <f>Lighting!AL222</f>
        <v/>
      </c>
    </row>
    <row r="224" spans="1:30" x14ac:dyDescent="0.35">
      <c r="A224" s="26">
        <f>Lighting!A223</f>
        <v>0</v>
      </c>
      <c r="B224" s="26">
        <f>Lighting!B223</f>
        <v>0</v>
      </c>
      <c r="C224" s="26">
        <f>Lighting!C223</f>
        <v>0</v>
      </c>
      <c r="D224" s="26">
        <f>Lighting!D223</f>
        <v>0</v>
      </c>
      <c r="E224" s="26">
        <f>Lighting!E223</f>
        <v>0</v>
      </c>
      <c r="F224" s="26" t="str">
        <f ca="1">Lighting!F223</f>
        <v/>
      </c>
      <c r="G224" s="26" t="str">
        <f>Lighting!G223</f>
        <v>None</v>
      </c>
      <c r="H224" s="26">
        <f>Lighting!H223</f>
        <v>0</v>
      </c>
      <c r="I224" s="26" t="str">
        <f>Lighting!I223</f>
        <v/>
      </c>
      <c r="J224" s="26">
        <f>Lighting!J223</f>
        <v>0</v>
      </c>
      <c r="K224" s="26" t="str">
        <f>Lighting!K223</f>
        <v/>
      </c>
      <c r="L224" s="26" t="str">
        <f>Lighting!L223</f>
        <v/>
      </c>
      <c r="M224" s="26" t="str">
        <f>Lighting!M223</f>
        <v>None</v>
      </c>
      <c r="N224" s="26">
        <f>Lighting!N223</f>
        <v>0</v>
      </c>
      <c r="O224" s="26">
        <f>Lighting!O223</f>
        <v>0</v>
      </c>
      <c r="P224" s="26">
        <f ca="1">Lighting!P223</f>
        <v>0</v>
      </c>
      <c r="Q224" s="26">
        <f>Lighting!Q223</f>
        <v>0</v>
      </c>
      <c r="R224" s="26">
        <f ca="1">Lighting!R223</f>
        <v>0</v>
      </c>
      <c r="S224" s="26">
        <f>Lighting!Y223</f>
        <v>0</v>
      </c>
      <c r="T224" s="26" t="str">
        <f ca="1">Lighting!Z223</f>
        <v/>
      </c>
      <c r="U224" s="26">
        <f ca="1">Lighting!AA223</f>
        <v>0</v>
      </c>
      <c r="V224" s="210" t="str">
        <f ca="1">Lighting!AC223</f>
        <v/>
      </c>
      <c r="W224" s="210" t="str">
        <f ca="1">Lighting!AD223</f>
        <v/>
      </c>
      <c r="X224" s="210" t="str">
        <f ca="1">Lighting!AE223</f>
        <v/>
      </c>
      <c r="Y224" s="210">
        <f ca="1">Lighting!AF223</f>
        <v>0</v>
      </c>
      <c r="Z224" s="210" t="str">
        <f>Lighting!AH223</f>
        <v/>
      </c>
      <c r="AA224" s="210">
        <f>Lighting!AI223</f>
        <v>0</v>
      </c>
      <c r="AB224" s="210" t="str">
        <f>Lighting!AJ223</f>
        <v>NA</v>
      </c>
      <c r="AC224" s="210">
        <f>Lighting!AK223</f>
        <v>0</v>
      </c>
      <c r="AD224" s="210" t="str">
        <f>Lighting!AL223</f>
        <v/>
      </c>
    </row>
    <row r="225" spans="1:30" x14ac:dyDescent="0.35">
      <c r="A225" s="26">
        <f>Lighting!A224</f>
        <v>0</v>
      </c>
      <c r="B225" s="26">
        <f>Lighting!B224</f>
        <v>0</v>
      </c>
      <c r="C225" s="26">
        <f>Lighting!C224</f>
        <v>0</v>
      </c>
      <c r="D225" s="26">
        <f>Lighting!D224</f>
        <v>0</v>
      </c>
      <c r="E225" s="26">
        <f>Lighting!E224</f>
        <v>0</v>
      </c>
      <c r="F225" s="26" t="str">
        <f ca="1">Lighting!F224</f>
        <v/>
      </c>
      <c r="G225" s="26" t="str">
        <f>Lighting!G224</f>
        <v>None</v>
      </c>
      <c r="H225" s="26">
        <f>Lighting!H224</f>
        <v>0</v>
      </c>
      <c r="I225" s="26" t="str">
        <f>Lighting!I224</f>
        <v/>
      </c>
      <c r="J225" s="26">
        <f>Lighting!J224</f>
        <v>0</v>
      </c>
      <c r="K225" s="26" t="str">
        <f>Lighting!K224</f>
        <v/>
      </c>
      <c r="L225" s="26" t="str">
        <f>Lighting!L224</f>
        <v/>
      </c>
      <c r="M225" s="26" t="str">
        <f>Lighting!M224</f>
        <v>None</v>
      </c>
      <c r="N225" s="26">
        <f>Lighting!N224</f>
        <v>0</v>
      </c>
      <c r="O225" s="26">
        <f>Lighting!O224</f>
        <v>0</v>
      </c>
      <c r="P225" s="26">
        <f ca="1">Lighting!P224</f>
        <v>0</v>
      </c>
      <c r="Q225" s="26">
        <f>Lighting!Q224</f>
        <v>0</v>
      </c>
      <c r="R225" s="26">
        <f ca="1">Lighting!R224</f>
        <v>0</v>
      </c>
      <c r="S225" s="26">
        <f>Lighting!Y224</f>
        <v>0</v>
      </c>
      <c r="T225" s="26" t="str">
        <f ca="1">Lighting!Z224</f>
        <v/>
      </c>
      <c r="U225" s="26">
        <f ca="1">Lighting!AA224</f>
        <v>0</v>
      </c>
      <c r="V225" s="210" t="str">
        <f ca="1">Lighting!AC224</f>
        <v/>
      </c>
      <c r="W225" s="210" t="str">
        <f ca="1">Lighting!AD224</f>
        <v/>
      </c>
      <c r="X225" s="210" t="str">
        <f ca="1">Lighting!AE224</f>
        <v/>
      </c>
      <c r="Y225" s="210">
        <f ca="1">Lighting!AF224</f>
        <v>0</v>
      </c>
      <c r="Z225" s="210" t="str">
        <f>Lighting!AH224</f>
        <v/>
      </c>
      <c r="AA225" s="210">
        <f>Lighting!AI224</f>
        <v>0</v>
      </c>
      <c r="AB225" s="210" t="str">
        <f>Lighting!AJ224</f>
        <v>NA</v>
      </c>
      <c r="AC225" s="210">
        <f>Lighting!AK224</f>
        <v>0</v>
      </c>
      <c r="AD225" s="210" t="str">
        <f>Lighting!AL224</f>
        <v/>
      </c>
    </row>
    <row r="226" spans="1:30" x14ac:dyDescent="0.35">
      <c r="A226" s="26">
        <f>Lighting!A225</f>
        <v>0</v>
      </c>
      <c r="B226" s="26">
        <f>Lighting!B225</f>
        <v>0</v>
      </c>
      <c r="C226" s="26">
        <f>Lighting!C225</f>
        <v>0</v>
      </c>
      <c r="D226" s="26">
        <f>Lighting!D225</f>
        <v>0</v>
      </c>
      <c r="E226" s="26">
        <f>Lighting!E225</f>
        <v>0</v>
      </c>
      <c r="F226" s="26" t="str">
        <f ca="1">Lighting!F225</f>
        <v/>
      </c>
      <c r="G226" s="26" t="str">
        <f>Lighting!G225</f>
        <v>None</v>
      </c>
      <c r="H226" s="26">
        <f>Lighting!H225</f>
        <v>0</v>
      </c>
      <c r="I226" s="26" t="str">
        <f>Lighting!I225</f>
        <v/>
      </c>
      <c r="J226" s="26">
        <f>Lighting!J225</f>
        <v>0</v>
      </c>
      <c r="K226" s="26" t="str">
        <f>Lighting!K225</f>
        <v/>
      </c>
      <c r="L226" s="26" t="str">
        <f>Lighting!L225</f>
        <v/>
      </c>
      <c r="M226" s="26" t="str">
        <f>Lighting!M225</f>
        <v>None</v>
      </c>
      <c r="N226" s="26">
        <f>Lighting!N225</f>
        <v>0</v>
      </c>
      <c r="O226" s="26">
        <f>Lighting!O225</f>
        <v>0</v>
      </c>
      <c r="P226" s="26">
        <f ca="1">Lighting!P225</f>
        <v>0</v>
      </c>
      <c r="Q226" s="26">
        <f>Lighting!Q225</f>
        <v>0</v>
      </c>
      <c r="R226" s="26">
        <f ca="1">Lighting!R225</f>
        <v>0</v>
      </c>
      <c r="S226" s="26">
        <f>Lighting!Y225</f>
        <v>0</v>
      </c>
      <c r="T226" s="26" t="str">
        <f ca="1">Lighting!Z225</f>
        <v/>
      </c>
      <c r="U226" s="26">
        <f ca="1">Lighting!AA225</f>
        <v>0</v>
      </c>
      <c r="V226" s="210" t="str">
        <f ca="1">Lighting!AC225</f>
        <v/>
      </c>
      <c r="W226" s="210" t="str">
        <f ca="1">Lighting!AD225</f>
        <v/>
      </c>
      <c r="X226" s="210" t="str">
        <f ca="1">Lighting!AE225</f>
        <v/>
      </c>
      <c r="Y226" s="210">
        <f ca="1">Lighting!AF225</f>
        <v>0</v>
      </c>
      <c r="Z226" s="210" t="str">
        <f>Lighting!AH225</f>
        <v/>
      </c>
      <c r="AA226" s="210">
        <f>Lighting!AI225</f>
        <v>0</v>
      </c>
      <c r="AB226" s="210" t="str">
        <f>Lighting!AJ225</f>
        <v>NA</v>
      </c>
      <c r="AC226" s="210">
        <f>Lighting!AK225</f>
        <v>0</v>
      </c>
      <c r="AD226" s="210" t="str">
        <f>Lighting!AL225</f>
        <v/>
      </c>
    </row>
    <row r="227" spans="1:30" x14ac:dyDescent="0.35">
      <c r="A227" s="26">
        <f>Lighting!A226</f>
        <v>0</v>
      </c>
      <c r="B227" s="26">
        <f>Lighting!B226</f>
        <v>0</v>
      </c>
      <c r="C227" s="26">
        <f>Lighting!C226</f>
        <v>0</v>
      </c>
      <c r="D227" s="26">
        <f>Lighting!D226</f>
        <v>0</v>
      </c>
      <c r="E227" s="26">
        <f>Lighting!E226</f>
        <v>0</v>
      </c>
      <c r="F227" s="26" t="str">
        <f ca="1">Lighting!F226</f>
        <v/>
      </c>
      <c r="G227" s="26" t="str">
        <f>Lighting!G226</f>
        <v>None</v>
      </c>
      <c r="H227" s="26">
        <f>Lighting!H226</f>
        <v>0</v>
      </c>
      <c r="I227" s="26" t="str">
        <f>Lighting!I226</f>
        <v/>
      </c>
      <c r="J227" s="26">
        <f>Lighting!J226</f>
        <v>0</v>
      </c>
      <c r="K227" s="26" t="str">
        <f>Lighting!K226</f>
        <v/>
      </c>
      <c r="L227" s="26" t="str">
        <f>Lighting!L226</f>
        <v/>
      </c>
      <c r="M227" s="26" t="str">
        <f>Lighting!M226</f>
        <v>None</v>
      </c>
      <c r="N227" s="26">
        <f>Lighting!N226</f>
        <v>0</v>
      </c>
      <c r="O227" s="26">
        <f>Lighting!O226</f>
        <v>0</v>
      </c>
      <c r="P227" s="26">
        <f ca="1">Lighting!P226</f>
        <v>0</v>
      </c>
      <c r="Q227" s="26">
        <f>Lighting!Q226</f>
        <v>0</v>
      </c>
      <c r="R227" s="26">
        <f ca="1">Lighting!R226</f>
        <v>0</v>
      </c>
      <c r="S227" s="26">
        <f>Lighting!Y226</f>
        <v>0</v>
      </c>
      <c r="T227" s="26" t="str">
        <f ca="1">Lighting!Z226</f>
        <v/>
      </c>
      <c r="U227" s="26">
        <f ca="1">Lighting!AA226</f>
        <v>0</v>
      </c>
      <c r="V227" s="210" t="str">
        <f ca="1">Lighting!AC226</f>
        <v/>
      </c>
      <c r="W227" s="210" t="str">
        <f ca="1">Lighting!AD226</f>
        <v/>
      </c>
      <c r="X227" s="210" t="str">
        <f ca="1">Lighting!AE226</f>
        <v/>
      </c>
      <c r="Y227" s="210">
        <f ca="1">Lighting!AF226</f>
        <v>0</v>
      </c>
      <c r="Z227" s="210" t="str">
        <f>Lighting!AH226</f>
        <v/>
      </c>
      <c r="AA227" s="210">
        <f>Lighting!AI226</f>
        <v>0</v>
      </c>
      <c r="AB227" s="210" t="str">
        <f>Lighting!AJ226</f>
        <v>NA</v>
      </c>
      <c r="AC227" s="210">
        <f>Lighting!AK226</f>
        <v>0</v>
      </c>
      <c r="AD227" s="210" t="str">
        <f>Lighting!AL226</f>
        <v/>
      </c>
    </row>
    <row r="228" spans="1:30" x14ac:dyDescent="0.35">
      <c r="A228" s="26">
        <f>Lighting!A227</f>
        <v>0</v>
      </c>
      <c r="B228" s="26">
        <f>Lighting!B227</f>
        <v>0</v>
      </c>
      <c r="C228" s="26">
        <f>Lighting!C227</f>
        <v>0</v>
      </c>
      <c r="D228" s="26">
        <f>Lighting!D227</f>
        <v>0</v>
      </c>
      <c r="E228" s="26">
        <f>Lighting!E227</f>
        <v>0</v>
      </c>
      <c r="F228" s="26" t="str">
        <f ca="1">Lighting!F227</f>
        <v/>
      </c>
      <c r="G228" s="26" t="str">
        <f>Lighting!G227</f>
        <v>None</v>
      </c>
      <c r="H228" s="26">
        <f>Lighting!H227</f>
        <v>0</v>
      </c>
      <c r="I228" s="26" t="str">
        <f>Lighting!I227</f>
        <v/>
      </c>
      <c r="J228" s="26">
        <f>Lighting!J227</f>
        <v>0</v>
      </c>
      <c r="K228" s="26" t="str">
        <f>Lighting!K227</f>
        <v/>
      </c>
      <c r="L228" s="26" t="str">
        <f>Lighting!L227</f>
        <v/>
      </c>
      <c r="M228" s="26" t="str">
        <f>Lighting!M227</f>
        <v>None</v>
      </c>
      <c r="N228" s="26">
        <f>Lighting!N227</f>
        <v>0</v>
      </c>
      <c r="O228" s="26">
        <f>Lighting!O227</f>
        <v>0</v>
      </c>
      <c r="P228" s="26">
        <f ca="1">Lighting!P227</f>
        <v>0</v>
      </c>
      <c r="Q228" s="26">
        <f>Lighting!Q227</f>
        <v>0</v>
      </c>
      <c r="R228" s="26">
        <f ca="1">Lighting!R227</f>
        <v>0</v>
      </c>
      <c r="S228" s="26">
        <f>Lighting!Y227</f>
        <v>0</v>
      </c>
      <c r="T228" s="26" t="str">
        <f ca="1">Lighting!Z227</f>
        <v/>
      </c>
      <c r="U228" s="26">
        <f ca="1">Lighting!AA227</f>
        <v>0</v>
      </c>
      <c r="V228" s="210" t="str">
        <f ca="1">Lighting!AC227</f>
        <v/>
      </c>
      <c r="W228" s="210" t="str">
        <f ca="1">Lighting!AD227</f>
        <v/>
      </c>
      <c r="X228" s="210" t="str">
        <f ca="1">Lighting!AE227</f>
        <v/>
      </c>
      <c r="Y228" s="210">
        <f ca="1">Lighting!AF227</f>
        <v>0</v>
      </c>
      <c r="Z228" s="210" t="str">
        <f>Lighting!AH227</f>
        <v/>
      </c>
      <c r="AA228" s="210">
        <f>Lighting!AI227</f>
        <v>0</v>
      </c>
      <c r="AB228" s="210" t="str">
        <f>Lighting!AJ227</f>
        <v>NA</v>
      </c>
      <c r="AC228" s="210">
        <f>Lighting!AK227</f>
        <v>0</v>
      </c>
      <c r="AD228" s="210" t="str">
        <f>Lighting!AL227</f>
        <v/>
      </c>
    </row>
    <row r="229" spans="1:30" x14ac:dyDescent="0.35">
      <c r="A229" s="26">
        <f>Lighting!A228</f>
        <v>0</v>
      </c>
      <c r="B229" s="26">
        <f>Lighting!B228</f>
        <v>0</v>
      </c>
      <c r="C229" s="26">
        <f>Lighting!C228</f>
        <v>0</v>
      </c>
      <c r="D229" s="26">
        <f>Lighting!D228</f>
        <v>0</v>
      </c>
      <c r="E229" s="26">
        <f>Lighting!E228</f>
        <v>0</v>
      </c>
      <c r="F229" s="26" t="str">
        <f ca="1">Lighting!F228</f>
        <v/>
      </c>
      <c r="G229" s="26" t="str">
        <f>Lighting!G228</f>
        <v>None</v>
      </c>
      <c r="H229" s="26">
        <f>Lighting!H228</f>
        <v>0</v>
      </c>
      <c r="I229" s="26" t="str">
        <f>Lighting!I228</f>
        <v/>
      </c>
      <c r="J229" s="26">
        <f>Lighting!J228</f>
        <v>0</v>
      </c>
      <c r="K229" s="26" t="str">
        <f>Lighting!K228</f>
        <v/>
      </c>
      <c r="L229" s="26" t="str">
        <f>Lighting!L228</f>
        <v/>
      </c>
      <c r="M229" s="26" t="str">
        <f>Lighting!M228</f>
        <v>None</v>
      </c>
      <c r="N229" s="26">
        <f>Lighting!N228</f>
        <v>0</v>
      </c>
      <c r="O229" s="26">
        <f>Lighting!O228</f>
        <v>0</v>
      </c>
      <c r="P229" s="26">
        <f ca="1">Lighting!P228</f>
        <v>0</v>
      </c>
      <c r="Q229" s="26">
        <f>Lighting!Q228</f>
        <v>0</v>
      </c>
      <c r="R229" s="26">
        <f ca="1">Lighting!R228</f>
        <v>0</v>
      </c>
      <c r="S229" s="26">
        <f>Lighting!Y228</f>
        <v>0</v>
      </c>
      <c r="T229" s="26" t="str">
        <f ca="1">Lighting!Z228</f>
        <v/>
      </c>
      <c r="U229" s="26">
        <f ca="1">Lighting!AA228</f>
        <v>0</v>
      </c>
      <c r="V229" s="210" t="str">
        <f ca="1">Lighting!AC228</f>
        <v/>
      </c>
      <c r="W229" s="210" t="str">
        <f ca="1">Lighting!AD228</f>
        <v/>
      </c>
      <c r="X229" s="210" t="str">
        <f ca="1">Lighting!AE228</f>
        <v/>
      </c>
      <c r="Y229" s="210">
        <f ca="1">Lighting!AF228</f>
        <v>0</v>
      </c>
      <c r="Z229" s="210" t="str">
        <f>Lighting!AH228</f>
        <v/>
      </c>
      <c r="AA229" s="210">
        <f>Lighting!AI228</f>
        <v>0</v>
      </c>
      <c r="AB229" s="210" t="str">
        <f>Lighting!AJ228</f>
        <v>NA</v>
      </c>
      <c r="AC229" s="210">
        <f>Lighting!AK228</f>
        <v>0</v>
      </c>
      <c r="AD229" s="210" t="str">
        <f>Lighting!AL228</f>
        <v/>
      </c>
    </row>
    <row r="230" spans="1:30" x14ac:dyDescent="0.35">
      <c r="A230" s="26">
        <f>Lighting!A229</f>
        <v>0</v>
      </c>
      <c r="B230" s="26">
        <f>Lighting!B229</f>
        <v>0</v>
      </c>
      <c r="C230" s="26">
        <f>Lighting!C229</f>
        <v>0</v>
      </c>
      <c r="D230" s="26">
        <f>Lighting!D229</f>
        <v>0</v>
      </c>
      <c r="E230" s="26">
        <f>Lighting!E229</f>
        <v>0</v>
      </c>
      <c r="F230" s="26" t="str">
        <f ca="1">Lighting!F229</f>
        <v/>
      </c>
      <c r="G230" s="26" t="str">
        <f>Lighting!G229</f>
        <v>None</v>
      </c>
      <c r="H230" s="26">
        <f>Lighting!H229</f>
        <v>0</v>
      </c>
      <c r="I230" s="26" t="str">
        <f>Lighting!I229</f>
        <v/>
      </c>
      <c r="J230" s="26">
        <f>Lighting!J229</f>
        <v>0</v>
      </c>
      <c r="K230" s="26" t="str">
        <f>Lighting!K229</f>
        <v/>
      </c>
      <c r="L230" s="26" t="str">
        <f>Lighting!L229</f>
        <v/>
      </c>
      <c r="M230" s="26" t="str">
        <f>Lighting!M229</f>
        <v>None</v>
      </c>
      <c r="N230" s="26">
        <f>Lighting!N229</f>
        <v>0</v>
      </c>
      <c r="O230" s="26">
        <f>Lighting!O229</f>
        <v>0</v>
      </c>
      <c r="P230" s="26">
        <f ca="1">Lighting!P229</f>
        <v>0</v>
      </c>
      <c r="Q230" s="26">
        <f>Lighting!Q229</f>
        <v>0</v>
      </c>
      <c r="R230" s="26">
        <f ca="1">Lighting!R229</f>
        <v>0</v>
      </c>
      <c r="S230" s="26">
        <f>Lighting!Y229</f>
        <v>0</v>
      </c>
      <c r="T230" s="26" t="str">
        <f ca="1">Lighting!Z229</f>
        <v/>
      </c>
      <c r="U230" s="26">
        <f ca="1">Lighting!AA229</f>
        <v>0</v>
      </c>
      <c r="V230" s="210" t="str">
        <f ca="1">Lighting!AC229</f>
        <v/>
      </c>
      <c r="W230" s="210" t="str">
        <f ca="1">Lighting!AD229</f>
        <v/>
      </c>
      <c r="X230" s="210" t="str">
        <f ca="1">Lighting!AE229</f>
        <v/>
      </c>
      <c r="Y230" s="210">
        <f ca="1">Lighting!AF229</f>
        <v>0</v>
      </c>
      <c r="Z230" s="210" t="str">
        <f>Lighting!AH229</f>
        <v/>
      </c>
      <c r="AA230" s="210">
        <f>Lighting!AI229</f>
        <v>0</v>
      </c>
      <c r="AB230" s="210" t="str">
        <f>Lighting!AJ229</f>
        <v>NA</v>
      </c>
      <c r="AC230" s="210">
        <f>Lighting!AK229</f>
        <v>0</v>
      </c>
      <c r="AD230" s="210" t="str">
        <f>Lighting!AL229</f>
        <v/>
      </c>
    </row>
    <row r="231" spans="1:30" x14ac:dyDescent="0.35">
      <c r="A231" s="26">
        <f>Lighting!A230</f>
        <v>0</v>
      </c>
      <c r="B231" s="26">
        <f>Lighting!B230</f>
        <v>0</v>
      </c>
      <c r="C231" s="26">
        <f>Lighting!C230</f>
        <v>0</v>
      </c>
      <c r="D231" s="26">
        <f>Lighting!D230</f>
        <v>0</v>
      </c>
      <c r="E231" s="26">
        <f>Lighting!E230</f>
        <v>0</v>
      </c>
      <c r="F231" s="26" t="str">
        <f ca="1">Lighting!F230</f>
        <v/>
      </c>
      <c r="G231" s="26" t="str">
        <f>Lighting!G230</f>
        <v>None</v>
      </c>
      <c r="H231" s="26">
        <f>Lighting!H230</f>
        <v>0</v>
      </c>
      <c r="I231" s="26" t="str">
        <f>Lighting!I230</f>
        <v/>
      </c>
      <c r="J231" s="26">
        <f>Lighting!J230</f>
        <v>0</v>
      </c>
      <c r="K231" s="26" t="str">
        <f>Lighting!K230</f>
        <v/>
      </c>
      <c r="L231" s="26" t="str">
        <f>Lighting!L230</f>
        <v/>
      </c>
      <c r="M231" s="26" t="str">
        <f>Lighting!M230</f>
        <v>None</v>
      </c>
      <c r="N231" s="26">
        <f>Lighting!N230</f>
        <v>0</v>
      </c>
      <c r="O231" s="26">
        <f>Lighting!O230</f>
        <v>0</v>
      </c>
      <c r="P231" s="26">
        <f ca="1">Lighting!P230</f>
        <v>0</v>
      </c>
      <c r="Q231" s="26">
        <f>Lighting!Q230</f>
        <v>0</v>
      </c>
      <c r="R231" s="26">
        <f ca="1">Lighting!R230</f>
        <v>0</v>
      </c>
      <c r="S231" s="26">
        <f>Lighting!Y230</f>
        <v>0</v>
      </c>
      <c r="T231" s="26" t="str">
        <f ca="1">Lighting!Z230</f>
        <v/>
      </c>
      <c r="U231" s="26">
        <f ca="1">Lighting!AA230</f>
        <v>0</v>
      </c>
      <c r="V231" s="210" t="str">
        <f ca="1">Lighting!AC230</f>
        <v/>
      </c>
      <c r="W231" s="210" t="str">
        <f ca="1">Lighting!AD230</f>
        <v/>
      </c>
      <c r="X231" s="210" t="str">
        <f ca="1">Lighting!AE230</f>
        <v/>
      </c>
      <c r="Y231" s="210">
        <f ca="1">Lighting!AF230</f>
        <v>0</v>
      </c>
      <c r="Z231" s="210" t="str">
        <f>Lighting!AH230</f>
        <v/>
      </c>
      <c r="AA231" s="210">
        <f>Lighting!AI230</f>
        <v>0</v>
      </c>
      <c r="AB231" s="210" t="str">
        <f>Lighting!AJ230</f>
        <v>NA</v>
      </c>
      <c r="AC231" s="210">
        <f>Lighting!AK230</f>
        <v>0</v>
      </c>
      <c r="AD231" s="210" t="str">
        <f>Lighting!AL230</f>
        <v/>
      </c>
    </row>
    <row r="232" spans="1:30" x14ac:dyDescent="0.35">
      <c r="A232" s="26">
        <f>Lighting!A231</f>
        <v>0</v>
      </c>
      <c r="B232" s="26">
        <f>Lighting!B231</f>
        <v>0</v>
      </c>
      <c r="C232" s="26">
        <f>Lighting!C231</f>
        <v>0</v>
      </c>
      <c r="D232" s="26">
        <f>Lighting!D231</f>
        <v>0</v>
      </c>
      <c r="E232" s="26">
        <f>Lighting!E231</f>
        <v>0</v>
      </c>
      <c r="F232" s="26" t="str">
        <f ca="1">Lighting!F231</f>
        <v/>
      </c>
      <c r="G232" s="26" t="str">
        <f>Lighting!G231</f>
        <v>None</v>
      </c>
      <c r="H232" s="26">
        <f>Lighting!H231</f>
        <v>0</v>
      </c>
      <c r="I232" s="26" t="str">
        <f>Lighting!I231</f>
        <v/>
      </c>
      <c r="J232" s="26">
        <f>Lighting!J231</f>
        <v>0</v>
      </c>
      <c r="K232" s="26" t="str">
        <f>Lighting!K231</f>
        <v/>
      </c>
      <c r="L232" s="26" t="str">
        <f>Lighting!L231</f>
        <v/>
      </c>
      <c r="M232" s="26" t="str">
        <f>Lighting!M231</f>
        <v>None</v>
      </c>
      <c r="N232" s="26">
        <f>Lighting!N231</f>
        <v>0</v>
      </c>
      <c r="O232" s="26">
        <f>Lighting!O231</f>
        <v>0</v>
      </c>
      <c r="P232" s="26">
        <f ca="1">Lighting!P231</f>
        <v>0</v>
      </c>
      <c r="Q232" s="26">
        <f>Lighting!Q231</f>
        <v>0</v>
      </c>
      <c r="R232" s="26">
        <f ca="1">Lighting!R231</f>
        <v>0</v>
      </c>
      <c r="S232" s="26">
        <f>Lighting!Y231</f>
        <v>0</v>
      </c>
      <c r="T232" s="26" t="str">
        <f ca="1">Lighting!Z231</f>
        <v/>
      </c>
      <c r="U232" s="26">
        <f ca="1">Lighting!AA231</f>
        <v>0</v>
      </c>
      <c r="V232" s="210" t="str">
        <f ca="1">Lighting!AC231</f>
        <v/>
      </c>
      <c r="W232" s="210" t="str">
        <f ca="1">Lighting!AD231</f>
        <v/>
      </c>
      <c r="X232" s="210" t="str">
        <f ca="1">Lighting!AE231</f>
        <v/>
      </c>
      <c r="Y232" s="210">
        <f ca="1">Lighting!AF231</f>
        <v>0</v>
      </c>
      <c r="Z232" s="210" t="str">
        <f>Lighting!AH231</f>
        <v/>
      </c>
      <c r="AA232" s="210">
        <f>Lighting!AI231</f>
        <v>0</v>
      </c>
      <c r="AB232" s="210" t="str">
        <f>Lighting!AJ231</f>
        <v>NA</v>
      </c>
      <c r="AC232" s="210">
        <f>Lighting!AK231</f>
        <v>0</v>
      </c>
      <c r="AD232" s="210" t="str">
        <f>Lighting!AL231</f>
        <v/>
      </c>
    </row>
    <row r="233" spans="1:30" x14ac:dyDescent="0.35">
      <c r="A233" s="26">
        <f>Lighting!A232</f>
        <v>0</v>
      </c>
      <c r="B233" s="26">
        <f>Lighting!B232</f>
        <v>0</v>
      </c>
      <c r="C233" s="26">
        <f>Lighting!C232</f>
        <v>0</v>
      </c>
      <c r="D233" s="26">
        <f>Lighting!D232</f>
        <v>0</v>
      </c>
      <c r="E233" s="26">
        <f>Lighting!E232</f>
        <v>0</v>
      </c>
      <c r="F233" s="26" t="str">
        <f ca="1">Lighting!F232</f>
        <v/>
      </c>
      <c r="G233" s="26" t="str">
        <f>Lighting!G232</f>
        <v>None</v>
      </c>
      <c r="H233" s="26">
        <f>Lighting!H232</f>
        <v>0</v>
      </c>
      <c r="I233" s="26" t="str">
        <f>Lighting!I232</f>
        <v/>
      </c>
      <c r="J233" s="26">
        <f>Lighting!J232</f>
        <v>0</v>
      </c>
      <c r="K233" s="26" t="str">
        <f>Lighting!K232</f>
        <v/>
      </c>
      <c r="L233" s="26" t="str">
        <f>Lighting!L232</f>
        <v/>
      </c>
      <c r="M233" s="26" t="str">
        <f>Lighting!M232</f>
        <v>None</v>
      </c>
      <c r="N233" s="26">
        <f>Lighting!N232</f>
        <v>0</v>
      </c>
      <c r="O233" s="26">
        <f>Lighting!O232</f>
        <v>0</v>
      </c>
      <c r="P233" s="26">
        <f ca="1">Lighting!P232</f>
        <v>0</v>
      </c>
      <c r="Q233" s="26">
        <f>Lighting!Q232</f>
        <v>0</v>
      </c>
      <c r="R233" s="26">
        <f ca="1">Lighting!R232</f>
        <v>0</v>
      </c>
      <c r="S233" s="26">
        <f>Lighting!Y232</f>
        <v>0</v>
      </c>
      <c r="T233" s="26" t="str">
        <f ca="1">Lighting!Z232</f>
        <v/>
      </c>
      <c r="U233" s="26">
        <f ca="1">Lighting!AA232</f>
        <v>0</v>
      </c>
      <c r="V233" s="210" t="str">
        <f ca="1">Lighting!AC232</f>
        <v/>
      </c>
      <c r="W233" s="210" t="str">
        <f ca="1">Lighting!AD232</f>
        <v/>
      </c>
      <c r="X233" s="210" t="str">
        <f ca="1">Lighting!AE232</f>
        <v/>
      </c>
      <c r="Y233" s="210">
        <f ca="1">Lighting!AF232</f>
        <v>0</v>
      </c>
      <c r="Z233" s="210" t="str">
        <f>Lighting!AH232</f>
        <v/>
      </c>
      <c r="AA233" s="210">
        <f>Lighting!AI232</f>
        <v>0</v>
      </c>
      <c r="AB233" s="210" t="str">
        <f>Lighting!AJ232</f>
        <v>NA</v>
      </c>
      <c r="AC233" s="210">
        <f>Lighting!AK232</f>
        <v>0</v>
      </c>
      <c r="AD233" s="210" t="str">
        <f>Lighting!AL232</f>
        <v/>
      </c>
    </row>
    <row r="234" spans="1:30" x14ac:dyDescent="0.35">
      <c r="A234" s="26">
        <f>Lighting!A233</f>
        <v>0</v>
      </c>
      <c r="B234" s="26">
        <f>Lighting!B233</f>
        <v>0</v>
      </c>
      <c r="C234" s="26">
        <f>Lighting!C233</f>
        <v>0</v>
      </c>
      <c r="D234" s="26">
        <f>Lighting!D233</f>
        <v>0</v>
      </c>
      <c r="E234" s="26">
        <f>Lighting!E233</f>
        <v>0</v>
      </c>
      <c r="F234" s="26" t="str">
        <f ca="1">Lighting!F233</f>
        <v/>
      </c>
      <c r="G234" s="26" t="str">
        <f>Lighting!G233</f>
        <v>None</v>
      </c>
      <c r="H234" s="26">
        <f>Lighting!H233</f>
        <v>0</v>
      </c>
      <c r="I234" s="26" t="str">
        <f>Lighting!I233</f>
        <v/>
      </c>
      <c r="J234" s="26">
        <f>Lighting!J233</f>
        <v>0</v>
      </c>
      <c r="K234" s="26" t="str">
        <f>Lighting!K233</f>
        <v/>
      </c>
      <c r="L234" s="26" t="str">
        <f>Lighting!L233</f>
        <v/>
      </c>
      <c r="M234" s="26" t="str">
        <f>Lighting!M233</f>
        <v>None</v>
      </c>
      <c r="N234" s="26">
        <f>Lighting!N233</f>
        <v>0</v>
      </c>
      <c r="O234" s="26">
        <f>Lighting!O233</f>
        <v>0</v>
      </c>
      <c r="P234" s="26">
        <f ca="1">Lighting!P233</f>
        <v>0</v>
      </c>
      <c r="Q234" s="26">
        <f>Lighting!Q233</f>
        <v>0</v>
      </c>
      <c r="R234" s="26">
        <f ca="1">Lighting!R233</f>
        <v>0</v>
      </c>
      <c r="S234" s="26">
        <f>Lighting!Y233</f>
        <v>0</v>
      </c>
      <c r="T234" s="26" t="str">
        <f ca="1">Lighting!Z233</f>
        <v/>
      </c>
      <c r="U234" s="26">
        <f ca="1">Lighting!AA233</f>
        <v>0</v>
      </c>
      <c r="V234" s="210" t="str">
        <f ca="1">Lighting!AC233</f>
        <v/>
      </c>
      <c r="W234" s="210" t="str">
        <f ca="1">Lighting!AD233</f>
        <v/>
      </c>
      <c r="X234" s="210" t="str">
        <f ca="1">Lighting!AE233</f>
        <v/>
      </c>
      <c r="Y234" s="210">
        <f ca="1">Lighting!AF233</f>
        <v>0</v>
      </c>
      <c r="Z234" s="210" t="str">
        <f>Lighting!AH233</f>
        <v/>
      </c>
      <c r="AA234" s="210">
        <f>Lighting!AI233</f>
        <v>0</v>
      </c>
      <c r="AB234" s="210" t="str">
        <f>Lighting!AJ233</f>
        <v>NA</v>
      </c>
      <c r="AC234" s="210">
        <f>Lighting!AK233</f>
        <v>0</v>
      </c>
      <c r="AD234" s="210" t="str">
        <f>Lighting!AL233</f>
        <v/>
      </c>
    </row>
    <row r="235" spans="1:30" x14ac:dyDescent="0.35">
      <c r="A235" s="26">
        <f>Lighting!A234</f>
        <v>0</v>
      </c>
      <c r="B235" s="26">
        <f>Lighting!B234</f>
        <v>0</v>
      </c>
      <c r="C235" s="26">
        <f>Lighting!C234</f>
        <v>0</v>
      </c>
      <c r="D235" s="26">
        <f>Lighting!D234</f>
        <v>0</v>
      </c>
      <c r="E235" s="26">
        <f>Lighting!E234</f>
        <v>0</v>
      </c>
      <c r="F235" s="26" t="str">
        <f ca="1">Lighting!F234</f>
        <v/>
      </c>
      <c r="G235" s="26" t="str">
        <f>Lighting!G234</f>
        <v>None</v>
      </c>
      <c r="H235" s="26">
        <f>Lighting!H234</f>
        <v>0</v>
      </c>
      <c r="I235" s="26" t="str">
        <f>Lighting!I234</f>
        <v/>
      </c>
      <c r="J235" s="26">
        <f>Lighting!J234</f>
        <v>0</v>
      </c>
      <c r="K235" s="26" t="str">
        <f>Lighting!K234</f>
        <v/>
      </c>
      <c r="L235" s="26" t="str">
        <f>Lighting!L234</f>
        <v/>
      </c>
      <c r="M235" s="26" t="str">
        <f>Lighting!M234</f>
        <v>None</v>
      </c>
      <c r="N235" s="26">
        <f>Lighting!N234</f>
        <v>0</v>
      </c>
      <c r="O235" s="26">
        <f>Lighting!O234</f>
        <v>0</v>
      </c>
      <c r="P235" s="26">
        <f ca="1">Lighting!P234</f>
        <v>0</v>
      </c>
      <c r="Q235" s="26">
        <f>Lighting!Q234</f>
        <v>0</v>
      </c>
      <c r="R235" s="26">
        <f ca="1">Lighting!R234</f>
        <v>0</v>
      </c>
      <c r="S235" s="26">
        <f>Lighting!Y234</f>
        <v>0</v>
      </c>
      <c r="T235" s="26" t="str">
        <f ca="1">Lighting!Z234</f>
        <v/>
      </c>
      <c r="U235" s="26">
        <f ca="1">Lighting!AA234</f>
        <v>0</v>
      </c>
      <c r="V235" s="210" t="str">
        <f ca="1">Lighting!AC234</f>
        <v/>
      </c>
      <c r="W235" s="210" t="str">
        <f ca="1">Lighting!AD234</f>
        <v/>
      </c>
      <c r="X235" s="210" t="str">
        <f ca="1">Lighting!AE234</f>
        <v/>
      </c>
      <c r="Y235" s="210">
        <f ca="1">Lighting!AF234</f>
        <v>0</v>
      </c>
      <c r="Z235" s="210" t="str">
        <f>Lighting!AH234</f>
        <v/>
      </c>
      <c r="AA235" s="210">
        <f>Lighting!AI234</f>
        <v>0</v>
      </c>
      <c r="AB235" s="210" t="str">
        <f>Lighting!AJ234</f>
        <v>NA</v>
      </c>
      <c r="AC235" s="210">
        <f>Lighting!AK234</f>
        <v>0</v>
      </c>
      <c r="AD235" s="210" t="str">
        <f>Lighting!AL234</f>
        <v/>
      </c>
    </row>
    <row r="236" spans="1:30" x14ac:dyDescent="0.35">
      <c r="A236" s="26">
        <f>Lighting!A235</f>
        <v>0</v>
      </c>
      <c r="B236" s="26">
        <f>Lighting!B235</f>
        <v>0</v>
      </c>
      <c r="C236" s="26">
        <f>Lighting!C235</f>
        <v>0</v>
      </c>
      <c r="D236" s="26">
        <f>Lighting!D235</f>
        <v>0</v>
      </c>
      <c r="E236" s="26">
        <f>Lighting!E235</f>
        <v>0</v>
      </c>
      <c r="F236" s="26" t="str">
        <f ca="1">Lighting!F235</f>
        <v/>
      </c>
      <c r="G236" s="26" t="str">
        <f>Lighting!G235</f>
        <v>None</v>
      </c>
      <c r="H236" s="26">
        <f>Lighting!H235</f>
        <v>0</v>
      </c>
      <c r="I236" s="26" t="str">
        <f>Lighting!I235</f>
        <v/>
      </c>
      <c r="J236" s="26">
        <f>Lighting!J235</f>
        <v>0</v>
      </c>
      <c r="K236" s="26" t="str">
        <f>Lighting!K235</f>
        <v/>
      </c>
      <c r="L236" s="26" t="str">
        <f>Lighting!L235</f>
        <v/>
      </c>
      <c r="M236" s="26" t="str">
        <f>Lighting!M235</f>
        <v>None</v>
      </c>
      <c r="N236" s="26">
        <f>Lighting!N235</f>
        <v>0</v>
      </c>
      <c r="O236" s="26">
        <f>Lighting!O235</f>
        <v>0</v>
      </c>
      <c r="P236" s="26">
        <f ca="1">Lighting!P235</f>
        <v>0</v>
      </c>
      <c r="Q236" s="26">
        <f>Lighting!Q235</f>
        <v>0</v>
      </c>
      <c r="R236" s="26">
        <f ca="1">Lighting!R235</f>
        <v>0</v>
      </c>
      <c r="S236" s="26">
        <f>Lighting!Y235</f>
        <v>0</v>
      </c>
      <c r="T236" s="26" t="str">
        <f ca="1">Lighting!Z235</f>
        <v/>
      </c>
      <c r="U236" s="26">
        <f ca="1">Lighting!AA235</f>
        <v>0</v>
      </c>
      <c r="V236" s="210" t="str">
        <f ca="1">Lighting!AC235</f>
        <v/>
      </c>
      <c r="W236" s="210" t="str">
        <f ca="1">Lighting!AD235</f>
        <v/>
      </c>
      <c r="X236" s="210" t="str">
        <f ca="1">Lighting!AE235</f>
        <v/>
      </c>
      <c r="Y236" s="210">
        <f ca="1">Lighting!AF235</f>
        <v>0</v>
      </c>
      <c r="Z236" s="210" t="str">
        <f>Lighting!AH235</f>
        <v/>
      </c>
      <c r="AA236" s="210">
        <f>Lighting!AI235</f>
        <v>0</v>
      </c>
      <c r="AB236" s="210" t="str">
        <f>Lighting!AJ235</f>
        <v>NA</v>
      </c>
      <c r="AC236" s="210">
        <f>Lighting!AK235</f>
        <v>0</v>
      </c>
      <c r="AD236" s="210" t="str">
        <f>Lighting!AL235</f>
        <v/>
      </c>
    </row>
    <row r="237" spans="1:30" x14ac:dyDescent="0.35">
      <c r="A237" s="26">
        <f>Lighting!A236</f>
        <v>0</v>
      </c>
      <c r="B237" s="26">
        <f>Lighting!B236</f>
        <v>0</v>
      </c>
      <c r="C237" s="26">
        <f>Lighting!C236</f>
        <v>0</v>
      </c>
      <c r="D237" s="26">
        <f>Lighting!D236</f>
        <v>0</v>
      </c>
      <c r="E237" s="26">
        <f>Lighting!E236</f>
        <v>0</v>
      </c>
      <c r="F237" s="26" t="str">
        <f ca="1">Lighting!F236</f>
        <v/>
      </c>
      <c r="G237" s="26" t="str">
        <f>Lighting!G236</f>
        <v>None</v>
      </c>
      <c r="H237" s="26">
        <f>Lighting!H236</f>
        <v>0</v>
      </c>
      <c r="I237" s="26" t="str">
        <f>Lighting!I236</f>
        <v/>
      </c>
      <c r="J237" s="26">
        <f>Lighting!J236</f>
        <v>0</v>
      </c>
      <c r="K237" s="26" t="str">
        <f>Lighting!K236</f>
        <v/>
      </c>
      <c r="L237" s="26" t="str">
        <f>Lighting!L236</f>
        <v/>
      </c>
      <c r="M237" s="26" t="str">
        <f>Lighting!M236</f>
        <v>None</v>
      </c>
      <c r="N237" s="26">
        <f>Lighting!N236</f>
        <v>0</v>
      </c>
      <c r="O237" s="26">
        <f>Lighting!O236</f>
        <v>0</v>
      </c>
      <c r="P237" s="26">
        <f ca="1">Lighting!P236</f>
        <v>0</v>
      </c>
      <c r="Q237" s="26">
        <f>Lighting!Q236</f>
        <v>0</v>
      </c>
      <c r="R237" s="26">
        <f ca="1">Lighting!R236</f>
        <v>0</v>
      </c>
      <c r="S237" s="26">
        <f>Lighting!Y236</f>
        <v>0</v>
      </c>
      <c r="T237" s="26" t="str">
        <f ca="1">Lighting!Z236</f>
        <v/>
      </c>
      <c r="U237" s="26">
        <f ca="1">Lighting!AA236</f>
        <v>0</v>
      </c>
      <c r="V237" s="210" t="str">
        <f ca="1">Lighting!AC236</f>
        <v/>
      </c>
      <c r="W237" s="210" t="str">
        <f ca="1">Lighting!AD236</f>
        <v/>
      </c>
      <c r="X237" s="210" t="str">
        <f ca="1">Lighting!AE236</f>
        <v/>
      </c>
      <c r="Y237" s="210">
        <f ca="1">Lighting!AF236</f>
        <v>0</v>
      </c>
      <c r="Z237" s="210" t="str">
        <f>Lighting!AH236</f>
        <v/>
      </c>
      <c r="AA237" s="210">
        <f>Lighting!AI236</f>
        <v>0</v>
      </c>
      <c r="AB237" s="210" t="str">
        <f>Lighting!AJ236</f>
        <v>NA</v>
      </c>
      <c r="AC237" s="210">
        <f>Lighting!AK236</f>
        <v>0</v>
      </c>
      <c r="AD237" s="210" t="str">
        <f>Lighting!AL236</f>
        <v/>
      </c>
    </row>
    <row r="238" spans="1:30" x14ac:dyDescent="0.35">
      <c r="A238" s="26">
        <f>Lighting!A237</f>
        <v>0</v>
      </c>
      <c r="B238" s="26">
        <f>Lighting!B237</f>
        <v>0</v>
      </c>
      <c r="C238" s="26">
        <f>Lighting!C237</f>
        <v>0</v>
      </c>
      <c r="D238" s="26">
        <f>Lighting!D237</f>
        <v>0</v>
      </c>
      <c r="E238" s="26">
        <f>Lighting!E237</f>
        <v>0</v>
      </c>
      <c r="F238" s="26" t="str">
        <f ca="1">Lighting!F237</f>
        <v/>
      </c>
      <c r="G238" s="26" t="str">
        <f>Lighting!G237</f>
        <v>None</v>
      </c>
      <c r="H238" s="26">
        <f>Lighting!H237</f>
        <v>0</v>
      </c>
      <c r="I238" s="26" t="str">
        <f>Lighting!I237</f>
        <v/>
      </c>
      <c r="J238" s="26">
        <f>Lighting!J237</f>
        <v>0</v>
      </c>
      <c r="K238" s="26" t="str">
        <f>Lighting!K237</f>
        <v/>
      </c>
      <c r="L238" s="26" t="str">
        <f>Lighting!L237</f>
        <v/>
      </c>
      <c r="M238" s="26" t="str">
        <f>Lighting!M237</f>
        <v>None</v>
      </c>
      <c r="N238" s="26">
        <f>Lighting!N237</f>
        <v>0</v>
      </c>
      <c r="O238" s="26">
        <f>Lighting!O237</f>
        <v>0</v>
      </c>
      <c r="P238" s="26">
        <f ca="1">Lighting!P237</f>
        <v>0</v>
      </c>
      <c r="Q238" s="26">
        <f>Lighting!Q237</f>
        <v>0</v>
      </c>
      <c r="R238" s="26">
        <f ca="1">Lighting!R237</f>
        <v>0</v>
      </c>
      <c r="S238" s="26">
        <f>Lighting!Y237</f>
        <v>0</v>
      </c>
      <c r="T238" s="26" t="str">
        <f ca="1">Lighting!Z237</f>
        <v/>
      </c>
      <c r="U238" s="26">
        <f ca="1">Lighting!AA237</f>
        <v>0</v>
      </c>
      <c r="V238" s="210" t="str">
        <f ca="1">Lighting!AC237</f>
        <v/>
      </c>
      <c r="W238" s="210" t="str">
        <f ca="1">Lighting!AD237</f>
        <v/>
      </c>
      <c r="X238" s="210" t="str">
        <f ca="1">Lighting!AE237</f>
        <v/>
      </c>
      <c r="Y238" s="210">
        <f ca="1">Lighting!AF237</f>
        <v>0</v>
      </c>
      <c r="Z238" s="210" t="str">
        <f>Lighting!AH237</f>
        <v/>
      </c>
      <c r="AA238" s="210">
        <f>Lighting!AI237</f>
        <v>0</v>
      </c>
      <c r="AB238" s="210" t="str">
        <f>Lighting!AJ237</f>
        <v>NA</v>
      </c>
      <c r="AC238" s="210">
        <f>Lighting!AK237</f>
        <v>0</v>
      </c>
      <c r="AD238" s="210" t="str">
        <f>Lighting!AL237</f>
        <v/>
      </c>
    </row>
    <row r="239" spans="1:30" x14ac:dyDescent="0.35">
      <c r="A239" s="26">
        <f>Lighting!A238</f>
        <v>0</v>
      </c>
      <c r="B239" s="26">
        <f>Lighting!B238</f>
        <v>0</v>
      </c>
      <c r="C239" s="26">
        <f>Lighting!C238</f>
        <v>0</v>
      </c>
      <c r="D239" s="26">
        <f>Lighting!D238</f>
        <v>0</v>
      </c>
      <c r="E239" s="26">
        <f>Lighting!E238</f>
        <v>0</v>
      </c>
      <c r="F239" s="26" t="str">
        <f ca="1">Lighting!F238</f>
        <v/>
      </c>
      <c r="G239" s="26" t="str">
        <f>Lighting!G238</f>
        <v>None</v>
      </c>
      <c r="H239" s="26">
        <f>Lighting!H238</f>
        <v>0</v>
      </c>
      <c r="I239" s="26" t="str">
        <f>Lighting!I238</f>
        <v/>
      </c>
      <c r="J239" s="26">
        <f>Lighting!J238</f>
        <v>0</v>
      </c>
      <c r="K239" s="26" t="str">
        <f>Lighting!K238</f>
        <v/>
      </c>
      <c r="L239" s="26" t="str">
        <f>Lighting!L238</f>
        <v/>
      </c>
      <c r="M239" s="26" t="str">
        <f>Lighting!M238</f>
        <v>None</v>
      </c>
      <c r="N239" s="26">
        <f>Lighting!N238</f>
        <v>0</v>
      </c>
      <c r="O239" s="26">
        <f>Lighting!O238</f>
        <v>0</v>
      </c>
      <c r="P239" s="26">
        <f ca="1">Lighting!P238</f>
        <v>0</v>
      </c>
      <c r="Q239" s="26">
        <f>Lighting!Q238</f>
        <v>0</v>
      </c>
      <c r="R239" s="26">
        <f ca="1">Lighting!R238</f>
        <v>0</v>
      </c>
      <c r="S239" s="26">
        <f>Lighting!Y238</f>
        <v>0</v>
      </c>
      <c r="T239" s="26" t="str">
        <f ca="1">Lighting!Z238</f>
        <v/>
      </c>
      <c r="U239" s="26">
        <f ca="1">Lighting!AA238</f>
        <v>0</v>
      </c>
      <c r="V239" s="210" t="str">
        <f ca="1">Lighting!AC238</f>
        <v/>
      </c>
      <c r="W239" s="210" t="str">
        <f ca="1">Lighting!AD238</f>
        <v/>
      </c>
      <c r="X239" s="210" t="str">
        <f ca="1">Lighting!AE238</f>
        <v/>
      </c>
      <c r="Y239" s="210">
        <f ca="1">Lighting!AF238</f>
        <v>0</v>
      </c>
      <c r="Z239" s="210" t="str">
        <f>Lighting!AH238</f>
        <v/>
      </c>
      <c r="AA239" s="210">
        <f>Lighting!AI238</f>
        <v>0</v>
      </c>
      <c r="AB239" s="210" t="str">
        <f>Lighting!AJ238</f>
        <v>NA</v>
      </c>
      <c r="AC239" s="210">
        <f>Lighting!AK238</f>
        <v>0</v>
      </c>
      <c r="AD239" s="210" t="str">
        <f>Lighting!AL238</f>
        <v/>
      </c>
    </row>
    <row r="240" spans="1:30" x14ac:dyDescent="0.35">
      <c r="A240" s="26">
        <f>Lighting!A239</f>
        <v>0</v>
      </c>
      <c r="B240" s="26">
        <f>Lighting!B239</f>
        <v>0</v>
      </c>
      <c r="C240" s="26">
        <f>Lighting!C239</f>
        <v>0</v>
      </c>
      <c r="D240" s="26">
        <f>Lighting!D239</f>
        <v>0</v>
      </c>
      <c r="E240" s="26">
        <f>Lighting!E239</f>
        <v>0</v>
      </c>
      <c r="F240" s="26" t="str">
        <f ca="1">Lighting!F239</f>
        <v/>
      </c>
      <c r="G240" s="26" t="str">
        <f>Lighting!G239</f>
        <v>None</v>
      </c>
      <c r="H240" s="26">
        <f>Lighting!H239</f>
        <v>0</v>
      </c>
      <c r="I240" s="26" t="str">
        <f>Lighting!I239</f>
        <v/>
      </c>
      <c r="J240" s="26">
        <f>Lighting!J239</f>
        <v>0</v>
      </c>
      <c r="K240" s="26" t="str">
        <f>Lighting!K239</f>
        <v/>
      </c>
      <c r="L240" s="26" t="str">
        <f>Lighting!L239</f>
        <v/>
      </c>
      <c r="M240" s="26" t="str">
        <f>Lighting!M239</f>
        <v>None</v>
      </c>
      <c r="N240" s="26">
        <f>Lighting!N239</f>
        <v>0</v>
      </c>
      <c r="O240" s="26">
        <f>Lighting!O239</f>
        <v>0</v>
      </c>
      <c r="P240" s="26">
        <f ca="1">Lighting!P239</f>
        <v>0</v>
      </c>
      <c r="Q240" s="26">
        <f>Lighting!Q239</f>
        <v>0</v>
      </c>
      <c r="R240" s="26">
        <f ca="1">Lighting!R239</f>
        <v>0</v>
      </c>
      <c r="S240" s="26">
        <f>Lighting!Y239</f>
        <v>0</v>
      </c>
      <c r="T240" s="26" t="str">
        <f ca="1">Lighting!Z239</f>
        <v/>
      </c>
      <c r="U240" s="26">
        <f ca="1">Lighting!AA239</f>
        <v>0</v>
      </c>
      <c r="V240" s="210" t="str">
        <f ca="1">Lighting!AC239</f>
        <v/>
      </c>
      <c r="W240" s="210" t="str">
        <f ca="1">Lighting!AD239</f>
        <v/>
      </c>
      <c r="X240" s="210" t="str">
        <f ca="1">Lighting!AE239</f>
        <v/>
      </c>
      <c r="Y240" s="210">
        <f ca="1">Lighting!AF239</f>
        <v>0</v>
      </c>
      <c r="Z240" s="210" t="str">
        <f>Lighting!AH239</f>
        <v/>
      </c>
      <c r="AA240" s="210">
        <f>Lighting!AI239</f>
        <v>0</v>
      </c>
      <c r="AB240" s="210" t="str">
        <f>Lighting!AJ239</f>
        <v>NA</v>
      </c>
      <c r="AC240" s="210">
        <f>Lighting!AK239</f>
        <v>0</v>
      </c>
      <c r="AD240" s="210" t="str">
        <f>Lighting!AL239</f>
        <v/>
      </c>
    </row>
    <row r="241" spans="1:30" x14ac:dyDescent="0.35">
      <c r="A241" s="26">
        <f>Lighting!A240</f>
        <v>0</v>
      </c>
      <c r="B241" s="26">
        <f>Lighting!B240</f>
        <v>0</v>
      </c>
      <c r="C241" s="26">
        <f>Lighting!C240</f>
        <v>0</v>
      </c>
      <c r="D241" s="26">
        <f>Lighting!D240</f>
        <v>0</v>
      </c>
      <c r="E241" s="26">
        <f>Lighting!E240</f>
        <v>0</v>
      </c>
      <c r="F241" s="26" t="str">
        <f ca="1">Lighting!F240</f>
        <v/>
      </c>
      <c r="G241" s="26" t="str">
        <f>Lighting!G240</f>
        <v>None</v>
      </c>
      <c r="H241" s="26">
        <f>Lighting!H240</f>
        <v>0</v>
      </c>
      <c r="I241" s="26" t="str">
        <f>Lighting!I240</f>
        <v/>
      </c>
      <c r="J241" s="26">
        <f>Lighting!J240</f>
        <v>0</v>
      </c>
      <c r="K241" s="26" t="str">
        <f>Lighting!K240</f>
        <v/>
      </c>
      <c r="L241" s="26" t="str">
        <f>Lighting!L240</f>
        <v/>
      </c>
      <c r="M241" s="26" t="str">
        <f>Lighting!M240</f>
        <v>None</v>
      </c>
      <c r="N241" s="26">
        <f>Lighting!N240</f>
        <v>0</v>
      </c>
      <c r="O241" s="26">
        <f>Lighting!O240</f>
        <v>0</v>
      </c>
      <c r="P241" s="26">
        <f ca="1">Lighting!P240</f>
        <v>0</v>
      </c>
      <c r="Q241" s="26">
        <f>Lighting!Q240</f>
        <v>0</v>
      </c>
      <c r="R241" s="26">
        <f ca="1">Lighting!R240</f>
        <v>0</v>
      </c>
      <c r="S241" s="26">
        <f>Lighting!Y240</f>
        <v>0</v>
      </c>
      <c r="T241" s="26" t="str">
        <f ca="1">Lighting!Z240</f>
        <v/>
      </c>
      <c r="U241" s="26">
        <f ca="1">Lighting!AA240</f>
        <v>0</v>
      </c>
      <c r="V241" s="210" t="str">
        <f ca="1">Lighting!AC240</f>
        <v/>
      </c>
      <c r="W241" s="210" t="str">
        <f ca="1">Lighting!AD240</f>
        <v/>
      </c>
      <c r="X241" s="210" t="str">
        <f ca="1">Lighting!AE240</f>
        <v/>
      </c>
      <c r="Y241" s="210">
        <f ca="1">Lighting!AF240</f>
        <v>0</v>
      </c>
      <c r="Z241" s="210" t="str">
        <f>Lighting!AH240</f>
        <v/>
      </c>
      <c r="AA241" s="210">
        <f>Lighting!AI240</f>
        <v>0</v>
      </c>
      <c r="AB241" s="210" t="str">
        <f>Lighting!AJ240</f>
        <v>NA</v>
      </c>
      <c r="AC241" s="210">
        <f>Lighting!AK240</f>
        <v>0</v>
      </c>
      <c r="AD241" s="210" t="str">
        <f>Lighting!AL240</f>
        <v/>
      </c>
    </row>
    <row r="242" spans="1:30" x14ac:dyDescent="0.35">
      <c r="A242" s="26">
        <f>Lighting!A241</f>
        <v>0</v>
      </c>
      <c r="B242" s="26">
        <f>Lighting!B241</f>
        <v>0</v>
      </c>
      <c r="C242" s="26">
        <f>Lighting!C241</f>
        <v>0</v>
      </c>
      <c r="D242" s="26">
        <f>Lighting!D241</f>
        <v>0</v>
      </c>
      <c r="E242" s="26">
        <f>Lighting!E241</f>
        <v>0</v>
      </c>
      <c r="F242" s="26" t="str">
        <f ca="1">Lighting!F241</f>
        <v/>
      </c>
      <c r="G242" s="26" t="str">
        <f>Lighting!G241</f>
        <v>None</v>
      </c>
      <c r="H242" s="26">
        <f>Lighting!H241</f>
        <v>0</v>
      </c>
      <c r="I242" s="26" t="str">
        <f>Lighting!I241</f>
        <v/>
      </c>
      <c r="J242" s="26">
        <f>Lighting!J241</f>
        <v>0</v>
      </c>
      <c r="K242" s="26" t="str">
        <f>Lighting!K241</f>
        <v/>
      </c>
      <c r="L242" s="26" t="str">
        <f>Lighting!L241</f>
        <v/>
      </c>
      <c r="M242" s="26" t="str">
        <f>Lighting!M241</f>
        <v>None</v>
      </c>
      <c r="N242" s="26">
        <f>Lighting!N241</f>
        <v>0</v>
      </c>
      <c r="O242" s="26">
        <f>Lighting!O241</f>
        <v>0</v>
      </c>
      <c r="P242" s="26">
        <f ca="1">Lighting!P241</f>
        <v>0</v>
      </c>
      <c r="Q242" s="26">
        <f>Lighting!Q241</f>
        <v>0</v>
      </c>
      <c r="R242" s="26">
        <f ca="1">Lighting!R241</f>
        <v>0</v>
      </c>
      <c r="S242" s="26">
        <f>Lighting!Y241</f>
        <v>0</v>
      </c>
      <c r="T242" s="26" t="str">
        <f ca="1">Lighting!Z241</f>
        <v/>
      </c>
      <c r="U242" s="26">
        <f ca="1">Lighting!AA241</f>
        <v>0</v>
      </c>
      <c r="V242" s="210" t="str">
        <f ca="1">Lighting!AC241</f>
        <v/>
      </c>
      <c r="W242" s="210" t="str">
        <f ca="1">Lighting!AD241</f>
        <v/>
      </c>
      <c r="X242" s="210" t="str">
        <f ca="1">Lighting!AE241</f>
        <v/>
      </c>
      <c r="Y242" s="210">
        <f ca="1">Lighting!AF241</f>
        <v>0</v>
      </c>
      <c r="Z242" s="210" t="str">
        <f>Lighting!AH241</f>
        <v/>
      </c>
      <c r="AA242" s="210">
        <f>Lighting!AI241</f>
        <v>0</v>
      </c>
      <c r="AB242" s="210" t="str">
        <f>Lighting!AJ241</f>
        <v>NA</v>
      </c>
      <c r="AC242" s="210">
        <f>Lighting!AK241</f>
        <v>0</v>
      </c>
      <c r="AD242" s="210" t="str">
        <f>Lighting!AL241</f>
        <v/>
      </c>
    </row>
    <row r="243" spans="1:30" x14ac:dyDescent="0.35">
      <c r="A243" s="26">
        <f>Lighting!A242</f>
        <v>0</v>
      </c>
      <c r="B243" s="26">
        <f>Lighting!B242</f>
        <v>0</v>
      </c>
      <c r="C243" s="26">
        <f>Lighting!C242</f>
        <v>0</v>
      </c>
      <c r="D243" s="26">
        <f>Lighting!D242</f>
        <v>0</v>
      </c>
      <c r="E243" s="26">
        <f>Lighting!E242</f>
        <v>0</v>
      </c>
      <c r="F243" s="26" t="str">
        <f ca="1">Lighting!F242</f>
        <v/>
      </c>
      <c r="G243" s="26" t="str">
        <f>Lighting!G242</f>
        <v>None</v>
      </c>
      <c r="H243" s="26">
        <f>Lighting!H242</f>
        <v>0</v>
      </c>
      <c r="I243" s="26" t="str">
        <f>Lighting!I242</f>
        <v/>
      </c>
      <c r="J243" s="26">
        <f>Lighting!J242</f>
        <v>0</v>
      </c>
      <c r="K243" s="26" t="str">
        <f>Lighting!K242</f>
        <v/>
      </c>
      <c r="L243" s="26" t="str">
        <f>Lighting!L242</f>
        <v/>
      </c>
      <c r="M243" s="26" t="str">
        <f>Lighting!M242</f>
        <v>None</v>
      </c>
      <c r="N243" s="26">
        <f>Lighting!N242</f>
        <v>0</v>
      </c>
      <c r="O243" s="26">
        <f>Lighting!O242</f>
        <v>0</v>
      </c>
      <c r="P243" s="26">
        <f ca="1">Lighting!P242</f>
        <v>0</v>
      </c>
      <c r="Q243" s="26">
        <f>Lighting!Q242</f>
        <v>0</v>
      </c>
      <c r="R243" s="26">
        <f ca="1">Lighting!R242</f>
        <v>0</v>
      </c>
      <c r="S243" s="26">
        <f>Lighting!Y242</f>
        <v>0</v>
      </c>
      <c r="T243" s="26" t="str">
        <f ca="1">Lighting!Z242</f>
        <v/>
      </c>
      <c r="U243" s="26">
        <f ca="1">Lighting!AA242</f>
        <v>0</v>
      </c>
      <c r="V243" s="210" t="str">
        <f ca="1">Lighting!AC242</f>
        <v/>
      </c>
      <c r="W243" s="210" t="str">
        <f ca="1">Lighting!AD242</f>
        <v/>
      </c>
      <c r="X243" s="210" t="str">
        <f ca="1">Lighting!AE242</f>
        <v/>
      </c>
      <c r="Y243" s="210">
        <f ca="1">Lighting!AF242</f>
        <v>0</v>
      </c>
      <c r="Z243" s="210" t="str">
        <f>Lighting!AH242</f>
        <v/>
      </c>
      <c r="AA243" s="210">
        <f>Lighting!AI242</f>
        <v>0</v>
      </c>
      <c r="AB243" s="210" t="str">
        <f>Lighting!AJ242</f>
        <v>NA</v>
      </c>
      <c r="AC243" s="210">
        <f>Lighting!AK242</f>
        <v>0</v>
      </c>
      <c r="AD243" s="210" t="str">
        <f>Lighting!AL242</f>
        <v/>
      </c>
    </row>
    <row r="244" spans="1:30" x14ac:dyDescent="0.35">
      <c r="A244" s="26">
        <f>Lighting!A243</f>
        <v>0</v>
      </c>
      <c r="B244" s="26">
        <f>Lighting!B243</f>
        <v>0</v>
      </c>
      <c r="C244" s="26">
        <f>Lighting!C243</f>
        <v>0</v>
      </c>
      <c r="D244" s="26">
        <f>Lighting!D243</f>
        <v>0</v>
      </c>
      <c r="E244" s="26">
        <f>Lighting!E243</f>
        <v>0</v>
      </c>
      <c r="F244" s="26" t="str">
        <f ca="1">Lighting!F243</f>
        <v/>
      </c>
      <c r="G244" s="26" t="str">
        <f>Lighting!G243</f>
        <v>None</v>
      </c>
      <c r="H244" s="26">
        <f>Lighting!H243</f>
        <v>0</v>
      </c>
      <c r="I244" s="26" t="str">
        <f>Lighting!I243</f>
        <v/>
      </c>
      <c r="J244" s="26">
        <f>Lighting!J243</f>
        <v>0</v>
      </c>
      <c r="K244" s="26" t="str">
        <f>Lighting!K243</f>
        <v/>
      </c>
      <c r="L244" s="26" t="str">
        <f>Lighting!L243</f>
        <v/>
      </c>
      <c r="M244" s="26" t="str">
        <f>Lighting!M243</f>
        <v>None</v>
      </c>
      <c r="N244" s="26">
        <f>Lighting!N243</f>
        <v>0</v>
      </c>
      <c r="O244" s="26">
        <f>Lighting!O243</f>
        <v>0</v>
      </c>
      <c r="P244" s="26">
        <f ca="1">Lighting!P243</f>
        <v>0</v>
      </c>
      <c r="Q244" s="26">
        <f>Lighting!Q243</f>
        <v>0</v>
      </c>
      <c r="R244" s="26">
        <f ca="1">Lighting!R243</f>
        <v>0</v>
      </c>
      <c r="S244" s="26">
        <f>Lighting!Y243</f>
        <v>0</v>
      </c>
      <c r="T244" s="26" t="str">
        <f ca="1">Lighting!Z243</f>
        <v/>
      </c>
      <c r="U244" s="26">
        <f ca="1">Lighting!AA243</f>
        <v>0</v>
      </c>
      <c r="V244" s="210" t="str">
        <f ca="1">Lighting!AC243</f>
        <v/>
      </c>
      <c r="W244" s="210" t="str">
        <f ca="1">Lighting!AD243</f>
        <v/>
      </c>
      <c r="X244" s="210" t="str">
        <f ca="1">Lighting!AE243</f>
        <v/>
      </c>
      <c r="Y244" s="210">
        <f ca="1">Lighting!AF243</f>
        <v>0</v>
      </c>
      <c r="Z244" s="210" t="str">
        <f>Lighting!AH243</f>
        <v/>
      </c>
      <c r="AA244" s="210">
        <f>Lighting!AI243</f>
        <v>0</v>
      </c>
      <c r="AB244" s="210" t="str">
        <f>Lighting!AJ243</f>
        <v>NA</v>
      </c>
      <c r="AC244" s="210">
        <f>Lighting!AK243</f>
        <v>0</v>
      </c>
      <c r="AD244" s="210" t="str">
        <f>Lighting!AL243</f>
        <v/>
      </c>
    </row>
    <row r="245" spans="1:30" x14ac:dyDescent="0.35">
      <c r="A245" s="26">
        <f>Lighting!A244</f>
        <v>0</v>
      </c>
      <c r="B245" s="26">
        <f>Lighting!B244</f>
        <v>0</v>
      </c>
      <c r="C245" s="26">
        <f>Lighting!C244</f>
        <v>0</v>
      </c>
      <c r="D245" s="26">
        <f>Lighting!D244</f>
        <v>0</v>
      </c>
      <c r="E245" s="26">
        <f>Lighting!E244</f>
        <v>0</v>
      </c>
      <c r="F245" s="26" t="str">
        <f ca="1">Lighting!F244</f>
        <v/>
      </c>
      <c r="G245" s="26" t="str">
        <f>Lighting!G244</f>
        <v>None</v>
      </c>
      <c r="H245" s="26">
        <f>Lighting!H244</f>
        <v>0</v>
      </c>
      <c r="I245" s="26" t="str">
        <f>Lighting!I244</f>
        <v/>
      </c>
      <c r="J245" s="26">
        <f>Lighting!J244</f>
        <v>0</v>
      </c>
      <c r="K245" s="26" t="str">
        <f>Lighting!K244</f>
        <v/>
      </c>
      <c r="L245" s="26" t="str">
        <f>Lighting!L244</f>
        <v/>
      </c>
      <c r="M245" s="26" t="str">
        <f>Lighting!M244</f>
        <v>None</v>
      </c>
      <c r="N245" s="26">
        <f>Lighting!N244</f>
        <v>0</v>
      </c>
      <c r="O245" s="26">
        <f>Lighting!O244</f>
        <v>0</v>
      </c>
      <c r="P245" s="26">
        <f ca="1">Lighting!P244</f>
        <v>0</v>
      </c>
      <c r="Q245" s="26">
        <f>Lighting!Q244</f>
        <v>0</v>
      </c>
      <c r="R245" s="26">
        <f ca="1">Lighting!R244</f>
        <v>0</v>
      </c>
      <c r="S245" s="26">
        <f>Lighting!Y244</f>
        <v>0</v>
      </c>
      <c r="T245" s="26" t="str">
        <f ca="1">Lighting!Z244</f>
        <v/>
      </c>
      <c r="U245" s="26">
        <f ca="1">Lighting!AA244</f>
        <v>0</v>
      </c>
      <c r="V245" s="210" t="str">
        <f ca="1">Lighting!AC244</f>
        <v/>
      </c>
      <c r="W245" s="210" t="str">
        <f ca="1">Lighting!AD244</f>
        <v/>
      </c>
      <c r="X245" s="210" t="str">
        <f ca="1">Lighting!AE244</f>
        <v/>
      </c>
      <c r="Y245" s="210">
        <f ca="1">Lighting!AF244</f>
        <v>0</v>
      </c>
      <c r="Z245" s="210" t="str">
        <f>Lighting!AH244</f>
        <v/>
      </c>
      <c r="AA245" s="210">
        <f>Lighting!AI244</f>
        <v>0</v>
      </c>
      <c r="AB245" s="210" t="str">
        <f>Lighting!AJ244</f>
        <v>NA</v>
      </c>
      <c r="AC245" s="210">
        <f>Lighting!AK244</f>
        <v>0</v>
      </c>
      <c r="AD245" s="210" t="str">
        <f>Lighting!AL244</f>
        <v/>
      </c>
    </row>
    <row r="246" spans="1:30" x14ac:dyDescent="0.35">
      <c r="A246" s="26">
        <f>Lighting!A245</f>
        <v>0</v>
      </c>
      <c r="B246" s="26">
        <f>Lighting!B245</f>
        <v>0</v>
      </c>
      <c r="C246" s="26">
        <f>Lighting!C245</f>
        <v>0</v>
      </c>
      <c r="D246" s="26">
        <f>Lighting!D245</f>
        <v>0</v>
      </c>
      <c r="E246" s="26">
        <f>Lighting!E245</f>
        <v>0</v>
      </c>
      <c r="F246" s="26" t="str">
        <f ca="1">Lighting!F245</f>
        <v/>
      </c>
      <c r="G246" s="26" t="str">
        <f>Lighting!G245</f>
        <v>None</v>
      </c>
      <c r="H246" s="26">
        <f>Lighting!H245</f>
        <v>0</v>
      </c>
      <c r="I246" s="26" t="str">
        <f>Lighting!I245</f>
        <v/>
      </c>
      <c r="J246" s="26">
        <f>Lighting!J245</f>
        <v>0</v>
      </c>
      <c r="K246" s="26" t="str">
        <f>Lighting!K245</f>
        <v/>
      </c>
      <c r="L246" s="26" t="str">
        <f>Lighting!L245</f>
        <v/>
      </c>
      <c r="M246" s="26" t="str">
        <f>Lighting!M245</f>
        <v>None</v>
      </c>
      <c r="N246" s="26">
        <f>Lighting!N245</f>
        <v>0</v>
      </c>
      <c r="O246" s="26">
        <f>Lighting!O245</f>
        <v>0</v>
      </c>
      <c r="P246" s="26">
        <f ca="1">Lighting!P245</f>
        <v>0</v>
      </c>
      <c r="Q246" s="26">
        <f>Lighting!Q245</f>
        <v>0</v>
      </c>
      <c r="R246" s="26">
        <f ca="1">Lighting!R245</f>
        <v>0</v>
      </c>
      <c r="S246" s="26">
        <f>Lighting!Y245</f>
        <v>0</v>
      </c>
      <c r="T246" s="26" t="str">
        <f ca="1">Lighting!Z245</f>
        <v/>
      </c>
      <c r="U246" s="26">
        <f ca="1">Lighting!AA245</f>
        <v>0</v>
      </c>
      <c r="V246" s="210" t="str">
        <f ca="1">Lighting!AC245</f>
        <v/>
      </c>
      <c r="W246" s="210" t="str">
        <f ca="1">Lighting!AD245</f>
        <v/>
      </c>
      <c r="X246" s="210" t="str">
        <f ca="1">Lighting!AE245</f>
        <v/>
      </c>
      <c r="Y246" s="210">
        <f ca="1">Lighting!AF245</f>
        <v>0</v>
      </c>
      <c r="Z246" s="210" t="str">
        <f>Lighting!AH245</f>
        <v/>
      </c>
      <c r="AA246" s="210">
        <f>Lighting!AI245</f>
        <v>0</v>
      </c>
      <c r="AB246" s="210" t="str">
        <f>Lighting!AJ245</f>
        <v>NA</v>
      </c>
      <c r="AC246" s="210">
        <f>Lighting!AK245</f>
        <v>0</v>
      </c>
      <c r="AD246" s="210" t="str">
        <f>Lighting!AL245</f>
        <v/>
      </c>
    </row>
    <row r="247" spans="1:30" x14ac:dyDescent="0.35">
      <c r="A247" s="26">
        <f>Lighting!A246</f>
        <v>0</v>
      </c>
      <c r="B247" s="26">
        <f>Lighting!B246</f>
        <v>0</v>
      </c>
      <c r="C247" s="26">
        <f>Lighting!C246</f>
        <v>0</v>
      </c>
      <c r="D247" s="26">
        <f>Lighting!D246</f>
        <v>0</v>
      </c>
      <c r="E247" s="26">
        <f>Lighting!E246</f>
        <v>0</v>
      </c>
      <c r="F247" s="26" t="str">
        <f ca="1">Lighting!F246</f>
        <v/>
      </c>
      <c r="G247" s="26" t="str">
        <f>Lighting!G246</f>
        <v>None</v>
      </c>
      <c r="H247" s="26">
        <f>Lighting!H246</f>
        <v>0</v>
      </c>
      <c r="I247" s="26" t="str">
        <f>Lighting!I246</f>
        <v/>
      </c>
      <c r="J247" s="26">
        <f>Lighting!J246</f>
        <v>0</v>
      </c>
      <c r="K247" s="26" t="str">
        <f>Lighting!K246</f>
        <v/>
      </c>
      <c r="L247" s="26" t="str">
        <f>Lighting!L246</f>
        <v/>
      </c>
      <c r="M247" s="26" t="str">
        <f>Lighting!M246</f>
        <v>None</v>
      </c>
      <c r="N247" s="26">
        <f>Lighting!N246</f>
        <v>0</v>
      </c>
      <c r="O247" s="26">
        <f>Lighting!O246</f>
        <v>0</v>
      </c>
      <c r="P247" s="26">
        <f ca="1">Lighting!P246</f>
        <v>0</v>
      </c>
      <c r="Q247" s="26">
        <f>Lighting!Q246</f>
        <v>0</v>
      </c>
      <c r="R247" s="26">
        <f ca="1">Lighting!R246</f>
        <v>0</v>
      </c>
      <c r="S247" s="26">
        <f>Lighting!Y246</f>
        <v>0</v>
      </c>
      <c r="T247" s="26" t="str">
        <f ca="1">Lighting!Z246</f>
        <v/>
      </c>
      <c r="U247" s="26">
        <f ca="1">Lighting!AA246</f>
        <v>0</v>
      </c>
      <c r="V247" s="210" t="str">
        <f ca="1">Lighting!AC246</f>
        <v/>
      </c>
      <c r="W247" s="210" t="str">
        <f ca="1">Lighting!AD246</f>
        <v/>
      </c>
      <c r="X247" s="210" t="str">
        <f ca="1">Lighting!AE246</f>
        <v/>
      </c>
      <c r="Y247" s="210">
        <f ca="1">Lighting!AF246</f>
        <v>0</v>
      </c>
      <c r="Z247" s="210" t="str">
        <f>Lighting!AH246</f>
        <v/>
      </c>
      <c r="AA247" s="210">
        <f>Lighting!AI246</f>
        <v>0</v>
      </c>
      <c r="AB247" s="210" t="str">
        <f>Lighting!AJ246</f>
        <v>NA</v>
      </c>
      <c r="AC247" s="210">
        <f>Lighting!AK246</f>
        <v>0</v>
      </c>
      <c r="AD247" s="210" t="str">
        <f>Lighting!AL246</f>
        <v/>
      </c>
    </row>
    <row r="248" spans="1:30" x14ac:dyDescent="0.35">
      <c r="A248" s="26">
        <f>Lighting!A247</f>
        <v>0</v>
      </c>
      <c r="B248" s="26">
        <f>Lighting!B247</f>
        <v>0</v>
      </c>
      <c r="C248" s="26">
        <f>Lighting!C247</f>
        <v>0</v>
      </c>
      <c r="D248" s="26">
        <f>Lighting!D247</f>
        <v>0</v>
      </c>
      <c r="E248" s="26">
        <f>Lighting!E247</f>
        <v>0</v>
      </c>
      <c r="F248" s="26" t="str">
        <f ca="1">Lighting!F247</f>
        <v/>
      </c>
      <c r="G248" s="26" t="str">
        <f>Lighting!G247</f>
        <v>None</v>
      </c>
      <c r="H248" s="26">
        <f>Lighting!H247</f>
        <v>0</v>
      </c>
      <c r="I248" s="26" t="str">
        <f>Lighting!I247</f>
        <v/>
      </c>
      <c r="J248" s="26">
        <f>Lighting!J247</f>
        <v>0</v>
      </c>
      <c r="K248" s="26" t="str">
        <f>Lighting!K247</f>
        <v/>
      </c>
      <c r="L248" s="26" t="str">
        <f>Lighting!L247</f>
        <v/>
      </c>
      <c r="M248" s="26" t="str">
        <f>Lighting!M247</f>
        <v>None</v>
      </c>
      <c r="N248" s="26">
        <f>Lighting!N247</f>
        <v>0</v>
      </c>
      <c r="O248" s="26">
        <f>Lighting!O247</f>
        <v>0</v>
      </c>
      <c r="P248" s="26">
        <f ca="1">Lighting!P247</f>
        <v>0</v>
      </c>
      <c r="Q248" s="26">
        <f>Lighting!Q247</f>
        <v>0</v>
      </c>
      <c r="R248" s="26">
        <f ca="1">Lighting!R247</f>
        <v>0</v>
      </c>
      <c r="S248" s="26">
        <f>Lighting!Y247</f>
        <v>0</v>
      </c>
      <c r="T248" s="26" t="str">
        <f ca="1">Lighting!Z247</f>
        <v/>
      </c>
      <c r="U248" s="26">
        <f ca="1">Lighting!AA247</f>
        <v>0</v>
      </c>
      <c r="V248" s="210" t="str">
        <f ca="1">Lighting!AC247</f>
        <v/>
      </c>
      <c r="W248" s="210" t="str">
        <f ca="1">Lighting!AD247</f>
        <v/>
      </c>
      <c r="X248" s="210" t="str">
        <f ca="1">Lighting!AE247</f>
        <v/>
      </c>
      <c r="Y248" s="210">
        <f ca="1">Lighting!AF247</f>
        <v>0</v>
      </c>
      <c r="Z248" s="210" t="str">
        <f>Lighting!AH247</f>
        <v/>
      </c>
      <c r="AA248" s="210">
        <f>Lighting!AI247</f>
        <v>0</v>
      </c>
      <c r="AB248" s="210" t="str">
        <f>Lighting!AJ247</f>
        <v>NA</v>
      </c>
      <c r="AC248" s="210">
        <f>Lighting!AK247</f>
        <v>0</v>
      </c>
      <c r="AD248" s="210" t="str">
        <f>Lighting!AL247</f>
        <v/>
      </c>
    </row>
    <row r="249" spans="1:30" x14ac:dyDescent="0.35">
      <c r="A249" s="26">
        <f>Lighting!A248</f>
        <v>0</v>
      </c>
      <c r="B249" s="26">
        <f>Lighting!B248</f>
        <v>0</v>
      </c>
      <c r="C249" s="26">
        <f>Lighting!C248</f>
        <v>0</v>
      </c>
      <c r="D249" s="26">
        <f>Lighting!D248</f>
        <v>0</v>
      </c>
      <c r="E249" s="26">
        <f>Lighting!E248</f>
        <v>0</v>
      </c>
      <c r="F249" s="26" t="str">
        <f ca="1">Lighting!F248</f>
        <v/>
      </c>
      <c r="G249" s="26" t="str">
        <f>Lighting!G248</f>
        <v>None</v>
      </c>
      <c r="H249" s="26">
        <f>Lighting!H248</f>
        <v>0</v>
      </c>
      <c r="I249" s="26" t="str">
        <f>Lighting!I248</f>
        <v/>
      </c>
      <c r="J249" s="26">
        <f>Lighting!J248</f>
        <v>0</v>
      </c>
      <c r="K249" s="26" t="str">
        <f>Lighting!K248</f>
        <v/>
      </c>
      <c r="L249" s="26" t="str">
        <f>Lighting!L248</f>
        <v/>
      </c>
      <c r="M249" s="26" t="str">
        <f>Lighting!M248</f>
        <v>None</v>
      </c>
      <c r="N249" s="26">
        <f>Lighting!N248</f>
        <v>0</v>
      </c>
      <c r="O249" s="26">
        <f>Lighting!O248</f>
        <v>0</v>
      </c>
      <c r="P249" s="26">
        <f ca="1">Lighting!P248</f>
        <v>0</v>
      </c>
      <c r="Q249" s="26">
        <f>Lighting!Q248</f>
        <v>0</v>
      </c>
      <c r="R249" s="26">
        <f ca="1">Lighting!R248</f>
        <v>0</v>
      </c>
      <c r="S249" s="26">
        <f>Lighting!Y248</f>
        <v>0</v>
      </c>
      <c r="T249" s="26" t="str">
        <f ca="1">Lighting!Z248</f>
        <v/>
      </c>
      <c r="U249" s="26">
        <f ca="1">Lighting!AA248</f>
        <v>0</v>
      </c>
      <c r="V249" s="210" t="str">
        <f ca="1">Lighting!AC248</f>
        <v/>
      </c>
      <c r="W249" s="210" t="str">
        <f ca="1">Lighting!AD248</f>
        <v/>
      </c>
      <c r="X249" s="210" t="str">
        <f ca="1">Lighting!AE248</f>
        <v/>
      </c>
      <c r="Y249" s="210">
        <f ca="1">Lighting!AF248</f>
        <v>0</v>
      </c>
      <c r="Z249" s="210" t="str">
        <f>Lighting!AH248</f>
        <v/>
      </c>
      <c r="AA249" s="210">
        <f>Lighting!AI248</f>
        <v>0</v>
      </c>
      <c r="AB249" s="210" t="str">
        <f>Lighting!AJ248</f>
        <v>NA</v>
      </c>
      <c r="AC249" s="210">
        <f>Lighting!AK248</f>
        <v>0</v>
      </c>
      <c r="AD249" s="210" t="str">
        <f>Lighting!AL248</f>
        <v/>
      </c>
    </row>
    <row r="250" spans="1:30" x14ac:dyDescent="0.35">
      <c r="A250" s="26">
        <f>Lighting!A249</f>
        <v>0</v>
      </c>
      <c r="B250" s="26">
        <f>Lighting!B249</f>
        <v>0</v>
      </c>
      <c r="C250" s="26">
        <f>Lighting!C249</f>
        <v>0</v>
      </c>
      <c r="D250" s="26">
        <f>Lighting!D249</f>
        <v>0</v>
      </c>
      <c r="E250" s="26">
        <f>Lighting!E249</f>
        <v>0</v>
      </c>
      <c r="F250" s="26" t="str">
        <f ca="1">Lighting!F249</f>
        <v/>
      </c>
      <c r="G250" s="26" t="str">
        <f>Lighting!G249</f>
        <v>None</v>
      </c>
      <c r="H250" s="26">
        <f>Lighting!H249</f>
        <v>0</v>
      </c>
      <c r="I250" s="26" t="str">
        <f>Lighting!I249</f>
        <v/>
      </c>
      <c r="J250" s="26">
        <f>Lighting!J249</f>
        <v>0</v>
      </c>
      <c r="K250" s="26" t="str">
        <f>Lighting!K249</f>
        <v/>
      </c>
      <c r="L250" s="26" t="str">
        <f>Lighting!L249</f>
        <v/>
      </c>
      <c r="M250" s="26" t="str">
        <f>Lighting!M249</f>
        <v>None</v>
      </c>
      <c r="N250" s="26">
        <f>Lighting!N249</f>
        <v>0</v>
      </c>
      <c r="O250" s="26">
        <f>Lighting!O249</f>
        <v>0</v>
      </c>
      <c r="P250" s="26">
        <f ca="1">Lighting!P249</f>
        <v>0</v>
      </c>
      <c r="Q250" s="26">
        <f>Lighting!Q249</f>
        <v>0</v>
      </c>
      <c r="R250" s="26">
        <f ca="1">Lighting!R249</f>
        <v>0</v>
      </c>
      <c r="S250" s="26">
        <f>Lighting!Y249</f>
        <v>0</v>
      </c>
      <c r="T250" s="26" t="str">
        <f ca="1">Lighting!Z249</f>
        <v/>
      </c>
      <c r="U250" s="26">
        <f ca="1">Lighting!AA249</f>
        <v>0</v>
      </c>
      <c r="V250" s="210" t="str">
        <f ca="1">Lighting!AC249</f>
        <v/>
      </c>
      <c r="W250" s="210" t="str">
        <f ca="1">Lighting!AD249</f>
        <v/>
      </c>
      <c r="X250" s="210" t="str">
        <f ca="1">Lighting!AE249</f>
        <v/>
      </c>
      <c r="Y250" s="210">
        <f ca="1">Lighting!AF249</f>
        <v>0</v>
      </c>
      <c r="Z250" s="210" t="str">
        <f>Lighting!AH249</f>
        <v/>
      </c>
      <c r="AA250" s="210">
        <f>Lighting!AI249</f>
        <v>0</v>
      </c>
      <c r="AB250" s="210" t="str">
        <f>Lighting!AJ249</f>
        <v>NA</v>
      </c>
      <c r="AC250" s="210">
        <f>Lighting!AK249</f>
        <v>0</v>
      </c>
      <c r="AD250" s="210" t="str">
        <f>Lighting!AL249</f>
        <v/>
      </c>
    </row>
    <row r="251" spans="1:30" x14ac:dyDescent="0.35">
      <c r="A251" s="26">
        <f>Lighting!A250</f>
        <v>0</v>
      </c>
      <c r="B251" s="26">
        <f>Lighting!B250</f>
        <v>0</v>
      </c>
      <c r="C251" s="26">
        <f>Lighting!C250</f>
        <v>0</v>
      </c>
      <c r="D251" s="26">
        <f>Lighting!D250</f>
        <v>0</v>
      </c>
      <c r="E251" s="26">
        <f>Lighting!E250</f>
        <v>0</v>
      </c>
      <c r="F251" s="26" t="str">
        <f ca="1">Lighting!F250</f>
        <v/>
      </c>
      <c r="G251" s="26" t="str">
        <f>Lighting!G250</f>
        <v>None</v>
      </c>
      <c r="H251" s="26">
        <f>Lighting!H250</f>
        <v>0</v>
      </c>
      <c r="I251" s="26" t="str">
        <f>Lighting!I250</f>
        <v/>
      </c>
      <c r="J251" s="26">
        <f>Lighting!J250</f>
        <v>0</v>
      </c>
      <c r="K251" s="26" t="str">
        <f>Lighting!K250</f>
        <v/>
      </c>
      <c r="L251" s="26" t="str">
        <f>Lighting!L250</f>
        <v/>
      </c>
      <c r="M251" s="26" t="str">
        <f>Lighting!M250</f>
        <v>None</v>
      </c>
      <c r="N251" s="26">
        <f>Lighting!N250</f>
        <v>0</v>
      </c>
      <c r="O251" s="26">
        <f>Lighting!O250</f>
        <v>0</v>
      </c>
      <c r="P251" s="26">
        <f ca="1">Lighting!P250</f>
        <v>0</v>
      </c>
      <c r="Q251" s="26">
        <f>Lighting!Q250</f>
        <v>0</v>
      </c>
      <c r="R251" s="26">
        <f ca="1">Lighting!R250</f>
        <v>0</v>
      </c>
      <c r="S251" s="26">
        <f>Lighting!Y250</f>
        <v>0</v>
      </c>
      <c r="T251" s="26" t="str">
        <f ca="1">Lighting!Z250</f>
        <v/>
      </c>
      <c r="U251" s="26">
        <f ca="1">Lighting!AA250</f>
        <v>0</v>
      </c>
      <c r="V251" s="210" t="str">
        <f ca="1">Lighting!AC250</f>
        <v/>
      </c>
      <c r="W251" s="210" t="str">
        <f ca="1">Lighting!AD250</f>
        <v/>
      </c>
      <c r="X251" s="210" t="str">
        <f ca="1">Lighting!AE250</f>
        <v/>
      </c>
      <c r="Y251" s="210">
        <f ca="1">Lighting!AF250</f>
        <v>0</v>
      </c>
      <c r="Z251" s="210" t="str">
        <f>Lighting!AH250</f>
        <v/>
      </c>
      <c r="AA251" s="210">
        <f>Lighting!AI250</f>
        <v>0</v>
      </c>
      <c r="AB251" s="210" t="str">
        <f>Lighting!AJ250</f>
        <v>NA</v>
      </c>
      <c r="AC251" s="210">
        <f>Lighting!AK250</f>
        <v>0</v>
      </c>
      <c r="AD251" s="210" t="str">
        <f>Lighting!AL250</f>
        <v/>
      </c>
    </row>
    <row r="252" spans="1:30" x14ac:dyDescent="0.35">
      <c r="A252" s="26">
        <f>Lighting!A251</f>
        <v>0</v>
      </c>
      <c r="B252" s="26">
        <f>Lighting!B251</f>
        <v>0</v>
      </c>
      <c r="C252" s="26">
        <f>Lighting!C251</f>
        <v>0</v>
      </c>
      <c r="D252" s="26">
        <f>Lighting!D251</f>
        <v>0</v>
      </c>
      <c r="E252" s="26">
        <f>Lighting!E251</f>
        <v>0</v>
      </c>
      <c r="F252" s="26" t="str">
        <f ca="1">Lighting!F251</f>
        <v/>
      </c>
      <c r="G252" s="26" t="str">
        <f>Lighting!G251</f>
        <v>None</v>
      </c>
      <c r="H252" s="26">
        <f>Lighting!H251</f>
        <v>0</v>
      </c>
      <c r="I252" s="26" t="str">
        <f>Lighting!I251</f>
        <v/>
      </c>
      <c r="J252" s="26">
        <f>Lighting!J251</f>
        <v>0</v>
      </c>
      <c r="K252" s="26" t="str">
        <f>Lighting!K251</f>
        <v/>
      </c>
      <c r="L252" s="26" t="str">
        <f>Lighting!L251</f>
        <v/>
      </c>
      <c r="M252" s="26" t="str">
        <f>Lighting!M251</f>
        <v>None</v>
      </c>
      <c r="N252" s="26">
        <f>Lighting!N251</f>
        <v>0</v>
      </c>
      <c r="O252" s="26">
        <f>Lighting!O251</f>
        <v>0</v>
      </c>
      <c r="P252" s="26">
        <f ca="1">Lighting!P251</f>
        <v>0</v>
      </c>
      <c r="Q252" s="26">
        <f>Lighting!Q251</f>
        <v>0</v>
      </c>
      <c r="R252" s="26">
        <f ca="1">Lighting!R251</f>
        <v>0</v>
      </c>
      <c r="S252" s="26">
        <f>Lighting!Y251</f>
        <v>0</v>
      </c>
      <c r="T252" s="26" t="str">
        <f ca="1">Lighting!Z251</f>
        <v/>
      </c>
      <c r="U252" s="26">
        <f ca="1">Lighting!AA251</f>
        <v>0</v>
      </c>
      <c r="V252" s="210" t="str">
        <f ca="1">Lighting!AC251</f>
        <v/>
      </c>
      <c r="W252" s="210" t="str">
        <f ca="1">Lighting!AD251</f>
        <v/>
      </c>
      <c r="X252" s="210" t="str">
        <f ca="1">Lighting!AE251</f>
        <v/>
      </c>
      <c r="Y252" s="210">
        <f ca="1">Lighting!AF251</f>
        <v>0</v>
      </c>
      <c r="Z252" s="210" t="str">
        <f>Lighting!AH251</f>
        <v/>
      </c>
      <c r="AA252" s="210">
        <f>Lighting!AI251</f>
        <v>0</v>
      </c>
      <c r="AB252" s="210" t="str">
        <f>Lighting!AJ251</f>
        <v>NA</v>
      </c>
      <c r="AC252" s="210">
        <f>Lighting!AK251</f>
        <v>0</v>
      </c>
      <c r="AD252" s="210" t="str">
        <f>Lighting!AL251</f>
        <v/>
      </c>
    </row>
    <row r="253" spans="1:30" x14ac:dyDescent="0.35">
      <c r="A253" s="26">
        <f>Lighting!A252</f>
        <v>0</v>
      </c>
      <c r="B253" s="26">
        <f>Lighting!B252</f>
        <v>0</v>
      </c>
      <c r="C253" s="26">
        <f>Lighting!C252</f>
        <v>0</v>
      </c>
      <c r="D253" s="26">
        <f>Lighting!D252</f>
        <v>0</v>
      </c>
      <c r="E253" s="26">
        <f>Lighting!E252</f>
        <v>0</v>
      </c>
      <c r="F253" s="26" t="str">
        <f ca="1">Lighting!F252</f>
        <v/>
      </c>
      <c r="G253" s="26" t="str">
        <f>Lighting!G252</f>
        <v>None</v>
      </c>
      <c r="H253" s="26">
        <f>Lighting!H252</f>
        <v>0</v>
      </c>
      <c r="I253" s="26" t="str">
        <f>Lighting!I252</f>
        <v/>
      </c>
      <c r="J253" s="26">
        <f>Lighting!J252</f>
        <v>0</v>
      </c>
      <c r="K253" s="26" t="str">
        <f>Lighting!K252</f>
        <v/>
      </c>
      <c r="L253" s="26" t="str">
        <f>Lighting!L252</f>
        <v/>
      </c>
      <c r="M253" s="26" t="str">
        <f>Lighting!M252</f>
        <v>None</v>
      </c>
      <c r="N253" s="26">
        <f>Lighting!N252</f>
        <v>0</v>
      </c>
      <c r="O253" s="26">
        <f>Lighting!O252</f>
        <v>0</v>
      </c>
      <c r="P253" s="26">
        <f ca="1">Lighting!P252</f>
        <v>0</v>
      </c>
      <c r="Q253" s="26">
        <f>Lighting!Q252</f>
        <v>0</v>
      </c>
      <c r="R253" s="26">
        <f ca="1">Lighting!R252</f>
        <v>0</v>
      </c>
      <c r="S253" s="26">
        <f>Lighting!Y252</f>
        <v>0</v>
      </c>
      <c r="T253" s="26" t="str">
        <f ca="1">Lighting!Z252</f>
        <v/>
      </c>
      <c r="U253" s="26">
        <f ca="1">Lighting!AA252</f>
        <v>0</v>
      </c>
      <c r="V253" s="210" t="str">
        <f ca="1">Lighting!AC252</f>
        <v/>
      </c>
      <c r="W253" s="210" t="str">
        <f ca="1">Lighting!AD252</f>
        <v/>
      </c>
      <c r="X253" s="210" t="str">
        <f ca="1">Lighting!AE252</f>
        <v/>
      </c>
      <c r="Y253" s="210">
        <f ca="1">Lighting!AF252</f>
        <v>0</v>
      </c>
      <c r="Z253" s="210" t="str">
        <f>Lighting!AH252</f>
        <v/>
      </c>
      <c r="AA253" s="210">
        <f>Lighting!AI252</f>
        <v>0</v>
      </c>
      <c r="AB253" s="210" t="str">
        <f>Lighting!AJ252</f>
        <v>NA</v>
      </c>
      <c r="AC253" s="210">
        <f>Lighting!AK252</f>
        <v>0</v>
      </c>
      <c r="AD253" s="210" t="str">
        <f>Lighting!AL252</f>
        <v/>
      </c>
    </row>
    <row r="254" spans="1:30" x14ac:dyDescent="0.35">
      <c r="A254" s="26">
        <f>Lighting!A253</f>
        <v>0</v>
      </c>
      <c r="B254" s="26">
        <f>Lighting!B253</f>
        <v>0</v>
      </c>
      <c r="C254" s="26">
        <f>Lighting!C253</f>
        <v>0</v>
      </c>
      <c r="D254" s="26">
        <f>Lighting!D253</f>
        <v>0</v>
      </c>
      <c r="E254" s="26">
        <f>Lighting!E253</f>
        <v>0</v>
      </c>
      <c r="F254" s="26" t="str">
        <f ca="1">Lighting!F253</f>
        <v/>
      </c>
      <c r="G254" s="26" t="str">
        <f>Lighting!G253</f>
        <v>None</v>
      </c>
      <c r="H254" s="26">
        <f>Lighting!H253</f>
        <v>0</v>
      </c>
      <c r="I254" s="26" t="str">
        <f>Lighting!I253</f>
        <v/>
      </c>
      <c r="J254" s="26">
        <f>Lighting!J253</f>
        <v>0</v>
      </c>
      <c r="K254" s="26" t="str">
        <f>Lighting!K253</f>
        <v/>
      </c>
      <c r="L254" s="26" t="str">
        <f>Lighting!L253</f>
        <v/>
      </c>
      <c r="M254" s="26" t="str">
        <f>Lighting!M253</f>
        <v>None</v>
      </c>
      <c r="N254" s="26">
        <f>Lighting!N253</f>
        <v>0</v>
      </c>
      <c r="O254" s="26">
        <f>Lighting!O253</f>
        <v>0</v>
      </c>
      <c r="P254" s="26">
        <f ca="1">Lighting!P253</f>
        <v>0</v>
      </c>
      <c r="Q254" s="26">
        <f>Lighting!Q253</f>
        <v>0</v>
      </c>
      <c r="R254" s="26">
        <f ca="1">Lighting!R253</f>
        <v>0</v>
      </c>
      <c r="S254" s="26">
        <f>Lighting!Y253</f>
        <v>0</v>
      </c>
      <c r="T254" s="26" t="str">
        <f ca="1">Lighting!Z253</f>
        <v/>
      </c>
      <c r="U254" s="26">
        <f ca="1">Lighting!AA253</f>
        <v>0</v>
      </c>
      <c r="V254" s="210" t="str">
        <f ca="1">Lighting!AC253</f>
        <v/>
      </c>
      <c r="W254" s="210" t="str">
        <f ca="1">Lighting!AD253</f>
        <v/>
      </c>
      <c r="X254" s="210" t="str">
        <f ca="1">Lighting!AE253</f>
        <v/>
      </c>
      <c r="Y254" s="210">
        <f ca="1">Lighting!AF253</f>
        <v>0</v>
      </c>
      <c r="Z254" s="210" t="str">
        <f>Lighting!AH253</f>
        <v/>
      </c>
      <c r="AA254" s="210">
        <f>Lighting!AI253</f>
        <v>0</v>
      </c>
      <c r="AB254" s="210" t="str">
        <f>Lighting!AJ253</f>
        <v>NA</v>
      </c>
      <c r="AC254" s="210">
        <f>Lighting!AK253</f>
        <v>0</v>
      </c>
      <c r="AD254" s="210" t="str">
        <f>Lighting!AL253</f>
        <v/>
      </c>
    </row>
    <row r="255" spans="1:30" x14ac:dyDescent="0.35">
      <c r="A255" s="26">
        <f>Lighting!A254</f>
        <v>0</v>
      </c>
      <c r="B255" s="26">
        <f>Lighting!B254</f>
        <v>0</v>
      </c>
      <c r="C255" s="26">
        <f>Lighting!C254</f>
        <v>0</v>
      </c>
      <c r="D255" s="26">
        <f>Lighting!D254</f>
        <v>0</v>
      </c>
      <c r="E255" s="26">
        <f>Lighting!E254</f>
        <v>0</v>
      </c>
      <c r="F255" s="26" t="str">
        <f ca="1">Lighting!F254</f>
        <v/>
      </c>
      <c r="G255" s="26" t="str">
        <f>Lighting!G254</f>
        <v>None</v>
      </c>
      <c r="H255" s="26">
        <f>Lighting!H254</f>
        <v>0</v>
      </c>
      <c r="I255" s="26" t="str">
        <f>Lighting!I254</f>
        <v/>
      </c>
      <c r="J255" s="26">
        <f>Lighting!J254</f>
        <v>0</v>
      </c>
      <c r="K255" s="26" t="str">
        <f>Lighting!K254</f>
        <v/>
      </c>
      <c r="L255" s="26" t="str">
        <f>Lighting!L254</f>
        <v/>
      </c>
      <c r="M255" s="26" t="str">
        <f>Lighting!M254</f>
        <v>None</v>
      </c>
      <c r="N255" s="26">
        <f>Lighting!N254</f>
        <v>0</v>
      </c>
      <c r="O255" s="26">
        <f>Lighting!O254</f>
        <v>0</v>
      </c>
      <c r="P255" s="26">
        <f ca="1">Lighting!P254</f>
        <v>0</v>
      </c>
      <c r="Q255" s="26">
        <f>Lighting!Q254</f>
        <v>0</v>
      </c>
      <c r="R255" s="26">
        <f ca="1">Lighting!R254</f>
        <v>0</v>
      </c>
      <c r="S255" s="26">
        <f>Lighting!Y254</f>
        <v>0</v>
      </c>
      <c r="T255" s="26" t="str">
        <f ca="1">Lighting!Z254</f>
        <v/>
      </c>
      <c r="U255" s="26">
        <f ca="1">Lighting!AA254</f>
        <v>0</v>
      </c>
      <c r="V255" s="210" t="str">
        <f ca="1">Lighting!AC254</f>
        <v/>
      </c>
      <c r="W255" s="210" t="str">
        <f ca="1">Lighting!AD254</f>
        <v/>
      </c>
      <c r="X255" s="210" t="str">
        <f ca="1">Lighting!AE254</f>
        <v/>
      </c>
      <c r="Y255" s="210">
        <f ca="1">Lighting!AF254</f>
        <v>0</v>
      </c>
      <c r="Z255" s="210" t="str">
        <f>Lighting!AH254</f>
        <v/>
      </c>
      <c r="AA255" s="210">
        <f>Lighting!AI254</f>
        <v>0</v>
      </c>
      <c r="AB255" s="210" t="str">
        <f>Lighting!AJ254</f>
        <v>NA</v>
      </c>
      <c r="AC255" s="210">
        <f>Lighting!AK254</f>
        <v>0</v>
      </c>
      <c r="AD255" s="210" t="str">
        <f>Lighting!AL254</f>
        <v/>
      </c>
    </row>
    <row r="256" spans="1:30" x14ac:dyDescent="0.35">
      <c r="A256" s="26">
        <f>Lighting!A255</f>
        <v>0</v>
      </c>
      <c r="B256" s="26">
        <f>Lighting!B255</f>
        <v>0</v>
      </c>
      <c r="C256" s="26">
        <f>Lighting!C255</f>
        <v>0</v>
      </c>
      <c r="D256" s="26">
        <f>Lighting!D255</f>
        <v>0</v>
      </c>
      <c r="E256" s="26">
        <f>Lighting!E255</f>
        <v>0</v>
      </c>
      <c r="F256" s="26" t="str">
        <f ca="1">Lighting!F255</f>
        <v/>
      </c>
      <c r="G256" s="26" t="str">
        <f>Lighting!G255</f>
        <v>None</v>
      </c>
      <c r="H256" s="26">
        <f>Lighting!H255</f>
        <v>0</v>
      </c>
      <c r="I256" s="26" t="str">
        <f>Lighting!I255</f>
        <v/>
      </c>
      <c r="J256" s="26">
        <f>Lighting!J255</f>
        <v>0</v>
      </c>
      <c r="K256" s="26" t="str">
        <f>Lighting!K255</f>
        <v/>
      </c>
      <c r="L256" s="26" t="str">
        <f>Lighting!L255</f>
        <v/>
      </c>
      <c r="M256" s="26" t="str">
        <f>Lighting!M255</f>
        <v>None</v>
      </c>
      <c r="N256" s="26">
        <f>Lighting!N255</f>
        <v>0</v>
      </c>
      <c r="O256" s="26">
        <f>Lighting!O255</f>
        <v>0</v>
      </c>
      <c r="P256" s="26">
        <f ca="1">Lighting!P255</f>
        <v>0</v>
      </c>
      <c r="Q256" s="26">
        <f>Lighting!Q255</f>
        <v>0</v>
      </c>
      <c r="R256" s="26">
        <f ca="1">Lighting!R255</f>
        <v>0</v>
      </c>
      <c r="S256" s="26">
        <f>Lighting!Y255</f>
        <v>0</v>
      </c>
      <c r="T256" s="26" t="str">
        <f ca="1">Lighting!Z255</f>
        <v/>
      </c>
      <c r="U256" s="26">
        <f ca="1">Lighting!AA255</f>
        <v>0</v>
      </c>
      <c r="V256" s="210" t="str">
        <f ca="1">Lighting!AC255</f>
        <v/>
      </c>
      <c r="W256" s="210" t="str">
        <f ca="1">Lighting!AD255</f>
        <v/>
      </c>
      <c r="X256" s="210" t="str">
        <f ca="1">Lighting!AE255</f>
        <v/>
      </c>
      <c r="Y256" s="210">
        <f ca="1">Lighting!AF255</f>
        <v>0</v>
      </c>
      <c r="Z256" s="210" t="str">
        <f>Lighting!AH255</f>
        <v/>
      </c>
      <c r="AA256" s="210">
        <f>Lighting!AI255</f>
        <v>0</v>
      </c>
      <c r="AB256" s="210" t="str">
        <f>Lighting!AJ255</f>
        <v>NA</v>
      </c>
      <c r="AC256" s="210">
        <f>Lighting!AK255</f>
        <v>0</v>
      </c>
      <c r="AD256" s="210" t="str">
        <f>Lighting!AL255</f>
        <v/>
      </c>
    </row>
    <row r="257" spans="1:30" x14ac:dyDescent="0.35">
      <c r="A257" s="26">
        <f>Lighting!A256</f>
        <v>0</v>
      </c>
      <c r="B257" s="26">
        <f>Lighting!B256</f>
        <v>0</v>
      </c>
      <c r="C257" s="26">
        <f>Lighting!C256</f>
        <v>0</v>
      </c>
      <c r="D257" s="26">
        <f>Lighting!D256</f>
        <v>0</v>
      </c>
      <c r="E257" s="26">
        <f>Lighting!E256</f>
        <v>0</v>
      </c>
      <c r="F257" s="26" t="str">
        <f ca="1">Lighting!F256</f>
        <v/>
      </c>
      <c r="G257" s="26" t="str">
        <f>Lighting!G256</f>
        <v>None</v>
      </c>
      <c r="H257" s="26">
        <f>Lighting!H256</f>
        <v>0</v>
      </c>
      <c r="I257" s="26" t="str">
        <f>Lighting!I256</f>
        <v/>
      </c>
      <c r="J257" s="26">
        <f>Lighting!J256</f>
        <v>0</v>
      </c>
      <c r="K257" s="26" t="str">
        <f>Lighting!K256</f>
        <v/>
      </c>
      <c r="L257" s="26" t="str">
        <f>Lighting!L256</f>
        <v/>
      </c>
      <c r="M257" s="26" t="str">
        <f>Lighting!M256</f>
        <v>None</v>
      </c>
      <c r="N257" s="26">
        <f>Lighting!N256</f>
        <v>0</v>
      </c>
      <c r="O257" s="26">
        <f>Lighting!O256</f>
        <v>0</v>
      </c>
      <c r="P257" s="26">
        <f ca="1">Lighting!P256</f>
        <v>0</v>
      </c>
      <c r="Q257" s="26">
        <f>Lighting!Q256</f>
        <v>0</v>
      </c>
      <c r="R257" s="26">
        <f ca="1">Lighting!R256</f>
        <v>0</v>
      </c>
      <c r="S257" s="26">
        <f>Lighting!Y256</f>
        <v>0</v>
      </c>
      <c r="T257" s="26" t="str">
        <f ca="1">Lighting!Z256</f>
        <v/>
      </c>
      <c r="U257" s="26">
        <f ca="1">Lighting!AA256</f>
        <v>0</v>
      </c>
      <c r="V257" s="210" t="str">
        <f ca="1">Lighting!AC256</f>
        <v/>
      </c>
      <c r="W257" s="210" t="str">
        <f ca="1">Lighting!AD256</f>
        <v/>
      </c>
      <c r="X257" s="210" t="str">
        <f ca="1">Lighting!AE256</f>
        <v/>
      </c>
      <c r="Y257" s="210">
        <f ca="1">Lighting!AF256</f>
        <v>0</v>
      </c>
      <c r="Z257" s="210" t="str">
        <f>Lighting!AH256</f>
        <v/>
      </c>
      <c r="AA257" s="210">
        <f>Lighting!AI256</f>
        <v>0</v>
      </c>
      <c r="AB257" s="210" t="str">
        <f>Lighting!AJ256</f>
        <v>NA</v>
      </c>
      <c r="AC257" s="210">
        <f>Lighting!AK256</f>
        <v>0</v>
      </c>
      <c r="AD257" s="210" t="str">
        <f>Lighting!AL256</f>
        <v/>
      </c>
    </row>
    <row r="258" spans="1:30" x14ac:dyDescent="0.35">
      <c r="A258" s="26">
        <f>Lighting!A257</f>
        <v>0</v>
      </c>
      <c r="B258" s="26">
        <f>Lighting!B257</f>
        <v>0</v>
      </c>
      <c r="C258" s="26">
        <f>Lighting!C257</f>
        <v>0</v>
      </c>
      <c r="D258" s="26">
        <f>Lighting!D257</f>
        <v>0</v>
      </c>
      <c r="E258" s="26">
        <f>Lighting!E257</f>
        <v>0</v>
      </c>
      <c r="F258" s="26" t="str">
        <f ca="1">Lighting!F257</f>
        <v/>
      </c>
      <c r="G258" s="26" t="str">
        <f>Lighting!G257</f>
        <v>None</v>
      </c>
      <c r="H258" s="26">
        <f>Lighting!H257</f>
        <v>0</v>
      </c>
      <c r="I258" s="26" t="str">
        <f>Lighting!I257</f>
        <v/>
      </c>
      <c r="J258" s="26">
        <f>Lighting!J257</f>
        <v>0</v>
      </c>
      <c r="K258" s="26" t="str">
        <f>Lighting!K257</f>
        <v/>
      </c>
      <c r="L258" s="26" t="str">
        <f>Lighting!L257</f>
        <v/>
      </c>
      <c r="M258" s="26" t="str">
        <f>Lighting!M257</f>
        <v>None</v>
      </c>
      <c r="N258" s="26">
        <f>Lighting!N257</f>
        <v>0</v>
      </c>
      <c r="O258" s="26">
        <f>Lighting!O257</f>
        <v>0</v>
      </c>
      <c r="P258" s="26">
        <f ca="1">Lighting!P257</f>
        <v>0</v>
      </c>
      <c r="Q258" s="26">
        <f>Lighting!Q257</f>
        <v>0</v>
      </c>
      <c r="R258" s="26">
        <f ca="1">Lighting!R257</f>
        <v>0</v>
      </c>
      <c r="S258" s="26">
        <f>Lighting!Y257</f>
        <v>0</v>
      </c>
      <c r="T258" s="26" t="str">
        <f ca="1">Lighting!Z257</f>
        <v/>
      </c>
      <c r="U258" s="26">
        <f ca="1">Lighting!AA257</f>
        <v>0</v>
      </c>
      <c r="V258" s="210" t="str">
        <f ca="1">Lighting!AC257</f>
        <v/>
      </c>
      <c r="W258" s="210" t="str">
        <f ca="1">Lighting!AD257</f>
        <v/>
      </c>
      <c r="X258" s="210" t="str">
        <f ca="1">Lighting!AE257</f>
        <v/>
      </c>
      <c r="Y258" s="210">
        <f ca="1">Lighting!AF257</f>
        <v>0</v>
      </c>
      <c r="Z258" s="210" t="str">
        <f>Lighting!AH257</f>
        <v/>
      </c>
      <c r="AA258" s="210">
        <f>Lighting!AI257</f>
        <v>0</v>
      </c>
      <c r="AB258" s="210" t="str">
        <f>Lighting!AJ257</f>
        <v>NA</v>
      </c>
      <c r="AC258" s="210">
        <f>Lighting!AK257</f>
        <v>0</v>
      </c>
      <c r="AD258" s="210" t="str">
        <f>Lighting!AL257</f>
        <v/>
      </c>
    </row>
    <row r="259" spans="1:30" x14ac:dyDescent="0.35">
      <c r="A259" s="26">
        <f>Lighting!A258</f>
        <v>0</v>
      </c>
      <c r="B259" s="26">
        <f>Lighting!B258</f>
        <v>0</v>
      </c>
      <c r="C259" s="26">
        <f>Lighting!C258</f>
        <v>0</v>
      </c>
      <c r="D259" s="26">
        <f>Lighting!D258</f>
        <v>0</v>
      </c>
      <c r="E259" s="26">
        <f>Lighting!E258</f>
        <v>0</v>
      </c>
      <c r="F259" s="26" t="str">
        <f ca="1">Lighting!F258</f>
        <v/>
      </c>
      <c r="G259" s="26" t="str">
        <f>Lighting!G258</f>
        <v>None</v>
      </c>
      <c r="H259" s="26">
        <f>Lighting!H258</f>
        <v>0</v>
      </c>
      <c r="I259" s="26" t="str">
        <f>Lighting!I258</f>
        <v/>
      </c>
      <c r="J259" s="26">
        <f>Lighting!J258</f>
        <v>0</v>
      </c>
      <c r="K259" s="26" t="str">
        <f>Lighting!K258</f>
        <v/>
      </c>
      <c r="L259" s="26" t="str">
        <f>Lighting!L258</f>
        <v/>
      </c>
      <c r="M259" s="26" t="str">
        <f>Lighting!M258</f>
        <v>None</v>
      </c>
      <c r="N259" s="26">
        <f>Lighting!N258</f>
        <v>0</v>
      </c>
      <c r="O259" s="26">
        <f>Lighting!O258</f>
        <v>0</v>
      </c>
      <c r="P259" s="26">
        <f ca="1">Lighting!P258</f>
        <v>0</v>
      </c>
      <c r="Q259" s="26">
        <f>Lighting!Q258</f>
        <v>0</v>
      </c>
      <c r="R259" s="26">
        <f ca="1">Lighting!R258</f>
        <v>0</v>
      </c>
      <c r="S259" s="26">
        <f>Lighting!Y258</f>
        <v>0</v>
      </c>
      <c r="T259" s="26" t="str">
        <f ca="1">Lighting!Z258</f>
        <v/>
      </c>
      <c r="U259" s="26">
        <f ca="1">Lighting!AA258</f>
        <v>0</v>
      </c>
      <c r="V259" s="210" t="str">
        <f ca="1">Lighting!AC258</f>
        <v/>
      </c>
      <c r="W259" s="210" t="str">
        <f ca="1">Lighting!AD258</f>
        <v/>
      </c>
      <c r="X259" s="210" t="str">
        <f ca="1">Lighting!AE258</f>
        <v/>
      </c>
      <c r="Y259" s="210">
        <f ca="1">Lighting!AF258</f>
        <v>0</v>
      </c>
      <c r="Z259" s="210" t="str">
        <f>Lighting!AH258</f>
        <v/>
      </c>
      <c r="AA259" s="210">
        <f>Lighting!AI258</f>
        <v>0</v>
      </c>
      <c r="AB259" s="210" t="str">
        <f>Lighting!AJ258</f>
        <v>NA</v>
      </c>
      <c r="AC259" s="210">
        <f>Lighting!AK258</f>
        <v>0</v>
      </c>
      <c r="AD259" s="210" t="str">
        <f>Lighting!AL258</f>
        <v/>
      </c>
    </row>
    <row r="260" spans="1:30" x14ac:dyDescent="0.35">
      <c r="A260" s="26">
        <f>Lighting!A259</f>
        <v>0</v>
      </c>
      <c r="B260" s="26">
        <f>Lighting!B259</f>
        <v>0</v>
      </c>
      <c r="C260" s="26">
        <f>Lighting!C259</f>
        <v>0</v>
      </c>
      <c r="D260" s="26">
        <f>Lighting!D259</f>
        <v>0</v>
      </c>
      <c r="E260" s="26">
        <f>Lighting!E259</f>
        <v>0</v>
      </c>
      <c r="F260" s="26" t="str">
        <f ca="1">Lighting!F259</f>
        <v/>
      </c>
      <c r="G260" s="26" t="str">
        <f>Lighting!G259</f>
        <v>None</v>
      </c>
      <c r="H260" s="26">
        <f>Lighting!H259</f>
        <v>0</v>
      </c>
      <c r="I260" s="26" t="str">
        <f>Lighting!I259</f>
        <v/>
      </c>
      <c r="J260" s="26">
        <f>Lighting!J259</f>
        <v>0</v>
      </c>
      <c r="K260" s="26" t="str">
        <f>Lighting!K259</f>
        <v/>
      </c>
      <c r="L260" s="26" t="str">
        <f>Lighting!L259</f>
        <v/>
      </c>
      <c r="M260" s="26" t="str">
        <f>Lighting!M259</f>
        <v>None</v>
      </c>
      <c r="N260" s="26">
        <f>Lighting!N259</f>
        <v>0</v>
      </c>
      <c r="O260" s="26">
        <f>Lighting!O259</f>
        <v>0</v>
      </c>
      <c r="P260" s="26">
        <f ca="1">Lighting!P259</f>
        <v>0</v>
      </c>
      <c r="Q260" s="26">
        <f>Lighting!Q259</f>
        <v>0</v>
      </c>
      <c r="R260" s="26">
        <f ca="1">Lighting!R259</f>
        <v>0</v>
      </c>
      <c r="S260" s="26">
        <f>Lighting!Y259</f>
        <v>0</v>
      </c>
      <c r="T260" s="26" t="str">
        <f ca="1">Lighting!Z259</f>
        <v/>
      </c>
      <c r="U260" s="26">
        <f ca="1">Lighting!AA259</f>
        <v>0</v>
      </c>
      <c r="V260" s="210" t="str">
        <f ca="1">Lighting!AC259</f>
        <v/>
      </c>
      <c r="W260" s="210" t="str">
        <f ca="1">Lighting!AD259</f>
        <v/>
      </c>
      <c r="X260" s="210" t="str">
        <f ca="1">Lighting!AE259</f>
        <v/>
      </c>
      <c r="Y260" s="210">
        <f ca="1">Lighting!AF259</f>
        <v>0</v>
      </c>
      <c r="Z260" s="210" t="str">
        <f>Lighting!AH259</f>
        <v/>
      </c>
      <c r="AA260" s="210">
        <f>Lighting!AI259</f>
        <v>0</v>
      </c>
      <c r="AB260" s="210" t="str">
        <f>Lighting!AJ259</f>
        <v>NA</v>
      </c>
      <c r="AC260" s="210">
        <f>Lighting!AK259</f>
        <v>0</v>
      </c>
      <c r="AD260" s="210" t="str">
        <f>Lighting!AL259</f>
        <v/>
      </c>
    </row>
    <row r="261" spans="1:30" x14ac:dyDescent="0.35">
      <c r="A261" s="26">
        <f>Lighting!A260</f>
        <v>0</v>
      </c>
      <c r="B261" s="26">
        <f>Lighting!B260</f>
        <v>0</v>
      </c>
      <c r="C261" s="26">
        <f>Lighting!C260</f>
        <v>0</v>
      </c>
      <c r="D261" s="26">
        <f>Lighting!D260</f>
        <v>0</v>
      </c>
      <c r="E261" s="26">
        <f>Lighting!E260</f>
        <v>0</v>
      </c>
      <c r="F261" s="26" t="str">
        <f ca="1">Lighting!F260</f>
        <v/>
      </c>
      <c r="G261" s="26" t="str">
        <f>Lighting!G260</f>
        <v>None</v>
      </c>
      <c r="H261" s="26">
        <f>Lighting!H260</f>
        <v>0</v>
      </c>
      <c r="I261" s="26" t="str">
        <f>Lighting!I260</f>
        <v/>
      </c>
      <c r="J261" s="26">
        <f>Lighting!J260</f>
        <v>0</v>
      </c>
      <c r="K261" s="26" t="str">
        <f>Lighting!K260</f>
        <v/>
      </c>
      <c r="L261" s="26" t="str">
        <f>Lighting!L260</f>
        <v/>
      </c>
      <c r="M261" s="26" t="str">
        <f>Lighting!M260</f>
        <v>None</v>
      </c>
      <c r="N261" s="26">
        <f>Lighting!N260</f>
        <v>0</v>
      </c>
      <c r="O261" s="26">
        <f>Lighting!O260</f>
        <v>0</v>
      </c>
      <c r="P261" s="26">
        <f ca="1">Lighting!P260</f>
        <v>0</v>
      </c>
      <c r="Q261" s="26">
        <f>Lighting!Q260</f>
        <v>0</v>
      </c>
      <c r="R261" s="26">
        <f ca="1">Lighting!R260</f>
        <v>0</v>
      </c>
      <c r="S261" s="26">
        <f>Lighting!Y260</f>
        <v>0</v>
      </c>
      <c r="T261" s="26" t="str">
        <f ca="1">Lighting!Z260</f>
        <v/>
      </c>
      <c r="U261" s="26">
        <f ca="1">Lighting!AA260</f>
        <v>0</v>
      </c>
      <c r="V261" s="210" t="str">
        <f ca="1">Lighting!AC260</f>
        <v/>
      </c>
      <c r="W261" s="210" t="str">
        <f ca="1">Lighting!AD260</f>
        <v/>
      </c>
      <c r="X261" s="210" t="str">
        <f ca="1">Lighting!AE260</f>
        <v/>
      </c>
      <c r="Y261" s="210">
        <f ca="1">Lighting!AF260</f>
        <v>0</v>
      </c>
      <c r="Z261" s="210" t="str">
        <f>Lighting!AH260</f>
        <v/>
      </c>
      <c r="AA261" s="210">
        <f>Lighting!AI260</f>
        <v>0</v>
      </c>
      <c r="AB261" s="210" t="str">
        <f>Lighting!AJ260</f>
        <v>NA</v>
      </c>
      <c r="AC261" s="210">
        <f>Lighting!AK260</f>
        <v>0</v>
      </c>
      <c r="AD261" s="210" t="str">
        <f>Lighting!AL260</f>
        <v/>
      </c>
    </row>
    <row r="262" spans="1:30" x14ac:dyDescent="0.35">
      <c r="A262" s="26">
        <f>Lighting!A261</f>
        <v>0</v>
      </c>
      <c r="B262" s="26">
        <f>Lighting!B261</f>
        <v>0</v>
      </c>
      <c r="C262" s="26">
        <f>Lighting!C261</f>
        <v>0</v>
      </c>
      <c r="D262" s="26">
        <f>Lighting!D261</f>
        <v>0</v>
      </c>
      <c r="E262" s="26">
        <f>Lighting!E261</f>
        <v>0</v>
      </c>
      <c r="F262" s="26" t="str">
        <f ca="1">Lighting!F261</f>
        <v/>
      </c>
      <c r="G262" s="26" t="str">
        <f>Lighting!G261</f>
        <v>None</v>
      </c>
      <c r="H262" s="26">
        <f>Lighting!H261</f>
        <v>0</v>
      </c>
      <c r="I262" s="26" t="str">
        <f>Lighting!I261</f>
        <v/>
      </c>
      <c r="J262" s="26">
        <f>Lighting!J261</f>
        <v>0</v>
      </c>
      <c r="K262" s="26" t="str">
        <f>Lighting!K261</f>
        <v/>
      </c>
      <c r="L262" s="26" t="str">
        <f>Lighting!L261</f>
        <v/>
      </c>
      <c r="M262" s="26" t="str">
        <f>Lighting!M261</f>
        <v>None</v>
      </c>
      <c r="N262" s="26">
        <f>Lighting!N261</f>
        <v>0</v>
      </c>
      <c r="O262" s="26">
        <f>Lighting!O261</f>
        <v>0</v>
      </c>
      <c r="P262" s="26">
        <f ca="1">Lighting!P261</f>
        <v>0</v>
      </c>
      <c r="Q262" s="26">
        <f>Lighting!Q261</f>
        <v>0</v>
      </c>
      <c r="R262" s="26">
        <f ca="1">Lighting!R261</f>
        <v>0</v>
      </c>
      <c r="S262" s="26">
        <f>Lighting!Y261</f>
        <v>0</v>
      </c>
      <c r="T262" s="26" t="str">
        <f ca="1">Lighting!Z261</f>
        <v/>
      </c>
      <c r="U262" s="26">
        <f ca="1">Lighting!AA261</f>
        <v>0</v>
      </c>
      <c r="V262" s="210" t="str">
        <f ca="1">Lighting!AC261</f>
        <v/>
      </c>
      <c r="W262" s="210" t="str">
        <f ca="1">Lighting!AD261</f>
        <v/>
      </c>
      <c r="X262" s="210" t="str">
        <f ca="1">Lighting!AE261</f>
        <v/>
      </c>
      <c r="Y262" s="210">
        <f ca="1">Lighting!AF261</f>
        <v>0</v>
      </c>
      <c r="Z262" s="210" t="str">
        <f>Lighting!AH261</f>
        <v/>
      </c>
      <c r="AA262" s="210">
        <f>Lighting!AI261</f>
        <v>0</v>
      </c>
      <c r="AB262" s="210" t="str">
        <f>Lighting!AJ261</f>
        <v>NA</v>
      </c>
      <c r="AC262" s="210">
        <f>Lighting!AK261</f>
        <v>0</v>
      </c>
      <c r="AD262" s="210" t="str">
        <f>Lighting!AL261</f>
        <v/>
      </c>
    </row>
    <row r="263" spans="1:30" x14ac:dyDescent="0.35">
      <c r="A263" s="26">
        <f>Lighting!A262</f>
        <v>0</v>
      </c>
      <c r="B263" s="26">
        <f>Lighting!B262</f>
        <v>0</v>
      </c>
      <c r="C263" s="26">
        <f>Lighting!C262</f>
        <v>0</v>
      </c>
      <c r="D263" s="26">
        <f>Lighting!D262</f>
        <v>0</v>
      </c>
      <c r="E263" s="26">
        <f>Lighting!E262</f>
        <v>0</v>
      </c>
      <c r="F263" s="26" t="str">
        <f ca="1">Lighting!F262</f>
        <v/>
      </c>
      <c r="G263" s="26" t="str">
        <f>Lighting!G262</f>
        <v>None</v>
      </c>
      <c r="H263" s="26">
        <f>Lighting!H262</f>
        <v>0</v>
      </c>
      <c r="I263" s="26" t="str">
        <f>Lighting!I262</f>
        <v/>
      </c>
      <c r="J263" s="26">
        <f>Lighting!J262</f>
        <v>0</v>
      </c>
      <c r="K263" s="26" t="str">
        <f>Lighting!K262</f>
        <v/>
      </c>
      <c r="L263" s="26" t="str">
        <f>Lighting!L262</f>
        <v/>
      </c>
      <c r="M263" s="26" t="str">
        <f>Lighting!M262</f>
        <v>None</v>
      </c>
      <c r="N263" s="26">
        <f>Lighting!N262</f>
        <v>0</v>
      </c>
      <c r="O263" s="26">
        <f>Lighting!O262</f>
        <v>0</v>
      </c>
      <c r="P263" s="26">
        <f ca="1">Lighting!P262</f>
        <v>0</v>
      </c>
      <c r="Q263" s="26">
        <f>Lighting!Q262</f>
        <v>0</v>
      </c>
      <c r="R263" s="26">
        <f ca="1">Lighting!R262</f>
        <v>0</v>
      </c>
      <c r="S263" s="26">
        <f>Lighting!Y262</f>
        <v>0</v>
      </c>
      <c r="T263" s="26" t="str">
        <f ca="1">Lighting!Z262</f>
        <v/>
      </c>
      <c r="U263" s="26">
        <f ca="1">Lighting!AA262</f>
        <v>0</v>
      </c>
      <c r="V263" s="210" t="str">
        <f ca="1">Lighting!AC262</f>
        <v/>
      </c>
      <c r="W263" s="210" t="str">
        <f ca="1">Lighting!AD262</f>
        <v/>
      </c>
      <c r="X263" s="210" t="str">
        <f ca="1">Lighting!AE262</f>
        <v/>
      </c>
      <c r="Y263" s="210">
        <f ca="1">Lighting!AF262</f>
        <v>0</v>
      </c>
      <c r="Z263" s="210" t="str">
        <f>Lighting!AH262</f>
        <v/>
      </c>
      <c r="AA263" s="210">
        <f>Lighting!AI262</f>
        <v>0</v>
      </c>
      <c r="AB263" s="210" t="str">
        <f>Lighting!AJ262</f>
        <v>NA</v>
      </c>
      <c r="AC263" s="210">
        <f>Lighting!AK262</f>
        <v>0</v>
      </c>
      <c r="AD263" s="210" t="str">
        <f>Lighting!AL262</f>
        <v/>
      </c>
    </row>
    <row r="264" spans="1:30" x14ac:dyDescent="0.35">
      <c r="A264" s="26">
        <f>Lighting!A263</f>
        <v>0</v>
      </c>
      <c r="B264" s="26">
        <f>Lighting!B263</f>
        <v>0</v>
      </c>
      <c r="C264" s="26">
        <f>Lighting!C263</f>
        <v>0</v>
      </c>
      <c r="D264" s="26">
        <f>Lighting!D263</f>
        <v>0</v>
      </c>
      <c r="E264" s="26">
        <f>Lighting!E263</f>
        <v>0</v>
      </c>
      <c r="F264" s="26" t="str">
        <f ca="1">Lighting!F263</f>
        <v/>
      </c>
      <c r="G264" s="26" t="str">
        <f>Lighting!G263</f>
        <v>None</v>
      </c>
      <c r="H264" s="26">
        <f>Lighting!H263</f>
        <v>0</v>
      </c>
      <c r="I264" s="26" t="str">
        <f>Lighting!I263</f>
        <v/>
      </c>
      <c r="J264" s="26">
        <f>Lighting!J263</f>
        <v>0</v>
      </c>
      <c r="K264" s="26" t="str">
        <f>Lighting!K263</f>
        <v/>
      </c>
      <c r="L264" s="26" t="str">
        <f>Lighting!L263</f>
        <v/>
      </c>
      <c r="M264" s="26" t="str">
        <f>Lighting!M263</f>
        <v>None</v>
      </c>
      <c r="N264" s="26">
        <f>Lighting!N263</f>
        <v>0</v>
      </c>
      <c r="O264" s="26">
        <f>Lighting!O263</f>
        <v>0</v>
      </c>
      <c r="P264" s="26">
        <f ca="1">Lighting!P263</f>
        <v>0</v>
      </c>
      <c r="Q264" s="26">
        <f>Lighting!Q263</f>
        <v>0</v>
      </c>
      <c r="R264" s="26">
        <f ca="1">Lighting!R263</f>
        <v>0</v>
      </c>
      <c r="S264" s="26">
        <f>Lighting!Y263</f>
        <v>0</v>
      </c>
      <c r="T264" s="26" t="str">
        <f ca="1">Lighting!Z263</f>
        <v/>
      </c>
      <c r="U264" s="26">
        <f ca="1">Lighting!AA263</f>
        <v>0</v>
      </c>
      <c r="V264" s="210" t="str">
        <f ca="1">Lighting!AC263</f>
        <v/>
      </c>
      <c r="W264" s="210" t="str">
        <f ca="1">Lighting!AD263</f>
        <v/>
      </c>
      <c r="X264" s="210" t="str">
        <f ca="1">Lighting!AE263</f>
        <v/>
      </c>
      <c r="Y264" s="210">
        <f ca="1">Lighting!AF263</f>
        <v>0</v>
      </c>
      <c r="Z264" s="210" t="str">
        <f>Lighting!AH263</f>
        <v/>
      </c>
      <c r="AA264" s="210">
        <f>Lighting!AI263</f>
        <v>0</v>
      </c>
      <c r="AB264" s="210" t="str">
        <f>Lighting!AJ263</f>
        <v>NA</v>
      </c>
      <c r="AC264" s="210">
        <f>Lighting!AK263</f>
        <v>0</v>
      </c>
      <c r="AD264" s="210" t="str">
        <f>Lighting!AL263</f>
        <v/>
      </c>
    </row>
    <row r="265" spans="1:30" x14ac:dyDescent="0.35">
      <c r="A265" s="26">
        <f>Lighting!A264</f>
        <v>0</v>
      </c>
      <c r="B265" s="26">
        <f>Lighting!B264</f>
        <v>0</v>
      </c>
      <c r="C265" s="26">
        <f>Lighting!C264</f>
        <v>0</v>
      </c>
      <c r="D265" s="26">
        <f>Lighting!D264</f>
        <v>0</v>
      </c>
      <c r="E265" s="26">
        <f>Lighting!E264</f>
        <v>0</v>
      </c>
      <c r="F265" s="26" t="str">
        <f ca="1">Lighting!F264</f>
        <v/>
      </c>
      <c r="G265" s="26" t="str">
        <f>Lighting!G264</f>
        <v>None</v>
      </c>
      <c r="H265" s="26">
        <f>Lighting!H264</f>
        <v>0</v>
      </c>
      <c r="I265" s="26" t="str">
        <f>Lighting!I264</f>
        <v/>
      </c>
      <c r="J265" s="26">
        <f>Lighting!J264</f>
        <v>0</v>
      </c>
      <c r="K265" s="26" t="str">
        <f>Lighting!K264</f>
        <v/>
      </c>
      <c r="L265" s="26" t="str">
        <f>Lighting!L264</f>
        <v/>
      </c>
      <c r="M265" s="26" t="str">
        <f>Lighting!M264</f>
        <v>None</v>
      </c>
      <c r="N265" s="26">
        <f>Lighting!N264</f>
        <v>0</v>
      </c>
      <c r="O265" s="26">
        <f>Lighting!O264</f>
        <v>0</v>
      </c>
      <c r="P265" s="26">
        <f ca="1">Lighting!P264</f>
        <v>0</v>
      </c>
      <c r="Q265" s="26">
        <f>Lighting!Q264</f>
        <v>0</v>
      </c>
      <c r="R265" s="26">
        <f ca="1">Lighting!R264</f>
        <v>0</v>
      </c>
      <c r="S265" s="26">
        <f>Lighting!Y264</f>
        <v>0</v>
      </c>
      <c r="T265" s="26" t="str">
        <f ca="1">Lighting!Z264</f>
        <v/>
      </c>
      <c r="U265" s="26">
        <f ca="1">Lighting!AA264</f>
        <v>0</v>
      </c>
      <c r="V265" s="210" t="str">
        <f ca="1">Lighting!AC264</f>
        <v/>
      </c>
      <c r="W265" s="210" t="str">
        <f ca="1">Lighting!AD264</f>
        <v/>
      </c>
      <c r="X265" s="210" t="str">
        <f ca="1">Lighting!AE264</f>
        <v/>
      </c>
      <c r="Y265" s="210">
        <f ca="1">Lighting!AF264</f>
        <v>0</v>
      </c>
      <c r="Z265" s="210" t="str">
        <f>Lighting!AH264</f>
        <v/>
      </c>
      <c r="AA265" s="210">
        <f>Lighting!AI264</f>
        <v>0</v>
      </c>
      <c r="AB265" s="210" t="str">
        <f>Lighting!AJ264</f>
        <v>NA</v>
      </c>
      <c r="AC265" s="210">
        <f>Lighting!AK264</f>
        <v>0</v>
      </c>
      <c r="AD265" s="210" t="str">
        <f>Lighting!AL264</f>
        <v/>
      </c>
    </row>
    <row r="266" spans="1:30" x14ac:dyDescent="0.35">
      <c r="A266" s="26">
        <f>Lighting!A265</f>
        <v>0</v>
      </c>
      <c r="B266" s="26">
        <f>Lighting!B265</f>
        <v>0</v>
      </c>
      <c r="C266" s="26">
        <f>Lighting!C265</f>
        <v>0</v>
      </c>
      <c r="D266" s="26">
        <f>Lighting!D265</f>
        <v>0</v>
      </c>
      <c r="E266" s="26">
        <f>Lighting!E265</f>
        <v>0</v>
      </c>
      <c r="F266" s="26" t="str">
        <f ca="1">Lighting!F265</f>
        <v/>
      </c>
      <c r="G266" s="26" t="str">
        <f>Lighting!G265</f>
        <v>None</v>
      </c>
      <c r="H266" s="26">
        <f>Lighting!H265</f>
        <v>0</v>
      </c>
      <c r="I266" s="26" t="str">
        <f>Lighting!I265</f>
        <v/>
      </c>
      <c r="J266" s="26">
        <f>Lighting!J265</f>
        <v>0</v>
      </c>
      <c r="K266" s="26" t="str">
        <f>Lighting!K265</f>
        <v/>
      </c>
      <c r="L266" s="26" t="str">
        <f>Lighting!L265</f>
        <v/>
      </c>
      <c r="M266" s="26" t="str">
        <f>Lighting!M265</f>
        <v>None</v>
      </c>
      <c r="N266" s="26">
        <f>Lighting!N265</f>
        <v>0</v>
      </c>
      <c r="O266" s="26">
        <f>Lighting!O265</f>
        <v>0</v>
      </c>
      <c r="P266" s="26">
        <f ca="1">Lighting!P265</f>
        <v>0</v>
      </c>
      <c r="Q266" s="26">
        <f>Lighting!Q265</f>
        <v>0</v>
      </c>
      <c r="R266" s="26">
        <f ca="1">Lighting!R265</f>
        <v>0</v>
      </c>
      <c r="S266" s="26">
        <f>Lighting!Y265</f>
        <v>0</v>
      </c>
      <c r="T266" s="26" t="str">
        <f ca="1">Lighting!Z265</f>
        <v/>
      </c>
      <c r="U266" s="26">
        <f ca="1">Lighting!AA265</f>
        <v>0</v>
      </c>
      <c r="V266" s="210" t="str">
        <f ca="1">Lighting!AC265</f>
        <v/>
      </c>
      <c r="W266" s="210" t="str">
        <f ca="1">Lighting!AD265</f>
        <v/>
      </c>
      <c r="X266" s="210" t="str">
        <f ca="1">Lighting!AE265</f>
        <v/>
      </c>
      <c r="Y266" s="210">
        <f ca="1">Lighting!AF265</f>
        <v>0</v>
      </c>
      <c r="Z266" s="210" t="str">
        <f>Lighting!AH265</f>
        <v/>
      </c>
      <c r="AA266" s="210">
        <f>Lighting!AI265</f>
        <v>0</v>
      </c>
      <c r="AB266" s="210" t="str">
        <f>Lighting!AJ265</f>
        <v>NA</v>
      </c>
      <c r="AC266" s="210">
        <f>Lighting!AK265</f>
        <v>0</v>
      </c>
      <c r="AD266" s="210" t="str">
        <f>Lighting!AL265</f>
        <v/>
      </c>
    </row>
    <row r="267" spans="1:30" x14ac:dyDescent="0.35">
      <c r="A267" s="26">
        <f>Lighting!A266</f>
        <v>0</v>
      </c>
      <c r="B267" s="26">
        <f>Lighting!B266</f>
        <v>0</v>
      </c>
      <c r="C267" s="26">
        <f>Lighting!C266</f>
        <v>0</v>
      </c>
      <c r="D267" s="26">
        <f>Lighting!D266</f>
        <v>0</v>
      </c>
      <c r="E267" s="26">
        <f>Lighting!E266</f>
        <v>0</v>
      </c>
      <c r="F267" s="26" t="str">
        <f ca="1">Lighting!F266</f>
        <v/>
      </c>
      <c r="G267" s="26" t="str">
        <f>Lighting!G266</f>
        <v>None</v>
      </c>
      <c r="H267" s="26">
        <f>Lighting!H266</f>
        <v>0</v>
      </c>
      <c r="I267" s="26" t="str">
        <f>Lighting!I266</f>
        <v/>
      </c>
      <c r="J267" s="26">
        <f>Lighting!J266</f>
        <v>0</v>
      </c>
      <c r="K267" s="26" t="str">
        <f>Lighting!K266</f>
        <v/>
      </c>
      <c r="L267" s="26" t="str">
        <f>Lighting!L266</f>
        <v/>
      </c>
      <c r="M267" s="26" t="str">
        <f>Lighting!M266</f>
        <v>None</v>
      </c>
      <c r="N267" s="26">
        <f>Lighting!N266</f>
        <v>0</v>
      </c>
      <c r="O267" s="26">
        <f>Lighting!O266</f>
        <v>0</v>
      </c>
      <c r="P267" s="26">
        <f ca="1">Lighting!P266</f>
        <v>0</v>
      </c>
      <c r="Q267" s="26">
        <f>Lighting!Q266</f>
        <v>0</v>
      </c>
      <c r="R267" s="26">
        <f ca="1">Lighting!R266</f>
        <v>0</v>
      </c>
      <c r="S267" s="26">
        <f>Lighting!Y266</f>
        <v>0</v>
      </c>
      <c r="T267" s="26" t="str">
        <f ca="1">Lighting!Z266</f>
        <v/>
      </c>
      <c r="U267" s="26">
        <f ca="1">Lighting!AA266</f>
        <v>0</v>
      </c>
      <c r="V267" s="210" t="str">
        <f ca="1">Lighting!AC266</f>
        <v/>
      </c>
      <c r="W267" s="210" t="str">
        <f ca="1">Lighting!AD266</f>
        <v/>
      </c>
      <c r="X267" s="210" t="str">
        <f ca="1">Lighting!AE266</f>
        <v/>
      </c>
      <c r="Y267" s="210">
        <f ca="1">Lighting!AF266</f>
        <v>0</v>
      </c>
      <c r="Z267" s="210" t="str">
        <f>Lighting!AH266</f>
        <v/>
      </c>
      <c r="AA267" s="210">
        <f>Lighting!AI266</f>
        <v>0</v>
      </c>
      <c r="AB267" s="210" t="str">
        <f>Lighting!AJ266</f>
        <v>NA</v>
      </c>
      <c r="AC267" s="210">
        <f>Lighting!AK266</f>
        <v>0</v>
      </c>
      <c r="AD267" s="210" t="str">
        <f>Lighting!AL266</f>
        <v/>
      </c>
    </row>
    <row r="268" spans="1:30" x14ac:dyDescent="0.35">
      <c r="A268" s="26">
        <f>Lighting!A267</f>
        <v>0</v>
      </c>
      <c r="B268" s="26">
        <f>Lighting!B267</f>
        <v>0</v>
      </c>
      <c r="C268" s="26">
        <f>Lighting!C267</f>
        <v>0</v>
      </c>
      <c r="D268" s="26">
        <f>Lighting!D267</f>
        <v>0</v>
      </c>
      <c r="E268" s="26">
        <f>Lighting!E267</f>
        <v>0</v>
      </c>
      <c r="F268" s="26" t="str">
        <f ca="1">Lighting!F267</f>
        <v/>
      </c>
      <c r="G268" s="26" t="str">
        <f>Lighting!G267</f>
        <v>None</v>
      </c>
      <c r="H268" s="26">
        <f>Lighting!H267</f>
        <v>0</v>
      </c>
      <c r="I268" s="26" t="str">
        <f>Lighting!I267</f>
        <v/>
      </c>
      <c r="J268" s="26">
        <f>Lighting!J267</f>
        <v>0</v>
      </c>
      <c r="K268" s="26" t="str">
        <f>Lighting!K267</f>
        <v/>
      </c>
      <c r="L268" s="26" t="str">
        <f>Lighting!L267</f>
        <v/>
      </c>
      <c r="M268" s="26" t="str">
        <f>Lighting!M267</f>
        <v>None</v>
      </c>
      <c r="N268" s="26">
        <f>Lighting!N267</f>
        <v>0</v>
      </c>
      <c r="O268" s="26">
        <f>Lighting!O267</f>
        <v>0</v>
      </c>
      <c r="P268" s="26">
        <f ca="1">Lighting!P267</f>
        <v>0</v>
      </c>
      <c r="Q268" s="26">
        <f>Lighting!Q267</f>
        <v>0</v>
      </c>
      <c r="R268" s="26">
        <f ca="1">Lighting!R267</f>
        <v>0</v>
      </c>
      <c r="S268" s="26">
        <f>Lighting!Y267</f>
        <v>0</v>
      </c>
      <c r="T268" s="26" t="str">
        <f ca="1">Lighting!Z267</f>
        <v/>
      </c>
      <c r="U268" s="26">
        <f ca="1">Lighting!AA267</f>
        <v>0</v>
      </c>
      <c r="V268" s="210" t="str">
        <f ca="1">Lighting!AC267</f>
        <v/>
      </c>
      <c r="W268" s="210" t="str">
        <f ca="1">Lighting!AD267</f>
        <v/>
      </c>
      <c r="X268" s="210" t="str">
        <f ca="1">Lighting!AE267</f>
        <v/>
      </c>
      <c r="Y268" s="210">
        <f ca="1">Lighting!AF267</f>
        <v>0</v>
      </c>
      <c r="Z268" s="210" t="str">
        <f>Lighting!AH267</f>
        <v/>
      </c>
      <c r="AA268" s="210">
        <f>Lighting!AI267</f>
        <v>0</v>
      </c>
      <c r="AB268" s="210" t="str">
        <f>Lighting!AJ267</f>
        <v>NA</v>
      </c>
      <c r="AC268" s="210">
        <f>Lighting!AK267</f>
        <v>0</v>
      </c>
      <c r="AD268" s="210" t="str">
        <f>Lighting!AL267</f>
        <v/>
      </c>
    </row>
    <row r="269" spans="1:30" x14ac:dyDescent="0.35">
      <c r="A269" s="26">
        <f>Lighting!A268</f>
        <v>0</v>
      </c>
      <c r="B269" s="26">
        <f>Lighting!B268</f>
        <v>0</v>
      </c>
      <c r="C269" s="26">
        <f>Lighting!C268</f>
        <v>0</v>
      </c>
      <c r="D269" s="26">
        <f>Lighting!D268</f>
        <v>0</v>
      </c>
      <c r="E269" s="26">
        <f>Lighting!E268</f>
        <v>0</v>
      </c>
      <c r="F269" s="26" t="str">
        <f ca="1">Lighting!F268</f>
        <v/>
      </c>
      <c r="G269" s="26" t="str">
        <f>Lighting!G268</f>
        <v>None</v>
      </c>
      <c r="H269" s="26">
        <f>Lighting!H268</f>
        <v>0</v>
      </c>
      <c r="I269" s="26" t="str">
        <f>Lighting!I268</f>
        <v/>
      </c>
      <c r="J269" s="26">
        <f>Lighting!J268</f>
        <v>0</v>
      </c>
      <c r="K269" s="26" t="str">
        <f>Lighting!K268</f>
        <v/>
      </c>
      <c r="L269" s="26" t="str">
        <f>Lighting!L268</f>
        <v/>
      </c>
      <c r="M269" s="26" t="str">
        <f>Lighting!M268</f>
        <v>None</v>
      </c>
      <c r="N269" s="26">
        <f>Lighting!N268</f>
        <v>0</v>
      </c>
      <c r="O269" s="26">
        <f>Lighting!O268</f>
        <v>0</v>
      </c>
      <c r="P269" s="26">
        <f ca="1">Lighting!P268</f>
        <v>0</v>
      </c>
      <c r="Q269" s="26">
        <f>Lighting!Q268</f>
        <v>0</v>
      </c>
      <c r="R269" s="26">
        <f ca="1">Lighting!R268</f>
        <v>0</v>
      </c>
      <c r="S269" s="26">
        <f>Lighting!Y268</f>
        <v>0</v>
      </c>
      <c r="T269" s="26" t="str">
        <f ca="1">Lighting!Z268</f>
        <v/>
      </c>
      <c r="U269" s="26">
        <f ca="1">Lighting!AA268</f>
        <v>0</v>
      </c>
      <c r="V269" s="210" t="str">
        <f ca="1">Lighting!AC268</f>
        <v/>
      </c>
      <c r="W269" s="210" t="str">
        <f ca="1">Lighting!AD268</f>
        <v/>
      </c>
      <c r="X269" s="210" t="str">
        <f ca="1">Lighting!AE268</f>
        <v/>
      </c>
      <c r="Y269" s="210">
        <f ca="1">Lighting!AF268</f>
        <v>0</v>
      </c>
      <c r="Z269" s="210" t="str">
        <f>Lighting!AH268</f>
        <v/>
      </c>
      <c r="AA269" s="210">
        <f>Lighting!AI268</f>
        <v>0</v>
      </c>
      <c r="AB269" s="210" t="str">
        <f>Lighting!AJ268</f>
        <v>NA</v>
      </c>
      <c r="AC269" s="210">
        <f>Lighting!AK268</f>
        <v>0</v>
      </c>
      <c r="AD269" s="210" t="str">
        <f>Lighting!AL268</f>
        <v/>
      </c>
    </row>
    <row r="270" spans="1:30" x14ac:dyDescent="0.35">
      <c r="A270" s="26">
        <f>Lighting!A269</f>
        <v>0</v>
      </c>
      <c r="B270" s="26">
        <f>Lighting!B269</f>
        <v>0</v>
      </c>
      <c r="C270" s="26">
        <f>Lighting!C269</f>
        <v>0</v>
      </c>
      <c r="D270" s="26">
        <f>Lighting!D269</f>
        <v>0</v>
      </c>
      <c r="E270" s="26">
        <f>Lighting!E269</f>
        <v>0</v>
      </c>
      <c r="F270" s="26" t="str">
        <f ca="1">Lighting!F269</f>
        <v/>
      </c>
      <c r="G270" s="26" t="str">
        <f>Lighting!G269</f>
        <v>None</v>
      </c>
      <c r="H270" s="26">
        <f>Lighting!H269</f>
        <v>0</v>
      </c>
      <c r="I270" s="26" t="str">
        <f>Lighting!I269</f>
        <v/>
      </c>
      <c r="J270" s="26">
        <f>Lighting!J269</f>
        <v>0</v>
      </c>
      <c r="K270" s="26" t="str">
        <f>Lighting!K269</f>
        <v/>
      </c>
      <c r="L270" s="26" t="str">
        <f>Lighting!L269</f>
        <v/>
      </c>
      <c r="M270" s="26" t="str">
        <f>Lighting!M269</f>
        <v>None</v>
      </c>
      <c r="N270" s="26">
        <f>Lighting!N269</f>
        <v>0</v>
      </c>
      <c r="O270" s="26">
        <f>Lighting!O269</f>
        <v>0</v>
      </c>
      <c r="P270" s="26">
        <f ca="1">Lighting!P269</f>
        <v>0</v>
      </c>
      <c r="Q270" s="26">
        <f>Lighting!Q269</f>
        <v>0</v>
      </c>
      <c r="R270" s="26">
        <f ca="1">Lighting!R269</f>
        <v>0</v>
      </c>
      <c r="S270" s="26">
        <f>Lighting!Y269</f>
        <v>0</v>
      </c>
      <c r="T270" s="26" t="str">
        <f ca="1">Lighting!Z269</f>
        <v/>
      </c>
      <c r="U270" s="26">
        <f ca="1">Lighting!AA269</f>
        <v>0</v>
      </c>
      <c r="V270" s="210" t="str">
        <f ca="1">Lighting!AC269</f>
        <v/>
      </c>
      <c r="W270" s="210" t="str">
        <f ca="1">Lighting!AD269</f>
        <v/>
      </c>
      <c r="X270" s="210" t="str">
        <f ca="1">Lighting!AE269</f>
        <v/>
      </c>
      <c r="Y270" s="210">
        <f ca="1">Lighting!AF269</f>
        <v>0</v>
      </c>
      <c r="Z270" s="210" t="str">
        <f>Lighting!AH269</f>
        <v/>
      </c>
      <c r="AA270" s="210">
        <f>Lighting!AI269</f>
        <v>0</v>
      </c>
      <c r="AB270" s="210" t="str">
        <f>Lighting!AJ269</f>
        <v>NA</v>
      </c>
      <c r="AC270" s="210">
        <f>Lighting!AK269</f>
        <v>0</v>
      </c>
      <c r="AD270" s="210" t="str">
        <f>Lighting!AL269</f>
        <v/>
      </c>
    </row>
    <row r="271" spans="1:30" x14ac:dyDescent="0.35">
      <c r="A271" s="26">
        <f>Lighting!A270</f>
        <v>0</v>
      </c>
      <c r="B271" s="26">
        <f>Lighting!B270</f>
        <v>0</v>
      </c>
      <c r="C271" s="26">
        <f>Lighting!C270</f>
        <v>0</v>
      </c>
      <c r="D271" s="26">
        <f>Lighting!D270</f>
        <v>0</v>
      </c>
      <c r="E271" s="26">
        <f>Lighting!E270</f>
        <v>0</v>
      </c>
      <c r="F271" s="26" t="str">
        <f ca="1">Lighting!F270</f>
        <v/>
      </c>
      <c r="G271" s="26" t="str">
        <f>Lighting!G270</f>
        <v>None</v>
      </c>
      <c r="H271" s="26">
        <f>Lighting!H270</f>
        <v>0</v>
      </c>
      <c r="I271" s="26" t="str">
        <f>Lighting!I270</f>
        <v/>
      </c>
      <c r="J271" s="26">
        <f>Lighting!J270</f>
        <v>0</v>
      </c>
      <c r="K271" s="26" t="str">
        <f>Lighting!K270</f>
        <v/>
      </c>
      <c r="L271" s="26" t="str">
        <f>Lighting!L270</f>
        <v/>
      </c>
      <c r="M271" s="26" t="str">
        <f>Lighting!M270</f>
        <v>None</v>
      </c>
      <c r="N271" s="26">
        <f>Lighting!N270</f>
        <v>0</v>
      </c>
      <c r="O271" s="26">
        <f>Lighting!O270</f>
        <v>0</v>
      </c>
      <c r="P271" s="26">
        <f ca="1">Lighting!P270</f>
        <v>0</v>
      </c>
      <c r="Q271" s="26">
        <f>Lighting!Q270</f>
        <v>0</v>
      </c>
      <c r="R271" s="26">
        <f ca="1">Lighting!R270</f>
        <v>0</v>
      </c>
      <c r="S271" s="26">
        <f>Lighting!Y270</f>
        <v>0</v>
      </c>
      <c r="T271" s="26" t="str">
        <f ca="1">Lighting!Z270</f>
        <v/>
      </c>
      <c r="U271" s="26">
        <f ca="1">Lighting!AA270</f>
        <v>0</v>
      </c>
      <c r="V271" s="210" t="str">
        <f ca="1">Lighting!AC270</f>
        <v/>
      </c>
      <c r="W271" s="210" t="str">
        <f ca="1">Lighting!AD270</f>
        <v/>
      </c>
      <c r="X271" s="210" t="str">
        <f ca="1">Lighting!AE270</f>
        <v/>
      </c>
      <c r="Y271" s="210">
        <f ca="1">Lighting!AF270</f>
        <v>0</v>
      </c>
      <c r="Z271" s="210" t="str">
        <f>Lighting!AH270</f>
        <v/>
      </c>
      <c r="AA271" s="210">
        <f>Lighting!AI270</f>
        <v>0</v>
      </c>
      <c r="AB271" s="210" t="str">
        <f>Lighting!AJ270</f>
        <v>NA</v>
      </c>
      <c r="AC271" s="210">
        <f>Lighting!AK270</f>
        <v>0</v>
      </c>
      <c r="AD271" s="210" t="str">
        <f>Lighting!AL270</f>
        <v/>
      </c>
    </row>
    <row r="272" spans="1:30" x14ac:dyDescent="0.35">
      <c r="A272" s="26">
        <f>Lighting!A271</f>
        <v>0</v>
      </c>
      <c r="B272" s="26">
        <f>Lighting!B271</f>
        <v>0</v>
      </c>
      <c r="C272" s="26">
        <f>Lighting!C271</f>
        <v>0</v>
      </c>
      <c r="D272" s="26">
        <f>Lighting!D271</f>
        <v>0</v>
      </c>
      <c r="E272" s="26">
        <f>Lighting!E271</f>
        <v>0</v>
      </c>
      <c r="F272" s="26" t="str">
        <f ca="1">Lighting!F271</f>
        <v/>
      </c>
      <c r="G272" s="26" t="str">
        <f>Lighting!G271</f>
        <v>None</v>
      </c>
      <c r="H272" s="26">
        <f>Lighting!H271</f>
        <v>0</v>
      </c>
      <c r="I272" s="26" t="str">
        <f>Lighting!I271</f>
        <v/>
      </c>
      <c r="J272" s="26">
        <f>Lighting!J271</f>
        <v>0</v>
      </c>
      <c r="K272" s="26" t="str">
        <f>Lighting!K271</f>
        <v/>
      </c>
      <c r="L272" s="26" t="str">
        <f>Lighting!L271</f>
        <v/>
      </c>
      <c r="M272" s="26" t="str">
        <f>Lighting!M271</f>
        <v>None</v>
      </c>
      <c r="N272" s="26">
        <f>Lighting!N271</f>
        <v>0</v>
      </c>
      <c r="O272" s="26">
        <f>Lighting!O271</f>
        <v>0</v>
      </c>
      <c r="P272" s="26">
        <f ca="1">Lighting!P271</f>
        <v>0</v>
      </c>
      <c r="Q272" s="26">
        <f>Lighting!Q271</f>
        <v>0</v>
      </c>
      <c r="R272" s="26">
        <f ca="1">Lighting!R271</f>
        <v>0</v>
      </c>
      <c r="S272" s="26">
        <f>Lighting!Y271</f>
        <v>0</v>
      </c>
      <c r="T272" s="26" t="str">
        <f ca="1">Lighting!Z271</f>
        <v/>
      </c>
      <c r="U272" s="26">
        <f ca="1">Lighting!AA271</f>
        <v>0</v>
      </c>
      <c r="V272" s="210" t="str">
        <f ca="1">Lighting!AC271</f>
        <v/>
      </c>
      <c r="W272" s="210" t="str">
        <f ca="1">Lighting!AD271</f>
        <v/>
      </c>
      <c r="X272" s="210" t="str">
        <f ca="1">Lighting!AE271</f>
        <v/>
      </c>
      <c r="Y272" s="210">
        <f ca="1">Lighting!AF271</f>
        <v>0</v>
      </c>
      <c r="Z272" s="210" t="str">
        <f>Lighting!AH271</f>
        <v/>
      </c>
      <c r="AA272" s="210">
        <f>Lighting!AI271</f>
        <v>0</v>
      </c>
      <c r="AB272" s="210" t="str">
        <f>Lighting!AJ271</f>
        <v>NA</v>
      </c>
      <c r="AC272" s="210">
        <f>Lighting!AK271</f>
        <v>0</v>
      </c>
      <c r="AD272" s="210" t="str">
        <f>Lighting!AL271</f>
        <v/>
      </c>
    </row>
    <row r="273" spans="1:30" x14ac:dyDescent="0.35">
      <c r="A273" s="26">
        <f>Lighting!A272</f>
        <v>0</v>
      </c>
      <c r="B273" s="26">
        <f>Lighting!B272</f>
        <v>0</v>
      </c>
      <c r="C273" s="26">
        <f>Lighting!C272</f>
        <v>0</v>
      </c>
      <c r="D273" s="26">
        <f>Lighting!D272</f>
        <v>0</v>
      </c>
      <c r="E273" s="26">
        <f>Lighting!E272</f>
        <v>0</v>
      </c>
      <c r="F273" s="26" t="str">
        <f ca="1">Lighting!F272</f>
        <v/>
      </c>
      <c r="G273" s="26" t="str">
        <f>Lighting!G272</f>
        <v>None</v>
      </c>
      <c r="H273" s="26">
        <f>Lighting!H272</f>
        <v>0</v>
      </c>
      <c r="I273" s="26" t="str">
        <f>Lighting!I272</f>
        <v/>
      </c>
      <c r="J273" s="26">
        <f>Lighting!J272</f>
        <v>0</v>
      </c>
      <c r="K273" s="26" t="str">
        <f>Lighting!K272</f>
        <v/>
      </c>
      <c r="L273" s="26" t="str">
        <f>Lighting!L272</f>
        <v/>
      </c>
      <c r="M273" s="26" t="str">
        <f>Lighting!M272</f>
        <v>None</v>
      </c>
      <c r="N273" s="26">
        <f>Lighting!N272</f>
        <v>0</v>
      </c>
      <c r="O273" s="26">
        <f>Lighting!O272</f>
        <v>0</v>
      </c>
      <c r="P273" s="26">
        <f ca="1">Lighting!P272</f>
        <v>0</v>
      </c>
      <c r="Q273" s="26">
        <f>Lighting!Q272</f>
        <v>0</v>
      </c>
      <c r="R273" s="26">
        <f ca="1">Lighting!R272</f>
        <v>0</v>
      </c>
      <c r="S273" s="26">
        <f>Lighting!Y272</f>
        <v>0</v>
      </c>
      <c r="T273" s="26" t="str">
        <f ca="1">Lighting!Z272</f>
        <v/>
      </c>
      <c r="U273" s="26">
        <f ca="1">Lighting!AA272</f>
        <v>0</v>
      </c>
      <c r="V273" s="210" t="str">
        <f ca="1">Lighting!AC272</f>
        <v/>
      </c>
      <c r="W273" s="210" t="str">
        <f ca="1">Lighting!AD272</f>
        <v/>
      </c>
      <c r="X273" s="210" t="str">
        <f ca="1">Lighting!AE272</f>
        <v/>
      </c>
      <c r="Y273" s="210">
        <f ca="1">Lighting!AF272</f>
        <v>0</v>
      </c>
      <c r="Z273" s="210" t="str">
        <f>Lighting!AH272</f>
        <v/>
      </c>
      <c r="AA273" s="210">
        <f>Lighting!AI272</f>
        <v>0</v>
      </c>
      <c r="AB273" s="210" t="str">
        <f>Lighting!AJ272</f>
        <v>NA</v>
      </c>
      <c r="AC273" s="210">
        <f>Lighting!AK272</f>
        <v>0</v>
      </c>
      <c r="AD273" s="210" t="str">
        <f>Lighting!AL272</f>
        <v/>
      </c>
    </row>
    <row r="274" spans="1:30" x14ac:dyDescent="0.35">
      <c r="A274" s="26">
        <f>Lighting!A273</f>
        <v>0</v>
      </c>
      <c r="B274" s="26">
        <f>Lighting!B273</f>
        <v>0</v>
      </c>
      <c r="C274" s="26">
        <f>Lighting!C273</f>
        <v>0</v>
      </c>
      <c r="D274" s="26">
        <f>Lighting!D273</f>
        <v>0</v>
      </c>
      <c r="E274" s="26">
        <f>Lighting!E273</f>
        <v>0</v>
      </c>
      <c r="F274" s="26" t="str">
        <f ca="1">Lighting!F273</f>
        <v/>
      </c>
      <c r="G274" s="26" t="str">
        <f>Lighting!G273</f>
        <v>None</v>
      </c>
      <c r="H274" s="26">
        <f>Lighting!H273</f>
        <v>0</v>
      </c>
      <c r="I274" s="26" t="str">
        <f>Lighting!I273</f>
        <v/>
      </c>
      <c r="J274" s="26">
        <f>Lighting!J273</f>
        <v>0</v>
      </c>
      <c r="K274" s="26" t="str">
        <f>Lighting!K273</f>
        <v/>
      </c>
      <c r="L274" s="26" t="str">
        <f>Lighting!L273</f>
        <v/>
      </c>
      <c r="M274" s="26" t="str">
        <f>Lighting!M273</f>
        <v>None</v>
      </c>
      <c r="N274" s="26">
        <f>Lighting!N273</f>
        <v>0</v>
      </c>
      <c r="O274" s="26">
        <f>Lighting!O273</f>
        <v>0</v>
      </c>
      <c r="P274" s="26">
        <f ca="1">Lighting!P273</f>
        <v>0</v>
      </c>
      <c r="Q274" s="26">
        <f>Lighting!Q273</f>
        <v>0</v>
      </c>
      <c r="R274" s="26">
        <f ca="1">Lighting!R273</f>
        <v>0</v>
      </c>
      <c r="S274" s="26">
        <f>Lighting!Y273</f>
        <v>0</v>
      </c>
      <c r="T274" s="26" t="str">
        <f ca="1">Lighting!Z273</f>
        <v/>
      </c>
      <c r="U274" s="26">
        <f ca="1">Lighting!AA273</f>
        <v>0</v>
      </c>
      <c r="V274" s="210" t="str">
        <f ca="1">Lighting!AC273</f>
        <v/>
      </c>
      <c r="W274" s="210" t="str">
        <f ca="1">Lighting!AD273</f>
        <v/>
      </c>
      <c r="X274" s="210" t="str">
        <f ca="1">Lighting!AE273</f>
        <v/>
      </c>
      <c r="Y274" s="210">
        <f ca="1">Lighting!AF273</f>
        <v>0</v>
      </c>
      <c r="Z274" s="210" t="str">
        <f>Lighting!AH273</f>
        <v/>
      </c>
      <c r="AA274" s="210">
        <f>Lighting!AI273</f>
        <v>0</v>
      </c>
      <c r="AB274" s="210" t="str">
        <f>Lighting!AJ273</f>
        <v>NA</v>
      </c>
      <c r="AC274" s="210">
        <f>Lighting!AK273</f>
        <v>0</v>
      </c>
      <c r="AD274" s="210" t="str">
        <f>Lighting!AL273</f>
        <v/>
      </c>
    </row>
    <row r="275" spans="1:30" x14ac:dyDescent="0.35">
      <c r="A275" s="26">
        <f>Lighting!A274</f>
        <v>0</v>
      </c>
      <c r="B275" s="26">
        <f>Lighting!B274</f>
        <v>0</v>
      </c>
      <c r="C275" s="26">
        <f>Lighting!C274</f>
        <v>0</v>
      </c>
      <c r="D275" s="26">
        <f>Lighting!D274</f>
        <v>0</v>
      </c>
      <c r="E275" s="26">
        <f>Lighting!E274</f>
        <v>0</v>
      </c>
      <c r="F275" s="26" t="str">
        <f ca="1">Lighting!F274</f>
        <v/>
      </c>
      <c r="G275" s="26" t="str">
        <f>Lighting!G274</f>
        <v>None</v>
      </c>
      <c r="H275" s="26">
        <f>Lighting!H274</f>
        <v>0</v>
      </c>
      <c r="I275" s="26" t="str">
        <f>Lighting!I274</f>
        <v/>
      </c>
      <c r="J275" s="26">
        <f>Lighting!J274</f>
        <v>0</v>
      </c>
      <c r="K275" s="26" t="str">
        <f>Lighting!K274</f>
        <v/>
      </c>
      <c r="L275" s="26" t="str">
        <f>Lighting!L274</f>
        <v/>
      </c>
      <c r="M275" s="26" t="str">
        <f>Lighting!M274</f>
        <v>None</v>
      </c>
      <c r="N275" s="26">
        <f>Lighting!N274</f>
        <v>0</v>
      </c>
      <c r="O275" s="26">
        <f>Lighting!O274</f>
        <v>0</v>
      </c>
      <c r="P275" s="26">
        <f ca="1">Lighting!P274</f>
        <v>0</v>
      </c>
      <c r="Q275" s="26">
        <f>Lighting!Q274</f>
        <v>0</v>
      </c>
      <c r="R275" s="26">
        <f ca="1">Lighting!R274</f>
        <v>0</v>
      </c>
      <c r="S275" s="26">
        <f>Lighting!Y274</f>
        <v>0</v>
      </c>
      <c r="T275" s="26" t="str">
        <f ca="1">Lighting!Z274</f>
        <v/>
      </c>
      <c r="U275" s="26">
        <f ca="1">Lighting!AA274</f>
        <v>0</v>
      </c>
      <c r="V275" s="210" t="str">
        <f ca="1">Lighting!AC274</f>
        <v/>
      </c>
      <c r="W275" s="210" t="str">
        <f ca="1">Lighting!AD274</f>
        <v/>
      </c>
      <c r="X275" s="210" t="str">
        <f ca="1">Lighting!AE274</f>
        <v/>
      </c>
      <c r="Y275" s="210">
        <f ca="1">Lighting!AF274</f>
        <v>0</v>
      </c>
      <c r="Z275" s="210" t="str">
        <f>Lighting!AH274</f>
        <v/>
      </c>
      <c r="AA275" s="210">
        <f>Lighting!AI274</f>
        <v>0</v>
      </c>
      <c r="AB275" s="210" t="str">
        <f>Lighting!AJ274</f>
        <v>NA</v>
      </c>
      <c r="AC275" s="210">
        <f>Lighting!AK274</f>
        <v>0</v>
      </c>
      <c r="AD275" s="210" t="str">
        <f>Lighting!AL274</f>
        <v/>
      </c>
    </row>
    <row r="276" spans="1:30" x14ac:dyDescent="0.35">
      <c r="A276" s="26">
        <f>Lighting!A275</f>
        <v>0</v>
      </c>
      <c r="B276" s="26">
        <f>Lighting!B275</f>
        <v>0</v>
      </c>
      <c r="C276" s="26">
        <f>Lighting!C275</f>
        <v>0</v>
      </c>
      <c r="D276" s="26">
        <f>Lighting!D275</f>
        <v>0</v>
      </c>
      <c r="E276" s="26">
        <f>Lighting!E275</f>
        <v>0</v>
      </c>
      <c r="F276" s="26" t="str">
        <f ca="1">Lighting!F275</f>
        <v/>
      </c>
      <c r="G276" s="26" t="str">
        <f>Lighting!G275</f>
        <v>None</v>
      </c>
      <c r="H276" s="26">
        <f>Lighting!H275</f>
        <v>0</v>
      </c>
      <c r="I276" s="26" t="str">
        <f>Lighting!I275</f>
        <v/>
      </c>
      <c r="J276" s="26">
        <f>Lighting!J275</f>
        <v>0</v>
      </c>
      <c r="K276" s="26" t="str">
        <f>Lighting!K275</f>
        <v/>
      </c>
      <c r="L276" s="26" t="str">
        <f>Lighting!L275</f>
        <v/>
      </c>
      <c r="M276" s="26" t="str">
        <f>Lighting!M275</f>
        <v>None</v>
      </c>
      <c r="N276" s="26">
        <f>Lighting!N275</f>
        <v>0</v>
      </c>
      <c r="O276" s="26">
        <f>Lighting!O275</f>
        <v>0</v>
      </c>
      <c r="P276" s="26">
        <f ca="1">Lighting!P275</f>
        <v>0</v>
      </c>
      <c r="Q276" s="26">
        <f>Lighting!Q275</f>
        <v>0</v>
      </c>
      <c r="R276" s="26">
        <f ca="1">Lighting!R275</f>
        <v>0</v>
      </c>
      <c r="S276" s="26">
        <f>Lighting!Y275</f>
        <v>0</v>
      </c>
      <c r="T276" s="26" t="str">
        <f ca="1">Lighting!Z275</f>
        <v/>
      </c>
      <c r="U276" s="26">
        <f ca="1">Lighting!AA275</f>
        <v>0</v>
      </c>
      <c r="V276" s="210" t="str">
        <f ca="1">Lighting!AC275</f>
        <v/>
      </c>
      <c r="W276" s="210" t="str">
        <f ca="1">Lighting!AD275</f>
        <v/>
      </c>
      <c r="X276" s="210" t="str">
        <f ca="1">Lighting!AE275</f>
        <v/>
      </c>
      <c r="Y276" s="210">
        <f ca="1">Lighting!AF275</f>
        <v>0</v>
      </c>
      <c r="Z276" s="210" t="str">
        <f>Lighting!AH275</f>
        <v/>
      </c>
      <c r="AA276" s="210">
        <f>Lighting!AI275</f>
        <v>0</v>
      </c>
      <c r="AB276" s="210" t="str">
        <f>Lighting!AJ275</f>
        <v>NA</v>
      </c>
      <c r="AC276" s="210">
        <f>Lighting!AK275</f>
        <v>0</v>
      </c>
      <c r="AD276" s="210" t="str">
        <f>Lighting!AL275</f>
        <v/>
      </c>
    </row>
    <row r="277" spans="1:30" x14ac:dyDescent="0.35">
      <c r="A277" s="26">
        <f>Lighting!A276</f>
        <v>0</v>
      </c>
      <c r="B277" s="26">
        <f>Lighting!B276</f>
        <v>0</v>
      </c>
      <c r="C277" s="26">
        <f>Lighting!C276</f>
        <v>0</v>
      </c>
      <c r="D277" s="26">
        <f>Lighting!D276</f>
        <v>0</v>
      </c>
      <c r="E277" s="26">
        <f>Lighting!E276</f>
        <v>0</v>
      </c>
      <c r="F277" s="26" t="str">
        <f ca="1">Lighting!F276</f>
        <v/>
      </c>
      <c r="G277" s="26" t="str">
        <f>Lighting!G276</f>
        <v>None</v>
      </c>
      <c r="H277" s="26">
        <f>Lighting!H276</f>
        <v>0</v>
      </c>
      <c r="I277" s="26" t="str">
        <f>Lighting!I276</f>
        <v/>
      </c>
      <c r="J277" s="26">
        <f>Lighting!J276</f>
        <v>0</v>
      </c>
      <c r="K277" s="26" t="str">
        <f>Lighting!K276</f>
        <v/>
      </c>
      <c r="L277" s="26" t="str">
        <f>Lighting!L276</f>
        <v/>
      </c>
      <c r="M277" s="26" t="str">
        <f>Lighting!M276</f>
        <v>None</v>
      </c>
      <c r="N277" s="26">
        <f>Lighting!N276</f>
        <v>0</v>
      </c>
      <c r="O277" s="26">
        <f>Lighting!O276</f>
        <v>0</v>
      </c>
      <c r="P277" s="26">
        <f ca="1">Lighting!P276</f>
        <v>0</v>
      </c>
      <c r="Q277" s="26">
        <f>Lighting!Q276</f>
        <v>0</v>
      </c>
      <c r="R277" s="26">
        <f ca="1">Lighting!R276</f>
        <v>0</v>
      </c>
      <c r="S277" s="26">
        <f>Lighting!Y276</f>
        <v>0</v>
      </c>
      <c r="T277" s="26" t="str">
        <f ca="1">Lighting!Z276</f>
        <v/>
      </c>
      <c r="U277" s="26">
        <f ca="1">Lighting!AA276</f>
        <v>0</v>
      </c>
      <c r="V277" s="210" t="str">
        <f ca="1">Lighting!AC276</f>
        <v/>
      </c>
      <c r="W277" s="210" t="str">
        <f ca="1">Lighting!AD276</f>
        <v/>
      </c>
      <c r="X277" s="210" t="str">
        <f ca="1">Lighting!AE276</f>
        <v/>
      </c>
      <c r="Y277" s="210">
        <f ca="1">Lighting!AF276</f>
        <v>0</v>
      </c>
      <c r="Z277" s="210" t="str">
        <f>Lighting!AH276</f>
        <v/>
      </c>
      <c r="AA277" s="210">
        <f>Lighting!AI276</f>
        <v>0</v>
      </c>
      <c r="AB277" s="210" t="str">
        <f>Lighting!AJ276</f>
        <v>NA</v>
      </c>
      <c r="AC277" s="210">
        <f>Lighting!AK276</f>
        <v>0</v>
      </c>
      <c r="AD277" s="210" t="str">
        <f>Lighting!AL276</f>
        <v/>
      </c>
    </row>
    <row r="278" spans="1:30" x14ac:dyDescent="0.35">
      <c r="A278" s="26">
        <f>Lighting!A277</f>
        <v>0</v>
      </c>
      <c r="B278" s="26">
        <f>Lighting!B277</f>
        <v>0</v>
      </c>
      <c r="C278" s="26">
        <f>Lighting!C277</f>
        <v>0</v>
      </c>
      <c r="D278" s="26">
        <f>Lighting!D277</f>
        <v>0</v>
      </c>
      <c r="E278" s="26">
        <f>Lighting!E277</f>
        <v>0</v>
      </c>
      <c r="F278" s="26" t="str">
        <f ca="1">Lighting!F277</f>
        <v/>
      </c>
      <c r="G278" s="26" t="str">
        <f>Lighting!G277</f>
        <v>None</v>
      </c>
      <c r="H278" s="26">
        <f>Lighting!H277</f>
        <v>0</v>
      </c>
      <c r="I278" s="26" t="str">
        <f>Lighting!I277</f>
        <v/>
      </c>
      <c r="J278" s="26">
        <f>Lighting!J277</f>
        <v>0</v>
      </c>
      <c r="K278" s="26" t="str">
        <f>Lighting!K277</f>
        <v/>
      </c>
      <c r="L278" s="26" t="str">
        <f>Lighting!L277</f>
        <v/>
      </c>
      <c r="M278" s="26" t="str">
        <f>Lighting!M277</f>
        <v>None</v>
      </c>
      <c r="N278" s="26">
        <f>Lighting!N277</f>
        <v>0</v>
      </c>
      <c r="O278" s="26">
        <f>Lighting!O277</f>
        <v>0</v>
      </c>
      <c r="P278" s="26">
        <f ca="1">Lighting!P277</f>
        <v>0</v>
      </c>
      <c r="Q278" s="26">
        <f>Lighting!Q277</f>
        <v>0</v>
      </c>
      <c r="R278" s="26">
        <f ca="1">Lighting!R277</f>
        <v>0</v>
      </c>
      <c r="S278" s="26">
        <f>Lighting!Y277</f>
        <v>0</v>
      </c>
      <c r="T278" s="26" t="str">
        <f ca="1">Lighting!Z277</f>
        <v/>
      </c>
      <c r="U278" s="26">
        <f ca="1">Lighting!AA277</f>
        <v>0</v>
      </c>
      <c r="V278" s="210" t="str">
        <f ca="1">Lighting!AC277</f>
        <v/>
      </c>
      <c r="W278" s="210" t="str">
        <f ca="1">Lighting!AD277</f>
        <v/>
      </c>
      <c r="X278" s="210" t="str">
        <f ca="1">Lighting!AE277</f>
        <v/>
      </c>
      <c r="Y278" s="210">
        <f ca="1">Lighting!AF277</f>
        <v>0</v>
      </c>
      <c r="Z278" s="210" t="str">
        <f>Lighting!AH277</f>
        <v/>
      </c>
      <c r="AA278" s="210">
        <f>Lighting!AI277</f>
        <v>0</v>
      </c>
      <c r="AB278" s="210" t="str">
        <f>Lighting!AJ277</f>
        <v>NA</v>
      </c>
      <c r="AC278" s="210">
        <f>Lighting!AK277</f>
        <v>0</v>
      </c>
      <c r="AD278" s="210" t="str">
        <f>Lighting!AL277</f>
        <v/>
      </c>
    </row>
    <row r="279" spans="1:30" x14ac:dyDescent="0.35">
      <c r="A279" s="26">
        <f>Lighting!A278</f>
        <v>0</v>
      </c>
      <c r="B279" s="26">
        <f>Lighting!B278</f>
        <v>0</v>
      </c>
      <c r="C279" s="26">
        <f>Lighting!C278</f>
        <v>0</v>
      </c>
      <c r="D279" s="26">
        <f>Lighting!D278</f>
        <v>0</v>
      </c>
      <c r="E279" s="26">
        <f>Lighting!E278</f>
        <v>0</v>
      </c>
      <c r="F279" s="26" t="str">
        <f ca="1">Lighting!F278</f>
        <v/>
      </c>
      <c r="G279" s="26" t="str">
        <f>Lighting!G278</f>
        <v>None</v>
      </c>
      <c r="H279" s="26">
        <f>Lighting!H278</f>
        <v>0</v>
      </c>
      <c r="I279" s="26" t="str">
        <f>Lighting!I278</f>
        <v/>
      </c>
      <c r="J279" s="26">
        <f>Lighting!J278</f>
        <v>0</v>
      </c>
      <c r="K279" s="26" t="str">
        <f>Lighting!K278</f>
        <v/>
      </c>
      <c r="L279" s="26" t="str">
        <f>Lighting!L278</f>
        <v/>
      </c>
      <c r="M279" s="26" t="str">
        <f>Lighting!M278</f>
        <v>None</v>
      </c>
      <c r="N279" s="26">
        <f>Lighting!N278</f>
        <v>0</v>
      </c>
      <c r="O279" s="26">
        <f>Lighting!O278</f>
        <v>0</v>
      </c>
      <c r="P279" s="26">
        <f ca="1">Lighting!P278</f>
        <v>0</v>
      </c>
      <c r="Q279" s="26">
        <f>Lighting!Q278</f>
        <v>0</v>
      </c>
      <c r="R279" s="26">
        <f ca="1">Lighting!R278</f>
        <v>0</v>
      </c>
      <c r="S279" s="26">
        <f>Lighting!Y278</f>
        <v>0</v>
      </c>
      <c r="T279" s="26" t="str">
        <f ca="1">Lighting!Z278</f>
        <v/>
      </c>
      <c r="U279" s="26">
        <f ca="1">Lighting!AA278</f>
        <v>0</v>
      </c>
      <c r="V279" s="210" t="str">
        <f ca="1">Lighting!AC278</f>
        <v/>
      </c>
      <c r="W279" s="210" t="str">
        <f ca="1">Lighting!AD278</f>
        <v/>
      </c>
      <c r="X279" s="210" t="str">
        <f ca="1">Lighting!AE278</f>
        <v/>
      </c>
      <c r="Y279" s="210">
        <f ca="1">Lighting!AF278</f>
        <v>0</v>
      </c>
      <c r="Z279" s="210" t="str">
        <f>Lighting!AH278</f>
        <v/>
      </c>
      <c r="AA279" s="210">
        <f>Lighting!AI278</f>
        <v>0</v>
      </c>
      <c r="AB279" s="210" t="str">
        <f>Lighting!AJ278</f>
        <v>NA</v>
      </c>
      <c r="AC279" s="210">
        <f>Lighting!AK278</f>
        <v>0</v>
      </c>
      <c r="AD279" s="210" t="str">
        <f>Lighting!AL278</f>
        <v/>
      </c>
    </row>
    <row r="280" spans="1:30" x14ac:dyDescent="0.35">
      <c r="A280" s="26">
        <f>Lighting!A279</f>
        <v>0</v>
      </c>
      <c r="B280" s="26">
        <f>Lighting!B279</f>
        <v>0</v>
      </c>
      <c r="C280" s="26">
        <f>Lighting!C279</f>
        <v>0</v>
      </c>
      <c r="D280" s="26">
        <f>Lighting!D279</f>
        <v>0</v>
      </c>
      <c r="E280" s="26">
        <f>Lighting!E279</f>
        <v>0</v>
      </c>
      <c r="F280" s="26" t="str">
        <f ca="1">Lighting!F279</f>
        <v/>
      </c>
      <c r="G280" s="26" t="str">
        <f>Lighting!G279</f>
        <v>None</v>
      </c>
      <c r="H280" s="26">
        <f>Lighting!H279</f>
        <v>0</v>
      </c>
      <c r="I280" s="26" t="str">
        <f>Lighting!I279</f>
        <v/>
      </c>
      <c r="J280" s="26">
        <f>Lighting!J279</f>
        <v>0</v>
      </c>
      <c r="K280" s="26" t="str">
        <f>Lighting!K279</f>
        <v/>
      </c>
      <c r="L280" s="26" t="str">
        <f>Lighting!L279</f>
        <v/>
      </c>
      <c r="M280" s="26" t="str">
        <f>Lighting!M279</f>
        <v>None</v>
      </c>
      <c r="N280" s="26">
        <f>Lighting!N279</f>
        <v>0</v>
      </c>
      <c r="O280" s="26">
        <f>Lighting!O279</f>
        <v>0</v>
      </c>
      <c r="P280" s="26">
        <f ca="1">Lighting!P279</f>
        <v>0</v>
      </c>
      <c r="Q280" s="26">
        <f>Lighting!Q279</f>
        <v>0</v>
      </c>
      <c r="R280" s="26">
        <f ca="1">Lighting!R279</f>
        <v>0</v>
      </c>
      <c r="S280" s="26">
        <f>Lighting!Y279</f>
        <v>0</v>
      </c>
      <c r="T280" s="26" t="str">
        <f ca="1">Lighting!Z279</f>
        <v/>
      </c>
      <c r="U280" s="26">
        <f ca="1">Lighting!AA279</f>
        <v>0</v>
      </c>
      <c r="V280" s="210" t="str">
        <f ca="1">Lighting!AC279</f>
        <v/>
      </c>
      <c r="W280" s="210" t="str">
        <f ca="1">Lighting!AD279</f>
        <v/>
      </c>
      <c r="X280" s="210" t="str">
        <f ca="1">Lighting!AE279</f>
        <v/>
      </c>
      <c r="Y280" s="210">
        <f ca="1">Lighting!AF279</f>
        <v>0</v>
      </c>
      <c r="Z280" s="210" t="str">
        <f>Lighting!AH279</f>
        <v/>
      </c>
      <c r="AA280" s="210">
        <f>Lighting!AI279</f>
        <v>0</v>
      </c>
      <c r="AB280" s="210" t="str">
        <f>Lighting!AJ279</f>
        <v>NA</v>
      </c>
      <c r="AC280" s="210">
        <f>Lighting!AK279</f>
        <v>0</v>
      </c>
      <c r="AD280" s="210" t="str">
        <f>Lighting!AL279</f>
        <v/>
      </c>
    </row>
    <row r="281" spans="1:30" x14ac:dyDescent="0.35">
      <c r="A281" s="26">
        <f>Lighting!A280</f>
        <v>0</v>
      </c>
      <c r="B281" s="26">
        <f>Lighting!B280</f>
        <v>0</v>
      </c>
      <c r="C281" s="26">
        <f>Lighting!C280</f>
        <v>0</v>
      </c>
      <c r="D281" s="26">
        <f>Lighting!D280</f>
        <v>0</v>
      </c>
      <c r="E281" s="26">
        <f>Lighting!E280</f>
        <v>0</v>
      </c>
      <c r="F281" s="26" t="str">
        <f ca="1">Lighting!F280</f>
        <v/>
      </c>
      <c r="G281" s="26" t="str">
        <f>Lighting!G280</f>
        <v>None</v>
      </c>
      <c r="H281" s="26">
        <f>Lighting!H280</f>
        <v>0</v>
      </c>
      <c r="I281" s="26" t="str">
        <f>Lighting!I280</f>
        <v/>
      </c>
      <c r="J281" s="26">
        <f>Lighting!J280</f>
        <v>0</v>
      </c>
      <c r="K281" s="26" t="str">
        <f>Lighting!K280</f>
        <v/>
      </c>
      <c r="L281" s="26" t="str">
        <f>Lighting!L280</f>
        <v/>
      </c>
      <c r="M281" s="26" t="str">
        <f>Lighting!M280</f>
        <v>None</v>
      </c>
      <c r="N281" s="26">
        <f>Lighting!N280</f>
        <v>0</v>
      </c>
      <c r="O281" s="26">
        <f>Lighting!O280</f>
        <v>0</v>
      </c>
      <c r="P281" s="26">
        <f ca="1">Lighting!P280</f>
        <v>0</v>
      </c>
      <c r="Q281" s="26">
        <f>Lighting!Q280</f>
        <v>0</v>
      </c>
      <c r="R281" s="26">
        <f ca="1">Lighting!R280</f>
        <v>0</v>
      </c>
      <c r="S281" s="26">
        <f>Lighting!Y280</f>
        <v>0</v>
      </c>
      <c r="T281" s="26" t="str">
        <f ca="1">Lighting!Z280</f>
        <v/>
      </c>
      <c r="U281" s="26">
        <f ca="1">Lighting!AA280</f>
        <v>0</v>
      </c>
      <c r="V281" s="210" t="str">
        <f ca="1">Lighting!AC280</f>
        <v/>
      </c>
      <c r="W281" s="210" t="str">
        <f ca="1">Lighting!AD280</f>
        <v/>
      </c>
      <c r="X281" s="210" t="str">
        <f ca="1">Lighting!AE280</f>
        <v/>
      </c>
      <c r="Y281" s="210">
        <f ca="1">Lighting!AF280</f>
        <v>0</v>
      </c>
      <c r="Z281" s="210" t="str">
        <f>Lighting!AH280</f>
        <v/>
      </c>
      <c r="AA281" s="210">
        <f>Lighting!AI280</f>
        <v>0</v>
      </c>
      <c r="AB281" s="210" t="str">
        <f>Lighting!AJ280</f>
        <v>NA</v>
      </c>
      <c r="AC281" s="210">
        <f>Lighting!AK280</f>
        <v>0</v>
      </c>
      <c r="AD281" s="210" t="str">
        <f>Lighting!AL280</f>
        <v/>
      </c>
    </row>
    <row r="282" spans="1:30" x14ac:dyDescent="0.35">
      <c r="A282" s="26">
        <f>Lighting!A281</f>
        <v>0</v>
      </c>
      <c r="B282" s="26">
        <f>Lighting!B281</f>
        <v>0</v>
      </c>
      <c r="C282" s="26">
        <f>Lighting!C281</f>
        <v>0</v>
      </c>
      <c r="D282" s="26">
        <f>Lighting!D281</f>
        <v>0</v>
      </c>
      <c r="E282" s="26">
        <f>Lighting!E281</f>
        <v>0</v>
      </c>
      <c r="F282" s="26" t="str">
        <f ca="1">Lighting!F281</f>
        <v/>
      </c>
      <c r="G282" s="26" t="str">
        <f>Lighting!G281</f>
        <v>None</v>
      </c>
      <c r="H282" s="26">
        <f>Lighting!H281</f>
        <v>0</v>
      </c>
      <c r="I282" s="26" t="str">
        <f>Lighting!I281</f>
        <v/>
      </c>
      <c r="J282" s="26">
        <f>Lighting!J281</f>
        <v>0</v>
      </c>
      <c r="K282" s="26" t="str">
        <f>Lighting!K281</f>
        <v/>
      </c>
      <c r="L282" s="26" t="str">
        <f>Lighting!L281</f>
        <v/>
      </c>
      <c r="M282" s="26" t="str">
        <f>Lighting!M281</f>
        <v>None</v>
      </c>
      <c r="N282" s="26">
        <f>Lighting!N281</f>
        <v>0</v>
      </c>
      <c r="O282" s="26">
        <f>Lighting!O281</f>
        <v>0</v>
      </c>
      <c r="P282" s="26">
        <f ca="1">Lighting!P281</f>
        <v>0</v>
      </c>
      <c r="Q282" s="26">
        <f>Lighting!Q281</f>
        <v>0</v>
      </c>
      <c r="R282" s="26">
        <f ca="1">Lighting!R281</f>
        <v>0</v>
      </c>
      <c r="S282" s="26">
        <f>Lighting!Y281</f>
        <v>0</v>
      </c>
      <c r="T282" s="26" t="str">
        <f ca="1">Lighting!Z281</f>
        <v/>
      </c>
      <c r="U282" s="26">
        <f ca="1">Lighting!AA281</f>
        <v>0</v>
      </c>
      <c r="V282" s="210" t="str">
        <f ca="1">Lighting!AC281</f>
        <v/>
      </c>
      <c r="W282" s="210" t="str">
        <f ca="1">Lighting!AD281</f>
        <v/>
      </c>
      <c r="X282" s="210" t="str">
        <f ca="1">Lighting!AE281</f>
        <v/>
      </c>
      <c r="Y282" s="210">
        <f ca="1">Lighting!AF281</f>
        <v>0</v>
      </c>
      <c r="Z282" s="210" t="str">
        <f>Lighting!AH281</f>
        <v/>
      </c>
      <c r="AA282" s="210">
        <f>Lighting!AI281</f>
        <v>0</v>
      </c>
      <c r="AB282" s="210" t="str">
        <f>Lighting!AJ281</f>
        <v>NA</v>
      </c>
      <c r="AC282" s="210">
        <f>Lighting!AK281</f>
        <v>0</v>
      </c>
      <c r="AD282" s="210" t="str">
        <f>Lighting!AL281</f>
        <v/>
      </c>
    </row>
    <row r="283" spans="1:30" x14ac:dyDescent="0.35">
      <c r="A283" s="26">
        <f>Lighting!A282</f>
        <v>0</v>
      </c>
      <c r="B283" s="26">
        <f>Lighting!B282</f>
        <v>0</v>
      </c>
      <c r="C283" s="26">
        <f>Lighting!C282</f>
        <v>0</v>
      </c>
      <c r="D283" s="26">
        <f>Lighting!D282</f>
        <v>0</v>
      </c>
      <c r="E283" s="26">
        <f>Lighting!E282</f>
        <v>0</v>
      </c>
      <c r="F283" s="26" t="str">
        <f ca="1">Lighting!F282</f>
        <v/>
      </c>
      <c r="G283" s="26" t="str">
        <f>Lighting!G282</f>
        <v>None</v>
      </c>
      <c r="H283" s="26">
        <f>Lighting!H282</f>
        <v>0</v>
      </c>
      <c r="I283" s="26" t="str">
        <f>Lighting!I282</f>
        <v/>
      </c>
      <c r="J283" s="26">
        <f>Lighting!J282</f>
        <v>0</v>
      </c>
      <c r="K283" s="26" t="str">
        <f>Lighting!K282</f>
        <v/>
      </c>
      <c r="L283" s="26" t="str">
        <f>Lighting!L282</f>
        <v/>
      </c>
      <c r="M283" s="26" t="str">
        <f>Lighting!M282</f>
        <v>None</v>
      </c>
      <c r="N283" s="26">
        <f>Lighting!N282</f>
        <v>0</v>
      </c>
      <c r="O283" s="26">
        <f>Lighting!O282</f>
        <v>0</v>
      </c>
      <c r="P283" s="26">
        <f ca="1">Lighting!P282</f>
        <v>0</v>
      </c>
      <c r="Q283" s="26">
        <f>Lighting!Q282</f>
        <v>0</v>
      </c>
      <c r="R283" s="26">
        <f ca="1">Lighting!R282</f>
        <v>0</v>
      </c>
      <c r="S283" s="26">
        <f>Lighting!Y282</f>
        <v>0</v>
      </c>
      <c r="T283" s="26" t="str">
        <f ca="1">Lighting!Z282</f>
        <v/>
      </c>
      <c r="U283" s="26">
        <f ca="1">Lighting!AA282</f>
        <v>0</v>
      </c>
      <c r="V283" s="210" t="str">
        <f ca="1">Lighting!AC282</f>
        <v/>
      </c>
      <c r="W283" s="210" t="str">
        <f ca="1">Lighting!AD282</f>
        <v/>
      </c>
      <c r="X283" s="210" t="str">
        <f ca="1">Lighting!AE282</f>
        <v/>
      </c>
      <c r="Y283" s="210">
        <f ca="1">Lighting!AF282</f>
        <v>0</v>
      </c>
      <c r="Z283" s="210" t="str">
        <f>Lighting!AH282</f>
        <v/>
      </c>
      <c r="AA283" s="210">
        <f>Lighting!AI282</f>
        <v>0</v>
      </c>
      <c r="AB283" s="210" t="str">
        <f>Lighting!AJ282</f>
        <v>NA</v>
      </c>
      <c r="AC283" s="210">
        <f>Lighting!AK282</f>
        <v>0</v>
      </c>
      <c r="AD283" s="210" t="str">
        <f>Lighting!AL282</f>
        <v/>
      </c>
    </row>
    <row r="284" spans="1:30" x14ac:dyDescent="0.35">
      <c r="A284" s="26">
        <f>Lighting!A283</f>
        <v>0</v>
      </c>
      <c r="B284" s="26">
        <f>Lighting!B283</f>
        <v>0</v>
      </c>
      <c r="C284" s="26">
        <f>Lighting!C283</f>
        <v>0</v>
      </c>
      <c r="D284" s="26">
        <f>Lighting!D283</f>
        <v>0</v>
      </c>
      <c r="E284" s="26">
        <f>Lighting!E283</f>
        <v>0</v>
      </c>
      <c r="F284" s="26" t="str">
        <f ca="1">Lighting!F283</f>
        <v/>
      </c>
      <c r="G284" s="26" t="str">
        <f>Lighting!G283</f>
        <v>None</v>
      </c>
      <c r="H284" s="26">
        <f>Lighting!H283</f>
        <v>0</v>
      </c>
      <c r="I284" s="26" t="str">
        <f>Lighting!I283</f>
        <v/>
      </c>
      <c r="J284" s="26">
        <f>Lighting!J283</f>
        <v>0</v>
      </c>
      <c r="K284" s="26" t="str">
        <f>Lighting!K283</f>
        <v/>
      </c>
      <c r="L284" s="26" t="str">
        <f>Lighting!L283</f>
        <v/>
      </c>
      <c r="M284" s="26" t="str">
        <f>Lighting!M283</f>
        <v>None</v>
      </c>
      <c r="N284" s="26">
        <f>Lighting!N283</f>
        <v>0</v>
      </c>
      <c r="O284" s="26">
        <f>Lighting!O283</f>
        <v>0</v>
      </c>
      <c r="P284" s="26">
        <f ca="1">Lighting!P283</f>
        <v>0</v>
      </c>
      <c r="Q284" s="26">
        <f>Lighting!Q283</f>
        <v>0</v>
      </c>
      <c r="R284" s="26">
        <f ca="1">Lighting!R283</f>
        <v>0</v>
      </c>
      <c r="S284" s="26">
        <f>Lighting!Y283</f>
        <v>0</v>
      </c>
      <c r="T284" s="26" t="str">
        <f ca="1">Lighting!Z283</f>
        <v/>
      </c>
      <c r="U284" s="26">
        <f ca="1">Lighting!AA283</f>
        <v>0</v>
      </c>
      <c r="V284" s="210" t="str">
        <f ca="1">Lighting!AC283</f>
        <v/>
      </c>
      <c r="W284" s="210" t="str">
        <f ca="1">Lighting!AD283</f>
        <v/>
      </c>
      <c r="X284" s="210" t="str">
        <f ca="1">Lighting!AE283</f>
        <v/>
      </c>
      <c r="Y284" s="210">
        <f ca="1">Lighting!AF283</f>
        <v>0</v>
      </c>
      <c r="Z284" s="210" t="str">
        <f>Lighting!AH283</f>
        <v/>
      </c>
      <c r="AA284" s="210">
        <f>Lighting!AI283</f>
        <v>0</v>
      </c>
      <c r="AB284" s="210" t="str">
        <f>Lighting!AJ283</f>
        <v>NA</v>
      </c>
      <c r="AC284" s="210">
        <f>Lighting!AK283</f>
        <v>0</v>
      </c>
      <c r="AD284" s="210" t="str">
        <f>Lighting!AL283</f>
        <v/>
      </c>
    </row>
    <row r="285" spans="1:30" x14ac:dyDescent="0.35">
      <c r="A285" s="26">
        <f>Lighting!A284</f>
        <v>0</v>
      </c>
      <c r="B285" s="26">
        <f>Lighting!B284</f>
        <v>0</v>
      </c>
      <c r="C285" s="26">
        <f>Lighting!C284</f>
        <v>0</v>
      </c>
      <c r="D285" s="26">
        <f>Lighting!D284</f>
        <v>0</v>
      </c>
      <c r="E285" s="26">
        <f>Lighting!E284</f>
        <v>0</v>
      </c>
      <c r="F285" s="26" t="str">
        <f ca="1">Lighting!F284</f>
        <v/>
      </c>
      <c r="G285" s="26" t="str">
        <f>Lighting!G284</f>
        <v>None</v>
      </c>
      <c r="H285" s="26">
        <f>Lighting!H284</f>
        <v>0</v>
      </c>
      <c r="I285" s="26" t="str">
        <f>Lighting!I284</f>
        <v/>
      </c>
      <c r="J285" s="26">
        <f>Lighting!J284</f>
        <v>0</v>
      </c>
      <c r="K285" s="26" t="str">
        <f>Lighting!K284</f>
        <v/>
      </c>
      <c r="L285" s="26" t="str">
        <f>Lighting!L284</f>
        <v/>
      </c>
      <c r="M285" s="26" t="str">
        <f>Lighting!M284</f>
        <v>None</v>
      </c>
      <c r="N285" s="26">
        <f>Lighting!N284</f>
        <v>0</v>
      </c>
      <c r="O285" s="26">
        <f>Lighting!O284</f>
        <v>0</v>
      </c>
      <c r="P285" s="26">
        <f ca="1">Lighting!P284</f>
        <v>0</v>
      </c>
      <c r="Q285" s="26">
        <f>Lighting!Q284</f>
        <v>0</v>
      </c>
      <c r="R285" s="26">
        <f ca="1">Lighting!R284</f>
        <v>0</v>
      </c>
      <c r="S285" s="26">
        <f>Lighting!Y284</f>
        <v>0</v>
      </c>
      <c r="T285" s="26" t="str">
        <f ca="1">Lighting!Z284</f>
        <v/>
      </c>
      <c r="U285" s="26">
        <f ca="1">Lighting!AA284</f>
        <v>0</v>
      </c>
      <c r="V285" s="210" t="str">
        <f ca="1">Lighting!AC284</f>
        <v/>
      </c>
      <c r="W285" s="210" t="str">
        <f ca="1">Lighting!AD284</f>
        <v/>
      </c>
      <c r="X285" s="210" t="str">
        <f ca="1">Lighting!AE284</f>
        <v/>
      </c>
      <c r="Y285" s="210">
        <f ca="1">Lighting!AF284</f>
        <v>0</v>
      </c>
      <c r="Z285" s="210" t="str">
        <f>Lighting!AH284</f>
        <v/>
      </c>
      <c r="AA285" s="210">
        <f>Lighting!AI284</f>
        <v>0</v>
      </c>
      <c r="AB285" s="210" t="str">
        <f>Lighting!AJ284</f>
        <v>NA</v>
      </c>
      <c r="AC285" s="210">
        <f>Lighting!AK284</f>
        <v>0</v>
      </c>
      <c r="AD285" s="210" t="str">
        <f>Lighting!AL284</f>
        <v/>
      </c>
    </row>
    <row r="286" spans="1:30" x14ac:dyDescent="0.35">
      <c r="A286" s="26">
        <f>Lighting!A285</f>
        <v>0</v>
      </c>
      <c r="B286" s="26">
        <f>Lighting!B285</f>
        <v>0</v>
      </c>
      <c r="C286" s="26">
        <f>Lighting!C285</f>
        <v>0</v>
      </c>
      <c r="D286" s="26">
        <f>Lighting!D285</f>
        <v>0</v>
      </c>
      <c r="E286" s="26">
        <f>Lighting!E285</f>
        <v>0</v>
      </c>
      <c r="F286" s="26" t="str">
        <f ca="1">Lighting!F285</f>
        <v/>
      </c>
      <c r="G286" s="26" t="str">
        <f>Lighting!G285</f>
        <v>None</v>
      </c>
      <c r="H286" s="26">
        <f>Lighting!H285</f>
        <v>0</v>
      </c>
      <c r="I286" s="26" t="str">
        <f>Lighting!I285</f>
        <v/>
      </c>
      <c r="J286" s="26">
        <f>Lighting!J285</f>
        <v>0</v>
      </c>
      <c r="K286" s="26" t="str">
        <f>Lighting!K285</f>
        <v/>
      </c>
      <c r="L286" s="26" t="str">
        <f>Lighting!L285</f>
        <v/>
      </c>
      <c r="M286" s="26" t="str">
        <f>Lighting!M285</f>
        <v>None</v>
      </c>
      <c r="N286" s="26">
        <f>Lighting!N285</f>
        <v>0</v>
      </c>
      <c r="O286" s="26">
        <f>Lighting!O285</f>
        <v>0</v>
      </c>
      <c r="P286" s="26">
        <f ca="1">Lighting!P285</f>
        <v>0</v>
      </c>
      <c r="Q286" s="26">
        <f>Lighting!Q285</f>
        <v>0</v>
      </c>
      <c r="R286" s="26">
        <f ca="1">Lighting!R285</f>
        <v>0</v>
      </c>
      <c r="S286" s="26">
        <f>Lighting!Y285</f>
        <v>0</v>
      </c>
      <c r="T286" s="26" t="str">
        <f ca="1">Lighting!Z285</f>
        <v/>
      </c>
      <c r="U286" s="26">
        <f ca="1">Lighting!AA285</f>
        <v>0</v>
      </c>
      <c r="V286" s="210" t="str">
        <f ca="1">Lighting!AC285</f>
        <v/>
      </c>
      <c r="W286" s="210" t="str">
        <f ca="1">Lighting!AD285</f>
        <v/>
      </c>
      <c r="X286" s="210" t="str">
        <f ca="1">Lighting!AE285</f>
        <v/>
      </c>
      <c r="Y286" s="210">
        <f ca="1">Lighting!AF285</f>
        <v>0</v>
      </c>
      <c r="Z286" s="210" t="str">
        <f>Lighting!AH285</f>
        <v/>
      </c>
      <c r="AA286" s="210">
        <f>Lighting!AI285</f>
        <v>0</v>
      </c>
      <c r="AB286" s="210" t="str">
        <f>Lighting!AJ285</f>
        <v>NA</v>
      </c>
      <c r="AC286" s="210">
        <f>Lighting!AK285</f>
        <v>0</v>
      </c>
      <c r="AD286" s="210" t="str">
        <f>Lighting!AL285</f>
        <v/>
      </c>
    </row>
    <row r="287" spans="1:30" x14ac:dyDescent="0.35">
      <c r="A287" s="26">
        <f>Lighting!A286</f>
        <v>0</v>
      </c>
      <c r="B287" s="26">
        <f>Lighting!B286</f>
        <v>0</v>
      </c>
      <c r="C287" s="26">
        <f>Lighting!C286</f>
        <v>0</v>
      </c>
      <c r="D287" s="26">
        <f>Lighting!D286</f>
        <v>0</v>
      </c>
      <c r="E287" s="26">
        <f>Lighting!E286</f>
        <v>0</v>
      </c>
      <c r="F287" s="26" t="str">
        <f ca="1">Lighting!F286</f>
        <v/>
      </c>
      <c r="G287" s="26" t="str">
        <f>Lighting!G286</f>
        <v>None</v>
      </c>
      <c r="H287" s="26">
        <f>Lighting!H286</f>
        <v>0</v>
      </c>
      <c r="I287" s="26" t="str">
        <f>Lighting!I286</f>
        <v/>
      </c>
      <c r="J287" s="26">
        <f>Lighting!J286</f>
        <v>0</v>
      </c>
      <c r="K287" s="26" t="str">
        <f>Lighting!K286</f>
        <v/>
      </c>
      <c r="L287" s="26" t="str">
        <f>Lighting!L286</f>
        <v/>
      </c>
      <c r="M287" s="26" t="str">
        <f>Lighting!M286</f>
        <v>None</v>
      </c>
      <c r="N287" s="26">
        <f>Lighting!N286</f>
        <v>0</v>
      </c>
      <c r="O287" s="26">
        <f>Lighting!O286</f>
        <v>0</v>
      </c>
      <c r="P287" s="26">
        <f ca="1">Lighting!P286</f>
        <v>0</v>
      </c>
      <c r="Q287" s="26">
        <f>Lighting!Q286</f>
        <v>0</v>
      </c>
      <c r="R287" s="26">
        <f ca="1">Lighting!R286</f>
        <v>0</v>
      </c>
      <c r="S287" s="26">
        <f>Lighting!Y286</f>
        <v>0</v>
      </c>
      <c r="T287" s="26" t="str">
        <f ca="1">Lighting!Z286</f>
        <v/>
      </c>
      <c r="U287" s="26">
        <f ca="1">Lighting!AA286</f>
        <v>0</v>
      </c>
      <c r="V287" s="210" t="str">
        <f ca="1">Lighting!AC286</f>
        <v/>
      </c>
      <c r="W287" s="210" t="str">
        <f ca="1">Lighting!AD286</f>
        <v/>
      </c>
      <c r="X287" s="210" t="str">
        <f ca="1">Lighting!AE286</f>
        <v/>
      </c>
      <c r="Y287" s="210">
        <f ca="1">Lighting!AF286</f>
        <v>0</v>
      </c>
      <c r="Z287" s="210" t="str">
        <f>Lighting!AH286</f>
        <v/>
      </c>
      <c r="AA287" s="210">
        <f>Lighting!AI286</f>
        <v>0</v>
      </c>
      <c r="AB287" s="210" t="str">
        <f>Lighting!AJ286</f>
        <v>NA</v>
      </c>
      <c r="AC287" s="210">
        <f>Lighting!AK286</f>
        <v>0</v>
      </c>
      <c r="AD287" s="210" t="str">
        <f>Lighting!AL286</f>
        <v/>
      </c>
    </row>
    <row r="288" spans="1:30" x14ac:dyDescent="0.35">
      <c r="A288" s="26">
        <f>Lighting!A287</f>
        <v>0</v>
      </c>
      <c r="B288" s="26">
        <f>Lighting!B287</f>
        <v>0</v>
      </c>
      <c r="C288" s="26">
        <f>Lighting!C287</f>
        <v>0</v>
      </c>
      <c r="D288" s="26">
        <f>Lighting!D287</f>
        <v>0</v>
      </c>
      <c r="E288" s="26">
        <f>Lighting!E287</f>
        <v>0</v>
      </c>
      <c r="F288" s="26" t="str">
        <f ca="1">Lighting!F287</f>
        <v/>
      </c>
      <c r="G288" s="26" t="str">
        <f>Lighting!G287</f>
        <v>None</v>
      </c>
      <c r="H288" s="26">
        <f>Lighting!H287</f>
        <v>0</v>
      </c>
      <c r="I288" s="26" t="str">
        <f>Lighting!I287</f>
        <v/>
      </c>
      <c r="J288" s="26">
        <f>Lighting!J287</f>
        <v>0</v>
      </c>
      <c r="K288" s="26" t="str">
        <f>Lighting!K287</f>
        <v/>
      </c>
      <c r="L288" s="26" t="str">
        <f>Lighting!L287</f>
        <v/>
      </c>
      <c r="M288" s="26" t="str">
        <f>Lighting!M287</f>
        <v>None</v>
      </c>
      <c r="N288" s="26">
        <f>Lighting!N287</f>
        <v>0</v>
      </c>
      <c r="O288" s="26">
        <f>Lighting!O287</f>
        <v>0</v>
      </c>
      <c r="P288" s="26">
        <f ca="1">Lighting!P287</f>
        <v>0</v>
      </c>
      <c r="Q288" s="26">
        <f>Lighting!Q287</f>
        <v>0</v>
      </c>
      <c r="R288" s="26">
        <f ca="1">Lighting!R287</f>
        <v>0</v>
      </c>
      <c r="S288" s="26">
        <f>Lighting!Y287</f>
        <v>0</v>
      </c>
      <c r="T288" s="26" t="str">
        <f ca="1">Lighting!Z287</f>
        <v/>
      </c>
      <c r="U288" s="26">
        <f ca="1">Lighting!AA287</f>
        <v>0</v>
      </c>
      <c r="V288" s="210" t="str">
        <f ca="1">Lighting!AC287</f>
        <v/>
      </c>
      <c r="W288" s="210" t="str">
        <f ca="1">Lighting!AD287</f>
        <v/>
      </c>
      <c r="X288" s="210" t="str">
        <f ca="1">Lighting!AE287</f>
        <v/>
      </c>
      <c r="Y288" s="210">
        <f ca="1">Lighting!AF287</f>
        <v>0</v>
      </c>
      <c r="Z288" s="210" t="str">
        <f>Lighting!AH287</f>
        <v/>
      </c>
      <c r="AA288" s="210">
        <f>Lighting!AI287</f>
        <v>0</v>
      </c>
      <c r="AB288" s="210" t="str">
        <f>Lighting!AJ287</f>
        <v>NA</v>
      </c>
      <c r="AC288" s="210">
        <f>Lighting!AK287</f>
        <v>0</v>
      </c>
      <c r="AD288" s="210" t="str">
        <f>Lighting!AL287</f>
        <v/>
      </c>
    </row>
    <row r="289" spans="1:30" x14ac:dyDescent="0.35">
      <c r="A289" s="26">
        <f>Lighting!A288</f>
        <v>0</v>
      </c>
      <c r="B289" s="26">
        <f>Lighting!B288</f>
        <v>0</v>
      </c>
      <c r="C289" s="26">
        <f>Lighting!C288</f>
        <v>0</v>
      </c>
      <c r="D289" s="26">
        <f>Lighting!D288</f>
        <v>0</v>
      </c>
      <c r="E289" s="26">
        <f>Lighting!E288</f>
        <v>0</v>
      </c>
      <c r="F289" s="26" t="str">
        <f ca="1">Lighting!F288</f>
        <v/>
      </c>
      <c r="G289" s="26" t="str">
        <f>Lighting!G288</f>
        <v>None</v>
      </c>
      <c r="H289" s="26">
        <f>Lighting!H288</f>
        <v>0</v>
      </c>
      <c r="I289" s="26" t="str">
        <f>Lighting!I288</f>
        <v/>
      </c>
      <c r="J289" s="26">
        <f>Lighting!J288</f>
        <v>0</v>
      </c>
      <c r="K289" s="26" t="str">
        <f>Lighting!K288</f>
        <v/>
      </c>
      <c r="L289" s="26" t="str">
        <f>Lighting!L288</f>
        <v/>
      </c>
      <c r="M289" s="26" t="str">
        <f>Lighting!M288</f>
        <v>None</v>
      </c>
      <c r="N289" s="26">
        <f>Lighting!N288</f>
        <v>0</v>
      </c>
      <c r="O289" s="26">
        <f>Lighting!O288</f>
        <v>0</v>
      </c>
      <c r="P289" s="26">
        <f ca="1">Lighting!P288</f>
        <v>0</v>
      </c>
      <c r="Q289" s="26">
        <f>Lighting!Q288</f>
        <v>0</v>
      </c>
      <c r="R289" s="26">
        <f ca="1">Lighting!R288</f>
        <v>0</v>
      </c>
      <c r="S289" s="26">
        <f>Lighting!Y288</f>
        <v>0</v>
      </c>
      <c r="T289" s="26" t="str">
        <f ca="1">Lighting!Z288</f>
        <v/>
      </c>
      <c r="U289" s="26">
        <f ca="1">Lighting!AA288</f>
        <v>0</v>
      </c>
      <c r="V289" s="210" t="str">
        <f ca="1">Lighting!AC288</f>
        <v/>
      </c>
      <c r="W289" s="210" t="str">
        <f ca="1">Lighting!AD288</f>
        <v/>
      </c>
      <c r="X289" s="210" t="str">
        <f ca="1">Lighting!AE288</f>
        <v/>
      </c>
      <c r="Y289" s="210">
        <f ca="1">Lighting!AF288</f>
        <v>0</v>
      </c>
      <c r="Z289" s="210" t="str">
        <f>Lighting!AH288</f>
        <v/>
      </c>
      <c r="AA289" s="210">
        <f>Lighting!AI288</f>
        <v>0</v>
      </c>
      <c r="AB289" s="210" t="str">
        <f>Lighting!AJ288</f>
        <v>NA</v>
      </c>
      <c r="AC289" s="210">
        <f>Lighting!AK288</f>
        <v>0</v>
      </c>
      <c r="AD289" s="210" t="str">
        <f>Lighting!AL288</f>
        <v/>
      </c>
    </row>
    <row r="290" spans="1:30" x14ac:dyDescent="0.35">
      <c r="A290" s="26">
        <f>Lighting!A289</f>
        <v>0</v>
      </c>
      <c r="B290" s="26">
        <f>Lighting!B289</f>
        <v>0</v>
      </c>
      <c r="C290" s="26">
        <f>Lighting!C289</f>
        <v>0</v>
      </c>
      <c r="D290" s="26">
        <f>Lighting!D289</f>
        <v>0</v>
      </c>
      <c r="E290" s="26">
        <f>Lighting!E289</f>
        <v>0</v>
      </c>
      <c r="F290" s="26" t="str">
        <f ca="1">Lighting!F289</f>
        <v/>
      </c>
      <c r="G290" s="26" t="str">
        <f>Lighting!G289</f>
        <v>None</v>
      </c>
      <c r="H290" s="26">
        <f>Lighting!H289</f>
        <v>0</v>
      </c>
      <c r="I290" s="26" t="str">
        <f>Lighting!I289</f>
        <v/>
      </c>
      <c r="J290" s="26">
        <f>Lighting!J289</f>
        <v>0</v>
      </c>
      <c r="K290" s="26" t="str">
        <f>Lighting!K289</f>
        <v/>
      </c>
      <c r="L290" s="26" t="str">
        <f>Lighting!L289</f>
        <v/>
      </c>
      <c r="M290" s="26" t="str">
        <f>Lighting!M289</f>
        <v>None</v>
      </c>
      <c r="N290" s="26">
        <f>Lighting!N289</f>
        <v>0</v>
      </c>
      <c r="O290" s="26">
        <f>Lighting!O289</f>
        <v>0</v>
      </c>
      <c r="P290" s="26">
        <f ca="1">Lighting!P289</f>
        <v>0</v>
      </c>
      <c r="Q290" s="26">
        <f>Lighting!Q289</f>
        <v>0</v>
      </c>
      <c r="R290" s="26">
        <f ca="1">Lighting!R289</f>
        <v>0</v>
      </c>
      <c r="S290" s="26">
        <f>Lighting!Y289</f>
        <v>0</v>
      </c>
      <c r="T290" s="26" t="str">
        <f ca="1">Lighting!Z289</f>
        <v/>
      </c>
      <c r="U290" s="26">
        <f ca="1">Lighting!AA289</f>
        <v>0</v>
      </c>
      <c r="V290" s="210" t="str">
        <f ca="1">Lighting!AC289</f>
        <v/>
      </c>
      <c r="W290" s="210" t="str">
        <f ca="1">Lighting!AD289</f>
        <v/>
      </c>
      <c r="X290" s="210" t="str">
        <f ca="1">Lighting!AE289</f>
        <v/>
      </c>
      <c r="Y290" s="210">
        <f ca="1">Lighting!AF289</f>
        <v>0</v>
      </c>
      <c r="Z290" s="210" t="str">
        <f>Lighting!AH289</f>
        <v/>
      </c>
      <c r="AA290" s="210">
        <f>Lighting!AI289</f>
        <v>0</v>
      </c>
      <c r="AB290" s="210" t="str">
        <f>Lighting!AJ289</f>
        <v>NA</v>
      </c>
      <c r="AC290" s="210">
        <f>Lighting!AK289</f>
        <v>0</v>
      </c>
      <c r="AD290" s="210" t="str">
        <f>Lighting!AL289</f>
        <v/>
      </c>
    </row>
    <row r="291" spans="1:30" x14ac:dyDescent="0.35">
      <c r="A291" s="26">
        <f>Lighting!A290</f>
        <v>0</v>
      </c>
      <c r="B291" s="26">
        <f>Lighting!B290</f>
        <v>0</v>
      </c>
      <c r="C291" s="26">
        <f>Lighting!C290</f>
        <v>0</v>
      </c>
      <c r="D291" s="26">
        <f>Lighting!D290</f>
        <v>0</v>
      </c>
      <c r="E291" s="26">
        <f>Lighting!E290</f>
        <v>0</v>
      </c>
      <c r="F291" s="26" t="str">
        <f ca="1">Lighting!F290</f>
        <v/>
      </c>
      <c r="G291" s="26" t="str">
        <f>Lighting!G290</f>
        <v>None</v>
      </c>
      <c r="H291" s="26">
        <f>Lighting!H290</f>
        <v>0</v>
      </c>
      <c r="I291" s="26" t="str">
        <f>Lighting!I290</f>
        <v/>
      </c>
      <c r="J291" s="26">
        <f>Lighting!J290</f>
        <v>0</v>
      </c>
      <c r="K291" s="26" t="str">
        <f>Lighting!K290</f>
        <v/>
      </c>
      <c r="L291" s="26" t="str">
        <f>Lighting!L290</f>
        <v/>
      </c>
      <c r="M291" s="26" t="str">
        <f>Lighting!M290</f>
        <v>None</v>
      </c>
      <c r="N291" s="26">
        <f>Lighting!N290</f>
        <v>0</v>
      </c>
      <c r="O291" s="26">
        <f>Lighting!O290</f>
        <v>0</v>
      </c>
      <c r="P291" s="26">
        <f ca="1">Lighting!P290</f>
        <v>0</v>
      </c>
      <c r="Q291" s="26">
        <f>Lighting!Q290</f>
        <v>0</v>
      </c>
      <c r="R291" s="26">
        <f ca="1">Lighting!R290</f>
        <v>0</v>
      </c>
      <c r="S291" s="26">
        <f>Lighting!Y290</f>
        <v>0</v>
      </c>
      <c r="T291" s="26" t="str">
        <f ca="1">Lighting!Z290</f>
        <v/>
      </c>
      <c r="U291" s="26">
        <f ca="1">Lighting!AA290</f>
        <v>0</v>
      </c>
      <c r="V291" s="210" t="str">
        <f ca="1">Lighting!AC290</f>
        <v/>
      </c>
      <c r="W291" s="210" t="str">
        <f ca="1">Lighting!AD290</f>
        <v/>
      </c>
      <c r="X291" s="210" t="str">
        <f ca="1">Lighting!AE290</f>
        <v/>
      </c>
      <c r="Y291" s="210">
        <f ca="1">Lighting!AF290</f>
        <v>0</v>
      </c>
      <c r="Z291" s="210" t="str">
        <f>Lighting!AH290</f>
        <v/>
      </c>
      <c r="AA291" s="210">
        <f>Lighting!AI290</f>
        <v>0</v>
      </c>
      <c r="AB291" s="210" t="str">
        <f>Lighting!AJ290</f>
        <v>NA</v>
      </c>
      <c r="AC291" s="210">
        <f>Lighting!AK290</f>
        <v>0</v>
      </c>
      <c r="AD291" s="210" t="str">
        <f>Lighting!AL290</f>
        <v/>
      </c>
    </row>
    <row r="292" spans="1:30" x14ac:dyDescent="0.35">
      <c r="A292" s="26">
        <f>Lighting!A291</f>
        <v>0</v>
      </c>
      <c r="B292" s="26">
        <f>Lighting!B291</f>
        <v>0</v>
      </c>
      <c r="C292" s="26">
        <f>Lighting!C291</f>
        <v>0</v>
      </c>
      <c r="D292" s="26">
        <f>Lighting!D291</f>
        <v>0</v>
      </c>
      <c r="E292" s="26">
        <f>Lighting!E291</f>
        <v>0</v>
      </c>
      <c r="F292" s="26" t="str">
        <f ca="1">Lighting!F291</f>
        <v/>
      </c>
      <c r="G292" s="26" t="str">
        <f>Lighting!G291</f>
        <v>None</v>
      </c>
      <c r="H292" s="26">
        <f>Lighting!H291</f>
        <v>0</v>
      </c>
      <c r="I292" s="26" t="str">
        <f>Lighting!I291</f>
        <v/>
      </c>
      <c r="J292" s="26">
        <f>Lighting!J291</f>
        <v>0</v>
      </c>
      <c r="K292" s="26" t="str">
        <f>Lighting!K291</f>
        <v/>
      </c>
      <c r="L292" s="26" t="str">
        <f>Lighting!L291</f>
        <v/>
      </c>
      <c r="M292" s="26" t="str">
        <f>Lighting!M291</f>
        <v>None</v>
      </c>
      <c r="N292" s="26">
        <f>Lighting!N291</f>
        <v>0</v>
      </c>
      <c r="O292" s="26">
        <f>Lighting!O291</f>
        <v>0</v>
      </c>
      <c r="P292" s="26">
        <f ca="1">Lighting!P291</f>
        <v>0</v>
      </c>
      <c r="Q292" s="26">
        <f>Lighting!Q291</f>
        <v>0</v>
      </c>
      <c r="R292" s="26">
        <f ca="1">Lighting!R291</f>
        <v>0</v>
      </c>
      <c r="S292" s="26">
        <f>Lighting!Y291</f>
        <v>0</v>
      </c>
      <c r="T292" s="26" t="str">
        <f ca="1">Lighting!Z291</f>
        <v/>
      </c>
      <c r="U292" s="26">
        <f ca="1">Lighting!AA291</f>
        <v>0</v>
      </c>
      <c r="V292" s="210" t="str">
        <f ca="1">Lighting!AC291</f>
        <v/>
      </c>
      <c r="W292" s="210" t="str">
        <f ca="1">Lighting!AD291</f>
        <v/>
      </c>
      <c r="X292" s="210" t="str">
        <f ca="1">Lighting!AE291</f>
        <v/>
      </c>
      <c r="Y292" s="210">
        <f ca="1">Lighting!AF291</f>
        <v>0</v>
      </c>
      <c r="Z292" s="210" t="str">
        <f>Lighting!AH291</f>
        <v/>
      </c>
      <c r="AA292" s="210">
        <f>Lighting!AI291</f>
        <v>0</v>
      </c>
      <c r="AB292" s="210" t="str">
        <f>Lighting!AJ291</f>
        <v>NA</v>
      </c>
      <c r="AC292" s="210">
        <f>Lighting!AK291</f>
        <v>0</v>
      </c>
      <c r="AD292" s="210" t="str">
        <f>Lighting!AL291</f>
        <v/>
      </c>
    </row>
    <row r="293" spans="1:30" x14ac:dyDescent="0.35">
      <c r="A293" s="26">
        <f>Lighting!A292</f>
        <v>0</v>
      </c>
      <c r="B293" s="26">
        <f>Lighting!B292</f>
        <v>0</v>
      </c>
      <c r="C293" s="26">
        <f>Lighting!C292</f>
        <v>0</v>
      </c>
      <c r="D293" s="26">
        <f>Lighting!D292</f>
        <v>0</v>
      </c>
      <c r="E293" s="26">
        <f>Lighting!E292</f>
        <v>0</v>
      </c>
      <c r="F293" s="26" t="str">
        <f ca="1">Lighting!F292</f>
        <v/>
      </c>
      <c r="G293" s="26" t="str">
        <f>Lighting!G292</f>
        <v>None</v>
      </c>
      <c r="H293" s="26">
        <f>Lighting!H292</f>
        <v>0</v>
      </c>
      <c r="I293" s="26" t="str">
        <f>Lighting!I292</f>
        <v/>
      </c>
      <c r="J293" s="26">
        <f>Lighting!J292</f>
        <v>0</v>
      </c>
      <c r="K293" s="26" t="str">
        <f>Lighting!K292</f>
        <v/>
      </c>
      <c r="L293" s="26" t="str">
        <f>Lighting!L292</f>
        <v/>
      </c>
      <c r="M293" s="26" t="str">
        <f>Lighting!M292</f>
        <v>None</v>
      </c>
      <c r="N293" s="26">
        <f>Lighting!N292</f>
        <v>0</v>
      </c>
      <c r="O293" s="26">
        <f>Lighting!O292</f>
        <v>0</v>
      </c>
      <c r="P293" s="26">
        <f ca="1">Lighting!P292</f>
        <v>0</v>
      </c>
      <c r="Q293" s="26">
        <f>Lighting!Q292</f>
        <v>0</v>
      </c>
      <c r="R293" s="26">
        <f ca="1">Lighting!R292</f>
        <v>0</v>
      </c>
      <c r="S293" s="26">
        <f>Lighting!Y292</f>
        <v>0</v>
      </c>
      <c r="T293" s="26" t="str">
        <f ca="1">Lighting!Z292</f>
        <v/>
      </c>
      <c r="U293" s="26">
        <f ca="1">Lighting!AA292</f>
        <v>0</v>
      </c>
      <c r="V293" s="210" t="str">
        <f ca="1">Lighting!AC292</f>
        <v/>
      </c>
      <c r="W293" s="210" t="str">
        <f ca="1">Lighting!AD292</f>
        <v/>
      </c>
      <c r="X293" s="210" t="str">
        <f ca="1">Lighting!AE292</f>
        <v/>
      </c>
      <c r="Y293" s="210">
        <f ca="1">Lighting!AF292</f>
        <v>0</v>
      </c>
      <c r="Z293" s="210" t="str">
        <f>Lighting!AH292</f>
        <v/>
      </c>
      <c r="AA293" s="210">
        <f>Lighting!AI292</f>
        <v>0</v>
      </c>
      <c r="AB293" s="210" t="str">
        <f>Lighting!AJ292</f>
        <v>NA</v>
      </c>
      <c r="AC293" s="210">
        <f>Lighting!AK292</f>
        <v>0</v>
      </c>
      <c r="AD293" s="210" t="str">
        <f>Lighting!AL292</f>
        <v/>
      </c>
    </row>
    <row r="294" spans="1:30" x14ac:dyDescent="0.35">
      <c r="A294" s="26">
        <f>Lighting!A293</f>
        <v>0</v>
      </c>
      <c r="B294" s="26">
        <f>Lighting!B293</f>
        <v>0</v>
      </c>
      <c r="C294" s="26">
        <f>Lighting!C293</f>
        <v>0</v>
      </c>
      <c r="D294" s="26">
        <f>Lighting!D293</f>
        <v>0</v>
      </c>
      <c r="E294" s="26">
        <f>Lighting!E293</f>
        <v>0</v>
      </c>
      <c r="F294" s="26" t="str">
        <f ca="1">Lighting!F293</f>
        <v/>
      </c>
      <c r="G294" s="26" t="str">
        <f>Lighting!G293</f>
        <v>None</v>
      </c>
      <c r="H294" s="26">
        <f>Lighting!H293</f>
        <v>0</v>
      </c>
      <c r="I294" s="26" t="str">
        <f>Lighting!I293</f>
        <v/>
      </c>
      <c r="J294" s="26">
        <f>Lighting!J293</f>
        <v>0</v>
      </c>
      <c r="K294" s="26" t="str">
        <f>Lighting!K293</f>
        <v/>
      </c>
      <c r="L294" s="26" t="str">
        <f>Lighting!L293</f>
        <v/>
      </c>
      <c r="M294" s="26" t="str">
        <f>Lighting!M293</f>
        <v>None</v>
      </c>
      <c r="N294" s="26">
        <f>Lighting!N293</f>
        <v>0</v>
      </c>
      <c r="O294" s="26">
        <f>Lighting!O293</f>
        <v>0</v>
      </c>
      <c r="P294" s="26">
        <f ca="1">Lighting!P293</f>
        <v>0</v>
      </c>
      <c r="Q294" s="26">
        <f>Lighting!Q293</f>
        <v>0</v>
      </c>
      <c r="R294" s="26">
        <f ca="1">Lighting!R293</f>
        <v>0</v>
      </c>
      <c r="S294" s="26">
        <f>Lighting!Y293</f>
        <v>0</v>
      </c>
      <c r="T294" s="26" t="str">
        <f ca="1">Lighting!Z293</f>
        <v/>
      </c>
      <c r="U294" s="26">
        <f ca="1">Lighting!AA293</f>
        <v>0</v>
      </c>
      <c r="V294" s="210" t="str">
        <f ca="1">Lighting!AC293</f>
        <v/>
      </c>
      <c r="W294" s="210" t="str">
        <f ca="1">Lighting!AD293</f>
        <v/>
      </c>
      <c r="X294" s="210" t="str">
        <f ca="1">Lighting!AE293</f>
        <v/>
      </c>
      <c r="Y294" s="210">
        <f ca="1">Lighting!AF293</f>
        <v>0</v>
      </c>
      <c r="Z294" s="210" t="str">
        <f>Lighting!AH293</f>
        <v/>
      </c>
      <c r="AA294" s="210">
        <f>Lighting!AI293</f>
        <v>0</v>
      </c>
      <c r="AB294" s="210" t="str">
        <f>Lighting!AJ293</f>
        <v>NA</v>
      </c>
      <c r="AC294" s="210">
        <f>Lighting!AK293</f>
        <v>0</v>
      </c>
      <c r="AD294" s="210" t="str">
        <f>Lighting!AL293</f>
        <v/>
      </c>
    </row>
    <row r="295" spans="1:30" x14ac:dyDescent="0.35">
      <c r="A295" s="26">
        <f>Lighting!A294</f>
        <v>0</v>
      </c>
      <c r="B295" s="26">
        <f>Lighting!B294</f>
        <v>0</v>
      </c>
      <c r="C295" s="26">
        <f>Lighting!C294</f>
        <v>0</v>
      </c>
      <c r="D295" s="26">
        <f>Lighting!D294</f>
        <v>0</v>
      </c>
      <c r="E295" s="26">
        <f>Lighting!E294</f>
        <v>0</v>
      </c>
      <c r="F295" s="26" t="str">
        <f ca="1">Lighting!F294</f>
        <v/>
      </c>
      <c r="G295" s="26" t="str">
        <f>Lighting!G294</f>
        <v>None</v>
      </c>
      <c r="H295" s="26">
        <f>Lighting!H294</f>
        <v>0</v>
      </c>
      <c r="I295" s="26" t="str">
        <f>Lighting!I294</f>
        <v/>
      </c>
      <c r="J295" s="26">
        <f>Lighting!J294</f>
        <v>0</v>
      </c>
      <c r="K295" s="26" t="str">
        <f>Lighting!K294</f>
        <v/>
      </c>
      <c r="L295" s="26" t="str">
        <f>Lighting!L294</f>
        <v/>
      </c>
      <c r="M295" s="26" t="str">
        <f>Lighting!M294</f>
        <v>None</v>
      </c>
      <c r="N295" s="26">
        <f>Lighting!N294</f>
        <v>0</v>
      </c>
      <c r="O295" s="26">
        <f>Lighting!O294</f>
        <v>0</v>
      </c>
      <c r="P295" s="26">
        <f ca="1">Lighting!P294</f>
        <v>0</v>
      </c>
      <c r="Q295" s="26">
        <f>Lighting!Q294</f>
        <v>0</v>
      </c>
      <c r="R295" s="26">
        <f ca="1">Lighting!R294</f>
        <v>0</v>
      </c>
      <c r="S295" s="26">
        <f>Lighting!Y294</f>
        <v>0</v>
      </c>
      <c r="T295" s="26" t="str">
        <f ca="1">Lighting!Z294</f>
        <v/>
      </c>
      <c r="U295" s="26">
        <f ca="1">Lighting!AA294</f>
        <v>0</v>
      </c>
      <c r="V295" s="210" t="str">
        <f ca="1">Lighting!AC294</f>
        <v/>
      </c>
      <c r="W295" s="210" t="str">
        <f ca="1">Lighting!AD294</f>
        <v/>
      </c>
      <c r="X295" s="210" t="str">
        <f ca="1">Lighting!AE294</f>
        <v/>
      </c>
      <c r="Y295" s="210">
        <f ca="1">Lighting!AF294</f>
        <v>0</v>
      </c>
      <c r="Z295" s="210" t="str">
        <f>Lighting!AH294</f>
        <v/>
      </c>
      <c r="AA295" s="210">
        <f>Lighting!AI294</f>
        <v>0</v>
      </c>
      <c r="AB295" s="210" t="str">
        <f>Lighting!AJ294</f>
        <v>NA</v>
      </c>
      <c r="AC295" s="210">
        <f>Lighting!AK294</f>
        <v>0</v>
      </c>
      <c r="AD295" s="210" t="str">
        <f>Lighting!AL294</f>
        <v/>
      </c>
    </row>
    <row r="296" spans="1:30" x14ac:dyDescent="0.35">
      <c r="A296" s="26">
        <f>Lighting!A295</f>
        <v>0</v>
      </c>
      <c r="B296" s="26">
        <f>Lighting!B295</f>
        <v>0</v>
      </c>
      <c r="C296" s="26">
        <f>Lighting!C295</f>
        <v>0</v>
      </c>
      <c r="D296" s="26">
        <f>Lighting!D295</f>
        <v>0</v>
      </c>
      <c r="E296" s="26">
        <f>Lighting!E295</f>
        <v>0</v>
      </c>
      <c r="F296" s="26" t="str">
        <f ca="1">Lighting!F295</f>
        <v/>
      </c>
      <c r="G296" s="26" t="str">
        <f>Lighting!G295</f>
        <v>None</v>
      </c>
      <c r="H296" s="26">
        <f>Lighting!H295</f>
        <v>0</v>
      </c>
      <c r="I296" s="26" t="str">
        <f>Lighting!I295</f>
        <v/>
      </c>
      <c r="J296" s="26">
        <f>Lighting!J295</f>
        <v>0</v>
      </c>
      <c r="K296" s="26" t="str">
        <f>Lighting!K295</f>
        <v/>
      </c>
      <c r="L296" s="26" t="str">
        <f>Lighting!L295</f>
        <v/>
      </c>
      <c r="M296" s="26" t="str">
        <f>Lighting!M295</f>
        <v>None</v>
      </c>
      <c r="N296" s="26">
        <f>Lighting!N295</f>
        <v>0</v>
      </c>
      <c r="O296" s="26">
        <f>Lighting!O295</f>
        <v>0</v>
      </c>
      <c r="P296" s="26">
        <f ca="1">Lighting!P295</f>
        <v>0</v>
      </c>
      <c r="Q296" s="26">
        <f>Lighting!Q295</f>
        <v>0</v>
      </c>
      <c r="R296" s="26">
        <f ca="1">Lighting!R295</f>
        <v>0</v>
      </c>
      <c r="S296" s="26">
        <f>Lighting!Y295</f>
        <v>0</v>
      </c>
      <c r="T296" s="26" t="str">
        <f ca="1">Lighting!Z295</f>
        <v/>
      </c>
      <c r="U296" s="26">
        <f ca="1">Lighting!AA295</f>
        <v>0</v>
      </c>
      <c r="V296" s="210" t="str">
        <f ca="1">Lighting!AC295</f>
        <v/>
      </c>
      <c r="W296" s="210" t="str">
        <f ca="1">Lighting!AD295</f>
        <v/>
      </c>
      <c r="X296" s="210" t="str">
        <f ca="1">Lighting!AE295</f>
        <v/>
      </c>
      <c r="Y296" s="210">
        <f ca="1">Lighting!AF295</f>
        <v>0</v>
      </c>
      <c r="Z296" s="210" t="str">
        <f>Lighting!AH295</f>
        <v/>
      </c>
      <c r="AA296" s="210">
        <f>Lighting!AI295</f>
        <v>0</v>
      </c>
      <c r="AB296" s="210" t="str">
        <f>Lighting!AJ295</f>
        <v>NA</v>
      </c>
      <c r="AC296" s="210">
        <f>Lighting!AK295</f>
        <v>0</v>
      </c>
      <c r="AD296" s="210" t="str">
        <f>Lighting!AL295</f>
        <v/>
      </c>
    </row>
    <row r="297" spans="1:30" x14ac:dyDescent="0.35">
      <c r="A297" s="26">
        <f>Lighting!A296</f>
        <v>0</v>
      </c>
      <c r="B297" s="26">
        <f>Lighting!B296</f>
        <v>0</v>
      </c>
      <c r="C297" s="26">
        <f>Lighting!C296</f>
        <v>0</v>
      </c>
      <c r="D297" s="26">
        <f>Lighting!D296</f>
        <v>0</v>
      </c>
      <c r="E297" s="26">
        <f>Lighting!E296</f>
        <v>0</v>
      </c>
      <c r="F297" s="26" t="str">
        <f ca="1">Lighting!F296</f>
        <v/>
      </c>
      <c r="G297" s="26" t="str">
        <f>Lighting!G296</f>
        <v>None</v>
      </c>
      <c r="H297" s="26">
        <f>Lighting!H296</f>
        <v>0</v>
      </c>
      <c r="I297" s="26" t="str">
        <f>Lighting!I296</f>
        <v/>
      </c>
      <c r="J297" s="26">
        <f>Lighting!J296</f>
        <v>0</v>
      </c>
      <c r="K297" s="26" t="str">
        <f>Lighting!K296</f>
        <v/>
      </c>
      <c r="L297" s="26" t="str">
        <f>Lighting!L296</f>
        <v/>
      </c>
      <c r="M297" s="26" t="str">
        <f>Lighting!M296</f>
        <v>None</v>
      </c>
      <c r="N297" s="26">
        <f>Lighting!N296</f>
        <v>0</v>
      </c>
      <c r="O297" s="26">
        <f>Lighting!O296</f>
        <v>0</v>
      </c>
      <c r="P297" s="26">
        <f ca="1">Lighting!P296</f>
        <v>0</v>
      </c>
      <c r="Q297" s="26">
        <f>Lighting!Q296</f>
        <v>0</v>
      </c>
      <c r="R297" s="26">
        <f ca="1">Lighting!R296</f>
        <v>0</v>
      </c>
      <c r="S297" s="26">
        <f>Lighting!Y296</f>
        <v>0</v>
      </c>
      <c r="T297" s="26" t="str">
        <f ca="1">Lighting!Z296</f>
        <v/>
      </c>
      <c r="U297" s="26">
        <f ca="1">Lighting!AA296</f>
        <v>0</v>
      </c>
      <c r="V297" s="210" t="str">
        <f ca="1">Lighting!AC296</f>
        <v/>
      </c>
      <c r="W297" s="210" t="str">
        <f ca="1">Lighting!AD296</f>
        <v/>
      </c>
      <c r="X297" s="210" t="str">
        <f ca="1">Lighting!AE296</f>
        <v/>
      </c>
      <c r="Y297" s="210">
        <f ca="1">Lighting!AF296</f>
        <v>0</v>
      </c>
      <c r="Z297" s="210" t="str">
        <f>Lighting!AH296</f>
        <v/>
      </c>
      <c r="AA297" s="210">
        <f>Lighting!AI296</f>
        <v>0</v>
      </c>
      <c r="AB297" s="210" t="str">
        <f>Lighting!AJ296</f>
        <v>NA</v>
      </c>
      <c r="AC297" s="210">
        <f>Lighting!AK296</f>
        <v>0</v>
      </c>
      <c r="AD297" s="210" t="str">
        <f>Lighting!AL296</f>
        <v/>
      </c>
    </row>
    <row r="298" spans="1:30" x14ac:dyDescent="0.35">
      <c r="A298" s="26">
        <f>Lighting!A297</f>
        <v>0</v>
      </c>
      <c r="B298" s="26">
        <f>Lighting!B297</f>
        <v>0</v>
      </c>
      <c r="C298" s="26">
        <f>Lighting!C297</f>
        <v>0</v>
      </c>
      <c r="D298" s="26">
        <f>Lighting!D297</f>
        <v>0</v>
      </c>
      <c r="E298" s="26">
        <f>Lighting!E297</f>
        <v>0</v>
      </c>
      <c r="F298" s="26" t="str">
        <f ca="1">Lighting!F297</f>
        <v/>
      </c>
      <c r="G298" s="26" t="str">
        <f>Lighting!G297</f>
        <v>None</v>
      </c>
      <c r="H298" s="26">
        <f>Lighting!H297</f>
        <v>0</v>
      </c>
      <c r="I298" s="26" t="str">
        <f>Lighting!I297</f>
        <v/>
      </c>
      <c r="J298" s="26">
        <f>Lighting!J297</f>
        <v>0</v>
      </c>
      <c r="K298" s="26" t="str">
        <f>Lighting!K297</f>
        <v/>
      </c>
      <c r="L298" s="26" t="str">
        <f>Lighting!L297</f>
        <v/>
      </c>
      <c r="M298" s="26" t="str">
        <f>Lighting!M297</f>
        <v>None</v>
      </c>
      <c r="N298" s="26">
        <f>Lighting!N297</f>
        <v>0</v>
      </c>
      <c r="O298" s="26">
        <f>Lighting!O297</f>
        <v>0</v>
      </c>
      <c r="P298" s="26">
        <f ca="1">Lighting!P297</f>
        <v>0</v>
      </c>
      <c r="Q298" s="26">
        <f>Lighting!Q297</f>
        <v>0</v>
      </c>
      <c r="R298" s="26">
        <f ca="1">Lighting!R297</f>
        <v>0</v>
      </c>
      <c r="S298" s="26">
        <f>Lighting!Y297</f>
        <v>0</v>
      </c>
      <c r="T298" s="26" t="str">
        <f ca="1">Lighting!Z297</f>
        <v/>
      </c>
      <c r="U298" s="26">
        <f ca="1">Lighting!AA297</f>
        <v>0</v>
      </c>
      <c r="V298" s="210" t="str">
        <f ca="1">Lighting!AC297</f>
        <v/>
      </c>
      <c r="W298" s="210" t="str">
        <f ca="1">Lighting!AD297</f>
        <v/>
      </c>
      <c r="X298" s="210" t="str">
        <f ca="1">Lighting!AE297</f>
        <v/>
      </c>
      <c r="Y298" s="210">
        <f ca="1">Lighting!AF297</f>
        <v>0</v>
      </c>
      <c r="Z298" s="210" t="str">
        <f>Lighting!AH297</f>
        <v/>
      </c>
      <c r="AA298" s="210">
        <f>Lighting!AI297</f>
        <v>0</v>
      </c>
      <c r="AB298" s="210" t="str">
        <f>Lighting!AJ297</f>
        <v>NA</v>
      </c>
      <c r="AC298" s="210">
        <f>Lighting!AK297</f>
        <v>0</v>
      </c>
      <c r="AD298" s="210" t="str">
        <f>Lighting!AL297</f>
        <v/>
      </c>
    </row>
    <row r="299" spans="1:30" x14ac:dyDescent="0.35">
      <c r="A299" s="26">
        <f>Lighting!A298</f>
        <v>0</v>
      </c>
      <c r="B299" s="26">
        <f>Lighting!B298</f>
        <v>0</v>
      </c>
      <c r="C299" s="26">
        <f>Lighting!C298</f>
        <v>0</v>
      </c>
      <c r="D299" s="26">
        <f>Lighting!D298</f>
        <v>0</v>
      </c>
      <c r="E299" s="26">
        <f>Lighting!E298</f>
        <v>0</v>
      </c>
      <c r="F299" s="26" t="str">
        <f ca="1">Lighting!F298</f>
        <v/>
      </c>
      <c r="G299" s="26" t="str">
        <f>Lighting!G298</f>
        <v>None</v>
      </c>
      <c r="H299" s="26">
        <f>Lighting!H298</f>
        <v>0</v>
      </c>
      <c r="I299" s="26" t="str">
        <f>Lighting!I298</f>
        <v/>
      </c>
      <c r="J299" s="26">
        <f>Lighting!J298</f>
        <v>0</v>
      </c>
      <c r="K299" s="26" t="str">
        <f>Lighting!K298</f>
        <v/>
      </c>
      <c r="L299" s="26" t="str">
        <f>Lighting!L298</f>
        <v/>
      </c>
      <c r="M299" s="26" t="str">
        <f>Lighting!M298</f>
        <v>None</v>
      </c>
      <c r="N299" s="26">
        <f>Lighting!N298</f>
        <v>0</v>
      </c>
      <c r="O299" s="26">
        <f>Lighting!O298</f>
        <v>0</v>
      </c>
      <c r="P299" s="26">
        <f ca="1">Lighting!P298</f>
        <v>0</v>
      </c>
      <c r="Q299" s="26">
        <f>Lighting!Q298</f>
        <v>0</v>
      </c>
      <c r="R299" s="26">
        <f ca="1">Lighting!R298</f>
        <v>0</v>
      </c>
      <c r="S299" s="26">
        <f>Lighting!Y298</f>
        <v>0</v>
      </c>
      <c r="T299" s="26" t="str">
        <f ca="1">Lighting!Z298</f>
        <v/>
      </c>
      <c r="U299" s="26">
        <f ca="1">Lighting!AA298</f>
        <v>0</v>
      </c>
      <c r="V299" s="210" t="str">
        <f ca="1">Lighting!AC298</f>
        <v/>
      </c>
      <c r="W299" s="210" t="str">
        <f ca="1">Lighting!AD298</f>
        <v/>
      </c>
      <c r="X299" s="210" t="str">
        <f ca="1">Lighting!AE298</f>
        <v/>
      </c>
      <c r="Y299" s="210">
        <f ca="1">Lighting!AF298</f>
        <v>0</v>
      </c>
      <c r="Z299" s="210" t="str">
        <f>Lighting!AH298</f>
        <v/>
      </c>
      <c r="AA299" s="210">
        <f>Lighting!AI298</f>
        <v>0</v>
      </c>
      <c r="AB299" s="210" t="str">
        <f>Lighting!AJ298</f>
        <v>NA</v>
      </c>
      <c r="AC299" s="210">
        <f>Lighting!AK298</f>
        <v>0</v>
      </c>
      <c r="AD299" s="210" t="str">
        <f>Lighting!AL298</f>
        <v/>
      </c>
    </row>
    <row r="300" spans="1:30" x14ac:dyDescent="0.35">
      <c r="A300" s="26">
        <f>Lighting!A299</f>
        <v>0</v>
      </c>
      <c r="B300" s="26">
        <f>Lighting!B299</f>
        <v>0</v>
      </c>
      <c r="C300" s="26">
        <f>Lighting!C299</f>
        <v>0</v>
      </c>
      <c r="D300" s="26">
        <f>Lighting!D299</f>
        <v>0</v>
      </c>
      <c r="E300" s="26">
        <f>Lighting!E299</f>
        <v>0</v>
      </c>
      <c r="F300" s="26" t="str">
        <f ca="1">Lighting!F299</f>
        <v/>
      </c>
      <c r="G300" s="26" t="str">
        <f>Lighting!G299</f>
        <v>None</v>
      </c>
      <c r="H300" s="26">
        <f>Lighting!H299</f>
        <v>0</v>
      </c>
      <c r="I300" s="26" t="str">
        <f>Lighting!I299</f>
        <v/>
      </c>
      <c r="J300" s="26">
        <f>Lighting!J299</f>
        <v>0</v>
      </c>
      <c r="K300" s="26" t="str">
        <f>Lighting!K299</f>
        <v/>
      </c>
      <c r="L300" s="26" t="str">
        <f>Lighting!L299</f>
        <v/>
      </c>
      <c r="M300" s="26" t="str">
        <f>Lighting!M299</f>
        <v>None</v>
      </c>
      <c r="N300" s="26">
        <f>Lighting!N299</f>
        <v>0</v>
      </c>
      <c r="O300" s="26">
        <f>Lighting!O299</f>
        <v>0</v>
      </c>
      <c r="P300" s="26">
        <f ca="1">Lighting!P299</f>
        <v>0</v>
      </c>
      <c r="Q300" s="26">
        <f>Lighting!Q299</f>
        <v>0</v>
      </c>
      <c r="R300" s="26">
        <f ca="1">Lighting!R299</f>
        <v>0</v>
      </c>
      <c r="S300" s="26">
        <f>Lighting!Y299</f>
        <v>0</v>
      </c>
      <c r="T300" s="26" t="str">
        <f ca="1">Lighting!Z299</f>
        <v/>
      </c>
      <c r="U300" s="26">
        <f ca="1">Lighting!AA299</f>
        <v>0</v>
      </c>
      <c r="V300" s="210" t="str">
        <f ca="1">Lighting!AC299</f>
        <v/>
      </c>
      <c r="W300" s="210" t="str">
        <f ca="1">Lighting!AD299</f>
        <v/>
      </c>
      <c r="X300" s="210" t="str">
        <f ca="1">Lighting!AE299</f>
        <v/>
      </c>
      <c r="Y300" s="210">
        <f ca="1">Lighting!AF299</f>
        <v>0</v>
      </c>
      <c r="Z300" s="210" t="str">
        <f>Lighting!AH299</f>
        <v/>
      </c>
      <c r="AA300" s="210">
        <f>Lighting!AI299</f>
        <v>0</v>
      </c>
      <c r="AB300" s="210" t="str">
        <f>Lighting!AJ299</f>
        <v>NA</v>
      </c>
      <c r="AC300" s="210">
        <f>Lighting!AK299</f>
        <v>0</v>
      </c>
      <c r="AD300" s="210" t="str">
        <f>Lighting!AL299</f>
        <v/>
      </c>
    </row>
    <row r="301" spans="1:30" x14ac:dyDescent="0.35">
      <c r="A301" s="26">
        <f>Lighting!A300</f>
        <v>0</v>
      </c>
      <c r="B301" s="26">
        <f>Lighting!B300</f>
        <v>0</v>
      </c>
      <c r="C301" s="26">
        <f>Lighting!C300</f>
        <v>0</v>
      </c>
      <c r="D301" s="26">
        <f>Lighting!D300</f>
        <v>0</v>
      </c>
      <c r="E301" s="26">
        <f>Lighting!E300</f>
        <v>0</v>
      </c>
      <c r="F301" s="26" t="str">
        <f ca="1">Lighting!F300</f>
        <v/>
      </c>
      <c r="G301" s="26" t="str">
        <f>Lighting!G300</f>
        <v>None</v>
      </c>
      <c r="H301" s="26">
        <f>Lighting!H300</f>
        <v>0</v>
      </c>
      <c r="I301" s="26" t="str">
        <f>Lighting!I300</f>
        <v/>
      </c>
      <c r="J301" s="26">
        <f>Lighting!J300</f>
        <v>0</v>
      </c>
      <c r="K301" s="26" t="str">
        <f>Lighting!K300</f>
        <v/>
      </c>
      <c r="L301" s="26" t="str">
        <f>Lighting!L300</f>
        <v/>
      </c>
      <c r="M301" s="26" t="str">
        <f>Lighting!M300</f>
        <v>None</v>
      </c>
      <c r="N301" s="26">
        <f>Lighting!N300</f>
        <v>0</v>
      </c>
      <c r="O301" s="26">
        <f>Lighting!O300</f>
        <v>0</v>
      </c>
      <c r="P301" s="26">
        <f ca="1">Lighting!P300</f>
        <v>0</v>
      </c>
      <c r="Q301" s="26">
        <f>Lighting!Q300</f>
        <v>0</v>
      </c>
      <c r="R301" s="26">
        <f ca="1">Lighting!R300</f>
        <v>0</v>
      </c>
      <c r="S301" s="26">
        <f>Lighting!Y300</f>
        <v>0</v>
      </c>
      <c r="T301" s="26" t="str">
        <f ca="1">Lighting!Z300</f>
        <v/>
      </c>
      <c r="U301" s="26">
        <f ca="1">Lighting!AA300</f>
        <v>0</v>
      </c>
      <c r="V301" s="210" t="str">
        <f ca="1">Lighting!AC300</f>
        <v/>
      </c>
      <c r="W301" s="210" t="str">
        <f ca="1">Lighting!AD300</f>
        <v/>
      </c>
      <c r="X301" s="210" t="str">
        <f ca="1">Lighting!AE300</f>
        <v/>
      </c>
      <c r="Y301" s="210">
        <f ca="1">Lighting!AF300</f>
        <v>0</v>
      </c>
      <c r="Z301" s="210" t="str">
        <f>Lighting!AH300</f>
        <v/>
      </c>
      <c r="AA301" s="210">
        <f>Lighting!AI300</f>
        <v>0</v>
      </c>
      <c r="AB301" s="210" t="str">
        <f>Lighting!AJ300</f>
        <v>NA</v>
      </c>
      <c r="AC301" s="210">
        <f>Lighting!AK300</f>
        <v>0</v>
      </c>
      <c r="AD301" s="210" t="str">
        <f>Lighting!AL300</f>
        <v/>
      </c>
    </row>
    <row r="302" spans="1:30" x14ac:dyDescent="0.35">
      <c r="A302" s="26">
        <f>Lighting!A301</f>
        <v>0</v>
      </c>
      <c r="B302" s="26">
        <f>Lighting!B301</f>
        <v>0</v>
      </c>
      <c r="C302" s="26">
        <f>Lighting!C301</f>
        <v>0</v>
      </c>
      <c r="D302" s="26">
        <f>Lighting!D301</f>
        <v>0</v>
      </c>
      <c r="E302" s="26">
        <f>Lighting!E301</f>
        <v>0</v>
      </c>
      <c r="F302" s="26" t="str">
        <f ca="1">Lighting!F301</f>
        <v/>
      </c>
      <c r="G302" s="26" t="str">
        <f>Lighting!G301</f>
        <v>None</v>
      </c>
      <c r="H302" s="26">
        <f>Lighting!H301</f>
        <v>0</v>
      </c>
      <c r="I302" s="26" t="str">
        <f>Lighting!I301</f>
        <v/>
      </c>
      <c r="J302" s="26">
        <f>Lighting!J301</f>
        <v>0</v>
      </c>
      <c r="K302" s="26" t="str">
        <f>Lighting!K301</f>
        <v/>
      </c>
      <c r="L302" s="26" t="str">
        <f>Lighting!L301</f>
        <v/>
      </c>
      <c r="M302" s="26" t="str">
        <f>Lighting!M301</f>
        <v>None</v>
      </c>
      <c r="N302" s="26">
        <f>Lighting!N301</f>
        <v>0</v>
      </c>
      <c r="O302" s="26">
        <f>Lighting!O301</f>
        <v>0</v>
      </c>
      <c r="P302" s="26">
        <f ca="1">Lighting!P301</f>
        <v>0</v>
      </c>
      <c r="Q302" s="26">
        <f>Lighting!Q301</f>
        <v>0</v>
      </c>
      <c r="R302" s="26">
        <f ca="1">Lighting!R301</f>
        <v>0</v>
      </c>
      <c r="S302" s="26">
        <f>Lighting!Y301</f>
        <v>0</v>
      </c>
      <c r="T302" s="26" t="str">
        <f ca="1">Lighting!Z301</f>
        <v/>
      </c>
      <c r="U302" s="26">
        <f ca="1">Lighting!AA301</f>
        <v>0</v>
      </c>
      <c r="V302" s="210" t="str">
        <f ca="1">Lighting!AC301</f>
        <v/>
      </c>
      <c r="W302" s="210" t="str">
        <f ca="1">Lighting!AD301</f>
        <v/>
      </c>
      <c r="X302" s="210" t="str">
        <f ca="1">Lighting!AE301</f>
        <v/>
      </c>
      <c r="Y302" s="210">
        <f ca="1">Lighting!AF301</f>
        <v>0</v>
      </c>
      <c r="Z302" s="210" t="str">
        <f>Lighting!AH301</f>
        <v/>
      </c>
      <c r="AA302" s="210">
        <f>Lighting!AI301</f>
        <v>0</v>
      </c>
      <c r="AB302" s="210" t="str">
        <f>Lighting!AJ301</f>
        <v>NA</v>
      </c>
      <c r="AC302" s="210">
        <f>Lighting!AK301</f>
        <v>0</v>
      </c>
      <c r="AD302" s="210" t="str">
        <f>Lighting!AL301</f>
        <v/>
      </c>
    </row>
    <row r="303" spans="1:30" x14ac:dyDescent="0.35">
      <c r="A303" s="26">
        <f>Lighting!A302</f>
        <v>0</v>
      </c>
      <c r="B303" s="26">
        <f>Lighting!B302</f>
        <v>0</v>
      </c>
      <c r="C303" s="26">
        <f>Lighting!C302</f>
        <v>0</v>
      </c>
      <c r="D303" s="26">
        <f>Lighting!D302</f>
        <v>0</v>
      </c>
      <c r="E303" s="26">
        <f>Lighting!E302</f>
        <v>0</v>
      </c>
      <c r="F303" s="26" t="str">
        <f ca="1">Lighting!F302</f>
        <v/>
      </c>
      <c r="G303" s="26" t="str">
        <f>Lighting!G302</f>
        <v>None</v>
      </c>
      <c r="H303" s="26">
        <f>Lighting!H302</f>
        <v>0</v>
      </c>
      <c r="I303" s="26" t="str">
        <f>Lighting!I302</f>
        <v/>
      </c>
      <c r="J303" s="26">
        <f>Lighting!J302</f>
        <v>0</v>
      </c>
      <c r="K303" s="26" t="str">
        <f>Lighting!K302</f>
        <v/>
      </c>
      <c r="L303" s="26" t="str">
        <f>Lighting!L302</f>
        <v/>
      </c>
      <c r="M303" s="26" t="str">
        <f>Lighting!M302</f>
        <v>None</v>
      </c>
      <c r="N303" s="26">
        <f>Lighting!N302</f>
        <v>0</v>
      </c>
      <c r="O303" s="26">
        <f>Lighting!O302</f>
        <v>0</v>
      </c>
      <c r="P303" s="26">
        <f ca="1">Lighting!P302</f>
        <v>0</v>
      </c>
      <c r="Q303" s="26">
        <f>Lighting!Q302</f>
        <v>0</v>
      </c>
      <c r="R303" s="26">
        <f ca="1">Lighting!R302</f>
        <v>0</v>
      </c>
      <c r="S303" s="26">
        <f>Lighting!Y302</f>
        <v>0</v>
      </c>
      <c r="T303" s="26" t="str">
        <f ca="1">Lighting!Z302</f>
        <v/>
      </c>
      <c r="U303" s="26">
        <f ca="1">Lighting!AA302</f>
        <v>0</v>
      </c>
      <c r="V303" s="210" t="str">
        <f ca="1">Lighting!AC302</f>
        <v/>
      </c>
      <c r="W303" s="210" t="str">
        <f ca="1">Lighting!AD302</f>
        <v/>
      </c>
      <c r="X303" s="210" t="str">
        <f ca="1">Lighting!AE302</f>
        <v/>
      </c>
      <c r="Y303" s="210">
        <f ca="1">Lighting!AF302</f>
        <v>0</v>
      </c>
      <c r="Z303" s="210" t="str">
        <f>Lighting!AH302</f>
        <v/>
      </c>
      <c r="AA303" s="210">
        <f>Lighting!AI302</f>
        <v>0</v>
      </c>
      <c r="AB303" s="210" t="str">
        <f>Lighting!AJ302</f>
        <v>NA</v>
      </c>
      <c r="AC303" s="210">
        <f>Lighting!AK302</f>
        <v>0</v>
      </c>
      <c r="AD303" s="210" t="str">
        <f>Lighting!AL302</f>
        <v/>
      </c>
    </row>
    <row r="304" spans="1:30" x14ac:dyDescent="0.35">
      <c r="A304" s="26">
        <f>Lighting!A303</f>
        <v>0</v>
      </c>
      <c r="B304" s="26">
        <f>Lighting!B303</f>
        <v>0</v>
      </c>
      <c r="C304" s="26">
        <f>Lighting!C303</f>
        <v>0</v>
      </c>
      <c r="D304" s="26">
        <f>Lighting!D303</f>
        <v>0</v>
      </c>
      <c r="E304" s="26">
        <f>Lighting!E303</f>
        <v>0</v>
      </c>
      <c r="F304" s="26" t="str">
        <f ca="1">Lighting!F303</f>
        <v/>
      </c>
      <c r="G304" s="26" t="str">
        <f>Lighting!G303</f>
        <v>None</v>
      </c>
      <c r="H304" s="26">
        <f>Lighting!H303</f>
        <v>0</v>
      </c>
      <c r="I304" s="26" t="str">
        <f>Lighting!I303</f>
        <v/>
      </c>
      <c r="J304" s="26">
        <f>Lighting!J303</f>
        <v>0</v>
      </c>
      <c r="K304" s="26" t="str">
        <f>Lighting!K303</f>
        <v/>
      </c>
      <c r="L304" s="26" t="str">
        <f>Lighting!L303</f>
        <v/>
      </c>
      <c r="M304" s="26" t="str">
        <f>Lighting!M303</f>
        <v>None</v>
      </c>
      <c r="N304" s="26">
        <f>Lighting!N303</f>
        <v>0</v>
      </c>
      <c r="O304" s="26">
        <f>Lighting!O303</f>
        <v>0</v>
      </c>
      <c r="P304" s="26">
        <f ca="1">Lighting!P303</f>
        <v>0</v>
      </c>
      <c r="Q304" s="26">
        <f>Lighting!Q303</f>
        <v>0</v>
      </c>
      <c r="R304" s="26">
        <f ca="1">Lighting!R303</f>
        <v>0</v>
      </c>
      <c r="S304" s="26">
        <f>Lighting!Y303</f>
        <v>0</v>
      </c>
      <c r="T304" s="26" t="str">
        <f ca="1">Lighting!Z303</f>
        <v/>
      </c>
      <c r="U304" s="26">
        <f ca="1">Lighting!AA303</f>
        <v>0</v>
      </c>
      <c r="V304" s="210" t="str">
        <f ca="1">Lighting!AC303</f>
        <v/>
      </c>
      <c r="W304" s="210" t="str">
        <f ca="1">Lighting!AD303</f>
        <v/>
      </c>
      <c r="X304" s="210" t="str">
        <f ca="1">Lighting!AE303</f>
        <v/>
      </c>
      <c r="Y304" s="210">
        <f ca="1">Lighting!AF303</f>
        <v>0</v>
      </c>
      <c r="Z304" s="210" t="str">
        <f>Lighting!AH303</f>
        <v/>
      </c>
      <c r="AA304" s="210">
        <f>Lighting!AI303</f>
        <v>0</v>
      </c>
      <c r="AB304" s="210" t="str">
        <f>Lighting!AJ303</f>
        <v>NA</v>
      </c>
      <c r="AC304" s="210">
        <f>Lighting!AK303</f>
        <v>0</v>
      </c>
      <c r="AD304" s="210" t="str">
        <f>Lighting!AL303</f>
        <v/>
      </c>
    </row>
    <row r="305" spans="1:30" x14ac:dyDescent="0.35">
      <c r="A305" s="26">
        <f>Lighting!A304</f>
        <v>0</v>
      </c>
      <c r="B305" s="26">
        <f>Lighting!B304</f>
        <v>0</v>
      </c>
      <c r="C305" s="26">
        <f>Lighting!C304</f>
        <v>0</v>
      </c>
      <c r="D305" s="26">
        <f>Lighting!D304</f>
        <v>0</v>
      </c>
      <c r="E305" s="26">
        <f>Lighting!E304</f>
        <v>0</v>
      </c>
      <c r="F305" s="26" t="str">
        <f ca="1">Lighting!F304</f>
        <v/>
      </c>
      <c r="G305" s="26" t="str">
        <f>Lighting!G304</f>
        <v>None</v>
      </c>
      <c r="H305" s="26">
        <f>Lighting!H304</f>
        <v>0</v>
      </c>
      <c r="I305" s="26" t="str">
        <f>Lighting!I304</f>
        <v/>
      </c>
      <c r="J305" s="26">
        <f>Lighting!J304</f>
        <v>0</v>
      </c>
      <c r="K305" s="26" t="str">
        <f>Lighting!K304</f>
        <v/>
      </c>
      <c r="L305" s="26" t="str">
        <f>Lighting!L304</f>
        <v/>
      </c>
      <c r="M305" s="26" t="str">
        <f>Lighting!M304</f>
        <v>None</v>
      </c>
      <c r="N305" s="26">
        <f>Lighting!N304</f>
        <v>0</v>
      </c>
      <c r="O305" s="26">
        <f>Lighting!O304</f>
        <v>0</v>
      </c>
      <c r="P305" s="26">
        <f ca="1">Lighting!P304</f>
        <v>0</v>
      </c>
      <c r="Q305" s="26">
        <f>Lighting!Q304</f>
        <v>0</v>
      </c>
      <c r="R305" s="26">
        <f ca="1">Lighting!R304</f>
        <v>0</v>
      </c>
      <c r="S305" s="26">
        <f>Lighting!Y304</f>
        <v>0</v>
      </c>
      <c r="T305" s="26" t="str">
        <f ca="1">Lighting!Z304</f>
        <v/>
      </c>
      <c r="U305" s="26">
        <f ca="1">Lighting!AA304</f>
        <v>0</v>
      </c>
      <c r="V305" s="210" t="str">
        <f ca="1">Lighting!AC304</f>
        <v/>
      </c>
      <c r="W305" s="210" t="str">
        <f ca="1">Lighting!AD304</f>
        <v/>
      </c>
      <c r="X305" s="210" t="str">
        <f ca="1">Lighting!AE304</f>
        <v/>
      </c>
      <c r="Y305" s="210">
        <f ca="1">Lighting!AF304</f>
        <v>0</v>
      </c>
      <c r="Z305" s="210" t="str">
        <f>Lighting!AH304</f>
        <v/>
      </c>
      <c r="AA305" s="210">
        <f>Lighting!AI304</f>
        <v>0</v>
      </c>
      <c r="AB305" s="210" t="str">
        <f>Lighting!AJ304</f>
        <v>NA</v>
      </c>
      <c r="AC305" s="210">
        <f>Lighting!AK304</f>
        <v>0</v>
      </c>
      <c r="AD305" s="210" t="str">
        <f>Lighting!AL304</f>
        <v/>
      </c>
    </row>
    <row r="306" spans="1:30" x14ac:dyDescent="0.35">
      <c r="A306" s="26">
        <f>Lighting!A305</f>
        <v>0</v>
      </c>
      <c r="B306" s="26">
        <f>Lighting!B305</f>
        <v>0</v>
      </c>
      <c r="C306" s="26">
        <f>Lighting!C305</f>
        <v>0</v>
      </c>
      <c r="D306" s="26">
        <f>Lighting!D305</f>
        <v>0</v>
      </c>
      <c r="E306" s="26">
        <f>Lighting!E305</f>
        <v>0</v>
      </c>
      <c r="F306" s="26" t="str">
        <f ca="1">Lighting!F305</f>
        <v/>
      </c>
      <c r="G306" s="26" t="str">
        <f>Lighting!G305</f>
        <v>None</v>
      </c>
      <c r="H306" s="26">
        <f>Lighting!H305</f>
        <v>0</v>
      </c>
      <c r="I306" s="26" t="str">
        <f>Lighting!I305</f>
        <v/>
      </c>
      <c r="J306" s="26">
        <f>Lighting!J305</f>
        <v>0</v>
      </c>
      <c r="K306" s="26" t="str">
        <f>Lighting!K305</f>
        <v/>
      </c>
      <c r="L306" s="26" t="str">
        <f>Lighting!L305</f>
        <v/>
      </c>
      <c r="M306" s="26" t="str">
        <f>Lighting!M305</f>
        <v>None</v>
      </c>
      <c r="N306" s="26">
        <f>Lighting!N305</f>
        <v>0</v>
      </c>
      <c r="O306" s="26">
        <f>Lighting!O305</f>
        <v>0</v>
      </c>
      <c r="P306" s="26">
        <f ca="1">Lighting!P305</f>
        <v>0</v>
      </c>
      <c r="Q306" s="26">
        <f>Lighting!Q305</f>
        <v>0</v>
      </c>
      <c r="R306" s="26">
        <f ca="1">Lighting!R305</f>
        <v>0</v>
      </c>
      <c r="S306" s="26">
        <f>Lighting!Y305</f>
        <v>0</v>
      </c>
      <c r="T306" s="26" t="str">
        <f ca="1">Lighting!Z305</f>
        <v/>
      </c>
      <c r="U306" s="26">
        <f ca="1">Lighting!AA305</f>
        <v>0</v>
      </c>
      <c r="V306" s="210" t="str">
        <f ca="1">Lighting!AC305</f>
        <v/>
      </c>
      <c r="W306" s="210" t="str">
        <f ca="1">Lighting!AD305</f>
        <v/>
      </c>
      <c r="X306" s="210" t="str">
        <f ca="1">Lighting!AE305</f>
        <v/>
      </c>
      <c r="Y306" s="210">
        <f ca="1">Lighting!AF305</f>
        <v>0</v>
      </c>
      <c r="Z306" s="210" t="str">
        <f>Lighting!AH305</f>
        <v/>
      </c>
      <c r="AA306" s="210">
        <f>Lighting!AI305</f>
        <v>0</v>
      </c>
      <c r="AB306" s="210" t="str">
        <f>Lighting!AJ305</f>
        <v>NA</v>
      </c>
      <c r="AC306" s="210">
        <f>Lighting!AK305</f>
        <v>0</v>
      </c>
      <c r="AD306" s="210" t="str">
        <f>Lighting!AL305</f>
        <v/>
      </c>
    </row>
    <row r="307" spans="1:30" x14ac:dyDescent="0.35">
      <c r="A307" s="26">
        <f>Lighting!A306</f>
        <v>0</v>
      </c>
      <c r="B307" s="26">
        <f>Lighting!B306</f>
        <v>0</v>
      </c>
      <c r="C307" s="26">
        <f>Lighting!C306</f>
        <v>0</v>
      </c>
      <c r="D307" s="26">
        <f>Lighting!D306</f>
        <v>0</v>
      </c>
      <c r="E307" s="26">
        <f>Lighting!E306</f>
        <v>0</v>
      </c>
      <c r="F307" s="26" t="str">
        <f ca="1">Lighting!F306</f>
        <v/>
      </c>
      <c r="G307" s="26" t="str">
        <f>Lighting!G306</f>
        <v>None</v>
      </c>
      <c r="H307" s="26">
        <f>Lighting!H306</f>
        <v>0</v>
      </c>
      <c r="I307" s="26" t="str">
        <f>Lighting!I306</f>
        <v/>
      </c>
      <c r="J307" s="26">
        <f>Lighting!J306</f>
        <v>0</v>
      </c>
      <c r="K307" s="26" t="str">
        <f>Lighting!K306</f>
        <v/>
      </c>
      <c r="L307" s="26" t="str">
        <f>Lighting!L306</f>
        <v/>
      </c>
      <c r="M307" s="26" t="str">
        <f>Lighting!M306</f>
        <v>None</v>
      </c>
      <c r="N307" s="26">
        <f>Lighting!N306</f>
        <v>0</v>
      </c>
      <c r="O307" s="26">
        <f>Lighting!O306</f>
        <v>0</v>
      </c>
      <c r="P307" s="26">
        <f ca="1">Lighting!P306</f>
        <v>0</v>
      </c>
      <c r="Q307" s="26">
        <f>Lighting!Q306</f>
        <v>0</v>
      </c>
      <c r="R307" s="26">
        <f ca="1">Lighting!R306</f>
        <v>0</v>
      </c>
      <c r="S307" s="26">
        <f>Lighting!Y306</f>
        <v>0</v>
      </c>
      <c r="T307" s="26" t="str">
        <f ca="1">Lighting!Z306</f>
        <v/>
      </c>
      <c r="U307" s="26">
        <f ca="1">Lighting!AA306</f>
        <v>0</v>
      </c>
      <c r="V307" s="210" t="str">
        <f ca="1">Lighting!AC306</f>
        <v/>
      </c>
      <c r="W307" s="210" t="str">
        <f ca="1">Lighting!AD306</f>
        <v/>
      </c>
      <c r="X307" s="210" t="str">
        <f ca="1">Lighting!AE306</f>
        <v/>
      </c>
      <c r="Y307" s="210">
        <f ca="1">Lighting!AF306</f>
        <v>0</v>
      </c>
      <c r="Z307" s="210" t="str">
        <f>Lighting!AH306</f>
        <v/>
      </c>
      <c r="AA307" s="210">
        <f>Lighting!AI306</f>
        <v>0</v>
      </c>
      <c r="AB307" s="210" t="str">
        <f>Lighting!AJ306</f>
        <v>NA</v>
      </c>
      <c r="AC307" s="210">
        <f>Lighting!AK306</f>
        <v>0</v>
      </c>
      <c r="AD307" s="210" t="str">
        <f>Lighting!AL306</f>
        <v/>
      </c>
    </row>
    <row r="308" spans="1:30" x14ac:dyDescent="0.35">
      <c r="A308" s="26">
        <f>Lighting!A307</f>
        <v>0</v>
      </c>
      <c r="B308" s="26">
        <f>Lighting!B307</f>
        <v>0</v>
      </c>
      <c r="C308" s="26">
        <f>Lighting!C307</f>
        <v>0</v>
      </c>
      <c r="D308" s="26">
        <f>Lighting!D307</f>
        <v>0</v>
      </c>
      <c r="E308" s="26">
        <f>Lighting!E307</f>
        <v>0</v>
      </c>
      <c r="F308" s="26" t="str">
        <f ca="1">Lighting!F307</f>
        <v/>
      </c>
      <c r="G308" s="26" t="str">
        <f>Lighting!G307</f>
        <v>None</v>
      </c>
      <c r="H308" s="26">
        <f>Lighting!H307</f>
        <v>0</v>
      </c>
      <c r="I308" s="26" t="str">
        <f>Lighting!I307</f>
        <v/>
      </c>
      <c r="J308" s="26">
        <f>Lighting!J307</f>
        <v>0</v>
      </c>
      <c r="K308" s="26" t="str">
        <f>Lighting!K307</f>
        <v/>
      </c>
      <c r="L308" s="26" t="str">
        <f>Lighting!L307</f>
        <v/>
      </c>
      <c r="M308" s="26" t="str">
        <f>Lighting!M307</f>
        <v>None</v>
      </c>
      <c r="N308" s="26">
        <f>Lighting!N307</f>
        <v>0</v>
      </c>
      <c r="O308" s="26">
        <f>Lighting!O307</f>
        <v>0</v>
      </c>
      <c r="P308" s="26">
        <f ca="1">Lighting!P307</f>
        <v>0</v>
      </c>
      <c r="Q308" s="26">
        <f>Lighting!Q307</f>
        <v>0</v>
      </c>
      <c r="R308" s="26">
        <f ca="1">Lighting!R307</f>
        <v>0</v>
      </c>
      <c r="S308" s="26">
        <f>Lighting!Y307</f>
        <v>0</v>
      </c>
      <c r="T308" s="26" t="str">
        <f ca="1">Lighting!Z307</f>
        <v/>
      </c>
      <c r="U308" s="26">
        <f ca="1">Lighting!AA307</f>
        <v>0</v>
      </c>
      <c r="V308" s="210" t="str">
        <f ca="1">Lighting!AC307</f>
        <v/>
      </c>
      <c r="W308" s="210" t="str">
        <f ca="1">Lighting!AD307</f>
        <v/>
      </c>
      <c r="X308" s="210" t="str">
        <f ca="1">Lighting!AE307</f>
        <v/>
      </c>
      <c r="Y308" s="210">
        <f ca="1">Lighting!AF307</f>
        <v>0</v>
      </c>
      <c r="Z308" s="210" t="str">
        <f>Lighting!AH307</f>
        <v/>
      </c>
      <c r="AA308" s="210">
        <f>Lighting!AI307</f>
        <v>0</v>
      </c>
      <c r="AB308" s="210" t="str">
        <f>Lighting!AJ307</f>
        <v>NA</v>
      </c>
      <c r="AC308" s="210">
        <f>Lighting!AK307</f>
        <v>0</v>
      </c>
      <c r="AD308" s="210" t="str">
        <f>Lighting!AL307</f>
        <v/>
      </c>
    </row>
    <row r="309" spans="1:30" x14ac:dyDescent="0.35">
      <c r="A309" s="26">
        <f>Lighting!A308</f>
        <v>0</v>
      </c>
      <c r="B309" s="26">
        <f>Lighting!B308</f>
        <v>0</v>
      </c>
      <c r="C309" s="26">
        <f>Lighting!C308</f>
        <v>0</v>
      </c>
      <c r="D309" s="26">
        <f>Lighting!D308</f>
        <v>0</v>
      </c>
      <c r="E309" s="26">
        <f>Lighting!E308</f>
        <v>0</v>
      </c>
      <c r="F309" s="26" t="str">
        <f ca="1">Lighting!F308</f>
        <v/>
      </c>
      <c r="G309" s="26" t="str">
        <f>Lighting!G308</f>
        <v>None</v>
      </c>
      <c r="H309" s="26">
        <f>Lighting!H308</f>
        <v>0</v>
      </c>
      <c r="I309" s="26" t="str">
        <f>Lighting!I308</f>
        <v/>
      </c>
      <c r="J309" s="26">
        <f>Lighting!J308</f>
        <v>0</v>
      </c>
      <c r="K309" s="26" t="str">
        <f>Lighting!K308</f>
        <v/>
      </c>
      <c r="L309" s="26" t="str">
        <f>Lighting!L308</f>
        <v/>
      </c>
      <c r="M309" s="26" t="str">
        <f>Lighting!M308</f>
        <v>None</v>
      </c>
      <c r="N309" s="26">
        <f>Lighting!N308</f>
        <v>0</v>
      </c>
      <c r="O309" s="26">
        <f>Lighting!O308</f>
        <v>0</v>
      </c>
      <c r="P309" s="26">
        <f ca="1">Lighting!P308</f>
        <v>0</v>
      </c>
      <c r="Q309" s="26">
        <f>Lighting!Q308</f>
        <v>0</v>
      </c>
      <c r="R309" s="26">
        <f ca="1">Lighting!R308</f>
        <v>0</v>
      </c>
      <c r="S309" s="26">
        <f>Lighting!Y308</f>
        <v>0</v>
      </c>
      <c r="T309" s="26" t="str">
        <f ca="1">Lighting!Z308</f>
        <v/>
      </c>
      <c r="U309" s="26">
        <f ca="1">Lighting!AA308</f>
        <v>0</v>
      </c>
      <c r="V309" s="210" t="str">
        <f ca="1">Lighting!AC308</f>
        <v/>
      </c>
      <c r="W309" s="210" t="str">
        <f ca="1">Lighting!AD308</f>
        <v/>
      </c>
      <c r="X309" s="210" t="str">
        <f ca="1">Lighting!AE308</f>
        <v/>
      </c>
      <c r="Y309" s="210">
        <f ca="1">Lighting!AF308</f>
        <v>0</v>
      </c>
      <c r="Z309" s="210" t="str">
        <f>Lighting!AH308</f>
        <v/>
      </c>
      <c r="AA309" s="210">
        <f>Lighting!AI308</f>
        <v>0</v>
      </c>
      <c r="AB309" s="210" t="str">
        <f>Lighting!AJ308</f>
        <v>NA</v>
      </c>
      <c r="AC309" s="210">
        <f>Lighting!AK308</f>
        <v>0</v>
      </c>
      <c r="AD309" s="210" t="str">
        <f>Lighting!AL308</f>
        <v/>
      </c>
    </row>
    <row r="310" spans="1:30" x14ac:dyDescent="0.35">
      <c r="A310" s="26">
        <f>Lighting!A309</f>
        <v>0</v>
      </c>
      <c r="B310" s="26">
        <f>Lighting!B309</f>
        <v>0</v>
      </c>
      <c r="C310" s="26">
        <f>Lighting!C309</f>
        <v>0</v>
      </c>
      <c r="D310" s="26">
        <f>Lighting!D309</f>
        <v>0</v>
      </c>
      <c r="E310" s="26">
        <f>Lighting!E309</f>
        <v>0</v>
      </c>
      <c r="F310" s="26" t="str">
        <f ca="1">Lighting!F309</f>
        <v/>
      </c>
      <c r="G310" s="26" t="str">
        <f>Lighting!G309</f>
        <v>None</v>
      </c>
      <c r="H310" s="26">
        <f>Lighting!H309</f>
        <v>0</v>
      </c>
      <c r="I310" s="26" t="str">
        <f>Lighting!I309</f>
        <v/>
      </c>
      <c r="J310" s="26">
        <f>Lighting!J309</f>
        <v>0</v>
      </c>
      <c r="K310" s="26" t="str">
        <f>Lighting!K309</f>
        <v/>
      </c>
      <c r="L310" s="26" t="str">
        <f>Lighting!L309</f>
        <v/>
      </c>
      <c r="M310" s="26" t="str">
        <f>Lighting!M309</f>
        <v>None</v>
      </c>
      <c r="N310" s="26">
        <f>Lighting!N309</f>
        <v>0</v>
      </c>
      <c r="O310" s="26">
        <f>Lighting!O309</f>
        <v>0</v>
      </c>
      <c r="P310" s="26">
        <f ca="1">Lighting!P309</f>
        <v>0</v>
      </c>
      <c r="Q310" s="26">
        <f>Lighting!Q309</f>
        <v>0</v>
      </c>
      <c r="R310" s="26">
        <f ca="1">Lighting!R309</f>
        <v>0</v>
      </c>
      <c r="S310" s="26">
        <f>Lighting!Y309</f>
        <v>0</v>
      </c>
      <c r="T310" s="26" t="str">
        <f ca="1">Lighting!Z309</f>
        <v/>
      </c>
      <c r="U310" s="26">
        <f ca="1">Lighting!AA309</f>
        <v>0</v>
      </c>
      <c r="V310" s="210" t="str">
        <f ca="1">Lighting!AC309</f>
        <v/>
      </c>
      <c r="W310" s="210" t="str">
        <f ca="1">Lighting!AD309</f>
        <v/>
      </c>
      <c r="X310" s="210" t="str">
        <f ca="1">Lighting!AE309</f>
        <v/>
      </c>
      <c r="Y310" s="210">
        <f ca="1">Lighting!AF309</f>
        <v>0</v>
      </c>
      <c r="Z310" s="210" t="str">
        <f>Lighting!AH309</f>
        <v/>
      </c>
      <c r="AA310" s="210">
        <f>Lighting!AI309</f>
        <v>0</v>
      </c>
      <c r="AB310" s="210" t="str">
        <f>Lighting!AJ309</f>
        <v>NA</v>
      </c>
      <c r="AC310" s="210">
        <f>Lighting!AK309</f>
        <v>0</v>
      </c>
      <c r="AD310" s="210" t="str">
        <f>Lighting!AL309</f>
        <v/>
      </c>
    </row>
    <row r="311" spans="1:30" x14ac:dyDescent="0.35">
      <c r="A311" s="26">
        <f>Lighting!A310</f>
        <v>0</v>
      </c>
      <c r="B311" s="26">
        <f>Lighting!B310</f>
        <v>0</v>
      </c>
      <c r="C311" s="26">
        <f>Lighting!C310</f>
        <v>0</v>
      </c>
      <c r="D311" s="26">
        <f>Lighting!D310</f>
        <v>0</v>
      </c>
      <c r="E311" s="26">
        <f>Lighting!E310</f>
        <v>0</v>
      </c>
      <c r="F311" s="26" t="str">
        <f ca="1">Lighting!F310</f>
        <v/>
      </c>
      <c r="G311" s="26" t="str">
        <f>Lighting!G310</f>
        <v>None</v>
      </c>
      <c r="H311" s="26">
        <f>Lighting!H310</f>
        <v>0</v>
      </c>
      <c r="I311" s="26" t="str">
        <f>Lighting!I310</f>
        <v/>
      </c>
      <c r="J311" s="26">
        <f>Lighting!J310</f>
        <v>0</v>
      </c>
      <c r="K311" s="26" t="str">
        <f>Lighting!K310</f>
        <v/>
      </c>
      <c r="L311" s="26" t="str">
        <f>Lighting!L310</f>
        <v/>
      </c>
      <c r="M311" s="26" t="str">
        <f>Lighting!M310</f>
        <v>None</v>
      </c>
      <c r="N311" s="26">
        <f>Lighting!N310</f>
        <v>0</v>
      </c>
      <c r="O311" s="26">
        <f>Lighting!O310</f>
        <v>0</v>
      </c>
      <c r="P311" s="26">
        <f ca="1">Lighting!P310</f>
        <v>0</v>
      </c>
      <c r="Q311" s="26">
        <f>Lighting!Q310</f>
        <v>0</v>
      </c>
      <c r="R311" s="26">
        <f ca="1">Lighting!R310</f>
        <v>0</v>
      </c>
      <c r="S311" s="26">
        <f>Lighting!Y310</f>
        <v>0</v>
      </c>
      <c r="T311" s="26" t="str">
        <f ca="1">Lighting!Z310</f>
        <v/>
      </c>
      <c r="U311" s="26">
        <f ca="1">Lighting!AA310</f>
        <v>0</v>
      </c>
      <c r="V311" s="210" t="str">
        <f ca="1">Lighting!AC310</f>
        <v/>
      </c>
      <c r="W311" s="210" t="str">
        <f ca="1">Lighting!AD310</f>
        <v/>
      </c>
      <c r="X311" s="210" t="str">
        <f ca="1">Lighting!AE310</f>
        <v/>
      </c>
      <c r="Y311" s="210">
        <f ca="1">Lighting!AF310</f>
        <v>0</v>
      </c>
      <c r="Z311" s="210" t="str">
        <f>Lighting!AH310</f>
        <v/>
      </c>
      <c r="AA311" s="210">
        <f>Lighting!AI310</f>
        <v>0</v>
      </c>
      <c r="AB311" s="210" t="str">
        <f>Lighting!AJ310</f>
        <v>NA</v>
      </c>
      <c r="AC311" s="210">
        <f>Lighting!AK310</f>
        <v>0</v>
      </c>
      <c r="AD311" s="210" t="str">
        <f>Lighting!AL310</f>
        <v/>
      </c>
    </row>
    <row r="312" spans="1:30" x14ac:dyDescent="0.35">
      <c r="A312" s="26">
        <f>Lighting!A311</f>
        <v>0</v>
      </c>
      <c r="B312" s="26">
        <f>Lighting!B311</f>
        <v>0</v>
      </c>
      <c r="C312" s="26">
        <f>Lighting!C311</f>
        <v>0</v>
      </c>
      <c r="D312" s="26">
        <f>Lighting!D311</f>
        <v>0</v>
      </c>
      <c r="E312" s="26">
        <f>Lighting!E311</f>
        <v>0</v>
      </c>
      <c r="F312" s="26" t="str">
        <f ca="1">Lighting!F311</f>
        <v/>
      </c>
      <c r="G312" s="26" t="str">
        <f>Lighting!G311</f>
        <v>None</v>
      </c>
      <c r="H312" s="26">
        <f>Lighting!H311</f>
        <v>0</v>
      </c>
      <c r="I312" s="26" t="str">
        <f>Lighting!I311</f>
        <v/>
      </c>
      <c r="J312" s="26">
        <f>Lighting!J311</f>
        <v>0</v>
      </c>
      <c r="K312" s="26" t="str">
        <f>Lighting!K311</f>
        <v/>
      </c>
      <c r="L312" s="26" t="str">
        <f>Lighting!L311</f>
        <v/>
      </c>
      <c r="M312" s="26" t="str">
        <f>Lighting!M311</f>
        <v>None</v>
      </c>
      <c r="N312" s="26">
        <f>Lighting!N311</f>
        <v>0</v>
      </c>
      <c r="O312" s="26">
        <f>Lighting!O311</f>
        <v>0</v>
      </c>
      <c r="P312" s="26">
        <f ca="1">Lighting!P311</f>
        <v>0</v>
      </c>
      <c r="Q312" s="26">
        <f>Lighting!Q311</f>
        <v>0</v>
      </c>
      <c r="R312" s="26">
        <f ca="1">Lighting!R311</f>
        <v>0</v>
      </c>
      <c r="S312" s="26">
        <f>Lighting!Y311</f>
        <v>0</v>
      </c>
      <c r="T312" s="26" t="str">
        <f ca="1">Lighting!Z311</f>
        <v/>
      </c>
      <c r="U312" s="26">
        <f ca="1">Lighting!AA311</f>
        <v>0</v>
      </c>
      <c r="V312" s="210" t="str">
        <f ca="1">Lighting!AC311</f>
        <v/>
      </c>
      <c r="W312" s="210" t="str">
        <f ca="1">Lighting!AD311</f>
        <v/>
      </c>
      <c r="X312" s="210" t="str">
        <f ca="1">Lighting!AE311</f>
        <v/>
      </c>
      <c r="Y312" s="210">
        <f ca="1">Lighting!AF311</f>
        <v>0</v>
      </c>
      <c r="Z312" s="210" t="str">
        <f>Lighting!AH311</f>
        <v/>
      </c>
      <c r="AA312" s="210">
        <f>Lighting!AI311</f>
        <v>0</v>
      </c>
      <c r="AB312" s="210" t="str">
        <f>Lighting!AJ311</f>
        <v>NA</v>
      </c>
      <c r="AC312" s="210">
        <f>Lighting!AK311</f>
        <v>0</v>
      </c>
      <c r="AD312" s="210" t="str">
        <f>Lighting!AL311</f>
        <v/>
      </c>
    </row>
    <row r="313" spans="1:30" x14ac:dyDescent="0.35">
      <c r="A313" s="26">
        <f>Lighting!A312</f>
        <v>0</v>
      </c>
      <c r="B313" s="26">
        <f>Lighting!B312</f>
        <v>0</v>
      </c>
      <c r="C313" s="26">
        <f>Lighting!C312</f>
        <v>0</v>
      </c>
      <c r="D313" s="26">
        <f>Lighting!D312</f>
        <v>0</v>
      </c>
      <c r="E313" s="26">
        <f>Lighting!E312</f>
        <v>0</v>
      </c>
      <c r="F313" s="26" t="str">
        <f ca="1">Lighting!F312</f>
        <v/>
      </c>
      <c r="G313" s="26" t="str">
        <f>Lighting!G312</f>
        <v>None</v>
      </c>
      <c r="H313" s="26">
        <f>Lighting!H312</f>
        <v>0</v>
      </c>
      <c r="I313" s="26" t="str">
        <f>Lighting!I312</f>
        <v/>
      </c>
      <c r="J313" s="26">
        <f>Lighting!J312</f>
        <v>0</v>
      </c>
      <c r="K313" s="26" t="str">
        <f>Lighting!K312</f>
        <v/>
      </c>
      <c r="L313" s="26" t="str">
        <f>Lighting!L312</f>
        <v/>
      </c>
      <c r="M313" s="26" t="str">
        <f>Lighting!M312</f>
        <v>None</v>
      </c>
      <c r="N313" s="26">
        <f>Lighting!N312</f>
        <v>0</v>
      </c>
      <c r="O313" s="26">
        <f>Lighting!O312</f>
        <v>0</v>
      </c>
      <c r="P313" s="26">
        <f ca="1">Lighting!P312</f>
        <v>0</v>
      </c>
      <c r="Q313" s="26">
        <f>Lighting!Q312</f>
        <v>0</v>
      </c>
      <c r="R313" s="26">
        <f ca="1">Lighting!R312</f>
        <v>0</v>
      </c>
      <c r="S313" s="26">
        <f>Lighting!Y312</f>
        <v>0</v>
      </c>
      <c r="T313" s="26" t="str">
        <f ca="1">Lighting!Z312</f>
        <v/>
      </c>
      <c r="U313" s="26">
        <f ca="1">Lighting!AA312</f>
        <v>0</v>
      </c>
      <c r="V313" s="210" t="str">
        <f ca="1">Lighting!AC312</f>
        <v/>
      </c>
      <c r="W313" s="210" t="str">
        <f ca="1">Lighting!AD312</f>
        <v/>
      </c>
      <c r="X313" s="210" t="str">
        <f ca="1">Lighting!AE312</f>
        <v/>
      </c>
      <c r="Y313" s="210">
        <f ca="1">Lighting!AF312</f>
        <v>0</v>
      </c>
      <c r="Z313" s="210" t="str">
        <f>Lighting!AH312</f>
        <v/>
      </c>
      <c r="AA313" s="210">
        <f>Lighting!AI312</f>
        <v>0</v>
      </c>
      <c r="AB313" s="210" t="str">
        <f>Lighting!AJ312</f>
        <v>NA</v>
      </c>
      <c r="AC313" s="210">
        <f>Lighting!AK312</f>
        <v>0</v>
      </c>
      <c r="AD313" s="210" t="str">
        <f>Lighting!AL312</f>
        <v/>
      </c>
    </row>
    <row r="314" spans="1:30" x14ac:dyDescent="0.35">
      <c r="A314" s="26">
        <f>Lighting!A313</f>
        <v>0</v>
      </c>
      <c r="B314" s="26">
        <f>Lighting!B313</f>
        <v>0</v>
      </c>
      <c r="C314" s="26">
        <f>Lighting!C313</f>
        <v>0</v>
      </c>
      <c r="D314" s="26">
        <f>Lighting!D313</f>
        <v>0</v>
      </c>
      <c r="E314" s="26">
        <f>Lighting!E313</f>
        <v>0</v>
      </c>
      <c r="F314" s="26" t="str">
        <f ca="1">Lighting!F313</f>
        <v/>
      </c>
      <c r="G314" s="26" t="str">
        <f>Lighting!G313</f>
        <v>None</v>
      </c>
      <c r="H314" s="26">
        <f>Lighting!H313</f>
        <v>0</v>
      </c>
      <c r="I314" s="26" t="str">
        <f>Lighting!I313</f>
        <v/>
      </c>
      <c r="J314" s="26">
        <f>Lighting!J313</f>
        <v>0</v>
      </c>
      <c r="K314" s="26" t="str">
        <f>Lighting!K313</f>
        <v/>
      </c>
      <c r="L314" s="26" t="str">
        <f>Lighting!L313</f>
        <v/>
      </c>
      <c r="M314" s="26" t="str">
        <f>Lighting!M313</f>
        <v>None</v>
      </c>
      <c r="N314" s="26">
        <f>Lighting!N313</f>
        <v>0</v>
      </c>
      <c r="O314" s="26">
        <f>Lighting!O313</f>
        <v>0</v>
      </c>
      <c r="P314" s="26">
        <f ca="1">Lighting!P313</f>
        <v>0</v>
      </c>
      <c r="Q314" s="26">
        <f>Lighting!Q313</f>
        <v>0</v>
      </c>
      <c r="R314" s="26">
        <f ca="1">Lighting!R313</f>
        <v>0</v>
      </c>
      <c r="S314" s="26">
        <f>Lighting!Y313</f>
        <v>0</v>
      </c>
      <c r="T314" s="26" t="str">
        <f ca="1">Lighting!Z313</f>
        <v/>
      </c>
      <c r="U314" s="26">
        <f ca="1">Lighting!AA313</f>
        <v>0</v>
      </c>
      <c r="V314" s="210" t="str">
        <f ca="1">Lighting!AC313</f>
        <v/>
      </c>
      <c r="W314" s="210" t="str">
        <f ca="1">Lighting!AD313</f>
        <v/>
      </c>
      <c r="X314" s="210" t="str">
        <f ca="1">Lighting!AE313</f>
        <v/>
      </c>
      <c r="Y314" s="210">
        <f ca="1">Lighting!AF313</f>
        <v>0</v>
      </c>
      <c r="Z314" s="210" t="str">
        <f>Lighting!AH313</f>
        <v/>
      </c>
      <c r="AA314" s="210">
        <f>Lighting!AI313</f>
        <v>0</v>
      </c>
      <c r="AB314" s="210" t="str">
        <f>Lighting!AJ313</f>
        <v>NA</v>
      </c>
      <c r="AC314" s="210">
        <f>Lighting!AK313</f>
        <v>0</v>
      </c>
      <c r="AD314" s="210" t="str">
        <f>Lighting!AL313</f>
        <v/>
      </c>
    </row>
    <row r="315" spans="1:30" x14ac:dyDescent="0.35">
      <c r="A315" s="26">
        <f>Lighting!A314</f>
        <v>0</v>
      </c>
      <c r="B315" s="26">
        <f>Lighting!B314</f>
        <v>0</v>
      </c>
      <c r="C315" s="26">
        <f>Lighting!C314</f>
        <v>0</v>
      </c>
      <c r="D315" s="26">
        <f>Lighting!D314</f>
        <v>0</v>
      </c>
      <c r="E315" s="26">
        <f>Lighting!E314</f>
        <v>0</v>
      </c>
      <c r="F315" s="26" t="str">
        <f ca="1">Lighting!F314</f>
        <v/>
      </c>
      <c r="G315" s="26" t="str">
        <f>Lighting!G314</f>
        <v>None</v>
      </c>
      <c r="H315" s="26">
        <f>Lighting!H314</f>
        <v>0</v>
      </c>
      <c r="I315" s="26" t="str">
        <f>Lighting!I314</f>
        <v/>
      </c>
      <c r="J315" s="26">
        <f>Lighting!J314</f>
        <v>0</v>
      </c>
      <c r="K315" s="26" t="str">
        <f>Lighting!K314</f>
        <v/>
      </c>
      <c r="L315" s="26" t="str">
        <f>Lighting!L314</f>
        <v/>
      </c>
      <c r="M315" s="26" t="str">
        <f>Lighting!M314</f>
        <v>None</v>
      </c>
      <c r="N315" s="26">
        <f>Lighting!N314</f>
        <v>0</v>
      </c>
      <c r="O315" s="26">
        <f>Lighting!O314</f>
        <v>0</v>
      </c>
      <c r="P315" s="26">
        <f ca="1">Lighting!P314</f>
        <v>0</v>
      </c>
      <c r="Q315" s="26">
        <f>Lighting!Q314</f>
        <v>0</v>
      </c>
      <c r="R315" s="26">
        <f ca="1">Lighting!R314</f>
        <v>0</v>
      </c>
      <c r="S315" s="26">
        <f>Lighting!Y314</f>
        <v>0</v>
      </c>
      <c r="T315" s="26" t="str">
        <f ca="1">Lighting!Z314</f>
        <v/>
      </c>
      <c r="U315" s="26">
        <f ca="1">Lighting!AA314</f>
        <v>0</v>
      </c>
      <c r="V315" s="210" t="str">
        <f ca="1">Lighting!AC314</f>
        <v/>
      </c>
      <c r="W315" s="210" t="str">
        <f ca="1">Lighting!AD314</f>
        <v/>
      </c>
      <c r="X315" s="210" t="str">
        <f ca="1">Lighting!AE314</f>
        <v/>
      </c>
      <c r="Y315" s="210">
        <f ca="1">Lighting!AF314</f>
        <v>0</v>
      </c>
      <c r="Z315" s="210" t="str">
        <f>Lighting!AH314</f>
        <v/>
      </c>
      <c r="AA315" s="210">
        <f>Lighting!AI314</f>
        <v>0</v>
      </c>
      <c r="AB315" s="210" t="str">
        <f>Lighting!AJ314</f>
        <v>NA</v>
      </c>
      <c r="AC315" s="210">
        <f>Lighting!AK314</f>
        <v>0</v>
      </c>
      <c r="AD315" s="210" t="str">
        <f>Lighting!AL314</f>
        <v/>
      </c>
    </row>
    <row r="316" spans="1:30" x14ac:dyDescent="0.35">
      <c r="A316" s="26">
        <f>Lighting!A315</f>
        <v>0</v>
      </c>
      <c r="B316" s="26">
        <f>Lighting!B315</f>
        <v>0</v>
      </c>
      <c r="C316" s="26">
        <f>Lighting!C315</f>
        <v>0</v>
      </c>
      <c r="D316" s="26">
        <f>Lighting!D315</f>
        <v>0</v>
      </c>
      <c r="E316" s="26">
        <f>Lighting!E315</f>
        <v>0</v>
      </c>
      <c r="F316" s="26" t="str">
        <f ca="1">Lighting!F315</f>
        <v/>
      </c>
      <c r="G316" s="26" t="str">
        <f>Lighting!G315</f>
        <v>None</v>
      </c>
      <c r="H316" s="26">
        <f>Lighting!H315</f>
        <v>0</v>
      </c>
      <c r="I316" s="26" t="str">
        <f>Lighting!I315</f>
        <v/>
      </c>
      <c r="J316" s="26">
        <f>Lighting!J315</f>
        <v>0</v>
      </c>
      <c r="K316" s="26" t="str">
        <f>Lighting!K315</f>
        <v/>
      </c>
      <c r="L316" s="26" t="str">
        <f>Lighting!L315</f>
        <v/>
      </c>
      <c r="M316" s="26" t="str">
        <f>Lighting!M315</f>
        <v>None</v>
      </c>
      <c r="N316" s="26">
        <f>Lighting!N315</f>
        <v>0</v>
      </c>
      <c r="O316" s="26">
        <f>Lighting!O315</f>
        <v>0</v>
      </c>
      <c r="P316" s="26">
        <f ca="1">Lighting!P315</f>
        <v>0</v>
      </c>
      <c r="Q316" s="26">
        <f>Lighting!Q315</f>
        <v>0</v>
      </c>
      <c r="R316" s="26">
        <f ca="1">Lighting!R315</f>
        <v>0</v>
      </c>
      <c r="S316" s="26">
        <f>Lighting!Y315</f>
        <v>0</v>
      </c>
      <c r="T316" s="26" t="str">
        <f ca="1">Lighting!Z315</f>
        <v/>
      </c>
      <c r="U316" s="26">
        <f ca="1">Lighting!AA315</f>
        <v>0</v>
      </c>
      <c r="V316" s="210" t="str">
        <f ca="1">Lighting!AC315</f>
        <v/>
      </c>
      <c r="W316" s="210" t="str">
        <f ca="1">Lighting!AD315</f>
        <v/>
      </c>
      <c r="X316" s="210" t="str">
        <f ca="1">Lighting!AE315</f>
        <v/>
      </c>
      <c r="Y316" s="210">
        <f ca="1">Lighting!AF315</f>
        <v>0</v>
      </c>
      <c r="Z316" s="210" t="str">
        <f>Lighting!AH315</f>
        <v/>
      </c>
      <c r="AA316" s="210">
        <f>Lighting!AI315</f>
        <v>0</v>
      </c>
      <c r="AB316" s="210" t="str">
        <f>Lighting!AJ315</f>
        <v>NA</v>
      </c>
      <c r="AC316" s="210">
        <f>Lighting!AK315</f>
        <v>0</v>
      </c>
      <c r="AD316" s="210" t="str">
        <f>Lighting!AL315</f>
        <v/>
      </c>
    </row>
    <row r="317" spans="1:30" x14ac:dyDescent="0.35">
      <c r="A317" s="26">
        <f>Lighting!A316</f>
        <v>0</v>
      </c>
      <c r="B317" s="26">
        <f>Lighting!B316</f>
        <v>0</v>
      </c>
      <c r="C317" s="26">
        <f>Lighting!C316</f>
        <v>0</v>
      </c>
      <c r="D317" s="26">
        <f>Lighting!D316</f>
        <v>0</v>
      </c>
      <c r="E317" s="26">
        <f>Lighting!E316</f>
        <v>0</v>
      </c>
      <c r="F317" s="26" t="str">
        <f ca="1">Lighting!F316</f>
        <v/>
      </c>
      <c r="G317" s="26" t="str">
        <f>Lighting!G316</f>
        <v>None</v>
      </c>
      <c r="H317" s="26">
        <f>Lighting!H316</f>
        <v>0</v>
      </c>
      <c r="I317" s="26" t="str">
        <f>Lighting!I316</f>
        <v/>
      </c>
      <c r="J317" s="26">
        <f>Lighting!J316</f>
        <v>0</v>
      </c>
      <c r="K317" s="26" t="str">
        <f>Lighting!K316</f>
        <v/>
      </c>
      <c r="L317" s="26" t="str">
        <f>Lighting!L316</f>
        <v/>
      </c>
      <c r="M317" s="26" t="str">
        <f>Lighting!M316</f>
        <v>None</v>
      </c>
      <c r="N317" s="26">
        <f>Lighting!N316</f>
        <v>0</v>
      </c>
      <c r="O317" s="26">
        <f>Lighting!O316</f>
        <v>0</v>
      </c>
      <c r="P317" s="26">
        <f ca="1">Lighting!P316</f>
        <v>0</v>
      </c>
      <c r="Q317" s="26">
        <f>Lighting!Q316</f>
        <v>0</v>
      </c>
      <c r="R317" s="26">
        <f ca="1">Lighting!R316</f>
        <v>0</v>
      </c>
      <c r="S317" s="26">
        <f>Lighting!Y316</f>
        <v>0</v>
      </c>
      <c r="T317" s="26" t="str">
        <f ca="1">Lighting!Z316</f>
        <v/>
      </c>
      <c r="U317" s="26">
        <f ca="1">Lighting!AA316</f>
        <v>0</v>
      </c>
      <c r="V317" s="210" t="str">
        <f ca="1">Lighting!AC316</f>
        <v/>
      </c>
      <c r="W317" s="210" t="str">
        <f ca="1">Lighting!AD316</f>
        <v/>
      </c>
      <c r="X317" s="210" t="str">
        <f ca="1">Lighting!AE316</f>
        <v/>
      </c>
      <c r="Y317" s="210">
        <f ca="1">Lighting!AF316</f>
        <v>0</v>
      </c>
      <c r="Z317" s="210" t="str">
        <f>Lighting!AH316</f>
        <v/>
      </c>
      <c r="AA317" s="210">
        <f>Lighting!AI316</f>
        <v>0</v>
      </c>
      <c r="AB317" s="210" t="str">
        <f>Lighting!AJ316</f>
        <v>NA</v>
      </c>
      <c r="AC317" s="210">
        <f>Lighting!AK316</f>
        <v>0</v>
      </c>
      <c r="AD317" s="210" t="str">
        <f>Lighting!AL316</f>
        <v/>
      </c>
    </row>
    <row r="318" spans="1:30" x14ac:dyDescent="0.35">
      <c r="A318" s="26">
        <f>Lighting!A317</f>
        <v>0</v>
      </c>
      <c r="B318" s="26">
        <f>Lighting!B317</f>
        <v>0</v>
      </c>
      <c r="C318" s="26">
        <f>Lighting!C317</f>
        <v>0</v>
      </c>
      <c r="D318" s="26">
        <f>Lighting!D317</f>
        <v>0</v>
      </c>
      <c r="E318" s="26">
        <f>Lighting!E317</f>
        <v>0</v>
      </c>
      <c r="F318" s="26" t="str">
        <f ca="1">Lighting!F317</f>
        <v/>
      </c>
      <c r="G318" s="26" t="str">
        <f>Lighting!G317</f>
        <v>None</v>
      </c>
      <c r="H318" s="26">
        <f>Lighting!H317</f>
        <v>0</v>
      </c>
      <c r="I318" s="26" t="str">
        <f>Lighting!I317</f>
        <v/>
      </c>
      <c r="J318" s="26">
        <f>Lighting!J317</f>
        <v>0</v>
      </c>
      <c r="K318" s="26" t="str">
        <f>Lighting!K317</f>
        <v/>
      </c>
      <c r="L318" s="26" t="str">
        <f>Lighting!L317</f>
        <v/>
      </c>
      <c r="M318" s="26" t="str">
        <f>Lighting!M317</f>
        <v>None</v>
      </c>
      <c r="N318" s="26">
        <f>Lighting!N317</f>
        <v>0</v>
      </c>
      <c r="O318" s="26">
        <f>Lighting!O317</f>
        <v>0</v>
      </c>
      <c r="P318" s="26">
        <f ca="1">Lighting!P317</f>
        <v>0</v>
      </c>
      <c r="Q318" s="26">
        <f>Lighting!Q317</f>
        <v>0</v>
      </c>
      <c r="R318" s="26">
        <f ca="1">Lighting!R317</f>
        <v>0</v>
      </c>
      <c r="S318" s="26">
        <f>Lighting!Y317</f>
        <v>0</v>
      </c>
      <c r="T318" s="26" t="str">
        <f ca="1">Lighting!Z317</f>
        <v/>
      </c>
      <c r="U318" s="26">
        <f ca="1">Lighting!AA317</f>
        <v>0</v>
      </c>
      <c r="V318" s="210" t="str">
        <f ca="1">Lighting!AC317</f>
        <v/>
      </c>
      <c r="W318" s="210" t="str">
        <f ca="1">Lighting!AD317</f>
        <v/>
      </c>
      <c r="X318" s="210" t="str">
        <f ca="1">Lighting!AE317</f>
        <v/>
      </c>
      <c r="Y318" s="210">
        <f ca="1">Lighting!AF317</f>
        <v>0</v>
      </c>
      <c r="Z318" s="210" t="str">
        <f>Lighting!AH317</f>
        <v/>
      </c>
      <c r="AA318" s="210">
        <f>Lighting!AI317</f>
        <v>0</v>
      </c>
      <c r="AB318" s="210" t="str">
        <f>Lighting!AJ317</f>
        <v>NA</v>
      </c>
      <c r="AC318" s="210">
        <f>Lighting!AK317</f>
        <v>0</v>
      </c>
      <c r="AD318" s="210" t="str">
        <f>Lighting!AL317</f>
        <v/>
      </c>
    </row>
    <row r="319" spans="1:30" x14ac:dyDescent="0.35">
      <c r="A319" s="26">
        <f>Lighting!A318</f>
        <v>0</v>
      </c>
      <c r="B319" s="26">
        <f>Lighting!B318</f>
        <v>0</v>
      </c>
      <c r="C319" s="26">
        <f>Lighting!C318</f>
        <v>0</v>
      </c>
      <c r="D319" s="26">
        <f>Lighting!D318</f>
        <v>0</v>
      </c>
      <c r="E319" s="26">
        <f>Lighting!E318</f>
        <v>0</v>
      </c>
      <c r="F319" s="26" t="str">
        <f ca="1">Lighting!F318</f>
        <v/>
      </c>
      <c r="G319" s="26" t="str">
        <f>Lighting!G318</f>
        <v>None</v>
      </c>
      <c r="H319" s="26">
        <f>Lighting!H318</f>
        <v>0</v>
      </c>
      <c r="I319" s="26" t="str">
        <f>Lighting!I318</f>
        <v/>
      </c>
      <c r="J319" s="26">
        <f>Lighting!J318</f>
        <v>0</v>
      </c>
      <c r="K319" s="26" t="str">
        <f>Lighting!K318</f>
        <v/>
      </c>
      <c r="L319" s="26" t="str">
        <f>Lighting!L318</f>
        <v/>
      </c>
      <c r="M319" s="26" t="str">
        <f>Lighting!M318</f>
        <v>None</v>
      </c>
      <c r="N319" s="26">
        <f>Lighting!N318</f>
        <v>0</v>
      </c>
      <c r="O319" s="26">
        <f>Lighting!O318</f>
        <v>0</v>
      </c>
      <c r="P319" s="26">
        <f ca="1">Lighting!P318</f>
        <v>0</v>
      </c>
      <c r="Q319" s="26">
        <f>Lighting!Q318</f>
        <v>0</v>
      </c>
      <c r="R319" s="26">
        <f ca="1">Lighting!R318</f>
        <v>0</v>
      </c>
      <c r="S319" s="26">
        <f>Lighting!Y318</f>
        <v>0</v>
      </c>
      <c r="T319" s="26" t="str">
        <f ca="1">Lighting!Z318</f>
        <v/>
      </c>
      <c r="U319" s="26">
        <f ca="1">Lighting!AA318</f>
        <v>0</v>
      </c>
      <c r="V319" s="210" t="str">
        <f ca="1">Lighting!AC318</f>
        <v/>
      </c>
      <c r="W319" s="210" t="str">
        <f ca="1">Lighting!AD318</f>
        <v/>
      </c>
      <c r="X319" s="210" t="str">
        <f ca="1">Lighting!AE318</f>
        <v/>
      </c>
      <c r="Y319" s="210">
        <f ca="1">Lighting!AF318</f>
        <v>0</v>
      </c>
      <c r="Z319" s="210" t="str">
        <f>Lighting!AH318</f>
        <v/>
      </c>
      <c r="AA319" s="210">
        <f>Lighting!AI318</f>
        <v>0</v>
      </c>
      <c r="AB319" s="210" t="str">
        <f>Lighting!AJ318</f>
        <v>NA</v>
      </c>
      <c r="AC319" s="210">
        <f>Lighting!AK318</f>
        <v>0</v>
      </c>
      <c r="AD319" s="210" t="str">
        <f>Lighting!AL318</f>
        <v/>
      </c>
    </row>
    <row r="320" spans="1:30" x14ac:dyDescent="0.35">
      <c r="A320" s="26">
        <f>Lighting!A319</f>
        <v>0</v>
      </c>
      <c r="B320" s="26">
        <f>Lighting!B319</f>
        <v>0</v>
      </c>
      <c r="C320" s="26">
        <f>Lighting!C319</f>
        <v>0</v>
      </c>
      <c r="D320" s="26">
        <f>Lighting!D319</f>
        <v>0</v>
      </c>
      <c r="E320" s="26">
        <f>Lighting!E319</f>
        <v>0</v>
      </c>
      <c r="F320" s="26" t="str">
        <f ca="1">Lighting!F319</f>
        <v/>
      </c>
      <c r="G320" s="26" t="str">
        <f>Lighting!G319</f>
        <v>None</v>
      </c>
      <c r="H320" s="26">
        <f>Lighting!H319</f>
        <v>0</v>
      </c>
      <c r="I320" s="26" t="str">
        <f>Lighting!I319</f>
        <v/>
      </c>
      <c r="J320" s="26">
        <f>Lighting!J319</f>
        <v>0</v>
      </c>
      <c r="K320" s="26" t="str">
        <f>Lighting!K319</f>
        <v/>
      </c>
      <c r="L320" s="26" t="str">
        <f>Lighting!L319</f>
        <v/>
      </c>
      <c r="M320" s="26" t="str">
        <f>Lighting!M319</f>
        <v>None</v>
      </c>
      <c r="N320" s="26">
        <f>Lighting!N319</f>
        <v>0</v>
      </c>
      <c r="O320" s="26">
        <f>Lighting!O319</f>
        <v>0</v>
      </c>
      <c r="P320" s="26">
        <f ca="1">Lighting!P319</f>
        <v>0</v>
      </c>
      <c r="Q320" s="26">
        <f>Lighting!Q319</f>
        <v>0</v>
      </c>
      <c r="R320" s="26">
        <f ca="1">Lighting!R319</f>
        <v>0</v>
      </c>
      <c r="S320" s="26">
        <f>Lighting!Y319</f>
        <v>0</v>
      </c>
      <c r="T320" s="26" t="str">
        <f ca="1">Lighting!Z319</f>
        <v/>
      </c>
      <c r="U320" s="26">
        <f ca="1">Lighting!AA319</f>
        <v>0</v>
      </c>
      <c r="V320" s="210" t="str">
        <f ca="1">Lighting!AC319</f>
        <v/>
      </c>
      <c r="W320" s="210" t="str">
        <f ca="1">Lighting!AD319</f>
        <v/>
      </c>
      <c r="X320" s="210" t="str">
        <f ca="1">Lighting!AE319</f>
        <v/>
      </c>
      <c r="Y320" s="210">
        <f ca="1">Lighting!AF319</f>
        <v>0</v>
      </c>
      <c r="Z320" s="210" t="str">
        <f>Lighting!AH319</f>
        <v/>
      </c>
      <c r="AA320" s="210">
        <f>Lighting!AI319</f>
        <v>0</v>
      </c>
      <c r="AB320" s="210" t="str">
        <f>Lighting!AJ319</f>
        <v>NA</v>
      </c>
      <c r="AC320" s="210">
        <f>Lighting!AK319</f>
        <v>0</v>
      </c>
      <c r="AD320" s="210" t="str">
        <f>Lighting!AL319</f>
        <v/>
      </c>
    </row>
    <row r="321" spans="1:30" x14ac:dyDescent="0.35">
      <c r="A321" s="26">
        <f>Lighting!A320</f>
        <v>0</v>
      </c>
      <c r="B321" s="26">
        <f>Lighting!B320</f>
        <v>0</v>
      </c>
      <c r="C321" s="26">
        <f>Lighting!C320</f>
        <v>0</v>
      </c>
      <c r="D321" s="26">
        <f>Lighting!D320</f>
        <v>0</v>
      </c>
      <c r="E321" s="26">
        <f>Lighting!E320</f>
        <v>0</v>
      </c>
      <c r="F321" s="26" t="str">
        <f ca="1">Lighting!F320</f>
        <v/>
      </c>
      <c r="G321" s="26" t="str">
        <f>Lighting!G320</f>
        <v>None</v>
      </c>
      <c r="H321" s="26">
        <f>Lighting!H320</f>
        <v>0</v>
      </c>
      <c r="I321" s="26" t="str">
        <f>Lighting!I320</f>
        <v/>
      </c>
      <c r="J321" s="26">
        <f>Lighting!J320</f>
        <v>0</v>
      </c>
      <c r="K321" s="26" t="str">
        <f>Lighting!K320</f>
        <v/>
      </c>
      <c r="L321" s="26" t="str">
        <f>Lighting!L320</f>
        <v/>
      </c>
      <c r="M321" s="26" t="str">
        <f>Lighting!M320</f>
        <v>None</v>
      </c>
      <c r="N321" s="26">
        <f>Lighting!N320</f>
        <v>0</v>
      </c>
      <c r="O321" s="26">
        <f>Lighting!O320</f>
        <v>0</v>
      </c>
      <c r="P321" s="26">
        <f ca="1">Lighting!P320</f>
        <v>0</v>
      </c>
      <c r="Q321" s="26">
        <f>Lighting!Q320</f>
        <v>0</v>
      </c>
      <c r="R321" s="26">
        <f ca="1">Lighting!R320</f>
        <v>0</v>
      </c>
      <c r="S321" s="26">
        <f>Lighting!Y320</f>
        <v>0</v>
      </c>
      <c r="T321" s="26" t="str">
        <f ca="1">Lighting!Z320</f>
        <v/>
      </c>
      <c r="U321" s="26">
        <f ca="1">Lighting!AA320</f>
        <v>0</v>
      </c>
      <c r="V321" s="210" t="str">
        <f ca="1">Lighting!AC320</f>
        <v/>
      </c>
      <c r="W321" s="210" t="str">
        <f ca="1">Lighting!AD320</f>
        <v/>
      </c>
      <c r="X321" s="210" t="str">
        <f ca="1">Lighting!AE320</f>
        <v/>
      </c>
      <c r="Y321" s="210">
        <f ca="1">Lighting!AF320</f>
        <v>0</v>
      </c>
      <c r="Z321" s="210" t="str">
        <f>Lighting!AH320</f>
        <v/>
      </c>
      <c r="AA321" s="210">
        <f>Lighting!AI320</f>
        <v>0</v>
      </c>
      <c r="AB321" s="210" t="str">
        <f>Lighting!AJ320</f>
        <v>NA</v>
      </c>
      <c r="AC321" s="210">
        <f>Lighting!AK320</f>
        <v>0</v>
      </c>
      <c r="AD321" s="210" t="str">
        <f>Lighting!AL320</f>
        <v/>
      </c>
    </row>
    <row r="322" spans="1:30" x14ac:dyDescent="0.35">
      <c r="A322" s="26">
        <f>Lighting!A321</f>
        <v>0</v>
      </c>
      <c r="B322" s="26">
        <f>Lighting!B321</f>
        <v>0</v>
      </c>
      <c r="C322" s="26">
        <f>Lighting!C321</f>
        <v>0</v>
      </c>
      <c r="D322" s="26">
        <f>Lighting!D321</f>
        <v>0</v>
      </c>
      <c r="E322" s="26">
        <f>Lighting!E321</f>
        <v>0</v>
      </c>
      <c r="F322" s="26" t="str">
        <f ca="1">Lighting!F321</f>
        <v/>
      </c>
      <c r="G322" s="26" t="str">
        <f>Lighting!G321</f>
        <v>None</v>
      </c>
      <c r="H322" s="26">
        <f>Lighting!H321</f>
        <v>0</v>
      </c>
      <c r="I322" s="26" t="str">
        <f>Lighting!I321</f>
        <v/>
      </c>
      <c r="J322" s="26">
        <f>Lighting!J321</f>
        <v>0</v>
      </c>
      <c r="K322" s="26" t="str">
        <f>Lighting!K321</f>
        <v/>
      </c>
      <c r="L322" s="26" t="str">
        <f>Lighting!L321</f>
        <v/>
      </c>
      <c r="M322" s="26" t="str">
        <f>Lighting!M321</f>
        <v>None</v>
      </c>
      <c r="N322" s="26">
        <f>Lighting!N321</f>
        <v>0</v>
      </c>
      <c r="O322" s="26">
        <f>Lighting!O321</f>
        <v>0</v>
      </c>
      <c r="P322" s="26">
        <f ca="1">Lighting!P321</f>
        <v>0</v>
      </c>
      <c r="Q322" s="26">
        <f>Lighting!Q321</f>
        <v>0</v>
      </c>
      <c r="R322" s="26">
        <f ca="1">Lighting!R321</f>
        <v>0</v>
      </c>
      <c r="S322" s="26">
        <f>Lighting!Y321</f>
        <v>0</v>
      </c>
      <c r="T322" s="26" t="str">
        <f ca="1">Lighting!Z321</f>
        <v/>
      </c>
      <c r="U322" s="26">
        <f ca="1">Lighting!AA321</f>
        <v>0</v>
      </c>
      <c r="V322" s="210" t="str">
        <f ca="1">Lighting!AC321</f>
        <v/>
      </c>
      <c r="W322" s="210" t="str">
        <f ca="1">Lighting!AD321</f>
        <v/>
      </c>
      <c r="X322" s="210" t="str">
        <f ca="1">Lighting!AE321</f>
        <v/>
      </c>
      <c r="Y322" s="210">
        <f ca="1">Lighting!AF321</f>
        <v>0</v>
      </c>
      <c r="Z322" s="210" t="str">
        <f>Lighting!AH321</f>
        <v/>
      </c>
      <c r="AA322" s="210">
        <f>Lighting!AI321</f>
        <v>0</v>
      </c>
      <c r="AB322" s="210" t="str">
        <f>Lighting!AJ321</f>
        <v>NA</v>
      </c>
      <c r="AC322" s="210">
        <f>Lighting!AK321</f>
        <v>0</v>
      </c>
      <c r="AD322" s="210" t="str">
        <f>Lighting!AL321</f>
        <v/>
      </c>
    </row>
    <row r="323" spans="1:30" x14ac:dyDescent="0.35">
      <c r="A323" s="26">
        <f>Lighting!A322</f>
        <v>0</v>
      </c>
      <c r="B323" s="26">
        <f>Lighting!B322</f>
        <v>0</v>
      </c>
      <c r="C323" s="26">
        <f>Lighting!C322</f>
        <v>0</v>
      </c>
      <c r="D323" s="26">
        <f>Lighting!D322</f>
        <v>0</v>
      </c>
      <c r="E323" s="26">
        <f>Lighting!E322</f>
        <v>0</v>
      </c>
      <c r="F323" s="26" t="str">
        <f ca="1">Lighting!F322</f>
        <v/>
      </c>
      <c r="G323" s="26" t="str">
        <f>Lighting!G322</f>
        <v>None</v>
      </c>
      <c r="H323" s="26">
        <f>Lighting!H322</f>
        <v>0</v>
      </c>
      <c r="I323" s="26" t="str">
        <f>Lighting!I322</f>
        <v/>
      </c>
      <c r="J323" s="26">
        <f>Lighting!J322</f>
        <v>0</v>
      </c>
      <c r="K323" s="26" t="str">
        <f>Lighting!K322</f>
        <v/>
      </c>
      <c r="L323" s="26" t="str">
        <f>Lighting!L322</f>
        <v/>
      </c>
      <c r="M323" s="26" t="str">
        <f>Lighting!M322</f>
        <v>None</v>
      </c>
      <c r="N323" s="26">
        <f>Lighting!N322</f>
        <v>0</v>
      </c>
      <c r="O323" s="26">
        <f>Lighting!O322</f>
        <v>0</v>
      </c>
      <c r="P323" s="26">
        <f ca="1">Lighting!P322</f>
        <v>0</v>
      </c>
      <c r="Q323" s="26">
        <f>Lighting!Q322</f>
        <v>0</v>
      </c>
      <c r="R323" s="26">
        <f ca="1">Lighting!R322</f>
        <v>0</v>
      </c>
      <c r="S323" s="26">
        <f>Lighting!Y322</f>
        <v>0</v>
      </c>
      <c r="T323" s="26" t="str">
        <f ca="1">Lighting!Z322</f>
        <v/>
      </c>
      <c r="U323" s="26">
        <f ca="1">Lighting!AA322</f>
        <v>0</v>
      </c>
      <c r="V323" s="210" t="str">
        <f ca="1">Lighting!AC322</f>
        <v/>
      </c>
      <c r="W323" s="210" t="str">
        <f ca="1">Lighting!AD322</f>
        <v/>
      </c>
      <c r="X323" s="210" t="str">
        <f ca="1">Lighting!AE322</f>
        <v/>
      </c>
      <c r="Y323" s="210">
        <f ca="1">Lighting!AF322</f>
        <v>0</v>
      </c>
      <c r="Z323" s="210" t="str">
        <f>Lighting!AH322</f>
        <v/>
      </c>
      <c r="AA323" s="210">
        <f>Lighting!AI322</f>
        <v>0</v>
      </c>
      <c r="AB323" s="210" t="str">
        <f>Lighting!AJ322</f>
        <v>NA</v>
      </c>
      <c r="AC323" s="210">
        <f>Lighting!AK322</f>
        <v>0</v>
      </c>
      <c r="AD323" s="210" t="str">
        <f>Lighting!AL322</f>
        <v/>
      </c>
    </row>
    <row r="324" spans="1:30" x14ac:dyDescent="0.35">
      <c r="A324" s="26">
        <f>Lighting!A323</f>
        <v>0</v>
      </c>
      <c r="B324" s="26">
        <f>Lighting!B323</f>
        <v>0</v>
      </c>
      <c r="C324" s="26">
        <f>Lighting!C323</f>
        <v>0</v>
      </c>
      <c r="D324" s="26">
        <f>Lighting!D323</f>
        <v>0</v>
      </c>
      <c r="E324" s="26">
        <f>Lighting!E323</f>
        <v>0</v>
      </c>
      <c r="F324" s="26" t="str">
        <f ca="1">Lighting!F323</f>
        <v/>
      </c>
      <c r="G324" s="26" t="str">
        <f>Lighting!G323</f>
        <v>None</v>
      </c>
      <c r="H324" s="26">
        <f>Lighting!H323</f>
        <v>0</v>
      </c>
      <c r="I324" s="26" t="str">
        <f>Lighting!I323</f>
        <v/>
      </c>
      <c r="J324" s="26">
        <f>Lighting!J323</f>
        <v>0</v>
      </c>
      <c r="K324" s="26" t="str">
        <f>Lighting!K323</f>
        <v/>
      </c>
      <c r="L324" s="26" t="str">
        <f>Lighting!L323</f>
        <v/>
      </c>
      <c r="M324" s="26" t="str">
        <f>Lighting!M323</f>
        <v>None</v>
      </c>
      <c r="N324" s="26">
        <f>Lighting!N323</f>
        <v>0</v>
      </c>
      <c r="O324" s="26">
        <f>Lighting!O323</f>
        <v>0</v>
      </c>
      <c r="P324" s="26">
        <f ca="1">Lighting!P323</f>
        <v>0</v>
      </c>
      <c r="Q324" s="26">
        <f>Lighting!Q323</f>
        <v>0</v>
      </c>
      <c r="R324" s="26">
        <f ca="1">Lighting!R323</f>
        <v>0</v>
      </c>
      <c r="S324" s="26">
        <f>Lighting!Y323</f>
        <v>0</v>
      </c>
      <c r="T324" s="26" t="str">
        <f ca="1">Lighting!Z323</f>
        <v/>
      </c>
      <c r="U324" s="26">
        <f ca="1">Lighting!AA323</f>
        <v>0</v>
      </c>
      <c r="V324" s="210" t="str">
        <f ca="1">Lighting!AC323</f>
        <v/>
      </c>
      <c r="W324" s="210" t="str">
        <f ca="1">Lighting!AD323</f>
        <v/>
      </c>
      <c r="X324" s="210" t="str">
        <f ca="1">Lighting!AE323</f>
        <v/>
      </c>
      <c r="Y324" s="210">
        <f ca="1">Lighting!AF323</f>
        <v>0</v>
      </c>
      <c r="Z324" s="210" t="str">
        <f>Lighting!AH323</f>
        <v/>
      </c>
      <c r="AA324" s="210">
        <f>Lighting!AI323</f>
        <v>0</v>
      </c>
      <c r="AB324" s="210" t="str">
        <f>Lighting!AJ323</f>
        <v>NA</v>
      </c>
      <c r="AC324" s="210">
        <f>Lighting!AK323</f>
        <v>0</v>
      </c>
      <c r="AD324" s="210" t="str">
        <f>Lighting!AL323</f>
        <v/>
      </c>
    </row>
    <row r="325" spans="1:30" x14ac:dyDescent="0.35">
      <c r="A325" s="26">
        <f>Lighting!A324</f>
        <v>0</v>
      </c>
      <c r="B325" s="26">
        <f>Lighting!B324</f>
        <v>0</v>
      </c>
      <c r="C325" s="26">
        <f>Lighting!C324</f>
        <v>0</v>
      </c>
      <c r="D325" s="26">
        <f>Lighting!D324</f>
        <v>0</v>
      </c>
      <c r="E325" s="26">
        <f>Lighting!E324</f>
        <v>0</v>
      </c>
      <c r="F325" s="26" t="str">
        <f ca="1">Lighting!F324</f>
        <v/>
      </c>
      <c r="G325" s="26" t="str">
        <f>Lighting!G324</f>
        <v>None</v>
      </c>
      <c r="H325" s="26">
        <f>Lighting!H324</f>
        <v>0</v>
      </c>
      <c r="I325" s="26" t="str">
        <f>Lighting!I324</f>
        <v/>
      </c>
      <c r="J325" s="26">
        <f>Lighting!J324</f>
        <v>0</v>
      </c>
      <c r="K325" s="26" t="str">
        <f>Lighting!K324</f>
        <v/>
      </c>
      <c r="L325" s="26" t="str">
        <f>Lighting!L324</f>
        <v/>
      </c>
      <c r="M325" s="26" t="str">
        <f>Lighting!M324</f>
        <v>None</v>
      </c>
      <c r="N325" s="26">
        <f>Lighting!N324</f>
        <v>0</v>
      </c>
      <c r="O325" s="26">
        <f>Lighting!O324</f>
        <v>0</v>
      </c>
      <c r="P325" s="26">
        <f ca="1">Lighting!P324</f>
        <v>0</v>
      </c>
      <c r="Q325" s="26">
        <f>Lighting!Q324</f>
        <v>0</v>
      </c>
      <c r="R325" s="26">
        <f ca="1">Lighting!R324</f>
        <v>0</v>
      </c>
      <c r="S325" s="26">
        <f>Lighting!Y324</f>
        <v>0</v>
      </c>
      <c r="T325" s="26" t="str">
        <f ca="1">Lighting!Z324</f>
        <v/>
      </c>
      <c r="U325" s="26">
        <f ca="1">Lighting!AA324</f>
        <v>0</v>
      </c>
      <c r="V325" s="210" t="str">
        <f ca="1">Lighting!AC324</f>
        <v/>
      </c>
      <c r="W325" s="210" t="str">
        <f ca="1">Lighting!AD324</f>
        <v/>
      </c>
      <c r="X325" s="210" t="str">
        <f ca="1">Lighting!AE324</f>
        <v/>
      </c>
      <c r="Y325" s="210">
        <f ca="1">Lighting!AF324</f>
        <v>0</v>
      </c>
      <c r="Z325" s="210" t="str">
        <f>Lighting!AH324</f>
        <v/>
      </c>
      <c r="AA325" s="210">
        <f>Lighting!AI324</f>
        <v>0</v>
      </c>
      <c r="AB325" s="210" t="str">
        <f>Lighting!AJ324</f>
        <v>NA</v>
      </c>
      <c r="AC325" s="210">
        <f>Lighting!AK324</f>
        <v>0</v>
      </c>
      <c r="AD325" s="210" t="str">
        <f>Lighting!AL324</f>
        <v/>
      </c>
    </row>
    <row r="326" spans="1:30" x14ac:dyDescent="0.35">
      <c r="A326" s="26">
        <f>Lighting!A325</f>
        <v>0</v>
      </c>
      <c r="B326" s="26">
        <f>Lighting!B325</f>
        <v>0</v>
      </c>
      <c r="C326" s="26">
        <f>Lighting!C325</f>
        <v>0</v>
      </c>
      <c r="D326" s="26">
        <f>Lighting!D325</f>
        <v>0</v>
      </c>
      <c r="E326" s="26">
        <f>Lighting!E325</f>
        <v>0</v>
      </c>
      <c r="F326" s="26" t="str">
        <f ca="1">Lighting!F325</f>
        <v/>
      </c>
      <c r="G326" s="26" t="str">
        <f>Lighting!G325</f>
        <v>None</v>
      </c>
      <c r="H326" s="26">
        <f>Lighting!H325</f>
        <v>0</v>
      </c>
      <c r="I326" s="26" t="str">
        <f>Lighting!I325</f>
        <v/>
      </c>
      <c r="J326" s="26">
        <f>Lighting!J325</f>
        <v>0</v>
      </c>
      <c r="K326" s="26" t="str">
        <f>Lighting!K325</f>
        <v/>
      </c>
      <c r="L326" s="26" t="str">
        <f>Lighting!L325</f>
        <v/>
      </c>
      <c r="M326" s="26" t="str">
        <f>Lighting!M325</f>
        <v>None</v>
      </c>
      <c r="N326" s="26">
        <f>Lighting!N325</f>
        <v>0</v>
      </c>
      <c r="O326" s="26">
        <f>Lighting!O325</f>
        <v>0</v>
      </c>
      <c r="P326" s="26">
        <f ca="1">Lighting!P325</f>
        <v>0</v>
      </c>
      <c r="Q326" s="26">
        <f>Lighting!Q325</f>
        <v>0</v>
      </c>
      <c r="R326" s="26">
        <f ca="1">Lighting!R325</f>
        <v>0</v>
      </c>
      <c r="S326" s="26">
        <f>Lighting!Y325</f>
        <v>0</v>
      </c>
      <c r="T326" s="26" t="str">
        <f ca="1">Lighting!Z325</f>
        <v/>
      </c>
      <c r="U326" s="26">
        <f ca="1">Lighting!AA325</f>
        <v>0</v>
      </c>
      <c r="V326" s="210" t="str">
        <f ca="1">Lighting!AC325</f>
        <v/>
      </c>
      <c r="W326" s="210" t="str">
        <f ca="1">Lighting!AD325</f>
        <v/>
      </c>
      <c r="X326" s="210" t="str">
        <f ca="1">Lighting!AE325</f>
        <v/>
      </c>
      <c r="Y326" s="210">
        <f ca="1">Lighting!AF325</f>
        <v>0</v>
      </c>
      <c r="Z326" s="210" t="str">
        <f>Lighting!AH325</f>
        <v/>
      </c>
      <c r="AA326" s="210">
        <f>Lighting!AI325</f>
        <v>0</v>
      </c>
      <c r="AB326" s="210" t="str">
        <f>Lighting!AJ325</f>
        <v>NA</v>
      </c>
      <c r="AC326" s="210">
        <f>Lighting!AK325</f>
        <v>0</v>
      </c>
      <c r="AD326" s="210" t="str">
        <f>Lighting!AL325</f>
        <v/>
      </c>
    </row>
    <row r="327" spans="1:30" x14ac:dyDescent="0.35">
      <c r="A327" s="26">
        <f>Lighting!A326</f>
        <v>0</v>
      </c>
      <c r="B327" s="26">
        <f>Lighting!B326</f>
        <v>0</v>
      </c>
      <c r="C327" s="26">
        <f>Lighting!C326</f>
        <v>0</v>
      </c>
      <c r="D327" s="26">
        <f>Lighting!D326</f>
        <v>0</v>
      </c>
      <c r="E327" s="26">
        <f>Lighting!E326</f>
        <v>0</v>
      </c>
      <c r="F327" s="26" t="str">
        <f ca="1">Lighting!F326</f>
        <v/>
      </c>
      <c r="G327" s="26" t="str">
        <f>Lighting!G326</f>
        <v>None</v>
      </c>
      <c r="H327" s="26">
        <f>Lighting!H326</f>
        <v>0</v>
      </c>
      <c r="I327" s="26" t="str">
        <f>Lighting!I326</f>
        <v/>
      </c>
      <c r="J327" s="26">
        <f>Lighting!J326</f>
        <v>0</v>
      </c>
      <c r="K327" s="26" t="str">
        <f>Lighting!K326</f>
        <v/>
      </c>
      <c r="L327" s="26" t="str">
        <f>Lighting!L326</f>
        <v/>
      </c>
      <c r="M327" s="26" t="str">
        <f>Lighting!M326</f>
        <v>None</v>
      </c>
      <c r="N327" s="26">
        <f>Lighting!N326</f>
        <v>0</v>
      </c>
      <c r="O327" s="26">
        <f>Lighting!O326</f>
        <v>0</v>
      </c>
      <c r="P327" s="26">
        <f ca="1">Lighting!P326</f>
        <v>0</v>
      </c>
      <c r="Q327" s="26">
        <f>Lighting!Q326</f>
        <v>0</v>
      </c>
      <c r="R327" s="26">
        <f ca="1">Lighting!R326</f>
        <v>0</v>
      </c>
      <c r="S327" s="26">
        <f>Lighting!Y326</f>
        <v>0</v>
      </c>
      <c r="T327" s="26" t="str">
        <f ca="1">Lighting!Z326</f>
        <v/>
      </c>
      <c r="U327" s="26">
        <f ca="1">Lighting!AA326</f>
        <v>0</v>
      </c>
      <c r="V327" s="210" t="str">
        <f ca="1">Lighting!AC326</f>
        <v/>
      </c>
      <c r="W327" s="210" t="str">
        <f ca="1">Lighting!AD326</f>
        <v/>
      </c>
      <c r="X327" s="210" t="str">
        <f ca="1">Lighting!AE326</f>
        <v/>
      </c>
      <c r="Y327" s="210">
        <f ca="1">Lighting!AF326</f>
        <v>0</v>
      </c>
      <c r="Z327" s="210" t="str">
        <f>Lighting!AH326</f>
        <v/>
      </c>
      <c r="AA327" s="210">
        <f>Lighting!AI326</f>
        <v>0</v>
      </c>
      <c r="AB327" s="210" t="str">
        <f>Lighting!AJ326</f>
        <v>NA</v>
      </c>
      <c r="AC327" s="210">
        <f>Lighting!AK326</f>
        <v>0</v>
      </c>
      <c r="AD327" s="210" t="str">
        <f>Lighting!AL326</f>
        <v/>
      </c>
    </row>
    <row r="328" spans="1:30" x14ac:dyDescent="0.35">
      <c r="A328" s="26">
        <f>Lighting!A327</f>
        <v>0</v>
      </c>
      <c r="B328" s="26">
        <f>Lighting!B327</f>
        <v>0</v>
      </c>
      <c r="C328" s="26">
        <f>Lighting!C327</f>
        <v>0</v>
      </c>
      <c r="D328" s="26">
        <f>Lighting!D327</f>
        <v>0</v>
      </c>
      <c r="E328" s="26">
        <f>Lighting!E327</f>
        <v>0</v>
      </c>
      <c r="F328" s="26" t="str">
        <f ca="1">Lighting!F327</f>
        <v/>
      </c>
      <c r="G328" s="26" t="str">
        <f>Lighting!G327</f>
        <v>None</v>
      </c>
      <c r="H328" s="26">
        <f>Lighting!H327</f>
        <v>0</v>
      </c>
      <c r="I328" s="26" t="str">
        <f>Lighting!I327</f>
        <v/>
      </c>
      <c r="J328" s="26">
        <f>Lighting!J327</f>
        <v>0</v>
      </c>
      <c r="K328" s="26" t="str">
        <f>Lighting!K327</f>
        <v/>
      </c>
      <c r="L328" s="26" t="str">
        <f>Lighting!L327</f>
        <v/>
      </c>
      <c r="M328" s="26" t="str">
        <f>Lighting!M327</f>
        <v>None</v>
      </c>
      <c r="N328" s="26">
        <f>Lighting!N327</f>
        <v>0</v>
      </c>
      <c r="O328" s="26">
        <f>Lighting!O327</f>
        <v>0</v>
      </c>
      <c r="P328" s="26">
        <f ca="1">Lighting!P327</f>
        <v>0</v>
      </c>
      <c r="Q328" s="26">
        <f>Lighting!Q327</f>
        <v>0</v>
      </c>
      <c r="R328" s="26">
        <f ca="1">Lighting!R327</f>
        <v>0</v>
      </c>
      <c r="S328" s="26">
        <f>Lighting!Y327</f>
        <v>0</v>
      </c>
      <c r="T328" s="26" t="str">
        <f ca="1">Lighting!Z327</f>
        <v/>
      </c>
      <c r="U328" s="26">
        <f ca="1">Lighting!AA327</f>
        <v>0</v>
      </c>
      <c r="V328" s="210" t="str">
        <f ca="1">Lighting!AC327</f>
        <v/>
      </c>
      <c r="W328" s="210" t="str">
        <f ca="1">Lighting!AD327</f>
        <v/>
      </c>
      <c r="X328" s="210" t="str">
        <f ca="1">Lighting!AE327</f>
        <v/>
      </c>
      <c r="Y328" s="210">
        <f ca="1">Lighting!AF327</f>
        <v>0</v>
      </c>
      <c r="Z328" s="210" t="str">
        <f>Lighting!AH327</f>
        <v/>
      </c>
      <c r="AA328" s="210">
        <f>Lighting!AI327</f>
        <v>0</v>
      </c>
      <c r="AB328" s="210" t="str">
        <f>Lighting!AJ327</f>
        <v>NA</v>
      </c>
      <c r="AC328" s="210">
        <f>Lighting!AK327</f>
        <v>0</v>
      </c>
      <c r="AD328" s="210" t="str">
        <f>Lighting!AL327</f>
        <v/>
      </c>
    </row>
    <row r="329" spans="1:30" x14ac:dyDescent="0.35">
      <c r="A329" s="26">
        <f>Lighting!A328</f>
        <v>0</v>
      </c>
      <c r="B329" s="26">
        <f>Lighting!B328</f>
        <v>0</v>
      </c>
      <c r="C329" s="26">
        <f>Lighting!C328</f>
        <v>0</v>
      </c>
      <c r="D329" s="26">
        <f>Lighting!D328</f>
        <v>0</v>
      </c>
      <c r="E329" s="26">
        <f>Lighting!E328</f>
        <v>0</v>
      </c>
      <c r="F329" s="26" t="str">
        <f ca="1">Lighting!F328</f>
        <v/>
      </c>
      <c r="G329" s="26" t="str">
        <f>Lighting!G328</f>
        <v>None</v>
      </c>
      <c r="H329" s="26">
        <f>Lighting!H328</f>
        <v>0</v>
      </c>
      <c r="I329" s="26" t="str">
        <f>Lighting!I328</f>
        <v/>
      </c>
      <c r="J329" s="26">
        <f>Lighting!J328</f>
        <v>0</v>
      </c>
      <c r="K329" s="26" t="str">
        <f>Lighting!K328</f>
        <v/>
      </c>
      <c r="L329" s="26" t="str">
        <f>Lighting!L328</f>
        <v/>
      </c>
      <c r="M329" s="26" t="str">
        <f>Lighting!M328</f>
        <v>None</v>
      </c>
      <c r="N329" s="26">
        <f>Lighting!N328</f>
        <v>0</v>
      </c>
      <c r="O329" s="26">
        <f>Lighting!O328</f>
        <v>0</v>
      </c>
      <c r="P329" s="26">
        <f ca="1">Lighting!P328</f>
        <v>0</v>
      </c>
      <c r="Q329" s="26">
        <f>Lighting!Q328</f>
        <v>0</v>
      </c>
      <c r="R329" s="26">
        <f ca="1">Lighting!R328</f>
        <v>0</v>
      </c>
      <c r="S329" s="26">
        <f>Lighting!Y328</f>
        <v>0</v>
      </c>
      <c r="T329" s="26" t="str">
        <f ca="1">Lighting!Z328</f>
        <v/>
      </c>
      <c r="U329" s="26">
        <f ca="1">Lighting!AA328</f>
        <v>0</v>
      </c>
      <c r="V329" s="210" t="str">
        <f ca="1">Lighting!AC328</f>
        <v/>
      </c>
      <c r="W329" s="210" t="str">
        <f ca="1">Lighting!AD328</f>
        <v/>
      </c>
      <c r="X329" s="210" t="str">
        <f ca="1">Lighting!AE328</f>
        <v/>
      </c>
      <c r="Y329" s="210">
        <f ca="1">Lighting!AF328</f>
        <v>0</v>
      </c>
      <c r="Z329" s="210" t="str">
        <f>Lighting!AH328</f>
        <v/>
      </c>
      <c r="AA329" s="210">
        <f>Lighting!AI328</f>
        <v>0</v>
      </c>
      <c r="AB329" s="210" t="str">
        <f>Lighting!AJ328</f>
        <v>NA</v>
      </c>
      <c r="AC329" s="210">
        <f>Lighting!AK328</f>
        <v>0</v>
      </c>
      <c r="AD329" s="210" t="str">
        <f>Lighting!AL328</f>
        <v/>
      </c>
    </row>
    <row r="330" spans="1:30" x14ac:dyDescent="0.35">
      <c r="A330" s="26">
        <f>Lighting!A329</f>
        <v>0</v>
      </c>
      <c r="B330" s="26">
        <f>Lighting!B329</f>
        <v>0</v>
      </c>
      <c r="C330" s="26">
        <f>Lighting!C329</f>
        <v>0</v>
      </c>
      <c r="D330" s="26">
        <f>Lighting!D329</f>
        <v>0</v>
      </c>
      <c r="E330" s="26">
        <f>Lighting!E329</f>
        <v>0</v>
      </c>
      <c r="F330" s="26" t="str">
        <f ca="1">Lighting!F329</f>
        <v/>
      </c>
      <c r="G330" s="26" t="str">
        <f>Lighting!G329</f>
        <v>None</v>
      </c>
      <c r="H330" s="26">
        <f>Lighting!H329</f>
        <v>0</v>
      </c>
      <c r="I330" s="26" t="str">
        <f>Lighting!I329</f>
        <v/>
      </c>
      <c r="J330" s="26">
        <f>Lighting!J329</f>
        <v>0</v>
      </c>
      <c r="K330" s="26" t="str">
        <f>Lighting!K329</f>
        <v/>
      </c>
      <c r="L330" s="26" t="str">
        <f>Lighting!L329</f>
        <v/>
      </c>
      <c r="M330" s="26" t="str">
        <f>Lighting!M329</f>
        <v>None</v>
      </c>
      <c r="N330" s="26">
        <f>Lighting!N329</f>
        <v>0</v>
      </c>
      <c r="O330" s="26">
        <f>Lighting!O329</f>
        <v>0</v>
      </c>
      <c r="P330" s="26">
        <f ca="1">Lighting!P329</f>
        <v>0</v>
      </c>
      <c r="Q330" s="26">
        <f>Lighting!Q329</f>
        <v>0</v>
      </c>
      <c r="R330" s="26">
        <f ca="1">Lighting!R329</f>
        <v>0</v>
      </c>
      <c r="S330" s="26">
        <f>Lighting!Y329</f>
        <v>0</v>
      </c>
      <c r="T330" s="26" t="str">
        <f ca="1">Lighting!Z329</f>
        <v/>
      </c>
      <c r="U330" s="26">
        <f ca="1">Lighting!AA329</f>
        <v>0</v>
      </c>
      <c r="V330" s="210" t="str">
        <f ca="1">Lighting!AC329</f>
        <v/>
      </c>
      <c r="W330" s="210" t="str">
        <f ca="1">Lighting!AD329</f>
        <v/>
      </c>
      <c r="X330" s="210" t="str">
        <f ca="1">Lighting!AE329</f>
        <v/>
      </c>
      <c r="Y330" s="210">
        <f ca="1">Lighting!AF329</f>
        <v>0</v>
      </c>
      <c r="Z330" s="210" t="str">
        <f>Lighting!AH329</f>
        <v/>
      </c>
      <c r="AA330" s="210">
        <f>Lighting!AI329</f>
        <v>0</v>
      </c>
      <c r="AB330" s="210" t="str">
        <f>Lighting!AJ329</f>
        <v>NA</v>
      </c>
      <c r="AC330" s="210">
        <f>Lighting!AK329</f>
        <v>0</v>
      </c>
      <c r="AD330" s="210" t="str">
        <f>Lighting!AL329</f>
        <v/>
      </c>
    </row>
    <row r="331" spans="1:30" x14ac:dyDescent="0.35">
      <c r="A331" s="26">
        <f>Lighting!A330</f>
        <v>0</v>
      </c>
      <c r="B331" s="26">
        <f>Lighting!B330</f>
        <v>0</v>
      </c>
      <c r="C331" s="26">
        <f>Lighting!C330</f>
        <v>0</v>
      </c>
      <c r="D331" s="26">
        <f>Lighting!D330</f>
        <v>0</v>
      </c>
      <c r="E331" s="26">
        <f>Lighting!E330</f>
        <v>0</v>
      </c>
      <c r="F331" s="26" t="str">
        <f ca="1">Lighting!F330</f>
        <v/>
      </c>
      <c r="G331" s="26" t="str">
        <f>Lighting!G330</f>
        <v>None</v>
      </c>
      <c r="H331" s="26">
        <f>Lighting!H330</f>
        <v>0</v>
      </c>
      <c r="I331" s="26" t="str">
        <f>Lighting!I330</f>
        <v/>
      </c>
      <c r="J331" s="26">
        <f>Lighting!J330</f>
        <v>0</v>
      </c>
      <c r="K331" s="26" t="str">
        <f>Lighting!K330</f>
        <v/>
      </c>
      <c r="L331" s="26" t="str">
        <f>Lighting!L330</f>
        <v/>
      </c>
      <c r="M331" s="26" t="str">
        <f>Lighting!M330</f>
        <v>None</v>
      </c>
      <c r="N331" s="26">
        <f>Lighting!N330</f>
        <v>0</v>
      </c>
      <c r="O331" s="26">
        <f>Lighting!O330</f>
        <v>0</v>
      </c>
      <c r="P331" s="26">
        <f ca="1">Lighting!P330</f>
        <v>0</v>
      </c>
      <c r="Q331" s="26">
        <f>Lighting!Q330</f>
        <v>0</v>
      </c>
      <c r="R331" s="26">
        <f ca="1">Lighting!R330</f>
        <v>0</v>
      </c>
      <c r="S331" s="26">
        <f>Lighting!Y330</f>
        <v>0</v>
      </c>
      <c r="T331" s="26" t="str">
        <f ca="1">Lighting!Z330</f>
        <v/>
      </c>
      <c r="U331" s="26">
        <f ca="1">Lighting!AA330</f>
        <v>0</v>
      </c>
      <c r="V331" s="210" t="str">
        <f ca="1">Lighting!AC330</f>
        <v/>
      </c>
      <c r="W331" s="210" t="str">
        <f ca="1">Lighting!AD330</f>
        <v/>
      </c>
      <c r="X331" s="210" t="str">
        <f ca="1">Lighting!AE330</f>
        <v/>
      </c>
      <c r="Y331" s="210">
        <f ca="1">Lighting!AF330</f>
        <v>0</v>
      </c>
      <c r="Z331" s="210" t="str">
        <f>Lighting!AH330</f>
        <v/>
      </c>
      <c r="AA331" s="210">
        <f>Lighting!AI330</f>
        <v>0</v>
      </c>
      <c r="AB331" s="210" t="str">
        <f>Lighting!AJ330</f>
        <v>NA</v>
      </c>
      <c r="AC331" s="210">
        <f>Lighting!AK330</f>
        <v>0</v>
      </c>
      <c r="AD331" s="210" t="str">
        <f>Lighting!AL330</f>
        <v/>
      </c>
    </row>
    <row r="332" spans="1:30" x14ac:dyDescent="0.35">
      <c r="A332" s="26">
        <f>Lighting!A331</f>
        <v>0</v>
      </c>
      <c r="B332" s="26">
        <f>Lighting!B331</f>
        <v>0</v>
      </c>
      <c r="C332" s="26">
        <f>Lighting!C331</f>
        <v>0</v>
      </c>
      <c r="D332" s="26">
        <f>Lighting!D331</f>
        <v>0</v>
      </c>
      <c r="E332" s="26">
        <f>Lighting!E331</f>
        <v>0</v>
      </c>
      <c r="F332" s="26" t="str">
        <f ca="1">Lighting!F331</f>
        <v/>
      </c>
      <c r="G332" s="26" t="str">
        <f>Lighting!G331</f>
        <v>None</v>
      </c>
      <c r="H332" s="26">
        <f>Lighting!H331</f>
        <v>0</v>
      </c>
      <c r="I332" s="26" t="str">
        <f>Lighting!I331</f>
        <v/>
      </c>
      <c r="J332" s="26">
        <f>Lighting!J331</f>
        <v>0</v>
      </c>
      <c r="K332" s="26" t="str">
        <f>Lighting!K331</f>
        <v/>
      </c>
      <c r="L332" s="26" t="str">
        <f>Lighting!L331</f>
        <v/>
      </c>
      <c r="M332" s="26" t="str">
        <f>Lighting!M331</f>
        <v>None</v>
      </c>
      <c r="N332" s="26">
        <f>Lighting!N331</f>
        <v>0</v>
      </c>
      <c r="O332" s="26">
        <f>Lighting!O331</f>
        <v>0</v>
      </c>
      <c r="P332" s="26">
        <f ca="1">Lighting!P331</f>
        <v>0</v>
      </c>
      <c r="Q332" s="26">
        <f>Lighting!Q331</f>
        <v>0</v>
      </c>
      <c r="R332" s="26">
        <f ca="1">Lighting!R331</f>
        <v>0</v>
      </c>
      <c r="S332" s="26">
        <f>Lighting!Y331</f>
        <v>0</v>
      </c>
      <c r="T332" s="26" t="str">
        <f ca="1">Lighting!Z331</f>
        <v/>
      </c>
      <c r="U332" s="26">
        <f ca="1">Lighting!AA331</f>
        <v>0</v>
      </c>
      <c r="V332" s="210" t="str">
        <f ca="1">Lighting!AC331</f>
        <v/>
      </c>
      <c r="W332" s="210" t="str">
        <f ca="1">Lighting!AD331</f>
        <v/>
      </c>
      <c r="X332" s="210" t="str">
        <f ca="1">Lighting!AE331</f>
        <v/>
      </c>
      <c r="Y332" s="210">
        <f ca="1">Lighting!AF331</f>
        <v>0</v>
      </c>
      <c r="Z332" s="210" t="str">
        <f>Lighting!AH331</f>
        <v/>
      </c>
      <c r="AA332" s="210">
        <f>Lighting!AI331</f>
        <v>0</v>
      </c>
      <c r="AB332" s="210" t="str">
        <f>Lighting!AJ331</f>
        <v>NA</v>
      </c>
      <c r="AC332" s="210">
        <f>Lighting!AK331</f>
        <v>0</v>
      </c>
      <c r="AD332" s="210" t="str">
        <f>Lighting!AL331</f>
        <v/>
      </c>
    </row>
    <row r="333" spans="1:30" x14ac:dyDescent="0.35">
      <c r="A333" s="26">
        <f>Lighting!A332</f>
        <v>0</v>
      </c>
      <c r="B333" s="26">
        <f>Lighting!B332</f>
        <v>0</v>
      </c>
      <c r="C333" s="26">
        <f>Lighting!C332</f>
        <v>0</v>
      </c>
      <c r="D333" s="26">
        <f>Lighting!D332</f>
        <v>0</v>
      </c>
      <c r="E333" s="26">
        <f>Lighting!E332</f>
        <v>0</v>
      </c>
      <c r="F333" s="26" t="str">
        <f ca="1">Lighting!F332</f>
        <v/>
      </c>
      <c r="G333" s="26" t="str">
        <f>Lighting!G332</f>
        <v>None</v>
      </c>
      <c r="H333" s="26">
        <f>Lighting!H332</f>
        <v>0</v>
      </c>
      <c r="I333" s="26" t="str">
        <f>Lighting!I332</f>
        <v/>
      </c>
      <c r="J333" s="26">
        <f>Lighting!J332</f>
        <v>0</v>
      </c>
      <c r="K333" s="26" t="str">
        <f>Lighting!K332</f>
        <v/>
      </c>
      <c r="L333" s="26" t="str">
        <f>Lighting!L332</f>
        <v/>
      </c>
      <c r="M333" s="26" t="str">
        <f>Lighting!M332</f>
        <v>None</v>
      </c>
      <c r="N333" s="26">
        <f>Lighting!N332</f>
        <v>0</v>
      </c>
      <c r="O333" s="26">
        <f>Lighting!O332</f>
        <v>0</v>
      </c>
      <c r="P333" s="26">
        <f ca="1">Lighting!P332</f>
        <v>0</v>
      </c>
      <c r="Q333" s="26">
        <f>Lighting!Q332</f>
        <v>0</v>
      </c>
      <c r="R333" s="26">
        <f ca="1">Lighting!R332</f>
        <v>0</v>
      </c>
      <c r="S333" s="26">
        <f>Lighting!Y332</f>
        <v>0</v>
      </c>
      <c r="T333" s="26" t="str">
        <f ca="1">Lighting!Z332</f>
        <v/>
      </c>
      <c r="U333" s="26">
        <f ca="1">Lighting!AA332</f>
        <v>0</v>
      </c>
      <c r="V333" s="210" t="str">
        <f ca="1">Lighting!AC332</f>
        <v/>
      </c>
      <c r="W333" s="210" t="str">
        <f ca="1">Lighting!AD332</f>
        <v/>
      </c>
      <c r="X333" s="210" t="str">
        <f ca="1">Lighting!AE332</f>
        <v/>
      </c>
      <c r="Y333" s="210">
        <f ca="1">Lighting!AF332</f>
        <v>0</v>
      </c>
      <c r="Z333" s="210" t="str">
        <f>Lighting!AH332</f>
        <v/>
      </c>
      <c r="AA333" s="210">
        <f>Lighting!AI332</f>
        <v>0</v>
      </c>
      <c r="AB333" s="210" t="str">
        <f>Lighting!AJ332</f>
        <v>NA</v>
      </c>
      <c r="AC333" s="210">
        <f>Lighting!AK332</f>
        <v>0</v>
      </c>
      <c r="AD333" s="210" t="str">
        <f>Lighting!AL332</f>
        <v/>
      </c>
    </row>
    <row r="334" spans="1:30" x14ac:dyDescent="0.35">
      <c r="A334" s="26">
        <f>Lighting!A333</f>
        <v>0</v>
      </c>
      <c r="B334" s="26">
        <f>Lighting!B333</f>
        <v>0</v>
      </c>
      <c r="C334" s="26">
        <f>Lighting!C333</f>
        <v>0</v>
      </c>
      <c r="D334" s="26">
        <f>Lighting!D333</f>
        <v>0</v>
      </c>
      <c r="E334" s="26">
        <f>Lighting!E333</f>
        <v>0</v>
      </c>
      <c r="F334" s="26" t="str">
        <f ca="1">Lighting!F333</f>
        <v/>
      </c>
      <c r="G334" s="26" t="str">
        <f>Lighting!G333</f>
        <v>None</v>
      </c>
      <c r="H334" s="26">
        <f>Lighting!H333</f>
        <v>0</v>
      </c>
      <c r="I334" s="26" t="str">
        <f>Lighting!I333</f>
        <v/>
      </c>
      <c r="J334" s="26">
        <f>Lighting!J333</f>
        <v>0</v>
      </c>
      <c r="K334" s="26" t="str">
        <f>Lighting!K333</f>
        <v/>
      </c>
      <c r="L334" s="26" t="str">
        <f>Lighting!L333</f>
        <v/>
      </c>
      <c r="M334" s="26" t="str">
        <f>Lighting!M333</f>
        <v>None</v>
      </c>
      <c r="N334" s="26">
        <f>Lighting!N333</f>
        <v>0</v>
      </c>
      <c r="O334" s="26">
        <f>Lighting!O333</f>
        <v>0</v>
      </c>
      <c r="P334" s="26">
        <f ca="1">Lighting!P333</f>
        <v>0</v>
      </c>
      <c r="Q334" s="26">
        <f>Lighting!Q333</f>
        <v>0</v>
      </c>
      <c r="R334" s="26">
        <f ca="1">Lighting!R333</f>
        <v>0</v>
      </c>
      <c r="S334" s="26">
        <f>Lighting!Y333</f>
        <v>0</v>
      </c>
      <c r="T334" s="26" t="str">
        <f ca="1">Lighting!Z333</f>
        <v/>
      </c>
      <c r="U334" s="26">
        <f ca="1">Lighting!AA333</f>
        <v>0</v>
      </c>
      <c r="V334" s="210" t="str">
        <f ca="1">Lighting!AC333</f>
        <v/>
      </c>
      <c r="W334" s="210" t="str">
        <f ca="1">Lighting!AD333</f>
        <v/>
      </c>
      <c r="X334" s="210" t="str">
        <f ca="1">Lighting!AE333</f>
        <v/>
      </c>
      <c r="Y334" s="210">
        <f ca="1">Lighting!AF333</f>
        <v>0</v>
      </c>
      <c r="Z334" s="210" t="str">
        <f>Lighting!AH333</f>
        <v/>
      </c>
      <c r="AA334" s="210">
        <f>Lighting!AI333</f>
        <v>0</v>
      </c>
      <c r="AB334" s="210" t="str">
        <f>Lighting!AJ333</f>
        <v>NA</v>
      </c>
      <c r="AC334" s="210">
        <f>Lighting!AK333</f>
        <v>0</v>
      </c>
      <c r="AD334" s="210" t="str">
        <f>Lighting!AL333</f>
        <v/>
      </c>
    </row>
    <row r="335" spans="1:30" x14ac:dyDescent="0.35">
      <c r="A335" s="26">
        <f>Lighting!A334</f>
        <v>0</v>
      </c>
      <c r="B335" s="26">
        <f>Lighting!B334</f>
        <v>0</v>
      </c>
      <c r="C335" s="26">
        <f>Lighting!C334</f>
        <v>0</v>
      </c>
      <c r="D335" s="26">
        <f>Lighting!D334</f>
        <v>0</v>
      </c>
      <c r="E335" s="26">
        <f>Lighting!E334</f>
        <v>0</v>
      </c>
      <c r="F335" s="26" t="str">
        <f ca="1">Lighting!F334</f>
        <v/>
      </c>
      <c r="G335" s="26" t="str">
        <f>Lighting!G334</f>
        <v>None</v>
      </c>
      <c r="H335" s="26">
        <f>Lighting!H334</f>
        <v>0</v>
      </c>
      <c r="I335" s="26" t="str">
        <f>Lighting!I334</f>
        <v/>
      </c>
      <c r="J335" s="26">
        <f>Lighting!J334</f>
        <v>0</v>
      </c>
      <c r="K335" s="26" t="str">
        <f>Lighting!K334</f>
        <v/>
      </c>
      <c r="L335" s="26" t="str">
        <f>Lighting!L334</f>
        <v/>
      </c>
      <c r="M335" s="26" t="str">
        <f>Lighting!M334</f>
        <v>None</v>
      </c>
      <c r="N335" s="26">
        <f>Lighting!N334</f>
        <v>0</v>
      </c>
      <c r="O335" s="26">
        <f>Lighting!O334</f>
        <v>0</v>
      </c>
      <c r="P335" s="26">
        <f ca="1">Lighting!P334</f>
        <v>0</v>
      </c>
      <c r="Q335" s="26">
        <f>Lighting!Q334</f>
        <v>0</v>
      </c>
      <c r="R335" s="26">
        <f ca="1">Lighting!R334</f>
        <v>0</v>
      </c>
      <c r="S335" s="26">
        <f>Lighting!Y334</f>
        <v>0</v>
      </c>
      <c r="T335" s="26" t="str">
        <f ca="1">Lighting!Z334</f>
        <v/>
      </c>
      <c r="U335" s="26">
        <f ca="1">Lighting!AA334</f>
        <v>0</v>
      </c>
      <c r="V335" s="210" t="str">
        <f ca="1">Lighting!AC334</f>
        <v/>
      </c>
      <c r="W335" s="210" t="str">
        <f ca="1">Lighting!AD334</f>
        <v/>
      </c>
      <c r="X335" s="210" t="str">
        <f ca="1">Lighting!AE334</f>
        <v/>
      </c>
      <c r="Y335" s="210">
        <f ca="1">Lighting!AF334</f>
        <v>0</v>
      </c>
      <c r="Z335" s="210" t="str">
        <f>Lighting!AH334</f>
        <v/>
      </c>
      <c r="AA335" s="210">
        <f>Lighting!AI334</f>
        <v>0</v>
      </c>
      <c r="AB335" s="210" t="str">
        <f>Lighting!AJ334</f>
        <v>NA</v>
      </c>
      <c r="AC335" s="210">
        <f>Lighting!AK334</f>
        <v>0</v>
      </c>
      <c r="AD335" s="210" t="str">
        <f>Lighting!AL334</f>
        <v/>
      </c>
    </row>
    <row r="336" spans="1:30" x14ac:dyDescent="0.35">
      <c r="A336" s="26">
        <f>Lighting!A335</f>
        <v>0</v>
      </c>
      <c r="B336" s="26">
        <f>Lighting!B335</f>
        <v>0</v>
      </c>
      <c r="C336" s="26">
        <f>Lighting!C335</f>
        <v>0</v>
      </c>
      <c r="D336" s="26">
        <f>Lighting!D335</f>
        <v>0</v>
      </c>
      <c r="E336" s="26">
        <f>Lighting!E335</f>
        <v>0</v>
      </c>
      <c r="F336" s="26" t="str">
        <f ca="1">Lighting!F335</f>
        <v/>
      </c>
      <c r="G336" s="26" t="str">
        <f>Lighting!G335</f>
        <v>None</v>
      </c>
      <c r="H336" s="26">
        <f>Lighting!H335</f>
        <v>0</v>
      </c>
      <c r="I336" s="26" t="str">
        <f>Lighting!I335</f>
        <v/>
      </c>
      <c r="J336" s="26">
        <f>Lighting!J335</f>
        <v>0</v>
      </c>
      <c r="K336" s="26" t="str">
        <f>Lighting!K335</f>
        <v/>
      </c>
      <c r="L336" s="26" t="str">
        <f>Lighting!L335</f>
        <v/>
      </c>
      <c r="M336" s="26" t="str">
        <f>Lighting!M335</f>
        <v>None</v>
      </c>
      <c r="N336" s="26">
        <f>Lighting!N335</f>
        <v>0</v>
      </c>
      <c r="O336" s="26">
        <f>Lighting!O335</f>
        <v>0</v>
      </c>
      <c r="P336" s="26">
        <f ca="1">Lighting!P335</f>
        <v>0</v>
      </c>
      <c r="Q336" s="26">
        <f>Lighting!Q335</f>
        <v>0</v>
      </c>
      <c r="R336" s="26">
        <f ca="1">Lighting!R335</f>
        <v>0</v>
      </c>
      <c r="S336" s="26">
        <f>Lighting!Y335</f>
        <v>0</v>
      </c>
      <c r="T336" s="26" t="str">
        <f ca="1">Lighting!Z335</f>
        <v/>
      </c>
      <c r="U336" s="26">
        <f ca="1">Lighting!AA335</f>
        <v>0</v>
      </c>
      <c r="V336" s="210" t="str">
        <f ca="1">Lighting!AC335</f>
        <v/>
      </c>
      <c r="W336" s="210" t="str">
        <f ca="1">Lighting!AD335</f>
        <v/>
      </c>
      <c r="X336" s="210" t="str">
        <f ca="1">Lighting!AE335</f>
        <v/>
      </c>
      <c r="Y336" s="210">
        <f ca="1">Lighting!AF335</f>
        <v>0</v>
      </c>
      <c r="Z336" s="210" t="str">
        <f>Lighting!AH335</f>
        <v/>
      </c>
      <c r="AA336" s="210">
        <f>Lighting!AI335</f>
        <v>0</v>
      </c>
      <c r="AB336" s="210" t="str">
        <f>Lighting!AJ335</f>
        <v>NA</v>
      </c>
      <c r="AC336" s="210">
        <f>Lighting!AK335</f>
        <v>0</v>
      </c>
      <c r="AD336" s="210" t="str">
        <f>Lighting!AL335</f>
        <v/>
      </c>
    </row>
    <row r="337" spans="1:30" x14ac:dyDescent="0.35">
      <c r="A337" s="26">
        <f>Lighting!A336</f>
        <v>0</v>
      </c>
      <c r="B337" s="26">
        <f>Lighting!B336</f>
        <v>0</v>
      </c>
      <c r="C337" s="26">
        <f>Lighting!C336</f>
        <v>0</v>
      </c>
      <c r="D337" s="26">
        <f>Lighting!D336</f>
        <v>0</v>
      </c>
      <c r="E337" s="26">
        <f>Lighting!E336</f>
        <v>0</v>
      </c>
      <c r="F337" s="26" t="str">
        <f ca="1">Lighting!F336</f>
        <v/>
      </c>
      <c r="G337" s="26" t="str">
        <f>Lighting!G336</f>
        <v>None</v>
      </c>
      <c r="H337" s="26">
        <f>Lighting!H336</f>
        <v>0</v>
      </c>
      <c r="I337" s="26" t="str">
        <f>Lighting!I336</f>
        <v/>
      </c>
      <c r="J337" s="26">
        <f>Lighting!J336</f>
        <v>0</v>
      </c>
      <c r="K337" s="26" t="str">
        <f>Lighting!K336</f>
        <v/>
      </c>
      <c r="L337" s="26" t="str">
        <f>Lighting!L336</f>
        <v/>
      </c>
      <c r="M337" s="26" t="str">
        <f>Lighting!M336</f>
        <v>None</v>
      </c>
      <c r="N337" s="26">
        <f>Lighting!N336</f>
        <v>0</v>
      </c>
      <c r="O337" s="26">
        <f>Lighting!O336</f>
        <v>0</v>
      </c>
      <c r="P337" s="26">
        <f ca="1">Lighting!P336</f>
        <v>0</v>
      </c>
      <c r="Q337" s="26">
        <f>Lighting!Q336</f>
        <v>0</v>
      </c>
      <c r="R337" s="26">
        <f ca="1">Lighting!R336</f>
        <v>0</v>
      </c>
      <c r="S337" s="26">
        <f>Lighting!Y336</f>
        <v>0</v>
      </c>
      <c r="T337" s="26" t="str">
        <f ca="1">Lighting!Z336</f>
        <v/>
      </c>
      <c r="U337" s="26">
        <f ca="1">Lighting!AA336</f>
        <v>0</v>
      </c>
      <c r="V337" s="210" t="str">
        <f ca="1">Lighting!AC336</f>
        <v/>
      </c>
      <c r="W337" s="210" t="str">
        <f ca="1">Lighting!AD336</f>
        <v/>
      </c>
      <c r="X337" s="210" t="str">
        <f ca="1">Lighting!AE336</f>
        <v/>
      </c>
      <c r="Y337" s="210">
        <f ca="1">Lighting!AF336</f>
        <v>0</v>
      </c>
      <c r="Z337" s="210" t="str">
        <f>Lighting!AH336</f>
        <v/>
      </c>
      <c r="AA337" s="210">
        <f>Lighting!AI336</f>
        <v>0</v>
      </c>
      <c r="AB337" s="210" t="str">
        <f>Lighting!AJ336</f>
        <v>NA</v>
      </c>
      <c r="AC337" s="210">
        <f>Lighting!AK336</f>
        <v>0</v>
      </c>
      <c r="AD337" s="210" t="str">
        <f>Lighting!AL336</f>
        <v/>
      </c>
    </row>
    <row r="338" spans="1:30" x14ac:dyDescent="0.35">
      <c r="A338" s="26">
        <f>Lighting!A337</f>
        <v>0</v>
      </c>
      <c r="B338" s="26">
        <f>Lighting!B337</f>
        <v>0</v>
      </c>
      <c r="C338" s="26">
        <f>Lighting!C337</f>
        <v>0</v>
      </c>
      <c r="D338" s="26">
        <f>Lighting!D337</f>
        <v>0</v>
      </c>
      <c r="E338" s="26">
        <f>Lighting!E337</f>
        <v>0</v>
      </c>
      <c r="F338" s="26" t="str">
        <f ca="1">Lighting!F337</f>
        <v/>
      </c>
      <c r="G338" s="26" t="str">
        <f>Lighting!G337</f>
        <v>None</v>
      </c>
      <c r="H338" s="26">
        <f>Lighting!H337</f>
        <v>0</v>
      </c>
      <c r="I338" s="26" t="str">
        <f>Lighting!I337</f>
        <v/>
      </c>
      <c r="J338" s="26">
        <f>Lighting!J337</f>
        <v>0</v>
      </c>
      <c r="K338" s="26" t="str">
        <f>Lighting!K337</f>
        <v/>
      </c>
      <c r="L338" s="26" t="str">
        <f>Lighting!L337</f>
        <v/>
      </c>
      <c r="M338" s="26" t="str">
        <f>Lighting!M337</f>
        <v>None</v>
      </c>
      <c r="N338" s="26">
        <f>Lighting!N337</f>
        <v>0</v>
      </c>
      <c r="O338" s="26">
        <f>Lighting!O337</f>
        <v>0</v>
      </c>
      <c r="P338" s="26">
        <f ca="1">Lighting!P337</f>
        <v>0</v>
      </c>
      <c r="Q338" s="26">
        <f>Lighting!Q337</f>
        <v>0</v>
      </c>
      <c r="R338" s="26">
        <f ca="1">Lighting!R337</f>
        <v>0</v>
      </c>
      <c r="S338" s="26">
        <f>Lighting!Y337</f>
        <v>0</v>
      </c>
      <c r="T338" s="26" t="str">
        <f ca="1">Lighting!Z337</f>
        <v/>
      </c>
      <c r="U338" s="26">
        <f ca="1">Lighting!AA337</f>
        <v>0</v>
      </c>
      <c r="V338" s="210" t="str">
        <f ca="1">Lighting!AC337</f>
        <v/>
      </c>
      <c r="W338" s="210" t="str">
        <f ca="1">Lighting!AD337</f>
        <v/>
      </c>
      <c r="X338" s="210" t="str">
        <f ca="1">Lighting!AE337</f>
        <v/>
      </c>
      <c r="Y338" s="210">
        <f ca="1">Lighting!AF337</f>
        <v>0</v>
      </c>
      <c r="Z338" s="210" t="str">
        <f>Lighting!AH337</f>
        <v/>
      </c>
      <c r="AA338" s="210">
        <f>Lighting!AI337</f>
        <v>0</v>
      </c>
      <c r="AB338" s="210" t="str">
        <f>Lighting!AJ337</f>
        <v>NA</v>
      </c>
      <c r="AC338" s="210">
        <f>Lighting!AK337</f>
        <v>0</v>
      </c>
      <c r="AD338" s="210" t="str">
        <f>Lighting!AL337</f>
        <v/>
      </c>
    </row>
    <row r="339" spans="1:30" x14ac:dyDescent="0.35">
      <c r="A339" s="26">
        <f>Lighting!A338</f>
        <v>0</v>
      </c>
      <c r="B339" s="26">
        <f>Lighting!B338</f>
        <v>0</v>
      </c>
      <c r="C339" s="26">
        <f>Lighting!C338</f>
        <v>0</v>
      </c>
      <c r="D339" s="26">
        <f>Lighting!D338</f>
        <v>0</v>
      </c>
      <c r="E339" s="26">
        <f>Lighting!E338</f>
        <v>0</v>
      </c>
      <c r="F339" s="26" t="str">
        <f ca="1">Lighting!F338</f>
        <v/>
      </c>
      <c r="G339" s="26" t="str">
        <f>Lighting!G338</f>
        <v>None</v>
      </c>
      <c r="H339" s="26">
        <f>Lighting!H338</f>
        <v>0</v>
      </c>
      <c r="I339" s="26" t="str">
        <f>Lighting!I338</f>
        <v/>
      </c>
      <c r="J339" s="26">
        <f>Lighting!J338</f>
        <v>0</v>
      </c>
      <c r="K339" s="26" t="str">
        <f>Lighting!K338</f>
        <v/>
      </c>
      <c r="L339" s="26" t="str">
        <f>Lighting!L338</f>
        <v/>
      </c>
      <c r="M339" s="26" t="str">
        <f>Lighting!M338</f>
        <v>None</v>
      </c>
      <c r="N339" s="26">
        <f>Lighting!N338</f>
        <v>0</v>
      </c>
      <c r="O339" s="26">
        <f>Lighting!O338</f>
        <v>0</v>
      </c>
      <c r="P339" s="26">
        <f ca="1">Lighting!P338</f>
        <v>0</v>
      </c>
      <c r="Q339" s="26">
        <f>Lighting!Q338</f>
        <v>0</v>
      </c>
      <c r="R339" s="26">
        <f ca="1">Lighting!R338</f>
        <v>0</v>
      </c>
      <c r="S339" s="26">
        <f>Lighting!Y338</f>
        <v>0</v>
      </c>
      <c r="T339" s="26" t="str">
        <f ca="1">Lighting!Z338</f>
        <v/>
      </c>
      <c r="U339" s="26">
        <f ca="1">Lighting!AA338</f>
        <v>0</v>
      </c>
      <c r="V339" s="210" t="str">
        <f ca="1">Lighting!AC338</f>
        <v/>
      </c>
      <c r="W339" s="210" t="str">
        <f ca="1">Lighting!AD338</f>
        <v/>
      </c>
      <c r="X339" s="210" t="str">
        <f ca="1">Lighting!AE338</f>
        <v/>
      </c>
      <c r="Y339" s="210">
        <f ca="1">Lighting!AF338</f>
        <v>0</v>
      </c>
      <c r="Z339" s="210" t="str">
        <f>Lighting!AH338</f>
        <v/>
      </c>
      <c r="AA339" s="210">
        <f>Lighting!AI338</f>
        <v>0</v>
      </c>
      <c r="AB339" s="210" t="str">
        <f>Lighting!AJ338</f>
        <v>NA</v>
      </c>
      <c r="AC339" s="210">
        <f>Lighting!AK338</f>
        <v>0</v>
      </c>
      <c r="AD339" s="210" t="str">
        <f>Lighting!AL338</f>
        <v/>
      </c>
    </row>
    <row r="340" spans="1:30" x14ac:dyDescent="0.35">
      <c r="A340" s="26">
        <f>Lighting!A339</f>
        <v>0</v>
      </c>
      <c r="B340" s="26">
        <f>Lighting!B339</f>
        <v>0</v>
      </c>
      <c r="C340" s="26">
        <f>Lighting!C339</f>
        <v>0</v>
      </c>
      <c r="D340" s="26">
        <f>Lighting!D339</f>
        <v>0</v>
      </c>
      <c r="E340" s="26">
        <f>Lighting!E339</f>
        <v>0</v>
      </c>
      <c r="F340" s="26" t="str">
        <f ca="1">Lighting!F339</f>
        <v/>
      </c>
      <c r="G340" s="26" t="str">
        <f>Lighting!G339</f>
        <v>None</v>
      </c>
      <c r="H340" s="26">
        <f>Lighting!H339</f>
        <v>0</v>
      </c>
      <c r="I340" s="26" t="str">
        <f>Lighting!I339</f>
        <v/>
      </c>
      <c r="J340" s="26">
        <f>Lighting!J339</f>
        <v>0</v>
      </c>
      <c r="K340" s="26" t="str">
        <f>Lighting!K339</f>
        <v/>
      </c>
      <c r="L340" s="26" t="str">
        <f>Lighting!L339</f>
        <v/>
      </c>
      <c r="M340" s="26" t="str">
        <f>Lighting!M339</f>
        <v>None</v>
      </c>
      <c r="N340" s="26">
        <f>Lighting!N339</f>
        <v>0</v>
      </c>
      <c r="O340" s="26">
        <f>Lighting!O339</f>
        <v>0</v>
      </c>
      <c r="P340" s="26">
        <f ca="1">Lighting!P339</f>
        <v>0</v>
      </c>
      <c r="Q340" s="26">
        <f>Lighting!Q339</f>
        <v>0</v>
      </c>
      <c r="R340" s="26">
        <f ca="1">Lighting!R339</f>
        <v>0</v>
      </c>
      <c r="S340" s="26">
        <f>Lighting!Y339</f>
        <v>0</v>
      </c>
      <c r="T340" s="26" t="str">
        <f ca="1">Lighting!Z339</f>
        <v/>
      </c>
      <c r="U340" s="26">
        <f ca="1">Lighting!AA339</f>
        <v>0</v>
      </c>
      <c r="V340" s="210" t="str">
        <f ca="1">Lighting!AC339</f>
        <v/>
      </c>
      <c r="W340" s="210" t="str">
        <f ca="1">Lighting!AD339</f>
        <v/>
      </c>
      <c r="X340" s="210" t="str">
        <f ca="1">Lighting!AE339</f>
        <v/>
      </c>
      <c r="Y340" s="210">
        <f ca="1">Lighting!AF339</f>
        <v>0</v>
      </c>
      <c r="Z340" s="210" t="str">
        <f>Lighting!AH339</f>
        <v/>
      </c>
      <c r="AA340" s="210">
        <f>Lighting!AI339</f>
        <v>0</v>
      </c>
      <c r="AB340" s="210" t="str">
        <f>Lighting!AJ339</f>
        <v>NA</v>
      </c>
      <c r="AC340" s="210">
        <f>Lighting!AK339</f>
        <v>0</v>
      </c>
      <c r="AD340" s="210" t="str">
        <f>Lighting!AL339</f>
        <v/>
      </c>
    </row>
    <row r="341" spans="1:30" x14ac:dyDescent="0.35">
      <c r="A341" s="26">
        <f>Lighting!A340</f>
        <v>0</v>
      </c>
      <c r="B341" s="26">
        <f>Lighting!B340</f>
        <v>0</v>
      </c>
      <c r="C341" s="26">
        <f>Lighting!C340</f>
        <v>0</v>
      </c>
      <c r="D341" s="26">
        <f>Lighting!D340</f>
        <v>0</v>
      </c>
      <c r="E341" s="26">
        <f>Lighting!E340</f>
        <v>0</v>
      </c>
      <c r="F341" s="26" t="str">
        <f ca="1">Lighting!F340</f>
        <v/>
      </c>
      <c r="G341" s="26" t="str">
        <f>Lighting!G340</f>
        <v>None</v>
      </c>
      <c r="H341" s="26">
        <f>Lighting!H340</f>
        <v>0</v>
      </c>
      <c r="I341" s="26" t="str">
        <f>Lighting!I340</f>
        <v/>
      </c>
      <c r="J341" s="26">
        <f>Lighting!J340</f>
        <v>0</v>
      </c>
      <c r="K341" s="26" t="str">
        <f>Lighting!K340</f>
        <v/>
      </c>
      <c r="L341" s="26" t="str">
        <f>Lighting!L340</f>
        <v/>
      </c>
      <c r="M341" s="26" t="str">
        <f>Lighting!M340</f>
        <v>None</v>
      </c>
      <c r="N341" s="26">
        <f>Lighting!N340</f>
        <v>0</v>
      </c>
      <c r="O341" s="26">
        <f>Lighting!O340</f>
        <v>0</v>
      </c>
      <c r="P341" s="26">
        <f ca="1">Lighting!P340</f>
        <v>0</v>
      </c>
      <c r="Q341" s="26">
        <f>Lighting!Q340</f>
        <v>0</v>
      </c>
      <c r="R341" s="26">
        <f ca="1">Lighting!R340</f>
        <v>0</v>
      </c>
      <c r="S341" s="26">
        <f>Lighting!Y340</f>
        <v>0</v>
      </c>
      <c r="T341" s="26" t="str">
        <f ca="1">Lighting!Z340</f>
        <v/>
      </c>
      <c r="U341" s="26">
        <f ca="1">Lighting!AA340</f>
        <v>0</v>
      </c>
      <c r="V341" s="210" t="str">
        <f ca="1">Lighting!AC340</f>
        <v/>
      </c>
      <c r="W341" s="210" t="str">
        <f ca="1">Lighting!AD340</f>
        <v/>
      </c>
      <c r="X341" s="210" t="str">
        <f ca="1">Lighting!AE340</f>
        <v/>
      </c>
      <c r="Y341" s="210">
        <f ca="1">Lighting!AF340</f>
        <v>0</v>
      </c>
      <c r="Z341" s="210" t="str">
        <f>Lighting!AH340</f>
        <v/>
      </c>
      <c r="AA341" s="210">
        <f>Lighting!AI340</f>
        <v>0</v>
      </c>
      <c r="AB341" s="210" t="str">
        <f>Lighting!AJ340</f>
        <v>NA</v>
      </c>
      <c r="AC341" s="210">
        <f>Lighting!AK340</f>
        <v>0</v>
      </c>
      <c r="AD341" s="210" t="str">
        <f>Lighting!AL340</f>
        <v/>
      </c>
    </row>
    <row r="342" spans="1:30" x14ac:dyDescent="0.35">
      <c r="A342" s="26">
        <f>Lighting!A341</f>
        <v>0</v>
      </c>
      <c r="B342" s="26">
        <f>Lighting!B341</f>
        <v>0</v>
      </c>
      <c r="C342" s="26">
        <f>Lighting!C341</f>
        <v>0</v>
      </c>
      <c r="D342" s="26">
        <f>Lighting!D341</f>
        <v>0</v>
      </c>
      <c r="E342" s="26">
        <f>Lighting!E341</f>
        <v>0</v>
      </c>
      <c r="F342" s="26" t="str">
        <f ca="1">Lighting!F341</f>
        <v/>
      </c>
      <c r="G342" s="26" t="str">
        <f>Lighting!G341</f>
        <v>None</v>
      </c>
      <c r="H342" s="26">
        <f>Lighting!H341</f>
        <v>0</v>
      </c>
      <c r="I342" s="26" t="str">
        <f>Lighting!I341</f>
        <v/>
      </c>
      <c r="J342" s="26">
        <f>Lighting!J341</f>
        <v>0</v>
      </c>
      <c r="K342" s="26" t="str">
        <f>Lighting!K341</f>
        <v/>
      </c>
      <c r="L342" s="26" t="str">
        <f>Lighting!L341</f>
        <v/>
      </c>
      <c r="M342" s="26" t="str">
        <f>Lighting!M341</f>
        <v>None</v>
      </c>
      <c r="N342" s="26">
        <f>Lighting!N341</f>
        <v>0</v>
      </c>
      <c r="O342" s="26">
        <f>Lighting!O341</f>
        <v>0</v>
      </c>
      <c r="P342" s="26">
        <f ca="1">Lighting!P341</f>
        <v>0</v>
      </c>
      <c r="Q342" s="26">
        <f>Lighting!Q341</f>
        <v>0</v>
      </c>
      <c r="R342" s="26">
        <f ca="1">Lighting!R341</f>
        <v>0</v>
      </c>
      <c r="S342" s="26">
        <f>Lighting!Y341</f>
        <v>0</v>
      </c>
      <c r="T342" s="26" t="str">
        <f ca="1">Lighting!Z341</f>
        <v/>
      </c>
      <c r="U342" s="26">
        <f ca="1">Lighting!AA341</f>
        <v>0</v>
      </c>
      <c r="V342" s="210" t="str">
        <f ca="1">Lighting!AC341</f>
        <v/>
      </c>
      <c r="W342" s="210" t="str">
        <f ca="1">Lighting!AD341</f>
        <v/>
      </c>
      <c r="X342" s="210" t="str">
        <f ca="1">Lighting!AE341</f>
        <v/>
      </c>
      <c r="Y342" s="210">
        <f ca="1">Lighting!AF341</f>
        <v>0</v>
      </c>
      <c r="Z342" s="210" t="str">
        <f>Lighting!AH341</f>
        <v/>
      </c>
      <c r="AA342" s="210">
        <f>Lighting!AI341</f>
        <v>0</v>
      </c>
      <c r="AB342" s="210" t="str">
        <f>Lighting!AJ341</f>
        <v>NA</v>
      </c>
      <c r="AC342" s="210">
        <f>Lighting!AK341</f>
        <v>0</v>
      </c>
      <c r="AD342" s="210" t="str">
        <f>Lighting!AL341</f>
        <v/>
      </c>
    </row>
    <row r="343" spans="1:30" x14ac:dyDescent="0.35">
      <c r="A343" s="26">
        <f>Lighting!A342</f>
        <v>0</v>
      </c>
      <c r="B343" s="26">
        <f>Lighting!B342</f>
        <v>0</v>
      </c>
      <c r="C343" s="26">
        <f>Lighting!C342</f>
        <v>0</v>
      </c>
      <c r="D343" s="26">
        <f>Lighting!D342</f>
        <v>0</v>
      </c>
      <c r="E343" s="26">
        <f>Lighting!E342</f>
        <v>0</v>
      </c>
      <c r="F343" s="26" t="str">
        <f ca="1">Lighting!F342</f>
        <v/>
      </c>
      <c r="G343" s="26" t="str">
        <f>Lighting!G342</f>
        <v>None</v>
      </c>
      <c r="H343" s="26">
        <f>Lighting!H342</f>
        <v>0</v>
      </c>
      <c r="I343" s="26" t="str">
        <f>Lighting!I342</f>
        <v/>
      </c>
      <c r="J343" s="26">
        <f>Lighting!J342</f>
        <v>0</v>
      </c>
      <c r="K343" s="26" t="str">
        <f>Lighting!K342</f>
        <v/>
      </c>
      <c r="L343" s="26" t="str">
        <f>Lighting!L342</f>
        <v/>
      </c>
      <c r="M343" s="26" t="str">
        <f>Lighting!M342</f>
        <v>None</v>
      </c>
      <c r="N343" s="26">
        <f>Lighting!N342</f>
        <v>0</v>
      </c>
      <c r="O343" s="26">
        <f>Lighting!O342</f>
        <v>0</v>
      </c>
      <c r="P343" s="26">
        <f ca="1">Lighting!P342</f>
        <v>0</v>
      </c>
      <c r="Q343" s="26">
        <f>Lighting!Q342</f>
        <v>0</v>
      </c>
      <c r="R343" s="26">
        <f ca="1">Lighting!R342</f>
        <v>0</v>
      </c>
      <c r="S343" s="26">
        <f>Lighting!Y342</f>
        <v>0</v>
      </c>
      <c r="T343" s="26" t="str">
        <f ca="1">Lighting!Z342</f>
        <v/>
      </c>
      <c r="U343" s="26">
        <f ca="1">Lighting!AA342</f>
        <v>0</v>
      </c>
      <c r="V343" s="210" t="str">
        <f ca="1">Lighting!AC342</f>
        <v/>
      </c>
      <c r="W343" s="210" t="str">
        <f ca="1">Lighting!AD342</f>
        <v/>
      </c>
      <c r="X343" s="210" t="str">
        <f ca="1">Lighting!AE342</f>
        <v/>
      </c>
      <c r="Y343" s="210">
        <f ca="1">Lighting!AF342</f>
        <v>0</v>
      </c>
      <c r="Z343" s="210" t="str">
        <f>Lighting!AH342</f>
        <v/>
      </c>
      <c r="AA343" s="210">
        <f>Lighting!AI342</f>
        <v>0</v>
      </c>
      <c r="AB343" s="210" t="str">
        <f>Lighting!AJ342</f>
        <v>NA</v>
      </c>
      <c r="AC343" s="210">
        <f>Lighting!AK342</f>
        <v>0</v>
      </c>
      <c r="AD343" s="210" t="str">
        <f>Lighting!AL342</f>
        <v/>
      </c>
    </row>
    <row r="344" spans="1:30" x14ac:dyDescent="0.35">
      <c r="A344" s="26">
        <f>Lighting!A343</f>
        <v>0</v>
      </c>
      <c r="B344" s="26">
        <f>Lighting!B343</f>
        <v>0</v>
      </c>
      <c r="C344" s="26">
        <f>Lighting!C343</f>
        <v>0</v>
      </c>
      <c r="D344" s="26">
        <f>Lighting!D343</f>
        <v>0</v>
      </c>
      <c r="E344" s="26">
        <f>Lighting!E343</f>
        <v>0</v>
      </c>
      <c r="F344" s="26" t="str">
        <f ca="1">Lighting!F343</f>
        <v/>
      </c>
      <c r="G344" s="26" t="str">
        <f>Lighting!G343</f>
        <v>None</v>
      </c>
      <c r="H344" s="26">
        <f>Lighting!H343</f>
        <v>0</v>
      </c>
      <c r="I344" s="26" t="str">
        <f>Lighting!I343</f>
        <v/>
      </c>
      <c r="J344" s="26">
        <f>Lighting!J343</f>
        <v>0</v>
      </c>
      <c r="K344" s="26" t="str">
        <f>Lighting!K343</f>
        <v/>
      </c>
      <c r="L344" s="26" t="str">
        <f>Lighting!L343</f>
        <v/>
      </c>
      <c r="M344" s="26" t="str">
        <f>Lighting!M343</f>
        <v>None</v>
      </c>
      <c r="N344" s="26">
        <f>Lighting!N343</f>
        <v>0</v>
      </c>
      <c r="O344" s="26">
        <f>Lighting!O343</f>
        <v>0</v>
      </c>
      <c r="P344" s="26">
        <f ca="1">Lighting!P343</f>
        <v>0</v>
      </c>
      <c r="Q344" s="26">
        <f>Lighting!Q343</f>
        <v>0</v>
      </c>
      <c r="R344" s="26">
        <f ca="1">Lighting!R343</f>
        <v>0</v>
      </c>
      <c r="S344" s="26">
        <f>Lighting!Y343</f>
        <v>0</v>
      </c>
      <c r="T344" s="26" t="str">
        <f ca="1">Lighting!Z343</f>
        <v/>
      </c>
      <c r="U344" s="26">
        <f ca="1">Lighting!AA343</f>
        <v>0</v>
      </c>
      <c r="V344" s="210" t="str">
        <f ca="1">Lighting!AC343</f>
        <v/>
      </c>
      <c r="W344" s="210" t="str">
        <f ca="1">Lighting!AD343</f>
        <v/>
      </c>
      <c r="X344" s="210" t="str">
        <f ca="1">Lighting!AE343</f>
        <v/>
      </c>
      <c r="Y344" s="210">
        <f ca="1">Lighting!AF343</f>
        <v>0</v>
      </c>
      <c r="Z344" s="210" t="str">
        <f>Lighting!AH343</f>
        <v/>
      </c>
      <c r="AA344" s="210">
        <f>Lighting!AI343</f>
        <v>0</v>
      </c>
      <c r="AB344" s="210" t="str">
        <f>Lighting!AJ343</f>
        <v>NA</v>
      </c>
      <c r="AC344" s="210">
        <f>Lighting!AK343</f>
        <v>0</v>
      </c>
      <c r="AD344" s="210" t="str">
        <f>Lighting!AL343</f>
        <v/>
      </c>
    </row>
    <row r="345" spans="1:30" x14ac:dyDescent="0.35">
      <c r="A345" s="26">
        <f>Lighting!A344</f>
        <v>0</v>
      </c>
      <c r="B345" s="26">
        <f>Lighting!B344</f>
        <v>0</v>
      </c>
      <c r="C345" s="26">
        <f>Lighting!C344</f>
        <v>0</v>
      </c>
      <c r="D345" s="26">
        <f>Lighting!D344</f>
        <v>0</v>
      </c>
      <c r="E345" s="26">
        <f>Lighting!E344</f>
        <v>0</v>
      </c>
      <c r="F345" s="26" t="str">
        <f ca="1">Lighting!F344</f>
        <v/>
      </c>
      <c r="G345" s="26" t="str">
        <f>Lighting!G344</f>
        <v>None</v>
      </c>
      <c r="H345" s="26">
        <f>Lighting!H344</f>
        <v>0</v>
      </c>
      <c r="I345" s="26" t="str">
        <f>Lighting!I344</f>
        <v/>
      </c>
      <c r="J345" s="26">
        <f>Lighting!J344</f>
        <v>0</v>
      </c>
      <c r="K345" s="26" t="str">
        <f>Lighting!K344</f>
        <v/>
      </c>
      <c r="L345" s="26" t="str">
        <f>Lighting!L344</f>
        <v/>
      </c>
      <c r="M345" s="26" t="str">
        <f>Lighting!M344</f>
        <v>None</v>
      </c>
      <c r="N345" s="26">
        <f>Lighting!N344</f>
        <v>0</v>
      </c>
      <c r="O345" s="26">
        <f>Lighting!O344</f>
        <v>0</v>
      </c>
      <c r="P345" s="26">
        <f ca="1">Lighting!P344</f>
        <v>0</v>
      </c>
      <c r="Q345" s="26">
        <f>Lighting!Q344</f>
        <v>0</v>
      </c>
      <c r="R345" s="26">
        <f ca="1">Lighting!R344</f>
        <v>0</v>
      </c>
      <c r="S345" s="26">
        <f>Lighting!Y344</f>
        <v>0</v>
      </c>
      <c r="T345" s="26" t="str">
        <f ca="1">Lighting!Z344</f>
        <v/>
      </c>
      <c r="U345" s="26">
        <f ca="1">Lighting!AA344</f>
        <v>0</v>
      </c>
      <c r="V345" s="210" t="str">
        <f ca="1">Lighting!AC344</f>
        <v/>
      </c>
      <c r="W345" s="210" t="str">
        <f ca="1">Lighting!AD344</f>
        <v/>
      </c>
      <c r="X345" s="210" t="str">
        <f ca="1">Lighting!AE344</f>
        <v/>
      </c>
      <c r="Y345" s="210">
        <f ca="1">Lighting!AF344</f>
        <v>0</v>
      </c>
      <c r="Z345" s="210" t="str">
        <f>Lighting!AH344</f>
        <v/>
      </c>
      <c r="AA345" s="210">
        <f>Lighting!AI344</f>
        <v>0</v>
      </c>
      <c r="AB345" s="210" t="str">
        <f>Lighting!AJ344</f>
        <v>NA</v>
      </c>
      <c r="AC345" s="210">
        <f>Lighting!AK344</f>
        <v>0</v>
      </c>
      <c r="AD345" s="210" t="str">
        <f>Lighting!AL344</f>
        <v/>
      </c>
    </row>
    <row r="346" spans="1:30" x14ac:dyDescent="0.35">
      <c r="A346" s="26">
        <f>Lighting!A345</f>
        <v>0</v>
      </c>
      <c r="B346" s="26">
        <f>Lighting!B345</f>
        <v>0</v>
      </c>
      <c r="C346" s="26">
        <f>Lighting!C345</f>
        <v>0</v>
      </c>
      <c r="D346" s="26">
        <f>Lighting!D345</f>
        <v>0</v>
      </c>
      <c r="E346" s="26">
        <f>Lighting!E345</f>
        <v>0</v>
      </c>
      <c r="F346" s="26" t="str">
        <f ca="1">Lighting!F345</f>
        <v/>
      </c>
      <c r="G346" s="26" t="str">
        <f>Lighting!G345</f>
        <v>None</v>
      </c>
      <c r="H346" s="26">
        <f>Lighting!H345</f>
        <v>0</v>
      </c>
      <c r="I346" s="26" t="str">
        <f>Lighting!I345</f>
        <v/>
      </c>
      <c r="J346" s="26">
        <f>Lighting!J345</f>
        <v>0</v>
      </c>
      <c r="K346" s="26" t="str">
        <f>Lighting!K345</f>
        <v/>
      </c>
      <c r="L346" s="26" t="str">
        <f>Lighting!L345</f>
        <v/>
      </c>
      <c r="M346" s="26" t="str">
        <f>Lighting!M345</f>
        <v>None</v>
      </c>
      <c r="N346" s="26">
        <f>Lighting!N345</f>
        <v>0</v>
      </c>
      <c r="O346" s="26">
        <f>Lighting!O345</f>
        <v>0</v>
      </c>
      <c r="P346" s="26">
        <f ca="1">Lighting!P345</f>
        <v>0</v>
      </c>
      <c r="Q346" s="26">
        <f>Lighting!Q345</f>
        <v>0</v>
      </c>
      <c r="R346" s="26">
        <f ca="1">Lighting!R345</f>
        <v>0</v>
      </c>
      <c r="S346" s="26">
        <f>Lighting!Y345</f>
        <v>0</v>
      </c>
      <c r="T346" s="26" t="str">
        <f ca="1">Lighting!Z345</f>
        <v/>
      </c>
      <c r="U346" s="26">
        <f ca="1">Lighting!AA345</f>
        <v>0</v>
      </c>
      <c r="V346" s="210" t="str">
        <f ca="1">Lighting!AC345</f>
        <v/>
      </c>
      <c r="W346" s="210" t="str">
        <f ca="1">Lighting!AD345</f>
        <v/>
      </c>
      <c r="X346" s="210" t="str">
        <f ca="1">Lighting!AE345</f>
        <v/>
      </c>
      <c r="Y346" s="210">
        <f ca="1">Lighting!AF345</f>
        <v>0</v>
      </c>
      <c r="Z346" s="210" t="str">
        <f>Lighting!AH345</f>
        <v/>
      </c>
      <c r="AA346" s="210">
        <f>Lighting!AI345</f>
        <v>0</v>
      </c>
      <c r="AB346" s="210" t="str">
        <f>Lighting!AJ345</f>
        <v>NA</v>
      </c>
      <c r="AC346" s="210">
        <f>Lighting!AK345</f>
        <v>0</v>
      </c>
      <c r="AD346" s="210" t="str">
        <f>Lighting!AL345</f>
        <v/>
      </c>
    </row>
    <row r="347" spans="1:30" x14ac:dyDescent="0.35">
      <c r="A347" s="26">
        <f>Lighting!A346</f>
        <v>0</v>
      </c>
      <c r="B347" s="26">
        <f>Lighting!B346</f>
        <v>0</v>
      </c>
      <c r="C347" s="26">
        <f>Lighting!C346</f>
        <v>0</v>
      </c>
      <c r="D347" s="26">
        <f>Lighting!D346</f>
        <v>0</v>
      </c>
      <c r="E347" s="26">
        <f>Lighting!E346</f>
        <v>0</v>
      </c>
      <c r="F347" s="26" t="str">
        <f ca="1">Lighting!F346</f>
        <v/>
      </c>
      <c r="G347" s="26" t="str">
        <f>Lighting!G346</f>
        <v>None</v>
      </c>
      <c r="H347" s="26">
        <f>Lighting!H346</f>
        <v>0</v>
      </c>
      <c r="I347" s="26" t="str">
        <f>Lighting!I346</f>
        <v/>
      </c>
      <c r="J347" s="26">
        <f>Lighting!J346</f>
        <v>0</v>
      </c>
      <c r="K347" s="26" t="str">
        <f>Lighting!K346</f>
        <v/>
      </c>
      <c r="L347" s="26" t="str">
        <f>Lighting!L346</f>
        <v/>
      </c>
      <c r="M347" s="26" t="str">
        <f>Lighting!M346</f>
        <v>None</v>
      </c>
      <c r="N347" s="26">
        <f>Lighting!N346</f>
        <v>0</v>
      </c>
      <c r="O347" s="26">
        <f>Lighting!O346</f>
        <v>0</v>
      </c>
      <c r="P347" s="26">
        <f ca="1">Lighting!P346</f>
        <v>0</v>
      </c>
      <c r="Q347" s="26">
        <f>Lighting!Q346</f>
        <v>0</v>
      </c>
      <c r="R347" s="26">
        <f ca="1">Lighting!R346</f>
        <v>0</v>
      </c>
      <c r="S347" s="26">
        <f>Lighting!Y346</f>
        <v>0</v>
      </c>
      <c r="T347" s="26" t="str">
        <f ca="1">Lighting!Z346</f>
        <v/>
      </c>
      <c r="U347" s="26">
        <f ca="1">Lighting!AA346</f>
        <v>0</v>
      </c>
      <c r="V347" s="210" t="str">
        <f ca="1">Lighting!AC346</f>
        <v/>
      </c>
      <c r="W347" s="210" t="str">
        <f ca="1">Lighting!AD346</f>
        <v/>
      </c>
      <c r="X347" s="210" t="str">
        <f ca="1">Lighting!AE346</f>
        <v/>
      </c>
      <c r="Y347" s="210">
        <f ca="1">Lighting!AF346</f>
        <v>0</v>
      </c>
      <c r="Z347" s="210" t="str">
        <f>Lighting!AH346</f>
        <v/>
      </c>
      <c r="AA347" s="210">
        <f>Lighting!AI346</f>
        <v>0</v>
      </c>
      <c r="AB347" s="210" t="str">
        <f>Lighting!AJ346</f>
        <v>NA</v>
      </c>
      <c r="AC347" s="210">
        <f>Lighting!AK346</f>
        <v>0</v>
      </c>
      <c r="AD347" s="210" t="str">
        <f>Lighting!AL346</f>
        <v/>
      </c>
    </row>
    <row r="348" spans="1:30" x14ac:dyDescent="0.35">
      <c r="A348" s="26">
        <f>Lighting!A347</f>
        <v>0</v>
      </c>
      <c r="B348" s="26">
        <f>Lighting!B347</f>
        <v>0</v>
      </c>
      <c r="C348" s="26">
        <f>Lighting!C347</f>
        <v>0</v>
      </c>
      <c r="D348" s="26">
        <f>Lighting!D347</f>
        <v>0</v>
      </c>
      <c r="E348" s="26">
        <f>Lighting!E347</f>
        <v>0</v>
      </c>
      <c r="F348" s="26" t="str">
        <f ca="1">Lighting!F347</f>
        <v/>
      </c>
      <c r="G348" s="26" t="str">
        <f>Lighting!G347</f>
        <v>None</v>
      </c>
      <c r="H348" s="26">
        <f>Lighting!H347</f>
        <v>0</v>
      </c>
      <c r="I348" s="26" t="str">
        <f>Lighting!I347</f>
        <v/>
      </c>
      <c r="J348" s="26">
        <f>Lighting!J347</f>
        <v>0</v>
      </c>
      <c r="K348" s="26" t="str">
        <f>Lighting!K347</f>
        <v/>
      </c>
      <c r="L348" s="26" t="str">
        <f>Lighting!L347</f>
        <v/>
      </c>
      <c r="M348" s="26" t="str">
        <f>Lighting!M347</f>
        <v>None</v>
      </c>
      <c r="N348" s="26">
        <f>Lighting!N347</f>
        <v>0</v>
      </c>
      <c r="O348" s="26">
        <f>Lighting!O347</f>
        <v>0</v>
      </c>
      <c r="P348" s="26">
        <f ca="1">Lighting!P347</f>
        <v>0</v>
      </c>
      <c r="Q348" s="26">
        <f>Lighting!Q347</f>
        <v>0</v>
      </c>
      <c r="R348" s="26">
        <f ca="1">Lighting!R347</f>
        <v>0</v>
      </c>
      <c r="S348" s="26">
        <f>Lighting!Y347</f>
        <v>0</v>
      </c>
      <c r="T348" s="26" t="str">
        <f ca="1">Lighting!Z347</f>
        <v/>
      </c>
      <c r="U348" s="26">
        <f ca="1">Lighting!AA347</f>
        <v>0</v>
      </c>
      <c r="V348" s="210" t="str">
        <f ca="1">Lighting!AC347</f>
        <v/>
      </c>
      <c r="W348" s="210" t="str">
        <f ca="1">Lighting!AD347</f>
        <v/>
      </c>
      <c r="X348" s="210" t="str">
        <f ca="1">Lighting!AE347</f>
        <v/>
      </c>
      <c r="Y348" s="210">
        <f ca="1">Lighting!AF347</f>
        <v>0</v>
      </c>
      <c r="Z348" s="210" t="str">
        <f>Lighting!AH347</f>
        <v/>
      </c>
      <c r="AA348" s="210">
        <f>Lighting!AI347</f>
        <v>0</v>
      </c>
      <c r="AB348" s="210" t="str">
        <f>Lighting!AJ347</f>
        <v>NA</v>
      </c>
      <c r="AC348" s="210">
        <f>Lighting!AK347</f>
        <v>0</v>
      </c>
      <c r="AD348" s="210" t="str">
        <f>Lighting!AL347</f>
        <v/>
      </c>
    </row>
    <row r="349" spans="1:30" x14ac:dyDescent="0.35">
      <c r="A349" s="26">
        <f>Lighting!A348</f>
        <v>0</v>
      </c>
      <c r="B349" s="26">
        <f>Lighting!B348</f>
        <v>0</v>
      </c>
      <c r="C349" s="26">
        <f>Lighting!C348</f>
        <v>0</v>
      </c>
      <c r="D349" s="26">
        <f>Lighting!D348</f>
        <v>0</v>
      </c>
      <c r="E349" s="26">
        <f>Lighting!E348</f>
        <v>0</v>
      </c>
      <c r="F349" s="26" t="str">
        <f ca="1">Lighting!F348</f>
        <v/>
      </c>
      <c r="G349" s="26" t="str">
        <f>Lighting!G348</f>
        <v>None</v>
      </c>
      <c r="H349" s="26">
        <f>Lighting!H348</f>
        <v>0</v>
      </c>
      <c r="I349" s="26" t="str">
        <f>Lighting!I348</f>
        <v/>
      </c>
      <c r="J349" s="26">
        <f>Lighting!J348</f>
        <v>0</v>
      </c>
      <c r="K349" s="26" t="str">
        <f>Lighting!K348</f>
        <v/>
      </c>
      <c r="L349" s="26" t="str">
        <f>Lighting!L348</f>
        <v/>
      </c>
      <c r="M349" s="26" t="str">
        <f>Lighting!M348</f>
        <v>None</v>
      </c>
      <c r="N349" s="26">
        <f>Lighting!N348</f>
        <v>0</v>
      </c>
      <c r="O349" s="26">
        <f>Lighting!O348</f>
        <v>0</v>
      </c>
      <c r="P349" s="26">
        <f ca="1">Lighting!P348</f>
        <v>0</v>
      </c>
      <c r="Q349" s="26">
        <f>Lighting!Q348</f>
        <v>0</v>
      </c>
      <c r="R349" s="26">
        <f ca="1">Lighting!R348</f>
        <v>0</v>
      </c>
      <c r="S349" s="26">
        <f>Lighting!Y348</f>
        <v>0</v>
      </c>
      <c r="T349" s="26" t="str">
        <f ca="1">Lighting!Z348</f>
        <v/>
      </c>
      <c r="U349" s="26">
        <f ca="1">Lighting!AA348</f>
        <v>0</v>
      </c>
      <c r="V349" s="210" t="str">
        <f ca="1">Lighting!AC348</f>
        <v/>
      </c>
      <c r="W349" s="210" t="str">
        <f ca="1">Lighting!AD348</f>
        <v/>
      </c>
      <c r="X349" s="210" t="str">
        <f ca="1">Lighting!AE348</f>
        <v/>
      </c>
      <c r="Y349" s="210">
        <f ca="1">Lighting!AF348</f>
        <v>0</v>
      </c>
      <c r="Z349" s="210" t="str">
        <f>Lighting!AH348</f>
        <v/>
      </c>
      <c r="AA349" s="210">
        <f>Lighting!AI348</f>
        <v>0</v>
      </c>
      <c r="AB349" s="210" t="str">
        <f>Lighting!AJ348</f>
        <v>NA</v>
      </c>
      <c r="AC349" s="210">
        <f>Lighting!AK348</f>
        <v>0</v>
      </c>
      <c r="AD349" s="210" t="str">
        <f>Lighting!AL348</f>
        <v/>
      </c>
    </row>
    <row r="350" spans="1:30" x14ac:dyDescent="0.35">
      <c r="A350" s="26">
        <f>Lighting!A349</f>
        <v>0</v>
      </c>
      <c r="B350" s="26">
        <f>Lighting!B349</f>
        <v>0</v>
      </c>
      <c r="C350" s="26">
        <f>Lighting!C349</f>
        <v>0</v>
      </c>
      <c r="D350" s="26">
        <f>Lighting!D349</f>
        <v>0</v>
      </c>
      <c r="E350" s="26">
        <f>Lighting!E349</f>
        <v>0</v>
      </c>
      <c r="F350" s="26" t="str">
        <f ca="1">Lighting!F349</f>
        <v/>
      </c>
      <c r="G350" s="26" t="str">
        <f>Lighting!G349</f>
        <v>None</v>
      </c>
      <c r="H350" s="26">
        <f>Lighting!H349</f>
        <v>0</v>
      </c>
      <c r="I350" s="26" t="str">
        <f>Lighting!I349</f>
        <v/>
      </c>
      <c r="J350" s="26">
        <f>Lighting!J349</f>
        <v>0</v>
      </c>
      <c r="K350" s="26" t="str">
        <f>Lighting!K349</f>
        <v/>
      </c>
      <c r="L350" s="26" t="str">
        <f>Lighting!L349</f>
        <v/>
      </c>
      <c r="M350" s="26" t="str">
        <f>Lighting!M349</f>
        <v>None</v>
      </c>
      <c r="N350" s="26">
        <f>Lighting!N349</f>
        <v>0</v>
      </c>
      <c r="O350" s="26">
        <f>Lighting!O349</f>
        <v>0</v>
      </c>
      <c r="P350" s="26">
        <f ca="1">Lighting!P349</f>
        <v>0</v>
      </c>
      <c r="Q350" s="26">
        <f>Lighting!Q349</f>
        <v>0</v>
      </c>
      <c r="R350" s="26">
        <f ca="1">Lighting!R349</f>
        <v>0</v>
      </c>
      <c r="S350" s="26">
        <f>Lighting!Y349</f>
        <v>0</v>
      </c>
      <c r="T350" s="26" t="str">
        <f ca="1">Lighting!Z349</f>
        <v/>
      </c>
      <c r="U350" s="26">
        <f ca="1">Lighting!AA349</f>
        <v>0</v>
      </c>
      <c r="V350" s="210" t="str">
        <f ca="1">Lighting!AC349</f>
        <v/>
      </c>
      <c r="W350" s="210" t="str">
        <f ca="1">Lighting!AD349</f>
        <v/>
      </c>
      <c r="X350" s="210" t="str">
        <f ca="1">Lighting!AE349</f>
        <v/>
      </c>
      <c r="Y350" s="210">
        <f ca="1">Lighting!AF349</f>
        <v>0</v>
      </c>
      <c r="Z350" s="210" t="str">
        <f>Lighting!AH349</f>
        <v/>
      </c>
      <c r="AA350" s="210">
        <f>Lighting!AI349</f>
        <v>0</v>
      </c>
      <c r="AB350" s="210" t="str">
        <f>Lighting!AJ349</f>
        <v>NA</v>
      </c>
      <c r="AC350" s="210">
        <f>Lighting!AK349</f>
        <v>0</v>
      </c>
      <c r="AD350" s="210" t="str">
        <f>Lighting!AL349</f>
        <v/>
      </c>
    </row>
    <row r="351" spans="1:30" x14ac:dyDescent="0.35">
      <c r="A351" s="26">
        <f>Lighting!A350</f>
        <v>0</v>
      </c>
      <c r="B351" s="26">
        <f>Lighting!B350</f>
        <v>0</v>
      </c>
      <c r="C351" s="26">
        <f>Lighting!C350</f>
        <v>0</v>
      </c>
      <c r="D351" s="26">
        <f>Lighting!D350</f>
        <v>0</v>
      </c>
      <c r="E351" s="26">
        <f>Lighting!E350</f>
        <v>0</v>
      </c>
      <c r="F351" s="26" t="str">
        <f ca="1">Lighting!F350</f>
        <v/>
      </c>
      <c r="G351" s="26" t="str">
        <f>Lighting!G350</f>
        <v>None</v>
      </c>
      <c r="H351" s="26">
        <f>Lighting!H350</f>
        <v>0</v>
      </c>
      <c r="I351" s="26" t="str">
        <f>Lighting!I350</f>
        <v/>
      </c>
      <c r="J351" s="26">
        <f>Lighting!J350</f>
        <v>0</v>
      </c>
      <c r="K351" s="26" t="str">
        <f>Lighting!K350</f>
        <v/>
      </c>
      <c r="L351" s="26" t="str">
        <f>Lighting!L350</f>
        <v/>
      </c>
      <c r="M351" s="26" t="str">
        <f>Lighting!M350</f>
        <v>None</v>
      </c>
      <c r="N351" s="26">
        <f>Lighting!N350</f>
        <v>0</v>
      </c>
      <c r="O351" s="26">
        <f>Lighting!O350</f>
        <v>0</v>
      </c>
      <c r="P351" s="26">
        <f ca="1">Lighting!P350</f>
        <v>0</v>
      </c>
      <c r="Q351" s="26">
        <f>Lighting!Q350</f>
        <v>0</v>
      </c>
      <c r="R351" s="26">
        <f ca="1">Lighting!R350</f>
        <v>0</v>
      </c>
      <c r="S351" s="26">
        <f>Lighting!Y350</f>
        <v>0</v>
      </c>
      <c r="T351" s="26" t="str">
        <f ca="1">Lighting!Z350</f>
        <v/>
      </c>
      <c r="U351" s="26">
        <f ca="1">Lighting!AA350</f>
        <v>0</v>
      </c>
      <c r="V351" s="210" t="str">
        <f ca="1">Lighting!AC350</f>
        <v/>
      </c>
      <c r="W351" s="210" t="str">
        <f ca="1">Lighting!AD350</f>
        <v/>
      </c>
      <c r="X351" s="210" t="str">
        <f ca="1">Lighting!AE350</f>
        <v/>
      </c>
      <c r="Y351" s="210">
        <f ca="1">Lighting!AF350</f>
        <v>0</v>
      </c>
      <c r="Z351" s="210" t="str">
        <f>Lighting!AH350</f>
        <v/>
      </c>
      <c r="AA351" s="210">
        <f>Lighting!AI350</f>
        <v>0</v>
      </c>
      <c r="AB351" s="210" t="str">
        <f>Lighting!AJ350</f>
        <v>NA</v>
      </c>
      <c r="AC351" s="210">
        <f>Lighting!AK350</f>
        <v>0</v>
      </c>
      <c r="AD351" s="210" t="str">
        <f>Lighting!AL350</f>
        <v/>
      </c>
    </row>
    <row r="352" spans="1:30" x14ac:dyDescent="0.35">
      <c r="A352" s="26">
        <f>Lighting!A351</f>
        <v>0</v>
      </c>
      <c r="B352" s="26">
        <f>Lighting!B351</f>
        <v>0</v>
      </c>
      <c r="C352" s="26">
        <f>Lighting!C351</f>
        <v>0</v>
      </c>
      <c r="D352" s="26">
        <f>Lighting!D351</f>
        <v>0</v>
      </c>
      <c r="E352" s="26">
        <f>Lighting!E351</f>
        <v>0</v>
      </c>
      <c r="F352" s="26" t="str">
        <f ca="1">Lighting!F351</f>
        <v/>
      </c>
      <c r="G352" s="26" t="str">
        <f>Lighting!G351</f>
        <v>None</v>
      </c>
      <c r="H352" s="26">
        <f>Lighting!H351</f>
        <v>0</v>
      </c>
      <c r="I352" s="26" t="str">
        <f>Lighting!I351</f>
        <v/>
      </c>
      <c r="J352" s="26">
        <f>Lighting!J351</f>
        <v>0</v>
      </c>
      <c r="K352" s="26" t="str">
        <f>Lighting!K351</f>
        <v/>
      </c>
      <c r="L352" s="26" t="str">
        <f>Lighting!L351</f>
        <v/>
      </c>
      <c r="M352" s="26" t="str">
        <f>Lighting!M351</f>
        <v>None</v>
      </c>
      <c r="N352" s="26">
        <f>Lighting!N351</f>
        <v>0</v>
      </c>
      <c r="O352" s="26">
        <f>Lighting!O351</f>
        <v>0</v>
      </c>
      <c r="P352" s="26">
        <f ca="1">Lighting!P351</f>
        <v>0</v>
      </c>
      <c r="Q352" s="26">
        <f>Lighting!Q351</f>
        <v>0</v>
      </c>
      <c r="R352" s="26">
        <f ca="1">Lighting!R351</f>
        <v>0</v>
      </c>
      <c r="S352" s="26">
        <f>Lighting!Y351</f>
        <v>0</v>
      </c>
      <c r="T352" s="26" t="str">
        <f ca="1">Lighting!Z351</f>
        <v/>
      </c>
      <c r="U352" s="26">
        <f ca="1">Lighting!AA351</f>
        <v>0</v>
      </c>
      <c r="V352" s="210" t="str">
        <f ca="1">Lighting!AC351</f>
        <v/>
      </c>
      <c r="W352" s="210" t="str">
        <f ca="1">Lighting!AD351</f>
        <v/>
      </c>
      <c r="X352" s="210" t="str">
        <f ca="1">Lighting!AE351</f>
        <v/>
      </c>
      <c r="Y352" s="210">
        <f ca="1">Lighting!AF351</f>
        <v>0</v>
      </c>
      <c r="Z352" s="210" t="str">
        <f>Lighting!AH351</f>
        <v/>
      </c>
      <c r="AA352" s="210">
        <f>Lighting!AI351</f>
        <v>0</v>
      </c>
      <c r="AB352" s="210" t="str">
        <f>Lighting!AJ351</f>
        <v>NA</v>
      </c>
      <c r="AC352" s="210">
        <f>Lighting!AK351</f>
        <v>0</v>
      </c>
      <c r="AD352" s="210" t="str">
        <f>Lighting!AL351</f>
        <v/>
      </c>
    </row>
    <row r="353" spans="1:30" x14ac:dyDescent="0.35">
      <c r="A353" s="26">
        <f>Lighting!A352</f>
        <v>0</v>
      </c>
      <c r="B353" s="26">
        <f>Lighting!B352</f>
        <v>0</v>
      </c>
      <c r="C353" s="26">
        <f>Lighting!C352</f>
        <v>0</v>
      </c>
      <c r="D353" s="26">
        <f>Lighting!D352</f>
        <v>0</v>
      </c>
      <c r="E353" s="26">
        <f>Lighting!E352</f>
        <v>0</v>
      </c>
      <c r="F353" s="26" t="str">
        <f ca="1">Lighting!F352</f>
        <v/>
      </c>
      <c r="G353" s="26" t="str">
        <f>Lighting!G352</f>
        <v>None</v>
      </c>
      <c r="H353" s="26">
        <f>Lighting!H352</f>
        <v>0</v>
      </c>
      <c r="I353" s="26" t="str">
        <f>Lighting!I352</f>
        <v/>
      </c>
      <c r="J353" s="26">
        <f>Lighting!J352</f>
        <v>0</v>
      </c>
      <c r="K353" s="26" t="str">
        <f>Lighting!K352</f>
        <v/>
      </c>
      <c r="L353" s="26" t="str">
        <f>Lighting!L352</f>
        <v/>
      </c>
      <c r="M353" s="26" t="str">
        <f>Lighting!M352</f>
        <v>None</v>
      </c>
      <c r="N353" s="26">
        <f>Lighting!N352</f>
        <v>0</v>
      </c>
      <c r="O353" s="26">
        <f>Lighting!O352</f>
        <v>0</v>
      </c>
      <c r="P353" s="26">
        <f ca="1">Lighting!P352</f>
        <v>0</v>
      </c>
      <c r="Q353" s="26">
        <f>Lighting!Q352</f>
        <v>0</v>
      </c>
      <c r="R353" s="26">
        <f ca="1">Lighting!R352</f>
        <v>0</v>
      </c>
      <c r="S353" s="26">
        <f>Lighting!Y352</f>
        <v>0</v>
      </c>
      <c r="T353" s="26" t="str">
        <f ca="1">Lighting!Z352</f>
        <v/>
      </c>
      <c r="U353" s="26">
        <f ca="1">Lighting!AA352</f>
        <v>0</v>
      </c>
      <c r="V353" s="210" t="str">
        <f ca="1">Lighting!AC352</f>
        <v/>
      </c>
      <c r="W353" s="210" t="str">
        <f ca="1">Lighting!AD352</f>
        <v/>
      </c>
      <c r="X353" s="210" t="str">
        <f ca="1">Lighting!AE352</f>
        <v/>
      </c>
      <c r="Y353" s="210">
        <f ca="1">Lighting!AF352</f>
        <v>0</v>
      </c>
      <c r="Z353" s="210" t="str">
        <f>Lighting!AH352</f>
        <v/>
      </c>
      <c r="AA353" s="210">
        <f>Lighting!AI352</f>
        <v>0</v>
      </c>
      <c r="AB353" s="210" t="str">
        <f>Lighting!AJ352</f>
        <v>NA</v>
      </c>
      <c r="AC353" s="210">
        <f>Lighting!AK352</f>
        <v>0</v>
      </c>
      <c r="AD353" s="210" t="str">
        <f>Lighting!AL352</f>
        <v/>
      </c>
    </row>
    <row r="354" spans="1:30" x14ac:dyDescent="0.35">
      <c r="A354" s="26">
        <f>Lighting!A353</f>
        <v>0</v>
      </c>
      <c r="B354" s="26">
        <f>Lighting!B353</f>
        <v>0</v>
      </c>
      <c r="C354" s="26">
        <f>Lighting!C353</f>
        <v>0</v>
      </c>
      <c r="D354" s="26">
        <f>Lighting!D353</f>
        <v>0</v>
      </c>
      <c r="E354" s="26">
        <f>Lighting!E353</f>
        <v>0</v>
      </c>
      <c r="F354" s="26" t="str">
        <f ca="1">Lighting!F353</f>
        <v/>
      </c>
      <c r="G354" s="26" t="str">
        <f>Lighting!G353</f>
        <v>None</v>
      </c>
      <c r="H354" s="26">
        <f>Lighting!H353</f>
        <v>0</v>
      </c>
      <c r="I354" s="26" t="str">
        <f>Lighting!I353</f>
        <v/>
      </c>
      <c r="J354" s="26">
        <f>Lighting!J353</f>
        <v>0</v>
      </c>
      <c r="K354" s="26" t="str">
        <f>Lighting!K353</f>
        <v/>
      </c>
      <c r="L354" s="26" t="str">
        <f>Lighting!L353</f>
        <v/>
      </c>
      <c r="M354" s="26" t="str">
        <f>Lighting!M353</f>
        <v>None</v>
      </c>
      <c r="N354" s="26">
        <f>Lighting!N353</f>
        <v>0</v>
      </c>
      <c r="O354" s="26">
        <f>Lighting!O353</f>
        <v>0</v>
      </c>
      <c r="P354" s="26">
        <f ca="1">Lighting!P353</f>
        <v>0</v>
      </c>
      <c r="Q354" s="26">
        <f>Lighting!Q353</f>
        <v>0</v>
      </c>
      <c r="R354" s="26">
        <f ca="1">Lighting!R353</f>
        <v>0</v>
      </c>
      <c r="S354" s="26">
        <f>Lighting!Y353</f>
        <v>0</v>
      </c>
      <c r="T354" s="26" t="str">
        <f ca="1">Lighting!Z353</f>
        <v/>
      </c>
      <c r="U354" s="26">
        <f ca="1">Lighting!AA353</f>
        <v>0</v>
      </c>
      <c r="V354" s="210" t="str">
        <f ca="1">Lighting!AC353</f>
        <v/>
      </c>
      <c r="W354" s="210" t="str">
        <f ca="1">Lighting!AD353</f>
        <v/>
      </c>
      <c r="X354" s="210" t="str">
        <f ca="1">Lighting!AE353</f>
        <v/>
      </c>
      <c r="Y354" s="210">
        <f ca="1">Lighting!AF353</f>
        <v>0</v>
      </c>
      <c r="Z354" s="210" t="str">
        <f>Lighting!AH353</f>
        <v/>
      </c>
      <c r="AA354" s="210">
        <f>Lighting!AI353</f>
        <v>0</v>
      </c>
      <c r="AB354" s="210" t="str">
        <f>Lighting!AJ353</f>
        <v>NA</v>
      </c>
      <c r="AC354" s="210">
        <f>Lighting!AK353</f>
        <v>0</v>
      </c>
      <c r="AD354" s="210" t="str">
        <f>Lighting!AL353</f>
        <v/>
      </c>
    </row>
    <row r="355" spans="1:30" x14ac:dyDescent="0.35">
      <c r="A355" s="26">
        <f>Lighting!A354</f>
        <v>0</v>
      </c>
      <c r="B355" s="26">
        <f>Lighting!B354</f>
        <v>0</v>
      </c>
      <c r="C355" s="26">
        <f>Lighting!C354</f>
        <v>0</v>
      </c>
      <c r="D355" s="26">
        <f>Lighting!D354</f>
        <v>0</v>
      </c>
      <c r="E355" s="26">
        <f>Lighting!E354</f>
        <v>0</v>
      </c>
      <c r="F355" s="26" t="str">
        <f ca="1">Lighting!F354</f>
        <v/>
      </c>
      <c r="G355" s="26" t="str">
        <f>Lighting!G354</f>
        <v>None</v>
      </c>
      <c r="H355" s="26">
        <f>Lighting!H354</f>
        <v>0</v>
      </c>
      <c r="I355" s="26" t="str">
        <f>Lighting!I354</f>
        <v/>
      </c>
      <c r="J355" s="26">
        <f>Lighting!J354</f>
        <v>0</v>
      </c>
      <c r="K355" s="26" t="str">
        <f>Lighting!K354</f>
        <v/>
      </c>
      <c r="L355" s="26" t="str">
        <f>Lighting!L354</f>
        <v/>
      </c>
      <c r="M355" s="26" t="str">
        <f>Lighting!M354</f>
        <v>None</v>
      </c>
      <c r="N355" s="26">
        <f>Lighting!N354</f>
        <v>0</v>
      </c>
      <c r="O355" s="26">
        <f>Lighting!O354</f>
        <v>0</v>
      </c>
      <c r="P355" s="26">
        <f ca="1">Lighting!P354</f>
        <v>0</v>
      </c>
      <c r="Q355" s="26">
        <f>Lighting!Q354</f>
        <v>0</v>
      </c>
      <c r="R355" s="26">
        <f ca="1">Lighting!R354</f>
        <v>0</v>
      </c>
      <c r="S355" s="26">
        <f>Lighting!Y354</f>
        <v>0</v>
      </c>
      <c r="T355" s="26" t="str">
        <f ca="1">Lighting!Z354</f>
        <v/>
      </c>
      <c r="U355" s="26">
        <f ca="1">Lighting!AA354</f>
        <v>0</v>
      </c>
      <c r="V355" s="210" t="str">
        <f ca="1">Lighting!AC354</f>
        <v/>
      </c>
      <c r="W355" s="210" t="str">
        <f ca="1">Lighting!AD354</f>
        <v/>
      </c>
      <c r="X355" s="210" t="str">
        <f ca="1">Lighting!AE354</f>
        <v/>
      </c>
      <c r="Y355" s="210">
        <f ca="1">Lighting!AF354</f>
        <v>0</v>
      </c>
      <c r="Z355" s="210" t="str">
        <f>Lighting!AH354</f>
        <v/>
      </c>
      <c r="AA355" s="210">
        <f>Lighting!AI354</f>
        <v>0</v>
      </c>
      <c r="AB355" s="210" t="str">
        <f>Lighting!AJ354</f>
        <v>NA</v>
      </c>
      <c r="AC355" s="210">
        <f>Lighting!AK354</f>
        <v>0</v>
      </c>
      <c r="AD355" s="210" t="str">
        <f>Lighting!AL354</f>
        <v/>
      </c>
    </row>
    <row r="356" spans="1:30" x14ac:dyDescent="0.35">
      <c r="A356" s="26">
        <f>Lighting!A355</f>
        <v>0</v>
      </c>
      <c r="B356" s="26">
        <f>Lighting!B355</f>
        <v>0</v>
      </c>
      <c r="C356" s="26">
        <f>Lighting!C355</f>
        <v>0</v>
      </c>
      <c r="D356" s="26">
        <f>Lighting!D355</f>
        <v>0</v>
      </c>
      <c r="E356" s="26">
        <f>Lighting!E355</f>
        <v>0</v>
      </c>
      <c r="F356" s="26" t="str">
        <f ca="1">Lighting!F355</f>
        <v/>
      </c>
      <c r="G356" s="26" t="str">
        <f>Lighting!G355</f>
        <v>None</v>
      </c>
      <c r="H356" s="26">
        <f>Lighting!H355</f>
        <v>0</v>
      </c>
      <c r="I356" s="26" t="str">
        <f>Lighting!I355</f>
        <v/>
      </c>
      <c r="J356" s="26">
        <f>Lighting!J355</f>
        <v>0</v>
      </c>
      <c r="K356" s="26" t="str">
        <f>Lighting!K355</f>
        <v/>
      </c>
      <c r="L356" s="26" t="str">
        <f>Lighting!L355</f>
        <v/>
      </c>
      <c r="M356" s="26" t="str">
        <f>Lighting!M355</f>
        <v>None</v>
      </c>
      <c r="N356" s="26">
        <f>Lighting!N355</f>
        <v>0</v>
      </c>
      <c r="O356" s="26">
        <f>Lighting!O355</f>
        <v>0</v>
      </c>
      <c r="P356" s="26">
        <f ca="1">Lighting!P355</f>
        <v>0</v>
      </c>
      <c r="Q356" s="26">
        <f>Lighting!Q355</f>
        <v>0</v>
      </c>
      <c r="R356" s="26">
        <f ca="1">Lighting!R355</f>
        <v>0</v>
      </c>
      <c r="S356" s="26">
        <f>Lighting!Y355</f>
        <v>0</v>
      </c>
      <c r="T356" s="26" t="str">
        <f ca="1">Lighting!Z355</f>
        <v/>
      </c>
      <c r="U356" s="26">
        <f ca="1">Lighting!AA355</f>
        <v>0</v>
      </c>
      <c r="V356" s="210" t="str">
        <f ca="1">Lighting!AC355</f>
        <v/>
      </c>
      <c r="W356" s="210" t="str">
        <f ca="1">Lighting!AD355</f>
        <v/>
      </c>
      <c r="X356" s="210" t="str">
        <f ca="1">Lighting!AE355</f>
        <v/>
      </c>
      <c r="Y356" s="210">
        <f ca="1">Lighting!AF355</f>
        <v>0</v>
      </c>
      <c r="Z356" s="210" t="str">
        <f>Lighting!AH355</f>
        <v/>
      </c>
      <c r="AA356" s="210">
        <f>Lighting!AI355</f>
        <v>0</v>
      </c>
      <c r="AB356" s="210" t="str">
        <f>Lighting!AJ355</f>
        <v>NA</v>
      </c>
      <c r="AC356" s="210">
        <f>Lighting!AK355</f>
        <v>0</v>
      </c>
      <c r="AD356" s="210" t="str">
        <f>Lighting!AL355</f>
        <v/>
      </c>
    </row>
    <row r="357" spans="1:30" x14ac:dyDescent="0.35">
      <c r="A357" s="26">
        <f>Lighting!A356</f>
        <v>0</v>
      </c>
      <c r="B357" s="26">
        <f>Lighting!B356</f>
        <v>0</v>
      </c>
      <c r="C357" s="26">
        <f>Lighting!C356</f>
        <v>0</v>
      </c>
      <c r="D357" s="26">
        <f>Lighting!D356</f>
        <v>0</v>
      </c>
      <c r="E357" s="26">
        <f>Lighting!E356</f>
        <v>0</v>
      </c>
      <c r="F357" s="26" t="str">
        <f ca="1">Lighting!F356</f>
        <v/>
      </c>
      <c r="G357" s="26" t="str">
        <f>Lighting!G356</f>
        <v>None</v>
      </c>
      <c r="H357" s="26">
        <f>Lighting!H356</f>
        <v>0</v>
      </c>
      <c r="I357" s="26" t="str">
        <f>Lighting!I356</f>
        <v/>
      </c>
      <c r="J357" s="26">
        <f>Lighting!J356</f>
        <v>0</v>
      </c>
      <c r="K357" s="26" t="str">
        <f>Lighting!K356</f>
        <v/>
      </c>
      <c r="L357" s="26" t="str">
        <f>Lighting!L356</f>
        <v/>
      </c>
      <c r="M357" s="26" t="str">
        <f>Lighting!M356</f>
        <v>None</v>
      </c>
      <c r="N357" s="26">
        <f>Lighting!N356</f>
        <v>0</v>
      </c>
      <c r="O357" s="26">
        <f>Lighting!O356</f>
        <v>0</v>
      </c>
      <c r="P357" s="26">
        <f ca="1">Lighting!P356</f>
        <v>0</v>
      </c>
      <c r="Q357" s="26">
        <f>Lighting!Q356</f>
        <v>0</v>
      </c>
      <c r="R357" s="26">
        <f ca="1">Lighting!R356</f>
        <v>0</v>
      </c>
      <c r="S357" s="26">
        <f>Lighting!Y356</f>
        <v>0</v>
      </c>
      <c r="T357" s="26" t="str">
        <f ca="1">Lighting!Z356</f>
        <v/>
      </c>
      <c r="U357" s="26">
        <f ca="1">Lighting!AA356</f>
        <v>0</v>
      </c>
      <c r="V357" s="210" t="str">
        <f ca="1">Lighting!AC356</f>
        <v/>
      </c>
      <c r="W357" s="210" t="str">
        <f ca="1">Lighting!AD356</f>
        <v/>
      </c>
      <c r="X357" s="210" t="str">
        <f ca="1">Lighting!AE356</f>
        <v/>
      </c>
      <c r="Y357" s="210">
        <f ca="1">Lighting!AF356</f>
        <v>0</v>
      </c>
      <c r="Z357" s="210" t="str">
        <f>Lighting!AH356</f>
        <v/>
      </c>
      <c r="AA357" s="210">
        <f>Lighting!AI356</f>
        <v>0</v>
      </c>
      <c r="AB357" s="210" t="str">
        <f>Lighting!AJ356</f>
        <v>NA</v>
      </c>
      <c r="AC357" s="210">
        <f>Lighting!AK356</f>
        <v>0</v>
      </c>
      <c r="AD357" s="210" t="str">
        <f>Lighting!AL356</f>
        <v/>
      </c>
    </row>
    <row r="358" spans="1:30" x14ac:dyDescent="0.35">
      <c r="A358" s="26">
        <f>Lighting!A357</f>
        <v>0</v>
      </c>
      <c r="B358" s="26">
        <f>Lighting!B357</f>
        <v>0</v>
      </c>
      <c r="C358" s="26">
        <f>Lighting!C357</f>
        <v>0</v>
      </c>
      <c r="D358" s="26">
        <f>Lighting!D357</f>
        <v>0</v>
      </c>
      <c r="E358" s="26">
        <f>Lighting!E357</f>
        <v>0</v>
      </c>
      <c r="F358" s="26" t="str">
        <f ca="1">Lighting!F357</f>
        <v/>
      </c>
      <c r="G358" s="26" t="str">
        <f>Lighting!G357</f>
        <v>None</v>
      </c>
      <c r="H358" s="26">
        <f>Lighting!H357</f>
        <v>0</v>
      </c>
      <c r="I358" s="26" t="str">
        <f>Lighting!I357</f>
        <v/>
      </c>
      <c r="J358" s="26">
        <f>Lighting!J357</f>
        <v>0</v>
      </c>
      <c r="K358" s="26" t="str">
        <f>Lighting!K357</f>
        <v/>
      </c>
      <c r="L358" s="26" t="str">
        <f>Lighting!L357</f>
        <v/>
      </c>
      <c r="M358" s="26" t="str">
        <f>Lighting!M357</f>
        <v>None</v>
      </c>
      <c r="N358" s="26">
        <f>Lighting!N357</f>
        <v>0</v>
      </c>
      <c r="O358" s="26">
        <f>Lighting!O357</f>
        <v>0</v>
      </c>
      <c r="P358" s="26">
        <f ca="1">Lighting!P357</f>
        <v>0</v>
      </c>
      <c r="Q358" s="26">
        <f>Lighting!Q357</f>
        <v>0</v>
      </c>
      <c r="R358" s="26">
        <f ca="1">Lighting!R357</f>
        <v>0</v>
      </c>
      <c r="S358" s="26">
        <f>Lighting!Y357</f>
        <v>0</v>
      </c>
      <c r="T358" s="26" t="str">
        <f ca="1">Lighting!Z357</f>
        <v/>
      </c>
      <c r="U358" s="26">
        <f ca="1">Lighting!AA357</f>
        <v>0</v>
      </c>
      <c r="V358" s="210" t="str">
        <f ca="1">Lighting!AC357</f>
        <v/>
      </c>
      <c r="W358" s="210" t="str">
        <f ca="1">Lighting!AD357</f>
        <v/>
      </c>
      <c r="X358" s="210" t="str">
        <f ca="1">Lighting!AE357</f>
        <v/>
      </c>
      <c r="Y358" s="210">
        <f ca="1">Lighting!AF357</f>
        <v>0</v>
      </c>
      <c r="Z358" s="210" t="str">
        <f>Lighting!AH357</f>
        <v/>
      </c>
      <c r="AA358" s="210">
        <f>Lighting!AI357</f>
        <v>0</v>
      </c>
      <c r="AB358" s="210" t="str">
        <f>Lighting!AJ357</f>
        <v>NA</v>
      </c>
      <c r="AC358" s="210">
        <f>Lighting!AK357</f>
        <v>0</v>
      </c>
      <c r="AD358" s="210" t="str">
        <f>Lighting!AL357</f>
        <v/>
      </c>
    </row>
    <row r="359" spans="1:30" x14ac:dyDescent="0.35">
      <c r="A359" s="26">
        <f>Lighting!A358</f>
        <v>0</v>
      </c>
      <c r="B359" s="26">
        <f>Lighting!B358</f>
        <v>0</v>
      </c>
      <c r="C359" s="26">
        <f>Lighting!C358</f>
        <v>0</v>
      </c>
      <c r="D359" s="26">
        <f>Lighting!D358</f>
        <v>0</v>
      </c>
      <c r="E359" s="26">
        <f>Lighting!E358</f>
        <v>0</v>
      </c>
      <c r="F359" s="26" t="str">
        <f ca="1">Lighting!F358</f>
        <v/>
      </c>
      <c r="G359" s="26" t="str">
        <f>Lighting!G358</f>
        <v>None</v>
      </c>
      <c r="H359" s="26">
        <f>Lighting!H358</f>
        <v>0</v>
      </c>
      <c r="I359" s="26" t="str">
        <f>Lighting!I358</f>
        <v/>
      </c>
      <c r="J359" s="26">
        <f>Lighting!J358</f>
        <v>0</v>
      </c>
      <c r="K359" s="26" t="str">
        <f>Lighting!K358</f>
        <v/>
      </c>
      <c r="L359" s="26" t="str">
        <f>Lighting!L358</f>
        <v/>
      </c>
      <c r="M359" s="26" t="str">
        <f>Lighting!M358</f>
        <v>None</v>
      </c>
      <c r="N359" s="26">
        <f>Lighting!N358</f>
        <v>0</v>
      </c>
      <c r="O359" s="26">
        <f>Lighting!O358</f>
        <v>0</v>
      </c>
      <c r="P359" s="26">
        <f ca="1">Lighting!P358</f>
        <v>0</v>
      </c>
      <c r="Q359" s="26">
        <f>Lighting!Q358</f>
        <v>0</v>
      </c>
      <c r="R359" s="26">
        <f ca="1">Lighting!R358</f>
        <v>0</v>
      </c>
      <c r="S359" s="26">
        <f>Lighting!Y358</f>
        <v>0</v>
      </c>
      <c r="T359" s="26" t="str">
        <f ca="1">Lighting!Z358</f>
        <v/>
      </c>
      <c r="U359" s="26">
        <f ca="1">Lighting!AA358</f>
        <v>0</v>
      </c>
      <c r="V359" s="210" t="str">
        <f ca="1">Lighting!AC358</f>
        <v/>
      </c>
      <c r="W359" s="210" t="str">
        <f ca="1">Lighting!AD358</f>
        <v/>
      </c>
      <c r="X359" s="210" t="str">
        <f ca="1">Lighting!AE358</f>
        <v/>
      </c>
      <c r="Y359" s="210">
        <f ca="1">Lighting!AF358</f>
        <v>0</v>
      </c>
      <c r="Z359" s="210" t="str">
        <f>Lighting!AH358</f>
        <v/>
      </c>
      <c r="AA359" s="210">
        <f>Lighting!AI358</f>
        <v>0</v>
      </c>
      <c r="AB359" s="210" t="str">
        <f>Lighting!AJ358</f>
        <v>NA</v>
      </c>
      <c r="AC359" s="210">
        <f>Lighting!AK358</f>
        <v>0</v>
      </c>
      <c r="AD359" s="210" t="str">
        <f>Lighting!AL358</f>
        <v/>
      </c>
    </row>
    <row r="360" spans="1:30" x14ac:dyDescent="0.35">
      <c r="A360" s="26">
        <f>Lighting!A359</f>
        <v>0</v>
      </c>
      <c r="B360" s="26">
        <f>Lighting!B359</f>
        <v>0</v>
      </c>
      <c r="C360" s="26">
        <f>Lighting!C359</f>
        <v>0</v>
      </c>
      <c r="D360" s="26">
        <f>Lighting!D359</f>
        <v>0</v>
      </c>
      <c r="E360" s="26">
        <f>Lighting!E359</f>
        <v>0</v>
      </c>
      <c r="F360" s="26" t="str">
        <f ca="1">Lighting!F359</f>
        <v/>
      </c>
      <c r="G360" s="26" t="str">
        <f>Lighting!G359</f>
        <v>None</v>
      </c>
      <c r="H360" s="26">
        <f>Lighting!H359</f>
        <v>0</v>
      </c>
      <c r="I360" s="26" t="str">
        <f>Lighting!I359</f>
        <v/>
      </c>
      <c r="J360" s="26">
        <f>Lighting!J359</f>
        <v>0</v>
      </c>
      <c r="K360" s="26" t="str">
        <f>Lighting!K359</f>
        <v/>
      </c>
      <c r="L360" s="26" t="str">
        <f>Lighting!L359</f>
        <v/>
      </c>
      <c r="M360" s="26" t="str">
        <f>Lighting!M359</f>
        <v>None</v>
      </c>
      <c r="N360" s="26">
        <f>Lighting!N359</f>
        <v>0</v>
      </c>
      <c r="O360" s="26">
        <f>Lighting!O359</f>
        <v>0</v>
      </c>
      <c r="P360" s="26">
        <f ca="1">Lighting!P359</f>
        <v>0</v>
      </c>
      <c r="Q360" s="26">
        <f>Lighting!Q359</f>
        <v>0</v>
      </c>
      <c r="R360" s="26">
        <f ca="1">Lighting!R359</f>
        <v>0</v>
      </c>
      <c r="S360" s="26">
        <f>Lighting!Y359</f>
        <v>0</v>
      </c>
      <c r="T360" s="26" t="str">
        <f ca="1">Lighting!Z359</f>
        <v/>
      </c>
      <c r="U360" s="26">
        <f ca="1">Lighting!AA359</f>
        <v>0</v>
      </c>
      <c r="V360" s="210" t="str">
        <f ca="1">Lighting!AC359</f>
        <v/>
      </c>
      <c r="W360" s="210" t="str">
        <f ca="1">Lighting!AD359</f>
        <v/>
      </c>
      <c r="X360" s="210" t="str">
        <f ca="1">Lighting!AE359</f>
        <v/>
      </c>
      <c r="Y360" s="210">
        <f ca="1">Lighting!AF359</f>
        <v>0</v>
      </c>
      <c r="Z360" s="210" t="str">
        <f>Lighting!AH359</f>
        <v/>
      </c>
      <c r="AA360" s="210">
        <f>Lighting!AI359</f>
        <v>0</v>
      </c>
      <c r="AB360" s="210" t="str">
        <f>Lighting!AJ359</f>
        <v>NA</v>
      </c>
      <c r="AC360" s="210">
        <f>Lighting!AK359</f>
        <v>0</v>
      </c>
      <c r="AD360" s="210" t="str">
        <f>Lighting!AL359</f>
        <v/>
      </c>
    </row>
    <row r="361" spans="1:30" x14ac:dyDescent="0.35">
      <c r="A361" s="26">
        <f>Lighting!A360</f>
        <v>0</v>
      </c>
      <c r="B361" s="26">
        <f>Lighting!B360</f>
        <v>0</v>
      </c>
      <c r="C361" s="26">
        <f>Lighting!C360</f>
        <v>0</v>
      </c>
      <c r="D361" s="26">
        <f>Lighting!D360</f>
        <v>0</v>
      </c>
      <c r="E361" s="26">
        <f>Lighting!E360</f>
        <v>0</v>
      </c>
      <c r="F361" s="26" t="str">
        <f ca="1">Lighting!F360</f>
        <v/>
      </c>
      <c r="G361" s="26" t="str">
        <f>Lighting!G360</f>
        <v>None</v>
      </c>
      <c r="H361" s="26">
        <f>Lighting!H360</f>
        <v>0</v>
      </c>
      <c r="I361" s="26" t="str">
        <f>Lighting!I360</f>
        <v/>
      </c>
      <c r="J361" s="26">
        <f>Lighting!J360</f>
        <v>0</v>
      </c>
      <c r="K361" s="26" t="str">
        <f>Lighting!K360</f>
        <v/>
      </c>
      <c r="L361" s="26" t="str">
        <f>Lighting!L360</f>
        <v/>
      </c>
      <c r="M361" s="26" t="str">
        <f>Lighting!M360</f>
        <v>None</v>
      </c>
      <c r="N361" s="26">
        <f>Lighting!N360</f>
        <v>0</v>
      </c>
      <c r="O361" s="26">
        <f>Lighting!O360</f>
        <v>0</v>
      </c>
      <c r="P361" s="26">
        <f ca="1">Lighting!P360</f>
        <v>0</v>
      </c>
      <c r="Q361" s="26">
        <f>Lighting!Q360</f>
        <v>0</v>
      </c>
      <c r="R361" s="26">
        <f ca="1">Lighting!R360</f>
        <v>0</v>
      </c>
      <c r="S361" s="26">
        <f>Lighting!Y360</f>
        <v>0</v>
      </c>
      <c r="T361" s="26" t="str">
        <f ca="1">Lighting!Z360</f>
        <v/>
      </c>
      <c r="U361" s="26">
        <f ca="1">Lighting!AA360</f>
        <v>0</v>
      </c>
      <c r="V361" s="210" t="str">
        <f ca="1">Lighting!AC360</f>
        <v/>
      </c>
      <c r="W361" s="210" t="str">
        <f ca="1">Lighting!AD360</f>
        <v/>
      </c>
      <c r="X361" s="210" t="str">
        <f ca="1">Lighting!AE360</f>
        <v/>
      </c>
      <c r="Y361" s="210">
        <f ca="1">Lighting!AF360</f>
        <v>0</v>
      </c>
      <c r="Z361" s="210" t="str">
        <f>Lighting!AH360</f>
        <v/>
      </c>
      <c r="AA361" s="210">
        <f>Lighting!AI360</f>
        <v>0</v>
      </c>
      <c r="AB361" s="210" t="str">
        <f>Lighting!AJ360</f>
        <v>NA</v>
      </c>
      <c r="AC361" s="210">
        <f>Lighting!AK360</f>
        <v>0</v>
      </c>
      <c r="AD361" s="210" t="str">
        <f>Lighting!AL360</f>
        <v/>
      </c>
    </row>
    <row r="362" spans="1:30" x14ac:dyDescent="0.35">
      <c r="A362" s="26">
        <f>Lighting!A361</f>
        <v>0</v>
      </c>
      <c r="B362" s="26">
        <f>Lighting!B361</f>
        <v>0</v>
      </c>
      <c r="C362" s="26">
        <f>Lighting!C361</f>
        <v>0</v>
      </c>
      <c r="D362" s="26">
        <f>Lighting!D361</f>
        <v>0</v>
      </c>
      <c r="E362" s="26">
        <f>Lighting!E361</f>
        <v>0</v>
      </c>
      <c r="F362" s="26" t="str">
        <f ca="1">Lighting!F361</f>
        <v/>
      </c>
      <c r="G362" s="26" t="str">
        <f>Lighting!G361</f>
        <v>None</v>
      </c>
      <c r="H362" s="26">
        <f>Lighting!H361</f>
        <v>0</v>
      </c>
      <c r="I362" s="26" t="str">
        <f>Lighting!I361</f>
        <v/>
      </c>
      <c r="J362" s="26">
        <f>Lighting!J361</f>
        <v>0</v>
      </c>
      <c r="K362" s="26" t="str">
        <f>Lighting!K361</f>
        <v/>
      </c>
      <c r="L362" s="26" t="str">
        <f>Lighting!L361</f>
        <v/>
      </c>
      <c r="M362" s="26" t="str">
        <f>Lighting!M361</f>
        <v>None</v>
      </c>
      <c r="N362" s="26">
        <f>Lighting!N361</f>
        <v>0</v>
      </c>
      <c r="O362" s="26">
        <f>Lighting!O361</f>
        <v>0</v>
      </c>
      <c r="P362" s="26">
        <f ca="1">Lighting!P361</f>
        <v>0</v>
      </c>
      <c r="Q362" s="26">
        <f>Lighting!Q361</f>
        <v>0</v>
      </c>
      <c r="R362" s="26">
        <f ca="1">Lighting!R361</f>
        <v>0</v>
      </c>
      <c r="S362" s="26">
        <f>Lighting!Y361</f>
        <v>0</v>
      </c>
      <c r="T362" s="26" t="str">
        <f ca="1">Lighting!Z361</f>
        <v/>
      </c>
      <c r="U362" s="26">
        <f ca="1">Lighting!AA361</f>
        <v>0</v>
      </c>
      <c r="V362" s="210" t="str">
        <f ca="1">Lighting!AC361</f>
        <v/>
      </c>
      <c r="W362" s="210" t="str">
        <f ca="1">Lighting!AD361</f>
        <v/>
      </c>
      <c r="X362" s="210" t="str">
        <f ca="1">Lighting!AE361</f>
        <v/>
      </c>
      <c r="Y362" s="210">
        <f ca="1">Lighting!AF361</f>
        <v>0</v>
      </c>
      <c r="Z362" s="210" t="str">
        <f>Lighting!AH361</f>
        <v/>
      </c>
      <c r="AA362" s="210">
        <f>Lighting!AI361</f>
        <v>0</v>
      </c>
      <c r="AB362" s="210" t="str">
        <f>Lighting!AJ361</f>
        <v>NA</v>
      </c>
      <c r="AC362" s="210">
        <f>Lighting!AK361</f>
        <v>0</v>
      </c>
      <c r="AD362" s="210" t="str">
        <f>Lighting!AL361</f>
        <v/>
      </c>
    </row>
    <row r="363" spans="1:30" x14ac:dyDescent="0.35">
      <c r="A363" s="26">
        <f>Lighting!A362</f>
        <v>0</v>
      </c>
      <c r="B363" s="26">
        <f>Lighting!B362</f>
        <v>0</v>
      </c>
      <c r="C363" s="26">
        <f>Lighting!C362</f>
        <v>0</v>
      </c>
      <c r="D363" s="26">
        <f>Lighting!D362</f>
        <v>0</v>
      </c>
      <c r="E363" s="26">
        <f>Lighting!E362</f>
        <v>0</v>
      </c>
      <c r="F363" s="26" t="str">
        <f ca="1">Lighting!F362</f>
        <v/>
      </c>
      <c r="G363" s="26" t="str">
        <f>Lighting!G362</f>
        <v>None</v>
      </c>
      <c r="H363" s="26">
        <f>Lighting!H362</f>
        <v>0</v>
      </c>
      <c r="I363" s="26" t="str">
        <f>Lighting!I362</f>
        <v/>
      </c>
      <c r="J363" s="26">
        <f>Lighting!J362</f>
        <v>0</v>
      </c>
      <c r="K363" s="26" t="str">
        <f>Lighting!K362</f>
        <v/>
      </c>
      <c r="L363" s="26" t="str">
        <f>Lighting!L362</f>
        <v/>
      </c>
      <c r="M363" s="26" t="str">
        <f>Lighting!M362</f>
        <v>None</v>
      </c>
      <c r="N363" s="26">
        <f>Lighting!N362</f>
        <v>0</v>
      </c>
      <c r="O363" s="26">
        <f>Lighting!O362</f>
        <v>0</v>
      </c>
      <c r="P363" s="26">
        <f ca="1">Lighting!P362</f>
        <v>0</v>
      </c>
      <c r="Q363" s="26">
        <f>Lighting!Q362</f>
        <v>0</v>
      </c>
      <c r="R363" s="26">
        <f ca="1">Lighting!R362</f>
        <v>0</v>
      </c>
      <c r="S363" s="26">
        <f>Lighting!Y362</f>
        <v>0</v>
      </c>
      <c r="T363" s="26" t="str">
        <f ca="1">Lighting!Z362</f>
        <v/>
      </c>
      <c r="U363" s="26">
        <f ca="1">Lighting!AA362</f>
        <v>0</v>
      </c>
      <c r="V363" s="210" t="str">
        <f ca="1">Lighting!AC362</f>
        <v/>
      </c>
      <c r="W363" s="210" t="str">
        <f ca="1">Lighting!AD362</f>
        <v/>
      </c>
      <c r="X363" s="210" t="str">
        <f ca="1">Lighting!AE362</f>
        <v/>
      </c>
      <c r="Y363" s="210">
        <f ca="1">Lighting!AF362</f>
        <v>0</v>
      </c>
      <c r="Z363" s="210" t="str">
        <f>Lighting!AH362</f>
        <v/>
      </c>
      <c r="AA363" s="210">
        <f>Lighting!AI362</f>
        <v>0</v>
      </c>
      <c r="AB363" s="210" t="str">
        <f>Lighting!AJ362</f>
        <v>NA</v>
      </c>
      <c r="AC363" s="210">
        <f>Lighting!AK362</f>
        <v>0</v>
      </c>
      <c r="AD363" s="210" t="str">
        <f>Lighting!AL362</f>
        <v/>
      </c>
    </row>
    <row r="364" spans="1:30" x14ac:dyDescent="0.35">
      <c r="A364" s="26">
        <f>Lighting!A363</f>
        <v>0</v>
      </c>
      <c r="B364" s="26">
        <f>Lighting!B363</f>
        <v>0</v>
      </c>
      <c r="C364" s="26">
        <f>Lighting!C363</f>
        <v>0</v>
      </c>
      <c r="D364" s="26">
        <f>Lighting!D363</f>
        <v>0</v>
      </c>
      <c r="E364" s="26">
        <f>Lighting!E363</f>
        <v>0</v>
      </c>
      <c r="F364" s="26" t="str">
        <f ca="1">Lighting!F363</f>
        <v/>
      </c>
      <c r="G364" s="26" t="str">
        <f>Lighting!G363</f>
        <v>None</v>
      </c>
      <c r="H364" s="26">
        <f>Lighting!H363</f>
        <v>0</v>
      </c>
      <c r="I364" s="26" t="str">
        <f>Lighting!I363</f>
        <v/>
      </c>
      <c r="J364" s="26">
        <f>Lighting!J363</f>
        <v>0</v>
      </c>
      <c r="K364" s="26" t="str">
        <f>Lighting!K363</f>
        <v/>
      </c>
      <c r="L364" s="26" t="str">
        <f>Lighting!L363</f>
        <v/>
      </c>
      <c r="M364" s="26" t="str">
        <f>Lighting!M363</f>
        <v>None</v>
      </c>
      <c r="N364" s="26">
        <f>Lighting!N363</f>
        <v>0</v>
      </c>
      <c r="O364" s="26">
        <f>Lighting!O363</f>
        <v>0</v>
      </c>
      <c r="P364" s="26">
        <f ca="1">Lighting!P363</f>
        <v>0</v>
      </c>
      <c r="Q364" s="26">
        <f>Lighting!Q363</f>
        <v>0</v>
      </c>
      <c r="R364" s="26">
        <f ca="1">Lighting!R363</f>
        <v>0</v>
      </c>
      <c r="S364" s="26">
        <f>Lighting!Y363</f>
        <v>0</v>
      </c>
      <c r="T364" s="26" t="str">
        <f ca="1">Lighting!Z363</f>
        <v/>
      </c>
      <c r="U364" s="26">
        <f ca="1">Lighting!AA363</f>
        <v>0</v>
      </c>
      <c r="V364" s="210" t="str">
        <f ca="1">Lighting!AC363</f>
        <v/>
      </c>
      <c r="W364" s="210" t="str">
        <f ca="1">Lighting!AD363</f>
        <v/>
      </c>
      <c r="X364" s="210" t="str">
        <f ca="1">Lighting!AE363</f>
        <v/>
      </c>
      <c r="Y364" s="210">
        <f ca="1">Lighting!AF363</f>
        <v>0</v>
      </c>
      <c r="Z364" s="210" t="str">
        <f>Lighting!AH363</f>
        <v/>
      </c>
      <c r="AA364" s="210">
        <f>Lighting!AI363</f>
        <v>0</v>
      </c>
      <c r="AB364" s="210" t="str">
        <f>Lighting!AJ363</f>
        <v>NA</v>
      </c>
      <c r="AC364" s="210">
        <f>Lighting!AK363</f>
        <v>0</v>
      </c>
      <c r="AD364" s="210" t="str">
        <f>Lighting!AL363</f>
        <v/>
      </c>
    </row>
    <row r="365" spans="1:30" x14ac:dyDescent="0.35">
      <c r="A365" s="26">
        <f>Lighting!A364</f>
        <v>0</v>
      </c>
      <c r="B365" s="26">
        <f>Lighting!B364</f>
        <v>0</v>
      </c>
      <c r="C365" s="26">
        <f>Lighting!C364</f>
        <v>0</v>
      </c>
      <c r="D365" s="26">
        <f>Lighting!D364</f>
        <v>0</v>
      </c>
      <c r="E365" s="26">
        <f>Lighting!E364</f>
        <v>0</v>
      </c>
      <c r="F365" s="26" t="str">
        <f ca="1">Lighting!F364</f>
        <v/>
      </c>
      <c r="G365" s="26" t="str">
        <f>Lighting!G364</f>
        <v>None</v>
      </c>
      <c r="H365" s="26">
        <f>Lighting!H364</f>
        <v>0</v>
      </c>
      <c r="I365" s="26" t="str">
        <f>Lighting!I364</f>
        <v/>
      </c>
      <c r="J365" s="26">
        <f>Lighting!J364</f>
        <v>0</v>
      </c>
      <c r="K365" s="26" t="str">
        <f>Lighting!K364</f>
        <v/>
      </c>
      <c r="L365" s="26" t="str">
        <f>Lighting!L364</f>
        <v/>
      </c>
      <c r="M365" s="26" t="str">
        <f>Lighting!M364</f>
        <v>None</v>
      </c>
      <c r="N365" s="26">
        <f>Lighting!N364</f>
        <v>0</v>
      </c>
      <c r="O365" s="26">
        <f>Lighting!O364</f>
        <v>0</v>
      </c>
      <c r="P365" s="26">
        <f ca="1">Lighting!P364</f>
        <v>0</v>
      </c>
      <c r="Q365" s="26">
        <f>Lighting!Q364</f>
        <v>0</v>
      </c>
      <c r="R365" s="26">
        <f ca="1">Lighting!R364</f>
        <v>0</v>
      </c>
      <c r="S365" s="26">
        <f>Lighting!Y364</f>
        <v>0</v>
      </c>
      <c r="T365" s="26" t="str">
        <f ca="1">Lighting!Z364</f>
        <v/>
      </c>
      <c r="U365" s="26">
        <f ca="1">Lighting!AA364</f>
        <v>0</v>
      </c>
      <c r="V365" s="210" t="str">
        <f ca="1">Lighting!AC364</f>
        <v/>
      </c>
      <c r="W365" s="210" t="str">
        <f ca="1">Lighting!AD364</f>
        <v/>
      </c>
      <c r="X365" s="210" t="str">
        <f ca="1">Lighting!AE364</f>
        <v/>
      </c>
      <c r="Y365" s="210">
        <f ca="1">Lighting!AF364</f>
        <v>0</v>
      </c>
      <c r="Z365" s="210" t="str">
        <f>Lighting!AH364</f>
        <v/>
      </c>
      <c r="AA365" s="210">
        <f>Lighting!AI364</f>
        <v>0</v>
      </c>
      <c r="AB365" s="210" t="str">
        <f>Lighting!AJ364</f>
        <v>NA</v>
      </c>
      <c r="AC365" s="210">
        <f>Lighting!AK364</f>
        <v>0</v>
      </c>
      <c r="AD365" s="210" t="str">
        <f>Lighting!AL364</f>
        <v/>
      </c>
    </row>
    <row r="366" spans="1:30" x14ac:dyDescent="0.35">
      <c r="A366" s="26">
        <f>Lighting!A365</f>
        <v>0</v>
      </c>
      <c r="B366" s="26">
        <f>Lighting!B365</f>
        <v>0</v>
      </c>
      <c r="C366" s="26">
        <f>Lighting!C365</f>
        <v>0</v>
      </c>
      <c r="D366" s="26">
        <f>Lighting!D365</f>
        <v>0</v>
      </c>
      <c r="E366" s="26">
        <f>Lighting!E365</f>
        <v>0</v>
      </c>
      <c r="F366" s="26" t="str">
        <f ca="1">Lighting!F365</f>
        <v/>
      </c>
      <c r="G366" s="26" t="str">
        <f>Lighting!G365</f>
        <v>None</v>
      </c>
      <c r="H366" s="26">
        <f>Lighting!H365</f>
        <v>0</v>
      </c>
      <c r="I366" s="26" t="str">
        <f>Lighting!I365</f>
        <v/>
      </c>
      <c r="J366" s="26">
        <f>Lighting!J365</f>
        <v>0</v>
      </c>
      <c r="K366" s="26" t="str">
        <f>Lighting!K365</f>
        <v/>
      </c>
      <c r="L366" s="26" t="str">
        <f>Lighting!L365</f>
        <v/>
      </c>
      <c r="M366" s="26" t="str">
        <f>Lighting!M365</f>
        <v>None</v>
      </c>
      <c r="N366" s="26">
        <f>Lighting!N365</f>
        <v>0</v>
      </c>
      <c r="O366" s="26">
        <f>Lighting!O365</f>
        <v>0</v>
      </c>
      <c r="P366" s="26">
        <f ca="1">Lighting!P365</f>
        <v>0</v>
      </c>
      <c r="Q366" s="26">
        <f>Lighting!Q365</f>
        <v>0</v>
      </c>
      <c r="R366" s="26">
        <f ca="1">Lighting!R365</f>
        <v>0</v>
      </c>
      <c r="S366" s="26">
        <f>Lighting!Y365</f>
        <v>0</v>
      </c>
      <c r="T366" s="26" t="str">
        <f ca="1">Lighting!Z365</f>
        <v/>
      </c>
      <c r="U366" s="26">
        <f ca="1">Lighting!AA365</f>
        <v>0</v>
      </c>
      <c r="V366" s="210" t="str">
        <f ca="1">Lighting!AC365</f>
        <v/>
      </c>
      <c r="W366" s="210" t="str">
        <f ca="1">Lighting!AD365</f>
        <v/>
      </c>
      <c r="X366" s="210" t="str">
        <f ca="1">Lighting!AE365</f>
        <v/>
      </c>
      <c r="Y366" s="210">
        <f ca="1">Lighting!AF365</f>
        <v>0</v>
      </c>
      <c r="Z366" s="210" t="str">
        <f>Lighting!AH365</f>
        <v/>
      </c>
      <c r="AA366" s="210">
        <f>Lighting!AI365</f>
        <v>0</v>
      </c>
      <c r="AB366" s="210" t="str">
        <f>Lighting!AJ365</f>
        <v>NA</v>
      </c>
      <c r="AC366" s="210">
        <f>Lighting!AK365</f>
        <v>0</v>
      </c>
      <c r="AD366" s="210" t="str">
        <f>Lighting!AL365</f>
        <v/>
      </c>
    </row>
    <row r="367" spans="1:30" x14ac:dyDescent="0.35">
      <c r="A367" s="26">
        <f>Lighting!A366</f>
        <v>0</v>
      </c>
      <c r="B367" s="26">
        <f>Lighting!B366</f>
        <v>0</v>
      </c>
      <c r="C367" s="26">
        <f>Lighting!C366</f>
        <v>0</v>
      </c>
      <c r="D367" s="26">
        <f>Lighting!D366</f>
        <v>0</v>
      </c>
      <c r="E367" s="26">
        <f>Lighting!E366</f>
        <v>0</v>
      </c>
      <c r="F367" s="26" t="str">
        <f ca="1">Lighting!F366</f>
        <v/>
      </c>
      <c r="G367" s="26" t="str">
        <f>Lighting!G366</f>
        <v>None</v>
      </c>
      <c r="H367" s="26">
        <f>Lighting!H366</f>
        <v>0</v>
      </c>
      <c r="I367" s="26" t="str">
        <f>Lighting!I366</f>
        <v/>
      </c>
      <c r="J367" s="26">
        <f>Lighting!J366</f>
        <v>0</v>
      </c>
      <c r="K367" s="26" t="str">
        <f>Lighting!K366</f>
        <v/>
      </c>
      <c r="L367" s="26" t="str">
        <f>Lighting!L366</f>
        <v/>
      </c>
      <c r="M367" s="26" t="str">
        <f>Lighting!M366</f>
        <v>None</v>
      </c>
      <c r="N367" s="26">
        <f>Lighting!N366</f>
        <v>0</v>
      </c>
      <c r="O367" s="26">
        <f>Lighting!O366</f>
        <v>0</v>
      </c>
      <c r="P367" s="26">
        <f ca="1">Lighting!P366</f>
        <v>0</v>
      </c>
      <c r="Q367" s="26">
        <f>Lighting!Q366</f>
        <v>0</v>
      </c>
      <c r="R367" s="26">
        <f ca="1">Lighting!R366</f>
        <v>0</v>
      </c>
      <c r="S367" s="26">
        <f>Lighting!Y366</f>
        <v>0</v>
      </c>
      <c r="T367" s="26" t="str">
        <f ca="1">Lighting!Z366</f>
        <v/>
      </c>
      <c r="U367" s="26">
        <f ca="1">Lighting!AA366</f>
        <v>0</v>
      </c>
      <c r="V367" s="210" t="str">
        <f ca="1">Lighting!AC366</f>
        <v/>
      </c>
      <c r="W367" s="210" t="str">
        <f ca="1">Lighting!AD366</f>
        <v/>
      </c>
      <c r="X367" s="210" t="str">
        <f ca="1">Lighting!AE366</f>
        <v/>
      </c>
      <c r="Y367" s="210">
        <f ca="1">Lighting!AF366</f>
        <v>0</v>
      </c>
      <c r="Z367" s="210" t="str">
        <f>Lighting!AH366</f>
        <v/>
      </c>
      <c r="AA367" s="210">
        <f>Lighting!AI366</f>
        <v>0</v>
      </c>
      <c r="AB367" s="210" t="str">
        <f>Lighting!AJ366</f>
        <v>NA</v>
      </c>
      <c r="AC367" s="210">
        <f>Lighting!AK366</f>
        <v>0</v>
      </c>
      <c r="AD367" s="210" t="str">
        <f>Lighting!AL366</f>
        <v/>
      </c>
    </row>
    <row r="368" spans="1:30" x14ac:dyDescent="0.35">
      <c r="A368" s="26">
        <f>Lighting!A367</f>
        <v>0</v>
      </c>
      <c r="B368" s="26">
        <f>Lighting!B367</f>
        <v>0</v>
      </c>
      <c r="C368" s="26">
        <f>Lighting!C367</f>
        <v>0</v>
      </c>
      <c r="D368" s="26">
        <f>Lighting!D367</f>
        <v>0</v>
      </c>
      <c r="E368" s="26">
        <f>Lighting!E367</f>
        <v>0</v>
      </c>
      <c r="F368" s="26" t="str">
        <f ca="1">Lighting!F367</f>
        <v/>
      </c>
      <c r="G368" s="26" t="str">
        <f>Lighting!G367</f>
        <v>None</v>
      </c>
      <c r="H368" s="26">
        <f>Lighting!H367</f>
        <v>0</v>
      </c>
      <c r="I368" s="26" t="str">
        <f>Lighting!I367</f>
        <v/>
      </c>
      <c r="J368" s="26">
        <f>Lighting!J367</f>
        <v>0</v>
      </c>
      <c r="K368" s="26" t="str">
        <f>Lighting!K367</f>
        <v/>
      </c>
      <c r="L368" s="26" t="str">
        <f>Lighting!L367</f>
        <v/>
      </c>
      <c r="M368" s="26" t="str">
        <f>Lighting!M367</f>
        <v>None</v>
      </c>
      <c r="N368" s="26">
        <f>Lighting!N367</f>
        <v>0</v>
      </c>
      <c r="O368" s="26">
        <f>Lighting!O367</f>
        <v>0</v>
      </c>
      <c r="P368" s="26">
        <f ca="1">Lighting!P367</f>
        <v>0</v>
      </c>
      <c r="Q368" s="26">
        <f>Lighting!Q367</f>
        <v>0</v>
      </c>
      <c r="R368" s="26">
        <f ca="1">Lighting!R367</f>
        <v>0</v>
      </c>
      <c r="S368" s="26">
        <f>Lighting!Y367</f>
        <v>0</v>
      </c>
      <c r="T368" s="26" t="str">
        <f ca="1">Lighting!Z367</f>
        <v/>
      </c>
      <c r="U368" s="26">
        <f ca="1">Lighting!AA367</f>
        <v>0</v>
      </c>
      <c r="V368" s="210" t="str">
        <f ca="1">Lighting!AC367</f>
        <v/>
      </c>
      <c r="W368" s="210" t="str">
        <f ca="1">Lighting!AD367</f>
        <v/>
      </c>
      <c r="X368" s="210" t="str">
        <f ca="1">Lighting!AE367</f>
        <v/>
      </c>
      <c r="Y368" s="210">
        <f ca="1">Lighting!AF367</f>
        <v>0</v>
      </c>
      <c r="Z368" s="210" t="str">
        <f>Lighting!AH367</f>
        <v/>
      </c>
      <c r="AA368" s="210">
        <f>Lighting!AI367</f>
        <v>0</v>
      </c>
      <c r="AB368" s="210" t="str">
        <f>Lighting!AJ367</f>
        <v>NA</v>
      </c>
      <c r="AC368" s="210">
        <f>Lighting!AK367</f>
        <v>0</v>
      </c>
      <c r="AD368" s="210" t="str">
        <f>Lighting!AL367</f>
        <v/>
      </c>
    </row>
    <row r="369" spans="1:30" x14ac:dyDescent="0.35">
      <c r="A369" s="26">
        <f>Lighting!A368</f>
        <v>0</v>
      </c>
      <c r="B369" s="26">
        <f>Lighting!B368</f>
        <v>0</v>
      </c>
      <c r="C369" s="26">
        <f>Lighting!C368</f>
        <v>0</v>
      </c>
      <c r="D369" s="26">
        <f>Lighting!D368</f>
        <v>0</v>
      </c>
      <c r="E369" s="26">
        <f>Lighting!E368</f>
        <v>0</v>
      </c>
      <c r="F369" s="26" t="str">
        <f ca="1">Lighting!F368</f>
        <v/>
      </c>
      <c r="G369" s="26" t="str">
        <f>Lighting!G368</f>
        <v>None</v>
      </c>
      <c r="H369" s="26">
        <f>Lighting!H368</f>
        <v>0</v>
      </c>
      <c r="I369" s="26" t="str">
        <f>Lighting!I368</f>
        <v/>
      </c>
      <c r="J369" s="26">
        <f>Lighting!J368</f>
        <v>0</v>
      </c>
      <c r="K369" s="26" t="str">
        <f>Lighting!K368</f>
        <v/>
      </c>
      <c r="L369" s="26" t="str">
        <f>Lighting!L368</f>
        <v/>
      </c>
      <c r="M369" s="26" t="str">
        <f>Lighting!M368</f>
        <v>None</v>
      </c>
      <c r="N369" s="26">
        <f>Lighting!N368</f>
        <v>0</v>
      </c>
      <c r="O369" s="26">
        <f>Lighting!O368</f>
        <v>0</v>
      </c>
      <c r="P369" s="26">
        <f ca="1">Lighting!P368</f>
        <v>0</v>
      </c>
      <c r="Q369" s="26">
        <f>Lighting!Q368</f>
        <v>0</v>
      </c>
      <c r="R369" s="26">
        <f ca="1">Lighting!R368</f>
        <v>0</v>
      </c>
      <c r="S369" s="26">
        <f>Lighting!Y368</f>
        <v>0</v>
      </c>
      <c r="T369" s="26" t="str">
        <f ca="1">Lighting!Z368</f>
        <v/>
      </c>
      <c r="U369" s="26">
        <f ca="1">Lighting!AA368</f>
        <v>0</v>
      </c>
      <c r="V369" s="210" t="str">
        <f ca="1">Lighting!AC368</f>
        <v/>
      </c>
      <c r="W369" s="210" t="str">
        <f ca="1">Lighting!AD368</f>
        <v/>
      </c>
      <c r="X369" s="210" t="str">
        <f ca="1">Lighting!AE368</f>
        <v/>
      </c>
      <c r="Y369" s="210">
        <f ca="1">Lighting!AF368</f>
        <v>0</v>
      </c>
      <c r="Z369" s="210" t="str">
        <f>Lighting!AH368</f>
        <v/>
      </c>
      <c r="AA369" s="210">
        <f>Lighting!AI368</f>
        <v>0</v>
      </c>
      <c r="AB369" s="210" t="str">
        <f>Lighting!AJ368</f>
        <v>NA</v>
      </c>
      <c r="AC369" s="210">
        <f>Lighting!AK368</f>
        <v>0</v>
      </c>
      <c r="AD369" s="210" t="str">
        <f>Lighting!AL368</f>
        <v/>
      </c>
    </row>
    <row r="370" spans="1:30" x14ac:dyDescent="0.35">
      <c r="A370" s="26">
        <f>Lighting!A369</f>
        <v>0</v>
      </c>
      <c r="B370" s="26">
        <f>Lighting!B369</f>
        <v>0</v>
      </c>
      <c r="C370" s="26">
        <f>Lighting!C369</f>
        <v>0</v>
      </c>
      <c r="D370" s="26">
        <f>Lighting!D369</f>
        <v>0</v>
      </c>
      <c r="E370" s="26">
        <f>Lighting!E369</f>
        <v>0</v>
      </c>
      <c r="F370" s="26" t="str">
        <f ca="1">Lighting!F369</f>
        <v/>
      </c>
      <c r="G370" s="26" t="str">
        <f>Lighting!G369</f>
        <v>None</v>
      </c>
      <c r="H370" s="26">
        <f>Lighting!H369</f>
        <v>0</v>
      </c>
      <c r="I370" s="26" t="str">
        <f>Lighting!I369</f>
        <v/>
      </c>
      <c r="J370" s="26">
        <f>Lighting!J369</f>
        <v>0</v>
      </c>
      <c r="K370" s="26" t="str">
        <f>Lighting!K369</f>
        <v/>
      </c>
      <c r="L370" s="26" t="str">
        <f>Lighting!L369</f>
        <v/>
      </c>
      <c r="M370" s="26" t="str">
        <f>Lighting!M369</f>
        <v>None</v>
      </c>
      <c r="N370" s="26">
        <f>Lighting!N369</f>
        <v>0</v>
      </c>
      <c r="O370" s="26">
        <f>Lighting!O369</f>
        <v>0</v>
      </c>
      <c r="P370" s="26">
        <f ca="1">Lighting!P369</f>
        <v>0</v>
      </c>
      <c r="Q370" s="26">
        <f>Lighting!Q369</f>
        <v>0</v>
      </c>
      <c r="R370" s="26">
        <f ca="1">Lighting!R369</f>
        <v>0</v>
      </c>
      <c r="S370" s="26">
        <f>Lighting!Y369</f>
        <v>0</v>
      </c>
      <c r="T370" s="26" t="str">
        <f ca="1">Lighting!Z369</f>
        <v/>
      </c>
      <c r="U370" s="26">
        <f ca="1">Lighting!AA369</f>
        <v>0</v>
      </c>
      <c r="V370" s="210" t="str">
        <f ca="1">Lighting!AC369</f>
        <v/>
      </c>
      <c r="W370" s="210" t="str">
        <f ca="1">Lighting!AD369</f>
        <v/>
      </c>
      <c r="X370" s="210" t="str">
        <f ca="1">Lighting!AE369</f>
        <v/>
      </c>
      <c r="Y370" s="210">
        <f ca="1">Lighting!AF369</f>
        <v>0</v>
      </c>
      <c r="Z370" s="210" t="str">
        <f>Lighting!AH369</f>
        <v/>
      </c>
      <c r="AA370" s="210">
        <f>Lighting!AI369</f>
        <v>0</v>
      </c>
      <c r="AB370" s="210" t="str">
        <f>Lighting!AJ369</f>
        <v>NA</v>
      </c>
      <c r="AC370" s="210">
        <f>Lighting!AK369</f>
        <v>0</v>
      </c>
      <c r="AD370" s="210" t="str">
        <f>Lighting!AL369</f>
        <v/>
      </c>
    </row>
    <row r="371" spans="1:30" x14ac:dyDescent="0.35">
      <c r="A371" s="26">
        <f>Lighting!A370</f>
        <v>0</v>
      </c>
      <c r="B371" s="26">
        <f>Lighting!B370</f>
        <v>0</v>
      </c>
      <c r="C371" s="26">
        <f>Lighting!C370</f>
        <v>0</v>
      </c>
      <c r="D371" s="26">
        <f>Lighting!D370</f>
        <v>0</v>
      </c>
      <c r="E371" s="26">
        <f>Lighting!E370</f>
        <v>0</v>
      </c>
      <c r="F371" s="26" t="str">
        <f ca="1">Lighting!F370</f>
        <v/>
      </c>
      <c r="G371" s="26" t="str">
        <f>Lighting!G370</f>
        <v>None</v>
      </c>
      <c r="H371" s="26">
        <f>Lighting!H370</f>
        <v>0</v>
      </c>
      <c r="I371" s="26" t="str">
        <f>Lighting!I370</f>
        <v/>
      </c>
      <c r="J371" s="26">
        <f>Lighting!J370</f>
        <v>0</v>
      </c>
      <c r="K371" s="26" t="str">
        <f>Lighting!K370</f>
        <v/>
      </c>
      <c r="L371" s="26" t="str">
        <f>Lighting!L370</f>
        <v/>
      </c>
      <c r="M371" s="26" t="str">
        <f>Lighting!M370</f>
        <v>None</v>
      </c>
      <c r="N371" s="26">
        <f>Lighting!N370</f>
        <v>0</v>
      </c>
      <c r="O371" s="26">
        <f>Lighting!O370</f>
        <v>0</v>
      </c>
      <c r="P371" s="26">
        <f ca="1">Lighting!P370</f>
        <v>0</v>
      </c>
      <c r="Q371" s="26">
        <f>Lighting!Q370</f>
        <v>0</v>
      </c>
      <c r="R371" s="26">
        <f ca="1">Lighting!R370</f>
        <v>0</v>
      </c>
      <c r="S371" s="26">
        <f>Lighting!Y370</f>
        <v>0</v>
      </c>
      <c r="T371" s="26" t="str">
        <f ca="1">Lighting!Z370</f>
        <v/>
      </c>
      <c r="U371" s="26">
        <f ca="1">Lighting!AA370</f>
        <v>0</v>
      </c>
      <c r="V371" s="210" t="str">
        <f ca="1">Lighting!AC370</f>
        <v/>
      </c>
      <c r="W371" s="210" t="str">
        <f ca="1">Lighting!AD370</f>
        <v/>
      </c>
      <c r="X371" s="210" t="str">
        <f ca="1">Lighting!AE370</f>
        <v/>
      </c>
      <c r="Y371" s="210">
        <f ca="1">Lighting!AF370</f>
        <v>0</v>
      </c>
      <c r="Z371" s="210" t="str">
        <f>Lighting!AH370</f>
        <v/>
      </c>
      <c r="AA371" s="210">
        <f>Lighting!AI370</f>
        <v>0</v>
      </c>
      <c r="AB371" s="210" t="str">
        <f>Lighting!AJ370</f>
        <v>NA</v>
      </c>
      <c r="AC371" s="210">
        <f>Lighting!AK370</f>
        <v>0</v>
      </c>
      <c r="AD371" s="210" t="str">
        <f>Lighting!AL370</f>
        <v/>
      </c>
    </row>
    <row r="372" spans="1:30" x14ac:dyDescent="0.35">
      <c r="A372" s="26">
        <f>Lighting!A371</f>
        <v>0</v>
      </c>
      <c r="B372" s="26">
        <f>Lighting!B371</f>
        <v>0</v>
      </c>
      <c r="C372" s="26">
        <f>Lighting!C371</f>
        <v>0</v>
      </c>
      <c r="D372" s="26">
        <f>Lighting!D371</f>
        <v>0</v>
      </c>
      <c r="E372" s="26">
        <f>Lighting!E371</f>
        <v>0</v>
      </c>
      <c r="F372" s="26" t="str">
        <f ca="1">Lighting!F371</f>
        <v/>
      </c>
      <c r="G372" s="26" t="str">
        <f>Lighting!G371</f>
        <v>None</v>
      </c>
      <c r="H372" s="26">
        <f>Lighting!H371</f>
        <v>0</v>
      </c>
      <c r="I372" s="26" t="str">
        <f>Lighting!I371</f>
        <v/>
      </c>
      <c r="J372" s="26">
        <f>Lighting!J371</f>
        <v>0</v>
      </c>
      <c r="K372" s="26" t="str">
        <f>Lighting!K371</f>
        <v/>
      </c>
      <c r="L372" s="26" t="str">
        <f>Lighting!L371</f>
        <v/>
      </c>
      <c r="M372" s="26" t="str">
        <f>Lighting!M371</f>
        <v>None</v>
      </c>
      <c r="N372" s="26">
        <f>Lighting!N371</f>
        <v>0</v>
      </c>
      <c r="O372" s="26">
        <f>Lighting!O371</f>
        <v>0</v>
      </c>
      <c r="P372" s="26">
        <f ca="1">Lighting!P371</f>
        <v>0</v>
      </c>
      <c r="Q372" s="26">
        <f>Lighting!Q371</f>
        <v>0</v>
      </c>
      <c r="R372" s="26">
        <f ca="1">Lighting!R371</f>
        <v>0</v>
      </c>
      <c r="S372" s="26">
        <f>Lighting!Y371</f>
        <v>0</v>
      </c>
      <c r="T372" s="26" t="str">
        <f ca="1">Lighting!Z371</f>
        <v/>
      </c>
      <c r="U372" s="26">
        <f ca="1">Lighting!AA371</f>
        <v>0</v>
      </c>
      <c r="V372" s="210" t="str">
        <f ca="1">Lighting!AC371</f>
        <v/>
      </c>
      <c r="W372" s="210" t="str">
        <f ca="1">Lighting!AD371</f>
        <v/>
      </c>
      <c r="X372" s="210" t="str">
        <f ca="1">Lighting!AE371</f>
        <v/>
      </c>
      <c r="Y372" s="210">
        <f ca="1">Lighting!AF371</f>
        <v>0</v>
      </c>
      <c r="Z372" s="210" t="str">
        <f>Lighting!AH371</f>
        <v/>
      </c>
      <c r="AA372" s="210">
        <f>Lighting!AI371</f>
        <v>0</v>
      </c>
      <c r="AB372" s="210" t="str">
        <f>Lighting!AJ371</f>
        <v>NA</v>
      </c>
      <c r="AC372" s="210">
        <f>Lighting!AK371</f>
        <v>0</v>
      </c>
      <c r="AD372" s="210" t="str">
        <f>Lighting!AL371</f>
        <v/>
      </c>
    </row>
    <row r="373" spans="1:30" x14ac:dyDescent="0.35">
      <c r="A373" s="26">
        <f>Lighting!A372</f>
        <v>0</v>
      </c>
      <c r="B373" s="26">
        <f>Lighting!B372</f>
        <v>0</v>
      </c>
      <c r="C373" s="26">
        <f>Lighting!C372</f>
        <v>0</v>
      </c>
      <c r="D373" s="26">
        <f>Lighting!D372</f>
        <v>0</v>
      </c>
      <c r="E373" s="26">
        <f>Lighting!E372</f>
        <v>0</v>
      </c>
      <c r="F373" s="26" t="str">
        <f ca="1">Lighting!F372</f>
        <v/>
      </c>
      <c r="G373" s="26" t="str">
        <f>Lighting!G372</f>
        <v>None</v>
      </c>
      <c r="H373" s="26">
        <f>Lighting!H372</f>
        <v>0</v>
      </c>
      <c r="I373" s="26" t="str">
        <f>Lighting!I372</f>
        <v/>
      </c>
      <c r="J373" s="26">
        <f>Lighting!J372</f>
        <v>0</v>
      </c>
      <c r="K373" s="26" t="str">
        <f>Lighting!K372</f>
        <v/>
      </c>
      <c r="L373" s="26" t="str">
        <f>Lighting!L372</f>
        <v/>
      </c>
      <c r="M373" s="26" t="str">
        <f>Lighting!M372</f>
        <v>None</v>
      </c>
      <c r="N373" s="26">
        <f>Lighting!N372</f>
        <v>0</v>
      </c>
      <c r="O373" s="26">
        <f>Lighting!O372</f>
        <v>0</v>
      </c>
      <c r="P373" s="26">
        <f ca="1">Lighting!P372</f>
        <v>0</v>
      </c>
      <c r="Q373" s="26">
        <f>Lighting!Q372</f>
        <v>0</v>
      </c>
      <c r="R373" s="26">
        <f ca="1">Lighting!R372</f>
        <v>0</v>
      </c>
      <c r="S373" s="26">
        <f>Lighting!Y372</f>
        <v>0</v>
      </c>
      <c r="T373" s="26" t="str">
        <f ca="1">Lighting!Z372</f>
        <v/>
      </c>
      <c r="U373" s="26">
        <f ca="1">Lighting!AA372</f>
        <v>0</v>
      </c>
      <c r="V373" s="210" t="str">
        <f ca="1">Lighting!AC372</f>
        <v/>
      </c>
      <c r="W373" s="210" t="str">
        <f ca="1">Lighting!AD372</f>
        <v/>
      </c>
      <c r="X373" s="210" t="str">
        <f ca="1">Lighting!AE372</f>
        <v/>
      </c>
      <c r="Y373" s="210">
        <f ca="1">Lighting!AF372</f>
        <v>0</v>
      </c>
      <c r="Z373" s="210" t="str">
        <f>Lighting!AH372</f>
        <v/>
      </c>
      <c r="AA373" s="210">
        <f>Lighting!AI372</f>
        <v>0</v>
      </c>
      <c r="AB373" s="210" t="str">
        <f>Lighting!AJ372</f>
        <v>NA</v>
      </c>
      <c r="AC373" s="210">
        <f>Lighting!AK372</f>
        <v>0</v>
      </c>
      <c r="AD373" s="210" t="str">
        <f>Lighting!AL372</f>
        <v/>
      </c>
    </row>
    <row r="374" spans="1:30" x14ac:dyDescent="0.35">
      <c r="A374" s="26">
        <f>Lighting!A373</f>
        <v>0</v>
      </c>
      <c r="B374" s="26">
        <f>Lighting!B373</f>
        <v>0</v>
      </c>
      <c r="C374" s="26">
        <f>Lighting!C373</f>
        <v>0</v>
      </c>
      <c r="D374" s="26">
        <f>Lighting!D373</f>
        <v>0</v>
      </c>
      <c r="E374" s="26">
        <f>Lighting!E373</f>
        <v>0</v>
      </c>
      <c r="F374" s="26" t="str">
        <f ca="1">Lighting!F373</f>
        <v/>
      </c>
      <c r="G374" s="26" t="str">
        <f>Lighting!G373</f>
        <v>None</v>
      </c>
      <c r="H374" s="26">
        <f>Lighting!H373</f>
        <v>0</v>
      </c>
      <c r="I374" s="26" t="str">
        <f>Lighting!I373</f>
        <v/>
      </c>
      <c r="J374" s="26">
        <f>Lighting!J373</f>
        <v>0</v>
      </c>
      <c r="K374" s="26" t="str">
        <f>Lighting!K373</f>
        <v/>
      </c>
      <c r="L374" s="26" t="str">
        <f>Lighting!L373</f>
        <v/>
      </c>
      <c r="M374" s="26" t="str">
        <f>Lighting!M373</f>
        <v>None</v>
      </c>
      <c r="N374" s="26">
        <f>Lighting!N373</f>
        <v>0</v>
      </c>
      <c r="O374" s="26">
        <f>Lighting!O373</f>
        <v>0</v>
      </c>
      <c r="P374" s="26">
        <f ca="1">Lighting!P373</f>
        <v>0</v>
      </c>
      <c r="Q374" s="26">
        <f>Lighting!Q373</f>
        <v>0</v>
      </c>
      <c r="R374" s="26">
        <f ca="1">Lighting!R373</f>
        <v>0</v>
      </c>
      <c r="S374" s="26">
        <f>Lighting!Y373</f>
        <v>0</v>
      </c>
      <c r="T374" s="26" t="str">
        <f ca="1">Lighting!Z373</f>
        <v/>
      </c>
      <c r="U374" s="26">
        <f ca="1">Lighting!AA373</f>
        <v>0</v>
      </c>
      <c r="V374" s="210" t="str">
        <f ca="1">Lighting!AC373</f>
        <v/>
      </c>
      <c r="W374" s="210" t="str">
        <f ca="1">Lighting!AD373</f>
        <v/>
      </c>
      <c r="X374" s="210" t="str">
        <f ca="1">Lighting!AE373</f>
        <v/>
      </c>
      <c r="Y374" s="210">
        <f ca="1">Lighting!AF373</f>
        <v>0</v>
      </c>
      <c r="Z374" s="210" t="str">
        <f>Lighting!AH373</f>
        <v/>
      </c>
      <c r="AA374" s="210">
        <f>Lighting!AI373</f>
        <v>0</v>
      </c>
      <c r="AB374" s="210" t="str">
        <f>Lighting!AJ373</f>
        <v>NA</v>
      </c>
      <c r="AC374" s="210">
        <f>Lighting!AK373</f>
        <v>0</v>
      </c>
      <c r="AD374" s="210" t="str">
        <f>Lighting!AL373</f>
        <v/>
      </c>
    </row>
    <row r="375" spans="1:30" x14ac:dyDescent="0.35">
      <c r="A375" s="26">
        <f>Lighting!A374</f>
        <v>0</v>
      </c>
      <c r="B375" s="26">
        <f>Lighting!B374</f>
        <v>0</v>
      </c>
      <c r="C375" s="26">
        <f>Lighting!C374</f>
        <v>0</v>
      </c>
      <c r="D375" s="26">
        <f>Lighting!D374</f>
        <v>0</v>
      </c>
      <c r="E375" s="26">
        <f>Lighting!E374</f>
        <v>0</v>
      </c>
      <c r="F375" s="26" t="str">
        <f ca="1">Lighting!F374</f>
        <v/>
      </c>
      <c r="G375" s="26" t="str">
        <f>Lighting!G374</f>
        <v>None</v>
      </c>
      <c r="H375" s="26">
        <f>Lighting!H374</f>
        <v>0</v>
      </c>
      <c r="I375" s="26" t="str">
        <f>Lighting!I374</f>
        <v/>
      </c>
      <c r="J375" s="26">
        <f>Lighting!J374</f>
        <v>0</v>
      </c>
      <c r="K375" s="26" t="str">
        <f>Lighting!K374</f>
        <v/>
      </c>
      <c r="L375" s="26" t="str">
        <f>Lighting!L374</f>
        <v/>
      </c>
      <c r="M375" s="26" t="str">
        <f>Lighting!M374</f>
        <v>None</v>
      </c>
      <c r="N375" s="26">
        <f>Lighting!N374</f>
        <v>0</v>
      </c>
      <c r="O375" s="26">
        <f>Lighting!O374</f>
        <v>0</v>
      </c>
      <c r="P375" s="26">
        <f ca="1">Lighting!P374</f>
        <v>0</v>
      </c>
      <c r="Q375" s="26">
        <f>Lighting!Q374</f>
        <v>0</v>
      </c>
      <c r="R375" s="26">
        <f ca="1">Lighting!R374</f>
        <v>0</v>
      </c>
      <c r="S375" s="26">
        <f>Lighting!Y374</f>
        <v>0</v>
      </c>
      <c r="T375" s="26" t="str">
        <f ca="1">Lighting!Z374</f>
        <v/>
      </c>
      <c r="U375" s="26">
        <f ca="1">Lighting!AA374</f>
        <v>0</v>
      </c>
      <c r="V375" s="210" t="str">
        <f ca="1">Lighting!AC374</f>
        <v/>
      </c>
      <c r="W375" s="210" t="str">
        <f ca="1">Lighting!AD374</f>
        <v/>
      </c>
      <c r="X375" s="210" t="str">
        <f ca="1">Lighting!AE374</f>
        <v/>
      </c>
      <c r="Y375" s="210">
        <f ca="1">Lighting!AF374</f>
        <v>0</v>
      </c>
      <c r="Z375" s="210" t="str">
        <f>Lighting!AH374</f>
        <v/>
      </c>
      <c r="AA375" s="210">
        <f>Lighting!AI374</f>
        <v>0</v>
      </c>
      <c r="AB375" s="210" t="str">
        <f>Lighting!AJ374</f>
        <v>NA</v>
      </c>
      <c r="AC375" s="210">
        <f>Lighting!AK374</f>
        <v>0</v>
      </c>
      <c r="AD375" s="210" t="str">
        <f>Lighting!AL374</f>
        <v/>
      </c>
    </row>
    <row r="376" spans="1:30" x14ac:dyDescent="0.35">
      <c r="A376" s="26">
        <f>Lighting!A375</f>
        <v>0</v>
      </c>
      <c r="B376" s="26">
        <f>Lighting!B375</f>
        <v>0</v>
      </c>
      <c r="C376" s="26">
        <f>Lighting!C375</f>
        <v>0</v>
      </c>
      <c r="D376" s="26">
        <f>Lighting!D375</f>
        <v>0</v>
      </c>
      <c r="E376" s="26">
        <f>Lighting!E375</f>
        <v>0</v>
      </c>
      <c r="F376" s="26" t="str">
        <f ca="1">Lighting!F375</f>
        <v/>
      </c>
      <c r="G376" s="26" t="str">
        <f>Lighting!G375</f>
        <v>None</v>
      </c>
      <c r="H376" s="26">
        <f>Lighting!H375</f>
        <v>0</v>
      </c>
      <c r="I376" s="26" t="str">
        <f>Lighting!I375</f>
        <v/>
      </c>
      <c r="J376" s="26">
        <f>Lighting!J375</f>
        <v>0</v>
      </c>
      <c r="K376" s="26" t="str">
        <f>Lighting!K375</f>
        <v/>
      </c>
      <c r="L376" s="26" t="str">
        <f>Lighting!L375</f>
        <v/>
      </c>
      <c r="M376" s="26" t="str">
        <f>Lighting!M375</f>
        <v>None</v>
      </c>
      <c r="N376" s="26">
        <f>Lighting!N375</f>
        <v>0</v>
      </c>
      <c r="O376" s="26">
        <f>Lighting!O375</f>
        <v>0</v>
      </c>
      <c r="P376" s="26">
        <f ca="1">Lighting!P375</f>
        <v>0</v>
      </c>
      <c r="Q376" s="26">
        <f>Lighting!Q375</f>
        <v>0</v>
      </c>
      <c r="R376" s="26">
        <f ca="1">Lighting!R375</f>
        <v>0</v>
      </c>
      <c r="S376" s="26">
        <f>Lighting!Y375</f>
        <v>0</v>
      </c>
      <c r="T376" s="26" t="str">
        <f ca="1">Lighting!Z375</f>
        <v/>
      </c>
      <c r="U376" s="26">
        <f ca="1">Lighting!AA375</f>
        <v>0</v>
      </c>
      <c r="V376" s="210" t="str">
        <f ca="1">Lighting!AC375</f>
        <v/>
      </c>
      <c r="W376" s="210" t="str">
        <f ca="1">Lighting!AD375</f>
        <v/>
      </c>
      <c r="X376" s="210" t="str">
        <f ca="1">Lighting!AE375</f>
        <v/>
      </c>
      <c r="Y376" s="210">
        <f ca="1">Lighting!AF375</f>
        <v>0</v>
      </c>
      <c r="Z376" s="210" t="str">
        <f>Lighting!AH375</f>
        <v/>
      </c>
      <c r="AA376" s="210">
        <f>Lighting!AI375</f>
        <v>0</v>
      </c>
      <c r="AB376" s="210" t="str">
        <f>Lighting!AJ375</f>
        <v>NA</v>
      </c>
      <c r="AC376" s="210">
        <f>Lighting!AK375</f>
        <v>0</v>
      </c>
      <c r="AD376" s="210" t="str">
        <f>Lighting!AL375</f>
        <v/>
      </c>
    </row>
    <row r="377" spans="1:30" x14ac:dyDescent="0.35">
      <c r="A377" s="26">
        <f>Lighting!A376</f>
        <v>0</v>
      </c>
      <c r="B377" s="26">
        <f>Lighting!B376</f>
        <v>0</v>
      </c>
      <c r="C377" s="26">
        <f>Lighting!C376</f>
        <v>0</v>
      </c>
      <c r="D377" s="26">
        <f>Lighting!D376</f>
        <v>0</v>
      </c>
      <c r="E377" s="26">
        <f>Lighting!E376</f>
        <v>0</v>
      </c>
      <c r="F377" s="26" t="str">
        <f ca="1">Lighting!F376</f>
        <v/>
      </c>
      <c r="G377" s="26" t="str">
        <f>Lighting!G376</f>
        <v>None</v>
      </c>
      <c r="H377" s="26">
        <f>Lighting!H376</f>
        <v>0</v>
      </c>
      <c r="I377" s="26" t="str">
        <f>Lighting!I376</f>
        <v/>
      </c>
      <c r="J377" s="26">
        <f>Lighting!J376</f>
        <v>0</v>
      </c>
      <c r="K377" s="26" t="str">
        <f>Lighting!K376</f>
        <v/>
      </c>
      <c r="L377" s="26" t="str">
        <f>Lighting!L376</f>
        <v/>
      </c>
      <c r="M377" s="26" t="str">
        <f>Lighting!M376</f>
        <v>None</v>
      </c>
      <c r="N377" s="26">
        <f>Lighting!N376</f>
        <v>0</v>
      </c>
      <c r="O377" s="26">
        <f>Lighting!O376</f>
        <v>0</v>
      </c>
      <c r="P377" s="26">
        <f ca="1">Lighting!P376</f>
        <v>0</v>
      </c>
      <c r="Q377" s="26">
        <f>Lighting!Q376</f>
        <v>0</v>
      </c>
      <c r="R377" s="26">
        <f ca="1">Lighting!R376</f>
        <v>0</v>
      </c>
      <c r="S377" s="26">
        <f>Lighting!Y376</f>
        <v>0</v>
      </c>
      <c r="T377" s="26" t="str">
        <f ca="1">Lighting!Z376</f>
        <v/>
      </c>
      <c r="U377" s="26">
        <f ca="1">Lighting!AA376</f>
        <v>0</v>
      </c>
      <c r="V377" s="210" t="str">
        <f ca="1">Lighting!AC376</f>
        <v/>
      </c>
      <c r="W377" s="210" t="str">
        <f ca="1">Lighting!AD376</f>
        <v/>
      </c>
      <c r="X377" s="210" t="str">
        <f ca="1">Lighting!AE376</f>
        <v/>
      </c>
      <c r="Y377" s="210">
        <f ca="1">Lighting!AF376</f>
        <v>0</v>
      </c>
      <c r="Z377" s="210" t="str">
        <f>Lighting!AH376</f>
        <v/>
      </c>
      <c r="AA377" s="210">
        <f>Lighting!AI376</f>
        <v>0</v>
      </c>
      <c r="AB377" s="210" t="str">
        <f>Lighting!AJ376</f>
        <v>NA</v>
      </c>
      <c r="AC377" s="210">
        <f>Lighting!AK376</f>
        <v>0</v>
      </c>
      <c r="AD377" s="210" t="str">
        <f>Lighting!AL376</f>
        <v/>
      </c>
    </row>
    <row r="378" spans="1:30" x14ac:dyDescent="0.35">
      <c r="A378" s="26">
        <f>Lighting!A377</f>
        <v>0</v>
      </c>
      <c r="B378" s="26">
        <f>Lighting!B377</f>
        <v>0</v>
      </c>
      <c r="C378" s="26">
        <f>Lighting!C377</f>
        <v>0</v>
      </c>
      <c r="D378" s="26">
        <f>Lighting!D377</f>
        <v>0</v>
      </c>
      <c r="E378" s="26">
        <f>Lighting!E377</f>
        <v>0</v>
      </c>
      <c r="F378" s="26" t="str">
        <f ca="1">Lighting!F377</f>
        <v/>
      </c>
      <c r="G378" s="26" t="str">
        <f>Lighting!G377</f>
        <v>None</v>
      </c>
      <c r="H378" s="26">
        <f>Lighting!H377</f>
        <v>0</v>
      </c>
      <c r="I378" s="26" t="str">
        <f>Lighting!I377</f>
        <v/>
      </c>
      <c r="J378" s="26">
        <f>Lighting!J377</f>
        <v>0</v>
      </c>
      <c r="K378" s="26" t="str">
        <f>Lighting!K377</f>
        <v/>
      </c>
      <c r="L378" s="26" t="str">
        <f>Lighting!L377</f>
        <v/>
      </c>
      <c r="M378" s="26" t="str">
        <f>Lighting!M377</f>
        <v>None</v>
      </c>
      <c r="N378" s="26">
        <f>Lighting!N377</f>
        <v>0</v>
      </c>
      <c r="O378" s="26">
        <f>Lighting!O377</f>
        <v>0</v>
      </c>
      <c r="P378" s="26">
        <f ca="1">Lighting!P377</f>
        <v>0</v>
      </c>
      <c r="Q378" s="26">
        <f>Lighting!Q377</f>
        <v>0</v>
      </c>
      <c r="R378" s="26">
        <f ca="1">Lighting!R377</f>
        <v>0</v>
      </c>
      <c r="S378" s="26">
        <f>Lighting!Y377</f>
        <v>0</v>
      </c>
      <c r="T378" s="26" t="str">
        <f ca="1">Lighting!Z377</f>
        <v/>
      </c>
      <c r="U378" s="26">
        <f ca="1">Lighting!AA377</f>
        <v>0</v>
      </c>
      <c r="V378" s="210" t="str">
        <f ca="1">Lighting!AC377</f>
        <v/>
      </c>
      <c r="W378" s="210" t="str">
        <f ca="1">Lighting!AD377</f>
        <v/>
      </c>
      <c r="X378" s="210" t="str">
        <f ca="1">Lighting!AE377</f>
        <v/>
      </c>
      <c r="Y378" s="210">
        <f ca="1">Lighting!AF377</f>
        <v>0</v>
      </c>
      <c r="Z378" s="210" t="str">
        <f>Lighting!AH377</f>
        <v/>
      </c>
      <c r="AA378" s="210">
        <f>Lighting!AI377</f>
        <v>0</v>
      </c>
      <c r="AB378" s="210" t="str">
        <f>Lighting!AJ377</f>
        <v>NA</v>
      </c>
      <c r="AC378" s="210">
        <f>Lighting!AK377</f>
        <v>0</v>
      </c>
      <c r="AD378" s="210" t="str">
        <f>Lighting!AL377</f>
        <v/>
      </c>
    </row>
    <row r="379" spans="1:30" x14ac:dyDescent="0.35">
      <c r="A379" s="26">
        <f>Lighting!A378</f>
        <v>0</v>
      </c>
      <c r="B379" s="26">
        <f>Lighting!B378</f>
        <v>0</v>
      </c>
      <c r="C379" s="26">
        <f>Lighting!C378</f>
        <v>0</v>
      </c>
      <c r="D379" s="26">
        <f>Lighting!D378</f>
        <v>0</v>
      </c>
      <c r="E379" s="26">
        <f>Lighting!E378</f>
        <v>0</v>
      </c>
      <c r="F379" s="26" t="str">
        <f ca="1">Lighting!F378</f>
        <v/>
      </c>
      <c r="G379" s="26" t="str">
        <f>Lighting!G378</f>
        <v>None</v>
      </c>
      <c r="H379" s="26">
        <f>Lighting!H378</f>
        <v>0</v>
      </c>
      <c r="I379" s="26" t="str">
        <f>Lighting!I378</f>
        <v/>
      </c>
      <c r="J379" s="26">
        <f>Lighting!J378</f>
        <v>0</v>
      </c>
      <c r="K379" s="26" t="str">
        <f>Lighting!K378</f>
        <v/>
      </c>
      <c r="L379" s="26" t="str">
        <f>Lighting!L378</f>
        <v/>
      </c>
      <c r="M379" s="26" t="str">
        <f>Lighting!M378</f>
        <v>None</v>
      </c>
      <c r="N379" s="26">
        <f>Lighting!N378</f>
        <v>0</v>
      </c>
      <c r="O379" s="26">
        <f>Lighting!O378</f>
        <v>0</v>
      </c>
      <c r="P379" s="26">
        <f ca="1">Lighting!P378</f>
        <v>0</v>
      </c>
      <c r="Q379" s="26">
        <f>Lighting!Q378</f>
        <v>0</v>
      </c>
      <c r="R379" s="26">
        <f ca="1">Lighting!R378</f>
        <v>0</v>
      </c>
      <c r="S379" s="26">
        <f>Lighting!Y378</f>
        <v>0</v>
      </c>
      <c r="T379" s="26" t="str">
        <f ca="1">Lighting!Z378</f>
        <v/>
      </c>
      <c r="U379" s="26">
        <f ca="1">Lighting!AA378</f>
        <v>0</v>
      </c>
      <c r="V379" s="210" t="str">
        <f ca="1">Lighting!AC378</f>
        <v/>
      </c>
      <c r="W379" s="210" t="str">
        <f ca="1">Lighting!AD378</f>
        <v/>
      </c>
      <c r="X379" s="210" t="str">
        <f ca="1">Lighting!AE378</f>
        <v/>
      </c>
      <c r="Y379" s="210">
        <f ca="1">Lighting!AF378</f>
        <v>0</v>
      </c>
      <c r="Z379" s="210" t="str">
        <f>Lighting!AH378</f>
        <v/>
      </c>
      <c r="AA379" s="210">
        <f>Lighting!AI378</f>
        <v>0</v>
      </c>
      <c r="AB379" s="210" t="str">
        <f>Lighting!AJ378</f>
        <v>NA</v>
      </c>
      <c r="AC379" s="210">
        <f>Lighting!AK378</f>
        <v>0</v>
      </c>
      <c r="AD379" s="210" t="str">
        <f>Lighting!AL378</f>
        <v/>
      </c>
    </row>
    <row r="380" spans="1:30" x14ac:dyDescent="0.35">
      <c r="A380" s="26">
        <f>Lighting!A379</f>
        <v>0</v>
      </c>
      <c r="B380" s="26">
        <f>Lighting!B379</f>
        <v>0</v>
      </c>
      <c r="C380" s="26">
        <f>Lighting!C379</f>
        <v>0</v>
      </c>
      <c r="D380" s="26">
        <f>Lighting!D379</f>
        <v>0</v>
      </c>
      <c r="E380" s="26">
        <f>Lighting!E379</f>
        <v>0</v>
      </c>
      <c r="F380" s="26" t="str">
        <f ca="1">Lighting!F379</f>
        <v/>
      </c>
      <c r="G380" s="26" t="str">
        <f>Lighting!G379</f>
        <v>None</v>
      </c>
      <c r="H380" s="26">
        <f>Lighting!H379</f>
        <v>0</v>
      </c>
      <c r="I380" s="26" t="str">
        <f>Lighting!I379</f>
        <v/>
      </c>
      <c r="J380" s="26">
        <f>Lighting!J379</f>
        <v>0</v>
      </c>
      <c r="K380" s="26" t="str">
        <f>Lighting!K379</f>
        <v/>
      </c>
      <c r="L380" s="26" t="str">
        <f>Lighting!L379</f>
        <v/>
      </c>
      <c r="M380" s="26" t="str">
        <f>Lighting!M379</f>
        <v>None</v>
      </c>
      <c r="N380" s="26">
        <f>Lighting!N379</f>
        <v>0</v>
      </c>
      <c r="O380" s="26">
        <f>Lighting!O379</f>
        <v>0</v>
      </c>
      <c r="P380" s="26">
        <f ca="1">Lighting!P379</f>
        <v>0</v>
      </c>
      <c r="Q380" s="26">
        <f>Lighting!Q379</f>
        <v>0</v>
      </c>
      <c r="R380" s="26">
        <f ca="1">Lighting!R379</f>
        <v>0</v>
      </c>
      <c r="S380" s="26">
        <f>Lighting!Y379</f>
        <v>0</v>
      </c>
      <c r="T380" s="26" t="str">
        <f ca="1">Lighting!Z379</f>
        <v/>
      </c>
      <c r="U380" s="26">
        <f ca="1">Lighting!AA379</f>
        <v>0</v>
      </c>
      <c r="V380" s="210" t="str">
        <f ca="1">Lighting!AC379</f>
        <v/>
      </c>
      <c r="W380" s="210" t="str">
        <f ca="1">Lighting!AD379</f>
        <v/>
      </c>
      <c r="X380" s="210" t="str">
        <f ca="1">Lighting!AE379</f>
        <v/>
      </c>
      <c r="Y380" s="210">
        <f ca="1">Lighting!AF379</f>
        <v>0</v>
      </c>
      <c r="Z380" s="210" t="str">
        <f>Lighting!AH379</f>
        <v/>
      </c>
      <c r="AA380" s="210">
        <f>Lighting!AI379</f>
        <v>0</v>
      </c>
      <c r="AB380" s="210" t="str">
        <f>Lighting!AJ379</f>
        <v>NA</v>
      </c>
      <c r="AC380" s="210">
        <f>Lighting!AK379</f>
        <v>0</v>
      </c>
      <c r="AD380" s="210" t="str">
        <f>Lighting!AL379</f>
        <v/>
      </c>
    </row>
    <row r="381" spans="1:30" x14ac:dyDescent="0.35">
      <c r="A381" s="26">
        <f>Lighting!A380</f>
        <v>0</v>
      </c>
      <c r="B381" s="26">
        <f>Lighting!B380</f>
        <v>0</v>
      </c>
      <c r="C381" s="26">
        <f>Lighting!C380</f>
        <v>0</v>
      </c>
      <c r="D381" s="26">
        <f>Lighting!D380</f>
        <v>0</v>
      </c>
      <c r="E381" s="26">
        <f>Lighting!E380</f>
        <v>0</v>
      </c>
      <c r="F381" s="26" t="str">
        <f ca="1">Lighting!F380</f>
        <v/>
      </c>
      <c r="G381" s="26" t="str">
        <f>Lighting!G380</f>
        <v>None</v>
      </c>
      <c r="H381" s="26">
        <f>Lighting!H380</f>
        <v>0</v>
      </c>
      <c r="I381" s="26" t="str">
        <f>Lighting!I380</f>
        <v/>
      </c>
      <c r="J381" s="26">
        <f>Lighting!J380</f>
        <v>0</v>
      </c>
      <c r="K381" s="26" t="str">
        <f>Lighting!K380</f>
        <v/>
      </c>
      <c r="L381" s="26" t="str">
        <f>Lighting!L380</f>
        <v/>
      </c>
      <c r="M381" s="26" t="str">
        <f>Lighting!M380</f>
        <v>None</v>
      </c>
      <c r="N381" s="26">
        <f>Lighting!N380</f>
        <v>0</v>
      </c>
      <c r="O381" s="26">
        <f>Lighting!O380</f>
        <v>0</v>
      </c>
      <c r="P381" s="26">
        <f ca="1">Lighting!P380</f>
        <v>0</v>
      </c>
      <c r="Q381" s="26">
        <f>Lighting!Q380</f>
        <v>0</v>
      </c>
      <c r="R381" s="26">
        <f ca="1">Lighting!R380</f>
        <v>0</v>
      </c>
      <c r="S381" s="26">
        <f>Lighting!Y380</f>
        <v>0</v>
      </c>
      <c r="T381" s="26" t="str">
        <f ca="1">Lighting!Z380</f>
        <v/>
      </c>
      <c r="U381" s="26">
        <f ca="1">Lighting!AA380</f>
        <v>0</v>
      </c>
      <c r="V381" s="210" t="str">
        <f ca="1">Lighting!AC380</f>
        <v/>
      </c>
      <c r="W381" s="210" t="str">
        <f ca="1">Lighting!AD380</f>
        <v/>
      </c>
      <c r="X381" s="210" t="str">
        <f ca="1">Lighting!AE380</f>
        <v/>
      </c>
      <c r="Y381" s="210">
        <f ca="1">Lighting!AF380</f>
        <v>0</v>
      </c>
      <c r="Z381" s="210" t="str">
        <f>Lighting!AH380</f>
        <v/>
      </c>
      <c r="AA381" s="210">
        <f>Lighting!AI380</f>
        <v>0</v>
      </c>
      <c r="AB381" s="210" t="str">
        <f>Lighting!AJ380</f>
        <v>NA</v>
      </c>
      <c r="AC381" s="210">
        <f>Lighting!AK380</f>
        <v>0</v>
      </c>
      <c r="AD381" s="210" t="str">
        <f>Lighting!AL380</f>
        <v/>
      </c>
    </row>
    <row r="382" spans="1:30" x14ac:dyDescent="0.35">
      <c r="A382" s="26">
        <f>Lighting!A381</f>
        <v>0</v>
      </c>
      <c r="B382" s="26">
        <f>Lighting!B381</f>
        <v>0</v>
      </c>
      <c r="C382" s="26">
        <f>Lighting!C381</f>
        <v>0</v>
      </c>
      <c r="D382" s="26">
        <f>Lighting!D381</f>
        <v>0</v>
      </c>
      <c r="E382" s="26">
        <f>Lighting!E381</f>
        <v>0</v>
      </c>
      <c r="F382" s="26" t="str">
        <f ca="1">Lighting!F381</f>
        <v/>
      </c>
      <c r="G382" s="26" t="str">
        <f>Lighting!G381</f>
        <v>None</v>
      </c>
      <c r="H382" s="26">
        <f>Lighting!H381</f>
        <v>0</v>
      </c>
      <c r="I382" s="26" t="str">
        <f>Lighting!I381</f>
        <v/>
      </c>
      <c r="J382" s="26">
        <f>Lighting!J381</f>
        <v>0</v>
      </c>
      <c r="K382" s="26" t="str">
        <f>Lighting!K381</f>
        <v/>
      </c>
      <c r="L382" s="26" t="str">
        <f>Lighting!L381</f>
        <v/>
      </c>
      <c r="M382" s="26" t="str">
        <f>Lighting!M381</f>
        <v>None</v>
      </c>
      <c r="N382" s="26">
        <f>Lighting!N381</f>
        <v>0</v>
      </c>
      <c r="O382" s="26">
        <f>Lighting!O381</f>
        <v>0</v>
      </c>
      <c r="P382" s="26">
        <f ca="1">Lighting!P381</f>
        <v>0</v>
      </c>
      <c r="Q382" s="26">
        <f>Lighting!Q381</f>
        <v>0</v>
      </c>
      <c r="R382" s="26">
        <f ca="1">Lighting!R381</f>
        <v>0</v>
      </c>
      <c r="S382" s="26">
        <f>Lighting!Y381</f>
        <v>0</v>
      </c>
      <c r="T382" s="26" t="str">
        <f ca="1">Lighting!Z381</f>
        <v/>
      </c>
      <c r="U382" s="26">
        <f ca="1">Lighting!AA381</f>
        <v>0</v>
      </c>
      <c r="V382" s="210" t="str">
        <f ca="1">Lighting!AC381</f>
        <v/>
      </c>
      <c r="W382" s="210" t="str">
        <f ca="1">Lighting!AD381</f>
        <v/>
      </c>
      <c r="X382" s="210" t="str">
        <f ca="1">Lighting!AE381</f>
        <v/>
      </c>
      <c r="Y382" s="210">
        <f ca="1">Lighting!AF381</f>
        <v>0</v>
      </c>
      <c r="Z382" s="210" t="str">
        <f>Lighting!AH381</f>
        <v/>
      </c>
      <c r="AA382" s="210">
        <f>Lighting!AI381</f>
        <v>0</v>
      </c>
      <c r="AB382" s="210" t="str">
        <f>Lighting!AJ381</f>
        <v>NA</v>
      </c>
      <c r="AC382" s="210">
        <f>Lighting!AK381</f>
        <v>0</v>
      </c>
      <c r="AD382" s="210" t="str">
        <f>Lighting!AL381</f>
        <v/>
      </c>
    </row>
    <row r="383" spans="1:30" x14ac:dyDescent="0.35">
      <c r="A383" s="26">
        <f>Lighting!A382</f>
        <v>0</v>
      </c>
      <c r="B383" s="26">
        <f>Lighting!B382</f>
        <v>0</v>
      </c>
      <c r="C383" s="26">
        <f>Lighting!C382</f>
        <v>0</v>
      </c>
      <c r="D383" s="26">
        <f>Lighting!D382</f>
        <v>0</v>
      </c>
      <c r="E383" s="26">
        <f>Lighting!E382</f>
        <v>0</v>
      </c>
      <c r="F383" s="26" t="str">
        <f ca="1">Lighting!F382</f>
        <v/>
      </c>
      <c r="G383" s="26" t="str">
        <f>Lighting!G382</f>
        <v>None</v>
      </c>
      <c r="H383" s="26">
        <f>Lighting!H382</f>
        <v>0</v>
      </c>
      <c r="I383" s="26" t="str">
        <f>Lighting!I382</f>
        <v/>
      </c>
      <c r="J383" s="26">
        <f>Lighting!J382</f>
        <v>0</v>
      </c>
      <c r="K383" s="26" t="str">
        <f>Lighting!K382</f>
        <v/>
      </c>
      <c r="L383" s="26" t="str">
        <f>Lighting!L382</f>
        <v/>
      </c>
      <c r="M383" s="26" t="str">
        <f>Lighting!M382</f>
        <v>None</v>
      </c>
      <c r="N383" s="26">
        <f>Lighting!N382</f>
        <v>0</v>
      </c>
      <c r="O383" s="26">
        <f>Lighting!O382</f>
        <v>0</v>
      </c>
      <c r="P383" s="26">
        <f ca="1">Lighting!P382</f>
        <v>0</v>
      </c>
      <c r="Q383" s="26">
        <f>Lighting!Q382</f>
        <v>0</v>
      </c>
      <c r="R383" s="26">
        <f ca="1">Lighting!R382</f>
        <v>0</v>
      </c>
      <c r="S383" s="26">
        <f>Lighting!Y382</f>
        <v>0</v>
      </c>
      <c r="T383" s="26" t="str">
        <f ca="1">Lighting!Z382</f>
        <v/>
      </c>
      <c r="U383" s="26">
        <f ca="1">Lighting!AA382</f>
        <v>0</v>
      </c>
      <c r="V383" s="210" t="str">
        <f ca="1">Lighting!AC382</f>
        <v/>
      </c>
      <c r="W383" s="210" t="str">
        <f ca="1">Lighting!AD382</f>
        <v/>
      </c>
      <c r="X383" s="210" t="str">
        <f ca="1">Lighting!AE382</f>
        <v/>
      </c>
      <c r="Y383" s="210">
        <f ca="1">Lighting!AF382</f>
        <v>0</v>
      </c>
      <c r="Z383" s="210" t="str">
        <f>Lighting!AH382</f>
        <v/>
      </c>
      <c r="AA383" s="210">
        <f>Lighting!AI382</f>
        <v>0</v>
      </c>
      <c r="AB383" s="210" t="str">
        <f>Lighting!AJ382</f>
        <v>NA</v>
      </c>
      <c r="AC383" s="210">
        <f>Lighting!AK382</f>
        <v>0</v>
      </c>
      <c r="AD383" s="210" t="str">
        <f>Lighting!AL382</f>
        <v/>
      </c>
    </row>
    <row r="384" spans="1:30" x14ac:dyDescent="0.35">
      <c r="A384" s="26">
        <f>Lighting!A383</f>
        <v>0</v>
      </c>
      <c r="B384" s="26">
        <f>Lighting!B383</f>
        <v>0</v>
      </c>
      <c r="C384" s="26">
        <f>Lighting!C383</f>
        <v>0</v>
      </c>
      <c r="D384" s="26">
        <f>Lighting!D383</f>
        <v>0</v>
      </c>
      <c r="E384" s="26">
        <f>Lighting!E383</f>
        <v>0</v>
      </c>
      <c r="F384" s="26" t="str">
        <f ca="1">Lighting!F383</f>
        <v/>
      </c>
      <c r="G384" s="26" t="str">
        <f>Lighting!G383</f>
        <v>None</v>
      </c>
      <c r="H384" s="26">
        <f>Lighting!H383</f>
        <v>0</v>
      </c>
      <c r="I384" s="26" t="str">
        <f>Lighting!I383</f>
        <v/>
      </c>
      <c r="J384" s="26">
        <f>Lighting!J383</f>
        <v>0</v>
      </c>
      <c r="K384" s="26" t="str">
        <f>Lighting!K383</f>
        <v/>
      </c>
      <c r="L384" s="26" t="str">
        <f>Lighting!L383</f>
        <v/>
      </c>
      <c r="M384" s="26" t="str">
        <f>Lighting!M383</f>
        <v>None</v>
      </c>
      <c r="N384" s="26">
        <f>Lighting!N383</f>
        <v>0</v>
      </c>
      <c r="O384" s="26">
        <f>Lighting!O383</f>
        <v>0</v>
      </c>
      <c r="P384" s="26">
        <f ca="1">Lighting!P383</f>
        <v>0</v>
      </c>
      <c r="Q384" s="26">
        <f>Lighting!Q383</f>
        <v>0</v>
      </c>
      <c r="R384" s="26">
        <f ca="1">Lighting!R383</f>
        <v>0</v>
      </c>
      <c r="S384" s="26">
        <f>Lighting!Y383</f>
        <v>0</v>
      </c>
      <c r="T384" s="26" t="str">
        <f ca="1">Lighting!Z383</f>
        <v/>
      </c>
      <c r="U384" s="26">
        <f ca="1">Lighting!AA383</f>
        <v>0</v>
      </c>
      <c r="V384" s="210" t="str">
        <f ca="1">Lighting!AC383</f>
        <v/>
      </c>
      <c r="W384" s="210" t="str">
        <f ca="1">Lighting!AD383</f>
        <v/>
      </c>
      <c r="X384" s="210" t="str">
        <f ca="1">Lighting!AE383</f>
        <v/>
      </c>
      <c r="Y384" s="210">
        <f ca="1">Lighting!AF383</f>
        <v>0</v>
      </c>
      <c r="Z384" s="210" t="str">
        <f>Lighting!AH383</f>
        <v/>
      </c>
      <c r="AA384" s="210">
        <f>Lighting!AI383</f>
        <v>0</v>
      </c>
      <c r="AB384" s="210" t="str">
        <f>Lighting!AJ383</f>
        <v>NA</v>
      </c>
      <c r="AC384" s="210">
        <f>Lighting!AK383</f>
        <v>0</v>
      </c>
      <c r="AD384" s="210" t="str">
        <f>Lighting!AL383</f>
        <v/>
      </c>
    </row>
    <row r="385" spans="1:30" x14ac:dyDescent="0.35">
      <c r="A385" s="26">
        <f>Lighting!A384</f>
        <v>0</v>
      </c>
      <c r="B385" s="26">
        <f>Lighting!B384</f>
        <v>0</v>
      </c>
      <c r="C385" s="26">
        <f>Lighting!C384</f>
        <v>0</v>
      </c>
      <c r="D385" s="26">
        <f>Lighting!D384</f>
        <v>0</v>
      </c>
      <c r="E385" s="26">
        <f>Lighting!E384</f>
        <v>0</v>
      </c>
      <c r="F385" s="26" t="str">
        <f ca="1">Lighting!F384</f>
        <v/>
      </c>
      <c r="G385" s="26" t="str">
        <f>Lighting!G384</f>
        <v>None</v>
      </c>
      <c r="H385" s="26">
        <f>Lighting!H384</f>
        <v>0</v>
      </c>
      <c r="I385" s="26" t="str">
        <f>Lighting!I384</f>
        <v/>
      </c>
      <c r="J385" s="26">
        <f>Lighting!J384</f>
        <v>0</v>
      </c>
      <c r="K385" s="26" t="str">
        <f>Lighting!K384</f>
        <v/>
      </c>
      <c r="L385" s="26" t="str">
        <f>Lighting!L384</f>
        <v/>
      </c>
      <c r="M385" s="26" t="str">
        <f>Lighting!M384</f>
        <v>None</v>
      </c>
      <c r="N385" s="26">
        <f>Lighting!N384</f>
        <v>0</v>
      </c>
      <c r="O385" s="26">
        <f>Lighting!O384</f>
        <v>0</v>
      </c>
      <c r="P385" s="26">
        <f ca="1">Lighting!P384</f>
        <v>0</v>
      </c>
      <c r="Q385" s="26">
        <f>Lighting!Q384</f>
        <v>0</v>
      </c>
      <c r="R385" s="26">
        <f ca="1">Lighting!R384</f>
        <v>0</v>
      </c>
      <c r="S385" s="26">
        <f>Lighting!Y384</f>
        <v>0</v>
      </c>
      <c r="T385" s="26" t="str">
        <f ca="1">Lighting!Z384</f>
        <v/>
      </c>
      <c r="U385" s="26">
        <f ca="1">Lighting!AA384</f>
        <v>0</v>
      </c>
      <c r="V385" s="210" t="str">
        <f ca="1">Lighting!AC384</f>
        <v/>
      </c>
      <c r="W385" s="210" t="str">
        <f ca="1">Lighting!AD384</f>
        <v/>
      </c>
      <c r="X385" s="210" t="str">
        <f ca="1">Lighting!AE384</f>
        <v/>
      </c>
      <c r="Y385" s="210">
        <f ca="1">Lighting!AF384</f>
        <v>0</v>
      </c>
      <c r="Z385" s="210" t="str">
        <f>Lighting!AH384</f>
        <v/>
      </c>
      <c r="AA385" s="210">
        <f>Lighting!AI384</f>
        <v>0</v>
      </c>
      <c r="AB385" s="210" t="str">
        <f>Lighting!AJ384</f>
        <v>NA</v>
      </c>
      <c r="AC385" s="210">
        <f>Lighting!AK384</f>
        <v>0</v>
      </c>
      <c r="AD385" s="210" t="str">
        <f>Lighting!AL384</f>
        <v/>
      </c>
    </row>
    <row r="386" spans="1:30" x14ac:dyDescent="0.35">
      <c r="A386" s="26">
        <f>Lighting!A385</f>
        <v>0</v>
      </c>
      <c r="B386" s="26">
        <f>Lighting!B385</f>
        <v>0</v>
      </c>
      <c r="C386" s="26">
        <f>Lighting!C385</f>
        <v>0</v>
      </c>
      <c r="D386" s="26">
        <f>Lighting!D385</f>
        <v>0</v>
      </c>
      <c r="E386" s="26">
        <f>Lighting!E385</f>
        <v>0</v>
      </c>
      <c r="F386" s="26" t="str">
        <f ca="1">Lighting!F385</f>
        <v/>
      </c>
      <c r="G386" s="26" t="str">
        <f>Lighting!G385</f>
        <v>None</v>
      </c>
      <c r="H386" s="26">
        <f>Lighting!H385</f>
        <v>0</v>
      </c>
      <c r="I386" s="26" t="str">
        <f>Lighting!I385</f>
        <v/>
      </c>
      <c r="J386" s="26">
        <f>Lighting!J385</f>
        <v>0</v>
      </c>
      <c r="K386" s="26" t="str">
        <f>Lighting!K385</f>
        <v/>
      </c>
      <c r="L386" s="26" t="str">
        <f>Lighting!L385</f>
        <v/>
      </c>
      <c r="M386" s="26" t="str">
        <f>Lighting!M385</f>
        <v>None</v>
      </c>
      <c r="N386" s="26">
        <f>Lighting!N385</f>
        <v>0</v>
      </c>
      <c r="O386" s="26">
        <f>Lighting!O385</f>
        <v>0</v>
      </c>
      <c r="P386" s="26">
        <f ca="1">Lighting!P385</f>
        <v>0</v>
      </c>
      <c r="Q386" s="26">
        <f>Lighting!Q385</f>
        <v>0</v>
      </c>
      <c r="R386" s="26">
        <f ca="1">Lighting!R385</f>
        <v>0</v>
      </c>
      <c r="S386" s="26">
        <f>Lighting!Y385</f>
        <v>0</v>
      </c>
      <c r="T386" s="26" t="str">
        <f ca="1">Lighting!Z385</f>
        <v/>
      </c>
      <c r="U386" s="26">
        <f ca="1">Lighting!AA385</f>
        <v>0</v>
      </c>
      <c r="V386" s="210" t="str">
        <f ca="1">Lighting!AC385</f>
        <v/>
      </c>
      <c r="W386" s="210" t="str">
        <f ca="1">Lighting!AD385</f>
        <v/>
      </c>
      <c r="X386" s="210" t="str">
        <f ca="1">Lighting!AE385</f>
        <v/>
      </c>
      <c r="Y386" s="210">
        <f ca="1">Lighting!AF385</f>
        <v>0</v>
      </c>
      <c r="Z386" s="210" t="str">
        <f>Lighting!AH385</f>
        <v/>
      </c>
      <c r="AA386" s="210">
        <f>Lighting!AI385</f>
        <v>0</v>
      </c>
      <c r="AB386" s="210" t="str">
        <f>Lighting!AJ385</f>
        <v>NA</v>
      </c>
      <c r="AC386" s="210">
        <f>Lighting!AK385</f>
        <v>0</v>
      </c>
      <c r="AD386" s="210" t="str">
        <f>Lighting!AL385</f>
        <v/>
      </c>
    </row>
    <row r="387" spans="1:30" x14ac:dyDescent="0.35">
      <c r="A387" s="26">
        <f>Lighting!A386</f>
        <v>0</v>
      </c>
      <c r="B387" s="26">
        <f>Lighting!B386</f>
        <v>0</v>
      </c>
      <c r="C387" s="26">
        <f>Lighting!C386</f>
        <v>0</v>
      </c>
      <c r="D387" s="26">
        <f>Lighting!D386</f>
        <v>0</v>
      </c>
      <c r="E387" s="26">
        <f>Lighting!E386</f>
        <v>0</v>
      </c>
      <c r="F387" s="26" t="str">
        <f ca="1">Lighting!F386</f>
        <v/>
      </c>
      <c r="G387" s="26" t="str">
        <f>Lighting!G386</f>
        <v>None</v>
      </c>
      <c r="H387" s="26">
        <f>Lighting!H386</f>
        <v>0</v>
      </c>
      <c r="I387" s="26" t="str">
        <f>Lighting!I386</f>
        <v/>
      </c>
      <c r="J387" s="26">
        <f>Lighting!J386</f>
        <v>0</v>
      </c>
      <c r="K387" s="26" t="str">
        <f>Lighting!K386</f>
        <v/>
      </c>
      <c r="L387" s="26" t="str">
        <f>Lighting!L386</f>
        <v/>
      </c>
      <c r="M387" s="26" t="str">
        <f>Lighting!M386</f>
        <v>None</v>
      </c>
      <c r="N387" s="26">
        <f>Lighting!N386</f>
        <v>0</v>
      </c>
      <c r="O387" s="26">
        <f>Lighting!O386</f>
        <v>0</v>
      </c>
      <c r="P387" s="26">
        <f ca="1">Lighting!P386</f>
        <v>0</v>
      </c>
      <c r="Q387" s="26">
        <f>Lighting!Q386</f>
        <v>0</v>
      </c>
      <c r="R387" s="26">
        <f ca="1">Lighting!R386</f>
        <v>0</v>
      </c>
      <c r="S387" s="26">
        <f>Lighting!Y386</f>
        <v>0</v>
      </c>
      <c r="T387" s="26" t="str">
        <f ca="1">Lighting!Z386</f>
        <v/>
      </c>
      <c r="U387" s="26">
        <f ca="1">Lighting!AA386</f>
        <v>0</v>
      </c>
      <c r="V387" s="210" t="str">
        <f ca="1">Lighting!AC386</f>
        <v/>
      </c>
      <c r="W387" s="210" t="str">
        <f ca="1">Lighting!AD386</f>
        <v/>
      </c>
      <c r="X387" s="210" t="str">
        <f ca="1">Lighting!AE386</f>
        <v/>
      </c>
      <c r="Y387" s="210">
        <f ca="1">Lighting!AF386</f>
        <v>0</v>
      </c>
      <c r="Z387" s="210" t="str">
        <f>Lighting!AH386</f>
        <v/>
      </c>
      <c r="AA387" s="210">
        <f>Lighting!AI386</f>
        <v>0</v>
      </c>
      <c r="AB387" s="210" t="str">
        <f>Lighting!AJ386</f>
        <v>NA</v>
      </c>
      <c r="AC387" s="210">
        <f>Lighting!AK386</f>
        <v>0</v>
      </c>
      <c r="AD387" s="210" t="str">
        <f>Lighting!AL386</f>
        <v/>
      </c>
    </row>
    <row r="388" spans="1:30" x14ac:dyDescent="0.35">
      <c r="A388" s="26">
        <f>Lighting!A387</f>
        <v>0</v>
      </c>
      <c r="B388" s="26">
        <f>Lighting!B387</f>
        <v>0</v>
      </c>
      <c r="C388" s="26">
        <f>Lighting!C387</f>
        <v>0</v>
      </c>
      <c r="D388" s="26">
        <f>Lighting!D387</f>
        <v>0</v>
      </c>
      <c r="E388" s="26">
        <f>Lighting!E387</f>
        <v>0</v>
      </c>
      <c r="F388" s="26" t="str">
        <f ca="1">Lighting!F387</f>
        <v/>
      </c>
      <c r="G388" s="26" t="str">
        <f>Lighting!G387</f>
        <v>None</v>
      </c>
      <c r="H388" s="26">
        <f>Lighting!H387</f>
        <v>0</v>
      </c>
      <c r="I388" s="26" t="str">
        <f>Lighting!I387</f>
        <v/>
      </c>
      <c r="J388" s="26">
        <f>Lighting!J387</f>
        <v>0</v>
      </c>
      <c r="K388" s="26" t="str">
        <f>Lighting!K387</f>
        <v/>
      </c>
      <c r="L388" s="26" t="str">
        <f>Lighting!L387</f>
        <v/>
      </c>
      <c r="M388" s="26" t="str">
        <f>Lighting!M387</f>
        <v>None</v>
      </c>
      <c r="N388" s="26">
        <f>Lighting!N387</f>
        <v>0</v>
      </c>
      <c r="O388" s="26">
        <f>Lighting!O387</f>
        <v>0</v>
      </c>
      <c r="P388" s="26">
        <f ca="1">Lighting!P387</f>
        <v>0</v>
      </c>
      <c r="Q388" s="26">
        <f>Lighting!Q387</f>
        <v>0</v>
      </c>
      <c r="R388" s="26">
        <f ca="1">Lighting!R387</f>
        <v>0</v>
      </c>
      <c r="S388" s="26">
        <f>Lighting!Y387</f>
        <v>0</v>
      </c>
      <c r="T388" s="26" t="str">
        <f ca="1">Lighting!Z387</f>
        <v/>
      </c>
      <c r="U388" s="26">
        <f ca="1">Lighting!AA387</f>
        <v>0</v>
      </c>
      <c r="V388" s="210" t="str">
        <f ca="1">Lighting!AC387</f>
        <v/>
      </c>
      <c r="W388" s="210" t="str">
        <f ca="1">Lighting!AD387</f>
        <v/>
      </c>
      <c r="X388" s="210" t="str">
        <f ca="1">Lighting!AE387</f>
        <v/>
      </c>
      <c r="Y388" s="210">
        <f ca="1">Lighting!AF387</f>
        <v>0</v>
      </c>
      <c r="Z388" s="210" t="str">
        <f>Lighting!AH387</f>
        <v/>
      </c>
      <c r="AA388" s="210">
        <f>Lighting!AI387</f>
        <v>0</v>
      </c>
      <c r="AB388" s="210" t="str">
        <f>Lighting!AJ387</f>
        <v>NA</v>
      </c>
      <c r="AC388" s="210">
        <f>Lighting!AK387</f>
        <v>0</v>
      </c>
      <c r="AD388" s="210" t="str">
        <f>Lighting!AL387</f>
        <v/>
      </c>
    </row>
    <row r="389" spans="1:30" x14ac:dyDescent="0.35">
      <c r="A389" s="26">
        <f>Lighting!A388</f>
        <v>0</v>
      </c>
      <c r="B389" s="26">
        <f>Lighting!B388</f>
        <v>0</v>
      </c>
      <c r="C389" s="26">
        <f>Lighting!C388</f>
        <v>0</v>
      </c>
      <c r="D389" s="26">
        <f>Lighting!D388</f>
        <v>0</v>
      </c>
      <c r="E389" s="26">
        <f>Lighting!E388</f>
        <v>0</v>
      </c>
      <c r="F389" s="26" t="str">
        <f ca="1">Lighting!F388</f>
        <v/>
      </c>
      <c r="G389" s="26" t="str">
        <f>Lighting!G388</f>
        <v>None</v>
      </c>
      <c r="H389" s="26">
        <f>Lighting!H388</f>
        <v>0</v>
      </c>
      <c r="I389" s="26" t="str">
        <f>Lighting!I388</f>
        <v/>
      </c>
      <c r="J389" s="26">
        <f>Lighting!J388</f>
        <v>0</v>
      </c>
      <c r="K389" s="26" t="str">
        <f>Lighting!K388</f>
        <v/>
      </c>
      <c r="L389" s="26" t="str">
        <f>Lighting!L388</f>
        <v/>
      </c>
      <c r="M389" s="26" t="str">
        <f>Lighting!M388</f>
        <v>None</v>
      </c>
      <c r="N389" s="26">
        <f>Lighting!N388</f>
        <v>0</v>
      </c>
      <c r="O389" s="26">
        <f>Lighting!O388</f>
        <v>0</v>
      </c>
      <c r="P389" s="26">
        <f ca="1">Lighting!P388</f>
        <v>0</v>
      </c>
      <c r="Q389" s="26">
        <f>Lighting!Q388</f>
        <v>0</v>
      </c>
      <c r="R389" s="26">
        <f ca="1">Lighting!R388</f>
        <v>0</v>
      </c>
      <c r="S389" s="26">
        <f>Lighting!Y388</f>
        <v>0</v>
      </c>
      <c r="T389" s="26" t="str">
        <f ca="1">Lighting!Z388</f>
        <v/>
      </c>
      <c r="U389" s="26">
        <f ca="1">Lighting!AA388</f>
        <v>0</v>
      </c>
      <c r="V389" s="210" t="str">
        <f ca="1">Lighting!AC388</f>
        <v/>
      </c>
      <c r="W389" s="210" t="str">
        <f ca="1">Lighting!AD388</f>
        <v/>
      </c>
      <c r="X389" s="210" t="str">
        <f ca="1">Lighting!AE388</f>
        <v/>
      </c>
      <c r="Y389" s="210">
        <f ca="1">Lighting!AF388</f>
        <v>0</v>
      </c>
      <c r="Z389" s="210" t="str">
        <f>Lighting!AH388</f>
        <v/>
      </c>
      <c r="AA389" s="210">
        <f>Lighting!AI388</f>
        <v>0</v>
      </c>
      <c r="AB389" s="210" t="str">
        <f>Lighting!AJ388</f>
        <v>NA</v>
      </c>
      <c r="AC389" s="210">
        <f>Lighting!AK388</f>
        <v>0</v>
      </c>
      <c r="AD389" s="210" t="str">
        <f>Lighting!AL388</f>
        <v/>
      </c>
    </row>
    <row r="390" spans="1:30" x14ac:dyDescent="0.35">
      <c r="A390" s="26">
        <f>Lighting!A389</f>
        <v>0</v>
      </c>
      <c r="B390" s="26">
        <f>Lighting!B389</f>
        <v>0</v>
      </c>
      <c r="C390" s="26">
        <f>Lighting!C389</f>
        <v>0</v>
      </c>
      <c r="D390" s="26">
        <f>Lighting!D389</f>
        <v>0</v>
      </c>
      <c r="E390" s="26">
        <f>Lighting!E389</f>
        <v>0</v>
      </c>
      <c r="F390" s="26" t="str">
        <f ca="1">Lighting!F389</f>
        <v/>
      </c>
      <c r="G390" s="26" t="str">
        <f>Lighting!G389</f>
        <v>None</v>
      </c>
      <c r="H390" s="26">
        <f>Lighting!H389</f>
        <v>0</v>
      </c>
      <c r="I390" s="26" t="str">
        <f>Lighting!I389</f>
        <v/>
      </c>
      <c r="J390" s="26">
        <f>Lighting!J389</f>
        <v>0</v>
      </c>
      <c r="K390" s="26" t="str">
        <f>Lighting!K389</f>
        <v/>
      </c>
      <c r="L390" s="26" t="str">
        <f>Lighting!L389</f>
        <v/>
      </c>
      <c r="M390" s="26" t="str">
        <f>Lighting!M389</f>
        <v>None</v>
      </c>
      <c r="N390" s="26">
        <f>Lighting!N389</f>
        <v>0</v>
      </c>
      <c r="O390" s="26">
        <f>Lighting!O389</f>
        <v>0</v>
      </c>
      <c r="P390" s="26">
        <f ca="1">Lighting!P389</f>
        <v>0</v>
      </c>
      <c r="Q390" s="26">
        <f>Lighting!Q389</f>
        <v>0</v>
      </c>
      <c r="R390" s="26">
        <f ca="1">Lighting!R389</f>
        <v>0</v>
      </c>
      <c r="S390" s="26">
        <f>Lighting!Y389</f>
        <v>0</v>
      </c>
      <c r="T390" s="26" t="str">
        <f ca="1">Lighting!Z389</f>
        <v/>
      </c>
      <c r="U390" s="26">
        <f ca="1">Lighting!AA389</f>
        <v>0</v>
      </c>
      <c r="V390" s="210" t="str">
        <f ca="1">Lighting!AC389</f>
        <v/>
      </c>
      <c r="W390" s="210" t="str">
        <f ca="1">Lighting!AD389</f>
        <v/>
      </c>
      <c r="X390" s="210" t="str">
        <f ca="1">Lighting!AE389</f>
        <v/>
      </c>
      <c r="Y390" s="210">
        <f ca="1">Lighting!AF389</f>
        <v>0</v>
      </c>
      <c r="Z390" s="210" t="str">
        <f>Lighting!AH389</f>
        <v/>
      </c>
      <c r="AA390" s="210">
        <f>Lighting!AI389</f>
        <v>0</v>
      </c>
      <c r="AB390" s="210" t="str">
        <f>Lighting!AJ389</f>
        <v>NA</v>
      </c>
      <c r="AC390" s="210">
        <f>Lighting!AK389</f>
        <v>0</v>
      </c>
      <c r="AD390" s="210" t="str">
        <f>Lighting!AL389</f>
        <v/>
      </c>
    </row>
    <row r="391" spans="1:30" x14ac:dyDescent="0.35">
      <c r="A391" s="26">
        <f>Lighting!A390</f>
        <v>0</v>
      </c>
      <c r="B391" s="26">
        <f>Lighting!B390</f>
        <v>0</v>
      </c>
      <c r="C391" s="26">
        <f>Lighting!C390</f>
        <v>0</v>
      </c>
      <c r="D391" s="26">
        <f>Lighting!D390</f>
        <v>0</v>
      </c>
      <c r="E391" s="26">
        <f>Lighting!E390</f>
        <v>0</v>
      </c>
      <c r="F391" s="26" t="str">
        <f ca="1">Lighting!F390</f>
        <v/>
      </c>
      <c r="G391" s="26" t="str">
        <f>Lighting!G390</f>
        <v>None</v>
      </c>
      <c r="H391" s="26">
        <f>Lighting!H390</f>
        <v>0</v>
      </c>
      <c r="I391" s="26" t="str">
        <f>Lighting!I390</f>
        <v/>
      </c>
      <c r="J391" s="26">
        <f>Lighting!J390</f>
        <v>0</v>
      </c>
      <c r="K391" s="26" t="str">
        <f>Lighting!K390</f>
        <v/>
      </c>
      <c r="L391" s="26" t="str">
        <f>Lighting!L390</f>
        <v/>
      </c>
      <c r="M391" s="26" t="str">
        <f>Lighting!M390</f>
        <v>None</v>
      </c>
      <c r="N391" s="26">
        <f>Lighting!N390</f>
        <v>0</v>
      </c>
      <c r="O391" s="26">
        <f>Lighting!O390</f>
        <v>0</v>
      </c>
      <c r="P391" s="26">
        <f ca="1">Lighting!P390</f>
        <v>0</v>
      </c>
      <c r="Q391" s="26">
        <f>Lighting!Q390</f>
        <v>0</v>
      </c>
      <c r="R391" s="26">
        <f ca="1">Lighting!R390</f>
        <v>0</v>
      </c>
      <c r="S391" s="26">
        <f>Lighting!Y390</f>
        <v>0</v>
      </c>
      <c r="T391" s="26" t="str">
        <f ca="1">Lighting!Z390</f>
        <v/>
      </c>
      <c r="U391" s="26">
        <f ca="1">Lighting!AA390</f>
        <v>0</v>
      </c>
      <c r="V391" s="210" t="str">
        <f ca="1">Lighting!AC390</f>
        <v/>
      </c>
      <c r="W391" s="210" t="str">
        <f ca="1">Lighting!AD390</f>
        <v/>
      </c>
      <c r="X391" s="210" t="str">
        <f ca="1">Lighting!AE390</f>
        <v/>
      </c>
      <c r="Y391" s="210">
        <f ca="1">Lighting!AF390</f>
        <v>0</v>
      </c>
      <c r="Z391" s="210" t="str">
        <f>Lighting!AH390</f>
        <v/>
      </c>
      <c r="AA391" s="210">
        <f>Lighting!AI390</f>
        <v>0</v>
      </c>
      <c r="AB391" s="210" t="str">
        <f>Lighting!AJ390</f>
        <v>NA</v>
      </c>
      <c r="AC391" s="210">
        <f>Lighting!AK390</f>
        <v>0</v>
      </c>
      <c r="AD391" s="210" t="str">
        <f>Lighting!AL390</f>
        <v/>
      </c>
    </row>
    <row r="392" spans="1:30" x14ac:dyDescent="0.35">
      <c r="A392" s="26">
        <f>Lighting!A391</f>
        <v>0</v>
      </c>
      <c r="B392" s="26">
        <f>Lighting!B391</f>
        <v>0</v>
      </c>
      <c r="C392" s="26">
        <f>Lighting!C391</f>
        <v>0</v>
      </c>
      <c r="D392" s="26">
        <f>Lighting!D391</f>
        <v>0</v>
      </c>
      <c r="E392" s="26">
        <f>Lighting!E391</f>
        <v>0</v>
      </c>
      <c r="F392" s="26" t="str">
        <f ca="1">Lighting!F391</f>
        <v/>
      </c>
      <c r="G392" s="26" t="str">
        <f>Lighting!G391</f>
        <v>None</v>
      </c>
      <c r="H392" s="26">
        <f>Lighting!H391</f>
        <v>0</v>
      </c>
      <c r="I392" s="26" t="str">
        <f>Lighting!I391</f>
        <v/>
      </c>
      <c r="J392" s="26">
        <f>Lighting!J391</f>
        <v>0</v>
      </c>
      <c r="K392" s="26" t="str">
        <f>Lighting!K391</f>
        <v/>
      </c>
      <c r="L392" s="26" t="str">
        <f>Lighting!L391</f>
        <v/>
      </c>
      <c r="M392" s="26" t="str">
        <f>Lighting!M391</f>
        <v>None</v>
      </c>
      <c r="N392" s="26">
        <f>Lighting!N391</f>
        <v>0</v>
      </c>
      <c r="O392" s="26">
        <f>Lighting!O391</f>
        <v>0</v>
      </c>
      <c r="P392" s="26">
        <f ca="1">Lighting!P391</f>
        <v>0</v>
      </c>
      <c r="Q392" s="26">
        <f>Lighting!Q391</f>
        <v>0</v>
      </c>
      <c r="R392" s="26">
        <f ca="1">Lighting!R391</f>
        <v>0</v>
      </c>
      <c r="S392" s="26">
        <f>Lighting!Y391</f>
        <v>0</v>
      </c>
      <c r="T392" s="26" t="str">
        <f ca="1">Lighting!Z391</f>
        <v/>
      </c>
      <c r="U392" s="26">
        <f ca="1">Lighting!AA391</f>
        <v>0</v>
      </c>
      <c r="V392" s="210" t="str">
        <f ca="1">Lighting!AC391</f>
        <v/>
      </c>
      <c r="W392" s="210" t="str">
        <f ca="1">Lighting!AD391</f>
        <v/>
      </c>
      <c r="X392" s="210" t="str">
        <f ca="1">Lighting!AE391</f>
        <v/>
      </c>
      <c r="Y392" s="210">
        <f ca="1">Lighting!AF391</f>
        <v>0</v>
      </c>
      <c r="Z392" s="210" t="str">
        <f>Lighting!AH391</f>
        <v/>
      </c>
      <c r="AA392" s="210">
        <f>Lighting!AI391</f>
        <v>0</v>
      </c>
      <c r="AB392" s="210" t="str">
        <f>Lighting!AJ391</f>
        <v>NA</v>
      </c>
      <c r="AC392" s="210">
        <f>Lighting!AK391</f>
        <v>0</v>
      </c>
      <c r="AD392" s="210" t="str">
        <f>Lighting!AL391</f>
        <v/>
      </c>
    </row>
    <row r="393" spans="1:30" x14ac:dyDescent="0.35">
      <c r="A393" s="26">
        <f>Lighting!A392</f>
        <v>0</v>
      </c>
      <c r="B393" s="26">
        <f>Lighting!B392</f>
        <v>0</v>
      </c>
      <c r="C393" s="26">
        <f>Lighting!C392</f>
        <v>0</v>
      </c>
      <c r="D393" s="26">
        <f>Lighting!D392</f>
        <v>0</v>
      </c>
      <c r="E393" s="26">
        <f>Lighting!E392</f>
        <v>0</v>
      </c>
      <c r="F393" s="26" t="str">
        <f ca="1">Lighting!F392</f>
        <v/>
      </c>
      <c r="G393" s="26" t="str">
        <f>Lighting!G392</f>
        <v>None</v>
      </c>
      <c r="H393" s="26">
        <f>Lighting!H392</f>
        <v>0</v>
      </c>
      <c r="I393" s="26" t="str">
        <f>Lighting!I392</f>
        <v/>
      </c>
      <c r="J393" s="26">
        <f>Lighting!J392</f>
        <v>0</v>
      </c>
      <c r="K393" s="26" t="str">
        <f>Lighting!K392</f>
        <v/>
      </c>
      <c r="L393" s="26" t="str">
        <f>Lighting!L392</f>
        <v/>
      </c>
      <c r="M393" s="26" t="str">
        <f>Lighting!M392</f>
        <v>None</v>
      </c>
      <c r="N393" s="26">
        <f>Lighting!N392</f>
        <v>0</v>
      </c>
      <c r="O393" s="26">
        <f>Lighting!O392</f>
        <v>0</v>
      </c>
      <c r="P393" s="26">
        <f ca="1">Lighting!P392</f>
        <v>0</v>
      </c>
      <c r="Q393" s="26">
        <f>Lighting!Q392</f>
        <v>0</v>
      </c>
      <c r="R393" s="26">
        <f ca="1">Lighting!R392</f>
        <v>0</v>
      </c>
      <c r="S393" s="26">
        <f>Lighting!Y392</f>
        <v>0</v>
      </c>
      <c r="T393" s="26" t="str">
        <f ca="1">Lighting!Z392</f>
        <v/>
      </c>
      <c r="U393" s="26">
        <f ca="1">Lighting!AA392</f>
        <v>0</v>
      </c>
      <c r="V393" s="210" t="str">
        <f ca="1">Lighting!AC392</f>
        <v/>
      </c>
      <c r="W393" s="210" t="str">
        <f ca="1">Lighting!AD392</f>
        <v/>
      </c>
      <c r="X393" s="210" t="str">
        <f ca="1">Lighting!AE392</f>
        <v/>
      </c>
      <c r="Y393" s="210">
        <f ca="1">Lighting!AF392</f>
        <v>0</v>
      </c>
      <c r="Z393" s="210" t="str">
        <f>Lighting!AH392</f>
        <v/>
      </c>
      <c r="AA393" s="210">
        <f>Lighting!AI392</f>
        <v>0</v>
      </c>
      <c r="AB393" s="210" t="str">
        <f>Lighting!AJ392</f>
        <v>NA</v>
      </c>
      <c r="AC393" s="210">
        <f>Lighting!AK392</f>
        <v>0</v>
      </c>
      <c r="AD393" s="210" t="str">
        <f>Lighting!AL392</f>
        <v/>
      </c>
    </row>
    <row r="394" spans="1:30" x14ac:dyDescent="0.35">
      <c r="A394" s="26">
        <f>Lighting!A393</f>
        <v>0</v>
      </c>
      <c r="B394" s="26">
        <f>Lighting!B393</f>
        <v>0</v>
      </c>
      <c r="C394" s="26">
        <f>Lighting!C393</f>
        <v>0</v>
      </c>
      <c r="D394" s="26">
        <f>Lighting!D393</f>
        <v>0</v>
      </c>
      <c r="E394" s="26">
        <f>Lighting!E393</f>
        <v>0</v>
      </c>
      <c r="F394" s="26" t="str">
        <f ca="1">Lighting!F393</f>
        <v/>
      </c>
      <c r="G394" s="26" t="str">
        <f>Lighting!G393</f>
        <v>None</v>
      </c>
      <c r="H394" s="26">
        <f>Lighting!H393</f>
        <v>0</v>
      </c>
      <c r="I394" s="26" t="str">
        <f>Lighting!I393</f>
        <v/>
      </c>
      <c r="J394" s="26">
        <f>Lighting!J393</f>
        <v>0</v>
      </c>
      <c r="K394" s="26" t="str">
        <f>Lighting!K393</f>
        <v/>
      </c>
      <c r="L394" s="26" t="str">
        <f>Lighting!L393</f>
        <v/>
      </c>
      <c r="M394" s="26" t="str">
        <f>Lighting!M393</f>
        <v>None</v>
      </c>
      <c r="N394" s="26">
        <f>Lighting!N393</f>
        <v>0</v>
      </c>
      <c r="O394" s="26">
        <f>Lighting!O393</f>
        <v>0</v>
      </c>
      <c r="P394" s="26">
        <f ca="1">Lighting!P393</f>
        <v>0</v>
      </c>
      <c r="Q394" s="26">
        <f>Lighting!Q393</f>
        <v>0</v>
      </c>
      <c r="R394" s="26">
        <f ca="1">Lighting!R393</f>
        <v>0</v>
      </c>
      <c r="S394" s="26">
        <f>Lighting!Y393</f>
        <v>0</v>
      </c>
      <c r="T394" s="26" t="str">
        <f ca="1">Lighting!Z393</f>
        <v/>
      </c>
      <c r="U394" s="26">
        <f ca="1">Lighting!AA393</f>
        <v>0</v>
      </c>
      <c r="V394" s="210" t="str">
        <f ca="1">Lighting!AC393</f>
        <v/>
      </c>
      <c r="W394" s="210" t="str">
        <f ca="1">Lighting!AD393</f>
        <v/>
      </c>
      <c r="X394" s="210" t="str">
        <f ca="1">Lighting!AE393</f>
        <v/>
      </c>
      <c r="Y394" s="210">
        <f ca="1">Lighting!AF393</f>
        <v>0</v>
      </c>
      <c r="Z394" s="210" t="str">
        <f>Lighting!AH393</f>
        <v/>
      </c>
      <c r="AA394" s="210">
        <f>Lighting!AI393</f>
        <v>0</v>
      </c>
      <c r="AB394" s="210" t="str">
        <f>Lighting!AJ393</f>
        <v>NA</v>
      </c>
      <c r="AC394" s="210">
        <f>Lighting!AK393</f>
        <v>0</v>
      </c>
      <c r="AD394" s="210" t="str">
        <f>Lighting!AL393</f>
        <v/>
      </c>
    </row>
    <row r="395" spans="1:30" x14ac:dyDescent="0.35">
      <c r="A395" s="26">
        <f>Lighting!A394</f>
        <v>0</v>
      </c>
      <c r="B395" s="26">
        <f>Lighting!B394</f>
        <v>0</v>
      </c>
      <c r="C395" s="26">
        <f>Lighting!C394</f>
        <v>0</v>
      </c>
      <c r="D395" s="26">
        <f>Lighting!D394</f>
        <v>0</v>
      </c>
      <c r="E395" s="26">
        <f>Lighting!E394</f>
        <v>0</v>
      </c>
      <c r="F395" s="26" t="str">
        <f ca="1">Lighting!F394</f>
        <v/>
      </c>
      <c r="G395" s="26" t="str">
        <f>Lighting!G394</f>
        <v>None</v>
      </c>
      <c r="H395" s="26">
        <f>Lighting!H394</f>
        <v>0</v>
      </c>
      <c r="I395" s="26" t="str">
        <f>Lighting!I394</f>
        <v/>
      </c>
      <c r="J395" s="26">
        <f>Lighting!J394</f>
        <v>0</v>
      </c>
      <c r="K395" s="26" t="str">
        <f>Lighting!K394</f>
        <v/>
      </c>
      <c r="L395" s="26" t="str">
        <f>Lighting!L394</f>
        <v/>
      </c>
      <c r="M395" s="26" t="str">
        <f>Lighting!M394</f>
        <v>None</v>
      </c>
      <c r="N395" s="26">
        <f>Lighting!N394</f>
        <v>0</v>
      </c>
      <c r="O395" s="26">
        <f>Lighting!O394</f>
        <v>0</v>
      </c>
      <c r="P395" s="26">
        <f ca="1">Lighting!P394</f>
        <v>0</v>
      </c>
      <c r="Q395" s="26">
        <f>Lighting!Q394</f>
        <v>0</v>
      </c>
      <c r="R395" s="26">
        <f ca="1">Lighting!R394</f>
        <v>0</v>
      </c>
      <c r="S395" s="26">
        <f>Lighting!Y394</f>
        <v>0</v>
      </c>
      <c r="T395" s="26" t="str">
        <f ca="1">Lighting!Z394</f>
        <v/>
      </c>
      <c r="U395" s="26">
        <f ca="1">Lighting!AA394</f>
        <v>0</v>
      </c>
      <c r="V395" s="210" t="str">
        <f ca="1">Lighting!AC394</f>
        <v/>
      </c>
      <c r="W395" s="210" t="str">
        <f ca="1">Lighting!AD394</f>
        <v/>
      </c>
      <c r="X395" s="210" t="str">
        <f ca="1">Lighting!AE394</f>
        <v/>
      </c>
      <c r="Y395" s="210">
        <f ca="1">Lighting!AF394</f>
        <v>0</v>
      </c>
      <c r="Z395" s="210" t="str">
        <f>Lighting!AH394</f>
        <v/>
      </c>
      <c r="AA395" s="210">
        <f>Lighting!AI394</f>
        <v>0</v>
      </c>
      <c r="AB395" s="210" t="str">
        <f>Lighting!AJ394</f>
        <v>NA</v>
      </c>
      <c r="AC395" s="210">
        <f>Lighting!AK394</f>
        <v>0</v>
      </c>
      <c r="AD395" s="210" t="str">
        <f>Lighting!AL394</f>
        <v/>
      </c>
    </row>
    <row r="396" spans="1:30" x14ac:dyDescent="0.35">
      <c r="A396" s="26">
        <f>Lighting!A395</f>
        <v>0</v>
      </c>
      <c r="B396" s="26">
        <f>Lighting!B395</f>
        <v>0</v>
      </c>
      <c r="C396" s="26">
        <f>Lighting!C395</f>
        <v>0</v>
      </c>
      <c r="D396" s="26">
        <f>Lighting!D395</f>
        <v>0</v>
      </c>
      <c r="E396" s="26">
        <f>Lighting!E395</f>
        <v>0</v>
      </c>
      <c r="F396" s="26" t="str">
        <f ca="1">Lighting!F395</f>
        <v/>
      </c>
      <c r="G396" s="26" t="str">
        <f>Lighting!G395</f>
        <v>None</v>
      </c>
      <c r="H396" s="26">
        <f>Lighting!H395</f>
        <v>0</v>
      </c>
      <c r="I396" s="26" t="str">
        <f>Lighting!I395</f>
        <v/>
      </c>
      <c r="J396" s="26">
        <f>Lighting!J395</f>
        <v>0</v>
      </c>
      <c r="K396" s="26" t="str">
        <f>Lighting!K395</f>
        <v/>
      </c>
      <c r="L396" s="26" t="str">
        <f>Lighting!L395</f>
        <v/>
      </c>
      <c r="M396" s="26" t="str">
        <f>Lighting!M395</f>
        <v>None</v>
      </c>
      <c r="N396" s="26">
        <f>Lighting!N395</f>
        <v>0</v>
      </c>
      <c r="O396" s="26">
        <f>Lighting!O395</f>
        <v>0</v>
      </c>
      <c r="P396" s="26">
        <f ca="1">Lighting!P395</f>
        <v>0</v>
      </c>
      <c r="Q396" s="26">
        <f>Lighting!Q395</f>
        <v>0</v>
      </c>
      <c r="R396" s="26">
        <f ca="1">Lighting!R395</f>
        <v>0</v>
      </c>
      <c r="S396" s="26">
        <f>Lighting!Y395</f>
        <v>0</v>
      </c>
      <c r="T396" s="26" t="str">
        <f ca="1">Lighting!Z395</f>
        <v/>
      </c>
      <c r="U396" s="26">
        <f ca="1">Lighting!AA395</f>
        <v>0</v>
      </c>
      <c r="V396" s="210" t="str">
        <f ca="1">Lighting!AC395</f>
        <v/>
      </c>
      <c r="W396" s="210" t="str">
        <f ca="1">Lighting!AD395</f>
        <v/>
      </c>
      <c r="X396" s="210" t="str">
        <f ca="1">Lighting!AE395</f>
        <v/>
      </c>
      <c r="Y396" s="210">
        <f ca="1">Lighting!AF395</f>
        <v>0</v>
      </c>
      <c r="Z396" s="210" t="str">
        <f>Lighting!AH395</f>
        <v/>
      </c>
      <c r="AA396" s="210">
        <f>Lighting!AI395</f>
        <v>0</v>
      </c>
      <c r="AB396" s="210" t="str">
        <f>Lighting!AJ395</f>
        <v>NA</v>
      </c>
      <c r="AC396" s="210">
        <f>Lighting!AK395</f>
        <v>0</v>
      </c>
      <c r="AD396" s="210" t="str">
        <f>Lighting!AL395</f>
        <v/>
      </c>
    </row>
    <row r="397" spans="1:30" x14ac:dyDescent="0.35">
      <c r="A397" s="26">
        <f>Lighting!A396</f>
        <v>0</v>
      </c>
      <c r="B397" s="26">
        <f>Lighting!B396</f>
        <v>0</v>
      </c>
      <c r="C397" s="26">
        <f>Lighting!C396</f>
        <v>0</v>
      </c>
      <c r="D397" s="26">
        <f>Lighting!D396</f>
        <v>0</v>
      </c>
      <c r="E397" s="26">
        <f>Lighting!E396</f>
        <v>0</v>
      </c>
      <c r="F397" s="26" t="str">
        <f ca="1">Lighting!F396</f>
        <v/>
      </c>
      <c r="G397" s="26" t="str">
        <f>Lighting!G396</f>
        <v>None</v>
      </c>
      <c r="H397" s="26">
        <f>Lighting!H396</f>
        <v>0</v>
      </c>
      <c r="I397" s="26" t="str">
        <f>Lighting!I396</f>
        <v/>
      </c>
      <c r="J397" s="26">
        <f>Lighting!J396</f>
        <v>0</v>
      </c>
      <c r="K397" s="26" t="str">
        <f>Lighting!K396</f>
        <v/>
      </c>
      <c r="L397" s="26" t="str">
        <f>Lighting!L396</f>
        <v/>
      </c>
      <c r="M397" s="26" t="str">
        <f>Lighting!M396</f>
        <v>None</v>
      </c>
      <c r="N397" s="26">
        <f>Lighting!N396</f>
        <v>0</v>
      </c>
      <c r="O397" s="26">
        <f>Lighting!O396</f>
        <v>0</v>
      </c>
      <c r="P397" s="26">
        <f ca="1">Lighting!P396</f>
        <v>0</v>
      </c>
      <c r="Q397" s="26">
        <f>Lighting!Q396</f>
        <v>0</v>
      </c>
      <c r="R397" s="26">
        <f ca="1">Lighting!R396</f>
        <v>0</v>
      </c>
      <c r="S397" s="26">
        <f>Lighting!Y396</f>
        <v>0</v>
      </c>
      <c r="T397" s="26" t="str">
        <f ca="1">Lighting!Z396</f>
        <v/>
      </c>
      <c r="U397" s="26">
        <f ca="1">Lighting!AA396</f>
        <v>0</v>
      </c>
      <c r="V397" s="210" t="str">
        <f ca="1">Lighting!AC396</f>
        <v/>
      </c>
      <c r="W397" s="210" t="str">
        <f ca="1">Lighting!AD396</f>
        <v/>
      </c>
      <c r="X397" s="210" t="str">
        <f ca="1">Lighting!AE396</f>
        <v/>
      </c>
      <c r="Y397" s="210">
        <f ca="1">Lighting!AF396</f>
        <v>0</v>
      </c>
      <c r="Z397" s="210" t="str">
        <f>Lighting!AH396</f>
        <v/>
      </c>
      <c r="AA397" s="210">
        <f>Lighting!AI396</f>
        <v>0</v>
      </c>
      <c r="AB397" s="210" t="str">
        <f>Lighting!AJ396</f>
        <v>NA</v>
      </c>
      <c r="AC397" s="210">
        <f>Lighting!AK396</f>
        <v>0</v>
      </c>
      <c r="AD397" s="210" t="str">
        <f>Lighting!AL396</f>
        <v/>
      </c>
    </row>
    <row r="398" spans="1:30" x14ac:dyDescent="0.35">
      <c r="A398" s="26">
        <f>Lighting!A397</f>
        <v>0</v>
      </c>
      <c r="B398" s="26">
        <f>Lighting!B397</f>
        <v>0</v>
      </c>
      <c r="C398" s="26">
        <f>Lighting!C397</f>
        <v>0</v>
      </c>
      <c r="D398" s="26">
        <f>Lighting!D397</f>
        <v>0</v>
      </c>
      <c r="E398" s="26">
        <f>Lighting!E397</f>
        <v>0</v>
      </c>
      <c r="F398" s="26" t="str">
        <f ca="1">Lighting!F397</f>
        <v/>
      </c>
      <c r="G398" s="26" t="str">
        <f>Lighting!G397</f>
        <v>None</v>
      </c>
      <c r="H398" s="26">
        <f>Lighting!H397</f>
        <v>0</v>
      </c>
      <c r="I398" s="26" t="str">
        <f>Lighting!I397</f>
        <v/>
      </c>
      <c r="J398" s="26">
        <f>Lighting!J397</f>
        <v>0</v>
      </c>
      <c r="K398" s="26" t="str">
        <f>Lighting!K397</f>
        <v/>
      </c>
      <c r="L398" s="26" t="str">
        <f>Lighting!L397</f>
        <v/>
      </c>
      <c r="M398" s="26" t="str">
        <f>Lighting!M397</f>
        <v>None</v>
      </c>
      <c r="N398" s="26">
        <f>Lighting!N397</f>
        <v>0</v>
      </c>
      <c r="O398" s="26">
        <f>Lighting!O397</f>
        <v>0</v>
      </c>
      <c r="P398" s="26">
        <f ca="1">Lighting!P397</f>
        <v>0</v>
      </c>
      <c r="Q398" s="26">
        <f>Lighting!Q397</f>
        <v>0</v>
      </c>
      <c r="R398" s="26">
        <f ca="1">Lighting!R397</f>
        <v>0</v>
      </c>
      <c r="S398" s="26">
        <f>Lighting!Y397</f>
        <v>0</v>
      </c>
      <c r="T398" s="26" t="str">
        <f ca="1">Lighting!Z397</f>
        <v/>
      </c>
      <c r="U398" s="26">
        <f ca="1">Lighting!AA397</f>
        <v>0</v>
      </c>
      <c r="V398" s="210" t="str">
        <f ca="1">Lighting!AC397</f>
        <v/>
      </c>
      <c r="W398" s="210" t="str">
        <f ca="1">Lighting!AD397</f>
        <v/>
      </c>
      <c r="X398" s="210" t="str">
        <f ca="1">Lighting!AE397</f>
        <v/>
      </c>
      <c r="Y398" s="210">
        <f ca="1">Lighting!AF397</f>
        <v>0</v>
      </c>
      <c r="Z398" s="210" t="str">
        <f>Lighting!AH397</f>
        <v/>
      </c>
      <c r="AA398" s="210">
        <f>Lighting!AI397</f>
        <v>0</v>
      </c>
      <c r="AB398" s="210" t="str">
        <f>Lighting!AJ397</f>
        <v>NA</v>
      </c>
      <c r="AC398" s="210">
        <f>Lighting!AK397</f>
        <v>0</v>
      </c>
      <c r="AD398" s="210" t="str">
        <f>Lighting!AL397</f>
        <v/>
      </c>
    </row>
    <row r="399" spans="1:30" x14ac:dyDescent="0.35">
      <c r="A399" s="26">
        <f>Lighting!A398</f>
        <v>0</v>
      </c>
      <c r="B399" s="26">
        <f>Lighting!B398</f>
        <v>0</v>
      </c>
      <c r="C399" s="26">
        <f>Lighting!C398</f>
        <v>0</v>
      </c>
      <c r="D399" s="26">
        <f>Lighting!D398</f>
        <v>0</v>
      </c>
      <c r="E399" s="26">
        <f>Lighting!E398</f>
        <v>0</v>
      </c>
      <c r="F399" s="26" t="str">
        <f ca="1">Lighting!F398</f>
        <v/>
      </c>
      <c r="G399" s="26" t="str">
        <f>Lighting!G398</f>
        <v>None</v>
      </c>
      <c r="H399" s="26">
        <f>Lighting!H398</f>
        <v>0</v>
      </c>
      <c r="I399" s="26" t="str">
        <f>Lighting!I398</f>
        <v/>
      </c>
      <c r="J399" s="26">
        <f>Lighting!J398</f>
        <v>0</v>
      </c>
      <c r="K399" s="26" t="str">
        <f>Lighting!K398</f>
        <v/>
      </c>
      <c r="L399" s="26" t="str">
        <f>Lighting!L398</f>
        <v/>
      </c>
      <c r="M399" s="26" t="str">
        <f>Lighting!M398</f>
        <v>None</v>
      </c>
      <c r="N399" s="26">
        <f>Lighting!N398</f>
        <v>0</v>
      </c>
      <c r="O399" s="26">
        <f>Lighting!O398</f>
        <v>0</v>
      </c>
      <c r="P399" s="26">
        <f ca="1">Lighting!P398</f>
        <v>0</v>
      </c>
      <c r="Q399" s="26">
        <f>Lighting!Q398</f>
        <v>0</v>
      </c>
      <c r="R399" s="26">
        <f ca="1">Lighting!R398</f>
        <v>0</v>
      </c>
      <c r="S399" s="26">
        <f>Lighting!Y398</f>
        <v>0</v>
      </c>
      <c r="T399" s="26" t="str">
        <f ca="1">Lighting!Z398</f>
        <v/>
      </c>
      <c r="U399" s="26">
        <f ca="1">Lighting!AA398</f>
        <v>0</v>
      </c>
      <c r="V399" s="210" t="str">
        <f ca="1">Lighting!AC398</f>
        <v/>
      </c>
      <c r="W399" s="210" t="str">
        <f ca="1">Lighting!AD398</f>
        <v/>
      </c>
      <c r="X399" s="210" t="str">
        <f ca="1">Lighting!AE398</f>
        <v/>
      </c>
      <c r="Y399" s="210">
        <f ca="1">Lighting!AF398</f>
        <v>0</v>
      </c>
      <c r="Z399" s="210" t="str">
        <f>Lighting!AH398</f>
        <v/>
      </c>
      <c r="AA399" s="210">
        <f>Lighting!AI398</f>
        <v>0</v>
      </c>
      <c r="AB399" s="210" t="str">
        <f>Lighting!AJ398</f>
        <v>NA</v>
      </c>
      <c r="AC399" s="210">
        <f>Lighting!AK398</f>
        <v>0</v>
      </c>
      <c r="AD399" s="210" t="str">
        <f>Lighting!AL398</f>
        <v/>
      </c>
    </row>
    <row r="400" spans="1:30" x14ac:dyDescent="0.35">
      <c r="A400" s="26">
        <f>Lighting!A399</f>
        <v>0</v>
      </c>
      <c r="B400" s="26">
        <f>Lighting!B399</f>
        <v>0</v>
      </c>
      <c r="C400" s="26">
        <f>Lighting!C399</f>
        <v>0</v>
      </c>
      <c r="D400" s="26">
        <f>Lighting!D399</f>
        <v>0</v>
      </c>
      <c r="E400" s="26">
        <f>Lighting!E399</f>
        <v>0</v>
      </c>
      <c r="F400" s="26" t="str">
        <f ca="1">Lighting!F399</f>
        <v/>
      </c>
      <c r="G400" s="26" t="str">
        <f>Lighting!G399</f>
        <v>None</v>
      </c>
      <c r="H400" s="26">
        <f>Lighting!H399</f>
        <v>0</v>
      </c>
      <c r="I400" s="26" t="str">
        <f>Lighting!I399</f>
        <v/>
      </c>
      <c r="J400" s="26">
        <f>Lighting!J399</f>
        <v>0</v>
      </c>
      <c r="K400" s="26" t="str">
        <f>Lighting!K399</f>
        <v/>
      </c>
      <c r="L400" s="26" t="str">
        <f>Lighting!L399</f>
        <v/>
      </c>
      <c r="M400" s="26" t="str">
        <f>Lighting!M399</f>
        <v>None</v>
      </c>
      <c r="N400" s="26">
        <f>Lighting!N399</f>
        <v>0</v>
      </c>
      <c r="O400" s="26">
        <f>Lighting!O399</f>
        <v>0</v>
      </c>
      <c r="P400" s="26">
        <f ca="1">Lighting!P399</f>
        <v>0</v>
      </c>
      <c r="Q400" s="26">
        <f>Lighting!Q399</f>
        <v>0</v>
      </c>
      <c r="R400" s="26">
        <f ca="1">Lighting!R399</f>
        <v>0</v>
      </c>
      <c r="S400" s="26">
        <f>Lighting!Y399</f>
        <v>0</v>
      </c>
      <c r="T400" s="26" t="str">
        <f ca="1">Lighting!Z399</f>
        <v/>
      </c>
      <c r="U400" s="26">
        <f ca="1">Lighting!AA399</f>
        <v>0</v>
      </c>
      <c r="V400" s="210" t="str">
        <f ca="1">Lighting!AC399</f>
        <v/>
      </c>
      <c r="W400" s="210" t="str">
        <f ca="1">Lighting!AD399</f>
        <v/>
      </c>
      <c r="X400" s="210" t="str">
        <f ca="1">Lighting!AE399</f>
        <v/>
      </c>
      <c r="Y400" s="210">
        <f ca="1">Lighting!AF399</f>
        <v>0</v>
      </c>
      <c r="Z400" s="210" t="str">
        <f>Lighting!AH399</f>
        <v/>
      </c>
      <c r="AA400" s="210">
        <f>Lighting!AI399</f>
        <v>0</v>
      </c>
      <c r="AB400" s="210" t="str">
        <f>Lighting!AJ399</f>
        <v>NA</v>
      </c>
      <c r="AC400" s="210">
        <f>Lighting!AK399</f>
        <v>0</v>
      </c>
      <c r="AD400" s="210" t="str">
        <f>Lighting!AL399</f>
        <v/>
      </c>
    </row>
    <row r="401" spans="1:30" x14ac:dyDescent="0.35">
      <c r="A401" s="26">
        <f>Lighting!A400</f>
        <v>0</v>
      </c>
      <c r="B401" s="26">
        <f>Lighting!B400</f>
        <v>0</v>
      </c>
      <c r="C401" s="26">
        <f>Lighting!C400</f>
        <v>0</v>
      </c>
      <c r="D401" s="26">
        <f>Lighting!D400</f>
        <v>0</v>
      </c>
      <c r="E401" s="26">
        <f>Lighting!E400</f>
        <v>0</v>
      </c>
      <c r="F401" s="26" t="str">
        <f ca="1">Lighting!F400</f>
        <v/>
      </c>
      <c r="G401" s="26" t="str">
        <f>Lighting!G400</f>
        <v>None</v>
      </c>
      <c r="H401" s="26">
        <f>Lighting!H400</f>
        <v>0</v>
      </c>
      <c r="I401" s="26" t="str">
        <f>Lighting!I400</f>
        <v/>
      </c>
      <c r="J401" s="26">
        <f>Lighting!J400</f>
        <v>0</v>
      </c>
      <c r="K401" s="26" t="str">
        <f>Lighting!K400</f>
        <v/>
      </c>
      <c r="L401" s="26" t="str">
        <f>Lighting!L400</f>
        <v/>
      </c>
      <c r="M401" s="26" t="str">
        <f>Lighting!M400</f>
        <v>None</v>
      </c>
      <c r="N401" s="26">
        <f>Lighting!N400</f>
        <v>0</v>
      </c>
      <c r="O401" s="26">
        <f>Lighting!O400</f>
        <v>0</v>
      </c>
      <c r="P401" s="26">
        <f ca="1">Lighting!P400</f>
        <v>0</v>
      </c>
      <c r="Q401" s="26">
        <f>Lighting!Q400</f>
        <v>0</v>
      </c>
      <c r="R401" s="26">
        <f ca="1">Lighting!R400</f>
        <v>0</v>
      </c>
      <c r="S401" s="26">
        <f>Lighting!Y400</f>
        <v>0</v>
      </c>
      <c r="T401" s="26" t="str">
        <f ca="1">Lighting!Z400</f>
        <v/>
      </c>
      <c r="U401" s="26">
        <f ca="1">Lighting!AA400</f>
        <v>0</v>
      </c>
      <c r="V401" s="210" t="str">
        <f ca="1">Lighting!AC400</f>
        <v/>
      </c>
      <c r="W401" s="210" t="str">
        <f ca="1">Lighting!AD400</f>
        <v/>
      </c>
      <c r="X401" s="210" t="str">
        <f ca="1">Lighting!AE400</f>
        <v/>
      </c>
      <c r="Y401" s="210">
        <f ca="1">Lighting!AF400</f>
        <v>0</v>
      </c>
      <c r="Z401" s="210" t="str">
        <f>Lighting!AH400</f>
        <v/>
      </c>
      <c r="AA401" s="210">
        <f>Lighting!AI400</f>
        <v>0</v>
      </c>
      <c r="AB401" s="210" t="str">
        <f>Lighting!AJ400</f>
        <v>NA</v>
      </c>
      <c r="AC401" s="210">
        <f>Lighting!AK400</f>
        <v>0</v>
      </c>
      <c r="AD401" s="210" t="str">
        <f>Lighting!AL400</f>
        <v/>
      </c>
    </row>
    <row r="402" spans="1:30" x14ac:dyDescent="0.35">
      <c r="A402" s="26">
        <f>Lighting!A401</f>
        <v>0</v>
      </c>
      <c r="B402" s="26">
        <f>Lighting!B401</f>
        <v>0</v>
      </c>
      <c r="C402" s="26">
        <f>Lighting!C401</f>
        <v>0</v>
      </c>
      <c r="D402" s="26">
        <f>Lighting!D401</f>
        <v>0</v>
      </c>
      <c r="E402" s="26">
        <f>Lighting!E401</f>
        <v>0</v>
      </c>
      <c r="F402" s="26" t="str">
        <f ca="1">Lighting!F401</f>
        <v/>
      </c>
      <c r="G402" s="26" t="str">
        <f>Lighting!G401</f>
        <v>None</v>
      </c>
      <c r="H402" s="26">
        <f>Lighting!H401</f>
        <v>0</v>
      </c>
      <c r="I402" s="26" t="str">
        <f>Lighting!I401</f>
        <v/>
      </c>
      <c r="J402" s="26">
        <f>Lighting!J401</f>
        <v>0</v>
      </c>
      <c r="K402" s="26" t="str">
        <f>Lighting!K401</f>
        <v/>
      </c>
      <c r="L402" s="26" t="str">
        <f>Lighting!L401</f>
        <v/>
      </c>
      <c r="M402" s="26" t="str">
        <f>Lighting!M401</f>
        <v>None</v>
      </c>
      <c r="N402" s="26">
        <f>Lighting!N401</f>
        <v>0</v>
      </c>
      <c r="O402" s="26">
        <f>Lighting!O401</f>
        <v>0</v>
      </c>
      <c r="P402" s="26">
        <f ca="1">Lighting!P401</f>
        <v>0</v>
      </c>
      <c r="Q402" s="26">
        <f>Lighting!Q401</f>
        <v>0</v>
      </c>
      <c r="R402" s="26">
        <f ca="1">Lighting!R401</f>
        <v>0</v>
      </c>
      <c r="S402" s="26">
        <f>Lighting!Y401</f>
        <v>0</v>
      </c>
      <c r="T402" s="26" t="str">
        <f ca="1">Lighting!Z401</f>
        <v/>
      </c>
      <c r="U402" s="26">
        <f ca="1">Lighting!AA401</f>
        <v>0</v>
      </c>
      <c r="V402" s="210" t="str">
        <f ca="1">Lighting!AC401</f>
        <v/>
      </c>
      <c r="W402" s="210" t="str">
        <f ca="1">Lighting!AD401</f>
        <v/>
      </c>
      <c r="X402" s="210" t="str">
        <f ca="1">Lighting!AE401</f>
        <v/>
      </c>
      <c r="Y402" s="210">
        <f ca="1">Lighting!AF401</f>
        <v>0</v>
      </c>
      <c r="Z402" s="210" t="str">
        <f>Lighting!AH401</f>
        <v/>
      </c>
      <c r="AA402" s="210">
        <f>Lighting!AI401</f>
        <v>0</v>
      </c>
      <c r="AB402" s="210" t="str">
        <f>Lighting!AJ401</f>
        <v>NA</v>
      </c>
      <c r="AC402" s="210">
        <f>Lighting!AK401</f>
        <v>0</v>
      </c>
      <c r="AD402" s="210" t="str">
        <f>Lighting!AL401</f>
        <v/>
      </c>
    </row>
    <row r="403" spans="1:30" x14ac:dyDescent="0.35">
      <c r="A403" s="26">
        <f>Lighting!A402</f>
        <v>0</v>
      </c>
      <c r="B403" s="26">
        <f>Lighting!B402</f>
        <v>0</v>
      </c>
      <c r="C403" s="26">
        <f>Lighting!C402</f>
        <v>0</v>
      </c>
      <c r="D403" s="26">
        <f>Lighting!D402</f>
        <v>0</v>
      </c>
      <c r="E403" s="26">
        <f>Lighting!E402</f>
        <v>0</v>
      </c>
      <c r="F403" s="26" t="str">
        <f ca="1">Lighting!F402</f>
        <v/>
      </c>
      <c r="G403" s="26" t="str">
        <f>Lighting!G402</f>
        <v>None</v>
      </c>
      <c r="H403" s="26">
        <f>Lighting!H402</f>
        <v>0</v>
      </c>
      <c r="I403" s="26" t="str">
        <f>Lighting!I402</f>
        <v/>
      </c>
      <c r="J403" s="26">
        <f>Lighting!J402</f>
        <v>0</v>
      </c>
      <c r="K403" s="26" t="str">
        <f>Lighting!K402</f>
        <v/>
      </c>
      <c r="L403" s="26" t="str">
        <f>Lighting!L402</f>
        <v/>
      </c>
      <c r="M403" s="26" t="str">
        <f>Lighting!M402</f>
        <v>None</v>
      </c>
      <c r="N403" s="26">
        <f>Lighting!N402</f>
        <v>0</v>
      </c>
      <c r="O403" s="26">
        <f>Lighting!O402</f>
        <v>0</v>
      </c>
      <c r="P403" s="26">
        <f ca="1">Lighting!P402</f>
        <v>0</v>
      </c>
      <c r="Q403" s="26">
        <f>Lighting!Q402</f>
        <v>0</v>
      </c>
      <c r="R403" s="26">
        <f ca="1">Lighting!R402</f>
        <v>0</v>
      </c>
      <c r="S403" s="26">
        <f>Lighting!Y402</f>
        <v>0</v>
      </c>
      <c r="T403" s="26" t="str">
        <f ca="1">Lighting!Z402</f>
        <v/>
      </c>
      <c r="U403" s="26">
        <f ca="1">Lighting!AA402</f>
        <v>0</v>
      </c>
      <c r="V403" s="210" t="str">
        <f ca="1">Lighting!AC402</f>
        <v/>
      </c>
      <c r="W403" s="210" t="str">
        <f ca="1">Lighting!AD402</f>
        <v/>
      </c>
      <c r="X403" s="210" t="str">
        <f ca="1">Lighting!AE402</f>
        <v/>
      </c>
      <c r="Y403" s="210">
        <f ca="1">Lighting!AF402</f>
        <v>0</v>
      </c>
      <c r="Z403" s="210" t="str">
        <f>Lighting!AH402</f>
        <v/>
      </c>
      <c r="AA403" s="210">
        <f>Lighting!AI402</f>
        <v>0</v>
      </c>
      <c r="AB403" s="210" t="str">
        <f>Lighting!AJ402</f>
        <v>NA</v>
      </c>
      <c r="AC403" s="210">
        <f>Lighting!AK402</f>
        <v>0</v>
      </c>
      <c r="AD403" s="210" t="str">
        <f>Lighting!AL402</f>
        <v/>
      </c>
    </row>
    <row r="404" spans="1:30" x14ac:dyDescent="0.35">
      <c r="A404" s="26">
        <f>Lighting!A403</f>
        <v>0</v>
      </c>
      <c r="B404" s="26">
        <f>Lighting!B403</f>
        <v>0</v>
      </c>
      <c r="C404" s="26">
        <f>Lighting!C403</f>
        <v>0</v>
      </c>
      <c r="D404" s="26">
        <f>Lighting!D403</f>
        <v>0</v>
      </c>
      <c r="E404" s="26">
        <f>Lighting!E403</f>
        <v>0</v>
      </c>
      <c r="F404" s="26" t="str">
        <f ca="1">Lighting!F403</f>
        <v/>
      </c>
      <c r="G404" s="26" t="str">
        <f>Lighting!G403</f>
        <v>None</v>
      </c>
      <c r="H404" s="26">
        <f>Lighting!H403</f>
        <v>0</v>
      </c>
      <c r="I404" s="26" t="str">
        <f>Lighting!I403</f>
        <v/>
      </c>
      <c r="J404" s="26">
        <f>Lighting!J403</f>
        <v>0</v>
      </c>
      <c r="K404" s="26" t="str">
        <f>Lighting!K403</f>
        <v/>
      </c>
      <c r="L404" s="26" t="str">
        <f>Lighting!L403</f>
        <v/>
      </c>
      <c r="M404" s="26" t="str">
        <f>Lighting!M403</f>
        <v>None</v>
      </c>
      <c r="N404" s="26">
        <f>Lighting!N403</f>
        <v>0</v>
      </c>
      <c r="O404" s="26">
        <f>Lighting!O403</f>
        <v>0</v>
      </c>
      <c r="P404" s="26">
        <f ca="1">Lighting!P403</f>
        <v>0</v>
      </c>
      <c r="Q404" s="26">
        <f>Lighting!Q403</f>
        <v>0</v>
      </c>
      <c r="R404" s="26">
        <f ca="1">Lighting!R403</f>
        <v>0</v>
      </c>
      <c r="S404" s="26">
        <f>Lighting!Y403</f>
        <v>0</v>
      </c>
      <c r="T404" s="26" t="str">
        <f ca="1">Lighting!Z403</f>
        <v/>
      </c>
      <c r="U404" s="26">
        <f ca="1">Lighting!AA403</f>
        <v>0</v>
      </c>
      <c r="V404" s="210" t="str">
        <f ca="1">Lighting!AC403</f>
        <v/>
      </c>
      <c r="W404" s="210" t="str">
        <f ca="1">Lighting!AD403</f>
        <v/>
      </c>
      <c r="X404" s="210" t="str">
        <f ca="1">Lighting!AE403</f>
        <v/>
      </c>
      <c r="Y404" s="210">
        <f ca="1">Lighting!AF403</f>
        <v>0</v>
      </c>
      <c r="Z404" s="210" t="str">
        <f>Lighting!AH403</f>
        <v/>
      </c>
      <c r="AA404" s="210">
        <f>Lighting!AI403</f>
        <v>0</v>
      </c>
      <c r="AB404" s="210" t="str">
        <f>Lighting!AJ403</f>
        <v>NA</v>
      </c>
      <c r="AC404" s="210">
        <f>Lighting!AK403</f>
        <v>0</v>
      </c>
      <c r="AD404" s="210" t="str">
        <f>Lighting!AL403</f>
        <v/>
      </c>
    </row>
    <row r="405" spans="1:30" x14ac:dyDescent="0.35">
      <c r="A405" s="26">
        <f>Lighting!A404</f>
        <v>0</v>
      </c>
      <c r="B405" s="26">
        <f>Lighting!B404</f>
        <v>0</v>
      </c>
      <c r="C405" s="26">
        <f>Lighting!C404</f>
        <v>0</v>
      </c>
      <c r="D405" s="26">
        <f>Lighting!D404</f>
        <v>0</v>
      </c>
      <c r="E405" s="26">
        <f>Lighting!E404</f>
        <v>0</v>
      </c>
      <c r="F405" s="26" t="str">
        <f ca="1">Lighting!F404</f>
        <v/>
      </c>
      <c r="G405" s="26" t="str">
        <f>Lighting!G404</f>
        <v>None</v>
      </c>
      <c r="H405" s="26">
        <f>Lighting!H404</f>
        <v>0</v>
      </c>
      <c r="I405" s="26" t="str">
        <f>Lighting!I404</f>
        <v/>
      </c>
      <c r="J405" s="26">
        <f>Lighting!J404</f>
        <v>0</v>
      </c>
      <c r="K405" s="26" t="str">
        <f>Lighting!K404</f>
        <v/>
      </c>
      <c r="L405" s="26" t="str">
        <f>Lighting!L404</f>
        <v/>
      </c>
      <c r="M405" s="26" t="str">
        <f>Lighting!M404</f>
        <v>None</v>
      </c>
      <c r="N405" s="26">
        <f>Lighting!N404</f>
        <v>0</v>
      </c>
      <c r="O405" s="26">
        <f>Lighting!O404</f>
        <v>0</v>
      </c>
      <c r="P405" s="26">
        <f ca="1">Lighting!P404</f>
        <v>0</v>
      </c>
      <c r="Q405" s="26">
        <f>Lighting!Q404</f>
        <v>0</v>
      </c>
      <c r="R405" s="26">
        <f ca="1">Lighting!R404</f>
        <v>0</v>
      </c>
      <c r="S405" s="26">
        <f>Lighting!Y404</f>
        <v>0</v>
      </c>
      <c r="T405" s="26" t="str">
        <f ca="1">Lighting!Z404</f>
        <v/>
      </c>
      <c r="U405" s="26">
        <f ca="1">Lighting!AA404</f>
        <v>0</v>
      </c>
      <c r="V405" s="210" t="str">
        <f ca="1">Lighting!AC404</f>
        <v/>
      </c>
      <c r="W405" s="210" t="str">
        <f ca="1">Lighting!AD404</f>
        <v/>
      </c>
      <c r="X405" s="210" t="str">
        <f ca="1">Lighting!AE404</f>
        <v/>
      </c>
      <c r="Y405" s="210">
        <f ca="1">Lighting!AF404</f>
        <v>0</v>
      </c>
      <c r="Z405" s="210" t="str">
        <f>Lighting!AH404</f>
        <v/>
      </c>
      <c r="AA405" s="210">
        <f>Lighting!AI404</f>
        <v>0</v>
      </c>
      <c r="AB405" s="210" t="str">
        <f>Lighting!AJ404</f>
        <v>NA</v>
      </c>
      <c r="AC405" s="210">
        <f>Lighting!AK404</f>
        <v>0</v>
      </c>
      <c r="AD405" s="210" t="str">
        <f>Lighting!AL404</f>
        <v/>
      </c>
    </row>
    <row r="406" spans="1:30" x14ac:dyDescent="0.35">
      <c r="A406" s="26">
        <f>Lighting!A405</f>
        <v>0</v>
      </c>
      <c r="B406" s="26">
        <f>Lighting!B405</f>
        <v>0</v>
      </c>
      <c r="C406" s="26">
        <f>Lighting!C405</f>
        <v>0</v>
      </c>
      <c r="D406" s="26">
        <f>Lighting!D405</f>
        <v>0</v>
      </c>
      <c r="E406" s="26">
        <f>Lighting!E405</f>
        <v>0</v>
      </c>
      <c r="F406" s="26" t="str">
        <f ca="1">Lighting!F405</f>
        <v/>
      </c>
      <c r="G406" s="26" t="str">
        <f>Lighting!G405</f>
        <v>None</v>
      </c>
      <c r="H406" s="26">
        <f>Lighting!H405</f>
        <v>0</v>
      </c>
      <c r="I406" s="26" t="str">
        <f>Lighting!I405</f>
        <v/>
      </c>
      <c r="J406" s="26">
        <f>Lighting!J405</f>
        <v>0</v>
      </c>
      <c r="K406" s="26" t="str">
        <f>Lighting!K405</f>
        <v/>
      </c>
      <c r="L406" s="26" t="str">
        <f>Lighting!L405</f>
        <v/>
      </c>
      <c r="M406" s="26" t="str">
        <f>Lighting!M405</f>
        <v>None</v>
      </c>
      <c r="N406" s="26">
        <f>Lighting!N405</f>
        <v>0</v>
      </c>
      <c r="O406" s="26">
        <f>Lighting!O405</f>
        <v>0</v>
      </c>
      <c r="P406" s="26">
        <f ca="1">Lighting!P405</f>
        <v>0</v>
      </c>
      <c r="Q406" s="26">
        <f>Lighting!Q405</f>
        <v>0</v>
      </c>
      <c r="R406" s="26">
        <f ca="1">Lighting!R405</f>
        <v>0</v>
      </c>
      <c r="S406" s="26">
        <f>Lighting!Y405</f>
        <v>0</v>
      </c>
      <c r="T406" s="26" t="str">
        <f ca="1">Lighting!Z405</f>
        <v/>
      </c>
      <c r="U406" s="26">
        <f ca="1">Lighting!AA405</f>
        <v>0</v>
      </c>
      <c r="V406" s="210" t="str">
        <f ca="1">Lighting!AC405</f>
        <v/>
      </c>
      <c r="W406" s="210" t="str">
        <f ca="1">Lighting!AD405</f>
        <v/>
      </c>
      <c r="X406" s="210" t="str">
        <f ca="1">Lighting!AE405</f>
        <v/>
      </c>
      <c r="Y406" s="210">
        <f ca="1">Lighting!AF405</f>
        <v>0</v>
      </c>
      <c r="Z406" s="210" t="str">
        <f>Lighting!AH405</f>
        <v/>
      </c>
      <c r="AA406" s="210">
        <f>Lighting!AI405</f>
        <v>0</v>
      </c>
      <c r="AB406" s="210" t="str">
        <f>Lighting!AJ405</f>
        <v>NA</v>
      </c>
      <c r="AC406" s="210">
        <f>Lighting!AK405</f>
        <v>0</v>
      </c>
      <c r="AD406" s="210" t="str">
        <f>Lighting!AL405</f>
        <v/>
      </c>
    </row>
    <row r="407" spans="1:30" x14ac:dyDescent="0.35">
      <c r="A407" s="26">
        <f>Lighting!A406</f>
        <v>0</v>
      </c>
      <c r="B407" s="26">
        <f>Lighting!B406</f>
        <v>0</v>
      </c>
      <c r="C407" s="26">
        <f>Lighting!C406</f>
        <v>0</v>
      </c>
      <c r="D407" s="26">
        <f>Lighting!D406</f>
        <v>0</v>
      </c>
      <c r="E407" s="26">
        <f>Lighting!E406</f>
        <v>0</v>
      </c>
      <c r="F407" s="26" t="str">
        <f ca="1">Lighting!F406</f>
        <v/>
      </c>
      <c r="G407" s="26" t="str">
        <f>Lighting!G406</f>
        <v>None</v>
      </c>
      <c r="H407" s="26">
        <f>Lighting!H406</f>
        <v>0</v>
      </c>
      <c r="I407" s="26" t="str">
        <f>Lighting!I406</f>
        <v/>
      </c>
      <c r="J407" s="26">
        <f>Lighting!J406</f>
        <v>0</v>
      </c>
      <c r="K407" s="26" t="str">
        <f>Lighting!K406</f>
        <v/>
      </c>
      <c r="L407" s="26" t="str">
        <f>Lighting!L406</f>
        <v/>
      </c>
      <c r="M407" s="26" t="str">
        <f>Lighting!M406</f>
        <v>None</v>
      </c>
      <c r="N407" s="26">
        <f>Lighting!N406</f>
        <v>0</v>
      </c>
      <c r="O407" s="26">
        <f>Lighting!O406</f>
        <v>0</v>
      </c>
      <c r="P407" s="26">
        <f ca="1">Lighting!P406</f>
        <v>0</v>
      </c>
      <c r="Q407" s="26">
        <f>Lighting!Q406</f>
        <v>0</v>
      </c>
      <c r="R407" s="26">
        <f ca="1">Lighting!R406</f>
        <v>0</v>
      </c>
      <c r="S407" s="26">
        <f>Lighting!Y406</f>
        <v>0</v>
      </c>
      <c r="T407" s="26" t="str">
        <f ca="1">Lighting!Z406</f>
        <v/>
      </c>
      <c r="U407" s="26">
        <f ca="1">Lighting!AA406</f>
        <v>0</v>
      </c>
      <c r="V407" s="210" t="str">
        <f ca="1">Lighting!AC406</f>
        <v/>
      </c>
      <c r="W407" s="210" t="str">
        <f ca="1">Lighting!AD406</f>
        <v/>
      </c>
      <c r="X407" s="210" t="str">
        <f ca="1">Lighting!AE406</f>
        <v/>
      </c>
      <c r="Y407" s="210">
        <f ca="1">Lighting!AF406</f>
        <v>0</v>
      </c>
      <c r="Z407" s="210" t="str">
        <f>Lighting!AH406</f>
        <v/>
      </c>
      <c r="AA407" s="210">
        <f>Lighting!AI406</f>
        <v>0</v>
      </c>
      <c r="AB407" s="210" t="str">
        <f>Lighting!AJ406</f>
        <v>NA</v>
      </c>
      <c r="AC407" s="210">
        <f>Lighting!AK406</f>
        <v>0</v>
      </c>
      <c r="AD407" s="210" t="str">
        <f>Lighting!AL406</f>
        <v/>
      </c>
    </row>
    <row r="408" spans="1:30" x14ac:dyDescent="0.35">
      <c r="A408" s="26">
        <f>Lighting!A407</f>
        <v>0</v>
      </c>
      <c r="B408" s="26">
        <f>Lighting!B407</f>
        <v>0</v>
      </c>
      <c r="C408" s="26">
        <f>Lighting!C407</f>
        <v>0</v>
      </c>
      <c r="D408" s="26">
        <f>Lighting!D407</f>
        <v>0</v>
      </c>
      <c r="E408" s="26">
        <f>Lighting!E407</f>
        <v>0</v>
      </c>
      <c r="F408" s="26" t="str">
        <f ca="1">Lighting!F407</f>
        <v/>
      </c>
      <c r="G408" s="26" t="str">
        <f>Lighting!G407</f>
        <v>None</v>
      </c>
      <c r="H408" s="26">
        <f>Lighting!H407</f>
        <v>0</v>
      </c>
      <c r="I408" s="26" t="str">
        <f>Lighting!I407</f>
        <v/>
      </c>
      <c r="J408" s="26">
        <f>Lighting!J407</f>
        <v>0</v>
      </c>
      <c r="K408" s="26" t="str">
        <f>Lighting!K407</f>
        <v/>
      </c>
      <c r="L408" s="26" t="str">
        <f>Lighting!L407</f>
        <v/>
      </c>
      <c r="M408" s="26" t="str">
        <f>Lighting!M407</f>
        <v>None</v>
      </c>
      <c r="N408" s="26">
        <f>Lighting!N407</f>
        <v>0</v>
      </c>
      <c r="O408" s="26">
        <f>Lighting!O407</f>
        <v>0</v>
      </c>
      <c r="P408" s="26">
        <f ca="1">Lighting!P407</f>
        <v>0</v>
      </c>
      <c r="Q408" s="26">
        <f>Lighting!Q407</f>
        <v>0</v>
      </c>
      <c r="R408" s="26">
        <f ca="1">Lighting!R407</f>
        <v>0</v>
      </c>
      <c r="S408" s="26">
        <f>Lighting!Y407</f>
        <v>0</v>
      </c>
      <c r="T408" s="26" t="str">
        <f ca="1">Lighting!Z407</f>
        <v/>
      </c>
      <c r="U408" s="26">
        <f ca="1">Lighting!AA407</f>
        <v>0</v>
      </c>
      <c r="V408" s="210" t="str">
        <f ca="1">Lighting!AC407</f>
        <v/>
      </c>
      <c r="W408" s="210" t="str">
        <f ca="1">Lighting!AD407</f>
        <v/>
      </c>
      <c r="X408" s="210" t="str">
        <f ca="1">Lighting!AE407</f>
        <v/>
      </c>
      <c r="Y408" s="210">
        <f ca="1">Lighting!AF407</f>
        <v>0</v>
      </c>
      <c r="Z408" s="210" t="str">
        <f>Lighting!AH407</f>
        <v/>
      </c>
      <c r="AA408" s="210">
        <f>Lighting!AI407</f>
        <v>0</v>
      </c>
      <c r="AB408" s="210" t="str">
        <f>Lighting!AJ407</f>
        <v>NA</v>
      </c>
      <c r="AC408" s="210">
        <f>Lighting!AK407</f>
        <v>0</v>
      </c>
      <c r="AD408" s="210" t="str">
        <f>Lighting!AL407</f>
        <v/>
      </c>
    </row>
    <row r="409" spans="1:30" x14ac:dyDescent="0.35">
      <c r="A409" s="26">
        <f>Lighting!A408</f>
        <v>0</v>
      </c>
      <c r="B409" s="26">
        <f>Lighting!B408</f>
        <v>0</v>
      </c>
      <c r="C409" s="26">
        <f>Lighting!C408</f>
        <v>0</v>
      </c>
      <c r="D409" s="26">
        <f>Lighting!D408</f>
        <v>0</v>
      </c>
      <c r="E409" s="26">
        <f>Lighting!E408</f>
        <v>0</v>
      </c>
      <c r="F409" s="26" t="str">
        <f ca="1">Lighting!F408</f>
        <v/>
      </c>
      <c r="G409" s="26" t="str">
        <f>Lighting!G408</f>
        <v>None</v>
      </c>
      <c r="H409" s="26">
        <f>Lighting!H408</f>
        <v>0</v>
      </c>
      <c r="I409" s="26" t="str">
        <f>Lighting!I408</f>
        <v/>
      </c>
      <c r="J409" s="26">
        <f>Lighting!J408</f>
        <v>0</v>
      </c>
      <c r="K409" s="26" t="str">
        <f>Lighting!K408</f>
        <v/>
      </c>
      <c r="L409" s="26" t="str">
        <f>Lighting!L408</f>
        <v/>
      </c>
      <c r="M409" s="26" t="str">
        <f>Lighting!M408</f>
        <v>None</v>
      </c>
      <c r="N409" s="26">
        <f>Lighting!N408</f>
        <v>0</v>
      </c>
      <c r="O409" s="26">
        <f>Lighting!O408</f>
        <v>0</v>
      </c>
      <c r="P409" s="26">
        <f ca="1">Lighting!P408</f>
        <v>0</v>
      </c>
      <c r="Q409" s="26">
        <f>Lighting!Q408</f>
        <v>0</v>
      </c>
      <c r="R409" s="26">
        <f ca="1">Lighting!R408</f>
        <v>0</v>
      </c>
      <c r="S409" s="26">
        <f>Lighting!Y408</f>
        <v>0</v>
      </c>
      <c r="T409" s="26" t="str">
        <f ca="1">Lighting!Z408</f>
        <v/>
      </c>
      <c r="U409" s="26">
        <f ca="1">Lighting!AA408</f>
        <v>0</v>
      </c>
      <c r="V409" s="210" t="str">
        <f ca="1">Lighting!AC408</f>
        <v/>
      </c>
      <c r="W409" s="210" t="str">
        <f ca="1">Lighting!AD408</f>
        <v/>
      </c>
      <c r="X409" s="210" t="str">
        <f ca="1">Lighting!AE408</f>
        <v/>
      </c>
      <c r="Y409" s="210">
        <f ca="1">Lighting!AF408</f>
        <v>0</v>
      </c>
      <c r="Z409" s="210" t="str">
        <f>Lighting!AH408</f>
        <v/>
      </c>
      <c r="AA409" s="210">
        <f>Lighting!AI408</f>
        <v>0</v>
      </c>
      <c r="AB409" s="210" t="str">
        <f>Lighting!AJ408</f>
        <v>NA</v>
      </c>
      <c r="AC409" s="210">
        <f>Lighting!AK408</f>
        <v>0</v>
      </c>
      <c r="AD409" s="210" t="str">
        <f>Lighting!AL408</f>
        <v/>
      </c>
    </row>
    <row r="410" spans="1:30" x14ac:dyDescent="0.35">
      <c r="A410" s="26">
        <f>Lighting!A409</f>
        <v>0</v>
      </c>
      <c r="B410" s="26">
        <f>Lighting!B409</f>
        <v>0</v>
      </c>
      <c r="C410" s="26">
        <f>Lighting!C409</f>
        <v>0</v>
      </c>
      <c r="D410" s="26">
        <f>Lighting!D409</f>
        <v>0</v>
      </c>
      <c r="E410" s="26">
        <f>Lighting!E409</f>
        <v>0</v>
      </c>
      <c r="F410" s="26" t="str">
        <f ca="1">Lighting!F409</f>
        <v/>
      </c>
      <c r="G410" s="26" t="str">
        <f>Lighting!G409</f>
        <v>None</v>
      </c>
      <c r="H410" s="26">
        <f>Lighting!H409</f>
        <v>0</v>
      </c>
      <c r="I410" s="26" t="str">
        <f>Lighting!I409</f>
        <v/>
      </c>
      <c r="J410" s="26">
        <f>Lighting!J409</f>
        <v>0</v>
      </c>
      <c r="K410" s="26" t="str">
        <f>Lighting!K409</f>
        <v/>
      </c>
      <c r="L410" s="26" t="str">
        <f>Lighting!L409</f>
        <v/>
      </c>
      <c r="M410" s="26" t="str">
        <f>Lighting!M409</f>
        <v>None</v>
      </c>
      <c r="N410" s="26">
        <f>Lighting!N409</f>
        <v>0</v>
      </c>
      <c r="O410" s="26">
        <f>Lighting!O409</f>
        <v>0</v>
      </c>
      <c r="P410" s="26">
        <f ca="1">Lighting!P409</f>
        <v>0</v>
      </c>
      <c r="Q410" s="26">
        <f>Lighting!Q409</f>
        <v>0</v>
      </c>
      <c r="R410" s="26">
        <f ca="1">Lighting!R409</f>
        <v>0</v>
      </c>
      <c r="S410" s="26">
        <f>Lighting!Y409</f>
        <v>0</v>
      </c>
      <c r="T410" s="26" t="str">
        <f ca="1">Lighting!Z409</f>
        <v/>
      </c>
      <c r="U410" s="26">
        <f ca="1">Lighting!AA409</f>
        <v>0</v>
      </c>
      <c r="V410" s="210" t="str">
        <f ca="1">Lighting!AC409</f>
        <v/>
      </c>
      <c r="W410" s="210" t="str">
        <f ca="1">Lighting!AD409</f>
        <v/>
      </c>
      <c r="X410" s="210" t="str">
        <f ca="1">Lighting!AE409</f>
        <v/>
      </c>
      <c r="Y410" s="210">
        <f ca="1">Lighting!AF409</f>
        <v>0</v>
      </c>
      <c r="Z410" s="210" t="str">
        <f>Lighting!AH409</f>
        <v/>
      </c>
      <c r="AA410" s="210">
        <f>Lighting!AI409</f>
        <v>0</v>
      </c>
      <c r="AB410" s="210" t="str">
        <f>Lighting!AJ409</f>
        <v>NA</v>
      </c>
      <c r="AC410" s="210">
        <f>Lighting!AK409</f>
        <v>0</v>
      </c>
      <c r="AD410" s="210" t="str">
        <f>Lighting!AL409</f>
        <v/>
      </c>
    </row>
    <row r="411" spans="1:30" x14ac:dyDescent="0.35">
      <c r="A411" s="26">
        <f>Lighting!A410</f>
        <v>0</v>
      </c>
      <c r="B411" s="26">
        <f>Lighting!B410</f>
        <v>0</v>
      </c>
      <c r="C411" s="26">
        <f>Lighting!C410</f>
        <v>0</v>
      </c>
      <c r="D411" s="26">
        <f>Lighting!D410</f>
        <v>0</v>
      </c>
      <c r="E411" s="26">
        <f>Lighting!E410</f>
        <v>0</v>
      </c>
      <c r="F411" s="26" t="str">
        <f ca="1">Lighting!F410</f>
        <v/>
      </c>
      <c r="G411" s="26" t="str">
        <f>Lighting!G410</f>
        <v>None</v>
      </c>
      <c r="H411" s="26">
        <f>Lighting!H410</f>
        <v>0</v>
      </c>
      <c r="I411" s="26" t="str">
        <f>Lighting!I410</f>
        <v/>
      </c>
      <c r="J411" s="26">
        <f>Lighting!J410</f>
        <v>0</v>
      </c>
      <c r="K411" s="26" t="str">
        <f>Lighting!K410</f>
        <v/>
      </c>
      <c r="L411" s="26" t="str">
        <f>Lighting!L410</f>
        <v/>
      </c>
      <c r="M411" s="26" t="str">
        <f>Lighting!M410</f>
        <v>None</v>
      </c>
      <c r="N411" s="26">
        <f>Lighting!N410</f>
        <v>0</v>
      </c>
      <c r="O411" s="26">
        <f>Lighting!O410</f>
        <v>0</v>
      </c>
      <c r="P411" s="26">
        <f ca="1">Lighting!P410</f>
        <v>0</v>
      </c>
      <c r="Q411" s="26">
        <f>Lighting!Q410</f>
        <v>0</v>
      </c>
      <c r="R411" s="26">
        <f ca="1">Lighting!R410</f>
        <v>0</v>
      </c>
      <c r="S411" s="26">
        <f>Lighting!Y410</f>
        <v>0</v>
      </c>
      <c r="T411" s="26" t="str">
        <f ca="1">Lighting!Z410</f>
        <v/>
      </c>
      <c r="U411" s="26">
        <f ca="1">Lighting!AA410</f>
        <v>0</v>
      </c>
      <c r="V411" s="210" t="str">
        <f ca="1">Lighting!AC410</f>
        <v/>
      </c>
      <c r="W411" s="210" t="str">
        <f ca="1">Lighting!AD410</f>
        <v/>
      </c>
      <c r="X411" s="210" t="str">
        <f ca="1">Lighting!AE410</f>
        <v/>
      </c>
      <c r="Y411" s="210">
        <f ca="1">Lighting!AF410</f>
        <v>0</v>
      </c>
      <c r="Z411" s="210" t="str">
        <f>Lighting!AH410</f>
        <v/>
      </c>
      <c r="AA411" s="210">
        <f>Lighting!AI410</f>
        <v>0</v>
      </c>
      <c r="AB411" s="210" t="str">
        <f>Lighting!AJ410</f>
        <v>NA</v>
      </c>
      <c r="AC411" s="210">
        <f>Lighting!AK410</f>
        <v>0</v>
      </c>
      <c r="AD411" s="210" t="str">
        <f>Lighting!AL410</f>
        <v/>
      </c>
    </row>
    <row r="412" spans="1:30" x14ac:dyDescent="0.35">
      <c r="A412" s="26">
        <f>Lighting!A411</f>
        <v>0</v>
      </c>
      <c r="B412" s="26">
        <f>Lighting!B411</f>
        <v>0</v>
      </c>
      <c r="C412" s="26">
        <f>Lighting!C411</f>
        <v>0</v>
      </c>
      <c r="D412" s="26">
        <f>Lighting!D411</f>
        <v>0</v>
      </c>
      <c r="E412" s="26">
        <f>Lighting!E411</f>
        <v>0</v>
      </c>
      <c r="F412" s="26" t="str">
        <f ca="1">Lighting!F411</f>
        <v/>
      </c>
      <c r="G412" s="26" t="str">
        <f>Lighting!G411</f>
        <v>None</v>
      </c>
      <c r="H412" s="26">
        <f>Lighting!H411</f>
        <v>0</v>
      </c>
      <c r="I412" s="26" t="str">
        <f>Lighting!I411</f>
        <v/>
      </c>
      <c r="J412" s="26">
        <f>Lighting!J411</f>
        <v>0</v>
      </c>
      <c r="K412" s="26" t="str">
        <f>Lighting!K411</f>
        <v/>
      </c>
      <c r="L412" s="26" t="str">
        <f>Lighting!L411</f>
        <v/>
      </c>
      <c r="M412" s="26" t="str">
        <f>Lighting!M411</f>
        <v>None</v>
      </c>
      <c r="N412" s="26">
        <f>Lighting!N411</f>
        <v>0</v>
      </c>
      <c r="O412" s="26">
        <f>Lighting!O411</f>
        <v>0</v>
      </c>
      <c r="P412" s="26">
        <f ca="1">Lighting!P411</f>
        <v>0</v>
      </c>
      <c r="Q412" s="26">
        <f>Lighting!Q411</f>
        <v>0</v>
      </c>
      <c r="R412" s="26">
        <f ca="1">Lighting!R411</f>
        <v>0</v>
      </c>
      <c r="S412" s="26">
        <f>Lighting!Y411</f>
        <v>0</v>
      </c>
      <c r="T412" s="26" t="str">
        <f ca="1">Lighting!Z411</f>
        <v/>
      </c>
      <c r="U412" s="26">
        <f ca="1">Lighting!AA411</f>
        <v>0</v>
      </c>
      <c r="V412" s="210" t="str">
        <f ca="1">Lighting!AC411</f>
        <v/>
      </c>
      <c r="W412" s="210" t="str">
        <f ca="1">Lighting!AD411</f>
        <v/>
      </c>
      <c r="X412" s="210" t="str">
        <f ca="1">Lighting!AE411</f>
        <v/>
      </c>
      <c r="Y412" s="210">
        <f ca="1">Lighting!AF411</f>
        <v>0</v>
      </c>
      <c r="Z412" s="210" t="str">
        <f>Lighting!AH411</f>
        <v/>
      </c>
      <c r="AA412" s="210">
        <f>Lighting!AI411</f>
        <v>0</v>
      </c>
      <c r="AB412" s="210" t="str">
        <f>Lighting!AJ411</f>
        <v>NA</v>
      </c>
      <c r="AC412" s="210">
        <f>Lighting!AK411</f>
        <v>0</v>
      </c>
      <c r="AD412" s="210" t="str">
        <f>Lighting!AL411</f>
        <v/>
      </c>
    </row>
    <row r="413" spans="1:30" x14ac:dyDescent="0.35">
      <c r="A413" s="26">
        <f>Lighting!A412</f>
        <v>0</v>
      </c>
      <c r="B413" s="26">
        <f>Lighting!B412</f>
        <v>0</v>
      </c>
      <c r="C413" s="26">
        <f>Lighting!C412</f>
        <v>0</v>
      </c>
      <c r="D413" s="26">
        <f>Lighting!D412</f>
        <v>0</v>
      </c>
      <c r="E413" s="26">
        <f>Lighting!E412</f>
        <v>0</v>
      </c>
      <c r="F413" s="26" t="str">
        <f ca="1">Lighting!F412</f>
        <v/>
      </c>
      <c r="G413" s="26" t="str">
        <f>Lighting!G412</f>
        <v>None</v>
      </c>
      <c r="H413" s="26">
        <f>Lighting!H412</f>
        <v>0</v>
      </c>
      <c r="I413" s="26" t="str">
        <f>Lighting!I412</f>
        <v/>
      </c>
      <c r="J413" s="26">
        <f>Lighting!J412</f>
        <v>0</v>
      </c>
      <c r="K413" s="26" t="str">
        <f>Lighting!K412</f>
        <v/>
      </c>
      <c r="L413" s="26" t="str">
        <f>Lighting!L412</f>
        <v/>
      </c>
      <c r="M413" s="26" t="str">
        <f>Lighting!M412</f>
        <v>None</v>
      </c>
      <c r="N413" s="26">
        <f>Lighting!N412</f>
        <v>0</v>
      </c>
      <c r="O413" s="26">
        <f>Lighting!O412</f>
        <v>0</v>
      </c>
      <c r="P413" s="26">
        <f ca="1">Lighting!P412</f>
        <v>0</v>
      </c>
      <c r="Q413" s="26">
        <f>Lighting!Q412</f>
        <v>0</v>
      </c>
      <c r="R413" s="26">
        <f ca="1">Lighting!R412</f>
        <v>0</v>
      </c>
      <c r="S413" s="26">
        <f>Lighting!Y412</f>
        <v>0</v>
      </c>
      <c r="T413" s="26" t="str">
        <f ca="1">Lighting!Z412</f>
        <v/>
      </c>
      <c r="U413" s="26">
        <f ca="1">Lighting!AA412</f>
        <v>0</v>
      </c>
      <c r="V413" s="210" t="str">
        <f ca="1">Lighting!AC412</f>
        <v/>
      </c>
      <c r="W413" s="210" t="str">
        <f ca="1">Lighting!AD412</f>
        <v/>
      </c>
      <c r="X413" s="210" t="str">
        <f ca="1">Lighting!AE412</f>
        <v/>
      </c>
      <c r="Y413" s="210">
        <f ca="1">Lighting!AF412</f>
        <v>0</v>
      </c>
      <c r="Z413" s="210" t="str">
        <f>Lighting!AH412</f>
        <v/>
      </c>
      <c r="AA413" s="210">
        <f>Lighting!AI412</f>
        <v>0</v>
      </c>
      <c r="AB413" s="210" t="str">
        <f>Lighting!AJ412</f>
        <v>NA</v>
      </c>
      <c r="AC413" s="210">
        <f>Lighting!AK412</f>
        <v>0</v>
      </c>
      <c r="AD413" s="210" t="str">
        <f>Lighting!AL412</f>
        <v/>
      </c>
    </row>
    <row r="414" spans="1:30" x14ac:dyDescent="0.35">
      <c r="A414" s="26">
        <f>Lighting!A413</f>
        <v>0</v>
      </c>
      <c r="B414" s="26">
        <f>Lighting!B413</f>
        <v>0</v>
      </c>
      <c r="C414" s="26">
        <f>Lighting!C413</f>
        <v>0</v>
      </c>
      <c r="D414" s="26">
        <f>Lighting!D413</f>
        <v>0</v>
      </c>
      <c r="E414" s="26">
        <f>Lighting!E413</f>
        <v>0</v>
      </c>
      <c r="F414" s="26" t="str">
        <f ca="1">Lighting!F413</f>
        <v/>
      </c>
      <c r="G414" s="26" t="str">
        <f>Lighting!G413</f>
        <v>None</v>
      </c>
      <c r="H414" s="26">
        <f>Lighting!H413</f>
        <v>0</v>
      </c>
      <c r="I414" s="26" t="str">
        <f>Lighting!I413</f>
        <v/>
      </c>
      <c r="J414" s="26">
        <f>Lighting!J413</f>
        <v>0</v>
      </c>
      <c r="K414" s="26" t="str">
        <f>Lighting!K413</f>
        <v/>
      </c>
      <c r="L414" s="26" t="str">
        <f>Lighting!L413</f>
        <v/>
      </c>
      <c r="M414" s="26" t="str">
        <f>Lighting!M413</f>
        <v>None</v>
      </c>
      <c r="N414" s="26">
        <f>Lighting!N413</f>
        <v>0</v>
      </c>
      <c r="O414" s="26">
        <f>Lighting!O413</f>
        <v>0</v>
      </c>
      <c r="P414" s="26">
        <f ca="1">Lighting!P413</f>
        <v>0</v>
      </c>
      <c r="Q414" s="26">
        <f>Lighting!Q413</f>
        <v>0</v>
      </c>
      <c r="R414" s="26">
        <f ca="1">Lighting!R413</f>
        <v>0</v>
      </c>
      <c r="S414" s="26">
        <f>Lighting!Y413</f>
        <v>0</v>
      </c>
      <c r="T414" s="26" t="str">
        <f ca="1">Lighting!Z413</f>
        <v/>
      </c>
      <c r="U414" s="26">
        <f ca="1">Lighting!AA413</f>
        <v>0</v>
      </c>
      <c r="V414" s="210" t="str">
        <f ca="1">Lighting!AC413</f>
        <v/>
      </c>
      <c r="W414" s="210" t="str">
        <f ca="1">Lighting!AD413</f>
        <v/>
      </c>
      <c r="X414" s="210" t="str">
        <f ca="1">Lighting!AE413</f>
        <v/>
      </c>
      <c r="Y414" s="210">
        <f ca="1">Lighting!AF413</f>
        <v>0</v>
      </c>
      <c r="Z414" s="210" t="str">
        <f>Lighting!AH413</f>
        <v/>
      </c>
      <c r="AA414" s="210">
        <f>Lighting!AI413</f>
        <v>0</v>
      </c>
      <c r="AB414" s="210" t="str">
        <f>Lighting!AJ413</f>
        <v>NA</v>
      </c>
      <c r="AC414" s="210">
        <f>Lighting!AK413</f>
        <v>0</v>
      </c>
      <c r="AD414" s="210" t="str">
        <f>Lighting!AL413</f>
        <v/>
      </c>
    </row>
    <row r="415" spans="1:30" x14ac:dyDescent="0.35">
      <c r="A415" s="26">
        <f>Lighting!A414</f>
        <v>0</v>
      </c>
      <c r="B415" s="26">
        <f>Lighting!B414</f>
        <v>0</v>
      </c>
      <c r="C415" s="26">
        <f>Lighting!C414</f>
        <v>0</v>
      </c>
      <c r="D415" s="26">
        <f>Lighting!D414</f>
        <v>0</v>
      </c>
      <c r="E415" s="26">
        <f>Lighting!E414</f>
        <v>0</v>
      </c>
      <c r="F415" s="26" t="str">
        <f ca="1">Lighting!F414</f>
        <v/>
      </c>
      <c r="G415" s="26" t="str">
        <f>Lighting!G414</f>
        <v>None</v>
      </c>
      <c r="H415" s="26">
        <f>Lighting!H414</f>
        <v>0</v>
      </c>
      <c r="I415" s="26" t="str">
        <f>Lighting!I414</f>
        <v/>
      </c>
      <c r="J415" s="26">
        <f>Lighting!J414</f>
        <v>0</v>
      </c>
      <c r="K415" s="26" t="str">
        <f>Lighting!K414</f>
        <v/>
      </c>
      <c r="L415" s="26" t="str">
        <f>Lighting!L414</f>
        <v/>
      </c>
      <c r="M415" s="26" t="str">
        <f>Lighting!M414</f>
        <v>None</v>
      </c>
      <c r="N415" s="26">
        <f>Lighting!N414</f>
        <v>0</v>
      </c>
      <c r="O415" s="26">
        <f>Lighting!O414</f>
        <v>0</v>
      </c>
      <c r="P415" s="26">
        <f ca="1">Lighting!P414</f>
        <v>0</v>
      </c>
      <c r="Q415" s="26">
        <f>Lighting!Q414</f>
        <v>0</v>
      </c>
      <c r="R415" s="26">
        <f ca="1">Lighting!R414</f>
        <v>0</v>
      </c>
      <c r="S415" s="26">
        <f>Lighting!Y414</f>
        <v>0</v>
      </c>
      <c r="T415" s="26" t="str">
        <f ca="1">Lighting!Z414</f>
        <v/>
      </c>
      <c r="U415" s="26">
        <f ca="1">Lighting!AA414</f>
        <v>0</v>
      </c>
      <c r="V415" s="210" t="str">
        <f ca="1">Lighting!AC414</f>
        <v/>
      </c>
      <c r="W415" s="210" t="str">
        <f ca="1">Lighting!AD414</f>
        <v/>
      </c>
      <c r="X415" s="210" t="str">
        <f ca="1">Lighting!AE414</f>
        <v/>
      </c>
      <c r="Y415" s="210">
        <f ca="1">Lighting!AF414</f>
        <v>0</v>
      </c>
      <c r="Z415" s="210" t="str">
        <f>Lighting!AH414</f>
        <v/>
      </c>
      <c r="AA415" s="210">
        <f>Lighting!AI414</f>
        <v>0</v>
      </c>
      <c r="AB415" s="210" t="str">
        <f>Lighting!AJ414</f>
        <v>NA</v>
      </c>
      <c r="AC415" s="210">
        <f>Lighting!AK414</f>
        <v>0</v>
      </c>
      <c r="AD415" s="210" t="str">
        <f>Lighting!AL414</f>
        <v/>
      </c>
    </row>
    <row r="416" spans="1:30" x14ac:dyDescent="0.35">
      <c r="A416" s="26">
        <f>Lighting!A415</f>
        <v>0</v>
      </c>
      <c r="B416" s="26">
        <f>Lighting!B415</f>
        <v>0</v>
      </c>
      <c r="C416" s="26">
        <f>Lighting!C415</f>
        <v>0</v>
      </c>
      <c r="D416" s="26">
        <f>Lighting!D415</f>
        <v>0</v>
      </c>
      <c r="E416" s="26">
        <f>Lighting!E415</f>
        <v>0</v>
      </c>
      <c r="F416" s="26" t="str">
        <f ca="1">Lighting!F415</f>
        <v/>
      </c>
      <c r="G416" s="26" t="str">
        <f>Lighting!G415</f>
        <v>None</v>
      </c>
      <c r="H416" s="26">
        <f>Lighting!H415</f>
        <v>0</v>
      </c>
      <c r="I416" s="26" t="str">
        <f>Lighting!I415</f>
        <v/>
      </c>
      <c r="J416" s="26">
        <f>Lighting!J415</f>
        <v>0</v>
      </c>
      <c r="K416" s="26" t="str">
        <f>Lighting!K415</f>
        <v/>
      </c>
      <c r="L416" s="26" t="str">
        <f>Lighting!L415</f>
        <v/>
      </c>
      <c r="M416" s="26" t="str">
        <f>Lighting!M415</f>
        <v>None</v>
      </c>
      <c r="N416" s="26">
        <f>Lighting!N415</f>
        <v>0</v>
      </c>
      <c r="O416" s="26">
        <f>Lighting!O415</f>
        <v>0</v>
      </c>
      <c r="P416" s="26">
        <f ca="1">Lighting!P415</f>
        <v>0</v>
      </c>
      <c r="Q416" s="26">
        <f>Lighting!Q415</f>
        <v>0</v>
      </c>
      <c r="R416" s="26">
        <f ca="1">Lighting!R415</f>
        <v>0</v>
      </c>
      <c r="S416" s="26">
        <f>Lighting!Y415</f>
        <v>0</v>
      </c>
      <c r="T416" s="26" t="str">
        <f ca="1">Lighting!Z415</f>
        <v/>
      </c>
      <c r="U416" s="26">
        <f ca="1">Lighting!AA415</f>
        <v>0</v>
      </c>
      <c r="V416" s="210" t="str">
        <f ca="1">Lighting!AC415</f>
        <v/>
      </c>
      <c r="W416" s="210" t="str">
        <f ca="1">Lighting!AD415</f>
        <v/>
      </c>
      <c r="X416" s="210" t="str">
        <f ca="1">Lighting!AE415</f>
        <v/>
      </c>
      <c r="Y416" s="210">
        <f ca="1">Lighting!AF415</f>
        <v>0</v>
      </c>
      <c r="Z416" s="210" t="str">
        <f>Lighting!AH415</f>
        <v/>
      </c>
      <c r="AA416" s="210">
        <f>Lighting!AI415</f>
        <v>0</v>
      </c>
      <c r="AB416" s="210" t="str">
        <f>Lighting!AJ415</f>
        <v>NA</v>
      </c>
      <c r="AC416" s="210">
        <f>Lighting!AK415</f>
        <v>0</v>
      </c>
      <c r="AD416" s="210" t="str">
        <f>Lighting!AL415</f>
        <v/>
      </c>
    </row>
    <row r="417" spans="1:30" x14ac:dyDescent="0.35">
      <c r="A417" s="26">
        <f>Lighting!A416</f>
        <v>0</v>
      </c>
      <c r="B417" s="26">
        <f>Lighting!B416</f>
        <v>0</v>
      </c>
      <c r="C417" s="26">
        <f>Lighting!C416</f>
        <v>0</v>
      </c>
      <c r="D417" s="26">
        <f>Lighting!D416</f>
        <v>0</v>
      </c>
      <c r="E417" s="26">
        <f>Lighting!E416</f>
        <v>0</v>
      </c>
      <c r="F417" s="26" t="str">
        <f ca="1">Lighting!F416</f>
        <v/>
      </c>
      <c r="G417" s="26" t="str">
        <f>Lighting!G416</f>
        <v>None</v>
      </c>
      <c r="H417" s="26">
        <f>Lighting!H416</f>
        <v>0</v>
      </c>
      <c r="I417" s="26" t="str">
        <f>Lighting!I416</f>
        <v/>
      </c>
      <c r="J417" s="26">
        <f>Lighting!J416</f>
        <v>0</v>
      </c>
      <c r="K417" s="26" t="str">
        <f>Lighting!K416</f>
        <v/>
      </c>
      <c r="L417" s="26" t="str">
        <f>Lighting!L416</f>
        <v/>
      </c>
      <c r="M417" s="26" t="str">
        <f>Lighting!M416</f>
        <v>None</v>
      </c>
      <c r="N417" s="26">
        <f>Lighting!N416</f>
        <v>0</v>
      </c>
      <c r="O417" s="26">
        <f>Lighting!O416</f>
        <v>0</v>
      </c>
      <c r="P417" s="26">
        <f ca="1">Lighting!P416</f>
        <v>0</v>
      </c>
      <c r="Q417" s="26">
        <f>Lighting!Q416</f>
        <v>0</v>
      </c>
      <c r="R417" s="26">
        <f ca="1">Lighting!R416</f>
        <v>0</v>
      </c>
      <c r="S417" s="26">
        <f>Lighting!Y416</f>
        <v>0</v>
      </c>
      <c r="T417" s="26" t="str">
        <f ca="1">Lighting!Z416</f>
        <v/>
      </c>
      <c r="U417" s="26">
        <f ca="1">Lighting!AA416</f>
        <v>0</v>
      </c>
      <c r="V417" s="210" t="str">
        <f ca="1">Lighting!AC416</f>
        <v/>
      </c>
      <c r="W417" s="210" t="str">
        <f ca="1">Lighting!AD416</f>
        <v/>
      </c>
      <c r="X417" s="210" t="str">
        <f ca="1">Lighting!AE416</f>
        <v/>
      </c>
      <c r="Y417" s="210">
        <f ca="1">Lighting!AF416</f>
        <v>0</v>
      </c>
      <c r="Z417" s="210" t="str">
        <f>Lighting!AH416</f>
        <v/>
      </c>
      <c r="AA417" s="210">
        <f>Lighting!AI416</f>
        <v>0</v>
      </c>
      <c r="AB417" s="210" t="str">
        <f>Lighting!AJ416</f>
        <v>NA</v>
      </c>
      <c r="AC417" s="210">
        <f>Lighting!AK416</f>
        <v>0</v>
      </c>
      <c r="AD417" s="210" t="str">
        <f>Lighting!AL416</f>
        <v/>
      </c>
    </row>
    <row r="418" spans="1:30" x14ac:dyDescent="0.35">
      <c r="A418" s="26">
        <f>Lighting!A417</f>
        <v>0</v>
      </c>
      <c r="B418" s="26">
        <f>Lighting!B417</f>
        <v>0</v>
      </c>
      <c r="C418" s="26">
        <f>Lighting!C417</f>
        <v>0</v>
      </c>
      <c r="D418" s="26">
        <f>Lighting!D417</f>
        <v>0</v>
      </c>
      <c r="E418" s="26">
        <f>Lighting!E417</f>
        <v>0</v>
      </c>
      <c r="F418" s="26" t="str">
        <f ca="1">Lighting!F417</f>
        <v/>
      </c>
      <c r="G418" s="26" t="str">
        <f>Lighting!G417</f>
        <v>None</v>
      </c>
      <c r="H418" s="26">
        <f>Lighting!H417</f>
        <v>0</v>
      </c>
      <c r="I418" s="26" t="str">
        <f>Lighting!I417</f>
        <v/>
      </c>
      <c r="J418" s="26">
        <f>Lighting!J417</f>
        <v>0</v>
      </c>
      <c r="K418" s="26" t="str">
        <f>Lighting!K417</f>
        <v/>
      </c>
      <c r="L418" s="26" t="str">
        <f>Lighting!L417</f>
        <v/>
      </c>
      <c r="M418" s="26" t="str">
        <f>Lighting!M417</f>
        <v>None</v>
      </c>
      <c r="N418" s="26">
        <f>Lighting!N417</f>
        <v>0</v>
      </c>
      <c r="O418" s="26">
        <f>Lighting!O417</f>
        <v>0</v>
      </c>
      <c r="P418" s="26">
        <f ca="1">Lighting!P417</f>
        <v>0</v>
      </c>
      <c r="Q418" s="26">
        <f>Lighting!Q417</f>
        <v>0</v>
      </c>
      <c r="R418" s="26">
        <f ca="1">Lighting!R417</f>
        <v>0</v>
      </c>
      <c r="S418" s="26">
        <f>Lighting!Y417</f>
        <v>0</v>
      </c>
      <c r="T418" s="26" t="str">
        <f ca="1">Lighting!Z417</f>
        <v/>
      </c>
      <c r="U418" s="26">
        <f ca="1">Lighting!AA417</f>
        <v>0</v>
      </c>
      <c r="V418" s="210" t="str">
        <f ca="1">Lighting!AC417</f>
        <v/>
      </c>
      <c r="W418" s="210" t="str">
        <f ca="1">Lighting!AD417</f>
        <v/>
      </c>
      <c r="X418" s="210" t="str">
        <f ca="1">Lighting!AE417</f>
        <v/>
      </c>
      <c r="Y418" s="210">
        <f ca="1">Lighting!AF417</f>
        <v>0</v>
      </c>
      <c r="Z418" s="210" t="str">
        <f>Lighting!AH417</f>
        <v/>
      </c>
      <c r="AA418" s="210">
        <f>Lighting!AI417</f>
        <v>0</v>
      </c>
      <c r="AB418" s="210" t="str">
        <f>Lighting!AJ417</f>
        <v>NA</v>
      </c>
      <c r="AC418" s="210">
        <f>Lighting!AK417</f>
        <v>0</v>
      </c>
      <c r="AD418" s="210" t="str">
        <f>Lighting!AL417</f>
        <v/>
      </c>
    </row>
    <row r="419" spans="1:30" x14ac:dyDescent="0.35">
      <c r="A419" s="26">
        <f>Lighting!A418</f>
        <v>0</v>
      </c>
      <c r="B419" s="26">
        <f>Lighting!B418</f>
        <v>0</v>
      </c>
      <c r="C419" s="26">
        <f>Lighting!C418</f>
        <v>0</v>
      </c>
      <c r="D419" s="26">
        <f>Lighting!D418</f>
        <v>0</v>
      </c>
      <c r="E419" s="26">
        <f>Lighting!E418</f>
        <v>0</v>
      </c>
      <c r="F419" s="26" t="str">
        <f ca="1">Lighting!F418</f>
        <v/>
      </c>
      <c r="G419" s="26" t="str">
        <f>Lighting!G418</f>
        <v>None</v>
      </c>
      <c r="H419" s="26">
        <f>Lighting!H418</f>
        <v>0</v>
      </c>
      <c r="I419" s="26" t="str">
        <f>Lighting!I418</f>
        <v/>
      </c>
      <c r="J419" s="26">
        <f>Lighting!J418</f>
        <v>0</v>
      </c>
      <c r="K419" s="26" t="str">
        <f>Lighting!K418</f>
        <v/>
      </c>
      <c r="L419" s="26" t="str">
        <f>Lighting!L418</f>
        <v/>
      </c>
      <c r="M419" s="26" t="str">
        <f>Lighting!M418</f>
        <v>None</v>
      </c>
      <c r="N419" s="26">
        <f>Lighting!N418</f>
        <v>0</v>
      </c>
      <c r="O419" s="26">
        <f>Lighting!O418</f>
        <v>0</v>
      </c>
      <c r="P419" s="26">
        <f ca="1">Lighting!P418</f>
        <v>0</v>
      </c>
      <c r="Q419" s="26">
        <f>Lighting!Q418</f>
        <v>0</v>
      </c>
      <c r="R419" s="26">
        <f ca="1">Lighting!R418</f>
        <v>0</v>
      </c>
      <c r="S419" s="26">
        <f>Lighting!Y418</f>
        <v>0</v>
      </c>
      <c r="T419" s="26" t="str">
        <f ca="1">Lighting!Z418</f>
        <v/>
      </c>
      <c r="U419" s="26">
        <f ca="1">Lighting!AA418</f>
        <v>0</v>
      </c>
      <c r="V419" s="210" t="str">
        <f ca="1">Lighting!AC418</f>
        <v/>
      </c>
      <c r="W419" s="210" t="str">
        <f ca="1">Lighting!AD418</f>
        <v/>
      </c>
      <c r="X419" s="210" t="str">
        <f ca="1">Lighting!AE418</f>
        <v/>
      </c>
      <c r="Y419" s="210">
        <f ca="1">Lighting!AF418</f>
        <v>0</v>
      </c>
      <c r="Z419" s="210" t="str">
        <f>Lighting!AH418</f>
        <v/>
      </c>
      <c r="AA419" s="210">
        <f>Lighting!AI418</f>
        <v>0</v>
      </c>
      <c r="AB419" s="210" t="str">
        <f>Lighting!AJ418</f>
        <v>NA</v>
      </c>
      <c r="AC419" s="210">
        <f>Lighting!AK418</f>
        <v>0</v>
      </c>
      <c r="AD419" s="210" t="str">
        <f>Lighting!AL418</f>
        <v/>
      </c>
    </row>
    <row r="420" spans="1:30" x14ac:dyDescent="0.35">
      <c r="A420" s="26">
        <f>Lighting!A419</f>
        <v>0</v>
      </c>
      <c r="B420" s="26">
        <f>Lighting!B419</f>
        <v>0</v>
      </c>
      <c r="C420" s="26">
        <f>Lighting!C419</f>
        <v>0</v>
      </c>
      <c r="D420" s="26">
        <f>Lighting!D419</f>
        <v>0</v>
      </c>
      <c r="E420" s="26">
        <f>Lighting!E419</f>
        <v>0</v>
      </c>
      <c r="F420" s="26" t="str">
        <f ca="1">Lighting!F419</f>
        <v/>
      </c>
      <c r="G420" s="26" t="str">
        <f>Lighting!G419</f>
        <v>None</v>
      </c>
      <c r="H420" s="26">
        <f>Lighting!H419</f>
        <v>0</v>
      </c>
      <c r="I420" s="26" t="str">
        <f>Lighting!I419</f>
        <v/>
      </c>
      <c r="J420" s="26">
        <f>Lighting!J419</f>
        <v>0</v>
      </c>
      <c r="K420" s="26" t="str">
        <f>Lighting!K419</f>
        <v/>
      </c>
      <c r="L420" s="26" t="str">
        <f>Lighting!L419</f>
        <v/>
      </c>
      <c r="M420" s="26" t="str">
        <f>Lighting!M419</f>
        <v>None</v>
      </c>
      <c r="N420" s="26">
        <f>Lighting!N419</f>
        <v>0</v>
      </c>
      <c r="O420" s="26">
        <f>Lighting!O419</f>
        <v>0</v>
      </c>
      <c r="P420" s="26">
        <f ca="1">Lighting!P419</f>
        <v>0</v>
      </c>
      <c r="Q420" s="26">
        <f>Lighting!Q419</f>
        <v>0</v>
      </c>
      <c r="R420" s="26">
        <f ca="1">Lighting!R419</f>
        <v>0</v>
      </c>
      <c r="S420" s="26">
        <f>Lighting!Y419</f>
        <v>0</v>
      </c>
      <c r="T420" s="26" t="str">
        <f ca="1">Lighting!Z419</f>
        <v/>
      </c>
      <c r="U420" s="26">
        <f ca="1">Lighting!AA419</f>
        <v>0</v>
      </c>
      <c r="V420" s="210" t="str">
        <f ca="1">Lighting!AC419</f>
        <v/>
      </c>
      <c r="W420" s="210" t="str">
        <f ca="1">Lighting!AD419</f>
        <v/>
      </c>
      <c r="X420" s="210" t="str">
        <f ca="1">Lighting!AE419</f>
        <v/>
      </c>
      <c r="Y420" s="210">
        <f ca="1">Lighting!AF419</f>
        <v>0</v>
      </c>
      <c r="Z420" s="210" t="str">
        <f>Lighting!AH419</f>
        <v/>
      </c>
      <c r="AA420" s="210">
        <f>Lighting!AI419</f>
        <v>0</v>
      </c>
      <c r="AB420" s="210" t="str">
        <f>Lighting!AJ419</f>
        <v>NA</v>
      </c>
      <c r="AC420" s="210">
        <f>Lighting!AK419</f>
        <v>0</v>
      </c>
      <c r="AD420" s="210" t="str">
        <f>Lighting!AL419</f>
        <v/>
      </c>
    </row>
    <row r="421" spans="1:30" x14ac:dyDescent="0.35">
      <c r="A421" s="26">
        <f>Lighting!A420</f>
        <v>0</v>
      </c>
      <c r="B421" s="26">
        <f>Lighting!B420</f>
        <v>0</v>
      </c>
      <c r="C421" s="26">
        <f>Lighting!C420</f>
        <v>0</v>
      </c>
      <c r="D421" s="26">
        <f>Lighting!D420</f>
        <v>0</v>
      </c>
      <c r="E421" s="26">
        <f>Lighting!E420</f>
        <v>0</v>
      </c>
      <c r="F421" s="26" t="str">
        <f ca="1">Lighting!F420</f>
        <v/>
      </c>
      <c r="G421" s="26" t="str">
        <f>Lighting!G420</f>
        <v>None</v>
      </c>
      <c r="H421" s="26">
        <f>Lighting!H420</f>
        <v>0</v>
      </c>
      <c r="I421" s="26" t="str">
        <f>Lighting!I420</f>
        <v/>
      </c>
      <c r="J421" s="26">
        <f>Lighting!J420</f>
        <v>0</v>
      </c>
      <c r="K421" s="26" t="str">
        <f>Lighting!K420</f>
        <v/>
      </c>
      <c r="L421" s="26" t="str">
        <f>Lighting!L420</f>
        <v/>
      </c>
      <c r="M421" s="26" t="str">
        <f>Lighting!M420</f>
        <v>None</v>
      </c>
      <c r="N421" s="26">
        <f>Lighting!N420</f>
        <v>0</v>
      </c>
      <c r="O421" s="26">
        <f>Lighting!O420</f>
        <v>0</v>
      </c>
      <c r="P421" s="26">
        <f ca="1">Lighting!P420</f>
        <v>0</v>
      </c>
      <c r="Q421" s="26">
        <f>Lighting!Q420</f>
        <v>0</v>
      </c>
      <c r="R421" s="26">
        <f ca="1">Lighting!R420</f>
        <v>0</v>
      </c>
      <c r="S421" s="26">
        <f>Lighting!Y420</f>
        <v>0</v>
      </c>
      <c r="T421" s="26" t="str">
        <f ca="1">Lighting!Z420</f>
        <v/>
      </c>
      <c r="U421" s="26">
        <f ca="1">Lighting!AA420</f>
        <v>0</v>
      </c>
      <c r="V421" s="210" t="str">
        <f ca="1">Lighting!AC420</f>
        <v/>
      </c>
      <c r="W421" s="210" t="str">
        <f ca="1">Lighting!AD420</f>
        <v/>
      </c>
      <c r="X421" s="210" t="str">
        <f ca="1">Lighting!AE420</f>
        <v/>
      </c>
      <c r="Y421" s="210">
        <f ca="1">Lighting!AF420</f>
        <v>0</v>
      </c>
      <c r="Z421" s="210" t="str">
        <f>Lighting!AH420</f>
        <v/>
      </c>
      <c r="AA421" s="210">
        <f>Lighting!AI420</f>
        <v>0</v>
      </c>
      <c r="AB421" s="210" t="str">
        <f>Lighting!AJ420</f>
        <v>NA</v>
      </c>
      <c r="AC421" s="210">
        <f>Lighting!AK420</f>
        <v>0</v>
      </c>
      <c r="AD421" s="210" t="str">
        <f>Lighting!AL420</f>
        <v/>
      </c>
    </row>
    <row r="422" spans="1:30" x14ac:dyDescent="0.35">
      <c r="A422" s="26">
        <f>Lighting!A421</f>
        <v>0</v>
      </c>
      <c r="B422" s="26">
        <f>Lighting!B421</f>
        <v>0</v>
      </c>
      <c r="C422" s="26">
        <f>Lighting!C421</f>
        <v>0</v>
      </c>
      <c r="D422" s="26">
        <f>Lighting!D421</f>
        <v>0</v>
      </c>
      <c r="E422" s="26">
        <f>Lighting!E421</f>
        <v>0</v>
      </c>
      <c r="F422" s="26" t="str">
        <f ca="1">Lighting!F421</f>
        <v/>
      </c>
      <c r="G422" s="26" t="str">
        <f>Lighting!G421</f>
        <v>None</v>
      </c>
      <c r="H422" s="26">
        <f>Lighting!H421</f>
        <v>0</v>
      </c>
      <c r="I422" s="26" t="str">
        <f>Lighting!I421</f>
        <v/>
      </c>
      <c r="J422" s="26">
        <f>Lighting!J421</f>
        <v>0</v>
      </c>
      <c r="K422" s="26" t="str">
        <f>Lighting!K421</f>
        <v/>
      </c>
      <c r="L422" s="26" t="str">
        <f>Lighting!L421</f>
        <v/>
      </c>
      <c r="M422" s="26" t="str">
        <f>Lighting!M421</f>
        <v>None</v>
      </c>
      <c r="N422" s="26">
        <f>Lighting!N421</f>
        <v>0</v>
      </c>
      <c r="O422" s="26">
        <f>Lighting!O421</f>
        <v>0</v>
      </c>
      <c r="P422" s="26">
        <f ca="1">Lighting!P421</f>
        <v>0</v>
      </c>
      <c r="Q422" s="26">
        <f>Lighting!Q421</f>
        <v>0</v>
      </c>
      <c r="R422" s="26">
        <f ca="1">Lighting!R421</f>
        <v>0</v>
      </c>
      <c r="S422" s="26">
        <f>Lighting!Y421</f>
        <v>0</v>
      </c>
      <c r="T422" s="26" t="str">
        <f ca="1">Lighting!Z421</f>
        <v/>
      </c>
      <c r="U422" s="26">
        <f ca="1">Lighting!AA421</f>
        <v>0</v>
      </c>
      <c r="V422" s="210" t="str">
        <f ca="1">Lighting!AC421</f>
        <v/>
      </c>
      <c r="W422" s="210" t="str">
        <f ca="1">Lighting!AD421</f>
        <v/>
      </c>
      <c r="X422" s="210" t="str">
        <f ca="1">Lighting!AE421</f>
        <v/>
      </c>
      <c r="Y422" s="210">
        <f ca="1">Lighting!AF421</f>
        <v>0</v>
      </c>
      <c r="Z422" s="210" t="str">
        <f>Lighting!AH421</f>
        <v/>
      </c>
      <c r="AA422" s="210">
        <f>Lighting!AI421</f>
        <v>0</v>
      </c>
      <c r="AB422" s="210" t="str">
        <f>Lighting!AJ421</f>
        <v>NA</v>
      </c>
      <c r="AC422" s="210">
        <f>Lighting!AK421</f>
        <v>0</v>
      </c>
      <c r="AD422" s="210" t="str">
        <f>Lighting!AL421</f>
        <v/>
      </c>
    </row>
    <row r="423" spans="1:30" x14ac:dyDescent="0.35">
      <c r="A423" s="26">
        <f>Lighting!A422</f>
        <v>0</v>
      </c>
      <c r="B423" s="26">
        <f>Lighting!B422</f>
        <v>0</v>
      </c>
      <c r="C423" s="26">
        <f>Lighting!C422</f>
        <v>0</v>
      </c>
      <c r="D423" s="26">
        <f>Lighting!D422</f>
        <v>0</v>
      </c>
      <c r="E423" s="26">
        <f>Lighting!E422</f>
        <v>0</v>
      </c>
      <c r="F423" s="26" t="str">
        <f ca="1">Lighting!F422</f>
        <v/>
      </c>
      <c r="G423" s="26" t="str">
        <f>Lighting!G422</f>
        <v>None</v>
      </c>
      <c r="H423" s="26">
        <f>Lighting!H422</f>
        <v>0</v>
      </c>
      <c r="I423" s="26" t="str">
        <f>Lighting!I422</f>
        <v/>
      </c>
      <c r="J423" s="26">
        <f>Lighting!J422</f>
        <v>0</v>
      </c>
      <c r="K423" s="26" t="str">
        <f>Lighting!K422</f>
        <v/>
      </c>
      <c r="L423" s="26" t="str">
        <f>Lighting!L422</f>
        <v/>
      </c>
      <c r="M423" s="26" t="str">
        <f>Lighting!M422</f>
        <v>None</v>
      </c>
      <c r="N423" s="26">
        <f>Lighting!N422</f>
        <v>0</v>
      </c>
      <c r="O423" s="26">
        <f>Lighting!O422</f>
        <v>0</v>
      </c>
      <c r="P423" s="26">
        <f ca="1">Lighting!P422</f>
        <v>0</v>
      </c>
      <c r="Q423" s="26">
        <f>Lighting!Q422</f>
        <v>0</v>
      </c>
      <c r="R423" s="26">
        <f ca="1">Lighting!R422</f>
        <v>0</v>
      </c>
      <c r="S423" s="26">
        <f>Lighting!Y422</f>
        <v>0</v>
      </c>
      <c r="T423" s="26" t="str">
        <f ca="1">Lighting!Z422</f>
        <v/>
      </c>
      <c r="U423" s="26">
        <f ca="1">Lighting!AA422</f>
        <v>0</v>
      </c>
      <c r="V423" s="210" t="str">
        <f ca="1">Lighting!AC422</f>
        <v/>
      </c>
      <c r="W423" s="210" t="str">
        <f ca="1">Lighting!AD422</f>
        <v/>
      </c>
      <c r="X423" s="210" t="str">
        <f ca="1">Lighting!AE422</f>
        <v/>
      </c>
      <c r="Y423" s="210">
        <f ca="1">Lighting!AF422</f>
        <v>0</v>
      </c>
      <c r="Z423" s="210" t="str">
        <f>Lighting!AH422</f>
        <v/>
      </c>
      <c r="AA423" s="210">
        <f>Lighting!AI422</f>
        <v>0</v>
      </c>
      <c r="AB423" s="210" t="str">
        <f>Lighting!AJ422</f>
        <v>NA</v>
      </c>
      <c r="AC423" s="210">
        <f>Lighting!AK422</f>
        <v>0</v>
      </c>
      <c r="AD423" s="210" t="str">
        <f>Lighting!AL422</f>
        <v/>
      </c>
    </row>
    <row r="424" spans="1:30" x14ac:dyDescent="0.35">
      <c r="A424" s="26">
        <f>Lighting!A423</f>
        <v>0</v>
      </c>
      <c r="B424" s="26">
        <f>Lighting!B423</f>
        <v>0</v>
      </c>
      <c r="C424" s="26">
        <f>Lighting!C423</f>
        <v>0</v>
      </c>
      <c r="D424" s="26">
        <f>Lighting!D423</f>
        <v>0</v>
      </c>
      <c r="E424" s="26">
        <f>Lighting!E423</f>
        <v>0</v>
      </c>
      <c r="F424" s="26" t="str">
        <f ca="1">Lighting!F423</f>
        <v/>
      </c>
      <c r="G424" s="26" t="str">
        <f>Lighting!G423</f>
        <v>None</v>
      </c>
      <c r="H424" s="26">
        <f>Lighting!H423</f>
        <v>0</v>
      </c>
      <c r="I424" s="26" t="str">
        <f>Lighting!I423</f>
        <v/>
      </c>
      <c r="J424" s="26">
        <f>Lighting!J423</f>
        <v>0</v>
      </c>
      <c r="K424" s="26" t="str">
        <f>Lighting!K423</f>
        <v/>
      </c>
      <c r="L424" s="26" t="str">
        <f>Lighting!L423</f>
        <v/>
      </c>
      <c r="M424" s="26" t="str">
        <f>Lighting!M423</f>
        <v>None</v>
      </c>
      <c r="N424" s="26">
        <f>Lighting!N423</f>
        <v>0</v>
      </c>
      <c r="O424" s="26">
        <f>Lighting!O423</f>
        <v>0</v>
      </c>
      <c r="P424" s="26">
        <f ca="1">Lighting!P423</f>
        <v>0</v>
      </c>
      <c r="Q424" s="26">
        <f>Lighting!Q423</f>
        <v>0</v>
      </c>
      <c r="R424" s="26">
        <f ca="1">Lighting!R423</f>
        <v>0</v>
      </c>
      <c r="S424" s="26">
        <f>Lighting!Y423</f>
        <v>0</v>
      </c>
      <c r="T424" s="26" t="str">
        <f ca="1">Lighting!Z423</f>
        <v/>
      </c>
      <c r="U424" s="26">
        <f ca="1">Lighting!AA423</f>
        <v>0</v>
      </c>
      <c r="V424" s="210" t="str">
        <f ca="1">Lighting!AC423</f>
        <v/>
      </c>
      <c r="W424" s="210" t="str">
        <f ca="1">Lighting!AD423</f>
        <v/>
      </c>
      <c r="X424" s="210" t="str">
        <f ca="1">Lighting!AE423</f>
        <v/>
      </c>
      <c r="Y424" s="210">
        <f ca="1">Lighting!AF423</f>
        <v>0</v>
      </c>
      <c r="Z424" s="210" t="str">
        <f>Lighting!AH423</f>
        <v/>
      </c>
      <c r="AA424" s="210">
        <f>Lighting!AI423</f>
        <v>0</v>
      </c>
      <c r="AB424" s="210" t="str">
        <f>Lighting!AJ423</f>
        <v>NA</v>
      </c>
      <c r="AC424" s="210">
        <f>Lighting!AK423</f>
        <v>0</v>
      </c>
      <c r="AD424" s="210" t="str">
        <f>Lighting!AL423</f>
        <v/>
      </c>
    </row>
    <row r="425" spans="1:30" x14ac:dyDescent="0.35">
      <c r="A425" s="26">
        <f>Lighting!A424</f>
        <v>0</v>
      </c>
      <c r="B425" s="26">
        <f>Lighting!B424</f>
        <v>0</v>
      </c>
      <c r="C425" s="26">
        <f>Lighting!C424</f>
        <v>0</v>
      </c>
      <c r="D425" s="26">
        <f>Lighting!D424</f>
        <v>0</v>
      </c>
      <c r="E425" s="26">
        <f>Lighting!E424</f>
        <v>0</v>
      </c>
      <c r="F425" s="26" t="str">
        <f ca="1">Lighting!F424</f>
        <v/>
      </c>
      <c r="G425" s="26" t="str">
        <f>Lighting!G424</f>
        <v>None</v>
      </c>
      <c r="H425" s="26">
        <f>Lighting!H424</f>
        <v>0</v>
      </c>
      <c r="I425" s="26" t="str">
        <f>Lighting!I424</f>
        <v/>
      </c>
      <c r="J425" s="26">
        <f>Lighting!J424</f>
        <v>0</v>
      </c>
      <c r="K425" s="26" t="str">
        <f>Lighting!K424</f>
        <v/>
      </c>
      <c r="L425" s="26" t="str">
        <f>Lighting!L424</f>
        <v/>
      </c>
      <c r="M425" s="26" t="str">
        <f>Lighting!M424</f>
        <v>None</v>
      </c>
      <c r="N425" s="26">
        <f>Lighting!N424</f>
        <v>0</v>
      </c>
      <c r="O425" s="26">
        <f>Lighting!O424</f>
        <v>0</v>
      </c>
      <c r="P425" s="26">
        <f ca="1">Lighting!P424</f>
        <v>0</v>
      </c>
      <c r="Q425" s="26">
        <f>Lighting!Q424</f>
        <v>0</v>
      </c>
      <c r="R425" s="26">
        <f ca="1">Lighting!R424</f>
        <v>0</v>
      </c>
      <c r="S425" s="26">
        <f>Lighting!Y424</f>
        <v>0</v>
      </c>
      <c r="T425" s="26" t="str">
        <f ca="1">Lighting!Z424</f>
        <v/>
      </c>
      <c r="U425" s="26">
        <f ca="1">Lighting!AA424</f>
        <v>0</v>
      </c>
      <c r="V425" s="210" t="str">
        <f ca="1">Lighting!AC424</f>
        <v/>
      </c>
      <c r="W425" s="210" t="str">
        <f ca="1">Lighting!AD424</f>
        <v/>
      </c>
      <c r="X425" s="210" t="str">
        <f ca="1">Lighting!AE424</f>
        <v/>
      </c>
      <c r="Y425" s="210">
        <f ca="1">Lighting!AF424</f>
        <v>0</v>
      </c>
      <c r="Z425" s="210" t="str">
        <f>Lighting!AH424</f>
        <v/>
      </c>
      <c r="AA425" s="210">
        <f>Lighting!AI424</f>
        <v>0</v>
      </c>
      <c r="AB425" s="210" t="str">
        <f>Lighting!AJ424</f>
        <v>NA</v>
      </c>
      <c r="AC425" s="210">
        <f>Lighting!AK424</f>
        <v>0</v>
      </c>
      <c r="AD425" s="210" t="str">
        <f>Lighting!AL424</f>
        <v/>
      </c>
    </row>
    <row r="426" spans="1:30" x14ac:dyDescent="0.35">
      <c r="A426" s="26">
        <f>Lighting!A425</f>
        <v>0</v>
      </c>
      <c r="B426" s="26">
        <f>Lighting!B425</f>
        <v>0</v>
      </c>
      <c r="C426" s="26">
        <f>Lighting!C425</f>
        <v>0</v>
      </c>
      <c r="D426" s="26">
        <f>Lighting!D425</f>
        <v>0</v>
      </c>
      <c r="E426" s="26">
        <f>Lighting!E425</f>
        <v>0</v>
      </c>
      <c r="F426" s="26" t="str">
        <f ca="1">Lighting!F425</f>
        <v/>
      </c>
      <c r="G426" s="26" t="str">
        <f>Lighting!G425</f>
        <v>None</v>
      </c>
      <c r="H426" s="26">
        <f>Lighting!H425</f>
        <v>0</v>
      </c>
      <c r="I426" s="26" t="str">
        <f>Lighting!I425</f>
        <v/>
      </c>
      <c r="J426" s="26">
        <f>Lighting!J425</f>
        <v>0</v>
      </c>
      <c r="K426" s="26" t="str">
        <f>Lighting!K425</f>
        <v/>
      </c>
      <c r="L426" s="26" t="str">
        <f>Lighting!L425</f>
        <v/>
      </c>
      <c r="M426" s="26" t="str">
        <f>Lighting!M425</f>
        <v>None</v>
      </c>
      <c r="N426" s="26">
        <f>Lighting!N425</f>
        <v>0</v>
      </c>
      <c r="O426" s="26">
        <f>Lighting!O425</f>
        <v>0</v>
      </c>
      <c r="P426" s="26">
        <f ca="1">Lighting!P425</f>
        <v>0</v>
      </c>
      <c r="Q426" s="26">
        <f>Lighting!Q425</f>
        <v>0</v>
      </c>
      <c r="R426" s="26">
        <f ca="1">Lighting!R425</f>
        <v>0</v>
      </c>
      <c r="S426" s="26">
        <f>Lighting!Y425</f>
        <v>0</v>
      </c>
      <c r="T426" s="26" t="str">
        <f ca="1">Lighting!Z425</f>
        <v/>
      </c>
      <c r="U426" s="26">
        <f ca="1">Lighting!AA425</f>
        <v>0</v>
      </c>
      <c r="V426" s="210" t="str">
        <f ca="1">Lighting!AC425</f>
        <v/>
      </c>
      <c r="W426" s="210" t="str">
        <f ca="1">Lighting!AD425</f>
        <v/>
      </c>
      <c r="X426" s="210" t="str">
        <f ca="1">Lighting!AE425</f>
        <v/>
      </c>
      <c r="Y426" s="210">
        <f ca="1">Lighting!AF425</f>
        <v>0</v>
      </c>
      <c r="Z426" s="210" t="str">
        <f>Lighting!AH425</f>
        <v/>
      </c>
      <c r="AA426" s="210">
        <f>Lighting!AI425</f>
        <v>0</v>
      </c>
      <c r="AB426" s="210" t="str">
        <f>Lighting!AJ425</f>
        <v>NA</v>
      </c>
      <c r="AC426" s="210">
        <f>Lighting!AK425</f>
        <v>0</v>
      </c>
      <c r="AD426" s="210" t="str">
        <f>Lighting!AL425</f>
        <v/>
      </c>
    </row>
    <row r="427" spans="1:30" x14ac:dyDescent="0.35">
      <c r="A427" s="26">
        <f>Lighting!A426</f>
        <v>0</v>
      </c>
      <c r="B427" s="26">
        <f>Lighting!B426</f>
        <v>0</v>
      </c>
      <c r="C427" s="26">
        <f>Lighting!C426</f>
        <v>0</v>
      </c>
      <c r="D427" s="26">
        <f>Lighting!D426</f>
        <v>0</v>
      </c>
      <c r="E427" s="26">
        <f>Lighting!E426</f>
        <v>0</v>
      </c>
      <c r="F427" s="26" t="str">
        <f ca="1">Lighting!F426</f>
        <v/>
      </c>
      <c r="G427" s="26" t="str">
        <f>Lighting!G426</f>
        <v>None</v>
      </c>
      <c r="H427" s="26">
        <f>Lighting!H426</f>
        <v>0</v>
      </c>
      <c r="I427" s="26" t="str">
        <f>Lighting!I426</f>
        <v/>
      </c>
      <c r="J427" s="26">
        <f>Lighting!J426</f>
        <v>0</v>
      </c>
      <c r="K427" s="26" t="str">
        <f>Lighting!K426</f>
        <v/>
      </c>
      <c r="L427" s="26" t="str">
        <f>Lighting!L426</f>
        <v/>
      </c>
      <c r="M427" s="26" t="str">
        <f>Lighting!M426</f>
        <v>None</v>
      </c>
      <c r="N427" s="26">
        <f>Lighting!N426</f>
        <v>0</v>
      </c>
      <c r="O427" s="26">
        <f>Lighting!O426</f>
        <v>0</v>
      </c>
      <c r="P427" s="26">
        <f ca="1">Lighting!P426</f>
        <v>0</v>
      </c>
      <c r="Q427" s="26">
        <f>Lighting!Q426</f>
        <v>0</v>
      </c>
      <c r="R427" s="26">
        <f ca="1">Lighting!R426</f>
        <v>0</v>
      </c>
      <c r="S427" s="26">
        <f>Lighting!Y426</f>
        <v>0</v>
      </c>
      <c r="T427" s="26" t="str">
        <f ca="1">Lighting!Z426</f>
        <v/>
      </c>
      <c r="U427" s="26">
        <f ca="1">Lighting!AA426</f>
        <v>0</v>
      </c>
      <c r="V427" s="210" t="str">
        <f ca="1">Lighting!AC426</f>
        <v/>
      </c>
      <c r="W427" s="210" t="str">
        <f ca="1">Lighting!AD426</f>
        <v/>
      </c>
      <c r="X427" s="210" t="str">
        <f ca="1">Lighting!AE426</f>
        <v/>
      </c>
      <c r="Y427" s="210">
        <f ca="1">Lighting!AF426</f>
        <v>0</v>
      </c>
      <c r="Z427" s="210" t="str">
        <f>Lighting!AH426</f>
        <v/>
      </c>
      <c r="AA427" s="210">
        <f>Lighting!AI426</f>
        <v>0</v>
      </c>
      <c r="AB427" s="210" t="str">
        <f>Lighting!AJ426</f>
        <v>NA</v>
      </c>
      <c r="AC427" s="210">
        <f>Lighting!AK426</f>
        <v>0</v>
      </c>
      <c r="AD427" s="210" t="str">
        <f>Lighting!AL426</f>
        <v/>
      </c>
    </row>
    <row r="428" spans="1:30" x14ac:dyDescent="0.35">
      <c r="A428" s="26">
        <f>Lighting!A427</f>
        <v>0</v>
      </c>
      <c r="B428" s="26">
        <f>Lighting!B427</f>
        <v>0</v>
      </c>
      <c r="C428" s="26">
        <f>Lighting!C427</f>
        <v>0</v>
      </c>
      <c r="D428" s="26">
        <f>Lighting!D427</f>
        <v>0</v>
      </c>
      <c r="E428" s="26">
        <f>Lighting!E427</f>
        <v>0</v>
      </c>
      <c r="F428" s="26" t="str">
        <f ca="1">Lighting!F427</f>
        <v/>
      </c>
      <c r="G428" s="26" t="str">
        <f>Lighting!G427</f>
        <v>None</v>
      </c>
      <c r="H428" s="26">
        <f>Lighting!H427</f>
        <v>0</v>
      </c>
      <c r="I428" s="26" t="str">
        <f>Lighting!I427</f>
        <v/>
      </c>
      <c r="J428" s="26">
        <f>Lighting!J427</f>
        <v>0</v>
      </c>
      <c r="K428" s="26" t="str">
        <f>Lighting!K427</f>
        <v/>
      </c>
      <c r="L428" s="26" t="str">
        <f>Lighting!L427</f>
        <v/>
      </c>
      <c r="M428" s="26" t="str">
        <f>Lighting!M427</f>
        <v>None</v>
      </c>
      <c r="N428" s="26">
        <f>Lighting!N427</f>
        <v>0</v>
      </c>
      <c r="O428" s="26">
        <f>Lighting!O427</f>
        <v>0</v>
      </c>
      <c r="P428" s="26">
        <f ca="1">Lighting!P427</f>
        <v>0</v>
      </c>
      <c r="Q428" s="26">
        <f>Lighting!Q427</f>
        <v>0</v>
      </c>
      <c r="R428" s="26">
        <f ca="1">Lighting!R427</f>
        <v>0</v>
      </c>
      <c r="S428" s="26">
        <f>Lighting!Y427</f>
        <v>0</v>
      </c>
      <c r="T428" s="26" t="str">
        <f ca="1">Lighting!Z427</f>
        <v/>
      </c>
      <c r="U428" s="26">
        <f ca="1">Lighting!AA427</f>
        <v>0</v>
      </c>
      <c r="V428" s="210" t="str">
        <f ca="1">Lighting!AC427</f>
        <v/>
      </c>
      <c r="W428" s="210" t="str">
        <f ca="1">Lighting!AD427</f>
        <v/>
      </c>
      <c r="X428" s="210" t="str">
        <f ca="1">Lighting!AE427</f>
        <v/>
      </c>
      <c r="Y428" s="210">
        <f ca="1">Lighting!AF427</f>
        <v>0</v>
      </c>
      <c r="Z428" s="210" t="str">
        <f>Lighting!AH427</f>
        <v/>
      </c>
      <c r="AA428" s="210">
        <f>Lighting!AI427</f>
        <v>0</v>
      </c>
      <c r="AB428" s="210" t="str">
        <f>Lighting!AJ427</f>
        <v>NA</v>
      </c>
      <c r="AC428" s="210">
        <f>Lighting!AK427</f>
        <v>0</v>
      </c>
      <c r="AD428" s="210" t="str">
        <f>Lighting!AL427</f>
        <v/>
      </c>
    </row>
    <row r="429" spans="1:30" x14ac:dyDescent="0.35">
      <c r="A429" s="26">
        <f>Lighting!A428</f>
        <v>0</v>
      </c>
      <c r="B429" s="26">
        <f>Lighting!B428</f>
        <v>0</v>
      </c>
      <c r="C429" s="26">
        <f>Lighting!C428</f>
        <v>0</v>
      </c>
      <c r="D429" s="26">
        <f>Lighting!D428</f>
        <v>0</v>
      </c>
      <c r="E429" s="26">
        <f>Lighting!E428</f>
        <v>0</v>
      </c>
      <c r="F429" s="26" t="str">
        <f ca="1">Lighting!F428</f>
        <v/>
      </c>
      <c r="G429" s="26" t="str">
        <f>Lighting!G428</f>
        <v>None</v>
      </c>
      <c r="H429" s="26">
        <f>Lighting!H428</f>
        <v>0</v>
      </c>
      <c r="I429" s="26" t="str">
        <f>Lighting!I428</f>
        <v/>
      </c>
      <c r="J429" s="26">
        <f>Lighting!J428</f>
        <v>0</v>
      </c>
      <c r="K429" s="26" t="str">
        <f>Lighting!K428</f>
        <v/>
      </c>
      <c r="L429" s="26" t="str">
        <f>Lighting!L428</f>
        <v/>
      </c>
      <c r="M429" s="26" t="str">
        <f>Lighting!M428</f>
        <v>None</v>
      </c>
      <c r="N429" s="26">
        <f>Lighting!N428</f>
        <v>0</v>
      </c>
      <c r="O429" s="26">
        <f>Lighting!O428</f>
        <v>0</v>
      </c>
      <c r="P429" s="26">
        <f ca="1">Lighting!P428</f>
        <v>0</v>
      </c>
      <c r="Q429" s="26">
        <f>Lighting!Q428</f>
        <v>0</v>
      </c>
      <c r="R429" s="26">
        <f ca="1">Lighting!R428</f>
        <v>0</v>
      </c>
      <c r="S429" s="26">
        <f>Lighting!Y428</f>
        <v>0</v>
      </c>
      <c r="T429" s="26" t="str">
        <f ca="1">Lighting!Z428</f>
        <v/>
      </c>
      <c r="U429" s="26">
        <f ca="1">Lighting!AA428</f>
        <v>0</v>
      </c>
      <c r="V429" s="210" t="str">
        <f ca="1">Lighting!AC428</f>
        <v/>
      </c>
      <c r="W429" s="210" t="str">
        <f ca="1">Lighting!AD428</f>
        <v/>
      </c>
      <c r="X429" s="210" t="str">
        <f ca="1">Lighting!AE428</f>
        <v/>
      </c>
      <c r="Y429" s="210">
        <f ca="1">Lighting!AF428</f>
        <v>0</v>
      </c>
      <c r="Z429" s="210" t="str">
        <f>Lighting!AH428</f>
        <v/>
      </c>
      <c r="AA429" s="210">
        <f>Lighting!AI428</f>
        <v>0</v>
      </c>
      <c r="AB429" s="210" t="str">
        <f>Lighting!AJ428</f>
        <v>NA</v>
      </c>
      <c r="AC429" s="210">
        <f>Lighting!AK428</f>
        <v>0</v>
      </c>
      <c r="AD429" s="210" t="str">
        <f>Lighting!AL428</f>
        <v/>
      </c>
    </row>
    <row r="430" spans="1:30" x14ac:dyDescent="0.35">
      <c r="A430" s="26">
        <f>Lighting!A429</f>
        <v>0</v>
      </c>
      <c r="B430" s="26">
        <f>Lighting!B429</f>
        <v>0</v>
      </c>
      <c r="C430" s="26">
        <f>Lighting!C429</f>
        <v>0</v>
      </c>
      <c r="D430" s="26">
        <f>Lighting!D429</f>
        <v>0</v>
      </c>
      <c r="E430" s="26">
        <f>Lighting!E429</f>
        <v>0</v>
      </c>
      <c r="F430" s="26" t="str">
        <f ca="1">Lighting!F429</f>
        <v/>
      </c>
      <c r="G430" s="26" t="str">
        <f>Lighting!G429</f>
        <v>None</v>
      </c>
      <c r="H430" s="26">
        <f>Lighting!H429</f>
        <v>0</v>
      </c>
      <c r="I430" s="26" t="str">
        <f>Lighting!I429</f>
        <v/>
      </c>
      <c r="J430" s="26">
        <f>Lighting!J429</f>
        <v>0</v>
      </c>
      <c r="K430" s="26" t="str">
        <f>Lighting!K429</f>
        <v/>
      </c>
      <c r="L430" s="26" t="str">
        <f>Lighting!L429</f>
        <v/>
      </c>
      <c r="M430" s="26" t="str">
        <f>Lighting!M429</f>
        <v>None</v>
      </c>
      <c r="N430" s="26">
        <f>Lighting!N429</f>
        <v>0</v>
      </c>
      <c r="O430" s="26">
        <f>Lighting!O429</f>
        <v>0</v>
      </c>
      <c r="P430" s="26">
        <f ca="1">Lighting!P429</f>
        <v>0</v>
      </c>
      <c r="Q430" s="26">
        <f>Lighting!Q429</f>
        <v>0</v>
      </c>
      <c r="R430" s="26">
        <f ca="1">Lighting!R429</f>
        <v>0</v>
      </c>
      <c r="S430" s="26">
        <f>Lighting!Y429</f>
        <v>0</v>
      </c>
      <c r="T430" s="26" t="str">
        <f ca="1">Lighting!Z429</f>
        <v/>
      </c>
      <c r="U430" s="26">
        <f ca="1">Lighting!AA429</f>
        <v>0</v>
      </c>
      <c r="V430" s="210" t="str">
        <f ca="1">Lighting!AC429</f>
        <v/>
      </c>
      <c r="W430" s="210" t="str">
        <f ca="1">Lighting!AD429</f>
        <v/>
      </c>
      <c r="X430" s="210" t="str">
        <f ca="1">Lighting!AE429</f>
        <v/>
      </c>
      <c r="Y430" s="210">
        <f ca="1">Lighting!AF429</f>
        <v>0</v>
      </c>
      <c r="Z430" s="210" t="str">
        <f>Lighting!AH429</f>
        <v/>
      </c>
      <c r="AA430" s="210">
        <f>Lighting!AI429</f>
        <v>0</v>
      </c>
      <c r="AB430" s="210" t="str">
        <f>Lighting!AJ429</f>
        <v>NA</v>
      </c>
      <c r="AC430" s="210">
        <f>Lighting!AK429</f>
        <v>0</v>
      </c>
      <c r="AD430" s="210" t="str">
        <f>Lighting!AL429</f>
        <v/>
      </c>
    </row>
    <row r="431" spans="1:30" x14ac:dyDescent="0.35">
      <c r="A431" s="26">
        <f>Lighting!A430</f>
        <v>0</v>
      </c>
      <c r="B431" s="26">
        <f>Lighting!B430</f>
        <v>0</v>
      </c>
      <c r="C431" s="26">
        <f>Lighting!C430</f>
        <v>0</v>
      </c>
      <c r="D431" s="26">
        <f>Lighting!D430</f>
        <v>0</v>
      </c>
      <c r="E431" s="26">
        <f>Lighting!E430</f>
        <v>0</v>
      </c>
      <c r="F431" s="26" t="str">
        <f ca="1">Lighting!F430</f>
        <v/>
      </c>
      <c r="G431" s="26" t="str">
        <f>Lighting!G430</f>
        <v>None</v>
      </c>
      <c r="H431" s="26">
        <f>Lighting!H430</f>
        <v>0</v>
      </c>
      <c r="I431" s="26" t="str">
        <f>Lighting!I430</f>
        <v/>
      </c>
      <c r="J431" s="26">
        <f>Lighting!J430</f>
        <v>0</v>
      </c>
      <c r="K431" s="26" t="str">
        <f>Lighting!K430</f>
        <v/>
      </c>
      <c r="L431" s="26" t="str">
        <f>Lighting!L430</f>
        <v/>
      </c>
      <c r="M431" s="26" t="str">
        <f>Lighting!M430</f>
        <v>None</v>
      </c>
      <c r="N431" s="26">
        <f>Lighting!N430</f>
        <v>0</v>
      </c>
      <c r="O431" s="26">
        <f>Lighting!O430</f>
        <v>0</v>
      </c>
      <c r="P431" s="26">
        <f ca="1">Lighting!P430</f>
        <v>0</v>
      </c>
      <c r="Q431" s="26">
        <f>Lighting!Q430</f>
        <v>0</v>
      </c>
      <c r="R431" s="26">
        <f ca="1">Lighting!R430</f>
        <v>0</v>
      </c>
      <c r="S431" s="26">
        <f>Lighting!Y430</f>
        <v>0</v>
      </c>
      <c r="T431" s="26" t="str">
        <f ca="1">Lighting!Z430</f>
        <v/>
      </c>
      <c r="U431" s="26">
        <f ca="1">Lighting!AA430</f>
        <v>0</v>
      </c>
      <c r="V431" s="210" t="str">
        <f ca="1">Lighting!AC430</f>
        <v/>
      </c>
      <c r="W431" s="210" t="str">
        <f ca="1">Lighting!AD430</f>
        <v/>
      </c>
      <c r="X431" s="210" t="str">
        <f ca="1">Lighting!AE430</f>
        <v/>
      </c>
      <c r="Y431" s="210">
        <f ca="1">Lighting!AF430</f>
        <v>0</v>
      </c>
      <c r="Z431" s="210" t="str">
        <f>Lighting!AH430</f>
        <v/>
      </c>
      <c r="AA431" s="210">
        <f>Lighting!AI430</f>
        <v>0</v>
      </c>
      <c r="AB431" s="210" t="str">
        <f>Lighting!AJ430</f>
        <v>NA</v>
      </c>
      <c r="AC431" s="210">
        <f>Lighting!AK430</f>
        <v>0</v>
      </c>
      <c r="AD431" s="210" t="str">
        <f>Lighting!AL430</f>
        <v/>
      </c>
    </row>
    <row r="432" spans="1:30" x14ac:dyDescent="0.35">
      <c r="A432" s="26">
        <f>Lighting!A431</f>
        <v>0</v>
      </c>
      <c r="B432" s="26">
        <f>Lighting!B431</f>
        <v>0</v>
      </c>
      <c r="C432" s="26">
        <f>Lighting!C431</f>
        <v>0</v>
      </c>
      <c r="D432" s="26">
        <f>Lighting!D431</f>
        <v>0</v>
      </c>
      <c r="E432" s="26">
        <f>Lighting!E431</f>
        <v>0</v>
      </c>
      <c r="F432" s="26" t="str">
        <f ca="1">Lighting!F431</f>
        <v/>
      </c>
      <c r="G432" s="26" t="str">
        <f>Lighting!G431</f>
        <v>None</v>
      </c>
      <c r="H432" s="26">
        <f>Lighting!H431</f>
        <v>0</v>
      </c>
      <c r="I432" s="26" t="str">
        <f>Lighting!I431</f>
        <v/>
      </c>
      <c r="J432" s="26">
        <f>Lighting!J431</f>
        <v>0</v>
      </c>
      <c r="K432" s="26" t="str">
        <f>Lighting!K431</f>
        <v/>
      </c>
      <c r="L432" s="26" t="str">
        <f>Lighting!L431</f>
        <v/>
      </c>
      <c r="M432" s="26" t="str">
        <f>Lighting!M431</f>
        <v>None</v>
      </c>
      <c r="N432" s="26">
        <f>Lighting!N431</f>
        <v>0</v>
      </c>
      <c r="O432" s="26">
        <f>Lighting!O431</f>
        <v>0</v>
      </c>
      <c r="P432" s="26">
        <f ca="1">Lighting!P431</f>
        <v>0</v>
      </c>
      <c r="Q432" s="26">
        <f>Lighting!Q431</f>
        <v>0</v>
      </c>
      <c r="R432" s="26">
        <f ca="1">Lighting!R431</f>
        <v>0</v>
      </c>
      <c r="S432" s="26">
        <f>Lighting!Y431</f>
        <v>0</v>
      </c>
      <c r="T432" s="26" t="str">
        <f ca="1">Lighting!Z431</f>
        <v/>
      </c>
      <c r="U432" s="26">
        <f ca="1">Lighting!AA431</f>
        <v>0</v>
      </c>
      <c r="V432" s="210" t="str">
        <f ca="1">Lighting!AC431</f>
        <v/>
      </c>
      <c r="W432" s="210" t="str">
        <f ca="1">Lighting!AD431</f>
        <v/>
      </c>
      <c r="X432" s="210" t="str">
        <f ca="1">Lighting!AE431</f>
        <v/>
      </c>
      <c r="Y432" s="210">
        <f ca="1">Lighting!AF431</f>
        <v>0</v>
      </c>
      <c r="Z432" s="210" t="str">
        <f>Lighting!AH431</f>
        <v/>
      </c>
      <c r="AA432" s="210">
        <f>Lighting!AI431</f>
        <v>0</v>
      </c>
      <c r="AB432" s="210" t="str">
        <f>Lighting!AJ431</f>
        <v>NA</v>
      </c>
      <c r="AC432" s="210">
        <f>Lighting!AK431</f>
        <v>0</v>
      </c>
      <c r="AD432" s="210" t="str">
        <f>Lighting!AL431</f>
        <v/>
      </c>
    </row>
    <row r="433" spans="1:30" x14ac:dyDescent="0.35">
      <c r="A433" s="26">
        <f>Lighting!A432</f>
        <v>0</v>
      </c>
      <c r="B433" s="26">
        <f>Lighting!B432</f>
        <v>0</v>
      </c>
      <c r="C433" s="26">
        <f>Lighting!C432</f>
        <v>0</v>
      </c>
      <c r="D433" s="26">
        <f>Lighting!D432</f>
        <v>0</v>
      </c>
      <c r="E433" s="26">
        <f>Lighting!E432</f>
        <v>0</v>
      </c>
      <c r="F433" s="26" t="str">
        <f ca="1">Lighting!F432</f>
        <v/>
      </c>
      <c r="G433" s="26" t="str">
        <f>Lighting!G432</f>
        <v>None</v>
      </c>
      <c r="H433" s="26">
        <f>Lighting!H432</f>
        <v>0</v>
      </c>
      <c r="I433" s="26" t="str">
        <f>Lighting!I432</f>
        <v/>
      </c>
      <c r="J433" s="26">
        <f>Lighting!J432</f>
        <v>0</v>
      </c>
      <c r="K433" s="26" t="str">
        <f>Lighting!K432</f>
        <v/>
      </c>
      <c r="L433" s="26" t="str">
        <f>Lighting!L432</f>
        <v/>
      </c>
      <c r="M433" s="26" t="str">
        <f>Lighting!M432</f>
        <v>None</v>
      </c>
      <c r="N433" s="26">
        <f>Lighting!N432</f>
        <v>0</v>
      </c>
      <c r="O433" s="26">
        <f>Lighting!O432</f>
        <v>0</v>
      </c>
      <c r="P433" s="26">
        <f ca="1">Lighting!P432</f>
        <v>0</v>
      </c>
      <c r="Q433" s="26">
        <f>Lighting!Q432</f>
        <v>0</v>
      </c>
      <c r="R433" s="26">
        <f ca="1">Lighting!R432</f>
        <v>0</v>
      </c>
      <c r="S433" s="26">
        <f>Lighting!Y432</f>
        <v>0</v>
      </c>
      <c r="T433" s="26" t="str">
        <f ca="1">Lighting!Z432</f>
        <v/>
      </c>
      <c r="U433" s="26">
        <f ca="1">Lighting!AA432</f>
        <v>0</v>
      </c>
      <c r="V433" s="210" t="str">
        <f ca="1">Lighting!AC432</f>
        <v/>
      </c>
      <c r="W433" s="210" t="str">
        <f ca="1">Lighting!AD432</f>
        <v/>
      </c>
      <c r="X433" s="210" t="str">
        <f ca="1">Lighting!AE432</f>
        <v/>
      </c>
      <c r="Y433" s="210">
        <f ca="1">Lighting!AF432</f>
        <v>0</v>
      </c>
      <c r="Z433" s="210" t="str">
        <f>Lighting!AH432</f>
        <v/>
      </c>
      <c r="AA433" s="210">
        <f>Lighting!AI432</f>
        <v>0</v>
      </c>
      <c r="AB433" s="210" t="str">
        <f>Lighting!AJ432</f>
        <v>NA</v>
      </c>
      <c r="AC433" s="210">
        <f>Lighting!AK432</f>
        <v>0</v>
      </c>
      <c r="AD433" s="210" t="str">
        <f>Lighting!AL432</f>
        <v/>
      </c>
    </row>
    <row r="434" spans="1:30" x14ac:dyDescent="0.35">
      <c r="A434" s="26">
        <f>Lighting!A433</f>
        <v>0</v>
      </c>
      <c r="B434" s="26">
        <f>Lighting!B433</f>
        <v>0</v>
      </c>
      <c r="C434" s="26">
        <f>Lighting!C433</f>
        <v>0</v>
      </c>
      <c r="D434" s="26">
        <f>Lighting!D433</f>
        <v>0</v>
      </c>
      <c r="E434" s="26">
        <f>Lighting!E433</f>
        <v>0</v>
      </c>
      <c r="F434" s="26" t="str">
        <f ca="1">Lighting!F433</f>
        <v/>
      </c>
      <c r="G434" s="26" t="str">
        <f>Lighting!G433</f>
        <v>None</v>
      </c>
      <c r="H434" s="26">
        <f>Lighting!H433</f>
        <v>0</v>
      </c>
      <c r="I434" s="26" t="str">
        <f>Lighting!I433</f>
        <v/>
      </c>
      <c r="J434" s="26">
        <f>Lighting!J433</f>
        <v>0</v>
      </c>
      <c r="K434" s="26" t="str">
        <f>Lighting!K433</f>
        <v/>
      </c>
      <c r="L434" s="26" t="str">
        <f>Lighting!L433</f>
        <v/>
      </c>
      <c r="M434" s="26" t="str">
        <f>Lighting!M433</f>
        <v>None</v>
      </c>
      <c r="N434" s="26">
        <f>Lighting!N433</f>
        <v>0</v>
      </c>
      <c r="O434" s="26">
        <f>Lighting!O433</f>
        <v>0</v>
      </c>
      <c r="P434" s="26">
        <f ca="1">Lighting!P433</f>
        <v>0</v>
      </c>
      <c r="Q434" s="26">
        <f>Lighting!Q433</f>
        <v>0</v>
      </c>
      <c r="R434" s="26">
        <f ca="1">Lighting!R433</f>
        <v>0</v>
      </c>
      <c r="S434" s="26">
        <f>Lighting!Y433</f>
        <v>0</v>
      </c>
      <c r="T434" s="26" t="str">
        <f ca="1">Lighting!Z433</f>
        <v/>
      </c>
      <c r="U434" s="26">
        <f ca="1">Lighting!AA433</f>
        <v>0</v>
      </c>
      <c r="V434" s="210" t="str">
        <f ca="1">Lighting!AC433</f>
        <v/>
      </c>
      <c r="W434" s="210" t="str">
        <f ca="1">Lighting!AD433</f>
        <v/>
      </c>
      <c r="X434" s="210" t="str">
        <f ca="1">Lighting!AE433</f>
        <v/>
      </c>
      <c r="Y434" s="210">
        <f ca="1">Lighting!AF433</f>
        <v>0</v>
      </c>
      <c r="Z434" s="210" t="str">
        <f>Lighting!AH433</f>
        <v/>
      </c>
      <c r="AA434" s="210">
        <f>Lighting!AI433</f>
        <v>0</v>
      </c>
      <c r="AB434" s="210" t="str">
        <f>Lighting!AJ433</f>
        <v>NA</v>
      </c>
      <c r="AC434" s="210">
        <f>Lighting!AK433</f>
        <v>0</v>
      </c>
      <c r="AD434" s="210" t="str">
        <f>Lighting!AL433</f>
        <v/>
      </c>
    </row>
    <row r="435" spans="1:30" x14ac:dyDescent="0.35">
      <c r="A435" s="26">
        <f>Lighting!A434</f>
        <v>0</v>
      </c>
      <c r="B435" s="26">
        <f>Lighting!B434</f>
        <v>0</v>
      </c>
      <c r="C435" s="26">
        <f>Lighting!C434</f>
        <v>0</v>
      </c>
      <c r="D435" s="26">
        <f>Lighting!D434</f>
        <v>0</v>
      </c>
      <c r="E435" s="26">
        <f>Lighting!E434</f>
        <v>0</v>
      </c>
      <c r="F435" s="26" t="str">
        <f ca="1">Lighting!F434</f>
        <v/>
      </c>
      <c r="G435" s="26" t="str">
        <f>Lighting!G434</f>
        <v>None</v>
      </c>
      <c r="H435" s="26">
        <f>Lighting!H434</f>
        <v>0</v>
      </c>
      <c r="I435" s="26" t="str">
        <f>Lighting!I434</f>
        <v/>
      </c>
      <c r="J435" s="26">
        <f>Lighting!J434</f>
        <v>0</v>
      </c>
      <c r="K435" s="26" t="str">
        <f>Lighting!K434</f>
        <v/>
      </c>
      <c r="L435" s="26" t="str">
        <f>Lighting!L434</f>
        <v/>
      </c>
      <c r="M435" s="26" t="str">
        <f>Lighting!M434</f>
        <v>None</v>
      </c>
      <c r="N435" s="26">
        <f>Lighting!N434</f>
        <v>0</v>
      </c>
      <c r="O435" s="26">
        <f>Lighting!O434</f>
        <v>0</v>
      </c>
      <c r="P435" s="26">
        <f ca="1">Lighting!P434</f>
        <v>0</v>
      </c>
      <c r="Q435" s="26">
        <f>Lighting!Q434</f>
        <v>0</v>
      </c>
      <c r="R435" s="26">
        <f ca="1">Lighting!R434</f>
        <v>0</v>
      </c>
      <c r="S435" s="26">
        <f>Lighting!Y434</f>
        <v>0</v>
      </c>
      <c r="T435" s="26" t="str">
        <f ca="1">Lighting!Z434</f>
        <v/>
      </c>
      <c r="U435" s="26">
        <f ca="1">Lighting!AA434</f>
        <v>0</v>
      </c>
      <c r="V435" s="210" t="str">
        <f ca="1">Lighting!AC434</f>
        <v/>
      </c>
      <c r="W435" s="210" t="str">
        <f ca="1">Lighting!AD434</f>
        <v/>
      </c>
      <c r="X435" s="210" t="str">
        <f ca="1">Lighting!AE434</f>
        <v/>
      </c>
      <c r="Y435" s="210">
        <f ca="1">Lighting!AF434</f>
        <v>0</v>
      </c>
      <c r="Z435" s="210" t="str">
        <f>Lighting!AH434</f>
        <v/>
      </c>
      <c r="AA435" s="210">
        <f>Lighting!AI434</f>
        <v>0</v>
      </c>
      <c r="AB435" s="210" t="str">
        <f>Lighting!AJ434</f>
        <v>NA</v>
      </c>
      <c r="AC435" s="210">
        <f>Lighting!AK434</f>
        <v>0</v>
      </c>
      <c r="AD435" s="210" t="str">
        <f>Lighting!AL434</f>
        <v/>
      </c>
    </row>
    <row r="436" spans="1:30" x14ac:dyDescent="0.35">
      <c r="A436" s="26">
        <f>Lighting!A435</f>
        <v>0</v>
      </c>
      <c r="B436" s="26">
        <f>Lighting!B435</f>
        <v>0</v>
      </c>
      <c r="C436" s="26">
        <f>Lighting!C435</f>
        <v>0</v>
      </c>
      <c r="D436" s="26">
        <f>Lighting!D435</f>
        <v>0</v>
      </c>
      <c r="E436" s="26">
        <f>Lighting!E435</f>
        <v>0</v>
      </c>
      <c r="F436" s="26" t="str">
        <f ca="1">Lighting!F435</f>
        <v/>
      </c>
      <c r="G436" s="26" t="str">
        <f>Lighting!G435</f>
        <v>None</v>
      </c>
      <c r="H436" s="26">
        <f>Lighting!H435</f>
        <v>0</v>
      </c>
      <c r="I436" s="26" t="str">
        <f>Lighting!I435</f>
        <v/>
      </c>
      <c r="J436" s="26">
        <f>Lighting!J435</f>
        <v>0</v>
      </c>
      <c r="K436" s="26" t="str">
        <f>Lighting!K435</f>
        <v/>
      </c>
      <c r="L436" s="26" t="str">
        <f>Lighting!L435</f>
        <v/>
      </c>
      <c r="M436" s="26" t="str">
        <f>Lighting!M435</f>
        <v>None</v>
      </c>
      <c r="N436" s="26">
        <f>Lighting!N435</f>
        <v>0</v>
      </c>
      <c r="O436" s="26">
        <f>Lighting!O435</f>
        <v>0</v>
      </c>
      <c r="P436" s="26">
        <f ca="1">Lighting!P435</f>
        <v>0</v>
      </c>
      <c r="Q436" s="26">
        <f>Lighting!Q435</f>
        <v>0</v>
      </c>
      <c r="R436" s="26">
        <f ca="1">Lighting!R435</f>
        <v>0</v>
      </c>
      <c r="S436" s="26">
        <f>Lighting!Y435</f>
        <v>0</v>
      </c>
      <c r="T436" s="26" t="str">
        <f ca="1">Lighting!Z435</f>
        <v/>
      </c>
      <c r="U436" s="26">
        <f ca="1">Lighting!AA435</f>
        <v>0</v>
      </c>
      <c r="V436" s="210" t="str">
        <f ca="1">Lighting!AC435</f>
        <v/>
      </c>
      <c r="W436" s="210" t="str">
        <f ca="1">Lighting!AD435</f>
        <v/>
      </c>
      <c r="X436" s="210" t="str">
        <f ca="1">Lighting!AE435</f>
        <v/>
      </c>
      <c r="Y436" s="210">
        <f ca="1">Lighting!AF435</f>
        <v>0</v>
      </c>
      <c r="Z436" s="210" t="str">
        <f>Lighting!AH435</f>
        <v/>
      </c>
      <c r="AA436" s="210">
        <f>Lighting!AI435</f>
        <v>0</v>
      </c>
      <c r="AB436" s="210" t="str">
        <f>Lighting!AJ435</f>
        <v>NA</v>
      </c>
      <c r="AC436" s="210">
        <f>Lighting!AK435</f>
        <v>0</v>
      </c>
      <c r="AD436" s="210" t="str">
        <f>Lighting!AL435</f>
        <v/>
      </c>
    </row>
    <row r="437" spans="1:30" x14ac:dyDescent="0.35">
      <c r="A437" s="26">
        <f>Lighting!A436</f>
        <v>0</v>
      </c>
      <c r="B437" s="26">
        <f>Lighting!B436</f>
        <v>0</v>
      </c>
      <c r="C437" s="26">
        <f>Lighting!C436</f>
        <v>0</v>
      </c>
      <c r="D437" s="26">
        <f>Lighting!D436</f>
        <v>0</v>
      </c>
      <c r="E437" s="26">
        <f>Lighting!E436</f>
        <v>0</v>
      </c>
      <c r="F437" s="26" t="str">
        <f ca="1">Lighting!F436</f>
        <v/>
      </c>
      <c r="G437" s="26" t="str">
        <f>Lighting!G436</f>
        <v>None</v>
      </c>
      <c r="H437" s="26">
        <f>Lighting!H436</f>
        <v>0</v>
      </c>
      <c r="I437" s="26" t="str">
        <f>Lighting!I436</f>
        <v/>
      </c>
      <c r="J437" s="26">
        <f>Lighting!J436</f>
        <v>0</v>
      </c>
      <c r="K437" s="26" t="str">
        <f>Lighting!K436</f>
        <v/>
      </c>
      <c r="L437" s="26" t="str">
        <f>Lighting!L436</f>
        <v/>
      </c>
      <c r="M437" s="26" t="str">
        <f>Lighting!M436</f>
        <v>None</v>
      </c>
      <c r="N437" s="26">
        <f>Lighting!N436</f>
        <v>0</v>
      </c>
      <c r="O437" s="26">
        <f>Lighting!O436</f>
        <v>0</v>
      </c>
      <c r="P437" s="26">
        <f ca="1">Lighting!P436</f>
        <v>0</v>
      </c>
      <c r="Q437" s="26">
        <f>Lighting!Q436</f>
        <v>0</v>
      </c>
      <c r="R437" s="26">
        <f ca="1">Lighting!R436</f>
        <v>0</v>
      </c>
      <c r="S437" s="26">
        <f>Lighting!Y436</f>
        <v>0</v>
      </c>
      <c r="T437" s="26" t="str">
        <f ca="1">Lighting!Z436</f>
        <v/>
      </c>
      <c r="U437" s="26">
        <f ca="1">Lighting!AA436</f>
        <v>0</v>
      </c>
      <c r="V437" s="210" t="str">
        <f ca="1">Lighting!AC436</f>
        <v/>
      </c>
      <c r="W437" s="210" t="str">
        <f ca="1">Lighting!AD436</f>
        <v/>
      </c>
      <c r="X437" s="210" t="str">
        <f ca="1">Lighting!AE436</f>
        <v/>
      </c>
      <c r="Y437" s="210">
        <f ca="1">Lighting!AF436</f>
        <v>0</v>
      </c>
      <c r="Z437" s="210" t="str">
        <f>Lighting!AH436</f>
        <v/>
      </c>
      <c r="AA437" s="210">
        <f>Lighting!AI436</f>
        <v>0</v>
      </c>
      <c r="AB437" s="210" t="str">
        <f>Lighting!AJ436</f>
        <v>NA</v>
      </c>
      <c r="AC437" s="210">
        <f>Lighting!AK436</f>
        <v>0</v>
      </c>
      <c r="AD437" s="210" t="str">
        <f>Lighting!AL436</f>
        <v/>
      </c>
    </row>
    <row r="438" spans="1:30" x14ac:dyDescent="0.35">
      <c r="A438" s="26">
        <f>Lighting!A437</f>
        <v>0</v>
      </c>
      <c r="B438" s="26">
        <f>Lighting!B437</f>
        <v>0</v>
      </c>
      <c r="C438" s="26">
        <f>Lighting!C437</f>
        <v>0</v>
      </c>
      <c r="D438" s="26">
        <f>Lighting!D437</f>
        <v>0</v>
      </c>
      <c r="E438" s="26">
        <f>Lighting!E437</f>
        <v>0</v>
      </c>
      <c r="F438" s="26" t="str">
        <f ca="1">Lighting!F437</f>
        <v/>
      </c>
      <c r="G438" s="26" t="str">
        <f>Lighting!G437</f>
        <v>None</v>
      </c>
      <c r="H438" s="26">
        <f>Lighting!H437</f>
        <v>0</v>
      </c>
      <c r="I438" s="26" t="str">
        <f>Lighting!I437</f>
        <v/>
      </c>
      <c r="J438" s="26">
        <f>Lighting!J437</f>
        <v>0</v>
      </c>
      <c r="K438" s="26" t="str">
        <f>Lighting!K437</f>
        <v/>
      </c>
      <c r="L438" s="26" t="str">
        <f>Lighting!L437</f>
        <v/>
      </c>
      <c r="M438" s="26" t="str">
        <f>Lighting!M437</f>
        <v>None</v>
      </c>
      <c r="N438" s="26">
        <f>Lighting!N437</f>
        <v>0</v>
      </c>
      <c r="O438" s="26">
        <f>Lighting!O437</f>
        <v>0</v>
      </c>
      <c r="P438" s="26">
        <f ca="1">Lighting!P437</f>
        <v>0</v>
      </c>
      <c r="Q438" s="26">
        <f>Lighting!Q437</f>
        <v>0</v>
      </c>
      <c r="R438" s="26">
        <f ca="1">Lighting!R437</f>
        <v>0</v>
      </c>
      <c r="S438" s="26">
        <f>Lighting!Y437</f>
        <v>0</v>
      </c>
      <c r="T438" s="26" t="str">
        <f ca="1">Lighting!Z437</f>
        <v/>
      </c>
      <c r="U438" s="26">
        <f ca="1">Lighting!AA437</f>
        <v>0</v>
      </c>
      <c r="V438" s="210" t="str">
        <f ca="1">Lighting!AC437</f>
        <v/>
      </c>
      <c r="W438" s="210" t="str">
        <f ca="1">Lighting!AD437</f>
        <v/>
      </c>
      <c r="X438" s="210" t="str">
        <f ca="1">Lighting!AE437</f>
        <v/>
      </c>
      <c r="Y438" s="210">
        <f ca="1">Lighting!AF437</f>
        <v>0</v>
      </c>
      <c r="Z438" s="210" t="str">
        <f>Lighting!AH437</f>
        <v/>
      </c>
      <c r="AA438" s="210">
        <f>Lighting!AI437</f>
        <v>0</v>
      </c>
      <c r="AB438" s="210" t="str">
        <f>Lighting!AJ437</f>
        <v>NA</v>
      </c>
      <c r="AC438" s="210">
        <f>Lighting!AK437</f>
        <v>0</v>
      </c>
      <c r="AD438" s="210" t="str">
        <f>Lighting!AL437</f>
        <v/>
      </c>
    </row>
    <row r="439" spans="1:30" x14ac:dyDescent="0.35">
      <c r="A439" s="26">
        <f>Lighting!A438</f>
        <v>0</v>
      </c>
      <c r="B439" s="26">
        <f>Lighting!B438</f>
        <v>0</v>
      </c>
      <c r="C439" s="26">
        <f>Lighting!C438</f>
        <v>0</v>
      </c>
      <c r="D439" s="26">
        <f>Lighting!D438</f>
        <v>0</v>
      </c>
      <c r="E439" s="26">
        <f>Lighting!E438</f>
        <v>0</v>
      </c>
      <c r="F439" s="26" t="str">
        <f ca="1">Lighting!F438</f>
        <v/>
      </c>
      <c r="G439" s="26" t="str">
        <f>Lighting!G438</f>
        <v>None</v>
      </c>
      <c r="H439" s="26">
        <f>Lighting!H438</f>
        <v>0</v>
      </c>
      <c r="I439" s="26" t="str">
        <f>Lighting!I438</f>
        <v/>
      </c>
      <c r="J439" s="26">
        <f>Lighting!J438</f>
        <v>0</v>
      </c>
      <c r="K439" s="26" t="str">
        <f>Lighting!K438</f>
        <v/>
      </c>
      <c r="L439" s="26" t="str">
        <f>Lighting!L438</f>
        <v/>
      </c>
      <c r="M439" s="26" t="str">
        <f>Lighting!M438</f>
        <v>None</v>
      </c>
      <c r="N439" s="26">
        <f>Lighting!N438</f>
        <v>0</v>
      </c>
      <c r="O439" s="26">
        <f>Lighting!O438</f>
        <v>0</v>
      </c>
      <c r="P439" s="26">
        <f ca="1">Lighting!P438</f>
        <v>0</v>
      </c>
      <c r="Q439" s="26">
        <f>Lighting!Q438</f>
        <v>0</v>
      </c>
      <c r="R439" s="26">
        <f ca="1">Lighting!R438</f>
        <v>0</v>
      </c>
      <c r="S439" s="26">
        <f>Lighting!Y438</f>
        <v>0</v>
      </c>
      <c r="T439" s="26" t="str">
        <f ca="1">Lighting!Z438</f>
        <v/>
      </c>
      <c r="U439" s="26">
        <f ca="1">Lighting!AA438</f>
        <v>0</v>
      </c>
      <c r="V439" s="210" t="str">
        <f ca="1">Lighting!AC438</f>
        <v/>
      </c>
      <c r="W439" s="210" t="str">
        <f ca="1">Lighting!AD438</f>
        <v/>
      </c>
      <c r="X439" s="210" t="str">
        <f ca="1">Lighting!AE438</f>
        <v/>
      </c>
      <c r="Y439" s="210">
        <f ca="1">Lighting!AF438</f>
        <v>0</v>
      </c>
      <c r="Z439" s="210" t="str">
        <f>Lighting!AH438</f>
        <v/>
      </c>
      <c r="AA439" s="210">
        <f>Lighting!AI438</f>
        <v>0</v>
      </c>
      <c r="AB439" s="210" t="str">
        <f>Lighting!AJ438</f>
        <v>NA</v>
      </c>
      <c r="AC439" s="210">
        <f>Lighting!AK438</f>
        <v>0</v>
      </c>
      <c r="AD439" s="210" t="str">
        <f>Lighting!AL438</f>
        <v/>
      </c>
    </row>
    <row r="440" spans="1:30" x14ac:dyDescent="0.35">
      <c r="A440" s="26">
        <f>Lighting!A439</f>
        <v>0</v>
      </c>
      <c r="B440" s="26">
        <f>Lighting!B439</f>
        <v>0</v>
      </c>
      <c r="C440" s="26">
        <f>Lighting!C439</f>
        <v>0</v>
      </c>
      <c r="D440" s="26">
        <f>Lighting!D439</f>
        <v>0</v>
      </c>
      <c r="E440" s="26">
        <f>Lighting!E439</f>
        <v>0</v>
      </c>
      <c r="F440" s="26" t="str">
        <f ca="1">Lighting!F439</f>
        <v/>
      </c>
      <c r="G440" s="26" t="str">
        <f>Lighting!G439</f>
        <v>None</v>
      </c>
      <c r="H440" s="26">
        <f>Lighting!H439</f>
        <v>0</v>
      </c>
      <c r="I440" s="26" t="str">
        <f>Lighting!I439</f>
        <v/>
      </c>
      <c r="J440" s="26">
        <f>Lighting!J439</f>
        <v>0</v>
      </c>
      <c r="K440" s="26" t="str">
        <f>Lighting!K439</f>
        <v/>
      </c>
      <c r="L440" s="26" t="str">
        <f>Lighting!L439</f>
        <v/>
      </c>
      <c r="M440" s="26" t="str">
        <f>Lighting!M439</f>
        <v>None</v>
      </c>
      <c r="N440" s="26">
        <f>Lighting!N439</f>
        <v>0</v>
      </c>
      <c r="O440" s="26">
        <f>Lighting!O439</f>
        <v>0</v>
      </c>
      <c r="P440" s="26">
        <f ca="1">Lighting!P439</f>
        <v>0</v>
      </c>
      <c r="Q440" s="26">
        <f>Lighting!Q439</f>
        <v>0</v>
      </c>
      <c r="R440" s="26">
        <f ca="1">Lighting!R439</f>
        <v>0</v>
      </c>
      <c r="S440" s="26">
        <f>Lighting!Y439</f>
        <v>0</v>
      </c>
      <c r="T440" s="26" t="str">
        <f ca="1">Lighting!Z439</f>
        <v/>
      </c>
      <c r="U440" s="26">
        <f ca="1">Lighting!AA439</f>
        <v>0</v>
      </c>
      <c r="V440" s="210" t="str">
        <f ca="1">Lighting!AC439</f>
        <v/>
      </c>
      <c r="W440" s="210" t="str">
        <f ca="1">Lighting!AD439</f>
        <v/>
      </c>
      <c r="X440" s="210" t="str">
        <f ca="1">Lighting!AE439</f>
        <v/>
      </c>
      <c r="Y440" s="210">
        <f ca="1">Lighting!AF439</f>
        <v>0</v>
      </c>
      <c r="Z440" s="210" t="str">
        <f>Lighting!AH439</f>
        <v/>
      </c>
      <c r="AA440" s="210">
        <f>Lighting!AI439</f>
        <v>0</v>
      </c>
      <c r="AB440" s="210" t="str">
        <f>Lighting!AJ439</f>
        <v>NA</v>
      </c>
      <c r="AC440" s="210">
        <f>Lighting!AK439</f>
        <v>0</v>
      </c>
      <c r="AD440" s="210" t="str">
        <f>Lighting!AL439</f>
        <v/>
      </c>
    </row>
    <row r="441" spans="1:30" x14ac:dyDescent="0.35">
      <c r="A441" s="26">
        <f>Lighting!A440</f>
        <v>0</v>
      </c>
      <c r="B441" s="26">
        <f>Lighting!B440</f>
        <v>0</v>
      </c>
      <c r="C441" s="26">
        <f>Lighting!C440</f>
        <v>0</v>
      </c>
      <c r="D441" s="26">
        <f>Lighting!D440</f>
        <v>0</v>
      </c>
      <c r="E441" s="26">
        <f>Lighting!E440</f>
        <v>0</v>
      </c>
      <c r="F441" s="26" t="str">
        <f ca="1">Lighting!F440</f>
        <v/>
      </c>
      <c r="G441" s="26" t="str">
        <f>Lighting!G440</f>
        <v>None</v>
      </c>
      <c r="H441" s="26">
        <f>Lighting!H440</f>
        <v>0</v>
      </c>
      <c r="I441" s="26" t="str">
        <f>Lighting!I440</f>
        <v/>
      </c>
      <c r="J441" s="26">
        <f>Lighting!J440</f>
        <v>0</v>
      </c>
      <c r="K441" s="26" t="str">
        <f>Lighting!K440</f>
        <v/>
      </c>
      <c r="L441" s="26" t="str">
        <f>Lighting!L440</f>
        <v/>
      </c>
      <c r="M441" s="26" t="str">
        <f>Lighting!M440</f>
        <v>None</v>
      </c>
      <c r="N441" s="26">
        <f>Lighting!N440</f>
        <v>0</v>
      </c>
      <c r="O441" s="26">
        <f>Lighting!O440</f>
        <v>0</v>
      </c>
      <c r="P441" s="26">
        <f ca="1">Lighting!P440</f>
        <v>0</v>
      </c>
      <c r="Q441" s="26">
        <f>Lighting!Q440</f>
        <v>0</v>
      </c>
      <c r="R441" s="26">
        <f ca="1">Lighting!R440</f>
        <v>0</v>
      </c>
      <c r="S441" s="26">
        <f>Lighting!Y440</f>
        <v>0</v>
      </c>
      <c r="T441" s="26" t="str">
        <f ca="1">Lighting!Z440</f>
        <v/>
      </c>
      <c r="U441" s="26">
        <f ca="1">Lighting!AA440</f>
        <v>0</v>
      </c>
      <c r="V441" s="210" t="str">
        <f ca="1">Lighting!AC440</f>
        <v/>
      </c>
      <c r="W441" s="210" t="str">
        <f ca="1">Lighting!AD440</f>
        <v/>
      </c>
      <c r="X441" s="210" t="str">
        <f ca="1">Lighting!AE440</f>
        <v/>
      </c>
      <c r="Y441" s="210">
        <f ca="1">Lighting!AF440</f>
        <v>0</v>
      </c>
      <c r="Z441" s="210" t="str">
        <f>Lighting!AH440</f>
        <v/>
      </c>
      <c r="AA441" s="210">
        <f>Lighting!AI440</f>
        <v>0</v>
      </c>
      <c r="AB441" s="210" t="str">
        <f>Lighting!AJ440</f>
        <v>NA</v>
      </c>
      <c r="AC441" s="210">
        <f>Lighting!AK440</f>
        <v>0</v>
      </c>
      <c r="AD441" s="210" t="str">
        <f>Lighting!AL440</f>
        <v/>
      </c>
    </row>
    <row r="442" spans="1:30" x14ac:dyDescent="0.35">
      <c r="A442" s="26">
        <f>Lighting!A441</f>
        <v>0</v>
      </c>
      <c r="B442" s="26">
        <f>Lighting!B441</f>
        <v>0</v>
      </c>
      <c r="C442" s="26">
        <f>Lighting!C441</f>
        <v>0</v>
      </c>
      <c r="D442" s="26">
        <f>Lighting!D441</f>
        <v>0</v>
      </c>
      <c r="E442" s="26">
        <f>Lighting!E441</f>
        <v>0</v>
      </c>
      <c r="F442" s="26" t="str">
        <f ca="1">Lighting!F441</f>
        <v/>
      </c>
      <c r="G442" s="26" t="str">
        <f>Lighting!G441</f>
        <v>None</v>
      </c>
      <c r="H442" s="26">
        <f>Lighting!H441</f>
        <v>0</v>
      </c>
      <c r="I442" s="26" t="str">
        <f>Lighting!I441</f>
        <v/>
      </c>
      <c r="J442" s="26">
        <f>Lighting!J441</f>
        <v>0</v>
      </c>
      <c r="K442" s="26" t="str">
        <f>Lighting!K441</f>
        <v/>
      </c>
      <c r="L442" s="26" t="str">
        <f>Lighting!L441</f>
        <v/>
      </c>
      <c r="M442" s="26" t="str">
        <f>Lighting!M441</f>
        <v>None</v>
      </c>
      <c r="N442" s="26">
        <f>Lighting!N441</f>
        <v>0</v>
      </c>
      <c r="O442" s="26">
        <f>Lighting!O441</f>
        <v>0</v>
      </c>
      <c r="P442" s="26">
        <f ca="1">Lighting!P441</f>
        <v>0</v>
      </c>
      <c r="Q442" s="26">
        <f>Lighting!Q441</f>
        <v>0</v>
      </c>
      <c r="R442" s="26">
        <f ca="1">Lighting!R441</f>
        <v>0</v>
      </c>
      <c r="S442" s="26">
        <f>Lighting!Y441</f>
        <v>0</v>
      </c>
      <c r="T442" s="26" t="str">
        <f ca="1">Lighting!Z441</f>
        <v/>
      </c>
      <c r="U442" s="26">
        <f ca="1">Lighting!AA441</f>
        <v>0</v>
      </c>
      <c r="V442" s="210" t="str">
        <f ca="1">Lighting!AC441</f>
        <v/>
      </c>
      <c r="W442" s="210" t="str">
        <f ca="1">Lighting!AD441</f>
        <v/>
      </c>
      <c r="X442" s="210" t="str">
        <f ca="1">Lighting!AE441</f>
        <v/>
      </c>
      <c r="Y442" s="210">
        <f ca="1">Lighting!AF441</f>
        <v>0</v>
      </c>
      <c r="Z442" s="210" t="str">
        <f>Lighting!AH441</f>
        <v/>
      </c>
      <c r="AA442" s="210">
        <f>Lighting!AI441</f>
        <v>0</v>
      </c>
      <c r="AB442" s="210" t="str">
        <f>Lighting!AJ441</f>
        <v>NA</v>
      </c>
      <c r="AC442" s="210">
        <f>Lighting!AK441</f>
        <v>0</v>
      </c>
      <c r="AD442" s="210" t="str">
        <f>Lighting!AL441</f>
        <v/>
      </c>
    </row>
    <row r="443" spans="1:30" x14ac:dyDescent="0.35">
      <c r="A443" s="26">
        <f>Lighting!A442</f>
        <v>0</v>
      </c>
      <c r="B443" s="26">
        <f>Lighting!B442</f>
        <v>0</v>
      </c>
      <c r="C443" s="26">
        <f>Lighting!C442</f>
        <v>0</v>
      </c>
      <c r="D443" s="26">
        <f>Lighting!D442</f>
        <v>0</v>
      </c>
      <c r="E443" s="26">
        <f>Lighting!E442</f>
        <v>0</v>
      </c>
      <c r="F443" s="26" t="str">
        <f ca="1">Lighting!F442</f>
        <v/>
      </c>
      <c r="G443" s="26" t="str">
        <f>Lighting!G442</f>
        <v>None</v>
      </c>
      <c r="H443" s="26">
        <f>Lighting!H442</f>
        <v>0</v>
      </c>
      <c r="I443" s="26" t="str">
        <f>Lighting!I442</f>
        <v/>
      </c>
      <c r="J443" s="26">
        <f>Lighting!J442</f>
        <v>0</v>
      </c>
      <c r="K443" s="26" t="str">
        <f>Lighting!K442</f>
        <v/>
      </c>
      <c r="L443" s="26" t="str">
        <f>Lighting!L442</f>
        <v/>
      </c>
      <c r="M443" s="26" t="str">
        <f>Lighting!M442</f>
        <v>None</v>
      </c>
      <c r="N443" s="26">
        <f>Lighting!N442</f>
        <v>0</v>
      </c>
      <c r="O443" s="26">
        <f>Lighting!O442</f>
        <v>0</v>
      </c>
      <c r="P443" s="26">
        <f ca="1">Lighting!P442</f>
        <v>0</v>
      </c>
      <c r="Q443" s="26">
        <f>Lighting!Q442</f>
        <v>0</v>
      </c>
      <c r="R443" s="26">
        <f ca="1">Lighting!R442</f>
        <v>0</v>
      </c>
      <c r="S443" s="26">
        <f>Lighting!Y442</f>
        <v>0</v>
      </c>
      <c r="T443" s="26" t="str">
        <f ca="1">Lighting!Z442</f>
        <v/>
      </c>
      <c r="U443" s="26">
        <f ca="1">Lighting!AA442</f>
        <v>0</v>
      </c>
      <c r="V443" s="210" t="str">
        <f ca="1">Lighting!AC442</f>
        <v/>
      </c>
      <c r="W443" s="210" t="str">
        <f ca="1">Lighting!AD442</f>
        <v/>
      </c>
      <c r="X443" s="210" t="str">
        <f ca="1">Lighting!AE442</f>
        <v/>
      </c>
      <c r="Y443" s="210">
        <f ca="1">Lighting!AF442</f>
        <v>0</v>
      </c>
      <c r="Z443" s="210" t="str">
        <f>Lighting!AH442</f>
        <v/>
      </c>
      <c r="AA443" s="210">
        <f>Lighting!AI442</f>
        <v>0</v>
      </c>
      <c r="AB443" s="210" t="str">
        <f>Lighting!AJ442</f>
        <v>NA</v>
      </c>
      <c r="AC443" s="210">
        <f>Lighting!AK442</f>
        <v>0</v>
      </c>
      <c r="AD443" s="210" t="str">
        <f>Lighting!AL442</f>
        <v/>
      </c>
    </row>
    <row r="444" spans="1:30" x14ac:dyDescent="0.35">
      <c r="A444" s="26">
        <f>Lighting!A443</f>
        <v>0</v>
      </c>
      <c r="B444" s="26">
        <f>Lighting!B443</f>
        <v>0</v>
      </c>
      <c r="C444" s="26">
        <f>Lighting!C443</f>
        <v>0</v>
      </c>
      <c r="D444" s="26">
        <f>Lighting!D443</f>
        <v>0</v>
      </c>
      <c r="E444" s="26">
        <f>Lighting!E443</f>
        <v>0</v>
      </c>
      <c r="F444" s="26" t="str">
        <f ca="1">Lighting!F443</f>
        <v/>
      </c>
      <c r="G444" s="26" t="str">
        <f>Lighting!G443</f>
        <v>None</v>
      </c>
      <c r="H444" s="26">
        <f>Lighting!H443</f>
        <v>0</v>
      </c>
      <c r="I444" s="26" t="str">
        <f>Lighting!I443</f>
        <v/>
      </c>
      <c r="J444" s="26">
        <f>Lighting!J443</f>
        <v>0</v>
      </c>
      <c r="K444" s="26" t="str">
        <f>Lighting!K443</f>
        <v/>
      </c>
      <c r="L444" s="26" t="str">
        <f>Lighting!L443</f>
        <v/>
      </c>
      <c r="M444" s="26" t="str">
        <f>Lighting!M443</f>
        <v>None</v>
      </c>
      <c r="N444" s="26">
        <f>Lighting!N443</f>
        <v>0</v>
      </c>
      <c r="O444" s="26">
        <f>Lighting!O443</f>
        <v>0</v>
      </c>
      <c r="P444" s="26">
        <f ca="1">Lighting!P443</f>
        <v>0</v>
      </c>
      <c r="Q444" s="26">
        <f>Lighting!Q443</f>
        <v>0</v>
      </c>
      <c r="R444" s="26">
        <f ca="1">Lighting!R443</f>
        <v>0</v>
      </c>
      <c r="S444" s="26">
        <f>Lighting!Y443</f>
        <v>0</v>
      </c>
      <c r="T444" s="26" t="str">
        <f ca="1">Lighting!Z443</f>
        <v/>
      </c>
      <c r="U444" s="26">
        <f ca="1">Lighting!AA443</f>
        <v>0</v>
      </c>
      <c r="V444" s="210" t="str">
        <f ca="1">Lighting!AC443</f>
        <v/>
      </c>
      <c r="W444" s="210" t="str">
        <f ca="1">Lighting!AD443</f>
        <v/>
      </c>
      <c r="X444" s="210" t="str">
        <f ca="1">Lighting!AE443</f>
        <v/>
      </c>
      <c r="Y444" s="210">
        <f ca="1">Lighting!AF443</f>
        <v>0</v>
      </c>
      <c r="Z444" s="210" t="str">
        <f>Lighting!AH443</f>
        <v/>
      </c>
      <c r="AA444" s="210">
        <f>Lighting!AI443</f>
        <v>0</v>
      </c>
      <c r="AB444" s="210" t="str">
        <f>Lighting!AJ443</f>
        <v>NA</v>
      </c>
      <c r="AC444" s="210">
        <f>Lighting!AK443</f>
        <v>0</v>
      </c>
      <c r="AD444" s="210" t="str">
        <f>Lighting!AL443</f>
        <v/>
      </c>
    </row>
    <row r="445" spans="1:30" x14ac:dyDescent="0.35">
      <c r="A445" s="26">
        <f>Lighting!A444</f>
        <v>0</v>
      </c>
      <c r="B445" s="26">
        <f>Lighting!B444</f>
        <v>0</v>
      </c>
      <c r="C445" s="26">
        <f>Lighting!C444</f>
        <v>0</v>
      </c>
      <c r="D445" s="26">
        <f>Lighting!D444</f>
        <v>0</v>
      </c>
      <c r="E445" s="26">
        <f>Lighting!E444</f>
        <v>0</v>
      </c>
      <c r="F445" s="26" t="str">
        <f ca="1">Lighting!F444</f>
        <v/>
      </c>
      <c r="G445" s="26" t="str">
        <f>Lighting!G444</f>
        <v>None</v>
      </c>
      <c r="H445" s="26">
        <f>Lighting!H444</f>
        <v>0</v>
      </c>
      <c r="I445" s="26" t="str">
        <f>Lighting!I444</f>
        <v/>
      </c>
      <c r="J445" s="26">
        <f>Lighting!J444</f>
        <v>0</v>
      </c>
      <c r="K445" s="26" t="str">
        <f>Lighting!K444</f>
        <v/>
      </c>
      <c r="L445" s="26" t="str">
        <f>Lighting!L444</f>
        <v/>
      </c>
      <c r="M445" s="26" t="str">
        <f>Lighting!M444</f>
        <v>None</v>
      </c>
      <c r="N445" s="26">
        <f>Lighting!N444</f>
        <v>0</v>
      </c>
      <c r="O445" s="26">
        <f>Lighting!O444</f>
        <v>0</v>
      </c>
      <c r="P445" s="26">
        <f ca="1">Lighting!P444</f>
        <v>0</v>
      </c>
      <c r="Q445" s="26">
        <f>Lighting!Q444</f>
        <v>0</v>
      </c>
      <c r="R445" s="26">
        <f ca="1">Lighting!R444</f>
        <v>0</v>
      </c>
      <c r="S445" s="26">
        <f>Lighting!Y444</f>
        <v>0</v>
      </c>
      <c r="T445" s="26" t="str">
        <f ca="1">Lighting!Z444</f>
        <v/>
      </c>
      <c r="U445" s="26">
        <f ca="1">Lighting!AA444</f>
        <v>0</v>
      </c>
      <c r="V445" s="210" t="str">
        <f ca="1">Lighting!AC444</f>
        <v/>
      </c>
      <c r="W445" s="210" t="str">
        <f ca="1">Lighting!AD444</f>
        <v/>
      </c>
      <c r="X445" s="210" t="str">
        <f ca="1">Lighting!AE444</f>
        <v/>
      </c>
      <c r="Y445" s="210">
        <f ca="1">Lighting!AF444</f>
        <v>0</v>
      </c>
      <c r="Z445" s="210" t="str">
        <f>Lighting!AH444</f>
        <v/>
      </c>
      <c r="AA445" s="210">
        <f>Lighting!AI444</f>
        <v>0</v>
      </c>
      <c r="AB445" s="210" t="str">
        <f>Lighting!AJ444</f>
        <v>NA</v>
      </c>
      <c r="AC445" s="210">
        <f>Lighting!AK444</f>
        <v>0</v>
      </c>
      <c r="AD445" s="210" t="str">
        <f>Lighting!AL444</f>
        <v/>
      </c>
    </row>
    <row r="446" spans="1:30" x14ac:dyDescent="0.35">
      <c r="A446" s="26">
        <f>Lighting!A445</f>
        <v>0</v>
      </c>
      <c r="B446" s="26">
        <f>Lighting!B445</f>
        <v>0</v>
      </c>
      <c r="C446" s="26">
        <f>Lighting!C445</f>
        <v>0</v>
      </c>
      <c r="D446" s="26">
        <f>Lighting!D445</f>
        <v>0</v>
      </c>
      <c r="E446" s="26">
        <f>Lighting!E445</f>
        <v>0</v>
      </c>
      <c r="F446" s="26" t="str">
        <f ca="1">Lighting!F445</f>
        <v/>
      </c>
      <c r="G446" s="26" t="str">
        <f>Lighting!G445</f>
        <v>None</v>
      </c>
      <c r="H446" s="26">
        <f>Lighting!H445</f>
        <v>0</v>
      </c>
      <c r="I446" s="26" t="str">
        <f>Lighting!I445</f>
        <v/>
      </c>
      <c r="J446" s="26">
        <f>Lighting!J445</f>
        <v>0</v>
      </c>
      <c r="K446" s="26" t="str">
        <f>Lighting!K445</f>
        <v/>
      </c>
      <c r="L446" s="26" t="str">
        <f>Lighting!L445</f>
        <v/>
      </c>
      <c r="M446" s="26" t="str">
        <f>Lighting!M445</f>
        <v>None</v>
      </c>
      <c r="N446" s="26">
        <f>Lighting!N445</f>
        <v>0</v>
      </c>
      <c r="O446" s="26">
        <f>Lighting!O445</f>
        <v>0</v>
      </c>
      <c r="P446" s="26">
        <f ca="1">Lighting!P445</f>
        <v>0</v>
      </c>
      <c r="Q446" s="26">
        <f>Lighting!Q445</f>
        <v>0</v>
      </c>
      <c r="R446" s="26">
        <f ca="1">Lighting!R445</f>
        <v>0</v>
      </c>
      <c r="S446" s="26">
        <f>Lighting!Y445</f>
        <v>0</v>
      </c>
      <c r="T446" s="26" t="str">
        <f ca="1">Lighting!Z445</f>
        <v/>
      </c>
      <c r="U446" s="26">
        <f ca="1">Lighting!AA445</f>
        <v>0</v>
      </c>
      <c r="V446" s="210" t="str">
        <f ca="1">Lighting!AC445</f>
        <v/>
      </c>
      <c r="W446" s="210" t="str">
        <f ca="1">Lighting!AD445</f>
        <v/>
      </c>
      <c r="X446" s="210" t="str">
        <f ca="1">Lighting!AE445</f>
        <v/>
      </c>
      <c r="Y446" s="210">
        <f ca="1">Lighting!AF445</f>
        <v>0</v>
      </c>
      <c r="Z446" s="210" t="str">
        <f>Lighting!AH445</f>
        <v/>
      </c>
      <c r="AA446" s="210">
        <f>Lighting!AI445</f>
        <v>0</v>
      </c>
      <c r="AB446" s="210" t="str">
        <f>Lighting!AJ445</f>
        <v>NA</v>
      </c>
      <c r="AC446" s="210">
        <f>Lighting!AK445</f>
        <v>0</v>
      </c>
      <c r="AD446" s="210" t="str">
        <f>Lighting!AL445</f>
        <v/>
      </c>
    </row>
    <row r="447" spans="1:30" x14ac:dyDescent="0.35">
      <c r="A447" s="26">
        <f>Lighting!A446</f>
        <v>0</v>
      </c>
      <c r="B447" s="26">
        <f>Lighting!B446</f>
        <v>0</v>
      </c>
      <c r="C447" s="26">
        <f>Lighting!C446</f>
        <v>0</v>
      </c>
      <c r="D447" s="26">
        <f>Lighting!D446</f>
        <v>0</v>
      </c>
      <c r="E447" s="26">
        <f>Lighting!E446</f>
        <v>0</v>
      </c>
      <c r="F447" s="26" t="str">
        <f ca="1">Lighting!F446</f>
        <v/>
      </c>
      <c r="G447" s="26" t="str">
        <f>Lighting!G446</f>
        <v>None</v>
      </c>
      <c r="H447" s="26">
        <f>Lighting!H446</f>
        <v>0</v>
      </c>
      <c r="I447" s="26" t="str">
        <f>Lighting!I446</f>
        <v/>
      </c>
      <c r="J447" s="26">
        <f>Lighting!J446</f>
        <v>0</v>
      </c>
      <c r="K447" s="26" t="str">
        <f>Lighting!K446</f>
        <v/>
      </c>
      <c r="L447" s="26" t="str">
        <f>Lighting!L446</f>
        <v/>
      </c>
      <c r="M447" s="26" t="str">
        <f>Lighting!M446</f>
        <v>None</v>
      </c>
      <c r="N447" s="26">
        <f>Lighting!N446</f>
        <v>0</v>
      </c>
      <c r="O447" s="26">
        <f>Lighting!O446</f>
        <v>0</v>
      </c>
      <c r="P447" s="26">
        <f ca="1">Lighting!P446</f>
        <v>0</v>
      </c>
      <c r="Q447" s="26">
        <f>Lighting!Q446</f>
        <v>0</v>
      </c>
      <c r="R447" s="26">
        <f ca="1">Lighting!R446</f>
        <v>0</v>
      </c>
      <c r="S447" s="26">
        <f>Lighting!Y446</f>
        <v>0</v>
      </c>
      <c r="T447" s="26" t="str">
        <f ca="1">Lighting!Z446</f>
        <v/>
      </c>
      <c r="U447" s="26">
        <f ca="1">Lighting!AA446</f>
        <v>0</v>
      </c>
      <c r="V447" s="210" t="str">
        <f ca="1">Lighting!AC446</f>
        <v/>
      </c>
      <c r="W447" s="210" t="str">
        <f ca="1">Lighting!AD446</f>
        <v/>
      </c>
      <c r="X447" s="210" t="str">
        <f ca="1">Lighting!AE446</f>
        <v/>
      </c>
      <c r="Y447" s="210">
        <f ca="1">Lighting!AF446</f>
        <v>0</v>
      </c>
      <c r="Z447" s="210" t="str">
        <f>Lighting!AH446</f>
        <v/>
      </c>
      <c r="AA447" s="210">
        <f>Lighting!AI446</f>
        <v>0</v>
      </c>
      <c r="AB447" s="210" t="str">
        <f>Lighting!AJ446</f>
        <v>NA</v>
      </c>
      <c r="AC447" s="210">
        <f>Lighting!AK446</f>
        <v>0</v>
      </c>
      <c r="AD447" s="210" t="str">
        <f>Lighting!AL446</f>
        <v/>
      </c>
    </row>
    <row r="448" spans="1:30" x14ac:dyDescent="0.35">
      <c r="A448" s="26">
        <f>Lighting!A447</f>
        <v>0</v>
      </c>
      <c r="B448" s="26">
        <f>Lighting!B447</f>
        <v>0</v>
      </c>
      <c r="C448" s="26">
        <f>Lighting!C447</f>
        <v>0</v>
      </c>
      <c r="D448" s="26">
        <f>Lighting!D447</f>
        <v>0</v>
      </c>
      <c r="E448" s="26">
        <f>Lighting!E447</f>
        <v>0</v>
      </c>
      <c r="F448" s="26" t="str">
        <f ca="1">Lighting!F447</f>
        <v/>
      </c>
      <c r="G448" s="26" t="str">
        <f>Lighting!G447</f>
        <v>None</v>
      </c>
      <c r="H448" s="26">
        <f>Lighting!H447</f>
        <v>0</v>
      </c>
      <c r="I448" s="26" t="str">
        <f>Lighting!I447</f>
        <v/>
      </c>
      <c r="J448" s="26">
        <f>Lighting!J447</f>
        <v>0</v>
      </c>
      <c r="K448" s="26" t="str">
        <f>Lighting!K447</f>
        <v/>
      </c>
      <c r="L448" s="26" t="str">
        <f>Lighting!L447</f>
        <v/>
      </c>
      <c r="M448" s="26" t="str">
        <f>Lighting!M447</f>
        <v>None</v>
      </c>
      <c r="N448" s="26">
        <f>Lighting!N447</f>
        <v>0</v>
      </c>
      <c r="O448" s="26">
        <f>Lighting!O447</f>
        <v>0</v>
      </c>
      <c r="P448" s="26">
        <f ca="1">Lighting!P447</f>
        <v>0</v>
      </c>
      <c r="Q448" s="26">
        <f>Lighting!Q447</f>
        <v>0</v>
      </c>
      <c r="R448" s="26">
        <f ca="1">Lighting!R447</f>
        <v>0</v>
      </c>
      <c r="S448" s="26">
        <f>Lighting!Y447</f>
        <v>0</v>
      </c>
      <c r="T448" s="26" t="str">
        <f ca="1">Lighting!Z447</f>
        <v/>
      </c>
      <c r="U448" s="26">
        <f ca="1">Lighting!AA447</f>
        <v>0</v>
      </c>
      <c r="V448" s="210" t="str">
        <f ca="1">Lighting!AC447</f>
        <v/>
      </c>
      <c r="W448" s="210" t="str">
        <f ca="1">Lighting!AD447</f>
        <v/>
      </c>
      <c r="X448" s="210" t="str">
        <f ca="1">Lighting!AE447</f>
        <v/>
      </c>
      <c r="Y448" s="210">
        <f ca="1">Lighting!AF447</f>
        <v>0</v>
      </c>
      <c r="Z448" s="210" t="str">
        <f>Lighting!AH447</f>
        <v/>
      </c>
      <c r="AA448" s="210">
        <f>Lighting!AI447</f>
        <v>0</v>
      </c>
      <c r="AB448" s="210" t="str">
        <f>Lighting!AJ447</f>
        <v>NA</v>
      </c>
      <c r="AC448" s="210">
        <f>Lighting!AK447</f>
        <v>0</v>
      </c>
      <c r="AD448" s="210" t="str">
        <f>Lighting!AL447</f>
        <v/>
      </c>
    </row>
    <row r="449" spans="1:30" x14ac:dyDescent="0.35">
      <c r="A449" s="26">
        <f>Lighting!A448</f>
        <v>0</v>
      </c>
      <c r="B449" s="26">
        <f>Lighting!B448</f>
        <v>0</v>
      </c>
      <c r="C449" s="26">
        <f>Lighting!C448</f>
        <v>0</v>
      </c>
      <c r="D449" s="26">
        <f>Lighting!D448</f>
        <v>0</v>
      </c>
      <c r="E449" s="26">
        <f>Lighting!E448</f>
        <v>0</v>
      </c>
      <c r="F449" s="26" t="str">
        <f ca="1">Lighting!F448</f>
        <v/>
      </c>
      <c r="G449" s="26" t="str">
        <f>Lighting!G448</f>
        <v>None</v>
      </c>
      <c r="H449" s="26">
        <f>Lighting!H448</f>
        <v>0</v>
      </c>
      <c r="I449" s="26" t="str">
        <f>Lighting!I448</f>
        <v/>
      </c>
      <c r="J449" s="26">
        <f>Lighting!J448</f>
        <v>0</v>
      </c>
      <c r="K449" s="26" t="str">
        <f>Lighting!K448</f>
        <v/>
      </c>
      <c r="L449" s="26" t="str">
        <f>Lighting!L448</f>
        <v/>
      </c>
      <c r="M449" s="26" t="str">
        <f>Lighting!M448</f>
        <v>None</v>
      </c>
      <c r="N449" s="26">
        <f>Lighting!N448</f>
        <v>0</v>
      </c>
      <c r="O449" s="26">
        <f>Lighting!O448</f>
        <v>0</v>
      </c>
      <c r="P449" s="26">
        <f ca="1">Lighting!P448</f>
        <v>0</v>
      </c>
      <c r="Q449" s="26">
        <f>Lighting!Q448</f>
        <v>0</v>
      </c>
      <c r="R449" s="26">
        <f ca="1">Lighting!R448</f>
        <v>0</v>
      </c>
      <c r="S449" s="26">
        <f>Lighting!Y448</f>
        <v>0</v>
      </c>
      <c r="T449" s="26" t="str">
        <f ca="1">Lighting!Z448</f>
        <v/>
      </c>
      <c r="U449" s="26">
        <f ca="1">Lighting!AA448</f>
        <v>0</v>
      </c>
      <c r="V449" s="210" t="str">
        <f ca="1">Lighting!AC448</f>
        <v/>
      </c>
      <c r="W449" s="210" t="str">
        <f ca="1">Lighting!AD448</f>
        <v/>
      </c>
      <c r="X449" s="210" t="str">
        <f ca="1">Lighting!AE448</f>
        <v/>
      </c>
      <c r="Y449" s="210">
        <f ca="1">Lighting!AF448</f>
        <v>0</v>
      </c>
      <c r="Z449" s="210" t="str">
        <f>Lighting!AH448</f>
        <v/>
      </c>
      <c r="AA449" s="210">
        <f>Lighting!AI448</f>
        <v>0</v>
      </c>
      <c r="AB449" s="210" t="str">
        <f>Lighting!AJ448</f>
        <v>NA</v>
      </c>
      <c r="AC449" s="210">
        <f>Lighting!AK448</f>
        <v>0</v>
      </c>
      <c r="AD449" s="210" t="str">
        <f>Lighting!AL448</f>
        <v/>
      </c>
    </row>
    <row r="450" spans="1:30" x14ac:dyDescent="0.35">
      <c r="A450" s="26">
        <f>Lighting!A449</f>
        <v>0</v>
      </c>
      <c r="B450" s="26">
        <f>Lighting!B449</f>
        <v>0</v>
      </c>
      <c r="C450" s="26">
        <f>Lighting!C449</f>
        <v>0</v>
      </c>
      <c r="D450" s="26">
        <f>Lighting!D449</f>
        <v>0</v>
      </c>
      <c r="E450" s="26">
        <f>Lighting!E449</f>
        <v>0</v>
      </c>
      <c r="F450" s="26" t="str">
        <f ca="1">Lighting!F449</f>
        <v/>
      </c>
      <c r="G450" s="26" t="str">
        <f>Lighting!G449</f>
        <v>None</v>
      </c>
      <c r="H450" s="26">
        <f>Lighting!H449</f>
        <v>0</v>
      </c>
      <c r="I450" s="26" t="str">
        <f>Lighting!I449</f>
        <v/>
      </c>
      <c r="J450" s="26">
        <f>Lighting!J449</f>
        <v>0</v>
      </c>
      <c r="K450" s="26" t="str">
        <f>Lighting!K449</f>
        <v/>
      </c>
      <c r="L450" s="26" t="str">
        <f>Lighting!L449</f>
        <v/>
      </c>
      <c r="M450" s="26" t="str">
        <f>Lighting!M449</f>
        <v>None</v>
      </c>
      <c r="N450" s="26">
        <f>Lighting!N449</f>
        <v>0</v>
      </c>
      <c r="O450" s="26">
        <f>Lighting!O449</f>
        <v>0</v>
      </c>
      <c r="P450" s="26">
        <f ca="1">Lighting!P449</f>
        <v>0</v>
      </c>
      <c r="Q450" s="26">
        <f>Lighting!Q449</f>
        <v>0</v>
      </c>
      <c r="R450" s="26">
        <f ca="1">Lighting!R449</f>
        <v>0</v>
      </c>
      <c r="S450" s="26">
        <f>Lighting!Y449</f>
        <v>0</v>
      </c>
      <c r="T450" s="26" t="str">
        <f ca="1">Lighting!Z449</f>
        <v/>
      </c>
      <c r="U450" s="26">
        <f ca="1">Lighting!AA449</f>
        <v>0</v>
      </c>
      <c r="V450" s="210" t="str">
        <f ca="1">Lighting!AC449</f>
        <v/>
      </c>
      <c r="W450" s="210" t="str">
        <f ca="1">Lighting!AD449</f>
        <v/>
      </c>
      <c r="X450" s="210" t="str">
        <f ca="1">Lighting!AE449</f>
        <v/>
      </c>
      <c r="Y450" s="210">
        <f ca="1">Lighting!AF449</f>
        <v>0</v>
      </c>
      <c r="Z450" s="210" t="str">
        <f>Lighting!AH449</f>
        <v/>
      </c>
      <c r="AA450" s="210">
        <f>Lighting!AI449</f>
        <v>0</v>
      </c>
      <c r="AB450" s="210" t="str">
        <f>Lighting!AJ449</f>
        <v>NA</v>
      </c>
      <c r="AC450" s="210">
        <f>Lighting!AK449</f>
        <v>0</v>
      </c>
      <c r="AD450" s="210" t="str">
        <f>Lighting!AL449</f>
        <v/>
      </c>
    </row>
    <row r="451" spans="1:30" x14ac:dyDescent="0.35">
      <c r="A451" s="26">
        <f>Lighting!A450</f>
        <v>0</v>
      </c>
      <c r="B451" s="26">
        <f>Lighting!B450</f>
        <v>0</v>
      </c>
      <c r="C451" s="26">
        <f>Lighting!C450</f>
        <v>0</v>
      </c>
      <c r="D451" s="26">
        <f>Lighting!D450</f>
        <v>0</v>
      </c>
      <c r="E451" s="26">
        <f>Lighting!E450</f>
        <v>0</v>
      </c>
      <c r="F451" s="26" t="str">
        <f ca="1">Lighting!F450</f>
        <v/>
      </c>
      <c r="G451" s="26" t="str">
        <f>Lighting!G450</f>
        <v>None</v>
      </c>
      <c r="H451" s="26">
        <f>Lighting!H450</f>
        <v>0</v>
      </c>
      <c r="I451" s="26" t="str">
        <f>Lighting!I450</f>
        <v/>
      </c>
      <c r="J451" s="26">
        <f>Lighting!J450</f>
        <v>0</v>
      </c>
      <c r="K451" s="26" t="str">
        <f>Lighting!K450</f>
        <v/>
      </c>
      <c r="L451" s="26" t="str">
        <f>Lighting!L450</f>
        <v/>
      </c>
      <c r="M451" s="26" t="str">
        <f>Lighting!M450</f>
        <v>None</v>
      </c>
      <c r="N451" s="26">
        <f>Lighting!N450</f>
        <v>0</v>
      </c>
      <c r="O451" s="26">
        <f>Lighting!O450</f>
        <v>0</v>
      </c>
      <c r="P451" s="26">
        <f ca="1">Lighting!P450</f>
        <v>0</v>
      </c>
      <c r="Q451" s="26">
        <f>Lighting!Q450</f>
        <v>0</v>
      </c>
      <c r="R451" s="26">
        <f ca="1">Lighting!R450</f>
        <v>0</v>
      </c>
      <c r="S451" s="26">
        <f>Lighting!Y450</f>
        <v>0</v>
      </c>
      <c r="T451" s="26" t="str">
        <f ca="1">Lighting!Z450</f>
        <v/>
      </c>
      <c r="U451" s="26">
        <f ca="1">Lighting!AA450</f>
        <v>0</v>
      </c>
      <c r="V451" s="210" t="str">
        <f ca="1">Lighting!AC450</f>
        <v/>
      </c>
      <c r="W451" s="210" t="str">
        <f ca="1">Lighting!AD450</f>
        <v/>
      </c>
      <c r="X451" s="210" t="str">
        <f ca="1">Lighting!AE450</f>
        <v/>
      </c>
      <c r="Y451" s="210">
        <f ca="1">Lighting!AF450</f>
        <v>0</v>
      </c>
      <c r="Z451" s="210" t="str">
        <f>Lighting!AH450</f>
        <v/>
      </c>
      <c r="AA451" s="210">
        <f>Lighting!AI450</f>
        <v>0</v>
      </c>
      <c r="AB451" s="210" t="str">
        <f>Lighting!AJ450</f>
        <v>NA</v>
      </c>
      <c r="AC451" s="210">
        <f>Lighting!AK450</f>
        <v>0</v>
      </c>
      <c r="AD451" s="210" t="str">
        <f>Lighting!AL450</f>
        <v/>
      </c>
    </row>
    <row r="452" spans="1:30" x14ac:dyDescent="0.35">
      <c r="A452" s="26">
        <f>Lighting!A451</f>
        <v>0</v>
      </c>
      <c r="B452" s="26">
        <f>Lighting!B451</f>
        <v>0</v>
      </c>
      <c r="C452" s="26">
        <f>Lighting!C451</f>
        <v>0</v>
      </c>
      <c r="D452" s="26">
        <f>Lighting!D451</f>
        <v>0</v>
      </c>
      <c r="E452" s="26">
        <f>Lighting!E451</f>
        <v>0</v>
      </c>
      <c r="F452" s="26" t="str">
        <f ca="1">Lighting!F451</f>
        <v/>
      </c>
      <c r="G452" s="26" t="str">
        <f>Lighting!G451</f>
        <v>None</v>
      </c>
      <c r="H452" s="26">
        <f>Lighting!H451</f>
        <v>0</v>
      </c>
      <c r="I452" s="26" t="str">
        <f>Lighting!I451</f>
        <v/>
      </c>
      <c r="J452" s="26">
        <f>Lighting!J451</f>
        <v>0</v>
      </c>
      <c r="K452" s="26" t="str">
        <f>Lighting!K451</f>
        <v/>
      </c>
      <c r="L452" s="26" t="str">
        <f>Lighting!L451</f>
        <v/>
      </c>
      <c r="M452" s="26" t="str">
        <f>Lighting!M451</f>
        <v>None</v>
      </c>
      <c r="N452" s="26">
        <f>Lighting!N451</f>
        <v>0</v>
      </c>
      <c r="O452" s="26">
        <f>Lighting!O451</f>
        <v>0</v>
      </c>
      <c r="P452" s="26">
        <f ca="1">Lighting!P451</f>
        <v>0</v>
      </c>
      <c r="Q452" s="26">
        <f>Lighting!Q451</f>
        <v>0</v>
      </c>
      <c r="R452" s="26">
        <f ca="1">Lighting!R451</f>
        <v>0</v>
      </c>
      <c r="S452" s="26">
        <f>Lighting!Y451</f>
        <v>0</v>
      </c>
      <c r="T452" s="26" t="str">
        <f ca="1">Lighting!Z451</f>
        <v/>
      </c>
      <c r="U452" s="26">
        <f ca="1">Lighting!AA451</f>
        <v>0</v>
      </c>
      <c r="V452" s="210" t="str">
        <f ca="1">Lighting!AC451</f>
        <v/>
      </c>
      <c r="W452" s="210" t="str">
        <f ca="1">Lighting!AD451</f>
        <v/>
      </c>
      <c r="X452" s="210" t="str">
        <f ca="1">Lighting!AE451</f>
        <v/>
      </c>
      <c r="Y452" s="210">
        <f ca="1">Lighting!AF451</f>
        <v>0</v>
      </c>
      <c r="Z452" s="210" t="str">
        <f>Lighting!AH451</f>
        <v/>
      </c>
      <c r="AA452" s="210">
        <f>Lighting!AI451</f>
        <v>0</v>
      </c>
      <c r="AB452" s="210" t="str">
        <f>Lighting!AJ451</f>
        <v>NA</v>
      </c>
      <c r="AC452" s="210">
        <f>Lighting!AK451</f>
        <v>0</v>
      </c>
      <c r="AD452" s="210" t="str">
        <f>Lighting!AL451</f>
        <v/>
      </c>
    </row>
    <row r="453" spans="1:30" x14ac:dyDescent="0.35">
      <c r="A453" s="26">
        <f>Lighting!A452</f>
        <v>0</v>
      </c>
      <c r="B453" s="26">
        <f>Lighting!B452</f>
        <v>0</v>
      </c>
      <c r="C453" s="26">
        <f>Lighting!C452</f>
        <v>0</v>
      </c>
      <c r="D453" s="26">
        <f>Lighting!D452</f>
        <v>0</v>
      </c>
      <c r="E453" s="26">
        <f>Lighting!E452</f>
        <v>0</v>
      </c>
      <c r="F453" s="26" t="str">
        <f ca="1">Lighting!F452</f>
        <v/>
      </c>
      <c r="G453" s="26" t="str">
        <f>Lighting!G452</f>
        <v>None</v>
      </c>
      <c r="H453" s="26">
        <f>Lighting!H452</f>
        <v>0</v>
      </c>
      <c r="I453" s="26" t="str">
        <f>Lighting!I452</f>
        <v/>
      </c>
      <c r="J453" s="26">
        <f>Lighting!J452</f>
        <v>0</v>
      </c>
      <c r="K453" s="26" t="str">
        <f>Lighting!K452</f>
        <v/>
      </c>
      <c r="L453" s="26" t="str">
        <f>Lighting!L452</f>
        <v/>
      </c>
      <c r="M453" s="26" t="str">
        <f>Lighting!M452</f>
        <v>None</v>
      </c>
      <c r="N453" s="26">
        <f>Lighting!N452</f>
        <v>0</v>
      </c>
      <c r="O453" s="26">
        <f>Lighting!O452</f>
        <v>0</v>
      </c>
      <c r="P453" s="26">
        <f ca="1">Lighting!P452</f>
        <v>0</v>
      </c>
      <c r="Q453" s="26">
        <f>Lighting!Q452</f>
        <v>0</v>
      </c>
      <c r="R453" s="26">
        <f ca="1">Lighting!R452</f>
        <v>0</v>
      </c>
      <c r="S453" s="26">
        <f>Lighting!Y452</f>
        <v>0</v>
      </c>
      <c r="T453" s="26" t="str">
        <f ca="1">Lighting!Z452</f>
        <v/>
      </c>
      <c r="U453" s="26">
        <f ca="1">Lighting!AA452</f>
        <v>0</v>
      </c>
      <c r="V453" s="210" t="str">
        <f ca="1">Lighting!AC452</f>
        <v/>
      </c>
      <c r="W453" s="210" t="str">
        <f ca="1">Lighting!AD452</f>
        <v/>
      </c>
      <c r="X453" s="210" t="str">
        <f ca="1">Lighting!AE452</f>
        <v/>
      </c>
      <c r="Y453" s="210">
        <f ca="1">Lighting!AF452</f>
        <v>0</v>
      </c>
      <c r="Z453" s="210" t="str">
        <f>Lighting!AH452</f>
        <v/>
      </c>
      <c r="AA453" s="210">
        <f>Lighting!AI452</f>
        <v>0</v>
      </c>
      <c r="AB453" s="210" t="str">
        <f>Lighting!AJ452</f>
        <v>NA</v>
      </c>
      <c r="AC453" s="210">
        <f>Lighting!AK452</f>
        <v>0</v>
      </c>
      <c r="AD453" s="210" t="str">
        <f>Lighting!AL452</f>
        <v/>
      </c>
    </row>
    <row r="454" spans="1:30" x14ac:dyDescent="0.35">
      <c r="A454" s="26">
        <f>Lighting!A453</f>
        <v>0</v>
      </c>
      <c r="B454" s="26">
        <f>Lighting!B453</f>
        <v>0</v>
      </c>
      <c r="C454" s="26">
        <f>Lighting!C453</f>
        <v>0</v>
      </c>
      <c r="D454" s="26">
        <f>Lighting!D453</f>
        <v>0</v>
      </c>
      <c r="E454" s="26">
        <f>Lighting!E453</f>
        <v>0</v>
      </c>
      <c r="F454" s="26" t="str">
        <f ca="1">Lighting!F453</f>
        <v/>
      </c>
      <c r="G454" s="26" t="str">
        <f>Lighting!G453</f>
        <v>None</v>
      </c>
      <c r="H454" s="26">
        <f>Lighting!H453</f>
        <v>0</v>
      </c>
      <c r="I454" s="26" t="str">
        <f>Lighting!I453</f>
        <v/>
      </c>
      <c r="J454" s="26">
        <f>Lighting!J453</f>
        <v>0</v>
      </c>
      <c r="K454" s="26" t="str">
        <f>Lighting!K453</f>
        <v/>
      </c>
      <c r="L454" s="26" t="str">
        <f>Lighting!L453</f>
        <v/>
      </c>
      <c r="M454" s="26" t="str">
        <f>Lighting!M453</f>
        <v>None</v>
      </c>
      <c r="N454" s="26">
        <f>Lighting!N453</f>
        <v>0</v>
      </c>
      <c r="O454" s="26">
        <f>Lighting!O453</f>
        <v>0</v>
      </c>
      <c r="P454" s="26">
        <f ca="1">Lighting!P453</f>
        <v>0</v>
      </c>
      <c r="Q454" s="26">
        <f>Lighting!Q453</f>
        <v>0</v>
      </c>
      <c r="R454" s="26">
        <f ca="1">Lighting!R453</f>
        <v>0</v>
      </c>
      <c r="S454" s="26">
        <f>Lighting!Y453</f>
        <v>0</v>
      </c>
      <c r="T454" s="26" t="str">
        <f ca="1">Lighting!Z453</f>
        <v/>
      </c>
      <c r="U454" s="26">
        <f ca="1">Lighting!AA453</f>
        <v>0</v>
      </c>
      <c r="V454" s="210" t="str">
        <f ca="1">Lighting!AC453</f>
        <v/>
      </c>
      <c r="W454" s="210" t="str">
        <f ca="1">Lighting!AD453</f>
        <v/>
      </c>
      <c r="X454" s="210" t="str">
        <f ca="1">Lighting!AE453</f>
        <v/>
      </c>
      <c r="Y454" s="210">
        <f ca="1">Lighting!AF453</f>
        <v>0</v>
      </c>
      <c r="Z454" s="210" t="str">
        <f>Lighting!AH453</f>
        <v/>
      </c>
      <c r="AA454" s="210">
        <f>Lighting!AI453</f>
        <v>0</v>
      </c>
      <c r="AB454" s="210" t="str">
        <f>Lighting!AJ453</f>
        <v>NA</v>
      </c>
      <c r="AC454" s="210">
        <f>Lighting!AK453</f>
        <v>0</v>
      </c>
      <c r="AD454" s="210" t="str">
        <f>Lighting!AL453</f>
        <v/>
      </c>
    </row>
    <row r="455" spans="1:30" x14ac:dyDescent="0.35">
      <c r="A455" s="26">
        <f>Lighting!A454</f>
        <v>0</v>
      </c>
      <c r="B455" s="26">
        <f>Lighting!B454</f>
        <v>0</v>
      </c>
      <c r="C455" s="26">
        <f>Lighting!C454</f>
        <v>0</v>
      </c>
      <c r="D455" s="26">
        <f>Lighting!D454</f>
        <v>0</v>
      </c>
      <c r="E455" s="26">
        <f>Lighting!E454</f>
        <v>0</v>
      </c>
      <c r="F455" s="26" t="str">
        <f ca="1">Lighting!F454</f>
        <v/>
      </c>
      <c r="G455" s="26" t="str">
        <f>Lighting!G454</f>
        <v>None</v>
      </c>
      <c r="H455" s="26">
        <f>Lighting!H454</f>
        <v>0</v>
      </c>
      <c r="I455" s="26" t="str">
        <f>Lighting!I454</f>
        <v/>
      </c>
      <c r="J455" s="26">
        <f>Lighting!J454</f>
        <v>0</v>
      </c>
      <c r="K455" s="26" t="str">
        <f>Lighting!K454</f>
        <v/>
      </c>
      <c r="L455" s="26" t="str">
        <f>Lighting!L454</f>
        <v/>
      </c>
      <c r="M455" s="26" t="str">
        <f>Lighting!M454</f>
        <v>None</v>
      </c>
      <c r="N455" s="26">
        <f>Lighting!N454</f>
        <v>0</v>
      </c>
      <c r="O455" s="26">
        <f>Lighting!O454</f>
        <v>0</v>
      </c>
      <c r="P455" s="26">
        <f ca="1">Lighting!P454</f>
        <v>0</v>
      </c>
      <c r="Q455" s="26">
        <f>Lighting!Q454</f>
        <v>0</v>
      </c>
      <c r="R455" s="26">
        <f ca="1">Lighting!R454</f>
        <v>0</v>
      </c>
      <c r="S455" s="26">
        <f>Lighting!Y454</f>
        <v>0</v>
      </c>
      <c r="T455" s="26" t="str">
        <f ca="1">Lighting!Z454</f>
        <v/>
      </c>
      <c r="U455" s="26">
        <f ca="1">Lighting!AA454</f>
        <v>0</v>
      </c>
      <c r="V455" s="210" t="str">
        <f ca="1">Lighting!AC454</f>
        <v/>
      </c>
      <c r="W455" s="210" t="str">
        <f ca="1">Lighting!AD454</f>
        <v/>
      </c>
      <c r="X455" s="210" t="str">
        <f ca="1">Lighting!AE454</f>
        <v/>
      </c>
      <c r="Y455" s="210">
        <f ca="1">Lighting!AF454</f>
        <v>0</v>
      </c>
      <c r="Z455" s="210" t="str">
        <f>Lighting!AH454</f>
        <v/>
      </c>
      <c r="AA455" s="210">
        <f>Lighting!AI454</f>
        <v>0</v>
      </c>
      <c r="AB455" s="210" t="str">
        <f>Lighting!AJ454</f>
        <v>NA</v>
      </c>
      <c r="AC455" s="210">
        <f>Lighting!AK454</f>
        <v>0</v>
      </c>
      <c r="AD455" s="210" t="str">
        <f>Lighting!AL454</f>
        <v/>
      </c>
    </row>
    <row r="456" spans="1:30" x14ac:dyDescent="0.35">
      <c r="A456" s="26">
        <f>Lighting!A455</f>
        <v>0</v>
      </c>
      <c r="B456" s="26">
        <f>Lighting!B455</f>
        <v>0</v>
      </c>
      <c r="C456" s="26">
        <f>Lighting!C455</f>
        <v>0</v>
      </c>
      <c r="D456" s="26">
        <f>Lighting!D455</f>
        <v>0</v>
      </c>
      <c r="E456" s="26">
        <f>Lighting!E455</f>
        <v>0</v>
      </c>
      <c r="F456" s="26" t="str">
        <f ca="1">Lighting!F455</f>
        <v/>
      </c>
      <c r="G456" s="26" t="str">
        <f>Lighting!G455</f>
        <v>None</v>
      </c>
      <c r="H456" s="26">
        <f>Lighting!H455</f>
        <v>0</v>
      </c>
      <c r="I456" s="26" t="str">
        <f>Lighting!I455</f>
        <v/>
      </c>
      <c r="J456" s="26">
        <f>Lighting!J455</f>
        <v>0</v>
      </c>
      <c r="K456" s="26" t="str">
        <f>Lighting!K455</f>
        <v/>
      </c>
      <c r="L456" s="26" t="str">
        <f>Lighting!L455</f>
        <v/>
      </c>
      <c r="M456" s="26" t="str">
        <f>Lighting!M455</f>
        <v>None</v>
      </c>
      <c r="N456" s="26">
        <f>Lighting!N455</f>
        <v>0</v>
      </c>
      <c r="O456" s="26">
        <f>Lighting!O455</f>
        <v>0</v>
      </c>
      <c r="P456" s="26">
        <f ca="1">Lighting!P455</f>
        <v>0</v>
      </c>
      <c r="Q456" s="26">
        <f>Lighting!Q455</f>
        <v>0</v>
      </c>
      <c r="R456" s="26">
        <f ca="1">Lighting!R455</f>
        <v>0</v>
      </c>
      <c r="S456" s="26">
        <f>Lighting!Y455</f>
        <v>0</v>
      </c>
      <c r="T456" s="26" t="str">
        <f ca="1">Lighting!Z455</f>
        <v/>
      </c>
      <c r="U456" s="26">
        <f ca="1">Lighting!AA455</f>
        <v>0</v>
      </c>
      <c r="V456" s="210" t="str">
        <f ca="1">Lighting!AC455</f>
        <v/>
      </c>
      <c r="W456" s="210" t="str">
        <f ca="1">Lighting!AD455</f>
        <v/>
      </c>
      <c r="X456" s="210" t="str">
        <f ca="1">Lighting!AE455</f>
        <v/>
      </c>
      <c r="Y456" s="210">
        <f ca="1">Lighting!AF455</f>
        <v>0</v>
      </c>
      <c r="Z456" s="210" t="str">
        <f>Lighting!AH455</f>
        <v/>
      </c>
      <c r="AA456" s="210">
        <f>Lighting!AI455</f>
        <v>0</v>
      </c>
      <c r="AB456" s="210" t="str">
        <f>Lighting!AJ455</f>
        <v>NA</v>
      </c>
      <c r="AC456" s="210">
        <f>Lighting!AK455</f>
        <v>0</v>
      </c>
      <c r="AD456" s="210" t="str">
        <f>Lighting!AL455</f>
        <v/>
      </c>
    </row>
    <row r="457" spans="1:30" x14ac:dyDescent="0.35">
      <c r="A457" s="26">
        <f>Lighting!A456</f>
        <v>0</v>
      </c>
      <c r="B457" s="26">
        <f>Lighting!B456</f>
        <v>0</v>
      </c>
      <c r="C457" s="26">
        <f>Lighting!C456</f>
        <v>0</v>
      </c>
      <c r="D457" s="26">
        <f>Lighting!D456</f>
        <v>0</v>
      </c>
      <c r="E457" s="26">
        <f>Lighting!E456</f>
        <v>0</v>
      </c>
      <c r="F457" s="26" t="str">
        <f ca="1">Lighting!F456</f>
        <v/>
      </c>
      <c r="G457" s="26" t="str">
        <f>Lighting!G456</f>
        <v>None</v>
      </c>
      <c r="H457" s="26">
        <f>Lighting!H456</f>
        <v>0</v>
      </c>
      <c r="I457" s="26" t="str">
        <f>Lighting!I456</f>
        <v/>
      </c>
      <c r="J457" s="26">
        <f>Lighting!J456</f>
        <v>0</v>
      </c>
      <c r="K457" s="26" t="str">
        <f>Lighting!K456</f>
        <v/>
      </c>
      <c r="L457" s="26" t="str">
        <f>Lighting!L456</f>
        <v/>
      </c>
      <c r="M457" s="26" t="str">
        <f>Lighting!M456</f>
        <v>None</v>
      </c>
      <c r="N457" s="26">
        <f>Lighting!N456</f>
        <v>0</v>
      </c>
      <c r="O457" s="26">
        <f>Lighting!O456</f>
        <v>0</v>
      </c>
      <c r="P457" s="26">
        <f ca="1">Lighting!P456</f>
        <v>0</v>
      </c>
      <c r="Q457" s="26">
        <f>Lighting!Q456</f>
        <v>0</v>
      </c>
      <c r="R457" s="26">
        <f ca="1">Lighting!R456</f>
        <v>0</v>
      </c>
      <c r="S457" s="26">
        <f>Lighting!Y456</f>
        <v>0</v>
      </c>
      <c r="T457" s="26" t="str">
        <f ca="1">Lighting!Z456</f>
        <v/>
      </c>
      <c r="U457" s="26">
        <f ca="1">Lighting!AA456</f>
        <v>0</v>
      </c>
      <c r="V457" s="210" t="str">
        <f ca="1">Lighting!AC456</f>
        <v/>
      </c>
      <c r="W457" s="210" t="str">
        <f ca="1">Lighting!AD456</f>
        <v/>
      </c>
      <c r="X457" s="210" t="str">
        <f ca="1">Lighting!AE456</f>
        <v/>
      </c>
      <c r="Y457" s="210">
        <f ca="1">Lighting!AF456</f>
        <v>0</v>
      </c>
      <c r="Z457" s="210" t="str">
        <f>Lighting!AH456</f>
        <v/>
      </c>
      <c r="AA457" s="210">
        <f>Lighting!AI456</f>
        <v>0</v>
      </c>
      <c r="AB457" s="210" t="str">
        <f>Lighting!AJ456</f>
        <v>NA</v>
      </c>
      <c r="AC457" s="210">
        <f>Lighting!AK456</f>
        <v>0</v>
      </c>
      <c r="AD457" s="210" t="str">
        <f>Lighting!AL456</f>
        <v/>
      </c>
    </row>
    <row r="458" spans="1:30" x14ac:dyDescent="0.35">
      <c r="A458" s="26">
        <f>Lighting!A457</f>
        <v>0</v>
      </c>
      <c r="B458" s="26">
        <f>Lighting!B457</f>
        <v>0</v>
      </c>
      <c r="C458" s="26">
        <f>Lighting!C457</f>
        <v>0</v>
      </c>
      <c r="D458" s="26">
        <f>Lighting!D457</f>
        <v>0</v>
      </c>
      <c r="E458" s="26">
        <f>Lighting!E457</f>
        <v>0</v>
      </c>
      <c r="F458" s="26" t="str">
        <f ca="1">Lighting!F457</f>
        <v/>
      </c>
      <c r="G458" s="26" t="str">
        <f>Lighting!G457</f>
        <v>None</v>
      </c>
      <c r="H458" s="26">
        <f>Lighting!H457</f>
        <v>0</v>
      </c>
      <c r="I458" s="26" t="str">
        <f>Lighting!I457</f>
        <v/>
      </c>
      <c r="J458" s="26">
        <f>Lighting!J457</f>
        <v>0</v>
      </c>
      <c r="K458" s="26" t="str">
        <f>Lighting!K457</f>
        <v/>
      </c>
      <c r="L458" s="26" t="str">
        <f>Lighting!L457</f>
        <v/>
      </c>
      <c r="M458" s="26" t="str">
        <f>Lighting!M457</f>
        <v>None</v>
      </c>
      <c r="N458" s="26">
        <f>Lighting!N457</f>
        <v>0</v>
      </c>
      <c r="O458" s="26">
        <f>Lighting!O457</f>
        <v>0</v>
      </c>
      <c r="P458" s="26">
        <f ca="1">Lighting!P457</f>
        <v>0</v>
      </c>
      <c r="Q458" s="26">
        <f>Lighting!Q457</f>
        <v>0</v>
      </c>
      <c r="R458" s="26">
        <f ca="1">Lighting!R457</f>
        <v>0</v>
      </c>
      <c r="S458" s="26">
        <f>Lighting!Y457</f>
        <v>0</v>
      </c>
      <c r="T458" s="26" t="str">
        <f ca="1">Lighting!Z457</f>
        <v/>
      </c>
      <c r="U458" s="26">
        <f ca="1">Lighting!AA457</f>
        <v>0</v>
      </c>
      <c r="V458" s="210" t="str">
        <f ca="1">Lighting!AC457</f>
        <v/>
      </c>
      <c r="W458" s="210" t="str">
        <f ca="1">Lighting!AD457</f>
        <v/>
      </c>
      <c r="X458" s="210" t="str">
        <f ca="1">Lighting!AE457</f>
        <v/>
      </c>
      <c r="Y458" s="210">
        <f ca="1">Lighting!AF457</f>
        <v>0</v>
      </c>
      <c r="Z458" s="210" t="str">
        <f>Lighting!AH457</f>
        <v/>
      </c>
      <c r="AA458" s="210">
        <f>Lighting!AI457</f>
        <v>0</v>
      </c>
      <c r="AB458" s="210" t="str">
        <f>Lighting!AJ457</f>
        <v>NA</v>
      </c>
      <c r="AC458" s="210">
        <f>Lighting!AK457</f>
        <v>0</v>
      </c>
      <c r="AD458" s="210" t="str">
        <f>Lighting!AL457</f>
        <v/>
      </c>
    </row>
    <row r="459" spans="1:30" x14ac:dyDescent="0.35">
      <c r="A459" s="26">
        <f>Lighting!A458</f>
        <v>0</v>
      </c>
      <c r="B459" s="26">
        <f>Lighting!B458</f>
        <v>0</v>
      </c>
      <c r="C459" s="26">
        <f>Lighting!C458</f>
        <v>0</v>
      </c>
      <c r="D459" s="26">
        <f>Lighting!D458</f>
        <v>0</v>
      </c>
      <c r="E459" s="26">
        <f>Lighting!E458</f>
        <v>0</v>
      </c>
      <c r="F459" s="26" t="str">
        <f ca="1">Lighting!F458</f>
        <v/>
      </c>
      <c r="G459" s="26" t="str">
        <f>Lighting!G458</f>
        <v>None</v>
      </c>
      <c r="H459" s="26">
        <f>Lighting!H458</f>
        <v>0</v>
      </c>
      <c r="I459" s="26" t="str">
        <f>Lighting!I458</f>
        <v/>
      </c>
      <c r="J459" s="26">
        <f>Lighting!J458</f>
        <v>0</v>
      </c>
      <c r="K459" s="26" t="str">
        <f>Lighting!K458</f>
        <v/>
      </c>
      <c r="L459" s="26" t="str">
        <f>Lighting!L458</f>
        <v/>
      </c>
      <c r="M459" s="26" t="str">
        <f>Lighting!M458</f>
        <v>None</v>
      </c>
      <c r="N459" s="26">
        <f>Lighting!N458</f>
        <v>0</v>
      </c>
      <c r="O459" s="26">
        <f>Lighting!O458</f>
        <v>0</v>
      </c>
      <c r="P459" s="26">
        <f ca="1">Lighting!P458</f>
        <v>0</v>
      </c>
      <c r="Q459" s="26">
        <f>Lighting!Q458</f>
        <v>0</v>
      </c>
      <c r="R459" s="26">
        <f ca="1">Lighting!R458</f>
        <v>0</v>
      </c>
      <c r="S459" s="26">
        <f>Lighting!Y458</f>
        <v>0</v>
      </c>
      <c r="T459" s="26" t="str">
        <f ca="1">Lighting!Z458</f>
        <v/>
      </c>
      <c r="U459" s="26">
        <f ca="1">Lighting!AA458</f>
        <v>0</v>
      </c>
      <c r="V459" s="210" t="str">
        <f ca="1">Lighting!AC458</f>
        <v/>
      </c>
      <c r="W459" s="210" t="str">
        <f ca="1">Lighting!AD458</f>
        <v/>
      </c>
      <c r="X459" s="210" t="str">
        <f ca="1">Lighting!AE458</f>
        <v/>
      </c>
      <c r="Y459" s="210">
        <f ca="1">Lighting!AF458</f>
        <v>0</v>
      </c>
      <c r="Z459" s="210" t="str">
        <f>Lighting!AH458</f>
        <v/>
      </c>
      <c r="AA459" s="210">
        <f>Lighting!AI458</f>
        <v>0</v>
      </c>
      <c r="AB459" s="210" t="str">
        <f>Lighting!AJ458</f>
        <v>NA</v>
      </c>
      <c r="AC459" s="210">
        <f>Lighting!AK458</f>
        <v>0</v>
      </c>
      <c r="AD459" s="210" t="str">
        <f>Lighting!AL458</f>
        <v/>
      </c>
    </row>
    <row r="460" spans="1:30" x14ac:dyDescent="0.35">
      <c r="A460" s="26">
        <f>Lighting!A459</f>
        <v>0</v>
      </c>
      <c r="B460" s="26">
        <f>Lighting!B459</f>
        <v>0</v>
      </c>
      <c r="C460" s="26">
        <f>Lighting!C459</f>
        <v>0</v>
      </c>
      <c r="D460" s="26">
        <f>Lighting!D459</f>
        <v>0</v>
      </c>
      <c r="E460" s="26">
        <f>Lighting!E459</f>
        <v>0</v>
      </c>
      <c r="F460" s="26" t="str">
        <f ca="1">Lighting!F459</f>
        <v/>
      </c>
      <c r="G460" s="26" t="str">
        <f>Lighting!G459</f>
        <v>None</v>
      </c>
      <c r="H460" s="26">
        <f>Lighting!H459</f>
        <v>0</v>
      </c>
      <c r="I460" s="26" t="str">
        <f>Lighting!I459</f>
        <v/>
      </c>
      <c r="J460" s="26">
        <f>Lighting!J459</f>
        <v>0</v>
      </c>
      <c r="K460" s="26" t="str">
        <f>Lighting!K459</f>
        <v/>
      </c>
      <c r="L460" s="26" t="str">
        <f>Lighting!L459</f>
        <v/>
      </c>
      <c r="M460" s="26" t="str">
        <f>Lighting!M459</f>
        <v>None</v>
      </c>
      <c r="N460" s="26">
        <f>Lighting!N459</f>
        <v>0</v>
      </c>
      <c r="O460" s="26">
        <f>Lighting!O459</f>
        <v>0</v>
      </c>
      <c r="P460" s="26">
        <f ca="1">Lighting!P459</f>
        <v>0</v>
      </c>
      <c r="Q460" s="26">
        <f>Lighting!Q459</f>
        <v>0</v>
      </c>
      <c r="R460" s="26">
        <f ca="1">Lighting!R459</f>
        <v>0</v>
      </c>
      <c r="S460" s="26">
        <f>Lighting!Y459</f>
        <v>0</v>
      </c>
      <c r="T460" s="26" t="str">
        <f ca="1">Lighting!Z459</f>
        <v/>
      </c>
      <c r="U460" s="26">
        <f ca="1">Lighting!AA459</f>
        <v>0</v>
      </c>
      <c r="V460" s="210" t="str">
        <f ca="1">Lighting!AC459</f>
        <v/>
      </c>
      <c r="W460" s="210" t="str">
        <f ca="1">Lighting!AD459</f>
        <v/>
      </c>
      <c r="X460" s="210" t="str">
        <f ca="1">Lighting!AE459</f>
        <v/>
      </c>
      <c r="Y460" s="210">
        <f ca="1">Lighting!AF459</f>
        <v>0</v>
      </c>
      <c r="Z460" s="210" t="str">
        <f>Lighting!AH459</f>
        <v/>
      </c>
      <c r="AA460" s="210">
        <f>Lighting!AI459</f>
        <v>0</v>
      </c>
      <c r="AB460" s="210" t="str">
        <f>Lighting!AJ459</f>
        <v>NA</v>
      </c>
      <c r="AC460" s="210">
        <f>Lighting!AK459</f>
        <v>0</v>
      </c>
      <c r="AD460" s="210" t="str">
        <f>Lighting!AL459</f>
        <v/>
      </c>
    </row>
    <row r="461" spans="1:30" x14ac:dyDescent="0.35">
      <c r="A461" s="26">
        <f>Lighting!A460</f>
        <v>0</v>
      </c>
      <c r="B461" s="26">
        <f>Lighting!B460</f>
        <v>0</v>
      </c>
      <c r="C461" s="26">
        <f>Lighting!C460</f>
        <v>0</v>
      </c>
      <c r="D461" s="26">
        <f>Lighting!D460</f>
        <v>0</v>
      </c>
      <c r="E461" s="26">
        <f>Lighting!E460</f>
        <v>0</v>
      </c>
      <c r="F461" s="26" t="str">
        <f ca="1">Lighting!F460</f>
        <v/>
      </c>
      <c r="G461" s="26" t="str">
        <f>Lighting!G460</f>
        <v>None</v>
      </c>
      <c r="H461" s="26">
        <f>Lighting!H460</f>
        <v>0</v>
      </c>
      <c r="I461" s="26" t="str">
        <f>Lighting!I460</f>
        <v/>
      </c>
      <c r="J461" s="26">
        <f>Lighting!J460</f>
        <v>0</v>
      </c>
      <c r="K461" s="26" t="str">
        <f>Lighting!K460</f>
        <v/>
      </c>
      <c r="L461" s="26" t="str">
        <f>Lighting!L460</f>
        <v/>
      </c>
      <c r="M461" s="26" t="str">
        <f>Lighting!M460</f>
        <v>None</v>
      </c>
      <c r="N461" s="26">
        <f>Lighting!N460</f>
        <v>0</v>
      </c>
      <c r="O461" s="26">
        <f>Lighting!O460</f>
        <v>0</v>
      </c>
      <c r="P461" s="26">
        <f ca="1">Lighting!P460</f>
        <v>0</v>
      </c>
      <c r="Q461" s="26">
        <f>Lighting!Q460</f>
        <v>0</v>
      </c>
      <c r="R461" s="26">
        <f ca="1">Lighting!R460</f>
        <v>0</v>
      </c>
      <c r="S461" s="26">
        <f>Lighting!Y460</f>
        <v>0</v>
      </c>
      <c r="T461" s="26" t="str">
        <f ca="1">Lighting!Z460</f>
        <v/>
      </c>
      <c r="U461" s="26">
        <f ca="1">Lighting!AA460</f>
        <v>0</v>
      </c>
      <c r="V461" s="210" t="str">
        <f ca="1">Lighting!AC460</f>
        <v/>
      </c>
      <c r="W461" s="210" t="str">
        <f ca="1">Lighting!AD460</f>
        <v/>
      </c>
      <c r="X461" s="210" t="str">
        <f ca="1">Lighting!AE460</f>
        <v/>
      </c>
      <c r="Y461" s="210">
        <f ca="1">Lighting!AF460</f>
        <v>0</v>
      </c>
      <c r="Z461" s="210" t="str">
        <f>Lighting!AH460</f>
        <v/>
      </c>
      <c r="AA461" s="210">
        <f>Lighting!AI460</f>
        <v>0</v>
      </c>
      <c r="AB461" s="210" t="str">
        <f>Lighting!AJ460</f>
        <v>NA</v>
      </c>
      <c r="AC461" s="210">
        <f>Lighting!AK460</f>
        <v>0</v>
      </c>
      <c r="AD461" s="210" t="str">
        <f>Lighting!AL460</f>
        <v/>
      </c>
    </row>
    <row r="462" spans="1:30" x14ac:dyDescent="0.35">
      <c r="A462" s="26">
        <f>Lighting!A461</f>
        <v>0</v>
      </c>
      <c r="B462" s="26">
        <f>Lighting!B461</f>
        <v>0</v>
      </c>
      <c r="C462" s="26">
        <f>Lighting!C461</f>
        <v>0</v>
      </c>
      <c r="D462" s="26">
        <f>Lighting!D461</f>
        <v>0</v>
      </c>
      <c r="E462" s="26">
        <f>Lighting!E461</f>
        <v>0</v>
      </c>
      <c r="F462" s="26" t="str">
        <f ca="1">Lighting!F461</f>
        <v/>
      </c>
      <c r="G462" s="26" t="str">
        <f>Lighting!G461</f>
        <v>None</v>
      </c>
      <c r="H462" s="26">
        <f>Lighting!H461</f>
        <v>0</v>
      </c>
      <c r="I462" s="26" t="str">
        <f>Lighting!I461</f>
        <v/>
      </c>
      <c r="J462" s="26">
        <f>Lighting!J461</f>
        <v>0</v>
      </c>
      <c r="K462" s="26" t="str">
        <f>Lighting!K461</f>
        <v/>
      </c>
      <c r="L462" s="26" t="str">
        <f>Lighting!L461</f>
        <v/>
      </c>
      <c r="M462" s="26" t="str">
        <f>Lighting!M461</f>
        <v>None</v>
      </c>
      <c r="N462" s="26">
        <f>Lighting!N461</f>
        <v>0</v>
      </c>
      <c r="O462" s="26">
        <f>Lighting!O461</f>
        <v>0</v>
      </c>
      <c r="P462" s="26">
        <f ca="1">Lighting!P461</f>
        <v>0</v>
      </c>
      <c r="Q462" s="26">
        <f>Lighting!Q461</f>
        <v>0</v>
      </c>
      <c r="R462" s="26">
        <f ca="1">Lighting!R461</f>
        <v>0</v>
      </c>
      <c r="S462" s="26">
        <f>Lighting!Y461</f>
        <v>0</v>
      </c>
      <c r="T462" s="26" t="str">
        <f ca="1">Lighting!Z461</f>
        <v/>
      </c>
      <c r="U462" s="26">
        <f ca="1">Lighting!AA461</f>
        <v>0</v>
      </c>
      <c r="V462" s="210" t="str">
        <f ca="1">Lighting!AC461</f>
        <v/>
      </c>
      <c r="W462" s="210" t="str">
        <f ca="1">Lighting!AD461</f>
        <v/>
      </c>
      <c r="X462" s="210" t="str">
        <f ca="1">Lighting!AE461</f>
        <v/>
      </c>
      <c r="Y462" s="210">
        <f ca="1">Lighting!AF461</f>
        <v>0</v>
      </c>
      <c r="Z462" s="210" t="str">
        <f>Lighting!AH461</f>
        <v/>
      </c>
      <c r="AA462" s="210">
        <f>Lighting!AI461</f>
        <v>0</v>
      </c>
      <c r="AB462" s="210" t="str">
        <f>Lighting!AJ461</f>
        <v>NA</v>
      </c>
      <c r="AC462" s="210">
        <f>Lighting!AK461</f>
        <v>0</v>
      </c>
      <c r="AD462" s="210" t="str">
        <f>Lighting!AL461</f>
        <v/>
      </c>
    </row>
    <row r="463" spans="1:30" x14ac:dyDescent="0.35">
      <c r="A463" s="26">
        <f>Lighting!A462</f>
        <v>0</v>
      </c>
      <c r="B463" s="26">
        <f>Lighting!B462</f>
        <v>0</v>
      </c>
      <c r="C463" s="26">
        <f>Lighting!C462</f>
        <v>0</v>
      </c>
      <c r="D463" s="26">
        <f>Lighting!D462</f>
        <v>0</v>
      </c>
      <c r="E463" s="26">
        <f>Lighting!E462</f>
        <v>0</v>
      </c>
      <c r="F463" s="26" t="str">
        <f ca="1">Lighting!F462</f>
        <v/>
      </c>
      <c r="G463" s="26" t="str">
        <f>Lighting!G462</f>
        <v>None</v>
      </c>
      <c r="H463" s="26">
        <f>Lighting!H462</f>
        <v>0</v>
      </c>
      <c r="I463" s="26" t="str">
        <f>Lighting!I462</f>
        <v/>
      </c>
      <c r="J463" s="26">
        <f>Lighting!J462</f>
        <v>0</v>
      </c>
      <c r="K463" s="26" t="str">
        <f>Lighting!K462</f>
        <v/>
      </c>
      <c r="L463" s="26" t="str">
        <f>Lighting!L462</f>
        <v/>
      </c>
      <c r="M463" s="26" t="str">
        <f>Lighting!M462</f>
        <v>None</v>
      </c>
      <c r="N463" s="26">
        <f>Lighting!N462</f>
        <v>0</v>
      </c>
      <c r="O463" s="26">
        <f>Lighting!O462</f>
        <v>0</v>
      </c>
      <c r="P463" s="26">
        <f ca="1">Lighting!P462</f>
        <v>0</v>
      </c>
      <c r="Q463" s="26">
        <f>Lighting!Q462</f>
        <v>0</v>
      </c>
      <c r="R463" s="26">
        <f ca="1">Lighting!R462</f>
        <v>0</v>
      </c>
      <c r="S463" s="26">
        <f>Lighting!Y462</f>
        <v>0</v>
      </c>
      <c r="T463" s="26" t="str">
        <f ca="1">Lighting!Z462</f>
        <v/>
      </c>
      <c r="U463" s="26">
        <f ca="1">Lighting!AA462</f>
        <v>0</v>
      </c>
      <c r="V463" s="210" t="str">
        <f ca="1">Lighting!AC462</f>
        <v/>
      </c>
      <c r="W463" s="210" t="str">
        <f ca="1">Lighting!AD462</f>
        <v/>
      </c>
      <c r="X463" s="210" t="str">
        <f ca="1">Lighting!AE462</f>
        <v/>
      </c>
      <c r="Y463" s="210">
        <f ca="1">Lighting!AF462</f>
        <v>0</v>
      </c>
      <c r="Z463" s="210" t="str">
        <f>Lighting!AH462</f>
        <v/>
      </c>
      <c r="AA463" s="210">
        <f>Lighting!AI462</f>
        <v>0</v>
      </c>
      <c r="AB463" s="210" t="str">
        <f>Lighting!AJ462</f>
        <v>NA</v>
      </c>
      <c r="AC463" s="210">
        <f>Lighting!AK462</f>
        <v>0</v>
      </c>
      <c r="AD463" s="210" t="str">
        <f>Lighting!AL462</f>
        <v/>
      </c>
    </row>
    <row r="464" spans="1:30" x14ac:dyDescent="0.35">
      <c r="A464" s="26">
        <f>Lighting!A463</f>
        <v>0</v>
      </c>
      <c r="B464" s="26">
        <f>Lighting!B463</f>
        <v>0</v>
      </c>
      <c r="C464" s="26">
        <f>Lighting!C463</f>
        <v>0</v>
      </c>
      <c r="D464" s="26">
        <f>Lighting!D463</f>
        <v>0</v>
      </c>
      <c r="E464" s="26">
        <f>Lighting!E463</f>
        <v>0</v>
      </c>
      <c r="F464" s="26" t="str">
        <f ca="1">Lighting!F463</f>
        <v/>
      </c>
      <c r="G464" s="26" t="str">
        <f>Lighting!G463</f>
        <v>None</v>
      </c>
      <c r="H464" s="26">
        <f>Lighting!H463</f>
        <v>0</v>
      </c>
      <c r="I464" s="26" t="str">
        <f>Lighting!I463</f>
        <v/>
      </c>
      <c r="J464" s="26">
        <f>Lighting!J463</f>
        <v>0</v>
      </c>
      <c r="K464" s="26" t="str">
        <f>Lighting!K463</f>
        <v/>
      </c>
      <c r="L464" s="26" t="str">
        <f>Lighting!L463</f>
        <v/>
      </c>
      <c r="M464" s="26" t="str">
        <f>Lighting!M463</f>
        <v>None</v>
      </c>
      <c r="N464" s="26">
        <f>Lighting!N463</f>
        <v>0</v>
      </c>
      <c r="O464" s="26">
        <f>Lighting!O463</f>
        <v>0</v>
      </c>
      <c r="P464" s="26">
        <f ca="1">Lighting!P463</f>
        <v>0</v>
      </c>
      <c r="Q464" s="26">
        <f>Lighting!Q463</f>
        <v>0</v>
      </c>
      <c r="R464" s="26">
        <f ca="1">Lighting!R463</f>
        <v>0</v>
      </c>
      <c r="S464" s="26">
        <f>Lighting!Y463</f>
        <v>0</v>
      </c>
      <c r="T464" s="26" t="str">
        <f ca="1">Lighting!Z463</f>
        <v/>
      </c>
      <c r="U464" s="26">
        <f ca="1">Lighting!AA463</f>
        <v>0</v>
      </c>
      <c r="V464" s="210" t="str">
        <f ca="1">Lighting!AC463</f>
        <v/>
      </c>
      <c r="W464" s="210" t="str">
        <f ca="1">Lighting!AD463</f>
        <v/>
      </c>
      <c r="X464" s="210" t="str">
        <f ca="1">Lighting!AE463</f>
        <v/>
      </c>
      <c r="Y464" s="210">
        <f ca="1">Lighting!AF463</f>
        <v>0</v>
      </c>
      <c r="Z464" s="210" t="str">
        <f>Lighting!AH463</f>
        <v/>
      </c>
      <c r="AA464" s="210">
        <f>Lighting!AI463</f>
        <v>0</v>
      </c>
      <c r="AB464" s="210" t="str">
        <f>Lighting!AJ463</f>
        <v>NA</v>
      </c>
      <c r="AC464" s="210">
        <f>Lighting!AK463</f>
        <v>0</v>
      </c>
      <c r="AD464" s="210" t="str">
        <f>Lighting!AL463</f>
        <v/>
      </c>
    </row>
    <row r="465" spans="1:30" x14ac:dyDescent="0.35">
      <c r="A465" s="26">
        <f>Lighting!A464</f>
        <v>0</v>
      </c>
      <c r="B465" s="26">
        <f>Lighting!B464</f>
        <v>0</v>
      </c>
      <c r="C465" s="26">
        <f>Lighting!C464</f>
        <v>0</v>
      </c>
      <c r="D465" s="26">
        <f>Lighting!D464</f>
        <v>0</v>
      </c>
      <c r="E465" s="26">
        <f>Lighting!E464</f>
        <v>0</v>
      </c>
      <c r="F465" s="26" t="str">
        <f ca="1">Lighting!F464</f>
        <v/>
      </c>
      <c r="G465" s="26" t="str">
        <f>Lighting!G464</f>
        <v>None</v>
      </c>
      <c r="H465" s="26">
        <f>Lighting!H464</f>
        <v>0</v>
      </c>
      <c r="I465" s="26" t="str">
        <f>Lighting!I464</f>
        <v/>
      </c>
      <c r="J465" s="26">
        <f>Lighting!J464</f>
        <v>0</v>
      </c>
      <c r="K465" s="26" t="str">
        <f>Lighting!K464</f>
        <v/>
      </c>
      <c r="L465" s="26" t="str">
        <f>Lighting!L464</f>
        <v/>
      </c>
      <c r="M465" s="26" t="str">
        <f>Lighting!M464</f>
        <v>None</v>
      </c>
      <c r="N465" s="26">
        <f>Lighting!N464</f>
        <v>0</v>
      </c>
      <c r="O465" s="26">
        <f>Lighting!O464</f>
        <v>0</v>
      </c>
      <c r="P465" s="26">
        <f ca="1">Lighting!P464</f>
        <v>0</v>
      </c>
      <c r="Q465" s="26">
        <f>Lighting!Q464</f>
        <v>0</v>
      </c>
      <c r="R465" s="26">
        <f ca="1">Lighting!R464</f>
        <v>0</v>
      </c>
      <c r="S465" s="26">
        <f>Lighting!Y464</f>
        <v>0</v>
      </c>
      <c r="T465" s="26" t="str">
        <f ca="1">Lighting!Z464</f>
        <v/>
      </c>
      <c r="U465" s="26">
        <f ca="1">Lighting!AA464</f>
        <v>0</v>
      </c>
      <c r="V465" s="210" t="str">
        <f ca="1">Lighting!AC464</f>
        <v/>
      </c>
      <c r="W465" s="210" t="str">
        <f ca="1">Lighting!AD464</f>
        <v/>
      </c>
      <c r="X465" s="210" t="str">
        <f ca="1">Lighting!AE464</f>
        <v/>
      </c>
      <c r="Y465" s="210">
        <f ca="1">Lighting!AF464</f>
        <v>0</v>
      </c>
      <c r="Z465" s="210" t="str">
        <f>Lighting!AH464</f>
        <v/>
      </c>
      <c r="AA465" s="210">
        <f>Lighting!AI464</f>
        <v>0</v>
      </c>
      <c r="AB465" s="210" t="str">
        <f>Lighting!AJ464</f>
        <v>NA</v>
      </c>
      <c r="AC465" s="210">
        <f>Lighting!AK464</f>
        <v>0</v>
      </c>
      <c r="AD465" s="210" t="str">
        <f>Lighting!AL464</f>
        <v/>
      </c>
    </row>
    <row r="466" spans="1:30" x14ac:dyDescent="0.35">
      <c r="A466" s="26">
        <f>Lighting!A465</f>
        <v>0</v>
      </c>
      <c r="B466" s="26">
        <f>Lighting!B465</f>
        <v>0</v>
      </c>
      <c r="C466" s="26">
        <f>Lighting!C465</f>
        <v>0</v>
      </c>
      <c r="D466" s="26">
        <f>Lighting!D465</f>
        <v>0</v>
      </c>
      <c r="E466" s="26">
        <f>Lighting!E465</f>
        <v>0</v>
      </c>
      <c r="F466" s="26" t="str">
        <f ca="1">Lighting!F465</f>
        <v/>
      </c>
      <c r="G466" s="26" t="str">
        <f>Lighting!G465</f>
        <v>None</v>
      </c>
      <c r="H466" s="26">
        <f>Lighting!H465</f>
        <v>0</v>
      </c>
      <c r="I466" s="26" t="str">
        <f>Lighting!I465</f>
        <v/>
      </c>
      <c r="J466" s="26">
        <f>Lighting!J465</f>
        <v>0</v>
      </c>
      <c r="K466" s="26" t="str">
        <f>Lighting!K465</f>
        <v/>
      </c>
      <c r="L466" s="26" t="str">
        <f>Lighting!L465</f>
        <v/>
      </c>
      <c r="M466" s="26" t="str">
        <f>Lighting!M465</f>
        <v>None</v>
      </c>
      <c r="N466" s="26">
        <f>Lighting!N465</f>
        <v>0</v>
      </c>
      <c r="O466" s="26">
        <f>Lighting!O465</f>
        <v>0</v>
      </c>
      <c r="P466" s="26">
        <f ca="1">Lighting!P465</f>
        <v>0</v>
      </c>
      <c r="Q466" s="26">
        <f>Lighting!Q465</f>
        <v>0</v>
      </c>
      <c r="R466" s="26">
        <f ca="1">Lighting!R465</f>
        <v>0</v>
      </c>
      <c r="S466" s="26">
        <f>Lighting!Y465</f>
        <v>0</v>
      </c>
      <c r="T466" s="26" t="str">
        <f ca="1">Lighting!Z465</f>
        <v/>
      </c>
      <c r="U466" s="26">
        <f ca="1">Lighting!AA465</f>
        <v>0</v>
      </c>
      <c r="V466" s="210" t="str">
        <f ca="1">Lighting!AC465</f>
        <v/>
      </c>
      <c r="W466" s="210" t="str">
        <f ca="1">Lighting!AD465</f>
        <v/>
      </c>
      <c r="X466" s="210" t="str">
        <f ca="1">Lighting!AE465</f>
        <v/>
      </c>
      <c r="Y466" s="210">
        <f ca="1">Lighting!AF465</f>
        <v>0</v>
      </c>
      <c r="Z466" s="210" t="str">
        <f>Lighting!AH465</f>
        <v/>
      </c>
      <c r="AA466" s="210">
        <f>Lighting!AI465</f>
        <v>0</v>
      </c>
      <c r="AB466" s="210" t="str">
        <f>Lighting!AJ465</f>
        <v>NA</v>
      </c>
      <c r="AC466" s="210">
        <f>Lighting!AK465</f>
        <v>0</v>
      </c>
      <c r="AD466" s="210" t="str">
        <f>Lighting!AL465</f>
        <v/>
      </c>
    </row>
    <row r="467" spans="1:30" x14ac:dyDescent="0.35">
      <c r="A467" s="26">
        <f>Lighting!A466</f>
        <v>0</v>
      </c>
      <c r="B467" s="26">
        <f>Lighting!B466</f>
        <v>0</v>
      </c>
      <c r="C467" s="26">
        <f>Lighting!C466</f>
        <v>0</v>
      </c>
      <c r="D467" s="26">
        <f>Lighting!D466</f>
        <v>0</v>
      </c>
      <c r="E467" s="26">
        <f>Lighting!E466</f>
        <v>0</v>
      </c>
      <c r="F467" s="26" t="str">
        <f ca="1">Lighting!F466</f>
        <v/>
      </c>
      <c r="G467" s="26" t="str">
        <f>Lighting!G466</f>
        <v>None</v>
      </c>
      <c r="H467" s="26">
        <f>Lighting!H466</f>
        <v>0</v>
      </c>
      <c r="I467" s="26" t="str">
        <f>Lighting!I466</f>
        <v/>
      </c>
      <c r="J467" s="26">
        <f>Lighting!J466</f>
        <v>0</v>
      </c>
      <c r="K467" s="26" t="str">
        <f>Lighting!K466</f>
        <v/>
      </c>
      <c r="L467" s="26" t="str">
        <f>Lighting!L466</f>
        <v/>
      </c>
      <c r="M467" s="26" t="str">
        <f>Lighting!M466</f>
        <v>None</v>
      </c>
      <c r="N467" s="26">
        <f>Lighting!N466</f>
        <v>0</v>
      </c>
      <c r="O467" s="26">
        <f>Lighting!O466</f>
        <v>0</v>
      </c>
      <c r="P467" s="26">
        <f ca="1">Lighting!P466</f>
        <v>0</v>
      </c>
      <c r="Q467" s="26">
        <f>Lighting!Q466</f>
        <v>0</v>
      </c>
      <c r="R467" s="26">
        <f ca="1">Lighting!R466</f>
        <v>0</v>
      </c>
      <c r="S467" s="26">
        <f>Lighting!Y466</f>
        <v>0</v>
      </c>
      <c r="T467" s="26" t="str">
        <f ca="1">Lighting!Z466</f>
        <v/>
      </c>
      <c r="U467" s="26">
        <f ca="1">Lighting!AA466</f>
        <v>0</v>
      </c>
      <c r="V467" s="210" t="str">
        <f ca="1">Lighting!AC466</f>
        <v/>
      </c>
      <c r="W467" s="210" t="str">
        <f ca="1">Lighting!AD466</f>
        <v/>
      </c>
      <c r="X467" s="210" t="str">
        <f ca="1">Lighting!AE466</f>
        <v/>
      </c>
      <c r="Y467" s="210">
        <f ca="1">Lighting!AF466</f>
        <v>0</v>
      </c>
      <c r="Z467" s="210" t="str">
        <f>Lighting!AH466</f>
        <v/>
      </c>
      <c r="AA467" s="210">
        <f>Lighting!AI466</f>
        <v>0</v>
      </c>
      <c r="AB467" s="210" t="str">
        <f>Lighting!AJ466</f>
        <v>NA</v>
      </c>
      <c r="AC467" s="210">
        <f>Lighting!AK466</f>
        <v>0</v>
      </c>
      <c r="AD467" s="210" t="str">
        <f>Lighting!AL466</f>
        <v/>
      </c>
    </row>
    <row r="468" spans="1:30" x14ac:dyDescent="0.35">
      <c r="A468" s="26">
        <f>Lighting!A467</f>
        <v>0</v>
      </c>
      <c r="B468" s="26">
        <f>Lighting!B467</f>
        <v>0</v>
      </c>
      <c r="C468" s="26">
        <f>Lighting!C467</f>
        <v>0</v>
      </c>
      <c r="D468" s="26">
        <f>Lighting!D467</f>
        <v>0</v>
      </c>
      <c r="E468" s="26">
        <f>Lighting!E467</f>
        <v>0</v>
      </c>
      <c r="F468" s="26" t="str">
        <f ca="1">Lighting!F467</f>
        <v/>
      </c>
      <c r="G468" s="26" t="str">
        <f>Lighting!G467</f>
        <v>None</v>
      </c>
      <c r="H468" s="26">
        <f>Lighting!H467</f>
        <v>0</v>
      </c>
      <c r="I468" s="26" t="str">
        <f>Lighting!I467</f>
        <v/>
      </c>
      <c r="J468" s="26">
        <f>Lighting!J467</f>
        <v>0</v>
      </c>
      <c r="K468" s="26" t="str">
        <f>Lighting!K467</f>
        <v/>
      </c>
      <c r="L468" s="26" t="str">
        <f>Lighting!L467</f>
        <v/>
      </c>
      <c r="M468" s="26" t="str">
        <f>Lighting!M467</f>
        <v>None</v>
      </c>
      <c r="N468" s="26">
        <f>Lighting!N467</f>
        <v>0</v>
      </c>
      <c r="O468" s="26">
        <f>Lighting!O467</f>
        <v>0</v>
      </c>
      <c r="P468" s="26">
        <f ca="1">Lighting!P467</f>
        <v>0</v>
      </c>
      <c r="Q468" s="26">
        <f>Lighting!Q467</f>
        <v>0</v>
      </c>
      <c r="R468" s="26">
        <f ca="1">Lighting!R467</f>
        <v>0</v>
      </c>
      <c r="S468" s="26">
        <f>Lighting!Y467</f>
        <v>0</v>
      </c>
      <c r="T468" s="26" t="str">
        <f ca="1">Lighting!Z467</f>
        <v/>
      </c>
      <c r="U468" s="26">
        <f ca="1">Lighting!AA467</f>
        <v>0</v>
      </c>
      <c r="V468" s="210" t="str">
        <f ca="1">Lighting!AC467</f>
        <v/>
      </c>
      <c r="W468" s="210" t="str">
        <f ca="1">Lighting!AD467</f>
        <v/>
      </c>
      <c r="X468" s="210" t="str">
        <f ca="1">Lighting!AE467</f>
        <v/>
      </c>
      <c r="Y468" s="210">
        <f ca="1">Lighting!AF467</f>
        <v>0</v>
      </c>
      <c r="Z468" s="210" t="str">
        <f>Lighting!AH467</f>
        <v/>
      </c>
      <c r="AA468" s="210">
        <f>Lighting!AI467</f>
        <v>0</v>
      </c>
      <c r="AB468" s="210" t="str">
        <f>Lighting!AJ467</f>
        <v>NA</v>
      </c>
      <c r="AC468" s="210">
        <f>Lighting!AK467</f>
        <v>0</v>
      </c>
      <c r="AD468" s="210" t="str">
        <f>Lighting!AL467</f>
        <v/>
      </c>
    </row>
    <row r="469" spans="1:30" x14ac:dyDescent="0.35">
      <c r="A469" s="26">
        <f>Lighting!A468</f>
        <v>0</v>
      </c>
      <c r="B469" s="26">
        <f>Lighting!B468</f>
        <v>0</v>
      </c>
      <c r="C469" s="26">
        <f>Lighting!C468</f>
        <v>0</v>
      </c>
      <c r="D469" s="26">
        <f>Lighting!D468</f>
        <v>0</v>
      </c>
      <c r="E469" s="26">
        <f>Lighting!E468</f>
        <v>0</v>
      </c>
      <c r="F469" s="26" t="str">
        <f ca="1">Lighting!F468</f>
        <v/>
      </c>
      <c r="G469" s="26" t="str">
        <f>Lighting!G468</f>
        <v>None</v>
      </c>
      <c r="H469" s="26">
        <f>Lighting!H468</f>
        <v>0</v>
      </c>
      <c r="I469" s="26" t="str">
        <f>Lighting!I468</f>
        <v/>
      </c>
      <c r="J469" s="26">
        <f>Lighting!J468</f>
        <v>0</v>
      </c>
      <c r="K469" s="26" t="str">
        <f>Lighting!K468</f>
        <v/>
      </c>
      <c r="L469" s="26" t="str">
        <f>Lighting!L468</f>
        <v/>
      </c>
      <c r="M469" s="26" t="str">
        <f>Lighting!M468</f>
        <v>None</v>
      </c>
      <c r="N469" s="26">
        <f>Lighting!N468</f>
        <v>0</v>
      </c>
      <c r="O469" s="26">
        <f>Lighting!O468</f>
        <v>0</v>
      </c>
      <c r="P469" s="26">
        <f ca="1">Lighting!P468</f>
        <v>0</v>
      </c>
      <c r="Q469" s="26">
        <f>Lighting!Q468</f>
        <v>0</v>
      </c>
      <c r="R469" s="26">
        <f ca="1">Lighting!R468</f>
        <v>0</v>
      </c>
      <c r="S469" s="26">
        <f>Lighting!Y468</f>
        <v>0</v>
      </c>
      <c r="T469" s="26" t="str">
        <f ca="1">Lighting!Z468</f>
        <v/>
      </c>
      <c r="U469" s="26">
        <f ca="1">Lighting!AA468</f>
        <v>0</v>
      </c>
      <c r="V469" s="210" t="str">
        <f ca="1">Lighting!AC468</f>
        <v/>
      </c>
      <c r="W469" s="210" t="str">
        <f ca="1">Lighting!AD468</f>
        <v/>
      </c>
      <c r="X469" s="210" t="str">
        <f ca="1">Lighting!AE468</f>
        <v/>
      </c>
      <c r="Y469" s="210">
        <f ca="1">Lighting!AF468</f>
        <v>0</v>
      </c>
      <c r="Z469" s="210" t="str">
        <f>Lighting!AH468</f>
        <v/>
      </c>
      <c r="AA469" s="210">
        <f>Lighting!AI468</f>
        <v>0</v>
      </c>
      <c r="AB469" s="210" t="str">
        <f>Lighting!AJ468</f>
        <v>NA</v>
      </c>
      <c r="AC469" s="210">
        <f>Lighting!AK468</f>
        <v>0</v>
      </c>
      <c r="AD469" s="210" t="str">
        <f>Lighting!AL468</f>
        <v/>
      </c>
    </row>
    <row r="470" spans="1:30" x14ac:dyDescent="0.35">
      <c r="A470" s="26">
        <f>Lighting!A469</f>
        <v>0</v>
      </c>
      <c r="B470" s="26">
        <f>Lighting!B469</f>
        <v>0</v>
      </c>
      <c r="C470" s="26">
        <f>Lighting!C469</f>
        <v>0</v>
      </c>
      <c r="D470" s="26">
        <f>Lighting!D469</f>
        <v>0</v>
      </c>
      <c r="E470" s="26">
        <f>Lighting!E469</f>
        <v>0</v>
      </c>
      <c r="F470" s="26" t="str">
        <f ca="1">Lighting!F469</f>
        <v/>
      </c>
      <c r="G470" s="26" t="str">
        <f>Lighting!G469</f>
        <v>None</v>
      </c>
      <c r="H470" s="26">
        <f>Lighting!H469</f>
        <v>0</v>
      </c>
      <c r="I470" s="26" t="str">
        <f>Lighting!I469</f>
        <v/>
      </c>
      <c r="J470" s="26">
        <f>Lighting!J469</f>
        <v>0</v>
      </c>
      <c r="K470" s="26" t="str">
        <f>Lighting!K469</f>
        <v/>
      </c>
      <c r="L470" s="26" t="str">
        <f>Lighting!L469</f>
        <v/>
      </c>
      <c r="M470" s="26" t="str">
        <f>Lighting!M469</f>
        <v>None</v>
      </c>
      <c r="N470" s="26">
        <f>Lighting!N469</f>
        <v>0</v>
      </c>
      <c r="O470" s="26">
        <f>Lighting!O469</f>
        <v>0</v>
      </c>
      <c r="P470" s="26">
        <f ca="1">Lighting!P469</f>
        <v>0</v>
      </c>
      <c r="Q470" s="26">
        <f>Lighting!Q469</f>
        <v>0</v>
      </c>
      <c r="R470" s="26">
        <f ca="1">Lighting!R469</f>
        <v>0</v>
      </c>
      <c r="S470" s="26">
        <f>Lighting!Y469</f>
        <v>0</v>
      </c>
      <c r="T470" s="26" t="str">
        <f ca="1">Lighting!Z469</f>
        <v/>
      </c>
      <c r="U470" s="26">
        <f ca="1">Lighting!AA469</f>
        <v>0</v>
      </c>
      <c r="V470" s="210" t="str">
        <f ca="1">Lighting!AC469</f>
        <v/>
      </c>
      <c r="W470" s="210" t="str">
        <f ca="1">Lighting!AD469</f>
        <v/>
      </c>
      <c r="X470" s="210" t="str">
        <f ca="1">Lighting!AE469</f>
        <v/>
      </c>
      <c r="Y470" s="210">
        <f ca="1">Lighting!AF469</f>
        <v>0</v>
      </c>
      <c r="Z470" s="210" t="str">
        <f>Lighting!AH469</f>
        <v/>
      </c>
      <c r="AA470" s="210">
        <f>Lighting!AI469</f>
        <v>0</v>
      </c>
      <c r="AB470" s="210" t="str">
        <f>Lighting!AJ469</f>
        <v>NA</v>
      </c>
      <c r="AC470" s="210">
        <f>Lighting!AK469</f>
        <v>0</v>
      </c>
      <c r="AD470" s="210" t="str">
        <f>Lighting!AL469</f>
        <v/>
      </c>
    </row>
    <row r="471" spans="1:30" x14ac:dyDescent="0.35">
      <c r="A471" s="26">
        <f>Lighting!A470</f>
        <v>0</v>
      </c>
      <c r="B471" s="26">
        <f>Lighting!B470</f>
        <v>0</v>
      </c>
      <c r="C471" s="26">
        <f>Lighting!C470</f>
        <v>0</v>
      </c>
      <c r="D471" s="26">
        <f>Lighting!D470</f>
        <v>0</v>
      </c>
      <c r="E471" s="26">
        <f>Lighting!E470</f>
        <v>0</v>
      </c>
      <c r="F471" s="26" t="str">
        <f ca="1">Lighting!F470</f>
        <v/>
      </c>
      <c r="G471" s="26" t="str">
        <f>Lighting!G470</f>
        <v>None</v>
      </c>
      <c r="H471" s="26">
        <f>Lighting!H470</f>
        <v>0</v>
      </c>
      <c r="I471" s="26" t="str">
        <f>Lighting!I470</f>
        <v/>
      </c>
      <c r="J471" s="26">
        <f>Lighting!J470</f>
        <v>0</v>
      </c>
      <c r="K471" s="26" t="str">
        <f>Lighting!K470</f>
        <v/>
      </c>
      <c r="L471" s="26" t="str">
        <f>Lighting!L470</f>
        <v/>
      </c>
      <c r="M471" s="26" t="str">
        <f>Lighting!M470</f>
        <v>None</v>
      </c>
      <c r="N471" s="26">
        <f>Lighting!N470</f>
        <v>0</v>
      </c>
      <c r="O471" s="26">
        <f>Lighting!O470</f>
        <v>0</v>
      </c>
      <c r="P471" s="26">
        <f ca="1">Lighting!P470</f>
        <v>0</v>
      </c>
      <c r="Q471" s="26">
        <f>Lighting!Q470</f>
        <v>0</v>
      </c>
      <c r="R471" s="26">
        <f ca="1">Lighting!R470</f>
        <v>0</v>
      </c>
      <c r="S471" s="26">
        <f>Lighting!Y470</f>
        <v>0</v>
      </c>
      <c r="T471" s="26" t="str">
        <f ca="1">Lighting!Z470</f>
        <v/>
      </c>
      <c r="U471" s="26">
        <f ca="1">Lighting!AA470</f>
        <v>0</v>
      </c>
      <c r="V471" s="210" t="str">
        <f ca="1">Lighting!AC470</f>
        <v/>
      </c>
      <c r="W471" s="210" t="str">
        <f ca="1">Lighting!AD470</f>
        <v/>
      </c>
      <c r="X471" s="210" t="str">
        <f ca="1">Lighting!AE470</f>
        <v/>
      </c>
      <c r="Y471" s="210">
        <f ca="1">Lighting!AF470</f>
        <v>0</v>
      </c>
      <c r="Z471" s="210" t="str">
        <f>Lighting!AH470</f>
        <v/>
      </c>
      <c r="AA471" s="210">
        <f>Lighting!AI470</f>
        <v>0</v>
      </c>
      <c r="AB471" s="210" t="str">
        <f>Lighting!AJ470</f>
        <v>NA</v>
      </c>
      <c r="AC471" s="210">
        <f>Lighting!AK470</f>
        <v>0</v>
      </c>
      <c r="AD471" s="210" t="str">
        <f>Lighting!AL470</f>
        <v/>
      </c>
    </row>
    <row r="472" spans="1:30" x14ac:dyDescent="0.35">
      <c r="A472" s="26">
        <f>Lighting!A471</f>
        <v>0</v>
      </c>
      <c r="B472" s="26">
        <f>Lighting!B471</f>
        <v>0</v>
      </c>
      <c r="C472" s="26">
        <f>Lighting!C471</f>
        <v>0</v>
      </c>
      <c r="D472" s="26">
        <f>Lighting!D471</f>
        <v>0</v>
      </c>
      <c r="E472" s="26">
        <f>Lighting!E471</f>
        <v>0</v>
      </c>
      <c r="F472" s="26" t="str">
        <f ca="1">Lighting!F471</f>
        <v/>
      </c>
      <c r="G472" s="26" t="str">
        <f>Lighting!G471</f>
        <v>None</v>
      </c>
      <c r="H472" s="26">
        <f>Lighting!H471</f>
        <v>0</v>
      </c>
      <c r="I472" s="26" t="str">
        <f>Lighting!I471</f>
        <v/>
      </c>
      <c r="J472" s="26">
        <f>Lighting!J471</f>
        <v>0</v>
      </c>
      <c r="K472" s="26" t="str">
        <f>Lighting!K471</f>
        <v/>
      </c>
      <c r="L472" s="26" t="str">
        <f>Lighting!L471</f>
        <v/>
      </c>
      <c r="M472" s="26" t="str">
        <f>Lighting!M471</f>
        <v>None</v>
      </c>
      <c r="N472" s="26">
        <f>Lighting!N471</f>
        <v>0</v>
      </c>
      <c r="O472" s="26">
        <f>Lighting!O471</f>
        <v>0</v>
      </c>
      <c r="P472" s="26">
        <f ca="1">Lighting!P471</f>
        <v>0</v>
      </c>
      <c r="Q472" s="26">
        <f>Lighting!Q471</f>
        <v>0</v>
      </c>
      <c r="R472" s="26">
        <f ca="1">Lighting!R471</f>
        <v>0</v>
      </c>
      <c r="S472" s="26">
        <f>Lighting!Y471</f>
        <v>0</v>
      </c>
      <c r="T472" s="26" t="str">
        <f ca="1">Lighting!Z471</f>
        <v/>
      </c>
      <c r="U472" s="26">
        <f ca="1">Lighting!AA471</f>
        <v>0</v>
      </c>
      <c r="V472" s="210" t="str">
        <f ca="1">Lighting!AC471</f>
        <v/>
      </c>
      <c r="W472" s="210" t="str">
        <f ca="1">Lighting!AD471</f>
        <v/>
      </c>
      <c r="X472" s="210" t="str">
        <f ca="1">Lighting!AE471</f>
        <v/>
      </c>
      <c r="Y472" s="210">
        <f ca="1">Lighting!AF471</f>
        <v>0</v>
      </c>
      <c r="Z472" s="210" t="str">
        <f>Lighting!AH471</f>
        <v/>
      </c>
      <c r="AA472" s="210">
        <f>Lighting!AI471</f>
        <v>0</v>
      </c>
      <c r="AB472" s="210" t="str">
        <f>Lighting!AJ471</f>
        <v>NA</v>
      </c>
      <c r="AC472" s="210">
        <f>Lighting!AK471</f>
        <v>0</v>
      </c>
      <c r="AD472" s="210" t="str">
        <f>Lighting!AL471</f>
        <v/>
      </c>
    </row>
    <row r="473" spans="1:30" x14ac:dyDescent="0.35">
      <c r="A473" s="26">
        <f>Lighting!A472</f>
        <v>0</v>
      </c>
      <c r="B473" s="26">
        <f>Lighting!B472</f>
        <v>0</v>
      </c>
      <c r="C473" s="26">
        <f>Lighting!C472</f>
        <v>0</v>
      </c>
      <c r="D473" s="26">
        <f>Lighting!D472</f>
        <v>0</v>
      </c>
      <c r="E473" s="26">
        <f>Lighting!E472</f>
        <v>0</v>
      </c>
      <c r="F473" s="26" t="str">
        <f ca="1">Lighting!F472</f>
        <v/>
      </c>
      <c r="G473" s="26" t="str">
        <f>Lighting!G472</f>
        <v>None</v>
      </c>
      <c r="H473" s="26">
        <f>Lighting!H472</f>
        <v>0</v>
      </c>
      <c r="I473" s="26" t="str">
        <f>Lighting!I472</f>
        <v/>
      </c>
      <c r="J473" s="26">
        <f>Lighting!J472</f>
        <v>0</v>
      </c>
      <c r="K473" s="26" t="str">
        <f>Lighting!K472</f>
        <v/>
      </c>
      <c r="L473" s="26" t="str">
        <f>Lighting!L472</f>
        <v/>
      </c>
      <c r="M473" s="26" t="str">
        <f>Lighting!M472</f>
        <v>None</v>
      </c>
      <c r="N473" s="26">
        <f>Lighting!N472</f>
        <v>0</v>
      </c>
      <c r="O473" s="26">
        <f>Lighting!O472</f>
        <v>0</v>
      </c>
      <c r="P473" s="26">
        <f ca="1">Lighting!P472</f>
        <v>0</v>
      </c>
      <c r="Q473" s="26">
        <f>Lighting!Q472</f>
        <v>0</v>
      </c>
      <c r="R473" s="26">
        <f ca="1">Lighting!R472</f>
        <v>0</v>
      </c>
      <c r="S473" s="26">
        <f>Lighting!Y472</f>
        <v>0</v>
      </c>
      <c r="T473" s="26" t="str">
        <f ca="1">Lighting!Z472</f>
        <v/>
      </c>
      <c r="U473" s="26">
        <f ca="1">Lighting!AA472</f>
        <v>0</v>
      </c>
      <c r="V473" s="210" t="str">
        <f ca="1">Lighting!AC472</f>
        <v/>
      </c>
      <c r="W473" s="210" t="str">
        <f ca="1">Lighting!AD472</f>
        <v/>
      </c>
      <c r="X473" s="210" t="str">
        <f ca="1">Lighting!AE472</f>
        <v/>
      </c>
      <c r="Y473" s="210">
        <f ca="1">Lighting!AF472</f>
        <v>0</v>
      </c>
      <c r="Z473" s="210" t="str">
        <f>Lighting!AH472</f>
        <v/>
      </c>
      <c r="AA473" s="210">
        <f>Lighting!AI472</f>
        <v>0</v>
      </c>
      <c r="AB473" s="210" t="str">
        <f>Lighting!AJ472</f>
        <v>NA</v>
      </c>
      <c r="AC473" s="210">
        <f>Lighting!AK472</f>
        <v>0</v>
      </c>
      <c r="AD473" s="210" t="str">
        <f>Lighting!AL472</f>
        <v/>
      </c>
    </row>
    <row r="474" spans="1:30" x14ac:dyDescent="0.35">
      <c r="A474" s="26">
        <f>Lighting!A473</f>
        <v>0</v>
      </c>
      <c r="B474" s="26">
        <f>Lighting!B473</f>
        <v>0</v>
      </c>
      <c r="C474" s="26">
        <f>Lighting!C473</f>
        <v>0</v>
      </c>
      <c r="D474" s="26">
        <f>Lighting!D473</f>
        <v>0</v>
      </c>
      <c r="E474" s="26">
        <f>Lighting!E473</f>
        <v>0</v>
      </c>
      <c r="F474" s="26" t="str">
        <f ca="1">Lighting!F473</f>
        <v/>
      </c>
      <c r="G474" s="26" t="str">
        <f>Lighting!G473</f>
        <v>None</v>
      </c>
      <c r="H474" s="26">
        <f>Lighting!H473</f>
        <v>0</v>
      </c>
      <c r="I474" s="26" t="str">
        <f>Lighting!I473</f>
        <v/>
      </c>
      <c r="J474" s="26">
        <f>Lighting!J473</f>
        <v>0</v>
      </c>
      <c r="K474" s="26" t="str">
        <f>Lighting!K473</f>
        <v/>
      </c>
      <c r="L474" s="26" t="str">
        <f>Lighting!L473</f>
        <v/>
      </c>
      <c r="M474" s="26" t="str">
        <f>Lighting!M473</f>
        <v>None</v>
      </c>
      <c r="N474" s="26">
        <f>Lighting!N473</f>
        <v>0</v>
      </c>
      <c r="O474" s="26">
        <f>Lighting!O473</f>
        <v>0</v>
      </c>
      <c r="P474" s="26">
        <f ca="1">Lighting!P473</f>
        <v>0</v>
      </c>
      <c r="Q474" s="26">
        <f>Lighting!Q473</f>
        <v>0</v>
      </c>
      <c r="R474" s="26">
        <f ca="1">Lighting!R473</f>
        <v>0</v>
      </c>
      <c r="S474" s="26">
        <f>Lighting!Y473</f>
        <v>0</v>
      </c>
      <c r="T474" s="26" t="str">
        <f ca="1">Lighting!Z473</f>
        <v/>
      </c>
      <c r="U474" s="26">
        <f ca="1">Lighting!AA473</f>
        <v>0</v>
      </c>
      <c r="V474" s="210" t="str">
        <f ca="1">Lighting!AC473</f>
        <v/>
      </c>
      <c r="W474" s="210" t="str">
        <f ca="1">Lighting!AD473</f>
        <v/>
      </c>
      <c r="X474" s="210" t="str">
        <f ca="1">Lighting!AE473</f>
        <v/>
      </c>
      <c r="Y474" s="210">
        <f ca="1">Lighting!AF473</f>
        <v>0</v>
      </c>
      <c r="Z474" s="210" t="str">
        <f>Lighting!AH473</f>
        <v/>
      </c>
      <c r="AA474" s="210">
        <f>Lighting!AI473</f>
        <v>0</v>
      </c>
      <c r="AB474" s="210" t="str">
        <f>Lighting!AJ473</f>
        <v>NA</v>
      </c>
      <c r="AC474" s="210">
        <f>Lighting!AK473</f>
        <v>0</v>
      </c>
      <c r="AD474" s="210" t="str">
        <f>Lighting!AL473</f>
        <v/>
      </c>
    </row>
    <row r="475" spans="1:30" x14ac:dyDescent="0.35">
      <c r="A475" s="26">
        <f>Lighting!A474</f>
        <v>0</v>
      </c>
      <c r="B475" s="26">
        <f>Lighting!B474</f>
        <v>0</v>
      </c>
      <c r="C475" s="26">
        <f>Lighting!C474</f>
        <v>0</v>
      </c>
      <c r="D475" s="26">
        <f>Lighting!D474</f>
        <v>0</v>
      </c>
      <c r="E475" s="26">
        <f>Lighting!E474</f>
        <v>0</v>
      </c>
      <c r="F475" s="26" t="str">
        <f ca="1">Lighting!F474</f>
        <v/>
      </c>
      <c r="G475" s="26" t="str">
        <f>Lighting!G474</f>
        <v>None</v>
      </c>
      <c r="H475" s="26">
        <f>Lighting!H474</f>
        <v>0</v>
      </c>
      <c r="I475" s="26" t="str">
        <f>Lighting!I474</f>
        <v/>
      </c>
      <c r="J475" s="26">
        <f>Lighting!J474</f>
        <v>0</v>
      </c>
      <c r="K475" s="26" t="str">
        <f>Lighting!K474</f>
        <v/>
      </c>
      <c r="L475" s="26" t="str">
        <f>Lighting!L474</f>
        <v/>
      </c>
      <c r="M475" s="26" t="str">
        <f>Lighting!M474</f>
        <v>None</v>
      </c>
      <c r="N475" s="26">
        <f>Lighting!N474</f>
        <v>0</v>
      </c>
      <c r="O475" s="26">
        <f>Lighting!O474</f>
        <v>0</v>
      </c>
      <c r="P475" s="26">
        <f ca="1">Lighting!P474</f>
        <v>0</v>
      </c>
      <c r="Q475" s="26">
        <f>Lighting!Q474</f>
        <v>0</v>
      </c>
      <c r="R475" s="26">
        <f ca="1">Lighting!R474</f>
        <v>0</v>
      </c>
      <c r="S475" s="26">
        <f>Lighting!Y474</f>
        <v>0</v>
      </c>
      <c r="T475" s="26" t="str">
        <f ca="1">Lighting!Z474</f>
        <v/>
      </c>
      <c r="U475" s="26">
        <f ca="1">Lighting!AA474</f>
        <v>0</v>
      </c>
      <c r="V475" s="210" t="str">
        <f ca="1">Lighting!AC474</f>
        <v/>
      </c>
      <c r="W475" s="210" t="str">
        <f ca="1">Lighting!AD474</f>
        <v/>
      </c>
      <c r="X475" s="210" t="str">
        <f ca="1">Lighting!AE474</f>
        <v/>
      </c>
      <c r="Y475" s="210">
        <f ca="1">Lighting!AF474</f>
        <v>0</v>
      </c>
      <c r="Z475" s="210" t="str">
        <f>Lighting!AH474</f>
        <v/>
      </c>
      <c r="AA475" s="210">
        <f>Lighting!AI474</f>
        <v>0</v>
      </c>
      <c r="AB475" s="210" t="str">
        <f>Lighting!AJ474</f>
        <v>NA</v>
      </c>
      <c r="AC475" s="210">
        <f>Lighting!AK474</f>
        <v>0</v>
      </c>
      <c r="AD475" s="210" t="str">
        <f>Lighting!AL474</f>
        <v/>
      </c>
    </row>
    <row r="476" spans="1:30" x14ac:dyDescent="0.35">
      <c r="A476" s="26">
        <f>Lighting!A475</f>
        <v>0</v>
      </c>
      <c r="B476" s="26">
        <f>Lighting!B475</f>
        <v>0</v>
      </c>
      <c r="C476" s="26">
        <f>Lighting!C475</f>
        <v>0</v>
      </c>
      <c r="D476" s="26">
        <f>Lighting!D475</f>
        <v>0</v>
      </c>
      <c r="E476" s="26">
        <f>Lighting!E475</f>
        <v>0</v>
      </c>
      <c r="F476" s="26" t="str">
        <f ca="1">Lighting!F475</f>
        <v/>
      </c>
      <c r="G476" s="26" t="str">
        <f>Lighting!G475</f>
        <v>None</v>
      </c>
      <c r="H476" s="26">
        <f>Lighting!H475</f>
        <v>0</v>
      </c>
      <c r="I476" s="26" t="str">
        <f>Lighting!I475</f>
        <v/>
      </c>
      <c r="J476" s="26">
        <f>Lighting!J475</f>
        <v>0</v>
      </c>
      <c r="K476" s="26" t="str">
        <f>Lighting!K475</f>
        <v/>
      </c>
      <c r="L476" s="26" t="str">
        <f>Lighting!L475</f>
        <v/>
      </c>
      <c r="M476" s="26" t="str">
        <f>Lighting!M475</f>
        <v>None</v>
      </c>
      <c r="N476" s="26">
        <f>Lighting!N475</f>
        <v>0</v>
      </c>
      <c r="O476" s="26">
        <f>Lighting!O475</f>
        <v>0</v>
      </c>
      <c r="P476" s="26">
        <f ca="1">Lighting!P475</f>
        <v>0</v>
      </c>
      <c r="Q476" s="26">
        <f>Lighting!Q475</f>
        <v>0</v>
      </c>
      <c r="R476" s="26">
        <f ca="1">Lighting!R475</f>
        <v>0</v>
      </c>
      <c r="S476" s="26">
        <f>Lighting!Y475</f>
        <v>0</v>
      </c>
      <c r="T476" s="26" t="str">
        <f ca="1">Lighting!Z475</f>
        <v/>
      </c>
      <c r="U476" s="26">
        <f ca="1">Lighting!AA475</f>
        <v>0</v>
      </c>
      <c r="V476" s="210" t="str">
        <f ca="1">Lighting!AC475</f>
        <v/>
      </c>
      <c r="W476" s="210" t="str">
        <f ca="1">Lighting!AD475</f>
        <v/>
      </c>
      <c r="X476" s="210" t="str">
        <f ca="1">Lighting!AE475</f>
        <v/>
      </c>
      <c r="Y476" s="210">
        <f ca="1">Lighting!AF475</f>
        <v>0</v>
      </c>
      <c r="Z476" s="210" t="str">
        <f>Lighting!AH475</f>
        <v/>
      </c>
      <c r="AA476" s="210">
        <f>Lighting!AI475</f>
        <v>0</v>
      </c>
      <c r="AB476" s="210" t="str">
        <f>Lighting!AJ475</f>
        <v>NA</v>
      </c>
      <c r="AC476" s="210">
        <f>Lighting!AK475</f>
        <v>0</v>
      </c>
      <c r="AD476" s="210" t="str">
        <f>Lighting!AL475</f>
        <v/>
      </c>
    </row>
    <row r="477" spans="1:30" x14ac:dyDescent="0.35">
      <c r="A477" s="26">
        <f>Lighting!A476</f>
        <v>0</v>
      </c>
      <c r="B477" s="26">
        <f>Lighting!B476</f>
        <v>0</v>
      </c>
      <c r="C477" s="26">
        <f>Lighting!C476</f>
        <v>0</v>
      </c>
      <c r="D477" s="26">
        <f>Lighting!D476</f>
        <v>0</v>
      </c>
      <c r="E477" s="26">
        <f>Lighting!E476</f>
        <v>0</v>
      </c>
      <c r="F477" s="26" t="str">
        <f ca="1">Lighting!F476</f>
        <v/>
      </c>
      <c r="G477" s="26" t="str">
        <f>Lighting!G476</f>
        <v>None</v>
      </c>
      <c r="H477" s="26">
        <f>Lighting!H476</f>
        <v>0</v>
      </c>
      <c r="I477" s="26" t="str">
        <f>Lighting!I476</f>
        <v/>
      </c>
      <c r="J477" s="26">
        <f>Lighting!J476</f>
        <v>0</v>
      </c>
      <c r="K477" s="26" t="str">
        <f>Lighting!K476</f>
        <v/>
      </c>
      <c r="L477" s="26" t="str">
        <f>Lighting!L476</f>
        <v/>
      </c>
      <c r="M477" s="26" t="str">
        <f>Lighting!M476</f>
        <v>None</v>
      </c>
      <c r="N477" s="26">
        <f>Lighting!N476</f>
        <v>0</v>
      </c>
      <c r="O477" s="26">
        <f>Lighting!O476</f>
        <v>0</v>
      </c>
      <c r="P477" s="26">
        <f ca="1">Lighting!P476</f>
        <v>0</v>
      </c>
      <c r="Q477" s="26">
        <f>Lighting!Q476</f>
        <v>0</v>
      </c>
      <c r="R477" s="26">
        <f ca="1">Lighting!R476</f>
        <v>0</v>
      </c>
      <c r="S477" s="26">
        <f>Lighting!Y476</f>
        <v>0</v>
      </c>
      <c r="T477" s="26" t="str">
        <f ca="1">Lighting!Z476</f>
        <v/>
      </c>
      <c r="U477" s="26">
        <f ca="1">Lighting!AA476</f>
        <v>0</v>
      </c>
      <c r="V477" s="210" t="str">
        <f ca="1">Lighting!AC476</f>
        <v/>
      </c>
      <c r="W477" s="210" t="str">
        <f ca="1">Lighting!AD476</f>
        <v/>
      </c>
      <c r="X477" s="210" t="str">
        <f ca="1">Lighting!AE476</f>
        <v/>
      </c>
      <c r="Y477" s="210">
        <f ca="1">Lighting!AF476</f>
        <v>0</v>
      </c>
      <c r="Z477" s="210" t="str">
        <f>Lighting!AH476</f>
        <v/>
      </c>
      <c r="AA477" s="210">
        <f>Lighting!AI476</f>
        <v>0</v>
      </c>
      <c r="AB477" s="210" t="str">
        <f>Lighting!AJ476</f>
        <v>NA</v>
      </c>
      <c r="AC477" s="210">
        <f>Lighting!AK476</f>
        <v>0</v>
      </c>
      <c r="AD477" s="210" t="str">
        <f>Lighting!AL476</f>
        <v/>
      </c>
    </row>
    <row r="478" spans="1:30" x14ac:dyDescent="0.35">
      <c r="A478" s="26">
        <f>Lighting!A477</f>
        <v>0</v>
      </c>
      <c r="B478" s="26">
        <f>Lighting!B477</f>
        <v>0</v>
      </c>
      <c r="C478" s="26">
        <f>Lighting!C477</f>
        <v>0</v>
      </c>
      <c r="D478" s="26">
        <f>Lighting!D477</f>
        <v>0</v>
      </c>
      <c r="E478" s="26">
        <f>Lighting!E477</f>
        <v>0</v>
      </c>
      <c r="F478" s="26" t="str">
        <f ca="1">Lighting!F477</f>
        <v/>
      </c>
      <c r="G478" s="26" t="str">
        <f>Lighting!G477</f>
        <v>None</v>
      </c>
      <c r="H478" s="26">
        <f>Lighting!H477</f>
        <v>0</v>
      </c>
      <c r="I478" s="26" t="str">
        <f>Lighting!I477</f>
        <v/>
      </c>
      <c r="J478" s="26">
        <f>Lighting!J477</f>
        <v>0</v>
      </c>
      <c r="K478" s="26" t="str">
        <f>Lighting!K477</f>
        <v/>
      </c>
      <c r="L478" s="26" t="str">
        <f>Lighting!L477</f>
        <v/>
      </c>
      <c r="M478" s="26" t="str">
        <f>Lighting!M477</f>
        <v>None</v>
      </c>
      <c r="N478" s="26">
        <f>Lighting!N477</f>
        <v>0</v>
      </c>
      <c r="O478" s="26">
        <f>Lighting!O477</f>
        <v>0</v>
      </c>
      <c r="P478" s="26">
        <f ca="1">Lighting!P477</f>
        <v>0</v>
      </c>
      <c r="Q478" s="26">
        <f>Lighting!Q477</f>
        <v>0</v>
      </c>
      <c r="R478" s="26">
        <f ca="1">Lighting!R477</f>
        <v>0</v>
      </c>
      <c r="S478" s="26">
        <f>Lighting!Y477</f>
        <v>0</v>
      </c>
      <c r="T478" s="26" t="str">
        <f ca="1">Lighting!Z477</f>
        <v/>
      </c>
      <c r="U478" s="26">
        <f ca="1">Lighting!AA477</f>
        <v>0</v>
      </c>
      <c r="V478" s="210" t="str">
        <f ca="1">Lighting!AC477</f>
        <v/>
      </c>
      <c r="W478" s="210" t="str">
        <f ca="1">Lighting!AD477</f>
        <v/>
      </c>
      <c r="X478" s="210" t="str">
        <f ca="1">Lighting!AE477</f>
        <v/>
      </c>
      <c r="Y478" s="210">
        <f ca="1">Lighting!AF477</f>
        <v>0</v>
      </c>
      <c r="Z478" s="210" t="str">
        <f>Lighting!AH477</f>
        <v/>
      </c>
      <c r="AA478" s="210">
        <f>Lighting!AI477</f>
        <v>0</v>
      </c>
      <c r="AB478" s="210" t="str">
        <f>Lighting!AJ477</f>
        <v>NA</v>
      </c>
      <c r="AC478" s="210">
        <f>Lighting!AK477</f>
        <v>0</v>
      </c>
      <c r="AD478" s="210" t="str">
        <f>Lighting!AL477</f>
        <v/>
      </c>
    </row>
    <row r="479" spans="1:30" x14ac:dyDescent="0.35">
      <c r="A479" s="26">
        <f>Lighting!A478</f>
        <v>0</v>
      </c>
      <c r="B479" s="26">
        <f>Lighting!B478</f>
        <v>0</v>
      </c>
      <c r="C479" s="26">
        <f>Lighting!C478</f>
        <v>0</v>
      </c>
      <c r="D479" s="26">
        <f>Lighting!D478</f>
        <v>0</v>
      </c>
      <c r="E479" s="26">
        <f>Lighting!E478</f>
        <v>0</v>
      </c>
      <c r="F479" s="26" t="str">
        <f ca="1">Lighting!F478</f>
        <v/>
      </c>
      <c r="G479" s="26" t="str">
        <f>Lighting!G478</f>
        <v>None</v>
      </c>
      <c r="H479" s="26">
        <f>Lighting!H478</f>
        <v>0</v>
      </c>
      <c r="I479" s="26" t="str">
        <f>Lighting!I478</f>
        <v/>
      </c>
      <c r="J479" s="26">
        <f>Lighting!J478</f>
        <v>0</v>
      </c>
      <c r="K479" s="26" t="str">
        <f>Lighting!K478</f>
        <v/>
      </c>
      <c r="L479" s="26" t="str">
        <f>Lighting!L478</f>
        <v/>
      </c>
      <c r="M479" s="26" t="str">
        <f>Lighting!M478</f>
        <v>None</v>
      </c>
      <c r="N479" s="26">
        <f>Lighting!N478</f>
        <v>0</v>
      </c>
      <c r="O479" s="26">
        <f>Lighting!O478</f>
        <v>0</v>
      </c>
      <c r="P479" s="26">
        <f ca="1">Lighting!P478</f>
        <v>0</v>
      </c>
      <c r="Q479" s="26">
        <f>Lighting!Q478</f>
        <v>0</v>
      </c>
      <c r="R479" s="26">
        <f ca="1">Lighting!R478</f>
        <v>0</v>
      </c>
      <c r="S479" s="26">
        <f>Lighting!Y478</f>
        <v>0</v>
      </c>
      <c r="T479" s="26" t="str">
        <f ca="1">Lighting!Z478</f>
        <v/>
      </c>
      <c r="U479" s="26">
        <f ca="1">Lighting!AA478</f>
        <v>0</v>
      </c>
      <c r="V479" s="210" t="str">
        <f ca="1">Lighting!AC478</f>
        <v/>
      </c>
      <c r="W479" s="210" t="str">
        <f ca="1">Lighting!AD478</f>
        <v/>
      </c>
      <c r="X479" s="210" t="str">
        <f ca="1">Lighting!AE478</f>
        <v/>
      </c>
      <c r="Y479" s="210">
        <f ca="1">Lighting!AF478</f>
        <v>0</v>
      </c>
      <c r="Z479" s="210" t="str">
        <f>Lighting!AH478</f>
        <v/>
      </c>
      <c r="AA479" s="210">
        <f>Lighting!AI478</f>
        <v>0</v>
      </c>
      <c r="AB479" s="210" t="str">
        <f>Lighting!AJ478</f>
        <v>NA</v>
      </c>
      <c r="AC479" s="210">
        <f>Lighting!AK478</f>
        <v>0</v>
      </c>
      <c r="AD479" s="210" t="str">
        <f>Lighting!AL478</f>
        <v/>
      </c>
    </row>
    <row r="480" spans="1:30" x14ac:dyDescent="0.35">
      <c r="A480" s="26">
        <f>Lighting!A479</f>
        <v>0</v>
      </c>
      <c r="B480" s="26">
        <f>Lighting!B479</f>
        <v>0</v>
      </c>
      <c r="C480" s="26">
        <f>Lighting!C479</f>
        <v>0</v>
      </c>
      <c r="D480" s="26">
        <f>Lighting!D479</f>
        <v>0</v>
      </c>
      <c r="E480" s="26">
        <f>Lighting!E479</f>
        <v>0</v>
      </c>
      <c r="F480" s="26" t="str">
        <f ca="1">Lighting!F479</f>
        <v/>
      </c>
      <c r="G480" s="26" t="str">
        <f>Lighting!G479</f>
        <v>None</v>
      </c>
      <c r="H480" s="26">
        <f>Lighting!H479</f>
        <v>0</v>
      </c>
      <c r="I480" s="26" t="str">
        <f>Lighting!I479</f>
        <v/>
      </c>
      <c r="J480" s="26">
        <f>Lighting!J479</f>
        <v>0</v>
      </c>
      <c r="K480" s="26" t="str">
        <f>Lighting!K479</f>
        <v/>
      </c>
      <c r="L480" s="26" t="str">
        <f>Lighting!L479</f>
        <v/>
      </c>
      <c r="M480" s="26" t="str">
        <f>Lighting!M479</f>
        <v>None</v>
      </c>
      <c r="N480" s="26">
        <f>Lighting!N479</f>
        <v>0</v>
      </c>
      <c r="O480" s="26">
        <f>Lighting!O479</f>
        <v>0</v>
      </c>
      <c r="P480" s="26">
        <f ca="1">Lighting!P479</f>
        <v>0</v>
      </c>
      <c r="Q480" s="26">
        <f>Lighting!Q479</f>
        <v>0</v>
      </c>
      <c r="R480" s="26">
        <f ca="1">Lighting!R479</f>
        <v>0</v>
      </c>
      <c r="S480" s="26">
        <f>Lighting!Y479</f>
        <v>0</v>
      </c>
      <c r="T480" s="26" t="str">
        <f ca="1">Lighting!Z479</f>
        <v/>
      </c>
      <c r="U480" s="26">
        <f ca="1">Lighting!AA479</f>
        <v>0</v>
      </c>
      <c r="V480" s="210" t="str">
        <f ca="1">Lighting!AC479</f>
        <v/>
      </c>
      <c r="W480" s="210" t="str">
        <f ca="1">Lighting!AD479</f>
        <v/>
      </c>
      <c r="X480" s="210" t="str">
        <f ca="1">Lighting!AE479</f>
        <v/>
      </c>
      <c r="Y480" s="210">
        <f ca="1">Lighting!AF479</f>
        <v>0</v>
      </c>
      <c r="Z480" s="210" t="str">
        <f>Lighting!AH479</f>
        <v/>
      </c>
      <c r="AA480" s="210">
        <f>Lighting!AI479</f>
        <v>0</v>
      </c>
      <c r="AB480" s="210" t="str">
        <f>Lighting!AJ479</f>
        <v>NA</v>
      </c>
      <c r="AC480" s="210">
        <f>Lighting!AK479</f>
        <v>0</v>
      </c>
      <c r="AD480" s="210" t="str">
        <f>Lighting!AL479</f>
        <v/>
      </c>
    </row>
    <row r="481" spans="1:30" x14ac:dyDescent="0.35">
      <c r="A481" s="26">
        <f>Lighting!A480</f>
        <v>0</v>
      </c>
      <c r="B481" s="26">
        <f>Lighting!B480</f>
        <v>0</v>
      </c>
      <c r="C481" s="26">
        <f>Lighting!C480</f>
        <v>0</v>
      </c>
      <c r="D481" s="26">
        <f>Lighting!D480</f>
        <v>0</v>
      </c>
      <c r="E481" s="26">
        <f>Lighting!E480</f>
        <v>0</v>
      </c>
      <c r="F481" s="26" t="str">
        <f ca="1">Lighting!F480</f>
        <v/>
      </c>
      <c r="G481" s="26" t="str">
        <f>Lighting!G480</f>
        <v>None</v>
      </c>
      <c r="H481" s="26">
        <f>Lighting!H480</f>
        <v>0</v>
      </c>
      <c r="I481" s="26" t="str">
        <f>Lighting!I480</f>
        <v/>
      </c>
      <c r="J481" s="26">
        <f>Lighting!J480</f>
        <v>0</v>
      </c>
      <c r="K481" s="26" t="str">
        <f>Lighting!K480</f>
        <v/>
      </c>
      <c r="L481" s="26" t="str">
        <f>Lighting!L480</f>
        <v/>
      </c>
      <c r="M481" s="26" t="str">
        <f>Lighting!M480</f>
        <v>None</v>
      </c>
      <c r="N481" s="26">
        <f>Lighting!N480</f>
        <v>0</v>
      </c>
      <c r="O481" s="26">
        <f>Lighting!O480</f>
        <v>0</v>
      </c>
      <c r="P481" s="26">
        <f ca="1">Lighting!P480</f>
        <v>0</v>
      </c>
      <c r="Q481" s="26">
        <f>Lighting!Q480</f>
        <v>0</v>
      </c>
      <c r="R481" s="26">
        <f ca="1">Lighting!R480</f>
        <v>0</v>
      </c>
      <c r="S481" s="26">
        <f>Lighting!Y480</f>
        <v>0</v>
      </c>
      <c r="T481" s="26" t="str">
        <f ca="1">Lighting!Z480</f>
        <v/>
      </c>
      <c r="U481" s="26">
        <f ca="1">Lighting!AA480</f>
        <v>0</v>
      </c>
      <c r="V481" s="210" t="str">
        <f ca="1">Lighting!AC480</f>
        <v/>
      </c>
      <c r="W481" s="210" t="str">
        <f ca="1">Lighting!AD480</f>
        <v/>
      </c>
      <c r="X481" s="210" t="str">
        <f ca="1">Lighting!AE480</f>
        <v/>
      </c>
      <c r="Y481" s="210">
        <f ca="1">Lighting!AF480</f>
        <v>0</v>
      </c>
      <c r="Z481" s="210" t="str">
        <f>Lighting!AH480</f>
        <v/>
      </c>
      <c r="AA481" s="210">
        <f>Lighting!AI480</f>
        <v>0</v>
      </c>
      <c r="AB481" s="210" t="str">
        <f>Lighting!AJ480</f>
        <v>NA</v>
      </c>
      <c r="AC481" s="210">
        <f>Lighting!AK480</f>
        <v>0</v>
      </c>
      <c r="AD481" s="210" t="str">
        <f>Lighting!AL480</f>
        <v/>
      </c>
    </row>
    <row r="482" spans="1:30" x14ac:dyDescent="0.35">
      <c r="A482" s="26">
        <f>Lighting!A481</f>
        <v>0</v>
      </c>
      <c r="B482" s="26">
        <f>Lighting!B481</f>
        <v>0</v>
      </c>
      <c r="C482" s="26">
        <f>Lighting!C481</f>
        <v>0</v>
      </c>
      <c r="D482" s="26">
        <f>Lighting!D481</f>
        <v>0</v>
      </c>
      <c r="E482" s="26">
        <f>Lighting!E481</f>
        <v>0</v>
      </c>
      <c r="F482" s="26" t="str">
        <f ca="1">Lighting!F481</f>
        <v/>
      </c>
      <c r="G482" s="26" t="str">
        <f>Lighting!G481</f>
        <v>None</v>
      </c>
      <c r="H482" s="26">
        <f>Lighting!H481</f>
        <v>0</v>
      </c>
      <c r="I482" s="26" t="str">
        <f>Lighting!I481</f>
        <v/>
      </c>
      <c r="J482" s="26">
        <f>Lighting!J481</f>
        <v>0</v>
      </c>
      <c r="K482" s="26" t="str">
        <f>Lighting!K481</f>
        <v/>
      </c>
      <c r="L482" s="26" t="str">
        <f>Lighting!L481</f>
        <v/>
      </c>
      <c r="M482" s="26" t="str">
        <f>Lighting!M481</f>
        <v>None</v>
      </c>
      <c r="N482" s="26">
        <f>Lighting!N481</f>
        <v>0</v>
      </c>
      <c r="O482" s="26">
        <f>Lighting!O481</f>
        <v>0</v>
      </c>
      <c r="P482" s="26">
        <f ca="1">Lighting!P481</f>
        <v>0</v>
      </c>
      <c r="Q482" s="26">
        <f>Lighting!Q481</f>
        <v>0</v>
      </c>
      <c r="R482" s="26">
        <f ca="1">Lighting!R481</f>
        <v>0</v>
      </c>
      <c r="S482" s="26">
        <f>Lighting!Y481</f>
        <v>0</v>
      </c>
      <c r="T482" s="26" t="str">
        <f ca="1">Lighting!Z481</f>
        <v/>
      </c>
      <c r="U482" s="26">
        <f ca="1">Lighting!AA481</f>
        <v>0</v>
      </c>
      <c r="V482" s="210" t="str">
        <f ca="1">Lighting!AC481</f>
        <v/>
      </c>
      <c r="W482" s="210" t="str">
        <f ca="1">Lighting!AD481</f>
        <v/>
      </c>
      <c r="X482" s="210" t="str">
        <f ca="1">Lighting!AE481</f>
        <v/>
      </c>
      <c r="Y482" s="210">
        <f ca="1">Lighting!AF481</f>
        <v>0</v>
      </c>
      <c r="Z482" s="210" t="str">
        <f>Lighting!AH481</f>
        <v/>
      </c>
      <c r="AA482" s="210">
        <f>Lighting!AI481</f>
        <v>0</v>
      </c>
      <c r="AB482" s="210" t="str">
        <f>Lighting!AJ481</f>
        <v>NA</v>
      </c>
      <c r="AC482" s="210">
        <f>Lighting!AK481</f>
        <v>0</v>
      </c>
      <c r="AD482" s="210" t="str">
        <f>Lighting!AL481</f>
        <v/>
      </c>
    </row>
    <row r="483" spans="1:30" x14ac:dyDescent="0.35">
      <c r="A483" s="26">
        <f>Lighting!A482</f>
        <v>0</v>
      </c>
      <c r="B483" s="26">
        <f>Lighting!B482</f>
        <v>0</v>
      </c>
      <c r="C483" s="26">
        <f>Lighting!C482</f>
        <v>0</v>
      </c>
      <c r="D483" s="26">
        <f>Lighting!D482</f>
        <v>0</v>
      </c>
      <c r="E483" s="26">
        <f>Lighting!E482</f>
        <v>0</v>
      </c>
      <c r="F483" s="26" t="str">
        <f ca="1">Lighting!F482</f>
        <v/>
      </c>
      <c r="G483" s="26" t="str">
        <f>Lighting!G482</f>
        <v>None</v>
      </c>
      <c r="H483" s="26">
        <f>Lighting!H482</f>
        <v>0</v>
      </c>
      <c r="I483" s="26" t="str">
        <f>Lighting!I482</f>
        <v/>
      </c>
      <c r="J483" s="26">
        <f>Lighting!J482</f>
        <v>0</v>
      </c>
      <c r="K483" s="26" t="str">
        <f>Lighting!K482</f>
        <v/>
      </c>
      <c r="L483" s="26" t="str">
        <f>Lighting!L482</f>
        <v/>
      </c>
      <c r="M483" s="26" t="str">
        <f>Lighting!M482</f>
        <v>None</v>
      </c>
      <c r="N483" s="26">
        <f>Lighting!N482</f>
        <v>0</v>
      </c>
      <c r="O483" s="26">
        <f>Lighting!O482</f>
        <v>0</v>
      </c>
      <c r="P483" s="26">
        <f ca="1">Lighting!P482</f>
        <v>0</v>
      </c>
      <c r="Q483" s="26">
        <f>Lighting!Q482</f>
        <v>0</v>
      </c>
      <c r="R483" s="26">
        <f ca="1">Lighting!R482</f>
        <v>0</v>
      </c>
      <c r="S483" s="26">
        <f>Lighting!Y482</f>
        <v>0</v>
      </c>
      <c r="T483" s="26" t="str">
        <f ca="1">Lighting!Z482</f>
        <v/>
      </c>
      <c r="U483" s="26">
        <f ca="1">Lighting!AA482</f>
        <v>0</v>
      </c>
      <c r="V483" s="210" t="str">
        <f ca="1">Lighting!AC482</f>
        <v/>
      </c>
      <c r="W483" s="210" t="str">
        <f ca="1">Lighting!AD482</f>
        <v/>
      </c>
      <c r="X483" s="210" t="str">
        <f ca="1">Lighting!AE482</f>
        <v/>
      </c>
      <c r="Y483" s="210">
        <f ca="1">Lighting!AF482</f>
        <v>0</v>
      </c>
      <c r="Z483" s="210" t="str">
        <f>Lighting!AH482</f>
        <v/>
      </c>
      <c r="AA483" s="210">
        <f>Lighting!AI482</f>
        <v>0</v>
      </c>
      <c r="AB483" s="210" t="str">
        <f>Lighting!AJ482</f>
        <v>NA</v>
      </c>
      <c r="AC483" s="210">
        <f>Lighting!AK482</f>
        <v>0</v>
      </c>
      <c r="AD483" s="210" t="str">
        <f>Lighting!AL482</f>
        <v/>
      </c>
    </row>
    <row r="484" spans="1:30" x14ac:dyDescent="0.35">
      <c r="A484" s="26">
        <f>Lighting!A483</f>
        <v>0</v>
      </c>
      <c r="B484" s="26">
        <f>Lighting!B483</f>
        <v>0</v>
      </c>
      <c r="C484" s="26">
        <f>Lighting!C483</f>
        <v>0</v>
      </c>
      <c r="D484" s="26">
        <f>Lighting!D483</f>
        <v>0</v>
      </c>
      <c r="E484" s="26">
        <f>Lighting!E483</f>
        <v>0</v>
      </c>
      <c r="F484" s="26" t="str">
        <f ca="1">Lighting!F483</f>
        <v/>
      </c>
      <c r="G484" s="26" t="str">
        <f>Lighting!G483</f>
        <v>None</v>
      </c>
      <c r="H484" s="26">
        <f>Lighting!H483</f>
        <v>0</v>
      </c>
      <c r="I484" s="26" t="str">
        <f>Lighting!I483</f>
        <v/>
      </c>
      <c r="J484" s="26">
        <f>Lighting!J483</f>
        <v>0</v>
      </c>
      <c r="K484" s="26" t="str">
        <f>Lighting!K483</f>
        <v/>
      </c>
      <c r="L484" s="26" t="str">
        <f>Lighting!L483</f>
        <v/>
      </c>
      <c r="M484" s="26" t="str">
        <f>Lighting!M483</f>
        <v>None</v>
      </c>
      <c r="N484" s="26">
        <f>Lighting!N483</f>
        <v>0</v>
      </c>
      <c r="O484" s="26">
        <f>Lighting!O483</f>
        <v>0</v>
      </c>
      <c r="P484" s="26">
        <f ca="1">Lighting!P483</f>
        <v>0</v>
      </c>
      <c r="Q484" s="26">
        <f>Lighting!Q483</f>
        <v>0</v>
      </c>
      <c r="R484" s="26">
        <f ca="1">Lighting!R483</f>
        <v>0</v>
      </c>
      <c r="S484" s="26">
        <f>Lighting!Y483</f>
        <v>0</v>
      </c>
      <c r="T484" s="26" t="str">
        <f ca="1">Lighting!Z483</f>
        <v/>
      </c>
      <c r="U484" s="26">
        <f ca="1">Lighting!AA483</f>
        <v>0</v>
      </c>
      <c r="V484" s="210" t="str">
        <f ca="1">Lighting!AC483</f>
        <v/>
      </c>
      <c r="W484" s="210" t="str">
        <f ca="1">Lighting!AD483</f>
        <v/>
      </c>
      <c r="X484" s="210" t="str">
        <f ca="1">Lighting!AE483</f>
        <v/>
      </c>
      <c r="Y484" s="210">
        <f ca="1">Lighting!AF483</f>
        <v>0</v>
      </c>
      <c r="Z484" s="210" t="str">
        <f>Lighting!AH483</f>
        <v/>
      </c>
      <c r="AA484" s="210">
        <f>Lighting!AI483</f>
        <v>0</v>
      </c>
      <c r="AB484" s="210" t="str">
        <f>Lighting!AJ483</f>
        <v>NA</v>
      </c>
      <c r="AC484" s="210">
        <f>Lighting!AK483</f>
        <v>0</v>
      </c>
      <c r="AD484" s="210" t="str">
        <f>Lighting!AL483</f>
        <v/>
      </c>
    </row>
    <row r="485" spans="1:30" x14ac:dyDescent="0.35">
      <c r="A485" s="26">
        <f>Lighting!A484</f>
        <v>0</v>
      </c>
      <c r="B485" s="26">
        <f>Lighting!B484</f>
        <v>0</v>
      </c>
      <c r="C485" s="26">
        <f>Lighting!C484</f>
        <v>0</v>
      </c>
      <c r="D485" s="26">
        <f>Lighting!D484</f>
        <v>0</v>
      </c>
      <c r="E485" s="26">
        <f>Lighting!E484</f>
        <v>0</v>
      </c>
      <c r="F485" s="26" t="str">
        <f ca="1">Lighting!F484</f>
        <v/>
      </c>
      <c r="G485" s="26" t="str">
        <f>Lighting!G484</f>
        <v>None</v>
      </c>
      <c r="H485" s="26">
        <f>Lighting!H484</f>
        <v>0</v>
      </c>
      <c r="I485" s="26" t="str">
        <f>Lighting!I484</f>
        <v/>
      </c>
      <c r="J485" s="26">
        <f>Lighting!J484</f>
        <v>0</v>
      </c>
      <c r="K485" s="26" t="str">
        <f>Lighting!K484</f>
        <v/>
      </c>
      <c r="L485" s="26" t="str">
        <f>Lighting!L484</f>
        <v/>
      </c>
      <c r="M485" s="26" t="str">
        <f>Lighting!M484</f>
        <v>None</v>
      </c>
      <c r="N485" s="26">
        <f>Lighting!N484</f>
        <v>0</v>
      </c>
      <c r="O485" s="26">
        <f>Lighting!O484</f>
        <v>0</v>
      </c>
      <c r="P485" s="26">
        <f ca="1">Lighting!P484</f>
        <v>0</v>
      </c>
      <c r="Q485" s="26">
        <f>Lighting!Q484</f>
        <v>0</v>
      </c>
      <c r="R485" s="26">
        <f ca="1">Lighting!R484</f>
        <v>0</v>
      </c>
      <c r="S485" s="26">
        <f>Lighting!Y484</f>
        <v>0</v>
      </c>
      <c r="T485" s="26" t="str">
        <f ca="1">Lighting!Z484</f>
        <v/>
      </c>
      <c r="U485" s="26">
        <f ca="1">Lighting!AA484</f>
        <v>0</v>
      </c>
      <c r="V485" s="210" t="str">
        <f ca="1">Lighting!AC484</f>
        <v/>
      </c>
      <c r="W485" s="210" t="str">
        <f ca="1">Lighting!AD484</f>
        <v/>
      </c>
      <c r="X485" s="210" t="str">
        <f ca="1">Lighting!AE484</f>
        <v/>
      </c>
      <c r="Y485" s="210">
        <f ca="1">Lighting!AF484</f>
        <v>0</v>
      </c>
      <c r="Z485" s="210" t="str">
        <f>Lighting!AH484</f>
        <v/>
      </c>
      <c r="AA485" s="210">
        <f>Lighting!AI484</f>
        <v>0</v>
      </c>
      <c r="AB485" s="210" t="str">
        <f>Lighting!AJ484</f>
        <v>NA</v>
      </c>
      <c r="AC485" s="210">
        <f>Lighting!AK484</f>
        <v>0</v>
      </c>
      <c r="AD485" s="210" t="str">
        <f>Lighting!AL484</f>
        <v/>
      </c>
    </row>
    <row r="486" spans="1:30" x14ac:dyDescent="0.35">
      <c r="A486" s="26">
        <f>Lighting!A485</f>
        <v>0</v>
      </c>
      <c r="B486" s="26">
        <f>Lighting!B485</f>
        <v>0</v>
      </c>
      <c r="C486" s="26">
        <f>Lighting!C485</f>
        <v>0</v>
      </c>
      <c r="D486" s="26">
        <f>Lighting!D485</f>
        <v>0</v>
      </c>
      <c r="E486" s="26">
        <f>Lighting!E485</f>
        <v>0</v>
      </c>
      <c r="F486" s="26" t="str">
        <f ca="1">Lighting!F485</f>
        <v/>
      </c>
      <c r="G486" s="26" t="str">
        <f>Lighting!G485</f>
        <v>None</v>
      </c>
      <c r="H486" s="26">
        <f>Lighting!H485</f>
        <v>0</v>
      </c>
      <c r="I486" s="26" t="str">
        <f>Lighting!I485</f>
        <v/>
      </c>
      <c r="J486" s="26">
        <f>Lighting!J485</f>
        <v>0</v>
      </c>
      <c r="K486" s="26" t="str">
        <f>Lighting!K485</f>
        <v/>
      </c>
      <c r="L486" s="26" t="str">
        <f>Lighting!L485</f>
        <v/>
      </c>
      <c r="M486" s="26" t="str">
        <f>Lighting!M485</f>
        <v>None</v>
      </c>
      <c r="N486" s="26">
        <f>Lighting!N485</f>
        <v>0</v>
      </c>
      <c r="O486" s="26">
        <f>Lighting!O485</f>
        <v>0</v>
      </c>
      <c r="P486" s="26">
        <f ca="1">Lighting!P485</f>
        <v>0</v>
      </c>
      <c r="Q486" s="26">
        <f>Lighting!Q485</f>
        <v>0</v>
      </c>
      <c r="R486" s="26">
        <f ca="1">Lighting!R485</f>
        <v>0</v>
      </c>
      <c r="S486" s="26">
        <f>Lighting!Y485</f>
        <v>0</v>
      </c>
      <c r="T486" s="26" t="str">
        <f ca="1">Lighting!Z485</f>
        <v/>
      </c>
      <c r="U486" s="26">
        <f ca="1">Lighting!AA485</f>
        <v>0</v>
      </c>
      <c r="V486" s="210" t="str">
        <f ca="1">Lighting!AC485</f>
        <v/>
      </c>
      <c r="W486" s="210" t="str">
        <f ca="1">Lighting!AD485</f>
        <v/>
      </c>
      <c r="X486" s="210" t="str">
        <f ca="1">Lighting!AE485</f>
        <v/>
      </c>
      <c r="Y486" s="210">
        <f ca="1">Lighting!AF485</f>
        <v>0</v>
      </c>
      <c r="Z486" s="210" t="str">
        <f>Lighting!AH485</f>
        <v/>
      </c>
      <c r="AA486" s="210">
        <f>Lighting!AI485</f>
        <v>0</v>
      </c>
      <c r="AB486" s="210" t="str">
        <f>Lighting!AJ485</f>
        <v>NA</v>
      </c>
      <c r="AC486" s="210">
        <f>Lighting!AK485</f>
        <v>0</v>
      </c>
      <c r="AD486" s="210" t="str">
        <f>Lighting!AL485</f>
        <v/>
      </c>
    </row>
    <row r="487" spans="1:30" x14ac:dyDescent="0.35">
      <c r="A487" s="26">
        <f>Lighting!A486</f>
        <v>0</v>
      </c>
      <c r="B487" s="26">
        <f>Lighting!B486</f>
        <v>0</v>
      </c>
      <c r="C487" s="26">
        <f>Lighting!C486</f>
        <v>0</v>
      </c>
      <c r="D487" s="26">
        <f>Lighting!D486</f>
        <v>0</v>
      </c>
      <c r="E487" s="26">
        <f>Lighting!E486</f>
        <v>0</v>
      </c>
      <c r="F487" s="26" t="str">
        <f ca="1">Lighting!F486</f>
        <v/>
      </c>
      <c r="G487" s="26" t="str">
        <f>Lighting!G486</f>
        <v>None</v>
      </c>
      <c r="H487" s="26">
        <f>Lighting!H486</f>
        <v>0</v>
      </c>
      <c r="I487" s="26" t="str">
        <f>Lighting!I486</f>
        <v/>
      </c>
      <c r="J487" s="26">
        <f>Lighting!J486</f>
        <v>0</v>
      </c>
      <c r="K487" s="26" t="str">
        <f>Lighting!K486</f>
        <v/>
      </c>
      <c r="L487" s="26" t="str">
        <f>Lighting!L486</f>
        <v/>
      </c>
      <c r="M487" s="26" t="str">
        <f>Lighting!M486</f>
        <v>None</v>
      </c>
      <c r="N487" s="26">
        <f>Lighting!N486</f>
        <v>0</v>
      </c>
      <c r="O487" s="26">
        <f>Lighting!O486</f>
        <v>0</v>
      </c>
      <c r="P487" s="26">
        <f ca="1">Lighting!P486</f>
        <v>0</v>
      </c>
      <c r="Q487" s="26">
        <f>Lighting!Q486</f>
        <v>0</v>
      </c>
      <c r="R487" s="26">
        <f ca="1">Lighting!R486</f>
        <v>0</v>
      </c>
      <c r="S487" s="26">
        <f>Lighting!Y486</f>
        <v>0</v>
      </c>
      <c r="T487" s="26" t="str">
        <f ca="1">Lighting!Z486</f>
        <v/>
      </c>
      <c r="U487" s="26">
        <f ca="1">Lighting!AA486</f>
        <v>0</v>
      </c>
      <c r="V487" s="210" t="str">
        <f ca="1">Lighting!AC486</f>
        <v/>
      </c>
      <c r="W487" s="210" t="str">
        <f ca="1">Lighting!AD486</f>
        <v/>
      </c>
      <c r="X487" s="210" t="str">
        <f ca="1">Lighting!AE486</f>
        <v/>
      </c>
      <c r="Y487" s="210">
        <f ca="1">Lighting!AF486</f>
        <v>0</v>
      </c>
      <c r="Z487" s="210" t="str">
        <f>Lighting!AH486</f>
        <v/>
      </c>
      <c r="AA487" s="210">
        <f>Lighting!AI486</f>
        <v>0</v>
      </c>
      <c r="AB487" s="210" t="str">
        <f>Lighting!AJ486</f>
        <v>NA</v>
      </c>
      <c r="AC487" s="210">
        <f>Lighting!AK486</f>
        <v>0</v>
      </c>
      <c r="AD487" s="210" t="str">
        <f>Lighting!AL486</f>
        <v/>
      </c>
    </row>
    <row r="488" spans="1:30" x14ac:dyDescent="0.35">
      <c r="A488" s="26">
        <f>Lighting!A487</f>
        <v>0</v>
      </c>
      <c r="B488" s="26">
        <f>Lighting!B487</f>
        <v>0</v>
      </c>
      <c r="C488" s="26">
        <f>Lighting!C487</f>
        <v>0</v>
      </c>
      <c r="D488" s="26">
        <f>Lighting!D487</f>
        <v>0</v>
      </c>
      <c r="E488" s="26">
        <f>Lighting!E487</f>
        <v>0</v>
      </c>
      <c r="F488" s="26" t="str">
        <f ca="1">Lighting!F487</f>
        <v/>
      </c>
      <c r="G488" s="26" t="str">
        <f>Lighting!G487</f>
        <v>None</v>
      </c>
      <c r="H488" s="26">
        <f>Lighting!H487</f>
        <v>0</v>
      </c>
      <c r="I488" s="26" t="str">
        <f>Lighting!I487</f>
        <v/>
      </c>
      <c r="J488" s="26">
        <f>Lighting!J487</f>
        <v>0</v>
      </c>
      <c r="K488" s="26" t="str">
        <f>Lighting!K487</f>
        <v/>
      </c>
      <c r="L488" s="26" t="str">
        <f>Lighting!L487</f>
        <v/>
      </c>
      <c r="M488" s="26" t="str">
        <f>Lighting!M487</f>
        <v>None</v>
      </c>
      <c r="N488" s="26">
        <f>Lighting!N487</f>
        <v>0</v>
      </c>
      <c r="O488" s="26">
        <f>Lighting!O487</f>
        <v>0</v>
      </c>
      <c r="P488" s="26">
        <f ca="1">Lighting!P487</f>
        <v>0</v>
      </c>
      <c r="Q488" s="26">
        <f>Lighting!Q487</f>
        <v>0</v>
      </c>
      <c r="R488" s="26">
        <f ca="1">Lighting!R487</f>
        <v>0</v>
      </c>
      <c r="S488" s="26">
        <f>Lighting!Y487</f>
        <v>0</v>
      </c>
      <c r="T488" s="26" t="str">
        <f ca="1">Lighting!Z487</f>
        <v/>
      </c>
      <c r="U488" s="26">
        <f ca="1">Lighting!AA487</f>
        <v>0</v>
      </c>
      <c r="V488" s="210" t="str">
        <f ca="1">Lighting!AC487</f>
        <v/>
      </c>
      <c r="W488" s="210" t="str">
        <f ca="1">Lighting!AD487</f>
        <v/>
      </c>
      <c r="X488" s="210" t="str">
        <f ca="1">Lighting!AE487</f>
        <v/>
      </c>
      <c r="Y488" s="210">
        <f ca="1">Lighting!AF487</f>
        <v>0</v>
      </c>
      <c r="Z488" s="210" t="str">
        <f>Lighting!AH487</f>
        <v/>
      </c>
      <c r="AA488" s="210">
        <f>Lighting!AI487</f>
        <v>0</v>
      </c>
      <c r="AB488" s="210" t="str">
        <f>Lighting!AJ487</f>
        <v>NA</v>
      </c>
      <c r="AC488" s="210">
        <f>Lighting!AK487</f>
        <v>0</v>
      </c>
      <c r="AD488" s="210" t="str">
        <f>Lighting!AL487</f>
        <v/>
      </c>
    </row>
    <row r="489" spans="1:30" x14ac:dyDescent="0.35">
      <c r="A489" s="26">
        <f>Lighting!A488</f>
        <v>0</v>
      </c>
      <c r="B489" s="26">
        <f>Lighting!B488</f>
        <v>0</v>
      </c>
      <c r="C489" s="26">
        <f>Lighting!C488</f>
        <v>0</v>
      </c>
      <c r="D489" s="26">
        <f>Lighting!D488</f>
        <v>0</v>
      </c>
      <c r="E489" s="26">
        <f>Lighting!E488</f>
        <v>0</v>
      </c>
      <c r="F489" s="26" t="str">
        <f ca="1">Lighting!F488</f>
        <v/>
      </c>
      <c r="G489" s="26" t="str">
        <f>Lighting!G488</f>
        <v>None</v>
      </c>
      <c r="H489" s="26">
        <f>Lighting!H488</f>
        <v>0</v>
      </c>
      <c r="I489" s="26" t="str">
        <f>Lighting!I488</f>
        <v/>
      </c>
      <c r="J489" s="26">
        <f>Lighting!J488</f>
        <v>0</v>
      </c>
      <c r="K489" s="26" t="str">
        <f>Lighting!K488</f>
        <v/>
      </c>
      <c r="L489" s="26" t="str">
        <f>Lighting!L488</f>
        <v/>
      </c>
      <c r="M489" s="26" t="str">
        <f>Lighting!M488</f>
        <v>None</v>
      </c>
      <c r="N489" s="26">
        <f>Lighting!N488</f>
        <v>0</v>
      </c>
      <c r="O489" s="26">
        <f>Lighting!O488</f>
        <v>0</v>
      </c>
      <c r="P489" s="26">
        <f ca="1">Lighting!P488</f>
        <v>0</v>
      </c>
      <c r="Q489" s="26">
        <f>Lighting!Q488</f>
        <v>0</v>
      </c>
      <c r="R489" s="26">
        <f ca="1">Lighting!R488</f>
        <v>0</v>
      </c>
      <c r="S489" s="26">
        <f>Lighting!Y488</f>
        <v>0</v>
      </c>
      <c r="T489" s="26" t="str">
        <f ca="1">Lighting!Z488</f>
        <v/>
      </c>
      <c r="U489" s="26">
        <f ca="1">Lighting!AA488</f>
        <v>0</v>
      </c>
      <c r="V489" s="210" t="str">
        <f ca="1">Lighting!AC488</f>
        <v/>
      </c>
      <c r="W489" s="210" t="str">
        <f ca="1">Lighting!AD488</f>
        <v/>
      </c>
      <c r="X489" s="210" t="str">
        <f ca="1">Lighting!AE488</f>
        <v/>
      </c>
      <c r="Y489" s="210">
        <f ca="1">Lighting!AF488</f>
        <v>0</v>
      </c>
      <c r="Z489" s="210" t="str">
        <f>Lighting!AH488</f>
        <v/>
      </c>
      <c r="AA489" s="210">
        <f>Lighting!AI488</f>
        <v>0</v>
      </c>
      <c r="AB489" s="210" t="str">
        <f>Lighting!AJ488</f>
        <v>NA</v>
      </c>
      <c r="AC489" s="210">
        <f>Lighting!AK488</f>
        <v>0</v>
      </c>
      <c r="AD489" s="210" t="str">
        <f>Lighting!AL488</f>
        <v/>
      </c>
    </row>
    <row r="490" spans="1:30" x14ac:dyDescent="0.35">
      <c r="A490" s="26">
        <f>Lighting!A489</f>
        <v>0</v>
      </c>
      <c r="B490" s="26">
        <f>Lighting!B489</f>
        <v>0</v>
      </c>
      <c r="C490" s="26">
        <f>Lighting!C489</f>
        <v>0</v>
      </c>
      <c r="D490" s="26">
        <f>Lighting!D489</f>
        <v>0</v>
      </c>
      <c r="E490" s="26">
        <f>Lighting!E489</f>
        <v>0</v>
      </c>
      <c r="F490" s="26" t="str">
        <f ca="1">Lighting!F489</f>
        <v/>
      </c>
      <c r="G490" s="26" t="str">
        <f>Lighting!G489</f>
        <v>None</v>
      </c>
      <c r="H490" s="26">
        <f>Lighting!H489</f>
        <v>0</v>
      </c>
      <c r="I490" s="26" t="str">
        <f>Lighting!I489</f>
        <v/>
      </c>
      <c r="J490" s="26">
        <f>Lighting!J489</f>
        <v>0</v>
      </c>
      <c r="K490" s="26" t="str">
        <f>Lighting!K489</f>
        <v/>
      </c>
      <c r="L490" s="26" t="str">
        <f>Lighting!L489</f>
        <v/>
      </c>
      <c r="M490" s="26" t="str">
        <f>Lighting!M489</f>
        <v>None</v>
      </c>
      <c r="N490" s="26">
        <f>Lighting!N489</f>
        <v>0</v>
      </c>
      <c r="O490" s="26">
        <f>Lighting!O489</f>
        <v>0</v>
      </c>
      <c r="P490" s="26">
        <f ca="1">Lighting!P489</f>
        <v>0</v>
      </c>
      <c r="Q490" s="26">
        <f>Lighting!Q489</f>
        <v>0</v>
      </c>
      <c r="R490" s="26">
        <f ca="1">Lighting!R489</f>
        <v>0</v>
      </c>
      <c r="S490" s="26">
        <f>Lighting!Y489</f>
        <v>0</v>
      </c>
      <c r="T490" s="26" t="str">
        <f ca="1">Lighting!Z489</f>
        <v/>
      </c>
      <c r="U490" s="26">
        <f ca="1">Lighting!AA489</f>
        <v>0</v>
      </c>
      <c r="V490" s="210" t="str">
        <f ca="1">Lighting!AC489</f>
        <v/>
      </c>
      <c r="W490" s="210" t="str">
        <f ca="1">Lighting!AD489</f>
        <v/>
      </c>
      <c r="X490" s="210" t="str">
        <f ca="1">Lighting!AE489</f>
        <v/>
      </c>
      <c r="Y490" s="210">
        <f ca="1">Lighting!AF489</f>
        <v>0</v>
      </c>
      <c r="Z490" s="210" t="str">
        <f>Lighting!AH489</f>
        <v/>
      </c>
      <c r="AA490" s="210">
        <f>Lighting!AI489</f>
        <v>0</v>
      </c>
      <c r="AB490" s="210" t="str">
        <f>Lighting!AJ489</f>
        <v>NA</v>
      </c>
      <c r="AC490" s="210">
        <f>Lighting!AK489</f>
        <v>0</v>
      </c>
      <c r="AD490" s="210" t="str">
        <f>Lighting!AL489</f>
        <v/>
      </c>
    </row>
    <row r="491" spans="1:30" x14ac:dyDescent="0.35">
      <c r="A491" s="26">
        <f>Lighting!A490</f>
        <v>0</v>
      </c>
      <c r="B491" s="26">
        <f>Lighting!B490</f>
        <v>0</v>
      </c>
      <c r="C491" s="26">
        <f>Lighting!C490</f>
        <v>0</v>
      </c>
      <c r="D491" s="26">
        <f>Lighting!D490</f>
        <v>0</v>
      </c>
      <c r="E491" s="26">
        <f>Lighting!E490</f>
        <v>0</v>
      </c>
      <c r="F491" s="26" t="str">
        <f ca="1">Lighting!F490</f>
        <v/>
      </c>
      <c r="G491" s="26" t="str">
        <f>Lighting!G490</f>
        <v>None</v>
      </c>
      <c r="H491" s="26">
        <f>Lighting!H490</f>
        <v>0</v>
      </c>
      <c r="I491" s="26" t="str">
        <f>Lighting!I490</f>
        <v/>
      </c>
      <c r="J491" s="26">
        <f>Lighting!J490</f>
        <v>0</v>
      </c>
      <c r="K491" s="26" t="str">
        <f>Lighting!K490</f>
        <v/>
      </c>
      <c r="L491" s="26" t="str">
        <f>Lighting!L490</f>
        <v/>
      </c>
      <c r="M491" s="26" t="str">
        <f>Lighting!M490</f>
        <v>None</v>
      </c>
      <c r="N491" s="26">
        <f>Lighting!N490</f>
        <v>0</v>
      </c>
      <c r="O491" s="26">
        <f>Lighting!O490</f>
        <v>0</v>
      </c>
      <c r="P491" s="26">
        <f ca="1">Lighting!P490</f>
        <v>0</v>
      </c>
      <c r="Q491" s="26">
        <f>Lighting!Q490</f>
        <v>0</v>
      </c>
      <c r="R491" s="26">
        <f ca="1">Lighting!R490</f>
        <v>0</v>
      </c>
      <c r="S491" s="26">
        <f>Lighting!Y490</f>
        <v>0</v>
      </c>
      <c r="T491" s="26" t="str">
        <f ca="1">Lighting!Z490</f>
        <v/>
      </c>
      <c r="U491" s="26">
        <f ca="1">Lighting!AA490</f>
        <v>0</v>
      </c>
      <c r="V491" s="210" t="str">
        <f ca="1">Lighting!AC490</f>
        <v/>
      </c>
      <c r="W491" s="210" t="str">
        <f ca="1">Lighting!AD490</f>
        <v/>
      </c>
      <c r="X491" s="210" t="str">
        <f ca="1">Lighting!AE490</f>
        <v/>
      </c>
      <c r="Y491" s="210">
        <f ca="1">Lighting!AF490</f>
        <v>0</v>
      </c>
      <c r="Z491" s="210" t="str">
        <f>Lighting!AH490</f>
        <v/>
      </c>
      <c r="AA491" s="210">
        <f>Lighting!AI490</f>
        <v>0</v>
      </c>
      <c r="AB491" s="210" t="str">
        <f>Lighting!AJ490</f>
        <v>NA</v>
      </c>
      <c r="AC491" s="210">
        <f>Lighting!AK490</f>
        <v>0</v>
      </c>
      <c r="AD491" s="210" t="str">
        <f>Lighting!AL490</f>
        <v/>
      </c>
    </row>
    <row r="492" spans="1:30" x14ac:dyDescent="0.35">
      <c r="A492" s="26">
        <f>Lighting!A491</f>
        <v>0</v>
      </c>
      <c r="B492" s="26">
        <f>Lighting!B491</f>
        <v>0</v>
      </c>
      <c r="C492" s="26">
        <f>Lighting!C491</f>
        <v>0</v>
      </c>
      <c r="D492" s="26">
        <f>Lighting!D491</f>
        <v>0</v>
      </c>
      <c r="E492" s="26">
        <f>Lighting!E491</f>
        <v>0</v>
      </c>
      <c r="F492" s="26" t="str">
        <f ca="1">Lighting!F491</f>
        <v/>
      </c>
      <c r="G492" s="26" t="str">
        <f>Lighting!G491</f>
        <v>None</v>
      </c>
      <c r="H492" s="26">
        <f>Lighting!H491</f>
        <v>0</v>
      </c>
      <c r="I492" s="26" t="str">
        <f>Lighting!I491</f>
        <v/>
      </c>
      <c r="J492" s="26">
        <f>Lighting!J491</f>
        <v>0</v>
      </c>
      <c r="K492" s="26" t="str">
        <f>Lighting!K491</f>
        <v/>
      </c>
      <c r="L492" s="26" t="str">
        <f>Lighting!L491</f>
        <v/>
      </c>
      <c r="M492" s="26" t="str">
        <f>Lighting!M491</f>
        <v>None</v>
      </c>
      <c r="N492" s="26">
        <f>Lighting!N491</f>
        <v>0</v>
      </c>
      <c r="O492" s="26">
        <f>Lighting!O491</f>
        <v>0</v>
      </c>
      <c r="P492" s="26">
        <f ca="1">Lighting!P491</f>
        <v>0</v>
      </c>
      <c r="Q492" s="26">
        <f>Lighting!Q491</f>
        <v>0</v>
      </c>
      <c r="R492" s="26">
        <f ca="1">Lighting!R491</f>
        <v>0</v>
      </c>
      <c r="S492" s="26">
        <f>Lighting!Y491</f>
        <v>0</v>
      </c>
      <c r="T492" s="26" t="str">
        <f ca="1">Lighting!Z491</f>
        <v/>
      </c>
      <c r="U492" s="26">
        <f ca="1">Lighting!AA491</f>
        <v>0</v>
      </c>
      <c r="V492" s="210" t="str">
        <f ca="1">Lighting!AC491</f>
        <v/>
      </c>
      <c r="W492" s="210" t="str">
        <f ca="1">Lighting!AD491</f>
        <v/>
      </c>
      <c r="X492" s="210" t="str">
        <f ca="1">Lighting!AE491</f>
        <v/>
      </c>
      <c r="Y492" s="210">
        <f ca="1">Lighting!AF491</f>
        <v>0</v>
      </c>
      <c r="Z492" s="210" t="str">
        <f>Lighting!AH491</f>
        <v/>
      </c>
      <c r="AA492" s="210">
        <f>Lighting!AI491</f>
        <v>0</v>
      </c>
      <c r="AB492" s="210" t="str">
        <f>Lighting!AJ491</f>
        <v>NA</v>
      </c>
      <c r="AC492" s="210">
        <f>Lighting!AK491</f>
        <v>0</v>
      </c>
      <c r="AD492" s="210" t="str">
        <f>Lighting!AL491</f>
        <v/>
      </c>
    </row>
    <row r="493" spans="1:30" x14ac:dyDescent="0.35">
      <c r="A493" s="26">
        <f>Lighting!A492</f>
        <v>0</v>
      </c>
      <c r="B493" s="26">
        <f>Lighting!B492</f>
        <v>0</v>
      </c>
      <c r="C493" s="26">
        <f>Lighting!C492</f>
        <v>0</v>
      </c>
      <c r="D493" s="26">
        <f>Lighting!D492</f>
        <v>0</v>
      </c>
      <c r="E493" s="26">
        <f>Lighting!E492</f>
        <v>0</v>
      </c>
      <c r="F493" s="26" t="str">
        <f ca="1">Lighting!F492</f>
        <v/>
      </c>
      <c r="G493" s="26" t="str">
        <f>Lighting!G492</f>
        <v>None</v>
      </c>
      <c r="H493" s="26">
        <f>Lighting!H492</f>
        <v>0</v>
      </c>
      <c r="I493" s="26" t="str">
        <f>Lighting!I492</f>
        <v/>
      </c>
      <c r="J493" s="26">
        <f>Lighting!J492</f>
        <v>0</v>
      </c>
      <c r="K493" s="26" t="str">
        <f>Lighting!K492</f>
        <v/>
      </c>
      <c r="L493" s="26" t="str">
        <f>Lighting!L492</f>
        <v/>
      </c>
      <c r="M493" s="26" t="str">
        <f>Lighting!M492</f>
        <v>None</v>
      </c>
      <c r="N493" s="26">
        <f>Lighting!N492</f>
        <v>0</v>
      </c>
      <c r="O493" s="26">
        <f>Lighting!O492</f>
        <v>0</v>
      </c>
      <c r="P493" s="26">
        <f ca="1">Lighting!P492</f>
        <v>0</v>
      </c>
      <c r="Q493" s="26">
        <f>Lighting!Q492</f>
        <v>0</v>
      </c>
      <c r="R493" s="26">
        <f ca="1">Lighting!R492</f>
        <v>0</v>
      </c>
      <c r="S493" s="26">
        <f>Lighting!Y492</f>
        <v>0</v>
      </c>
      <c r="T493" s="26" t="str">
        <f ca="1">Lighting!Z492</f>
        <v/>
      </c>
      <c r="U493" s="26">
        <f ca="1">Lighting!AA492</f>
        <v>0</v>
      </c>
      <c r="V493" s="210" t="str">
        <f ca="1">Lighting!AC492</f>
        <v/>
      </c>
      <c r="W493" s="210" t="str">
        <f ca="1">Lighting!AD492</f>
        <v/>
      </c>
      <c r="X493" s="210" t="str">
        <f ca="1">Lighting!AE492</f>
        <v/>
      </c>
      <c r="Y493" s="210">
        <f ca="1">Lighting!AF492</f>
        <v>0</v>
      </c>
      <c r="Z493" s="210" t="str">
        <f>Lighting!AH492</f>
        <v/>
      </c>
      <c r="AA493" s="210">
        <f>Lighting!AI492</f>
        <v>0</v>
      </c>
      <c r="AB493" s="210" t="str">
        <f>Lighting!AJ492</f>
        <v>NA</v>
      </c>
      <c r="AC493" s="210">
        <f>Lighting!AK492</f>
        <v>0</v>
      </c>
      <c r="AD493" s="210" t="str">
        <f>Lighting!AL492</f>
        <v/>
      </c>
    </row>
    <row r="494" spans="1:30" x14ac:dyDescent="0.35">
      <c r="A494" s="26">
        <f>Lighting!A493</f>
        <v>0</v>
      </c>
      <c r="B494" s="26">
        <f>Lighting!B493</f>
        <v>0</v>
      </c>
      <c r="C494" s="26">
        <f>Lighting!C493</f>
        <v>0</v>
      </c>
      <c r="D494" s="26">
        <f>Lighting!D493</f>
        <v>0</v>
      </c>
      <c r="E494" s="26">
        <f>Lighting!E493</f>
        <v>0</v>
      </c>
      <c r="F494" s="26" t="str">
        <f ca="1">Lighting!F493</f>
        <v/>
      </c>
      <c r="G494" s="26" t="str">
        <f>Lighting!G493</f>
        <v>None</v>
      </c>
      <c r="H494" s="26">
        <f>Lighting!H493</f>
        <v>0</v>
      </c>
      <c r="I494" s="26" t="str">
        <f>Lighting!I493</f>
        <v/>
      </c>
      <c r="J494" s="26">
        <f>Lighting!J493</f>
        <v>0</v>
      </c>
      <c r="K494" s="26" t="str">
        <f>Lighting!K493</f>
        <v/>
      </c>
      <c r="L494" s="26" t="str">
        <f>Lighting!L493</f>
        <v/>
      </c>
      <c r="M494" s="26" t="str">
        <f>Lighting!M493</f>
        <v>None</v>
      </c>
      <c r="N494" s="26">
        <f>Lighting!N493</f>
        <v>0</v>
      </c>
      <c r="O494" s="26">
        <f>Lighting!O493</f>
        <v>0</v>
      </c>
      <c r="P494" s="26">
        <f ca="1">Lighting!P493</f>
        <v>0</v>
      </c>
      <c r="Q494" s="26">
        <f>Lighting!Q493</f>
        <v>0</v>
      </c>
      <c r="R494" s="26">
        <f ca="1">Lighting!R493</f>
        <v>0</v>
      </c>
      <c r="S494" s="26">
        <f>Lighting!Y493</f>
        <v>0</v>
      </c>
      <c r="T494" s="26" t="str">
        <f ca="1">Lighting!Z493</f>
        <v/>
      </c>
      <c r="U494" s="26">
        <f ca="1">Lighting!AA493</f>
        <v>0</v>
      </c>
      <c r="V494" s="210" t="str">
        <f ca="1">Lighting!AC493</f>
        <v/>
      </c>
      <c r="W494" s="210" t="str">
        <f ca="1">Lighting!AD493</f>
        <v/>
      </c>
      <c r="X494" s="210" t="str">
        <f ca="1">Lighting!AE493</f>
        <v/>
      </c>
      <c r="Y494" s="210">
        <f ca="1">Lighting!AF493</f>
        <v>0</v>
      </c>
      <c r="Z494" s="210" t="str">
        <f>Lighting!AH493</f>
        <v/>
      </c>
      <c r="AA494" s="210">
        <f>Lighting!AI493</f>
        <v>0</v>
      </c>
      <c r="AB494" s="210" t="str">
        <f>Lighting!AJ493</f>
        <v>NA</v>
      </c>
      <c r="AC494" s="210">
        <f>Lighting!AK493</f>
        <v>0</v>
      </c>
      <c r="AD494" s="210" t="str">
        <f>Lighting!AL493</f>
        <v/>
      </c>
    </row>
    <row r="495" spans="1:30" x14ac:dyDescent="0.35">
      <c r="A495" s="26">
        <f>Lighting!A494</f>
        <v>0</v>
      </c>
      <c r="B495" s="26">
        <f>Lighting!B494</f>
        <v>0</v>
      </c>
      <c r="C495" s="26">
        <f>Lighting!C494</f>
        <v>0</v>
      </c>
      <c r="D495" s="26">
        <f>Lighting!D494</f>
        <v>0</v>
      </c>
      <c r="E495" s="26">
        <f>Lighting!E494</f>
        <v>0</v>
      </c>
      <c r="F495" s="26" t="str">
        <f ca="1">Lighting!F494</f>
        <v/>
      </c>
      <c r="G495" s="26" t="str">
        <f>Lighting!G494</f>
        <v>None</v>
      </c>
      <c r="H495" s="26">
        <f>Lighting!H494</f>
        <v>0</v>
      </c>
      <c r="I495" s="26" t="str">
        <f>Lighting!I494</f>
        <v/>
      </c>
      <c r="J495" s="26">
        <f>Lighting!J494</f>
        <v>0</v>
      </c>
      <c r="K495" s="26" t="str">
        <f>Lighting!K494</f>
        <v/>
      </c>
      <c r="L495" s="26" t="str">
        <f>Lighting!L494</f>
        <v/>
      </c>
      <c r="M495" s="26" t="str">
        <f>Lighting!M494</f>
        <v>None</v>
      </c>
      <c r="N495" s="26">
        <f>Lighting!N494</f>
        <v>0</v>
      </c>
      <c r="O495" s="26">
        <f>Lighting!O494</f>
        <v>0</v>
      </c>
      <c r="P495" s="26">
        <f ca="1">Lighting!P494</f>
        <v>0</v>
      </c>
      <c r="Q495" s="26">
        <f>Lighting!Q494</f>
        <v>0</v>
      </c>
      <c r="R495" s="26">
        <f ca="1">Lighting!R494</f>
        <v>0</v>
      </c>
      <c r="S495" s="26">
        <f>Lighting!Y494</f>
        <v>0</v>
      </c>
      <c r="T495" s="26" t="str">
        <f ca="1">Lighting!Z494</f>
        <v/>
      </c>
      <c r="U495" s="26">
        <f ca="1">Lighting!AA494</f>
        <v>0</v>
      </c>
      <c r="V495" s="210" t="str">
        <f ca="1">Lighting!AC494</f>
        <v/>
      </c>
      <c r="W495" s="210" t="str">
        <f ca="1">Lighting!AD494</f>
        <v/>
      </c>
      <c r="X495" s="210" t="str">
        <f ca="1">Lighting!AE494</f>
        <v/>
      </c>
      <c r="Y495" s="210">
        <f ca="1">Lighting!AF494</f>
        <v>0</v>
      </c>
      <c r="Z495" s="210" t="str">
        <f>Lighting!AH494</f>
        <v/>
      </c>
      <c r="AA495" s="210">
        <f>Lighting!AI494</f>
        <v>0</v>
      </c>
      <c r="AB495" s="210" t="str">
        <f>Lighting!AJ494</f>
        <v>NA</v>
      </c>
      <c r="AC495" s="210">
        <f>Lighting!AK494</f>
        <v>0</v>
      </c>
      <c r="AD495" s="210" t="str">
        <f>Lighting!AL494</f>
        <v/>
      </c>
    </row>
    <row r="496" spans="1:30" x14ac:dyDescent="0.35">
      <c r="A496" s="26">
        <f>Lighting!A495</f>
        <v>0</v>
      </c>
      <c r="B496" s="26">
        <f>Lighting!B495</f>
        <v>0</v>
      </c>
      <c r="C496" s="26">
        <f>Lighting!C495</f>
        <v>0</v>
      </c>
      <c r="D496" s="26">
        <f>Lighting!D495</f>
        <v>0</v>
      </c>
      <c r="E496" s="26">
        <f>Lighting!E495</f>
        <v>0</v>
      </c>
      <c r="F496" s="26" t="str">
        <f ca="1">Lighting!F495</f>
        <v/>
      </c>
      <c r="G496" s="26" t="str">
        <f>Lighting!G495</f>
        <v>None</v>
      </c>
      <c r="H496" s="26">
        <f>Lighting!H495</f>
        <v>0</v>
      </c>
      <c r="I496" s="26" t="str">
        <f>Lighting!I495</f>
        <v/>
      </c>
      <c r="J496" s="26">
        <f>Lighting!J495</f>
        <v>0</v>
      </c>
      <c r="K496" s="26" t="str">
        <f>Lighting!K495</f>
        <v/>
      </c>
      <c r="L496" s="26" t="str">
        <f>Lighting!L495</f>
        <v/>
      </c>
      <c r="M496" s="26" t="str">
        <f>Lighting!M495</f>
        <v>None</v>
      </c>
      <c r="N496" s="26">
        <f>Lighting!N495</f>
        <v>0</v>
      </c>
      <c r="O496" s="26">
        <f>Lighting!O495</f>
        <v>0</v>
      </c>
      <c r="P496" s="26">
        <f ca="1">Lighting!P495</f>
        <v>0</v>
      </c>
      <c r="Q496" s="26">
        <f>Lighting!Q495</f>
        <v>0</v>
      </c>
      <c r="R496" s="26">
        <f ca="1">Lighting!R495</f>
        <v>0</v>
      </c>
      <c r="S496" s="26">
        <f>Lighting!Y495</f>
        <v>0</v>
      </c>
      <c r="T496" s="26" t="str">
        <f ca="1">Lighting!Z495</f>
        <v/>
      </c>
      <c r="U496" s="26">
        <f ca="1">Lighting!AA495</f>
        <v>0</v>
      </c>
      <c r="V496" s="210" t="str">
        <f ca="1">Lighting!AC495</f>
        <v/>
      </c>
      <c r="W496" s="210" t="str">
        <f ca="1">Lighting!AD495</f>
        <v/>
      </c>
      <c r="X496" s="210" t="str">
        <f ca="1">Lighting!AE495</f>
        <v/>
      </c>
      <c r="Y496" s="210">
        <f ca="1">Lighting!AF495</f>
        <v>0</v>
      </c>
      <c r="Z496" s="210" t="str">
        <f>Lighting!AH495</f>
        <v/>
      </c>
      <c r="AA496" s="210">
        <f>Lighting!AI495</f>
        <v>0</v>
      </c>
      <c r="AB496" s="210" t="str">
        <f>Lighting!AJ495</f>
        <v>NA</v>
      </c>
      <c r="AC496" s="210">
        <f>Lighting!AK495</f>
        <v>0</v>
      </c>
      <c r="AD496" s="210" t="str">
        <f>Lighting!AL495</f>
        <v/>
      </c>
    </row>
    <row r="497" spans="1:30" x14ac:dyDescent="0.35">
      <c r="A497" s="26">
        <f>Lighting!A496</f>
        <v>0</v>
      </c>
      <c r="B497" s="26">
        <f>Lighting!B496</f>
        <v>0</v>
      </c>
      <c r="C497" s="26">
        <f>Lighting!C496</f>
        <v>0</v>
      </c>
      <c r="D497" s="26">
        <f>Lighting!D496</f>
        <v>0</v>
      </c>
      <c r="E497" s="26">
        <f>Lighting!E496</f>
        <v>0</v>
      </c>
      <c r="F497" s="26" t="str">
        <f ca="1">Lighting!F496</f>
        <v/>
      </c>
      <c r="G497" s="26" t="str">
        <f>Lighting!G496</f>
        <v>None</v>
      </c>
      <c r="H497" s="26">
        <f>Lighting!H496</f>
        <v>0</v>
      </c>
      <c r="I497" s="26" t="str">
        <f>Lighting!I496</f>
        <v/>
      </c>
      <c r="J497" s="26">
        <f>Lighting!J496</f>
        <v>0</v>
      </c>
      <c r="K497" s="26" t="str">
        <f>Lighting!K496</f>
        <v/>
      </c>
      <c r="L497" s="26" t="str">
        <f>Lighting!L496</f>
        <v/>
      </c>
      <c r="M497" s="26" t="str">
        <f>Lighting!M496</f>
        <v>None</v>
      </c>
      <c r="N497" s="26">
        <f>Lighting!N496</f>
        <v>0</v>
      </c>
      <c r="O497" s="26">
        <f>Lighting!O496</f>
        <v>0</v>
      </c>
      <c r="P497" s="26">
        <f ca="1">Lighting!P496</f>
        <v>0</v>
      </c>
      <c r="Q497" s="26">
        <f>Lighting!Q496</f>
        <v>0</v>
      </c>
      <c r="R497" s="26">
        <f ca="1">Lighting!R496</f>
        <v>0</v>
      </c>
      <c r="S497" s="26">
        <f>Lighting!Y496</f>
        <v>0</v>
      </c>
      <c r="T497" s="26" t="str">
        <f ca="1">Lighting!Z496</f>
        <v/>
      </c>
      <c r="U497" s="26">
        <f ca="1">Lighting!AA496</f>
        <v>0</v>
      </c>
      <c r="V497" s="210" t="str">
        <f ca="1">Lighting!AC496</f>
        <v/>
      </c>
      <c r="W497" s="210" t="str">
        <f ca="1">Lighting!AD496</f>
        <v/>
      </c>
      <c r="X497" s="210" t="str">
        <f ca="1">Lighting!AE496</f>
        <v/>
      </c>
      <c r="Y497" s="210">
        <f ca="1">Lighting!AF496</f>
        <v>0</v>
      </c>
      <c r="Z497" s="210" t="str">
        <f>Lighting!AH496</f>
        <v/>
      </c>
      <c r="AA497" s="210">
        <f>Lighting!AI496</f>
        <v>0</v>
      </c>
      <c r="AB497" s="210" t="str">
        <f>Lighting!AJ496</f>
        <v>NA</v>
      </c>
      <c r="AC497" s="210">
        <f>Lighting!AK496</f>
        <v>0</v>
      </c>
      <c r="AD497" s="210" t="str">
        <f>Lighting!AL496</f>
        <v/>
      </c>
    </row>
    <row r="498" spans="1:30" x14ac:dyDescent="0.35">
      <c r="A498" s="26">
        <f>Lighting!A497</f>
        <v>0</v>
      </c>
      <c r="B498" s="26">
        <f>Lighting!B497</f>
        <v>0</v>
      </c>
      <c r="C498" s="26">
        <f>Lighting!C497</f>
        <v>0</v>
      </c>
      <c r="D498" s="26">
        <f>Lighting!D497</f>
        <v>0</v>
      </c>
      <c r="E498" s="26">
        <f>Lighting!E497</f>
        <v>0</v>
      </c>
      <c r="F498" s="26" t="str">
        <f ca="1">Lighting!F497</f>
        <v/>
      </c>
      <c r="G498" s="26" t="str">
        <f>Lighting!G497</f>
        <v>None</v>
      </c>
      <c r="H498" s="26">
        <f>Lighting!H497</f>
        <v>0</v>
      </c>
      <c r="I498" s="26" t="str">
        <f>Lighting!I497</f>
        <v/>
      </c>
      <c r="J498" s="26">
        <f>Lighting!J497</f>
        <v>0</v>
      </c>
      <c r="K498" s="26" t="str">
        <f>Lighting!K497</f>
        <v/>
      </c>
      <c r="L498" s="26" t="str">
        <f>Lighting!L497</f>
        <v/>
      </c>
      <c r="M498" s="26" t="str">
        <f>Lighting!M497</f>
        <v>None</v>
      </c>
      <c r="N498" s="26">
        <f>Lighting!N497</f>
        <v>0</v>
      </c>
      <c r="O498" s="26">
        <f>Lighting!O497</f>
        <v>0</v>
      </c>
      <c r="P498" s="26">
        <f ca="1">Lighting!P497</f>
        <v>0</v>
      </c>
      <c r="Q498" s="26">
        <f>Lighting!Q497</f>
        <v>0</v>
      </c>
      <c r="R498" s="26">
        <f ca="1">Lighting!R497</f>
        <v>0</v>
      </c>
      <c r="S498" s="26">
        <f>Lighting!Y497</f>
        <v>0</v>
      </c>
      <c r="T498" s="26" t="str">
        <f ca="1">Lighting!Z497</f>
        <v/>
      </c>
      <c r="U498" s="26">
        <f ca="1">Lighting!AA497</f>
        <v>0</v>
      </c>
      <c r="V498" s="210" t="str">
        <f ca="1">Lighting!AC497</f>
        <v/>
      </c>
      <c r="W498" s="210" t="str">
        <f ca="1">Lighting!AD497</f>
        <v/>
      </c>
      <c r="X498" s="210" t="str">
        <f ca="1">Lighting!AE497</f>
        <v/>
      </c>
      <c r="Y498" s="210">
        <f ca="1">Lighting!AF497</f>
        <v>0</v>
      </c>
      <c r="Z498" s="210" t="str">
        <f>Lighting!AH497</f>
        <v/>
      </c>
      <c r="AA498" s="210">
        <f>Lighting!AI497</f>
        <v>0</v>
      </c>
      <c r="AB498" s="210" t="str">
        <f>Lighting!AJ497</f>
        <v>NA</v>
      </c>
      <c r="AC498" s="210">
        <f>Lighting!AK497</f>
        <v>0</v>
      </c>
      <c r="AD498" s="210" t="str">
        <f>Lighting!AL497</f>
        <v/>
      </c>
    </row>
    <row r="499" spans="1:30" x14ac:dyDescent="0.35">
      <c r="A499" s="26">
        <f>Lighting!A498</f>
        <v>0</v>
      </c>
      <c r="B499" s="26">
        <f>Lighting!B498</f>
        <v>0</v>
      </c>
      <c r="C499" s="26">
        <f>Lighting!C498</f>
        <v>0</v>
      </c>
      <c r="D499" s="26">
        <f>Lighting!D498</f>
        <v>0</v>
      </c>
      <c r="E499" s="26">
        <f>Lighting!E498</f>
        <v>0</v>
      </c>
      <c r="F499" s="26" t="str">
        <f ca="1">Lighting!F498</f>
        <v/>
      </c>
      <c r="G499" s="26" t="str">
        <f>Lighting!G498</f>
        <v>None</v>
      </c>
      <c r="H499" s="26">
        <f>Lighting!H498</f>
        <v>0</v>
      </c>
      <c r="I499" s="26" t="str">
        <f>Lighting!I498</f>
        <v/>
      </c>
      <c r="J499" s="26">
        <f>Lighting!J498</f>
        <v>0</v>
      </c>
      <c r="K499" s="26" t="str">
        <f>Lighting!K498</f>
        <v/>
      </c>
      <c r="L499" s="26" t="str">
        <f>Lighting!L498</f>
        <v/>
      </c>
      <c r="M499" s="26" t="str">
        <f>Lighting!M498</f>
        <v>None</v>
      </c>
      <c r="N499" s="26">
        <f>Lighting!N498</f>
        <v>0</v>
      </c>
      <c r="O499" s="26">
        <f>Lighting!O498</f>
        <v>0</v>
      </c>
      <c r="P499" s="26">
        <f ca="1">Lighting!P498</f>
        <v>0</v>
      </c>
      <c r="Q499" s="26">
        <f>Lighting!Q498</f>
        <v>0</v>
      </c>
      <c r="R499" s="26">
        <f ca="1">Lighting!R498</f>
        <v>0</v>
      </c>
      <c r="S499" s="26">
        <f>Lighting!Y498</f>
        <v>0</v>
      </c>
      <c r="T499" s="26" t="str">
        <f ca="1">Lighting!Z498</f>
        <v/>
      </c>
      <c r="U499" s="26">
        <f ca="1">Lighting!AA498</f>
        <v>0</v>
      </c>
      <c r="V499" s="210" t="str">
        <f ca="1">Lighting!AC498</f>
        <v/>
      </c>
      <c r="W499" s="210" t="str">
        <f ca="1">Lighting!AD498</f>
        <v/>
      </c>
      <c r="X499" s="210" t="str">
        <f ca="1">Lighting!AE498</f>
        <v/>
      </c>
      <c r="Y499" s="210">
        <f ca="1">Lighting!AF498</f>
        <v>0</v>
      </c>
      <c r="Z499" s="210" t="str">
        <f>Lighting!AH498</f>
        <v/>
      </c>
      <c r="AA499" s="210">
        <f>Lighting!AI498</f>
        <v>0</v>
      </c>
      <c r="AB499" s="210" t="str">
        <f>Lighting!AJ498</f>
        <v>NA</v>
      </c>
      <c r="AC499" s="210">
        <f>Lighting!AK498</f>
        <v>0</v>
      </c>
      <c r="AD499" s="210" t="str">
        <f>Lighting!AL498</f>
        <v/>
      </c>
    </row>
    <row r="500" spans="1:30" x14ac:dyDescent="0.35">
      <c r="A500" s="26">
        <f>Lighting!A499</f>
        <v>0</v>
      </c>
      <c r="B500" s="26">
        <f>Lighting!B499</f>
        <v>0</v>
      </c>
      <c r="C500" s="26">
        <f>Lighting!C499</f>
        <v>0</v>
      </c>
      <c r="D500" s="26">
        <f>Lighting!D499</f>
        <v>0</v>
      </c>
      <c r="E500" s="26">
        <f>Lighting!E499</f>
        <v>0</v>
      </c>
      <c r="F500" s="26" t="str">
        <f ca="1">Lighting!F499</f>
        <v/>
      </c>
      <c r="G500" s="26" t="str">
        <f>Lighting!G499</f>
        <v>None</v>
      </c>
      <c r="H500" s="26">
        <f>Lighting!H499</f>
        <v>0</v>
      </c>
      <c r="I500" s="26" t="str">
        <f>Lighting!I499</f>
        <v/>
      </c>
      <c r="J500" s="26">
        <f>Lighting!J499</f>
        <v>0</v>
      </c>
      <c r="K500" s="26" t="str">
        <f>Lighting!K499</f>
        <v/>
      </c>
      <c r="L500" s="26" t="str">
        <f>Lighting!L499</f>
        <v/>
      </c>
      <c r="M500" s="26" t="str">
        <f>Lighting!M499</f>
        <v>None</v>
      </c>
      <c r="N500" s="26">
        <f>Lighting!N499</f>
        <v>0</v>
      </c>
      <c r="O500" s="26">
        <f>Lighting!O499</f>
        <v>0</v>
      </c>
      <c r="P500" s="26">
        <f ca="1">Lighting!P499</f>
        <v>0</v>
      </c>
      <c r="Q500" s="26">
        <f>Lighting!Q499</f>
        <v>0</v>
      </c>
      <c r="R500" s="26">
        <f ca="1">Lighting!R499</f>
        <v>0</v>
      </c>
      <c r="S500" s="26">
        <f>Lighting!Y499</f>
        <v>0</v>
      </c>
      <c r="T500" s="26" t="str">
        <f ca="1">Lighting!Z499</f>
        <v/>
      </c>
      <c r="U500" s="26">
        <f ca="1">Lighting!AA499</f>
        <v>0</v>
      </c>
      <c r="V500" s="210" t="str">
        <f ca="1">Lighting!AC499</f>
        <v/>
      </c>
      <c r="W500" s="210" t="str">
        <f ca="1">Lighting!AD499</f>
        <v/>
      </c>
      <c r="X500" s="210" t="str">
        <f ca="1">Lighting!AE499</f>
        <v/>
      </c>
      <c r="Y500" s="210">
        <f ca="1">Lighting!AF499</f>
        <v>0</v>
      </c>
      <c r="Z500" s="210" t="str">
        <f>Lighting!AH499</f>
        <v/>
      </c>
      <c r="AA500" s="210">
        <f>Lighting!AI499</f>
        <v>0</v>
      </c>
      <c r="AB500" s="210" t="str">
        <f>Lighting!AJ499</f>
        <v>NA</v>
      </c>
      <c r="AC500" s="210">
        <f>Lighting!AK499</f>
        <v>0</v>
      </c>
      <c r="AD500" s="210" t="str">
        <f>Lighting!AL499</f>
        <v/>
      </c>
    </row>
    <row r="501" spans="1:30" x14ac:dyDescent="0.35">
      <c r="A501" s="26">
        <f>Lighting!A500</f>
        <v>0</v>
      </c>
      <c r="B501" s="26">
        <f>Lighting!B500</f>
        <v>0</v>
      </c>
      <c r="C501" s="26">
        <f>Lighting!C500</f>
        <v>0</v>
      </c>
      <c r="D501" s="26">
        <f>Lighting!D500</f>
        <v>0</v>
      </c>
      <c r="E501" s="26">
        <f>Lighting!E500</f>
        <v>0</v>
      </c>
      <c r="F501" s="26" t="str">
        <f ca="1">Lighting!F500</f>
        <v/>
      </c>
      <c r="G501" s="26" t="str">
        <f>Lighting!G500</f>
        <v>None</v>
      </c>
      <c r="H501" s="26">
        <f>Lighting!H500</f>
        <v>0</v>
      </c>
      <c r="I501" s="26" t="str">
        <f>Lighting!I500</f>
        <v/>
      </c>
      <c r="J501" s="26">
        <f>Lighting!J500</f>
        <v>0</v>
      </c>
      <c r="K501" s="26" t="str">
        <f>Lighting!K500</f>
        <v/>
      </c>
      <c r="L501" s="26" t="str">
        <f>Lighting!L500</f>
        <v/>
      </c>
      <c r="M501" s="26" t="str">
        <f>Lighting!M500</f>
        <v>None</v>
      </c>
      <c r="N501" s="26">
        <f>Lighting!N500</f>
        <v>0</v>
      </c>
      <c r="O501" s="26">
        <f>Lighting!O500</f>
        <v>0</v>
      </c>
      <c r="P501" s="26">
        <f ca="1">Lighting!P500</f>
        <v>0</v>
      </c>
      <c r="Q501" s="26">
        <f>Lighting!Q500</f>
        <v>0</v>
      </c>
      <c r="R501" s="26">
        <f ca="1">Lighting!R500</f>
        <v>0</v>
      </c>
      <c r="S501" s="26">
        <f>Lighting!Y500</f>
        <v>0</v>
      </c>
      <c r="T501" s="26" t="str">
        <f ca="1">Lighting!Z500</f>
        <v/>
      </c>
      <c r="U501" s="26">
        <f ca="1">Lighting!AA500</f>
        <v>0</v>
      </c>
      <c r="V501" s="210" t="str">
        <f ca="1">Lighting!AC500</f>
        <v/>
      </c>
      <c r="W501" s="210" t="str">
        <f ca="1">Lighting!AD500</f>
        <v/>
      </c>
      <c r="X501" s="210" t="str">
        <f ca="1">Lighting!AE500</f>
        <v/>
      </c>
      <c r="Y501" s="210">
        <f ca="1">Lighting!AF500</f>
        <v>0</v>
      </c>
      <c r="Z501" s="210" t="str">
        <f>Lighting!AH500</f>
        <v/>
      </c>
      <c r="AA501" s="210">
        <f>Lighting!AI500</f>
        <v>0</v>
      </c>
      <c r="AB501" s="210" t="str">
        <f>Lighting!AJ500</f>
        <v>NA</v>
      </c>
      <c r="AC501" s="210">
        <f>Lighting!AK500</f>
        <v>0</v>
      </c>
      <c r="AD501" s="210" t="str">
        <f>Lighting!AL500</f>
        <v/>
      </c>
    </row>
    <row r="502" spans="1:30" x14ac:dyDescent="0.35">
      <c r="A502" s="26">
        <f>Lighting!A501</f>
        <v>0</v>
      </c>
      <c r="B502" s="26">
        <f>Lighting!B501</f>
        <v>0</v>
      </c>
      <c r="C502" s="26">
        <f>Lighting!C501</f>
        <v>0</v>
      </c>
      <c r="D502" s="26">
        <f>Lighting!D501</f>
        <v>0</v>
      </c>
      <c r="E502" s="26">
        <f>Lighting!E501</f>
        <v>0</v>
      </c>
      <c r="F502" s="26" t="str">
        <f ca="1">Lighting!F501</f>
        <v/>
      </c>
      <c r="G502" s="26" t="str">
        <f>Lighting!G501</f>
        <v>None</v>
      </c>
      <c r="H502" s="26">
        <f>Lighting!H501</f>
        <v>0</v>
      </c>
      <c r="I502" s="26" t="str">
        <f>Lighting!I501</f>
        <v/>
      </c>
      <c r="J502" s="26">
        <f>Lighting!J501</f>
        <v>0</v>
      </c>
      <c r="K502" s="26" t="str">
        <f>Lighting!K501</f>
        <v/>
      </c>
      <c r="L502" s="26" t="str">
        <f>Lighting!L501</f>
        <v/>
      </c>
      <c r="M502" s="26" t="str">
        <f>Lighting!M501</f>
        <v>None</v>
      </c>
      <c r="N502" s="26">
        <f>Lighting!N501</f>
        <v>0</v>
      </c>
      <c r="O502" s="26">
        <f>Lighting!O501</f>
        <v>0</v>
      </c>
      <c r="P502" s="26">
        <f ca="1">Lighting!P501</f>
        <v>0</v>
      </c>
      <c r="Q502" s="26">
        <f>Lighting!Q501</f>
        <v>0</v>
      </c>
      <c r="R502" s="26">
        <f ca="1">Lighting!R501</f>
        <v>0</v>
      </c>
      <c r="S502" s="26">
        <f>Lighting!Y501</f>
        <v>0</v>
      </c>
      <c r="T502" s="26" t="str">
        <f ca="1">Lighting!Z501</f>
        <v/>
      </c>
      <c r="U502" s="26">
        <f ca="1">Lighting!AA501</f>
        <v>0</v>
      </c>
      <c r="V502" s="210" t="str">
        <f ca="1">Lighting!AC501</f>
        <v/>
      </c>
      <c r="W502" s="210" t="str">
        <f ca="1">Lighting!AD501</f>
        <v/>
      </c>
      <c r="X502" s="210" t="str">
        <f ca="1">Lighting!AE501</f>
        <v/>
      </c>
      <c r="Y502" s="210">
        <f ca="1">Lighting!AF501</f>
        <v>0</v>
      </c>
      <c r="Z502" s="210" t="str">
        <f>Lighting!AH501</f>
        <v/>
      </c>
      <c r="AA502" s="210">
        <f>Lighting!AI501</f>
        <v>0</v>
      </c>
      <c r="AB502" s="210" t="str">
        <f>Lighting!AJ501</f>
        <v>NA</v>
      </c>
      <c r="AC502" s="210">
        <f>Lighting!AK501</f>
        <v>0</v>
      </c>
      <c r="AD502" s="210" t="str">
        <f>Lighting!AL501</f>
        <v/>
      </c>
    </row>
    <row r="503" spans="1:30" x14ac:dyDescent="0.35">
      <c r="A503" s="26">
        <f>Lighting!A502</f>
        <v>0</v>
      </c>
      <c r="B503" s="26">
        <f>Lighting!B502</f>
        <v>0</v>
      </c>
      <c r="C503" s="26">
        <f>Lighting!C502</f>
        <v>0</v>
      </c>
      <c r="D503" s="26">
        <f>Lighting!D502</f>
        <v>0</v>
      </c>
      <c r="E503" s="26">
        <f>Lighting!E502</f>
        <v>0</v>
      </c>
      <c r="F503" s="26" t="str">
        <f ca="1">Lighting!F502</f>
        <v/>
      </c>
      <c r="G503" s="26" t="str">
        <f>Lighting!G502</f>
        <v>None</v>
      </c>
      <c r="H503" s="26">
        <f>Lighting!H502</f>
        <v>0</v>
      </c>
      <c r="I503" s="26" t="str">
        <f>Lighting!I502</f>
        <v/>
      </c>
      <c r="J503" s="26">
        <f>Lighting!J502</f>
        <v>0</v>
      </c>
      <c r="K503" s="26" t="str">
        <f>Lighting!K502</f>
        <v/>
      </c>
      <c r="L503" s="26" t="str">
        <f>Lighting!L502</f>
        <v/>
      </c>
      <c r="M503" s="26" t="str">
        <f>Lighting!M502</f>
        <v>None</v>
      </c>
      <c r="N503" s="26">
        <f>Lighting!N502</f>
        <v>0</v>
      </c>
      <c r="O503" s="26">
        <f>Lighting!O502</f>
        <v>0</v>
      </c>
      <c r="P503" s="26">
        <f ca="1">Lighting!P502</f>
        <v>0</v>
      </c>
      <c r="Q503" s="26">
        <f>Lighting!Q502</f>
        <v>0</v>
      </c>
      <c r="R503" s="26">
        <f ca="1">Lighting!R502</f>
        <v>0</v>
      </c>
      <c r="S503" s="26">
        <f>Lighting!Y502</f>
        <v>0</v>
      </c>
      <c r="T503" s="26" t="str">
        <f ca="1">Lighting!Z502</f>
        <v/>
      </c>
      <c r="U503" s="26">
        <f ca="1">Lighting!AA502</f>
        <v>0</v>
      </c>
      <c r="V503" s="210" t="str">
        <f ca="1">Lighting!AC502</f>
        <v/>
      </c>
      <c r="W503" s="210" t="str">
        <f ca="1">Lighting!AD502</f>
        <v/>
      </c>
      <c r="X503" s="210" t="str">
        <f ca="1">Lighting!AE502</f>
        <v/>
      </c>
      <c r="Y503" s="210">
        <f ca="1">Lighting!AF502</f>
        <v>0</v>
      </c>
      <c r="Z503" s="210" t="str">
        <f>Lighting!AH502</f>
        <v/>
      </c>
      <c r="AA503" s="210">
        <f>Lighting!AI502</f>
        <v>0</v>
      </c>
      <c r="AB503" s="210" t="str">
        <f>Lighting!AJ502</f>
        <v>NA</v>
      </c>
      <c r="AC503" s="210">
        <f>Lighting!AK502</f>
        <v>0</v>
      </c>
      <c r="AD503" s="210" t="str">
        <f>Lighting!AL502</f>
        <v/>
      </c>
    </row>
    <row r="504" spans="1:30" x14ac:dyDescent="0.35">
      <c r="A504" s="26">
        <f>Lighting!A503</f>
        <v>0</v>
      </c>
      <c r="B504" s="26">
        <f>Lighting!B503</f>
        <v>0</v>
      </c>
      <c r="C504" s="26">
        <f>Lighting!C503</f>
        <v>0</v>
      </c>
      <c r="D504" s="26">
        <f>Lighting!D503</f>
        <v>0</v>
      </c>
      <c r="E504" s="26">
        <f>Lighting!E503</f>
        <v>0</v>
      </c>
      <c r="F504" s="26" t="str">
        <f ca="1">Lighting!F503</f>
        <v/>
      </c>
      <c r="G504" s="26" t="str">
        <f>Lighting!G503</f>
        <v>None</v>
      </c>
      <c r="H504" s="26">
        <f>Lighting!H503</f>
        <v>0</v>
      </c>
      <c r="I504" s="26" t="str">
        <f>Lighting!I503</f>
        <v/>
      </c>
      <c r="J504" s="26">
        <f>Lighting!J503</f>
        <v>0</v>
      </c>
      <c r="K504" s="26" t="str">
        <f>Lighting!K503</f>
        <v/>
      </c>
      <c r="L504" s="26" t="str">
        <f>Lighting!L503</f>
        <v/>
      </c>
      <c r="M504" s="26" t="str">
        <f>Lighting!M503</f>
        <v>None</v>
      </c>
      <c r="N504" s="26">
        <f>Lighting!N503</f>
        <v>0</v>
      </c>
      <c r="O504" s="26">
        <f>Lighting!O503</f>
        <v>0</v>
      </c>
      <c r="P504" s="26">
        <f ca="1">Lighting!P503</f>
        <v>0</v>
      </c>
      <c r="Q504" s="26">
        <f>Lighting!Q503</f>
        <v>0</v>
      </c>
      <c r="R504" s="26">
        <f ca="1">Lighting!R503</f>
        <v>0</v>
      </c>
      <c r="S504" s="26">
        <f>Lighting!Y503</f>
        <v>0</v>
      </c>
      <c r="T504" s="26" t="str">
        <f ca="1">Lighting!Z503</f>
        <v/>
      </c>
      <c r="U504" s="26">
        <f ca="1">Lighting!AA503</f>
        <v>0</v>
      </c>
      <c r="V504" s="210" t="str">
        <f ca="1">Lighting!AC503</f>
        <v/>
      </c>
      <c r="W504" s="210" t="str">
        <f ca="1">Lighting!AD503</f>
        <v/>
      </c>
      <c r="X504" s="210" t="str">
        <f ca="1">Lighting!AE503</f>
        <v/>
      </c>
      <c r="Y504" s="210">
        <f ca="1">Lighting!AF503</f>
        <v>0</v>
      </c>
      <c r="Z504" s="210" t="str">
        <f>Lighting!AH503</f>
        <v/>
      </c>
      <c r="AA504" s="210">
        <f>Lighting!AI503</f>
        <v>0</v>
      </c>
      <c r="AB504" s="210" t="str">
        <f>Lighting!AJ503</f>
        <v>NA</v>
      </c>
      <c r="AC504" s="210">
        <f>Lighting!AK503</f>
        <v>0</v>
      </c>
      <c r="AD504" s="210" t="str">
        <f>Lighting!AL503</f>
        <v/>
      </c>
    </row>
    <row r="505" spans="1:30" x14ac:dyDescent="0.35">
      <c r="A505" s="26">
        <f>Lighting!A504</f>
        <v>0</v>
      </c>
      <c r="B505" s="26">
        <f>Lighting!B504</f>
        <v>0</v>
      </c>
      <c r="C505" s="26">
        <f>Lighting!C504</f>
        <v>0</v>
      </c>
      <c r="D505" s="26">
        <f>Lighting!D504</f>
        <v>0</v>
      </c>
      <c r="E505" s="26">
        <f>Lighting!E504</f>
        <v>0</v>
      </c>
      <c r="F505" s="26" t="str">
        <f ca="1">Lighting!F504</f>
        <v/>
      </c>
      <c r="G505" s="26" t="str">
        <f>Lighting!G504</f>
        <v>None</v>
      </c>
      <c r="H505" s="26">
        <f>Lighting!H504</f>
        <v>0</v>
      </c>
      <c r="I505" s="26" t="str">
        <f>Lighting!I504</f>
        <v/>
      </c>
      <c r="J505" s="26">
        <f>Lighting!J504</f>
        <v>0</v>
      </c>
      <c r="K505" s="26" t="str">
        <f>Lighting!K504</f>
        <v/>
      </c>
      <c r="L505" s="26" t="str">
        <f>Lighting!L504</f>
        <v/>
      </c>
      <c r="M505" s="26" t="str">
        <f>Lighting!M504</f>
        <v>None</v>
      </c>
      <c r="N505" s="26">
        <f>Lighting!N504</f>
        <v>0</v>
      </c>
      <c r="O505" s="26">
        <f>Lighting!O504</f>
        <v>0</v>
      </c>
      <c r="P505" s="26">
        <f ca="1">Lighting!P504</f>
        <v>0</v>
      </c>
      <c r="Q505" s="26">
        <f>Lighting!Q504</f>
        <v>0</v>
      </c>
      <c r="R505" s="26">
        <f ca="1">Lighting!R504</f>
        <v>0</v>
      </c>
      <c r="S505" s="26">
        <f>Lighting!Y504</f>
        <v>0</v>
      </c>
      <c r="T505" s="26" t="str">
        <f ca="1">Lighting!Z504</f>
        <v/>
      </c>
      <c r="U505" s="26">
        <f ca="1">Lighting!AA504</f>
        <v>0</v>
      </c>
      <c r="V505" s="210" t="str">
        <f ca="1">Lighting!AC504</f>
        <v/>
      </c>
      <c r="W505" s="210" t="str">
        <f ca="1">Lighting!AD504</f>
        <v/>
      </c>
      <c r="X505" s="210" t="str">
        <f ca="1">Lighting!AE504</f>
        <v/>
      </c>
      <c r="Y505" s="210">
        <f ca="1">Lighting!AF504</f>
        <v>0</v>
      </c>
      <c r="Z505" s="210" t="str">
        <f>Lighting!AH504</f>
        <v/>
      </c>
      <c r="AA505" s="210">
        <f>Lighting!AI504</f>
        <v>0</v>
      </c>
      <c r="AB505" s="210" t="str">
        <f>Lighting!AJ504</f>
        <v>NA</v>
      </c>
      <c r="AC505" s="210">
        <f>Lighting!AK504</f>
        <v>0</v>
      </c>
      <c r="AD505" s="210" t="str">
        <f>Lighting!AL504</f>
        <v/>
      </c>
    </row>
    <row r="506" spans="1:30" x14ac:dyDescent="0.35">
      <c r="A506" s="26">
        <f>Lighting!A505</f>
        <v>0</v>
      </c>
      <c r="B506" s="26">
        <f>Lighting!B505</f>
        <v>0</v>
      </c>
      <c r="C506" s="26">
        <f>Lighting!C505</f>
        <v>0</v>
      </c>
      <c r="D506" s="26">
        <f>Lighting!D505</f>
        <v>0</v>
      </c>
      <c r="E506" s="26">
        <f>Lighting!E505</f>
        <v>0</v>
      </c>
      <c r="F506" s="26" t="str">
        <f ca="1">Lighting!F505</f>
        <v/>
      </c>
      <c r="G506" s="26" t="str">
        <f>Lighting!G505</f>
        <v>None</v>
      </c>
      <c r="H506" s="26">
        <f>Lighting!H505</f>
        <v>0</v>
      </c>
      <c r="I506" s="26" t="str">
        <f>Lighting!I505</f>
        <v/>
      </c>
      <c r="J506" s="26">
        <f>Lighting!J505</f>
        <v>0</v>
      </c>
      <c r="K506" s="26" t="str">
        <f>Lighting!K505</f>
        <v/>
      </c>
      <c r="L506" s="26" t="str">
        <f>Lighting!L505</f>
        <v/>
      </c>
      <c r="M506" s="26" t="str">
        <f>Lighting!M505</f>
        <v>None</v>
      </c>
      <c r="N506" s="26">
        <f>Lighting!N505</f>
        <v>0</v>
      </c>
      <c r="O506" s="26">
        <f>Lighting!O505</f>
        <v>0</v>
      </c>
      <c r="P506" s="26">
        <f ca="1">Lighting!P505</f>
        <v>0</v>
      </c>
      <c r="Q506" s="26">
        <f>Lighting!Q505</f>
        <v>0</v>
      </c>
      <c r="R506" s="26">
        <f ca="1">Lighting!R505</f>
        <v>0</v>
      </c>
      <c r="S506" s="26">
        <f>Lighting!Y505</f>
        <v>0</v>
      </c>
      <c r="T506" s="26" t="str">
        <f ca="1">Lighting!Z505</f>
        <v/>
      </c>
      <c r="U506" s="26">
        <f ca="1">Lighting!AA505</f>
        <v>0</v>
      </c>
      <c r="V506" s="210" t="str">
        <f ca="1">Lighting!AC505</f>
        <v/>
      </c>
      <c r="W506" s="210" t="str">
        <f ca="1">Lighting!AD505</f>
        <v/>
      </c>
      <c r="X506" s="210" t="str">
        <f ca="1">Lighting!AE505</f>
        <v/>
      </c>
      <c r="Y506" s="210">
        <f ca="1">Lighting!AF505</f>
        <v>0</v>
      </c>
      <c r="Z506" s="210" t="str">
        <f>Lighting!AH505</f>
        <v/>
      </c>
      <c r="AA506" s="210">
        <f>Lighting!AI505</f>
        <v>0</v>
      </c>
      <c r="AB506" s="210" t="str">
        <f>Lighting!AJ505</f>
        <v>NA</v>
      </c>
      <c r="AC506" s="210">
        <f>Lighting!AK505</f>
        <v>0</v>
      </c>
      <c r="AD506" s="210" t="str">
        <f>Lighting!AL505</f>
        <v/>
      </c>
    </row>
    <row r="507" spans="1:30" x14ac:dyDescent="0.35">
      <c r="A507" s="26">
        <f>Lighting!A506</f>
        <v>0</v>
      </c>
      <c r="B507" s="26">
        <f>Lighting!B506</f>
        <v>0</v>
      </c>
      <c r="C507" s="26">
        <f>Lighting!C506</f>
        <v>0</v>
      </c>
      <c r="D507" s="26">
        <f>Lighting!D506</f>
        <v>0</v>
      </c>
      <c r="E507" s="26">
        <f>Lighting!E506</f>
        <v>0</v>
      </c>
      <c r="F507" s="26" t="str">
        <f ca="1">Lighting!F506</f>
        <v/>
      </c>
      <c r="G507" s="26" t="str">
        <f>Lighting!G506</f>
        <v>None</v>
      </c>
      <c r="H507" s="26">
        <f>Lighting!H506</f>
        <v>0</v>
      </c>
      <c r="I507" s="26" t="str">
        <f>Lighting!I506</f>
        <v/>
      </c>
      <c r="J507" s="26">
        <f>Lighting!J506</f>
        <v>0</v>
      </c>
      <c r="K507" s="26" t="str">
        <f>Lighting!K506</f>
        <v/>
      </c>
      <c r="L507" s="26" t="str">
        <f>Lighting!L506</f>
        <v/>
      </c>
      <c r="M507" s="26" t="str">
        <f>Lighting!M506</f>
        <v>None</v>
      </c>
      <c r="N507" s="26">
        <f>Lighting!N506</f>
        <v>0</v>
      </c>
      <c r="O507" s="26">
        <f>Lighting!O506</f>
        <v>0</v>
      </c>
      <c r="P507" s="26">
        <f ca="1">Lighting!P506</f>
        <v>0</v>
      </c>
      <c r="Q507" s="26">
        <f>Lighting!Q506</f>
        <v>0</v>
      </c>
      <c r="R507" s="26">
        <f ca="1">Lighting!R506</f>
        <v>0</v>
      </c>
      <c r="S507" s="26">
        <f>Lighting!Y506</f>
        <v>0</v>
      </c>
      <c r="T507" s="26" t="str">
        <f ca="1">Lighting!Z506</f>
        <v/>
      </c>
      <c r="U507" s="26">
        <f ca="1">Lighting!AA506</f>
        <v>0</v>
      </c>
      <c r="V507" s="210" t="str">
        <f ca="1">Lighting!AC506</f>
        <v/>
      </c>
      <c r="W507" s="210" t="str">
        <f ca="1">Lighting!AD506</f>
        <v/>
      </c>
      <c r="X507" s="210" t="str">
        <f ca="1">Lighting!AE506</f>
        <v/>
      </c>
      <c r="Y507" s="210">
        <f ca="1">Lighting!AF506</f>
        <v>0</v>
      </c>
      <c r="Z507" s="210" t="str">
        <f>Lighting!AH506</f>
        <v/>
      </c>
      <c r="AA507" s="210">
        <f>Lighting!AI506</f>
        <v>0</v>
      </c>
      <c r="AB507" s="210" t="str">
        <f>Lighting!AJ506</f>
        <v>NA</v>
      </c>
      <c r="AC507" s="210">
        <f>Lighting!AK506</f>
        <v>0</v>
      </c>
      <c r="AD507" s="210" t="str">
        <f>Lighting!AL506</f>
        <v/>
      </c>
    </row>
    <row r="508" spans="1:30" x14ac:dyDescent="0.35">
      <c r="A508" s="26">
        <f>Lighting!A507</f>
        <v>0</v>
      </c>
      <c r="B508" s="26">
        <f>Lighting!B507</f>
        <v>0</v>
      </c>
      <c r="C508" s="26">
        <f>Lighting!C507</f>
        <v>0</v>
      </c>
      <c r="D508" s="26">
        <f>Lighting!D507</f>
        <v>0</v>
      </c>
      <c r="E508" s="26">
        <f>Lighting!E507</f>
        <v>0</v>
      </c>
      <c r="F508" s="26" t="str">
        <f ca="1">Lighting!F507</f>
        <v/>
      </c>
      <c r="G508" s="26" t="str">
        <f>Lighting!G507</f>
        <v>None</v>
      </c>
      <c r="H508" s="26">
        <f>Lighting!H507</f>
        <v>0</v>
      </c>
      <c r="I508" s="26" t="str">
        <f>Lighting!I507</f>
        <v/>
      </c>
      <c r="J508" s="26">
        <f>Lighting!J507</f>
        <v>0</v>
      </c>
      <c r="K508" s="26" t="str">
        <f>Lighting!K507</f>
        <v/>
      </c>
      <c r="L508" s="26" t="str">
        <f>Lighting!L507</f>
        <v/>
      </c>
      <c r="M508" s="26" t="str">
        <f>Lighting!M507</f>
        <v>None</v>
      </c>
      <c r="N508" s="26">
        <f>Lighting!N507</f>
        <v>0</v>
      </c>
      <c r="O508" s="26">
        <f>Lighting!O507</f>
        <v>0</v>
      </c>
      <c r="P508" s="26">
        <f ca="1">Lighting!P507</f>
        <v>0</v>
      </c>
      <c r="Q508" s="26">
        <f>Lighting!Q507</f>
        <v>0</v>
      </c>
      <c r="R508" s="26">
        <f ca="1">Lighting!R507</f>
        <v>0</v>
      </c>
      <c r="S508" s="26">
        <f>Lighting!Y507</f>
        <v>0</v>
      </c>
      <c r="T508" s="26" t="str">
        <f ca="1">Lighting!Z507</f>
        <v/>
      </c>
      <c r="U508" s="26">
        <f ca="1">Lighting!AA507</f>
        <v>0</v>
      </c>
      <c r="V508" s="210" t="str">
        <f ca="1">Lighting!AC507</f>
        <v/>
      </c>
      <c r="W508" s="210" t="str">
        <f ca="1">Lighting!AD507</f>
        <v/>
      </c>
      <c r="X508" s="210" t="str">
        <f ca="1">Lighting!AE507</f>
        <v/>
      </c>
      <c r="Y508" s="210">
        <f ca="1">Lighting!AF507</f>
        <v>0</v>
      </c>
      <c r="Z508" s="210" t="str">
        <f>Lighting!AH507</f>
        <v/>
      </c>
      <c r="AA508" s="210">
        <f>Lighting!AI507</f>
        <v>0</v>
      </c>
      <c r="AB508" s="210" t="str">
        <f>Lighting!AJ507</f>
        <v>NA</v>
      </c>
      <c r="AC508" s="210">
        <f>Lighting!AK507</f>
        <v>0</v>
      </c>
      <c r="AD508" s="210" t="str">
        <f>Lighting!AL507</f>
        <v/>
      </c>
    </row>
    <row r="509" spans="1:30" x14ac:dyDescent="0.35">
      <c r="A509" s="26">
        <f>Lighting!A508</f>
        <v>0</v>
      </c>
      <c r="B509" s="26">
        <f>Lighting!B508</f>
        <v>0</v>
      </c>
      <c r="C509" s="26">
        <f>Lighting!C508</f>
        <v>0</v>
      </c>
      <c r="D509" s="26">
        <f>Lighting!D508</f>
        <v>0</v>
      </c>
      <c r="E509" s="26">
        <f>Lighting!E508</f>
        <v>0</v>
      </c>
      <c r="F509" s="26" t="str">
        <f ca="1">Lighting!F508</f>
        <v/>
      </c>
      <c r="G509" s="26" t="str">
        <f>Lighting!G508</f>
        <v>None</v>
      </c>
      <c r="H509" s="26">
        <f>Lighting!H508</f>
        <v>0</v>
      </c>
      <c r="I509" s="26" t="str">
        <f>Lighting!I508</f>
        <v/>
      </c>
      <c r="J509" s="26">
        <f>Lighting!J508</f>
        <v>0</v>
      </c>
      <c r="K509" s="26" t="str">
        <f>Lighting!K508</f>
        <v/>
      </c>
      <c r="L509" s="26" t="str">
        <f>Lighting!L508</f>
        <v/>
      </c>
      <c r="M509" s="26" t="str">
        <f>Lighting!M508</f>
        <v>None</v>
      </c>
      <c r="N509" s="26">
        <f>Lighting!N508</f>
        <v>0</v>
      </c>
      <c r="O509" s="26">
        <f>Lighting!O508</f>
        <v>0</v>
      </c>
      <c r="P509" s="26">
        <f ca="1">Lighting!P508</f>
        <v>0</v>
      </c>
      <c r="Q509" s="26">
        <f>Lighting!Q508</f>
        <v>0</v>
      </c>
      <c r="R509" s="26">
        <f ca="1">Lighting!R508</f>
        <v>0</v>
      </c>
      <c r="S509" s="26">
        <f>Lighting!Y508</f>
        <v>0</v>
      </c>
      <c r="T509" s="26" t="str">
        <f ca="1">Lighting!Z508</f>
        <v/>
      </c>
      <c r="U509" s="26">
        <f ca="1">Lighting!AA508</f>
        <v>0</v>
      </c>
      <c r="V509" s="210" t="str">
        <f ca="1">Lighting!AC508</f>
        <v/>
      </c>
      <c r="W509" s="210" t="str">
        <f ca="1">Lighting!AD508</f>
        <v/>
      </c>
      <c r="X509" s="210" t="str">
        <f ca="1">Lighting!AE508</f>
        <v/>
      </c>
      <c r="Y509" s="210">
        <f ca="1">Lighting!AF508</f>
        <v>0</v>
      </c>
      <c r="Z509" s="210" t="str">
        <f>Lighting!AH508</f>
        <v/>
      </c>
      <c r="AA509" s="210">
        <f>Lighting!AI508</f>
        <v>0</v>
      </c>
      <c r="AB509" s="210" t="str">
        <f>Lighting!AJ508</f>
        <v>NA</v>
      </c>
      <c r="AC509" s="210">
        <f>Lighting!AK508</f>
        <v>0</v>
      </c>
      <c r="AD509" s="210" t="str">
        <f>Lighting!AL508</f>
        <v/>
      </c>
    </row>
    <row r="510" spans="1:30" x14ac:dyDescent="0.35">
      <c r="A510" s="26">
        <f>Lighting!A509</f>
        <v>0</v>
      </c>
      <c r="B510" s="26">
        <f>Lighting!B509</f>
        <v>0</v>
      </c>
      <c r="C510" s="26">
        <f>Lighting!C509</f>
        <v>0</v>
      </c>
      <c r="D510" s="26">
        <f>Lighting!D509</f>
        <v>0</v>
      </c>
      <c r="E510" s="26">
        <f>Lighting!E509</f>
        <v>0</v>
      </c>
      <c r="F510" s="26" t="str">
        <f ca="1">Lighting!F509</f>
        <v/>
      </c>
      <c r="G510" s="26" t="str">
        <f>Lighting!G509</f>
        <v>None</v>
      </c>
      <c r="H510" s="26">
        <f>Lighting!H509</f>
        <v>0</v>
      </c>
      <c r="I510" s="26" t="str">
        <f>Lighting!I509</f>
        <v/>
      </c>
      <c r="J510" s="26">
        <f>Lighting!J509</f>
        <v>0</v>
      </c>
      <c r="K510" s="26" t="str">
        <f>Lighting!K509</f>
        <v/>
      </c>
      <c r="L510" s="26" t="str">
        <f>Lighting!L509</f>
        <v/>
      </c>
      <c r="M510" s="26" t="str">
        <f>Lighting!M509</f>
        <v>None</v>
      </c>
      <c r="N510" s="26">
        <f>Lighting!N509</f>
        <v>0</v>
      </c>
      <c r="O510" s="26">
        <f>Lighting!O509</f>
        <v>0</v>
      </c>
      <c r="P510" s="26">
        <f ca="1">Lighting!P509</f>
        <v>0</v>
      </c>
      <c r="Q510" s="26">
        <f>Lighting!Q509</f>
        <v>0</v>
      </c>
      <c r="R510" s="26">
        <f ca="1">Lighting!R509</f>
        <v>0</v>
      </c>
      <c r="S510" s="26">
        <f>Lighting!Y509</f>
        <v>0</v>
      </c>
      <c r="T510" s="26" t="str">
        <f ca="1">Lighting!Z509</f>
        <v/>
      </c>
      <c r="U510" s="26">
        <f ca="1">Lighting!AA509</f>
        <v>0</v>
      </c>
      <c r="V510" s="210" t="str">
        <f ca="1">Lighting!AC509</f>
        <v/>
      </c>
      <c r="W510" s="210" t="str">
        <f ca="1">Lighting!AD509</f>
        <v/>
      </c>
      <c r="X510" s="210" t="str">
        <f ca="1">Lighting!AE509</f>
        <v/>
      </c>
      <c r="Y510" s="210">
        <f ca="1">Lighting!AF509</f>
        <v>0</v>
      </c>
      <c r="Z510" s="210" t="str">
        <f>Lighting!AH509</f>
        <v/>
      </c>
      <c r="AA510" s="210">
        <f>Lighting!AI509</f>
        <v>0</v>
      </c>
      <c r="AB510" s="210" t="str">
        <f>Lighting!AJ509</f>
        <v>NA</v>
      </c>
      <c r="AC510" s="210">
        <f>Lighting!AK509</f>
        <v>0</v>
      </c>
      <c r="AD510" s="210" t="str">
        <f>Lighting!AL509</f>
        <v/>
      </c>
    </row>
  </sheetData>
  <sheetProtection algorithmName="SHA-512" hashValue="0bFYpqUpDdikAl9Lff7EyzBox6ujNOMv3T4MURN2ONASBIi+du0Yq3QokzFxvwTj4VT1/SvyaMHsCQ+CY8g5Tg==" saltValue="XfexJ++CTWSDxXUFkcMRaw==" spinCount="100000" sheet="1" objects="1" scenarios="1"/>
  <mergeCells count="8">
    <mergeCell ref="V10:Y10"/>
    <mergeCell ref="Z10:AC10"/>
    <mergeCell ref="N9:O9"/>
    <mergeCell ref="D11:E11"/>
    <mergeCell ref="J5:J9"/>
    <mergeCell ref="C10:E10"/>
    <mergeCell ref="H10:M10"/>
    <mergeCell ref="N10:U10"/>
  </mergeCells>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577A3-A75F-41EF-B01F-325FEE1046E2}">
  <sheetPr>
    <tabColor rgb="FFFFFF00"/>
  </sheetPr>
  <dimension ref="A1:AD510"/>
  <sheetViews>
    <sheetView zoomScale="90" zoomScaleNormal="90" workbookViewId="0">
      <selection activeCell="D90" sqref="D90"/>
    </sheetView>
  </sheetViews>
  <sheetFormatPr defaultRowHeight="14.5" x14ac:dyDescent="0.35"/>
  <cols>
    <col min="1" max="1" width="29.1796875" customWidth="1"/>
    <col min="2" max="2" width="31.1796875" customWidth="1"/>
    <col min="3" max="3" width="22.26953125" customWidth="1"/>
    <col min="4" max="4" width="17.453125" customWidth="1"/>
    <col min="5" max="5" width="9.81640625" customWidth="1"/>
    <col min="6" max="6" width="19.1796875" customWidth="1"/>
    <col min="7" max="7" width="21.54296875" bestFit="1" customWidth="1"/>
    <col min="8" max="8" width="14.81640625" bestFit="1" customWidth="1"/>
  </cols>
  <sheetData>
    <row r="1" spans="1:30" x14ac:dyDescent="0.35">
      <c r="A1" s="1" t="s">
        <v>0</v>
      </c>
      <c r="B1" s="1"/>
      <c r="C1" s="1"/>
      <c r="D1" s="191" t="s">
        <v>48</v>
      </c>
      <c r="E1" s="192" t="s">
        <v>49</v>
      </c>
      <c r="F1" s="1"/>
      <c r="G1" s="1"/>
      <c r="H1" s="1"/>
    </row>
    <row r="2" spans="1:30" x14ac:dyDescent="0.35">
      <c r="A2" s="63" t="s">
        <v>2</v>
      </c>
      <c r="B2" s="18" t="str">
        <f>IF(ISBLANK('Project Summary'!C2),"",'Project Summary'!C2)</f>
        <v>&lt;To be assigned by Eversource&gt;</v>
      </c>
      <c r="C2" s="22"/>
      <c r="D2" s="191" t="s">
        <v>34</v>
      </c>
      <c r="E2" s="193">
        <f>SUM(H13:H5010)</f>
        <v>0</v>
      </c>
      <c r="F2" s="1"/>
      <c r="G2" s="1"/>
      <c r="H2" s="1"/>
    </row>
    <row r="3" spans="1:30" x14ac:dyDescent="0.35">
      <c r="A3" s="39" t="s">
        <v>5</v>
      </c>
      <c r="B3" s="18" t="str">
        <f>IF(ISBLANK('Project Summary'!C3),"",'Project Summary'!C3)</f>
        <v>&lt;Enter Business/Customer Name&gt;</v>
      </c>
      <c r="C3" s="22"/>
      <c r="D3" s="191" t="s">
        <v>50</v>
      </c>
      <c r="E3" s="193">
        <f ca="1">SUM($P$13:$P$510)</f>
        <v>0</v>
      </c>
      <c r="F3" s="1"/>
      <c r="H3" s="1"/>
    </row>
    <row r="4" spans="1:30" x14ac:dyDescent="0.35">
      <c r="A4" s="63" t="s">
        <v>8</v>
      </c>
      <c r="B4" s="18" t="str">
        <f>IF(ISBLANK('Project Summary'!C4),"",'Project Summary'!C4)</f>
        <v>&lt;Enter Project Name&gt;</v>
      </c>
      <c r="C4" s="22"/>
      <c r="D4" s="191" t="s">
        <v>51</v>
      </c>
      <c r="E4" s="193">
        <f>SUM($Q$13:$Q$510)</f>
        <v>0</v>
      </c>
      <c r="F4" s="1"/>
      <c r="G4" t="s">
        <v>9</v>
      </c>
      <c r="H4" s="1"/>
    </row>
    <row r="5" spans="1:30" x14ac:dyDescent="0.35">
      <c r="A5" s="65" t="s">
        <v>18</v>
      </c>
      <c r="B5" s="3" t="str">
        <f>IF(ISBLANK('Project Summary'!C8),"",'Project Summary'!C8)</f>
        <v>&lt;Enter Business Segment&gt;</v>
      </c>
      <c r="C5" s="3"/>
      <c r="D5" s="191" t="s">
        <v>52</v>
      </c>
      <c r="E5" s="193">
        <f ca="1">SUM($R$13:$R$510)</f>
        <v>0</v>
      </c>
      <c r="F5" s="1"/>
      <c r="G5" s="1"/>
      <c r="H5" s="1"/>
      <c r="J5" s="513" t="str">
        <f>IF('Project Summary'!$S$5="2023",Lookups!$N$89,"")</f>
        <v/>
      </c>
    </row>
    <row r="6" spans="1:30" x14ac:dyDescent="0.35">
      <c r="A6" s="5"/>
      <c r="B6" s="159" t="s">
        <v>21</v>
      </c>
      <c r="D6" s="4" t="s">
        <v>36</v>
      </c>
      <c r="E6" s="7">
        <f>SUM(S13:S510)</f>
        <v>0</v>
      </c>
      <c r="F6" s="1"/>
      <c r="G6" s="1"/>
      <c r="H6" s="1"/>
      <c r="J6" s="513"/>
    </row>
    <row r="7" spans="1:30" hidden="1" x14ac:dyDescent="0.35">
      <c r="A7" s="2"/>
      <c r="D7" s="4" t="s">
        <v>37</v>
      </c>
      <c r="E7" s="7">
        <f ca="1">IFERROR(E6/E3,0)</f>
        <v>0</v>
      </c>
      <c r="F7" s="1"/>
      <c r="G7" s="1"/>
      <c r="H7" s="1"/>
      <c r="J7" s="513"/>
    </row>
    <row r="8" spans="1:30" hidden="1" x14ac:dyDescent="0.35">
      <c r="A8" s="2"/>
      <c r="D8" s="4" t="s">
        <v>53</v>
      </c>
      <c r="E8" s="93" t="e">
        <f ca="1">(SUM(#REF!)*1.2)-(SUM(AD12:AD509))</f>
        <v>#REF!</v>
      </c>
      <c r="F8" s="1"/>
      <c r="G8" s="1"/>
      <c r="H8" s="1"/>
      <c r="I8" s="1"/>
      <c r="J8" s="513"/>
    </row>
    <row r="9" spans="1:30" ht="15" thickBot="1" x14ac:dyDescent="0.4">
      <c r="A9" s="1" t="s">
        <v>38</v>
      </c>
      <c r="B9" s="1"/>
      <c r="C9" s="1"/>
      <c r="D9" s="1"/>
      <c r="E9" s="1"/>
      <c r="F9" s="1"/>
      <c r="G9" s="1"/>
      <c r="H9" s="1"/>
      <c r="I9" s="1"/>
      <c r="J9" s="542"/>
      <c r="M9" s="133" t="s">
        <v>54</v>
      </c>
      <c r="N9" s="466">
        <f>VLOOKUP(B5,Lighting_BurnTime,2,0)</f>
        <v>0</v>
      </c>
      <c r="O9" s="467"/>
    </row>
    <row r="10" spans="1:30" ht="15" thickBot="1" x14ac:dyDescent="0.4">
      <c r="A10" s="3" t="s">
        <v>1830</v>
      </c>
      <c r="B10" s="183">
        <f>SUM(B13:B510)</f>
        <v>0</v>
      </c>
      <c r="C10" s="543" t="s">
        <v>55</v>
      </c>
      <c r="D10" s="544"/>
      <c r="E10" s="544"/>
      <c r="F10" s="182"/>
      <c r="G10" s="182"/>
      <c r="H10" s="478" t="s">
        <v>56</v>
      </c>
      <c r="I10" s="474"/>
      <c r="J10" s="474"/>
      <c r="K10" s="474"/>
      <c r="L10" s="474"/>
      <c r="M10" s="479"/>
      <c r="N10" s="470" t="s">
        <v>57</v>
      </c>
      <c r="O10" s="471"/>
      <c r="P10" s="471"/>
      <c r="Q10" s="471"/>
      <c r="R10" s="471"/>
      <c r="S10" s="471"/>
      <c r="T10" s="471"/>
      <c r="U10" s="477"/>
      <c r="V10" s="470" t="s">
        <v>58</v>
      </c>
      <c r="W10" s="471"/>
      <c r="X10" s="471"/>
      <c r="Y10" s="477"/>
      <c r="Z10" s="470" t="s">
        <v>59</v>
      </c>
      <c r="AA10" s="471"/>
      <c r="AB10" s="471"/>
      <c r="AC10" s="472"/>
      <c r="AD10" s="186" t="s">
        <v>60</v>
      </c>
    </row>
    <row r="11" spans="1:30" x14ac:dyDescent="0.35">
      <c r="A11" s="195" t="s">
        <v>61</v>
      </c>
      <c r="B11" s="107" t="s">
        <v>62</v>
      </c>
      <c r="C11" s="107" t="s">
        <v>63</v>
      </c>
      <c r="D11" s="540" t="s">
        <v>64</v>
      </c>
      <c r="E11" s="541"/>
      <c r="F11" s="196" t="s">
        <v>65</v>
      </c>
      <c r="G11" s="197" t="s">
        <v>66</v>
      </c>
      <c r="H11" s="198" t="s">
        <v>62</v>
      </c>
      <c r="I11" s="199" t="s">
        <v>63</v>
      </c>
      <c r="J11" s="200" t="s">
        <v>10</v>
      </c>
      <c r="K11" s="201" t="s">
        <v>67</v>
      </c>
      <c r="L11" s="196" t="s">
        <v>65</v>
      </c>
      <c r="M11" s="202" t="s">
        <v>1835</v>
      </c>
      <c r="N11" s="203" t="s">
        <v>68</v>
      </c>
      <c r="O11" s="191" t="s">
        <v>69</v>
      </c>
      <c r="P11" s="191" t="s">
        <v>50</v>
      </c>
      <c r="Q11" s="191" t="s">
        <v>51</v>
      </c>
      <c r="R11" s="191" t="s">
        <v>52</v>
      </c>
      <c r="S11" s="191" t="s">
        <v>36</v>
      </c>
      <c r="T11" s="191" t="s">
        <v>70</v>
      </c>
      <c r="U11" s="204" t="s">
        <v>37</v>
      </c>
      <c r="V11" s="203" t="s">
        <v>71</v>
      </c>
      <c r="W11" s="191" t="s">
        <v>72</v>
      </c>
      <c r="X11" s="191" t="s">
        <v>73</v>
      </c>
      <c r="Y11" s="204" t="s">
        <v>62</v>
      </c>
      <c r="Z11" s="205" t="s">
        <v>74</v>
      </c>
      <c r="AA11" s="205" t="s">
        <v>75</v>
      </c>
      <c r="AB11" s="206" t="s">
        <v>76</v>
      </c>
      <c r="AC11" s="191" t="s">
        <v>77</v>
      </c>
      <c r="AD11" s="207" t="s">
        <v>78</v>
      </c>
    </row>
    <row r="12" spans="1:30" x14ac:dyDescent="0.35">
      <c r="A12" s="194" t="str">
        <f>CONCATENATE($C$10,"_",A11)</f>
        <v>Existing_Location</v>
      </c>
      <c r="B12" s="194" t="str">
        <f t="shared" ref="B12:G12" si="0">CONCATENATE($C$10,"_",B11)</f>
        <v>Existing_Qty</v>
      </c>
      <c r="C12" s="194" t="str">
        <f t="shared" si="0"/>
        <v>Existing_Type</v>
      </c>
      <c r="D12" s="194" t="str">
        <f t="shared" si="0"/>
        <v>Existing_Device</v>
      </c>
      <c r="E12" s="194" t="str">
        <f t="shared" si="0"/>
        <v>Existing_</v>
      </c>
      <c r="F12" s="194" t="str">
        <f t="shared" si="0"/>
        <v>Existing_Watts/
Unit</v>
      </c>
      <c r="G12" s="194" t="str">
        <f t="shared" si="0"/>
        <v>Existing_Controls</v>
      </c>
      <c r="H12" s="194" t="str">
        <f>CONCATENATE($H$10,"_",H11)</f>
        <v>Proposed_Qty</v>
      </c>
      <c r="I12" s="194" t="str">
        <f t="shared" ref="I12:M12" si="1">CONCATENATE($H$10,"_",I11)</f>
        <v>Proposed_Type</v>
      </c>
      <c r="J12" s="194" t="str">
        <f t="shared" si="1"/>
        <v>Proposed_SKU</v>
      </c>
      <c r="K12" s="194" t="str">
        <f t="shared" si="1"/>
        <v>Proposed_Description</v>
      </c>
      <c r="L12" s="194" t="str">
        <f t="shared" si="1"/>
        <v>Proposed_Watts/
Unit</v>
      </c>
      <c r="M12" s="194" t="str">
        <f t="shared" si="1"/>
        <v>Proposed_Controls (1 per fixture)</v>
      </c>
      <c r="N12" s="194" t="str">
        <f>N11</f>
        <v>Existing HOU</v>
      </c>
      <c r="O12" s="194" t="str">
        <f t="shared" ref="O12:U12" si="2">O11</f>
        <v>Proposed HOU</v>
      </c>
      <c r="P12" s="194" t="str">
        <f t="shared" si="2"/>
        <v>Lighting kWh</v>
      </c>
      <c r="Q12" s="194" t="str">
        <f t="shared" si="2"/>
        <v>Controls kWh</v>
      </c>
      <c r="R12" s="194" t="str">
        <f t="shared" si="2"/>
        <v>Total kWh</v>
      </c>
      <c r="S12" s="194" t="str">
        <f t="shared" si="2"/>
        <v>Incentive</v>
      </c>
      <c r="T12" s="194" t="str">
        <f t="shared" si="2"/>
        <v>Watts Saved per Qty</v>
      </c>
      <c r="U12" s="194" t="str">
        <f t="shared" si="2"/>
        <v>$/kWh</v>
      </c>
      <c r="V12" s="194" t="str">
        <f>CONCATENATE($V$10,"_",V11)</f>
        <v>Recycling_Device Code</v>
      </c>
      <c r="W12" s="194" t="str">
        <f t="shared" ref="W12:Y12" si="3">CONCATENATE($V$10,"_",W11)</f>
        <v>Recycling_Recycling Type</v>
      </c>
      <c r="X12" s="194" t="str">
        <f t="shared" si="3"/>
        <v>Recycling_UOM</v>
      </c>
      <c r="Y12" s="194" t="str">
        <f t="shared" si="3"/>
        <v>Recycling_Qty</v>
      </c>
      <c r="Z12" s="208" t="str">
        <f>Z11</f>
        <v>Product</v>
      </c>
      <c r="AA12" s="208" t="str">
        <f t="shared" ref="AA12:AD12" si="4">AA11</f>
        <v>Product Code</v>
      </c>
      <c r="AB12" s="208" t="str">
        <f t="shared" si="4"/>
        <v>Control Code</v>
      </c>
      <c r="AC12" s="208" t="str">
        <f t="shared" si="4"/>
        <v>Lumens per Unit</v>
      </c>
      <c r="AD12" s="208" t="str">
        <f t="shared" si="4"/>
        <v>Min/Ws goal</v>
      </c>
    </row>
    <row r="13" spans="1:30" x14ac:dyDescent="0.35">
      <c r="A13" s="26">
        <f>NewSKULighting!A115</f>
        <v>0</v>
      </c>
      <c r="B13" s="26">
        <f>NewSKULighting!B115</f>
        <v>0</v>
      </c>
      <c r="C13" s="26">
        <f>NewSKULighting!C115</f>
        <v>0</v>
      </c>
      <c r="D13" s="26">
        <f>NewSKULighting!D115</f>
        <v>0</v>
      </c>
      <c r="E13" s="26">
        <f>NewSKULighting!E115</f>
        <v>0</v>
      </c>
      <c r="F13" s="26" t="str">
        <f ca="1">NewSKULighting!F115</f>
        <v/>
      </c>
      <c r="G13" s="26" t="str">
        <f>NewSKULighting!G115</f>
        <v>None</v>
      </c>
      <c r="H13" s="26">
        <f>NewSKULighting!H115</f>
        <v>0</v>
      </c>
      <c r="I13" s="26" t="str">
        <f>NewSKULighting!I115</f>
        <v/>
      </c>
      <c r="J13" s="26">
        <f>NewSKULighting!J115</f>
        <v>0</v>
      </c>
      <c r="K13" s="26" t="str">
        <f>NewSKULighting!K115</f>
        <v/>
      </c>
      <c r="L13" s="26" t="str">
        <f>NewSKULighting!L115</f>
        <v/>
      </c>
      <c r="M13" s="26" t="str">
        <f>NewSKULighting!M115</f>
        <v>None</v>
      </c>
      <c r="N13" s="26">
        <f>NewSKULighting!N115</f>
        <v>0</v>
      </c>
      <c r="O13" s="26">
        <f>NewSKULighting!O115</f>
        <v>0</v>
      </c>
      <c r="P13" s="26">
        <f ca="1">NewSKULighting!P115</f>
        <v>0</v>
      </c>
      <c r="Q13" s="26">
        <f>NewSKULighting!Q115</f>
        <v>0</v>
      </c>
      <c r="R13" s="26">
        <f ca="1">NewSKULighting!R115</f>
        <v>0</v>
      </c>
      <c r="S13" s="26">
        <f>NewSKULighting!Y115</f>
        <v>0</v>
      </c>
      <c r="T13" s="26" t="str">
        <f ca="1">NewSKULighting!Z115</f>
        <v/>
      </c>
      <c r="U13" s="26">
        <f ca="1">NewSKULighting!AA115</f>
        <v>0</v>
      </c>
      <c r="V13" s="209" t="str">
        <f ca="1">NewSKULighting!AC115</f>
        <v/>
      </c>
      <c r="W13" s="209" t="str">
        <f ca="1">NewSKULighting!AD115</f>
        <v/>
      </c>
      <c r="X13" s="209" t="str">
        <f ca="1">NewSKULighting!AE115</f>
        <v/>
      </c>
      <c r="Y13" s="209">
        <f ca="1">NewSKULighting!AF115</f>
        <v>0</v>
      </c>
      <c r="Z13" s="209" t="str">
        <f>NewSKULighting!AH115</f>
        <v/>
      </c>
      <c r="AA13" s="209">
        <f>NewSKULighting!AI115</f>
        <v>0</v>
      </c>
      <c r="AB13" s="209" t="str">
        <f>NewSKULighting!AJ115</f>
        <v>NA</v>
      </c>
      <c r="AC13" s="209" t="str">
        <f>NewSKULighting!AK115</f>
        <v/>
      </c>
      <c r="AD13" s="209">
        <f ca="1">NewSKULighting!AL115</f>
        <v>0</v>
      </c>
    </row>
    <row r="14" spans="1:30" x14ac:dyDescent="0.35">
      <c r="A14" s="26">
        <f>NewSKULighting!A116</f>
        <v>0</v>
      </c>
      <c r="B14" s="26">
        <f>NewSKULighting!B116</f>
        <v>0</v>
      </c>
      <c r="C14" s="26">
        <f>NewSKULighting!C116</f>
        <v>0</v>
      </c>
      <c r="D14" s="26">
        <f>NewSKULighting!D116</f>
        <v>0</v>
      </c>
      <c r="E14" s="26">
        <f>NewSKULighting!E116</f>
        <v>0</v>
      </c>
      <c r="F14" s="26" t="str">
        <f ca="1">NewSKULighting!F116</f>
        <v/>
      </c>
      <c r="G14" s="26" t="str">
        <f>NewSKULighting!G116</f>
        <v>None</v>
      </c>
      <c r="H14" s="26">
        <f>NewSKULighting!H116</f>
        <v>0</v>
      </c>
      <c r="I14" s="26" t="str">
        <f>NewSKULighting!I116</f>
        <v/>
      </c>
      <c r="J14" s="26">
        <f>NewSKULighting!J116</f>
        <v>0</v>
      </c>
      <c r="K14" s="26" t="str">
        <f>NewSKULighting!K116</f>
        <v/>
      </c>
      <c r="L14" s="26" t="str">
        <f>NewSKULighting!L116</f>
        <v/>
      </c>
      <c r="M14" s="26" t="str">
        <f>NewSKULighting!M116</f>
        <v>None</v>
      </c>
      <c r="N14" s="26">
        <f>NewSKULighting!N116</f>
        <v>0</v>
      </c>
      <c r="O14" s="26">
        <f>NewSKULighting!O116</f>
        <v>0</v>
      </c>
      <c r="P14" s="26">
        <f ca="1">NewSKULighting!P116</f>
        <v>0</v>
      </c>
      <c r="Q14" s="26">
        <f>NewSKULighting!Q116</f>
        <v>0</v>
      </c>
      <c r="R14" s="26">
        <f ca="1">NewSKULighting!R116</f>
        <v>0</v>
      </c>
      <c r="S14" s="26">
        <f>NewSKULighting!Y116</f>
        <v>0</v>
      </c>
      <c r="T14" s="26" t="str">
        <f ca="1">NewSKULighting!Z116</f>
        <v/>
      </c>
      <c r="U14" s="26">
        <f ca="1">NewSKULighting!AA116</f>
        <v>0</v>
      </c>
      <c r="V14" s="209" t="str">
        <f ca="1">NewSKULighting!AC116</f>
        <v/>
      </c>
      <c r="W14" s="209" t="str">
        <f ca="1">NewSKULighting!AD116</f>
        <v/>
      </c>
      <c r="X14" s="209" t="str">
        <f ca="1">NewSKULighting!AE116</f>
        <v/>
      </c>
      <c r="Y14" s="209">
        <f ca="1">NewSKULighting!AF116</f>
        <v>0</v>
      </c>
      <c r="Z14" s="209" t="str">
        <f>NewSKULighting!AH116</f>
        <v/>
      </c>
      <c r="AA14" s="209">
        <f>NewSKULighting!AI116</f>
        <v>0</v>
      </c>
      <c r="AB14" s="209" t="str">
        <f>NewSKULighting!AJ116</f>
        <v>NA</v>
      </c>
      <c r="AC14" s="209" t="str">
        <f>NewSKULighting!AK116</f>
        <v/>
      </c>
      <c r="AD14" s="209">
        <f ca="1">NewSKULighting!AL116</f>
        <v>0</v>
      </c>
    </row>
    <row r="15" spans="1:30" x14ac:dyDescent="0.35">
      <c r="A15" s="26">
        <f>NewSKULighting!A117</f>
        <v>0</v>
      </c>
      <c r="B15" s="26">
        <f>NewSKULighting!B117</f>
        <v>0</v>
      </c>
      <c r="C15" s="26">
        <f>NewSKULighting!C117</f>
        <v>0</v>
      </c>
      <c r="D15" s="26">
        <f>NewSKULighting!D117</f>
        <v>0</v>
      </c>
      <c r="E15" s="26">
        <f>NewSKULighting!E117</f>
        <v>0</v>
      </c>
      <c r="F15" s="26" t="str">
        <f ca="1">NewSKULighting!F117</f>
        <v/>
      </c>
      <c r="G15" s="26" t="str">
        <f>NewSKULighting!G117</f>
        <v>None</v>
      </c>
      <c r="H15" s="26">
        <f>NewSKULighting!H117</f>
        <v>0</v>
      </c>
      <c r="I15" s="26" t="str">
        <f>NewSKULighting!I117</f>
        <v/>
      </c>
      <c r="J15" s="26">
        <f>NewSKULighting!J117</f>
        <v>0</v>
      </c>
      <c r="K15" s="26" t="str">
        <f>NewSKULighting!K117</f>
        <v/>
      </c>
      <c r="L15" s="26" t="str">
        <f>NewSKULighting!L117</f>
        <v/>
      </c>
      <c r="M15" s="26" t="str">
        <f>NewSKULighting!M117</f>
        <v>None</v>
      </c>
      <c r="N15" s="26">
        <f>NewSKULighting!N117</f>
        <v>0</v>
      </c>
      <c r="O15" s="26">
        <f>NewSKULighting!O117</f>
        <v>0</v>
      </c>
      <c r="P15" s="26">
        <f ca="1">NewSKULighting!P117</f>
        <v>0</v>
      </c>
      <c r="Q15" s="26">
        <f>NewSKULighting!Q117</f>
        <v>0</v>
      </c>
      <c r="R15" s="26">
        <f ca="1">NewSKULighting!R117</f>
        <v>0</v>
      </c>
      <c r="S15" s="26">
        <f>NewSKULighting!Y117</f>
        <v>0</v>
      </c>
      <c r="T15" s="26" t="str">
        <f ca="1">NewSKULighting!Z117</f>
        <v/>
      </c>
      <c r="U15" s="26">
        <f ca="1">NewSKULighting!AA117</f>
        <v>0</v>
      </c>
      <c r="V15" s="209" t="str">
        <f ca="1">NewSKULighting!AC117</f>
        <v/>
      </c>
      <c r="W15" s="209" t="str">
        <f ca="1">NewSKULighting!AD117</f>
        <v/>
      </c>
      <c r="X15" s="209" t="str">
        <f ca="1">NewSKULighting!AE117</f>
        <v/>
      </c>
      <c r="Y15" s="209">
        <f ca="1">NewSKULighting!AF117</f>
        <v>0</v>
      </c>
      <c r="Z15" s="209" t="str">
        <f>NewSKULighting!AH117</f>
        <v/>
      </c>
      <c r="AA15" s="209">
        <f>NewSKULighting!AI117</f>
        <v>0</v>
      </c>
      <c r="AB15" s="209" t="str">
        <f>NewSKULighting!AJ117</f>
        <v>NA</v>
      </c>
      <c r="AC15" s="209" t="str">
        <f>NewSKULighting!AK117</f>
        <v/>
      </c>
      <c r="AD15" s="209">
        <f ca="1">NewSKULighting!AL117</f>
        <v>0</v>
      </c>
    </row>
    <row r="16" spans="1:30" x14ac:dyDescent="0.35">
      <c r="A16" s="26">
        <f>NewSKULighting!A118</f>
        <v>0</v>
      </c>
      <c r="B16" s="26">
        <f>NewSKULighting!B118</f>
        <v>0</v>
      </c>
      <c r="C16" s="26">
        <f>NewSKULighting!C118</f>
        <v>0</v>
      </c>
      <c r="D16" s="26">
        <f>NewSKULighting!D118</f>
        <v>0</v>
      </c>
      <c r="E16" s="26">
        <f>NewSKULighting!E118</f>
        <v>0</v>
      </c>
      <c r="F16" s="26" t="str">
        <f ca="1">NewSKULighting!F118</f>
        <v/>
      </c>
      <c r="G16" s="26" t="str">
        <f>NewSKULighting!G118</f>
        <v>None</v>
      </c>
      <c r="H16" s="26">
        <f>NewSKULighting!H118</f>
        <v>0</v>
      </c>
      <c r="I16" s="26" t="str">
        <f>NewSKULighting!I118</f>
        <v/>
      </c>
      <c r="J16" s="26">
        <f>NewSKULighting!J118</f>
        <v>0</v>
      </c>
      <c r="K16" s="26" t="str">
        <f>NewSKULighting!K118</f>
        <v/>
      </c>
      <c r="L16" s="26" t="str">
        <f>NewSKULighting!L118</f>
        <v/>
      </c>
      <c r="M16" s="26" t="str">
        <f>NewSKULighting!M118</f>
        <v>None</v>
      </c>
      <c r="N16" s="26">
        <f>NewSKULighting!N118</f>
        <v>0</v>
      </c>
      <c r="O16" s="26">
        <f>NewSKULighting!O118</f>
        <v>0</v>
      </c>
      <c r="P16" s="26">
        <f ca="1">NewSKULighting!P118</f>
        <v>0</v>
      </c>
      <c r="Q16" s="26">
        <f>NewSKULighting!Q118</f>
        <v>0</v>
      </c>
      <c r="R16" s="26">
        <f ca="1">NewSKULighting!R118</f>
        <v>0</v>
      </c>
      <c r="S16" s="26">
        <f>NewSKULighting!Y118</f>
        <v>0</v>
      </c>
      <c r="T16" s="26" t="str">
        <f ca="1">NewSKULighting!Z118</f>
        <v/>
      </c>
      <c r="U16" s="26">
        <f ca="1">NewSKULighting!AA118</f>
        <v>0</v>
      </c>
      <c r="V16" s="209" t="str">
        <f ca="1">NewSKULighting!AC118</f>
        <v/>
      </c>
      <c r="W16" s="209" t="str">
        <f ca="1">NewSKULighting!AD118</f>
        <v/>
      </c>
      <c r="X16" s="209" t="str">
        <f ca="1">NewSKULighting!AE118</f>
        <v/>
      </c>
      <c r="Y16" s="209">
        <f ca="1">NewSKULighting!AF118</f>
        <v>0</v>
      </c>
      <c r="Z16" s="209" t="str">
        <f>NewSKULighting!AH118</f>
        <v/>
      </c>
      <c r="AA16" s="209">
        <f>NewSKULighting!AI118</f>
        <v>0</v>
      </c>
      <c r="AB16" s="209" t="str">
        <f>NewSKULighting!AJ118</f>
        <v>NA</v>
      </c>
      <c r="AC16" s="209" t="str">
        <f>NewSKULighting!AK118</f>
        <v/>
      </c>
      <c r="AD16" s="209">
        <f ca="1">NewSKULighting!AL118</f>
        <v>0</v>
      </c>
    </row>
    <row r="17" spans="1:30" x14ac:dyDescent="0.35">
      <c r="A17" s="26">
        <f>NewSKULighting!A119</f>
        <v>0</v>
      </c>
      <c r="B17" s="26">
        <f>NewSKULighting!B119</f>
        <v>0</v>
      </c>
      <c r="C17" s="26">
        <f>NewSKULighting!C119</f>
        <v>0</v>
      </c>
      <c r="D17" s="26">
        <f>NewSKULighting!D119</f>
        <v>0</v>
      </c>
      <c r="E17" s="26">
        <f>NewSKULighting!E119</f>
        <v>0</v>
      </c>
      <c r="F17" s="26" t="str">
        <f ca="1">NewSKULighting!F119</f>
        <v/>
      </c>
      <c r="G17" s="26" t="str">
        <f>NewSKULighting!G119</f>
        <v>None</v>
      </c>
      <c r="H17" s="26">
        <f>NewSKULighting!H119</f>
        <v>0</v>
      </c>
      <c r="I17" s="26" t="str">
        <f>NewSKULighting!I119</f>
        <v/>
      </c>
      <c r="J17" s="26">
        <f>NewSKULighting!J119</f>
        <v>0</v>
      </c>
      <c r="K17" s="26" t="str">
        <f>NewSKULighting!K119</f>
        <v/>
      </c>
      <c r="L17" s="26" t="str">
        <f>NewSKULighting!L119</f>
        <v/>
      </c>
      <c r="M17" s="26" t="str">
        <f>NewSKULighting!M119</f>
        <v>None</v>
      </c>
      <c r="N17" s="26">
        <f>NewSKULighting!N119</f>
        <v>0</v>
      </c>
      <c r="O17" s="26">
        <f>NewSKULighting!O119</f>
        <v>0</v>
      </c>
      <c r="P17" s="26">
        <f ca="1">NewSKULighting!P119</f>
        <v>0</v>
      </c>
      <c r="Q17" s="26">
        <f>NewSKULighting!Q119</f>
        <v>0</v>
      </c>
      <c r="R17" s="26">
        <f ca="1">NewSKULighting!R119</f>
        <v>0</v>
      </c>
      <c r="S17" s="26">
        <f>NewSKULighting!Y119</f>
        <v>0</v>
      </c>
      <c r="T17" s="26" t="str">
        <f ca="1">NewSKULighting!Z119</f>
        <v/>
      </c>
      <c r="U17" s="26">
        <f ca="1">NewSKULighting!AA119</f>
        <v>0</v>
      </c>
      <c r="V17" s="209" t="str">
        <f ca="1">NewSKULighting!AC119</f>
        <v/>
      </c>
      <c r="W17" s="209" t="str">
        <f ca="1">NewSKULighting!AD119</f>
        <v/>
      </c>
      <c r="X17" s="209" t="str">
        <f ca="1">NewSKULighting!AE119</f>
        <v/>
      </c>
      <c r="Y17" s="209">
        <f ca="1">NewSKULighting!AF119</f>
        <v>0</v>
      </c>
      <c r="Z17" s="209" t="str">
        <f>NewSKULighting!AH119</f>
        <v/>
      </c>
      <c r="AA17" s="209">
        <f>NewSKULighting!AI119</f>
        <v>0</v>
      </c>
      <c r="AB17" s="209" t="str">
        <f>NewSKULighting!AJ119</f>
        <v>NA</v>
      </c>
      <c r="AC17" s="209" t="str">
        <f>NewSKULighting!AK119</f>
        <v/>
      </c>
      <c r="AD17" s="209">
        <f ca="1">NewSKULighting!AL119</f>
        <v>0</v>
      </c>
    </row>
    <row r="18" spans="1:30" x14ac:dyDescent="0.35">
      <c r="A18" s="26">
        <f>NewSKULighting!A120</f>
        <v>0</v>
      </c>
      <c r="B18" s="26">
        <f>NewSKULighting!B120</f>
        <v>0</v>
      </c>
      <c r="C18" s="26">
        <f>NewSKULighting!C120</f>
        <v>0</v>
      </c>
      <c r="D18" s="26">
        <f>NewSKULighting!D120</f>
        <v>0</v>
      </c>
      <c r="E18" s="26">
        <f>NewSKULighting!E120</f>
        <v>0</v>
      </c>
      <c r="F18" s="26" t="str">
        <f ca="1">NewSKULighting!F120</f>
        <v/>
      </c>
      <c r="G18" s="26" t="str">
        <f>NewSKULighting!G120</f>
        <v>None</v>
      </c>
      <c r="H18" s="26">
        <f>NewSKULighting!H120</f>
        <v>0</v>
      </c>
      <c r="I18" s="26" t="str">
        <f>NewSKULighting!I120</f>
        <v/>
      </c>
      <c r="J18" s="26">
        <f>NewSKULighting!J120</f>
        <v>0</v>
      </c>
      <c r="K18" s="26" t="str">
        <f>NewSKULighting!K120</f>
        <v/>
      </c>
      <c r="L18" s="26" t="str">
        <f>NewSKULighting!L120</f>
        <v/>
      </c>
      <c r="M18" s="26" t="str">
        <f>NewSKULighting!M120</f>
        <v>None</v>
      </c>
      <c r="N18" s="26">
        <f>NewSKULighting!N120</f>
        <v>0</v>
      </c>
      <c r="O18" s="26">
        <f>NewSKULighting!O120</f>
        <v>0</v>
      </c>
      <c r="P18" s="26">
        <f ca="1">NewSKULighting!P120</f>
        <v>0</v>
      </c>
      <c r="Q18" s="26">
        <f>NewSKULighting!Q120</f>
        <v>0</v>
      </c>
      <c r="R18" s="26">
        <f ca="1">NewSKULighting!R120</f>
        <v>0</v>
      </c>
      <c r="S18" s="26">
        <f>NewSKULighting!Y120</f>
        <v>0</v>
      </c>
      <c r="T18" s="26" t="str">
        <f ca="1">NewSKULighting!Z120</f>
        <v/>
      </c>
      <c r="U18" s="26">
        <f ca="1">NewSKULighting!AA120</f>
        <v>0</v>
      </c>
      <c r="V18" s="209" t="str">
        <f ca="1">NewSKULighting!AC120</f>
        <v/>
      </c>
      <c r="W18" s="209" t="str">
        <f ca="1">NewSKULighting!AD120</f>
        <v/>
      </c>
      <c r="X18" s="209" t="str">
        <f ca="1">NewSKULighting!AE120</f>
        <v/>
      </c>
      <c r="Y18" s="209">
        <f ca="1">NewSKULighting!AF120</f>
        <v>0</v>
      </c>
      <c r="Z18" s="209" t="str">
        <f>NewSKULighting!AH120</f>
        <v/>
      </c>
      <c r="AA18" s="209">
        <f>NewSKULighting!AI120</f>
        <v>0</v>
      </c>
      <c r="AB18" s="209" t="str">
        <f>NewSKULighting!AJ120</f>
        <v>NA</v>
      </c>
      <c r="AC18" s="209" t="str">
        <f>NewSKULighting!AK120</f>
        <v/>
      </c>
      <c r="AD18" s="209">
        <f ca="1">NewSKULighting!AL120</f>
        <v>0</v>
      </c>
    </row>
    <row r="19" spans="1:30" x14ac:dyDescent="0.35">
      <c r="A19" s="26">
        <f>NewSKULighting!A121</f>
        <v>0</v>
      </c>
      <c r="B19" s="26">
        <f>NewSKULighting!B121</f>
        <v>0</v>
      </c>
      <c r="C19" s="26">
        <f>NewSKULighting!C121</f>
        <v>0</v>
      </c>
      <c r="D19" s="26">
        <f>NewSKULighting!D121</f>
        <v>0</v>
      </c>
      <c r="E19" s="26">
        <f>NewSKULighting!E121</f>
        <v>0</v>
      </c>
      <c r="F19" s="26" t="str">
        <f ca="1">NewSKULighting!F121</f>
        <v/>
      </c>
      <c r="G19" s="26" t="str">
        <f>NewSKULighting!G121</f>
        <v>None</v>
      </c>
      <c r="H19" s="26">
        <f>NewSKULighting!H121</f>
        <v>0</v>
      </c>
      <c r="I19" s="26" t="str">
        <f>NewSKULighting!I121</f>
        <v/>
      </c>
      <c r="J19" s="26">
        <f>NewSKULighting!J121</f>
        <v>0</v>
      </c>
      <c r="K19" s="26" t="str">
        <f>NewSKULighting!K121</f>
        <v/>
      </c>
      <c r="L19" s="26" t="str">
        <f>NewSKULighting!L121</f>
        <v/>
      </c>
      <c r="M19" s="26" t="str">
        <f>NewSKULighting!M121</f>
        <v>None</v>
      </c>
      <c r="N19" s="26">
        <f>NewSKULighting!N121</f>
        <v>0</v>
      </c>
      <c r="O19" s="26">
        <f>NewSKULighting!O121</f>
        <v>0</v>
      </c>
      <c r="P19" s="26">
        <f ca="1">NewSKULighting!P121</f>
        <v>0</v>
      </c>
      <c r="Q19" s="26">
        <f>NewSKULighting!Q121</f>
        <v>0</v>
      </c>
      <c r="R19" s="26">
        <f ca="1">NewSKULighting!R121</f>
        <v>0</v>
      </c>
      <c r="S19" s="26">
        <f>NewSKULighting!Y121</f>
        <v>0</v>
      </c>
      <c r="T19" s="26" t="str">
        <f ca="1">NewSKULighting!Z121</f>
        <v/>
      </c>
      <c r="U19" s="26">
        <f ca="1">NewSKULighting!AA121</f>
        <v>0</v>
      </c>
      <c r="V19" s="209" t="str">
        <f ca="1">NewSKULighting!AC121</f>
        <v/>
      </c>
      <c r="W19" s="209" t="str">
        <f ca="1">NewSKULighting!AD121</f>
        <v/>
      </c>
      <c r="X19" s="209" t="str">
        <f ca="1">NewSKULighting!AE121</f>
        <v/>
      </c>
      <c r="Y19" s="209">
        <f ca="1">NewSKULighting!AF121</f>
        <v>0</v>
      </c>
      <c r="Z19" s="209" t="str">
        <f>NewSKULighting!AH121</f>
        <v/>
      </c>
      <c r="AA19" s="209">
        <f>NewSKULighting!AI121</f>
        <v>0</v>
      </c>
      <c r="AB19" s="209" t="str">
        <f>NewSKULighting!AJ121</f>
        <v>NA</v>
      </c>
      <c r="AC19" s="209" t="str">
        <f>NewSKULighting!AK121</f>
        <v/>
      </c>
      <c r="AD19" s="209">
        <f ca="1">NewSKULighting!AL121</f>
        <v>0</v>
      </c>
    </row>
    <row r="20" spans="1:30" x14ac:dyDescent="0.35">
      <c r="A20" s="26">
        <f>NewSKULighting!A122</f>
        <v>0</v>
      </c>
      <c r="B20" s="26">
        <f>NewSKULighting!B122</f>
        <v>0</v>
      </c>
      <c r="C20" s="26">
        <f>NewSKULighting!C122</f>
        <v>0</v>
      </c>
      <c r="D20" s="26">
        <f>NewSKULighting!D122</f>
        <v>0</v>
      </c>
      <c r="E20" s="26">
        <f>NewSKULighting!E122</f>
        <v>0</v>
      </c>
      <c r="F20" s="26" t="str">
        <f ca="1">NewSKULighting!F122</f>
        <v/>
      </c>
      <c r="G20" s="26" t="str">
        <f>NewSKULighting!G122</f>
        <v>None</v>
      </c>
      <c r="H20" s="26">
        <f>NewSKULighting!H122</f>
        <v>0</v>
      </c>
      <c r="I20" s="26" t="str">
        <f>NewSKULighting!I122</f>
        <v/>
      </c>
      <c r="J20" s="26">
        <f>NewSKULighting!J122</f>
        <v>0</v>
      </c>
      <c r="K20" s="26" t="str">
        <f>NewSKULighting!K122</f>
        <v/>
      </c>
      <c r="L20" s="26" t="str">
        <f>NewSKULighting!L122</f>
        <v/>
      </c>
      <c r="M20" s="26" t="str">
        <f>NewSKULighting!M122</f>
        <v>None</v>
      </c>
      <c r="N20" s="26">
        <f>NewSKULighting!N122</f>
        <v>0</v>
      </c>
      <c r="O20" s="26">
        <f>NewSKULighting!O122</f>
        <v>0</v>
      </c>
      <c r="P20" s="26">
        <f ca="1">NewSKULighting!P122</f>
        <v>0</v>
      </c>
      <c r="Q20" s="26">
        <f>NewSKULighting!Q122</f>
        <v>0</v>
      </c>
      <c r="R20" s="26">
        <f ca="1">NewSKULighting!R122</f>
        <v>0</v>
      </c>
      <c r="S20" s="26">
        <f>NewSKULighting!Y122</f>
        <v>0</v>
      </c>
      <c r="T20" s="26" t="str">
        <f ca="1">NewSKULighting!Z122</f>
        <v/>
      </c>
      <c r="U20" s="26">
        <f ca="1">NewSKULighting!AA122</f>
        <v>0</v>
      </c>
      <c r="V20" s="209" t="str">
        <f ca="1">NewSKULighting!AC122</f>
        <v/>
      </c>
      <c r="W20" s="209" t="str">
        <f ca="1">NewSKULighting!AD122</f>
        <v/>
      </c>
      <c r="X20" s="209" t="str">
        <f ca="1">NewSKULighting!AE122</f>
        <v/>
      </c>
      <c r="Y20" s="209">
        <f ca="1">NewSKULighting!AF122</f>
        <v>0</v>
      </c>
      <c r="Z20" s="209" t="str">
        <f>NewSKULighting!AH122</f>
        <v/>
      </c>
      <c r="AA20" s="209">
        <f>NewSKULighting!AI122</f>
        <v>0</v>
      </c>
      <c r="AB20" s="209" t="str">
        <f>NewSKULighting!AJ122</f>
        <v>NA</v>
      </c>
      <c r="AC20" s="209" t="str">
        <f>NewSKULighting!AK122</f>
        <v/>
      </c>
      <c r="AD20" s="209">
        <f ca="1">NewSKULighting!AL122</f>
        <v>0</v>
      </c>
    </row>
    <row r="21" spans="1:30" x14ac:dyDescent="0.35">
      <c r="A21" s="26">
        <f>NewSKULighting!A123</f>
        <v>0</v>
      </c>
      <c r="B21" s="26">
        <f>NewSKULighting!B123</f>
        <v>0</v>
      </c>
      <c r="C21" s="26">
        <f>NewSKULighting!C123</f>
        <v>0</v>
      </c>
      <c r="D21" s="26">
        <f>NewSKULighting!D123</f>
        <v>0</v>
      </c>
      <c r="E21" s="26">
        <f>NewSKULighting!E123</f>
        <v>0</v>
      </c>
      <c r="F21" s="26" t="str">
        <f ca="1">NewSKULighting!F123</f>
        <v/>
      </c>
      <c r="G21" s="26" t="str">
        <f>NewSKULighting!G123</f>
        <v>None</v>
      </c>
      <c r="H21" s="26">
        <f>NewSKULighting!H123</f>
        <v>0</v>
      </c>
      <c r="I21" s="26" t="str">
        <f>NewSKULighting!I123</f>
        <v/>
      </c>
      <c r="J21" s="26">
        <f>NewSKULighting!J123</f>
        <v>0</v>
      </c>
      <c r="K21" s="26" t="str">
        <f>NewSKULighting!K123</f>
        <v/>
      </c>
      <c r="L21" s="26" t="str">
        <f>NewSKULighting!L123</f>
        <v/>
      </c>
      <c r="M21" s="26" t="str">
        <f>NewSKULighting!M123</f>
        <v>None</v>
      </c>
      <c r="N21" s="26">
        <f>NewSKULighting!N123</f>
        <v>0</v>
      </c>
      <c r="O21" s="26">
        <f>NewSKULighting!O123</f>
        <v>0</v>
      </c>
      <c r="P21" s="26">
        <f ca="1">NewSKULighting!P123</f>
        <v>0</v>
      </c>
      <c r="Q21" s="26">
        <f>NewSKULighting!Q123</f>
        <v>0</v>
      </c>
      <c r="R21" s="26">
        <f ca="1">NewSKULighting!R123</f>
        <v>0</v>
      </c>
      <c r="S21" s="26">
        <f>NewSKULighting!Y123</f>
        <v>0</v>
      </c>
      <c r="T21" s="26" t="str">
        <f ca="1">NewSKULighting!Z123</f>
        <v/>
      </c>
      <c r="U21" s="26">
        <f ca="1">NewSKULighting!AA123</f>
        <v>0</v>
      </c>
      <c r="V21" s="209" t="str">
        <f ca="1">NewSKULighting!AC123</f>
        <v/>
      </c>
      <c r="W21" s="209" t="str">
        <f ca="1">NewSKULighting!AD123</f>
        <v/>
      </c>
      <c r="X21" s="209" t="str">
        <f ca="1">NewSKULighting!AE123</f>
        <v/>
      </c>
      <c r="Y21" s="209">
        <f ca="1">NewSKULighting!AF123</f>
        <v>0</v>
      </c>
      <c r="Z21" s="209" t="str">
        <f>NewSKULighting!AH123</f>
        <v/>
      </c>
      <c r="AA21" s="209">
        <f>NewSKULighting!AI123</f>
        <v>0</v>
      </c>
      <c r="AB21" s="209" t="str">
        <f>NewSKULighting!AJ123</f>
        <v>NA</v>
      </c>
      <c r="AC21" s="209" t="str">
        <f>NewSKULighting!AK123</f>
        <v/>
      </c>
      <c r="AD21" s="209">
        <f ca="1">NewSKULighting!AL123</f>
        <v>0</v>
      </c>
    </row>
    <row r="22" spans="1:30" x14ac:dyDescent="0.35">
      <c r="A22" s="26">
        <f>NewSKULighting!A124</f>
        <v>0</v>
      </c>
      <c r="B22" s="26">
        <f>NewSKULighting!B124</f>
        <v>0</v>
      </c>
      <c r="C22" s="26">
        <f>NewSKULighting!C124</f>
        <v>0</v>
      </c>
      <c r="D22" s="26">
        <f>NewSKULighting!D124</f>
        <v>0</v>
      </c>
      <c r="E22" s="26">
        <f>NewSKULighting!E124</f>
        <v>0</v>
      </c>
      <c r="F22" s="26" t="str">
        <f ca="1">NewSKULighting!F124</f>
        <v/>
      </c>
      <c r="G22" s="26" t="str">
        <f>NewSKULighting!G124</f>
        <v>None</v>
      </c>
      <c r="H22" s="26">
        <f>NewSKULighting!H124</f>
        <v>0</v>
      </c>
      <c r="I22" s="26" t="str">
        <f>NewSKULighting!I124</f>
        <v/>
      </c>
      <c r="J22" s="26">
        <f>NewSKULighting!J124</f>
        <v>0</v>
      </c>
      <c r="K22" s="26" t="str">
        <f>NewSKULighting!K124</f>
        <v/>
      </c>
      <c r="L22" s="26" t="str">
        <f>NewSKULighting!L124</f>
        <v/>
      </c>
      <c r="M22" s="26" t="str">
        <f>NewSKULighting!M124</f>
        <v>None</v>
      </c>
      <c r="N22" s="26">
        <f>NewSKULighting!N124</f>
        <v>0</v>
      </c>
      <c r="O22" s="26">
        <f>NewSKULighting!O124</f>
        <v>0</v>
      </c>
      <c r="P22" s="26">
        <f ca="1">NewSKULighting!P124</f>
        <v>0</v>
      </c>
      <c r="Q22" s="26">
        <f>NewSKULighting!Q124</f>
        <v>0</v>
      </c>
      <c r="R22" s="26">
        <f ca="1">NewSKULighting!R124</f>
        <v>0</v>
      </c>
      <c r="S22" s="26">
        <f>NewSKULighting!Y124</f>
        <v>0</v>
      </c>
      <c r="T22" s="26" t="str">
        <f ca="1">NewSKULighting!Z124</f>
        <v/>
      </c>
      <c r="U22" s="26">
        <f ca="1">NewSKULighting!AA124</f>
        <v>0</v>
      </c>
      <c r="V22" s="209" t="str">
        <f ca="1">NewSKULighting!AC124</f>
        <v/>
      </c>
      <c r="W22" s="209" t="str">
        <f ca="1">NewSKULighting!AD124</f>
        <v/>
      </c>
      <c r="X22" s="209" t="str">
        <f ca="1">NewSKULighting!AE124</f>
        <v/>
      </c>
      <c r="Y22" s="209">
        <f ca="1">NewSKULighting!AF124</f>
        <v>0</v>
      </c>
      <c r="Z22" s="209" t="str">
        <f>NewSKULighting!AH124</f>
        <v/>
      </c>
      <c r="AA22" s="209">
        <f>NewSKULighting!AI124</f>
        <v>0</v>
      </c>
      <c r="AB22" s="209" t="str">
        <f>NewSKULighting!AJ124</f>
        <v>NA</v>
      </c>
      <c r="AC22" s="209" t="str">
        <f>NewSKULighting!AK124</f>
        <v/>
      </c>
      <c r="AD22" s="209">
        <f ca="1">NewSKULighting!AL124</f>
        <v>0</v>
      </c>
    </row>
    <row r="23" spans="1:30" x14ac:dyDescent="0.35">
      <c r="A23" s="26">
        <f>NewSKULighting!A125</f>
        <v>0</v>
      </c>
      <c r="B23" s="26">
        <f>NewSKULighting!B125</f>
        <v>0</v>
      </c>
      <c r="C23" s="26">
        <f>NewSKULighting!C125</f>
        <v>0</v>
      </c>
      <c r="D23" s="26">
        <f>NewSKULighting!D125</f>
        <v>0</v>
      </c>
      <c r="E23" s="26">
        <f>NewSKULighting!E125</f>
        <v>0</v>
      </c>
      <c r="F23" s="26" t="str">
        <f ca="1">NewSKULighting!F125</f>
        <v/>
      </c>
      <c r="G23" s="26" t="str">
        <f>NewSKULighting!G125</f>
        <v>None</v>
      </c>
      <c r="H23" s="26">
        <f>NewSKULighting!H125</f>
        <v>0</v>
      </c>
      <c r="I23" s="26" t="str">
        <f>NewSKULighting!I125</f>
        <v/>
      </c>
      <c r="J23" s="26">
        <f>NewSKULighting!J125</f>
        <v>0</v>
      </c>
      <c r="K23" s="26" t="str">
        <f>NewSKULighting!K125</f>
        <v/>
      </c>
      <c r="L23" s="26" t="str">
        <f>NewSKULighting!L125</f>
        <v/>
      </c>
      <c r="M23" s="26" t="str">
        <f>NewSKULighting!M125</f>
        <v>None</v>
      </c>
      <c r="N23" s="26">
        <f>NewSKULighting!N125</f>
        <v>0</v>
      </c>
      <c r="O23" s="26">
        <f>NewSKULighting!O125</f>
        <v>0</v>
      </c>
      <c r="P23" s="26">
        <f ca="1">NewSKULighting!P125</f>
        <v>0</v>
      </c>
      <c r="Q23" s="26">
        <f>NewSKULighting!Q125</f>
        <v>0</v>
      </c>
      <c r="R23" s="26">
        <f ca="1">NewSKULighting!R125</f>
        <v>0</v>
      </c>
      <c r="S23" s="26">
        <f>NewSKULighting!Y125</f>
        <v>0</v>
      </c>
      <c r="T23" s="26" t="str">
        <f ca="1">NewSKULighting!Z125</f>
        <v/>
      </c>
      <c r="U23" s="26">
        <f ca="1">NewSKULighting!AA125</f>
        <v>0</v>
      </c>
      <c r="V23" s="209" t="str">
        <f ca="1">NewSKULighting!AC125</f>
        <v/>
      </c>
      <c r="W23" s="209" t="str">
        <f ca="1">NewSKULighting!AD125</f>
        <v/>
      </c>
      <c r="X23" s="209" t="str">
        <f ca="1">NewSKULighting!AE125</f>
        <v/>
      </c>
      <c r="Y23" s="209">
        <f ca="1">NewSKULighting!AF125</f>
        <v>0</v>
      </c>
      <c r="Z23" s="209" t="str">
        <f>NewSKULighting!AH125</f>
        <v/>
      </c>
      <c r="AA23" s="209">
        <f>NewSKULighting!AI125</f>
        <v>0</v>
      </c>
      <c r="AB23" s="209" t="str">
        <f>NewSKULighting!AJ125</f>
        <v>NA</v>
      </c>
      <c r="AC23" s="209" t="str">
        <f>NewSKULighting!AK125</f>
        <v/>
      </c>
      <c r="AD23" s="209">
        <f ca="1">NewSKULighting!AL125</f>
        <v>0</v>
      </c>
    </row>
    <row r="24" spans="1:30" x14ac:dyDescent="0.35">
      <c r="A24" s="26">
        <f>NewSKULighting!A126</f>
        <v>0</v>
      </c>
      <c r="B24" s="26">
        <f>NewSKULighting!B126</f>
        <v>0</v>
      </c>
      <c r="C24" s="26">
        <f>NewSKULighting!C126</f>
        <v>0</v>
      </c>
      <c r="D24" s="26">
        <f>NewSKULighting!D126</f>
        <v>0</v>
      </c>
      <c r="E24" s="26">
        <f>NewSKULighting!E126</f>
        <v>0</v>
      </c>
      <c r="F24" s="26" t="str">
        <f ca="1">NewSKULighting!F126</f>
        <v/>
      </c>
      <c r="G24" s="26" t="str">
        <f>NewSKULighting!G126</f>
        <v>None</v>
      </c>
      <c r="H24" s="26">
        <f>NewSKULighting!H126</f>
        <v>0</v>
      </c>
      <c r="I24" s="26" t="str">
        <f>NewSKULighting!I126</f>
        <v/>
      </c>
      <c r="J24" s="26">
        <f>NewSKULighting!J126</f>
        <v>0</v>
      </c>
      <c r="K24" s="26" t="str">
        <f>NewSKULighting!K126</f>
        <v/>
      </c>
      <c r="L24" s="26" t="str">
        <f>NewSKULighting!L126</f>
        <v/>
      </c>
      <c r="M24" s="26" t="str">
        <f>NewSKULighting!M126</f>
        <v>None</v>
      </c>
      <c r="N24" s="26">
        <f>NewSKULighting!N126</f>
        <v>0</v>
      </c>
      <c r="O24" s="26">
        <f>NewSKULighting!O126</f>
        <v>0</v>
      </c>
      <c r="P24" s="26">
        <f ca="1">NewSKULighting!P126</f>
        <v>0</v>
      </c>
      <c r="Q24" s="26">
        <f>NewSKULighting!Q126</f>
        <v>0</v>
      </c>
      <c r="R24" s="26">
        <f ca="1">NewSKULighting!R126</f>
        <v>0</v>
      </c>
      <c r="S24" s="26">
        <f>NewSKULighting!Y126</f>
        <v>0</v>
      </c>
      <c r="T24" s="26" t="str">
        <f ca="1">NewSKULighting!Z126</f>
        <v/>
      </c>
      <c r="U24" s="26">
        <f ca="1">NewSKULighting!AA126</f>
        <v>0</v>
      </c>
      <c r="V24" s="209" t="str">
        <f ca="1">NewSKULighting!AC126</f>
        <v/>
      </c>
      <c r="W24" s="209" t="str">
        <f ca="1">NewSKULighting!AD126</f>
        <v/>
      </c>
      <c r="X24" s="209" t="str">
        <f ca="1">NewSKULighting!AE126</f>
        <v/>
      </c>
      <c r="Y24" s="209">
        <f ca="1">NewSKULighting!AF126</f>
        <v>0</v>
      </c>
      <c r="Z24" s="209" t="str">
        <f>NewSKULighting!AH126</f>
        <v/>
      </c>
      <c r="AA24" s="209">
        <f>NewSKULighting!AI126</f>
        <v>0</v>
      </c>
      <c r="AB24" s="209" t="str">
        <f>NewSKULighting!AJ126</f>
        <v>NA</v>
      </c>
      <c r="AC24" s="209" t="str">
        <f>NewSKULighting!AK126</f>
        <v/>
      </c>
      <c r="AD24" s="209">
        <f ca="1">NewSKULighting!AL126</f>
        <v>0</v>
      </c>
    </row>
    <row r="25" spans="1:30" x14ac:dyDescent="0.35">
      <c r="A25" s="26">
        <f>NewSKULighting!A127</f>
        <v>0</v>
      </c>
      <c r="B25" s="26">
        <f>NewSKULighting!B127</f>
        <v>0</v>
      </c>
      <c r="C25" s="26">
        <f>NewSKULighting!C127</f>
        <v>0</v>
      </c>
      <c r="D25" s="26">
        <f>NewSKULighting!D127</f>
        <v>0</v>
      </c>
      <c r="E25" s="26">
        <f>NewSKULighting!E127</f>
        <v>0</v>
      </c>
      <c r="F25" s="26" t="str">
        <f ca="1">NewSKULighting!F127</f>
        <v/>
      </c>
      <c r="G25" s="26" t="str">
        <f>NewSKULighting!G127</f>
        <v>None</v>
      </c>
      <c r="H25" s="26">
        <f>NewSKULighting!H127</f>
        <v>0</v>
      </c>
      <c r="I25" s="26" t="str">
        <f>NewSKULighting!I127</f>
        <v/>
      </c>
      <c r="J25" s="26">
        <f>NewSKULighting!J127</f>
        <v>0</v>
      </c>
      <c r="K25" s="26" t="str">
        <f>NewSKULighting!K127</f>
        <v/>
      </c>
      <c r="L25" s="26" t="str">
        <f>NewSKULighting!L127</f>
        <v/>
      </c>
      <c r="M25" s="26" t="str">
        <f>NewSKULighting!M127</f>
        <v>None</v>
      </c>
      <c r="N25" s="26">
        <f>NewSKULighting!N127</f>
        <v>0</v>
      </c>
      <c r="O25" s="26">
        <f>NewSKULighting!O127</f>
        <v>0</v>
      </c>
      <c r="P25" s="26">
        <f ca="1">NewSKULighting!P127</f>
        <v>0</v>
      </c>
      <c r="Q25" s="26">
        <f>NewSKULighting!Q127</f>
        <v>0</v>
      </c>
      <c r="R25" s="26">
        <f ca="1">NewSKULighting!R127</f>
        <v>0</v>
      </c>
      <c r="S25" s="26">
        <f>NewSKULighting!Y127</f>
        <v>0</v>
      </c>
      <c r="T25" s="26" t="str">
        <f ca="1">NewSKULighting!Z127</f>
        <v/>
      </c>
      <c r="U25" s="26">
        <f ca="1">NewSKULighting!AA127</f>
        <v>0</v>
      </c>
      <c r="V25" s="209" t="str">
        <f ca="1">NewSKULighting!AC127</f>
        <v/>
      </c>
      <c r="W25" s="209" t="str">
        <f ca="1">NewSKULighting!AD127</f>
        <v/>
      </c>
      <c r="X25" s="209" t="str">
        <f ca="1">NewSKULighting!AE127</f>
        <v/>
      </c>
      <c r="Y25" s="209">
        <f ca="1">NewSKULighting!AF127</f>
        <v>0</v>
      </c>
      <c r="Z25" s="209" t="str">
        <f>NewSKULighting!AH127</f>
        <v/>
      </c>
      <c r="AA25" s="209">
        <f>NewSKULighting!AI127</f>
        <v>0</v>
      </c>
      <c r="AB25" s="209" t="str">
        <f>NewSKULighting!AJ127</f>
        <v>NA</v>
      </c>
      <c r="AC25" s="209" t="str">
        <f>NewSKULighting!AK127</f>
        <v/>
      </c>
      <c r="AD25" s="209">
        <f ca="1">NewSKULighting!AL127</f>
        <v>0</v>
      </c>
    </row>
    <row r="26" spans="1:30" x14ac:dyDescent="0.35">
      <c r="A26" s="26">
        <f>NewSKULighting!A128</f>
        <v>0</v>
      </c>
      <c r="B26" s="26">
        <f>NewSKULighting!B128</f>
        <v>0</v>
      </c>
      <c r="C26" s="26">
        <f>NewSKULighting!C128</f>
        <v>0</v>
      </c>
      <c r="D26" s="26">
        <f>NewSKULighting!D128</f>
        <v>0</v>
      </c>
      <c r="E26" s="26">
        <f>NewSKULighting!E128</f>
        <v>0</v>
      </c>
      <c r="F26" s="26" t="str">
        <f ca="1">NewSKULighting!F128</f>
        <v/>
      </c>
      <c r="G26" s="26" t="str">
        <f>NewSKULighting!G128</f>
        <v>None</v>
      </c>
      <c r="H26" s="26">
        <f>NewSKULighting!H128</f>
        <v>0</v>
      </c>
      <c r="I26" s="26" t="str">
        <f>NewSKULighting!I128</f>
        <v/>
      </c>
      <c r="J26" s="26">
        <f>NewSKULighting!J128</f>
        <v>0</v>
      </c>
      <c r="K26" s="26" t="str">
        <f>NewSKULighting!K128</f>
        <v/>
      </c>
      <c r="L26" s="26" t="str">
        <f>NewSKULighting!L128</f>
        <v/>
      </c>
      <c r="M26" s="26" t="str">
        <f>NewSKULighting!M128</f>
        <v>None</v>
      </c>
      <c r="N26" s="26">
        <f>NewSKULighting!N128</f>
        <v>0</v>
      </c>
      <c r="O26" s="26">
        <f>NewSKULighting!O128</f>
        <v>0</v>
      </c>
      <c r="P26" s="26">
        <f ca="1">NewSKULighting!P128</f>
        <v>0</v>
      </c>
      <c r="Q26" s="26">
        <f>NewSKULighting!Q128</f>
        <v>0</v>
      </c>
      <c r="R26" s="26">
        <f ca="1">NewSKULighting!R128</f>
        <v>0</v>
      </c>
      <c r="S26" s="26">
        <f>NewSKULighting!Y128</f>
        <v>0</v>
      </c>
      <c r="T26" s="26" t="str">
        <f ca="1">NewSKULighting!Z128</f>
        <v/>
      </c>
      <c r="U26" s="26">
        <f ca="1">NewSKULighting!AA128</f>
        <v>0</v>
      </c>
      <c r="V26" s="209" t="str">
        <f ca="1">NewSKULighting!AC128</f>
        <v/>
      </c>
      <c r="W26" s="209" t="str">
        <f ca="1">NewSKULighting!AD128</f>
        <v/>
      </c>
      <c r="X26" s="209" t="str">
        <f ca="1">NewSKULighting!AE128</f>
        <v/>
      </c>
      <c r="Y26" s="209">
        <f ca="1">NewSKULighting!AF128</f>
        <v>0</v>
      </c>
      <c r="Z26" s="209" t="str">
        <f>NewSKULighting!AH128</f>
        <v/>
      </c>
      <c r="AA26" s="209">
        <f>NewSKULighting!AI128</f>
        <v>0</v>
      </c>
      <c r="AB26" s="209" t="str">
        <f>NewSKULighting!AJ128</f>
        <v>NA</v>
      </c>
      <c r="AC26" s="209" t="str">
        <f>NewSKULighting!AK128</f>
        <v/>
      </c>
      <c r="AD26" s="209">
        <f ca="1">NewSKULighting!AL128</f>
        <v>0</v>
      </c>
    </row>
    <row r="27" spans="1:30" x14ac:dyDescent="0.35">
      <c r="A27" s="26">
        <f>NewSKULighting!A129</f>
        <v>0</v>
      </c>
      <c r="B27" s="26">
        <f>NewSKULighting!B129</f>
        <v>0</v>
      </c>
      <c r="C27" s="26">
        <f>NewSKULighting!C129</f>
        <v>0</v>
      </c>
      <c r="D27" s="26">
        <f>NewSKULighting!D129</f>
        <v>0</v>
      </c>
      <c r="E27" s="26">
        <f>NewSKULighting!E129</f>
        <v>0</v>
      </c>
      <c r="F27" s="26" t="str">
        <f ca="1">NewSKULighting!F129</f>
        <v/>
      </c>
      <c r="G27" s="26" t="str">
        <f>NewSKULighting!G129</f>
        <v>None</v>
      </c>
      <c r="H27" s="26">
        <f>NewSKULighting!H129</f>
        <v>0</v>
      </c>
      <c r="I27" s="26" t="str">
        <f>NewSKULighting!I129</f>
        <v/>
      </c>
      <c r="J27" s="26">
        <f>NewSKULighting!J129</f>
        <v>0</v>
      </c>
      <c r="K27" s="26" t="str">
        <f>NewSKULighting!K129</f>
        <v/>
      </c>
      <c r="L27" s="26" t="str">
        <f>NewSKULighting!L129</f>
        <v/>
      </c>
      <c r="M27" s="26" t="str">
        <f>NewSKULighting!M129</f>
        <v>None</v>
      </c>
      <c r="N27" s="26">
        <f>NewSKULighting!N129</f>
        <v>0</v>
      </c>
      <c r="O27" s="26">
        <f>NewSKULighting!O129</f>
        <v>0</v>
      </c>
      <c r="P27" s="26">
        <f ca="1">NewSKULighting!P129</f>
        <v>0</v>
      </c>
      <c r="Q27" s="26">
        <f>NewSKULighting!Q129</f>
        <v>0</v>
      </c>
      <c r="R27" s="26">
        <f ca="1">NewSKULighting!R129</f>
        <v>0</v>
      </c>
      <c r="S27" s="26">
        <f>NewSKULighting!Y129</f>
        <v>0</v>
      </c>
      <c r="T27" s="26" t="str">
        <f ca="1">NewSKULighting!Z129</f>
        <v/>
      </c>
      <c r="U27" s="26">
        <f ca="1">NewSKULighting!AA129</f>
        <v>0</v>
      </c>
      <c r="V27" s="209" t="str">
        <f ca="1">NewSKULighting!AC129</f>
        <v/>
      </c>
      <c r="W27" s="209" t="str">
        <f ca="1">NewSKULighting!AD129</f>
        <v/>
      </c>
      <c r="X27" s="209" t="str">
        <f ca="1">NewSKULighting!AE129</f>
        <v/>
      </c>
      <c r="Y27" s="209">
        <f ca="1">NewSKULighting!AF129</f>
        <v>0</v>
      </c>
      <c r="Z27" s="209" t="str">
        <f>NewSKULighting!AH129</f>
        <v/>
      </c>
      <c r="AA27" s="209">
        <f>NewSKULighting!AI129</f>
        <v>0</v>
      </c>
      <c r="AB27" s="209" t="str">
        <f>NewSKULighting!AJ129</f>
        <v>NA</v>
      </c>
      <c r="AC27" s="209" t="str">
        <f>NewSKULighting!AK129</f>
        <v/>
      </c>
      <c r="AD27" s="209">
        <f ca="1">NewSKULighting!AL129</f>
        <v>0</v>
      </c>
    </row>
    <row r="28" spans="1:30" x14ac:dyDescent="0.35">
      <c r="A28" s="26">
        <f>NewSKULighting!A130</f>
        <v>0</v>
      </c>
      <c r="B28" s="26">
        <f>NewSKULighting!B130</f>
        <v>0</v>
      </c>
      <c r="C28" s="26">
        <f>NewSKULighting!C130</f>
        <v>0</v>
      </c>
      <c r="D28" s="26">
        <f>NewSKULighting!D130</f>
        <v>0</v>
      </c>
      <c r="E28" s="26">
        <f>NewSKULighting!E130</f>
        <v>0</v>
      </c>
      <c r="F28" s="26" t="str">
        <f ca="1">NewSKULighting!F130</f>
        <v/>
      </c>
      <c r="G28" s="26" t="str">
        <f>NewSKULighting!G130</f>
        <v>None</v>
      </c>
      <c r="H28" s="26">
        <f>NewSKULighting!H130</f>
        <v>0</v>
      </c>
      <c r="I28" s="26" t="str">
        <f>NewSKULighting!I130</f>
        <v/>
      </c>
      <c r="J28" s="26">
        <f>NewSKULighting!J130</f>
        <v>0</v>
      </c>
      <c r="K28" s="26" t="str">
        <f>NewSKULighting!K130</f>
        <v/>
      </c>
      <c r="L28" s="26" t="str">
        <f>NewSKULighting!L130</f>
        <v/>
      </c>
      <c r="M28" s="26" t="str">
        <f>NewSKULighting!M130</f>
        <v>None</v>
      </c>
      <c r="N28" s="26">
        <f>NewSKULighting!N130</f>
        <v>0</v>
      </c>
      <c r="O28" s="26">
        <f>NewSKULighting!O130</f>
        <v>0</v>
      </c>
      <c r="P28" s="26">
        <f ca="1">NewSKULighting!P130</f>
        <v>0</v>
      </c>
      <c r="Q28" s="26">
        <f>NewSKULighting!Q130</f>
        <v>0</v>
      </c>
      <c r="R28" s="26">
        <f ca="1">NewSKULighting!R130</f>
        <v>0</v>
      </c>
      <c r="S28" s="26">
        <f>NewSKULighting!Y130</f>
        <v>0</v>
      </c>
      <c r="T28" s="26" t="str">
        <f ca="1">NewSKULighting!Z130</f>
        <v/>
      </c>
      <c r="U28" s="26">
        <f ca="1">NewSKULighting!AA130</f>
        <v>0</v>
      </c>
      <c r="V28" s="209" t="str">
        <f ca="1">NewSKULighting!AC130</f>
        <v/>
      </c>
      <c r="W28" s="209" t="str">
        <f ca="1">NewSKULighting!AD130</f>
        <v/>
      </c>
      <c r="X28" s="209" t="str">
        <f ca="1">NewSKULighting!AE130</f>
        <v/>
      </c>
      <c r="Y28" s="209">
        <f ca="1">NewSKULighting!AF130</f>
        <v>0</v>
      </c>
      <c r="Z28" s="209" t="str">
        <f>NewSKULighting!AH130</f>
        <v/>
      </c>
      <c r="AA28" s="209">
        <f>NewSKULighting!AI130</f>
        <v>0</v>
      </c>
      <c r="AB28" s="209" t="str">
        <f>NewSKULighting!AJ130</f>
        <v>NA</v>
      </c>
      <c r="AC28" s="209" t="str">
        <f>NewSKULighting!AK130</f>
        <v/>
      </c>
      <c r="AD28" s="209">
        <f ca="1">NewSKULighting!AL130</f>
        <v>0</v>
      </c>
    </row>
    <row r="29" spans="1:30" x14ac:dyDescent="0.35">
      <c r="A29" s="26">
        <f>NewSKULighting!A131</f>
        <v>0</v>
      </c>
      <c r="B29" s="26">
        <f>NewSKULighting!B131</f>
        <v>0</v>
      </c>
      <c r="C29" s="26">
        <f>NewSKULighting!C131</f>
        <v>0</v>
      </c>
      <c r="D29" s="26">
        <f>NewSKULighting!D131</f>
        <v>0</v>
      </c>
      <c r="E29" s="26">
        <f>NewSKULighting!E131</f>
        <v>0</v>
      </c>
      <c r="F29" s="26" t="str">
        <f ca="1">NewSKULighting!F131</f>
        <v/>
      </c>
      <c r="G29" s="26" t="str">
        <f>NewSKULighting!G131</f>
        <v>None</v>
      </c>
      <c r="H29" s="26">
        <f>NewSKULighting!H131</f>
        <v>0</v>
      </c>
      <c r="I29" s="26" t="str">
        <f>NewSKULighting!I131</f>
        <v/>
      </c>
      <c r="J29" s="26">
        <f>NewSKULighting!J131</f>
        <v>0</v>
      </c>
      <c r="K29" s="26" t="str">
        <f>NewSKULighting!K131</f>
        <v/>
      </c>
      <c r="L29" s="26" t="str">
        <f>NewSKULighting!L131</f>
        <v/>
      </c>
      <c r="M29" s="26" t="str">
        <f>NewSKULighting!M131</f>
        <v>None</v>
      </c>
      <c r="N29" s="26">
        <f>NewSKULighting!N131</f>
        <v>0</v>
      </c>
      <c r="O29" s="26">
        <f>NewSKULighting!O131</f>
        <v>0</v>
      </c>
      <c r="P29" s="26">
        <f ca="1">NewSKULighting!P131</f>
        <v>0</v>
      </c>
      <c r="Q29" s="26">
        <f>NewSKULighting!Q131</f>
        <v>0</v>
      </c>
      <c r="R29" s="26">
        <f ca="1">NewSKULighting!R131</f>
        <v>0</v>
      </c>
      <c r="S29" s="26">
        <f>NewSKULighting!Y131</f>
        <v>0</v>
      </c>
      <c r="T29" s="26" t="str">
        <f ca="1">NewSKULighting!Z131</f>
        <v/>
      </c>
      <c r="U29" s="26">
        <f ca="1">NewSKULighting!AA131</f>
        <v>0</v>
      </c>
      <c r="V29" s="209" t="str">
        <f ca="1">NewSKULighting!AC131</f>
        <v/>
      </c>
      <c r="W29" s="209" t="str">
        <f ca="1">NewSKULighting!AD131</f>
        <v/>
      </c>
      <c r="X29" s="209" t="str">
        <f ca="1">NewSKULighting!AE131</f>
        <v/>
      </c>
      <c r="Y29" s="209">
        <f ca="1">NewSKULighting!AF131</f>
        <v>0</v>
      </c>
      <c r="Z29" s="209" t="str">
        <f>NewSKULighting!AH131</f>
        <v/>
      </c>
      <c r="AA29" s="209">
        <f>NewSKULighting!AI131</f>
        <v>0</v>
      </c>
      <c r="AB29" s="209" t="str">
        <f>NewSKULighting!AJ131</f>
        <v>NA</v>
      </c>
      <c r="AC29" s="209" t="str">
        <f>NewSKULighting!AK131</f>
        <v/>
      </c>
      <c r="AD29" s="209">
        <f ca="1">NewSKULighting!AL131</f>
        <v>0</v>
      </c>
    </row>
    <row r="30" spans="1:30" x14ac:dyDescent="0.35">
      <c r="A30" s="26">
        <f>NewSKULighting!A132</f>
        <v>0</v>
      </c>
      <c r="B30" s="26">
        <f>NewSKULighting!B132</f>
        <v>0</v>
      </c>
      <c r="C30" s="26">
        <f>NewSKULighting!C132</f>
        <v>0</v>
      </c>
      <c r="D30" s="26">
        <f>NewSKULighting!D132</f>
        <v>0</v>
      </c>
      <c r="E30" s="26">
        <f>NewSKULighting!E132</f>
        <v>0</v>
      </c>
      <c r="F30" s="26" t="str">
        <f ca="1">NewSKULighting!F132</f>
        <v/>
      </c>
      <c r="G30" s="26" t="str">
        <f>NewSKULighting!G132</f>
        <v>None</v>
      </c>
      <c r="H30" s="26">
        <f>NewSKULighting!H132</f>
        <v>0</v>
      </c>
      <c r="I30" s="26" t="str">
        <f>NewSKULighting!I132</f>
        <v/>
      </c>
      <c r="J30" s="26">
        <f>NewSKULighting!J132</f>
        <v>0</v>
      </c>
      <c r="K30" s="26" t="str">
        <f>NewSKULighting!K132</f>
        <v/>
      </c>
      <c r="L30" s="26" t="str">
        <f>NewSKULighting!L132</f>
        <v/>
      </c>
      <c r="M30" s="26" t="str">
        <f>NewSKULighting!M132</f>
        <v>None</v>
      </c>
      <c r="N30" s="26">
        <f>NewSKULighting!N132</f>
        <v>0</v>
      </c>
      <c r="O30" s="26">
        <f>NewSKULighting!O132</f>
        <v>0</v>
      </c>
      <c r="P30" s="26">
        <f ca="1">NewSKULighting!P132</f>
        <v>0</v>
      </c>
      <c r="Q30" s="26">
        <f>NewSKULighting!Q132</f>
        <v>0</v>
      </c>
      <c r="R30" s="26">
        <f ca="1">NewSKULighting!R132</f>
        <v>0</v>
      </c>
      <c r="S30" s="26">
        <f>NewSKULighting!Y132</f>
        <v>0</v>
      </c>
      <c r="T30" s="26" t="str">
        <f ca="1">NewSKULighting!Z132</f>
        <v/>
      </c>
      <c r="U30" s="26">
        <f ca="1">NewSKULighting!AA132</f>
        <v>0</v>
      </c>
      <c r="V30" s="209" t="str">
        <f ca="1">NewSKULighting!AC132</f>
        <v/>
      </c>
      <c r="W30" s="209" t="str">
        <f ca="1">NewSKULighting!AD132</f>
        <v/>
      </c>
      <c r="X30" s="209" t="str">
        <f ca="1">NewSKULighting!AE132</f>
        <v/>
      </c>
      <c r="Y30" s="209">
        <f ca="1">NewSKULighting!AF132</f>
        <v>0</v>
      </c>
      <c r="Z30" s="209" t="str">
        <f>NewSKULighting!AH132</f>
        <v/>
      </c>
      <c r="AA30" s="209">
        <f>NewSKULighting!AI132</f>
        <v>0</v>
      </c>
      <c r="AB30" s="209" t="str">
        <f>NewSKULighting!AJ132</f>
        <v>NA</v>
      </c>
      <c r="AC30" s="209" t="str">
        <f>NewSKULighting!AK132</f>
        <v/>
      </c>
      <c r="AD30" s="209">
        <f ca="1">NewSKULighting!AL132</f>
        <v>0</v>
      </c>
    </row>
    <row r="31" spans="1:30" x14ac:dyDescent="0.35">
      <c r="A31" s="26">
        <f>NewSKULighting!A133</f>
        <v>0</v>
      </c>
      <c r="B31" s="26">
        <f>NewSKULighting!B133</f>
        <v>0</v>
      </c>
      <c r="C31" s="26">
        <f>NewSKULighting!C133</f>
        <v>0</v>
      </c>
      <c r="D31" s="26">
        <f>NewSKULighting!D133</f>
        <v>0</v>
      </c>
      <c r="E31" s="26">
        <f>NewSKULighting!E133</f>
        <v>0</v>
      </c>
      <c r="F31" s="26" t="str">
        <f ca="1">NewSKULighting!F133</f>
        <v/>
      </c>
      <c r="G31" s="26" t="str">
        <f>NewSKULighting!G133</f>
        <v>None</v>
      </c>
      <c r="H31" s="26">
        <f>NewSKULighting!H133</f>
        <v>0</v>
      </c>
      <c r="I31" s="26" t="str">
        <f>NewSKULighting!I133</f>
        <v/>
      </c>
      <c r="J31" s="26">
        <f>NewSKULighting!J133</f>
        <v>0</v>
      </c>
      <c r="K31" s="26" t="str">
        <f>NewSKULighting!K133</f>
        <v/>
      </c>
      <c r="L31" s="26" t="str">
        <f>NewSKULighting!L133</f>
        <v/>
      </c>
      <c r="M31" s="26" t="str">
        <f>NewSKULighting!M133</f>
        <v>None</v>
      </c>
      <c r="N31" s="26">
        <f>NewSKULighting!N133</f>
        <v>0</v>
      </c>
      <c r="O31" s="26">
        <f>NewSKULighting!O133</f>
        <v>0</v>
      </c>
      <c r="P31" s="26">
        <f ca="1">NewSKULighting!P133</f>
        <v>0</v>
      </c>
      <c r="Q31" s="26">
        <f>NewSKULighting!Q133</f>
        <v>0</v>
      </c>
      <c r="R31" s="26">
        <f ca="1">NewSKULighting!R133</f>
        <v>0</v>
      </c>
      <c r="S31" s="26">
        <f>NewSKULighting!Y133</f>
        <v>0</v>
      </c>
      <c r="T31" s="26" t="str">
        <f ca="1">NewSKULighting!Z133</f>
        <v/>
      </c>
      <c r="U31" s="26">
        <f ca="1">NewSKULighting!AA133</f>
        <v>0</v>
      </c>
      <c r="V31" s="209" t="str">
        <f ca="1">NewSKULighting!AC133</f>
        <v/>
      </c>
      <c r="W31" s="209" t="str">
        <f ca="1">NewSKULighting!AD133</f>
        <v/>
      </c>
      <c r="X31" s="209" t="str">
        <f ca="1">NewSKULighting!AE133</f>
        <v/>
      </c>
      <c r="Y31" s="209">
        <f ca="1">NewSKULighting!AF133</f>
        <v>0</v>
      </c>
      <c r="Z31" s="209" t="str">
        <f>NewSKULighting!AH133</f>
        <v/>
      </c>
      <c r="AA31" s="209">
        <f>NewSKULighting!AI133</f>
        <v>0</v>
      </c>
      <c r="AB31" s="209" t="str">
        <f>NewSKULighting!AJ133</f>
        <v>NA</v>
      </c>
      <c r="AC31" s="209" t="str">
        <f>NewSKULighting!AK133</f>
        <v/>
      </c>
      <c r="AD31" s="209">
        <f ca="1">NewSKULighting!AL133</f>
        <v>0</v>
      </c>
    </row>
    <row r="32" spans="1:30" x14ac:dyDescent="0.35">
      <c r="A32" s="26">
        <f>NewSKULighting!A134</f>
        <v>0</v>
      </c>
      <c r="B32" s="26">
        <f>NewSKULighting!B134</f>
        <v>0</v>
      </c>
      <c r="C32" s="26">
        <f>NewSKULighting!C134</f>
        <v>0</v>
      </c>
      <c r="D32" s="26">
        <f>NewSKULighting!D134</f>
        <v>0</v>
      </c>
      <c r="E32" s="26">
        <f>NewSKULighting!E134</f>
        <v>0</v>
      </c>
      <c r="F32" s="26" t="str">
        <f ca="1">NewSKULighting!F134</f>
        <v/>
      </c>
      <c r="G32" s="26" t="str">
        <f>NewSKULighting!G134</f>
        <v>None</v>
      </c>
      <c r="H32" s="26">
        <f>NewSKULighting!H134</f>
        <v>0</v>
      </c>
      <c r="I32" s="26" t="str">
        <f>NewSKULighting!I134</f>
        <v/>
      </c>
      <c r="J32" s="26">
        <f>NewSKULighting!J134</f>
        <v>0</v>
      </c>
      <c r="K32" s="26" t="str">
        <f>NewSKULighting!K134</f>
        <v/>
      </c>
      <c r="L32" s="26" t="str">
        <f>NewSKULighting!L134</f>
        <v/>
      </c>
      <c r="M32" s="26" t="str">
        <f>NewSKULighting!M134</f>
        <v>None</v>
      </c>
      <c r="N32" s="26">
        <f>NewSKULighting!N134</f>
        <v>0</v>
      </c>
      <c r="O32" s="26">
        <f>NewSKULighting!O134</f>
        <v>0</v>
      </c>
      <c r="P32" s="26">
        <f ca="1">NewSKULighting!P134</f>
        <v>0</v>
      </c>
      <c r="Q32" s="26">
        <f>NewSKULighting!Q134</f>
        <v>0</v>
      </c>
      <c r="R32" s="26">
        <f ca="1">NewSKULighting!R134</f>
        <v>0</v>
      </c>
      <c r="S32" s="26">
        <f>NewSKULighting!Y134</f>
        <v>0</v>
      </c>
      <c r="T32" s="26" t="str">
        <f ca="1">NewSKULighting!Z134</f>
        <v/>
      </c>
      <c r="U32" s="26">
        <f ca="1">NewSKULighting!AA134</f>
        <v>0</v>
      </c>
      <c r="V32" s="209" t="str">
        <f ca="1">NewSKULighting!AC134</f>
        <v/>
      </c>
      <c r="W32" s="209" t="str">
        <f ca="1">NewSKULighting!AD134</f>
        <v/>
      </c>
      <c r="X32" s="209" t="str">
        <f ca="1">NewSKULighting!AE134</f>
        <v/>
      </c>
      <c r="Y32" s="209">
        <f ca="1">NewSKULighting!AF134</f>
        <v>0</v>
      </c>
      <c r="Z32" s="209" t="str">
        <f>NewSKULighting!AH134</f>
        <v/>
      </c>
      <c r="AA32" s="209">
        <f>NewSKULighting!AI134</f>
        <v>0</v>
      </c>
      <c r="AB32" s="209" t="str">
        <f>NewSKULighting!AJ134</f>
        <v>NA</v>
      </c>
      <c r="AC32" s="209" t="str">
        <f>NewSKULighting!AK134</f>
        <v/>
      </c>
      <c r="AD32" s="209">
        <f ca="1">NewSKULighting!AL134</f>
        <v>0</v>
      </c>
    </row>
    <row r="33" spans="1:30" x14ac:dyDescent="0.35">
      <c r="A33" s="26">
        <f>NewSKULighting!A135</f>
        <v>0</v>
      </c>
      <c r="B33" s="26">
        <f>NewSKULighting!B135</f>
        <v>0</v>
      </c>
      <c r="C33" s="26">
        <f>NewSKULighting!C135</f>
        <v>0</v>
      </c>
      <c r="D33" s="26">
        <f>NewSKULighting!D135</f>
        <v>0</v>
      </c>
      <c r="E33" s="26">
        <f>NewSKULighting!E135</f>
        <v>0</v>
      </c>
      <c r="F33" s="26" t="str">
        <f ca="1">NewSKULighting!F135</f>
        <v/>
      </c>
      <c r="G33" s="26" t="str">
        <f>NewSKULighting!G135</f>
        <v>None</v>
      </c>
      <c r="H33" s="26">
        <f>NewSKULighting!H135</f>
        <v>0</v>
      </c>
      <c r="I33" s="26" t="str">
        <f>NewSKULighting!I135</f>
        <v/>
      </c>
      <c r="J33" s="26">
        <f>NewSKULighting!J135</f>
        <v>0</v>
      </c>
      <c r="K33" s="26" t="str">
        <f>NewSKULighting!K135</f>
        <v/>
      </c>
      <c r="L33" s="26" t="str">
        <f>NewSKULighting!L135</f>
        <v/>
      </c>
      <c r="M33" s="26" t="str">
        <f>NewSKULighting!M135</f>
        <v>None</v>
      </c>
      <c r="N33" s="26">
        <f>NewSKULighting!N135</f>
        <v>0</v>
      </c>
      <c r="O33" s="26">
        <f>NewSKULighting!O135</f>
        <v>0</v>
      </c>
      <c r="P33" s="26">
        <f ca="1">NewSKULighting!P135</f>
        <v>0</v>
      </c>
      <c r="Q33" s="26">
        <f>NewSKULighting!Q135</f>
        <v>0</v>
      </c>
      <c r="R33" s="26">
        <f ca="1">NewSKULighting!R135</f>
        <v>0</v>
      </c>
      <c r="S33" s="26">
        <f>NewSKULighting!Y135</f>
        <v>0</v>
      </c>
      <c r="T33" s="26" t="str">
        <f ca="1">NewSKULighting!Z135</f>
        <v/>
      </c>
      <c r="U33" s="26">
        <f ca="1">NewSKULighting!AA135</f>
        <v>0</v>
      </c>
      <c r="V33" s="209" t="str">
        <f ca="1">NewSKULighting!AC135</f>
        <v/>
      </c>
      <c r="W33" s="209" t="str">
        <f ca="1">NewSKULighting!AD135</f>
        <v/>
      </c>
      <c r="X33" s="209" t="str">
        <f ca="1">NewSKULighting!AE135</f>
        <v/>
      </c>
      <c r="Y33" s="209">
        <f ca="1">NewSKULighting!AF135</f>
        <v>0</v>
      </c>
      <c r="Z33" s="209" t="str">
        <f>NewSKULighting!AH135</f>
        <v/>
      </c>
      <c r="AA33" s="209">
        <f>NewSKULighting!AI135</f>
        <v>0</v>
      </c>
      <c r="AB33" s="209" t="str">
        <f>NewSKULighting!AJ135</f>
        <v>NA</v>
      </c>
      <c r="AC33" s="209" t="str">
        <f>NewSKULighting!AK135</f>
        <v/>
      </c>
      <c r="AD33" s="209">
        <f ca="1">NewSKULighting!AL135</f>
        <v>0</v>
      </c>
    </row>
    <row r="34" spans="1:30" x14ac:dyDescent="0.35">
      <c r="A34" s="26">
        <f>NewSKULighting!A136</f>
        <v>0</v>
      </c>
      <c r="B34" s="26">
        <f>NewSKULighting!B136</f>
        <v>0</v>
      </c>
      <c r="C34" s="26">
        <f>NewSKULighting!C136</f>
        <v>0</v>
      </c>
      <c r="D34" s="26">
        <f>NewSKULighting!D136</f>
        <v>0</v>
      </c>
      <c r="E34" s="26">
        <f>NewSKULighting!E136</f>
        <v>0</v>
      </c>
      <c r="F34" s="26" t="str">
        <f ca="1">NewSKULighting!F136</f>
        <v/>
      </c>
      <c r="G34" s="26" t="str">
        <f>NewSKULighting!G136</f>
        <v>None</v>
      </c>
      <c r="H34" s="26">
        <f>NewSKULighting!H136</f>
        <v>0</v>
      </c>
      <c r="I34" s="26" t="str">
        <f>NewSKULighting!I136</f>
        <v/>
      </c>
      <c r="J34" s="26">
        <f>NewSKULighting!J136</f>
        <v>0</v>
      </c>
      <c r="K34" s="26" t="str">
        <f>NewSKULighting!K136</f>
        <v/>
      </c>
      <c r="L34" s="26" t="str">
        <f>NewSKULighting!L136</f>
        <v/>
      </c>
      <c r="M34" s="26" t="str">
        <f>NewSKULighting!M136</f>
        <v>None</v>
      </c>
      <c r="N34" s="26">
        <f>NewSKULighting!N136</f>
        <v>0</v>
      </c>
      <c r="O34" s="26">
        <f>NewSKULighting!O136</f>
        <v>0</v>
      </c>
      <c r="P34" s="26">
        <f ca="1">NewSKULighting!P136</f>
        <v>0</v>
      </c>
      <c r="Q34" s="26">
        <f>NewSKULighting!Q136</f>
        <v>0</v>
      </c>
      <c r="R34" s="26">
        <f ca="1">NewSKULighting!R136</f>
        <v>0</v>
      </c>
      <c r="S34" s="26">
        <f>NewSKULighting!Y136</f>
        <v>0</v>
      </c>
      <c r="T34" s="26" t="str">
        <f ca="1">NewSKULighting!Z136</f>
        <v/>
      </c>
      <c r="U34" s="26">
        <f ca="1">NewSKULighting!AA136</f>
        <v>0</v>
      </c>
      <c r="V34" s="209" t="str">
        <f ca="1">NewSKULighting!AC136</f>
        <v/>
      </c>
      <c r="W34" s="209" t="str">
        <f ca="1">NewSKULighting!AD136</f>
        <v/>
      </c>
      <c r="X34" s="209" t="str">
        <f ca="1">NewSKULighting!AE136</f>
        <v/>
      </c>
      <c r="Y34" s="209">
        <f ca="1">NewSKULighting!AF136</f>
        <v>0</v>
      </c>
      <c r="Z34" s="209" t="str">
        <f>NewSKULighting!AH136</f>
        <v/>
      </c>
      <c r="AA34" s="209">
        <f>NewSKULighting!AI136</f>
        <v>0</v>
      </c>
      <c r="AB34" s="209" t="str">
        <f>NewSKULighting!AJ136</f>
        <v>NA</v>
      </c>
      <c r="AC34" s="209" t="str">
        <f>NewSKULighting!AK136</f>
        <v/>
      </c>
      <c r="AD34" s="209">
        <f ca="1">NewSKULighting!AL136</f>
        <v>0</v>
      </c>
    </row>
    <row r="35" spans="1:30" x14ac:dyDescent="0.35">
      <c r="A35" s="26">
        <f>NewSKULighting!A137</f>
        <v>0</v>
      </c>
      <c r="B35" s="26">
        <f>NewSKULighting!B137</f>
        <v>0</v>
      </c>
      <c r="C35" s="26">
        <f>NewSKULighting!C137</f>
        <v>0</v>
      </c>
      <c r="D35" s="26">
        <f>NewSKULighting!D137</f>
        <v>0</v>
      </c>
      <c r="E35" s="26">
        <f>NewSKULighting!E137</f>
        <v>0</v>
      </c>
      <c r="F35" s="26" t="str">
        <f ca="1">NewSKULighting!F137</f>
        <v/>
      </c>
      <c r="G35" s="26" t="str">
        <f>NewSKULighting!G137</f>
        <v>None</v>
      </c>
      <c r="H35" s="26">
        <f>NewSKULighting!H137</f>
        <v>0</v>
      </c>
      <c r="I35" s="26" t="str">
        <f>NewSKULighting!I137</f>
        <v/>
      </c>
      <c r="J35" s="26">
        <f>NewSKULighting!J137</f>
        <v>0</v>
      </c>
      <c r="K35" s="26" t="str">
        <f>NewSKULighting!K137</f>
        <v/>
      </c>
      <c r="L35" s="26" t="str">
        <f>NewSKULighting!L137</f>
        <v/>
      </c>
      <c r="M35" s="26" t="str">
        <f>NewSKULighting!M137</f>
        <v>None</v>
      </c>
      <c r="N35" s="26">
        <f>NewSKULighting!N137</f>
        <v>0</v>
      </c>
      <c r="O35" s="26">
        <f>NewSKULighting!O137</f>
        <v>0</v>
      </c>
      <c r="P35" s="26">
        <f ca="1">NewSKULighting!P137</f>
        <v>0</v>
      </c>
      <c r="Q35" s="26">
        <f>NewSKULighting!Q137</f>
        <v>0</v>
      </c>
      <c r="R35" s="26">
        <f ca="1">NewSKULighting!R137</f>
        <v>0</v>
      </c>
      <c r="S35" s="26">
        <f>NewSKULighting!Y137</f>
        <v>0</v>
      </c>
      <c r="T35" s="26" t="str">
        <f ca="1">NewSKULighting!Z137</f>
        <v/>
      </c>
      <c r="U35" s="26">
        <f ca="1">NewSKULighting!AA137</f>
        <v>0</v>
      </c>
      <c r="V35" s="209" t="str">
        <f ca="1">NewSKULighting!AC137</f>
        <v/>
      </c>
      <c r="W35" s="209" t="str">
        <f ca="1">NewSKULighting!AD137</f>
        <v/>
      </c>
      <c r="X35" s="209" t="str">
        <f ca="1">NewSKULighting!AE137</f>
        <v/>
      </c>
      <c r="Y35" s="209">
        <f ca="1">NewSKULighting!AF137</f>
        <v>0</v>
      </c>
      <c r="Z35" s="209" t="str">
        <f>NewSKULighting!AH137</f>
        <v/>
      </c>
      <c r="AA35" s="209">
        <f>NewSKULighting!AI137</f>
        <v>0</v>
      </c>
      <c r="AB35" s="209" t="str">
        <f>NewSKULighting!AJ137</f>
        <v>NA</v>
      </c>
      <c r="AC35" s="209" t="str">
        <f>NewSKULighting!AK137</f>
        <v/>
      </c>
      <c r="AD35" s="209">
        <f ca="1">NewSKULighting!AL137</f>
        <v>0</v>
      </c>
    </row>
    <row r="36" spans="1:30" x14ac:dyDescent="0.35">
      <c r="A36" s="26">
        <f>NewSKULighting!A138</f>
        <v>0</v>
      </c>
      <c r="B36" s="26">
        <f>NewSKULighting!B138</f>
        <v>0</v>
      </c>
      <c r="C36" s="26">
        <f>NewSKULighting!C138</f>
        <v>0</v>
      </c>
      <c r="D36" s="26">
        <f>NewSKULighting!D138</f>
        <v>0</v>
      </c>
      <c r="E36" s="26">
        <f>NewSKULighting!E138</f>
        <v>0</v>
      </c>
      <c r="F36" s="26" t="str">
        <f ca="1">NewSKULighting!F138</f>
        <v/>
      </c>
      <c r="G36" s="26" t="str">
        <f>NewSKULighting!G138</f>
        <v>None</v>
      </c>
      <c r="H36" s="26">
        <f>NewSKULighting!H138</f>
        <v>0</v>
      </c>
      <c r="I36" s="26" t="str">
        <f>NewSKULighting!I138</f>
        <v/>
      </c>
      <c r="J36" s="26">
        <f>NewSKULighting!J138</f>
        <v>0</v>
      </c>
      <c r="K36" s="26" t="str">
        <f>NewSKULighting!K138</f>
        <v/>
      </c>
      <c r="L36" s="26" t="str">
        <f>NewSKULighting!L138</f>
        <v/>
      </c>
      <c r="M36" s="26" t="str">
        <f>NewSKULighting!M138</f>
        <v>None</v>
      </c>
      <c r="N36" s="26">
        <f>NewSKULighting!N138</f>
        <v>0</v>
      </c>
      <c r="O36" s="26">
        <f>NewSKULighting!O138</f>
        <v>0</v>
      </c>
      <c r="P36" s="26">
        <f ca="1">NewSKULighting!P138</f>
        <v>0</v>
      </c>
      <c r="Q36" s="26">
        <f>NewSKULighting!Q138</f>
        <v>0</v>
      </c>
      <c r="R36" s="26">
        <f ca="1">NewSKULighting!R138</f>
        <v>0</v>
      </c>
      <c r="S36" s="26">
        <f>NewSKULighting!Y138</f>
        <v>0</v>
      </c>
      <c r="T36" s="26" t="str">
        <f ca="1">NewSKULighting!Z138</f>
        <v/>
      </c>
      <c r="U36" s="26">
        <f ca="1">NewSKULighting!AA138</f>
        <v>0</v>
      </c>
      <c r="V36" s="209" t="str">
        <f ca="1">NewSKULighting!AC138</f>
        <v/>
      </c>
      <c r="W36" s="209" t="str">
        <f ca="1">NewSKULighting!AD138</f>
        <v/>
      </c>
      <c r="X36" s="209" t="str">
        <f ca="1">NewSKULighting!AE138</f>
        <v/>
      </c>
      <c r="Y36" s="209">
        <f ca="1">NewSKULighting!AF138</f>
        <v>0</v>
      </c>
      <c r="Z36" s="209" t="str">
        <f>NewSKULighting!AH138</f>
        <v/>
      </c>
      <c r="AA36" s="209">
        <f>NewSKULighting!AI138</f>
        <v>0</v>
      </c>
      <c r="AB36" s="209" t="str">
        <f>NewSKULighting!AJ138</f>
        <v>NA</v>
      </c>
      <c r="AC36" s="209" t="str">
        <f>NewSKULighting!AK138</f>
        <v/>
      </c>
      <c r="AD36" s="209">
        <f ca="1">NewSKULighting!AL138</f>
        <v>0</v>
      </c>
    </row>
    <row r="37" spans="1:30" x14ac:dyDescent="0.35">
      <c r="A37" s="26">
        <f>NewSKULighting!A139</f>
        <v>0</v>
      </c>
      <c r="B37" s="26">
        <f>NewSKULighting!B139</f>
        <v>0</v>
      </c>
      <c r="C37" s="26">
        <f>NewSKULighting!C139</f>
        <v>0</v>
      </c>
      <c r="D37" s="26">
        <f>NewSKULighting!D139</f>
        <v>0</v>
      </c>
      <c r="E37" s="26">
        <f>NewSKULighting!E139</f>
        <v>0</v>
      </c>
      <c r="F37" s="26" t="str">
        <f ca="1">NewSKULighting!F139</f>
        <v/>
      </c>
      <c r="G37" s="26" t="str">
        <f>NewSKULighting!G139</f>
        <v>None</v>
      </c>
      <c r="H37" s="26">
        <f>NewSKULighting!H139</f>
        <v>0</v>
      </c>
      <c r="I37" s="26" t="str">
        <f>NewSKULighting!I139</f>
        <v/>
      </c>
      <c r="J37" s="26">
        <f>NewSKULighting!J139</f>
        <v>0</v>
      </c>
      <c r="K37" s="26" t="str">
        <f>NewSKULighting!K139</f>
        <v/>
      </c>
      <c r="L37" s="26" t="str">
        <f>NewSKULighting!L139</f>
        <v/>
      </c>
      <c r="M37" s="26" t="str">
        <f>NewSKULighting!M139</f>
        <v>None</v>
      </c>
      <c r="N37" s="26">
        <f>NewSKULighting!N139</f>
        <v>0</v>
      </c>
      <c r="O37" s="26">
        <f>NewSKULighting!O139</f>
        <v>0</v>
      </c>
      <c r="P37" s="26">
        <f ca="1">NewSKULighting!P139</f>
        <v>0</v>
      </c>
      <c r="Q37" s="26">
        <f>NewSKULighting!Q139</f>
        <v>0</v>
      </c>
      <c r="R37" s="26">
        <f ca="1">NewSKULighting!R139</f>
        <v>0</v>
      </c>
      <c r="S37" s="26">
        <f>NewSKULighting!Y139</f>
        <v>0</v>
      </c>
      <c r="T37" s="26" t="str">
        <f ca="1">NewSKULighting!Z139</f>
        <v/>
      </c>
      <c r="U37" s="26">
        <f ca="1">NewSKULighting!AA139</f>
        <v>0</v>
      </c>
      <c r="V37" s="209" t="str">
        <f ca="1">NewSKULighting!AC139</f>
        <v/>
      </c>
      <c r="W37" s="209" t="str">
        <f ca="1">NewSKULighting!AD139</f>
        <v/>
      </c>
      <c r="X37" s="209" t="str">
        <f ca="1">NewSKULighting!AE139</f>
        <v/>
      </c>
      <c r="Y37" s="209">
        <f ca="1">NewSKULighting!AF139</f>
        <v>0</v>
      </c>
      <c r="Z37" s="209" t="str">
        <f>NewSKULighting!AH139</f>
        <v/>
      </c>
      <c r="AA37" s="209">
        <f>NewSKULighting!AI139</f>
        <v>0</v>
      </c>
      <c r="AB37" s="209" t="str">
        <f>NewSKULighting!AJ139</f>
        <v>NA</v>
      </c>
      <c r="AC37" s="209" t="str">
        <f>NewSKULighting!AK139</f>
        <v/>
      </c>
      <c r="AD37" s="209">
        <f ca="1">NewSKULighting!AL139</f>
        <v>0</v>
      </c>
    </row>
    <row r="38" spans="1:30" x14ac:dyDescent="0.35">
      <c r="A38" s="26">
        <f>NewSKULighting!A140</f>
        <v>0</v>
      </c>
      <c r="B38" s="26">
        <f>NewSKULighting!B140</f>
        <v>0</v>
      </c>
      <c r="C38" s="26">
        <f>NewSKULighting!C140</f>
        <v>0</v>
      </c>
      <c r="D38" s="26">
        <f>NewSKULighting!D140</f>
        <v>0</v>
      </c>
      <c r="E38" s="26">
        <f>NewSKULighting!E140</f>
        <v>0</v>
      </c>
      <c r="F38" s="26" t="str">
        <f ca="1">NewSKULighting!F140</f>
        <v/>
      </c>
      <c r="G38" s="26" t="str">
        <f>NewSKULighting!G140</f>
        <v>None</v>
      </c>
      <c r="H38" s="26">
        <f>NewSKULighting!H140</f>
        <v>0</v>
      </c>
      <c r="I38" s="26" t="str">
        <f>NewSKULighting!I140</f>
        <v/>
      </c>
      <c r="J38" s="26">
        <f>NewSKULighting!J140</f>
        <v>0</v>
      </c>
      <c r="K38" s="26" t="str">
        <f>NewSKULighting!K140</f>
        <v/>
      </c>
      <c r="L38" s="26" t="str">
        <f>NewSKULighting!L140</f>
        <v/>
      </c>
      <c r="M38" s="26" t="str">
        <f>NewSKULighting!M140</f>
        <v>None</v>
      </c>
      <c r="N38" s="26">
        <f>NewSKULighting!N140</f>
        <v>0</v>
      </c>
      <c r="O38" s="26">
        <f>NewSKULighting!O140</f>
        <v>0</v>
      </c>
      <c r="P38" s="26">
        <f ca="1">NewSKULighting!P140</f>
        <v>0</v>
      </c>
      <c r="Q38" s="26">
        <f>NewSKULighting!Q140</f>
        <v>0</v>
      </c>
      <c r="R38" s="26">
        <f ca="1">NewSKULighting!R140</f>
        <v>0</v>
      </c>
      <c r="S38" s="26">
        <f>NewSKULighting!Y140</f>
        <v>0</v>
      </c>
      <c r="T38" s="26" t="str">
        <f ca="1">NewSKULighting!Z140</f>
        <v/>
      </c>
      <c r="U38" s="26">
        <f ca="1">NewSKULighting!AA140</f>
        <v>0</v>
      </c>
      <c r="V38" s="209" t="str">
        <f ca="1">NewSKULighting!AC140</f>
        <v/>
      </c>
      <c r="W38" s="209" t="str">
        <f ca="1">NewSKULighting!AD140</f>
        <v/>
      </c>
      <c r="X38" s="209" t="str">
        <f ca="1">NewSKULighting!AE140</f>
        <v/>
      </c>
      <c r="Y38" s="209">
        <f ca="1">NewSKULighting!AF140</f>
        <v>0</v>
      </c>
      <c r="Z38" s="209" t="str">
        <f>NewSKULighting!AH140</f>
        <v/>
      </c>
      <c r="AA38" s="209">
        <f>NewSKULighting!AI140</f>
        <v>0</v>
      </c>
      <c r="AB38" s="209" t="str">
        <f>NewSKULighting!AJ140</f>
        <v>NA</v>
      </c>
      <c r="AC38" s="209" t="str">
        <f>NewSKULighting!AK140</f>
        <v/>
      </c>
      <c r="AD38" s="209">
        <f ca="1">NewSKULighting!AL140</f>
        <v>0</v>
      </c>
    </row>
    <row r="39" spans="1:30" x14ac:dyDescent="0.35">
      <c r="A39" s="26">
        <f>NewSKULighting!A141</f>
        <v>0</v>
      </c>
      <c r="B39" s="26">
        <f>NewSKULighting!B141</f>
        <v>0</v>
      </c>
      <c r="C39" s="26">
        <f>NewSKULighting!C141</f>
        <v>0</v>
      </c>
      <c r="D39" s="26">
        <f>NewSKULighting!D141</f>
        <v>0</v>
      </c>
      <c r="E39" s="26">
        <f>NewSKULighting!E141</f>
        <v>0</v>
      </c>
      <c r="F39" s="26" t="str">
        <f ca="1">NewSKULighting!F141</f>
        <v/>
      </c>
      <c r="G39" s="26" t="str">
        <f>NewSKULighting!G141</f>
        <v>None</v>
      </c>
      <c r="H39" s="26">
        <f>NewSKULighting!H141</f>
        <v>0</v>
      </c>
      <c r="I39" s="26" t="str">
        <f>NewSKULighting!I141</f>
        <v/>
      </c>
      <c r="J39" s="26">
        <f>NewSKULighting!J141</f>
        <v>0</v>
      </c>
      <c r="K39" s="26" t="str">
        <f>NewSKULighting!K141</f>
        <v/>
      </c>
      <c r="L39" s="26" t="str">
        <f>NewSKULighting!L141</f>
        <v/>
      </c>
      <c r="M39" s="26" t="str">
        <f>NewSKULighting!M141</f>
        <v>None</v>
      </c>
      <c r="N39" s="26">
        <f>NewSKULighting!N141</f>
        <v>0</v>
      </c>
      <c r="O39" s="26">
        <f>NewSKULighting!O141</f>
        <v>0</v>
      </c>
      <c r="P39" s="26">
        <f ca="1">NewSKULighting!P141</f>
        <v>0</v>
      </c>
      <c r="Q39" s="26">
        <f>NewSKULighting!Q141</f>
        <v>0</v>
      </c>
      <c r="R39" s="26">
        <f ca="1">NewSKULighting!R141</f>
        <v>0</v>
      </c>
      <c r="S39" s="26">
        <f>NewSKULighting!Y141</f>
        <v>0</v>
      </c>
      <c r="T39" s="26" t="str">
        <f ca="1">NewSKULighting!Z141</f>
        <v/>
      </c>
      <c r="U39" s="26">
        <f ca="1">NewSKULighting!AA141</f>
        <v>0</v>
      </c>
      <c r="V39" s="209" t="str">
        <f ca="1">NewSKULighting!AC141</f>
        <v/>
      </c>
      <c r="W39" s="209" t="str">
        <f ca="1">NewSKULighting!AD141</f>
        <v/>
      </c>
      <c r="X39" s="209" t="str">
        <f ca="1">NewSKULighting!AE141</f>
        <v/>
      </c>
      <c r="Y39" s="209">
        <f ca="1">NewSKULighting!AF141</f>
        <v>0</v>
      </c>
      <c r="Z39" s="209" t="str">
        <f>NewSKULighting!AH141</f>
        <v/>
      </c>
      <c r="AA39" s="209">
        <f>NewSKULighting!AI141</f>
        <v>0</v>
      </c>
      <c r="AB39" s="209" t="str">
        <f>NewSKULighting!AJ141</f>
        <v>NA</v>
      </c>
      <c r="AC39" s="209" t="str">
        <f>NewSKULighting!AK141</f>
        <v/>
      </c>
      <c r="AD39" s="209">
        <f ca="1">NewSKULighting!AL141</f>
        <v>0</v>
      </c>
    </row>
    <row r="40" spans="1:30" x14ac:dyDescent="0.35">
      <c r="A40" s="26">
        <f>NewSKULighting!A142</f>
        <v>0</v>
      </c>
      <c r="B40" s="26">
        <f>NewSKULighting!B142</f>
        <v>0</v>
      </c>
      <c r="C40" s="26">
        <f>NewSKULighting!C142</f>
        <v>0</v>
      </c>
      <c r="D40" s="26">
        <f>NewSKULighting!D142</f>
        <v>0</v>
      </c>
      <c r="E40" s="26">
        <f>NewSKULighting!E142</f>
        <v>0</v>
      </c>
      <c r="F40" s="26" t="str">
        <f ca="1">NewSKULighting!F142</f>
        <v/>
      </c>
      <c r="G40" s="26" t="str">
        <f>NewSKULighting!G142</f>
        <v>None</v>
      </c>
      <c r="H40" s="26">
        <f>NewSKULighting!H142</f>
        <v>0</v>
      </c>
      <c r="I40" s="26" t="str">
        <f>NewSKULighting!I142</f>
        <v/>
      </c>
      <c r="J40" s="26">
        <f>NewSKULighting!J142</f>
        <v>0</v>
      </c>
      <c r="K40" s="26" t="str">
        <f>NewSKULighting!K142</f>
        <v/>
      </c>
      <c r="L40" s="26" t="str">
        <f>NewSKULighting!L142</f>
        <v/>
      </c>
      <c r="M40" s="26" t="str">
        <f>NewSKULighting!M142</f>
        <v>None</v>
      </c>
      <c r="N40" s="26">
        <f>NewSKULighting!N142</f>
        <v>0</v>
      </c>
      <c r="O40" s="26">
        <f>NewSKULighting!O142</f>
        <v>0</v>
      </c>
      <c r="P40" s="26">
        <f ca="1">NewSKULighting!P142</f>
        <v>0</v>
      </c>
      <c r="Q40" s="26">
        <f>NewSKULighting!Q142</f>
        <v>0</v>
      </c>
      <c r="R40" s="26">
        <f ca="1">NewSKULighting!R142</f>
        <v>0</v>
      </c>
      <c r="S40" s="26">
        <f>NewSKULighting!Y142</f>
        <v>0</v>
      </c>
      <c r="T40" s="26" t="str">
        <f ca="1">NewSKULighting!Z142</f>
        <v/>
      </c>
      <c r="U40" s="26">
        <f ca="1">NewSKULighting!AA142</f>
        <v>0</v>
      </c>
      <c r="V40" s="209" t="str">
        <f ca="1">NewSKULighting!AC142</f>
        <v/>
      </c>
      <c r="W40" s="209" t="str">
        <f ca="1">NewSKULighting!AD142</f>
        <v/>
      </c>
      <c r="X40" s="209" t="str">
        <f ca="1">NewSKULighting!AE142</f>
        <v/>
      </c>
      <c r="Y40" s="209">
        <f ca="1">NewSKULighting!AF142</f>
        <v>0</v>
      </c>
      <c r="Z40" s="209" t="str">
        <f>NewSKULighting!AH142</f>
        <v/>
      </c>
      <c r="AA40" s="209">
        <f>NewSKULighting!AI142</f>
        <v>0</v>
      </c>
      <c r="AB40" s="209" t="str">
        <f>NewSKULighting!AJ142</f>
        <v>NA</v>
      </c>
      <c r="AC40" s="209" t="str">
        <f>NewSKULighting!AK142</f>
        <v/>
      </c>
      <c r="AD40" s="209">
        <f ca="1">NewSKULighting!AL142</f>
        <v>0</v>
      </c>
    </row>
    <row r="41" spans="1:30" x14ac:dyDescent="0.35">
      <c r="A41" s="26">
        <f>NewSKULighting!A143</f>
        <v>0</v>
      </c>
      <c r="B41" s="26">
        <f>NewSKULighting!B143</f>
        <v>0</v>
      </c>
      <c r="C41" s="26">
        <f>NewSKULighting!C143</f>
        <v>0</v>
      </c>
      <c r="D41" s="26">
        <f>NewSKULighting!D143</f>
        <v>0</v>
      </c>
      <c r="E41" s="26">
        <f>NewSKULighting!E143</f>
        <v>0</v>
      </c>
      <c r="F41" s="26" t="str">
        <f ca="1">NewSKULighting!F143</f>
        <v/>
      </c>
      <c r="G41" s="26" t="str">
        <f>NewSKULighting!G143</f>
        <v>None</v>
      </c>
      <c r="H41" s="26">
        <f>NewSKULighting!H143</f>
        <v>0</v>
      </c>
      <c r="I41" s="26" t="str">
        <f>NewSKULighting!I143</f>
        <v/>
      </c>
      <c r="J41" s="26">
        <f>NewSKULighting!J143</f>
        <v>0</v>
      </c>
      <c r="K41" s="26" t="str">
        <f>NewSKULighting!K143</f>
        <v/>
      </c>
      <c r="L41" s="26" t="str">
        <f>NewSKULighting!L143</f>
        <v/>
      </c>
      <c r="M41" s="26" t="str">
        <f>NewSKULighting!M143</f>
        <v>None</v>
      </c>
      <c r="N41" s="26">
        <f>NewSKULighting!N143</f>
        <v>0</v>
      </c>
      <c r="O41" s="26">
        <f>NewSKULighting!O143</f>
        <v>0</v>
      </c>
      <c r="P41" s="26">
        <f ca="1">NewSKULighting!P143</f>
        <v>0</v>
      </c>
      <c r="Q41" s="26">
        <f>NewSKULighting!Q143</f>
        <v>0</v>
      </c>
      <c r="R41" s="26">
        <f ca="1">NewSKULighting!R143</f>
        <v>0</v>
      </c>
      <c r="S41" s="26">
        <f>NewSKULighting!Y143</f>
        <v>0</v>
      </c>
      <c r="T41" s="26" t="str">
        <f ca="1">NewSKULighting!Z143</f>
        <v/>
      </c>
      <c r="U41" s="26">
        <f ca="1">NewSKULighting!AA143</f>
        <v>0</v>
      </c>
      <c r="V41" s="209" t="str">
        <f ca="1">NewSKULighting!AC143</f>
        <v/>
      </c>
      <c r="W41" s="209" t="str">
        <f ca="1">NewSKULighting!AD143</f>
        <v/>
      </c>
      <c r="X41" s="209" t="str">
        <f ca="1">NewSKULighting!AE143</f>
        <v/>
      </c>
      <c r="Y41" s="209">
        <f ca="1">NewSKULighting!AF143</f>
        <v>0</v>
      </c>
      <c r="Z41" s="209" t="str">
        <f>NewSKULighting!AH143</f>
        <v/>
      </c>
      <c r="AA41" s="209">
        <f>NewSKULighting!AI143</f>
        <v>0</v>
      </c>
      <c r="AB41" s="209" t="str">
        <f>NewSKULighting!AJ143</f>
        <v>NA</v>
      </c>
      <c r="AC41" s="209" t="str">
        <f>NewSKULighting!AK143</f>
        <v/>
      </c>
      <c r="AD41" s="209">
        <f ca="1">NewSKULighting!AL143</f>
        <v>0</v>
      </c>
    </row>
    <row r="42" spans="1:30" x14ac:dyDescent="0.35">
      <c r="A42" s="26">
        <f>NewSKULighting!A144</f>
        <v>0</v>
      </c>
      <c r="B42" s="26">
        <f>NewSKULighting!B144</f>
        <v>0</v>
      </c>
      <c r="C42" s="26">
        <f>NewSKULighting!C144</f>
        <v>0</v>
      </c>
      <c r="D42" s="26">
        <f>NewSKULighting!D144</f>
        <v>0</v>
      </c>
      <c r="E42" s="26">
        <f>NewSKULighting!E144</f>
        <v>0</v>
      </c>
      <c r="F42" s="26" t="str">
        <f ca="1">NewSKULighting!F144</f>
        <v/>
      </c>
      <c r="G42" s="26" t="str">
        <f>NewSKULighting!G144</f>
        <v>None</v>
      </c>
      <c r="H42" s="26">
        <f>NewSKULighting!H144</f>
        <v>0</v>
      </c>
      <c r="I42" s="26" t="str">
        <f>NewSKULighting!I144</f>
        <v/>
      </c>
      <c r="J42" s="26">
        <f>NewSKULighting!J144</f>
        <v>0</v>
      </c>
      <c r="K42" s="26" t="str">
        <f>NewSKULighting!K144</f>
        <v/>
      </c>
      <c r="L42" s="26" t="str">
        <f>NewSKULighting!L144</f>
        <v/>
      </c>
      <c r="M42" s="26" t="str">
        <f>NewSKULighting!M144</f>
        <v>None</v>
      </c>
      <c r="N42" s="26">
        <f>NewSKULighting!N144</f>
        <v>0</v>
      </c>
      <c r="O42" s="26">
        <f>NewSKULighting!O144</f>
        <v>0</v>
      </c>
      <c r="P42" s="26">
        <f ca="1">NewSKULighting!P144</f>
        <v>0</v>
      </c>
      <c r="Q42" s="26">
        <f>NewSKULighting!Q144</f>
        <v>0</v>
      </c>
      <c r="R42" s="26">
        <f ca="1">NewSKULighting!R144</f>
        <v>0</v>
      </c>
      <c r="S42" s="26">
        <f>NewSKULighting!Y144</f>
        <v>0</v>
      </c>
      <c r="T42" s="26" t="str">
        <f ca="1">NewSKULighting!Z144</f>
        <v/>
      </c>
      <c r="U42" s="26">
        <f ca="1">NewSKULighting!AA144</f>
        <v>0</v>
      </c>
      <c r="V42" s="209" t="str">
        <f ca="1">NewSKULighting!AC144</f>
        <v/>
      </c>
      <c r="W42" s="209" t="str">
        <f ca="1">NewSKULighting!AD144</f>
        <v/>
      </c>
      <c r="X42" s="209" t="str">
        <f ca="1">NewSKULighting!AE144</f>
        <v/>
      </c>
      <c r="Y42" s="209">
        <f ca="1">NewSKULighting!AF144</f>
        <v>0</v>
      </c>
      <c r="Z42" s="209" t="str">
        <f>NewSKULighting!AH144</f>
        <v/>
      </c>
      <c r="AA42" s="209">
        <f>NewSKULighting!AI144</f>
        <v>0</v>
      </c>
      <c r="AB42" s="209" t="str">
        <f>NewSKULighting!AJ144</f>
        <v>NA</v>
      </c>
      <c r="AC42" s="209" t="str">
        <f>NewSKULighting!AK144</f>
        <v/>
      </c>
      <c r="AD42" s="209">
        <f ca="1">NewSKULighting!AL144</f>
        <v>0</v>
      </c>
    </row>
    <row r="43" spans="1:30" x14ac:dyDescent="0.35">
      <c r="A43" s="26">
        <f>NewSKULighting!A145</f>
        <v>0</v>
      </c>
      <c r="B43" s="26">
        <f>NewSKULighting!B145</f>
        <v>0</v>
      </c>
      <c r="C43" s="26">
        <f>NewSKULighting!C145</f>
        <v>0</v>
      </c>
      <c r="D43" s="26">
        <f>NewSKULighting!D145</f>
        <v>0</v>
      </c>
      <c r="E43" s="26">
        <f>NewSKULighting!E145</f>
        <v>0</v>
      </c>
      <c r="F43" s="26" t="str">
        <f ca="1">NewSKULighting!F145</f>
        <v/>
      </c>
      <c r="G43" s="26" t="str">
        <f>NewSKULighting!G145</f>
        <v>None</v>
      </c>
      <c r="H43" s="26">
        <f>NewSKULighting!H145</f>
        <v>0</v>
      </c>
      <c r="I43" s="26" t="str">
        <f>NewSKULighting!I145</f>
        <v/>
      </c>
      <c r="J43" s="26">
        <f>NewSKULighting!J145</f>
        <v>0</v>
      </c>
      <c r="K43" s="26" t="str">
        <f>NewSKULighting!K145</f>
        <v/>
      </c>
      <c r="L43" s="26" t="str">
        <f>NewSKULighting!L145</f>
        <v/>
      </c>
      <c r="M43" s="26" t="str">
        <f>NewSKULighting!M145</f>
        <v>None</v>
      </c>
      <c r="N43" s="26">
        <f>NewSKULighting!N145</f>
        <v>0</v>
      </c>
      <c r="O43" s="26">
        <f>NewSKULighting!O145</f>
        <v>0</v>
      </c>
      <c r="P43" s="26">
        <f ca="1">NewSKULighting!P145</f>
        <v>0</v>
      </c>
      <c r="Q43" s="26">
        <f>NewSKULighting!Q145</f>
        <v>0</v>
      </c>
      <c r="R43" s="26">
        <f ca="1">NewSKULighting!R145</f>
        <v>0</v>
      </c>
      <c r="S43" s="26">
        <f>NewSKULighting!Y145</f>
        <v>0</v>
      </c>
      <c r="T43" s="26" t="str">
        <f ca="1">NewSKULighting!Z145</f>
        <v/>
      </c>
      <c r="U43" s="26">
        <f ca="1">NewSKULighting!AA145</f>
        <v>0</v>
      </c>
      <c r="V43" s="209" t="str">
        <f ca="1">NewSKULighting!AC145</f>
        <v/>
      </c>
      <c r="W43" s="209" t="str">
        <f ca="1">NewSKULighting!AD145</f>
        <v/>
      </c>
      <c r="X43" s="209" t="str">
        <f ca="1">NewSKULighting!AE145</f>
        <v/>
      </c>
      <c r="Y43" s="209">
        <f ca="1">NewSKULighting!AF145</f>
        <v>0</v>
      </c>
      <c r="Z43" s="209" t="str">
        <f>NewSKULighting!AH145</f>
        <v/>
      </c>
      <c r="AA43" s="209">
        <f>NewSKULighting!AI145</f>
        <v>0</v>
      </c>
      <c r="AB43" s="209" t="str">
        <f>NewSKULighting!AJ145</f>
        <v>NA</v>
      </c>
      <c r="AC43" s="209" t="str">
        <f>NewSKULighting!AK145</f>
        <v/>
      </c>
      <c r="AD43" s="209">
        <f ca="1">NewSKULighting!AL145</f>
        <v>0</v>
      </c>
    </row>
    <row r="44" spans="1:30" x14ac:dyDescent="0.35">
      <c r="A44" s="26">
        <f>NewSKULighting!A146</f>
        <v>0</v>
      </c>
      <c r="B44" s="26">
        <f>NewSKULighting!B146</f>
        <v>0</v>
      </c>
      <c r="C44" s="26">
        <f>NewSKULighting!C146</f>
        <v>0</v>
      </c>
      <c r="D44" s="26">
        <f>NewSKULighting!D146</f>
        <v>0</v>
      </c>
      <c r="E44" s="26">
        <f>NewSKULighting!E146</f>
        <v>0</v>
      </c>
      <c r="F44" s="26" t="str">
        <f ca="1">NewSKULighting!F146</f>
        <v/>
      </c>
      <c r="G44" s="26" t="str">
        <f>NewSKULighting!G146</f>
        <v>None</v>
      </c>
      <c r="H44" s="26">
        <f>NewSKULighting!H146</f>
        <v>0</v>
      </c>
      <c r="I44" s="26" t="str">
        <f>NewSKULighting!I146</f>
        <v/>
      </c>
      <c r="J44" s="26">
        <f>NewSKULighting!J146</f>
        <v>0</v>
      </c>
      <c r="K44" s="26" t="str">
        <f>NewSKULighting!K146</f>
        <v/>
      </c>
      <c r="L44" s="26" t="str">
        <f>NewSKULighting!L146</f>
        <v/>
      </c>
      <c r="M44" s="26" t="str">
        <f>NewSKULighting!M146</f>
        <v>None</v>
      </c>
      <c r="N44" s="26">
        <f>NewSKULighting!N146</f>
        <v>0</v>
      </c>
      <c r="O44" s="26">
        <f>NewSKULighting!O146</f>
        <v>0</v>
      </c>
      <c r="P44" s="26">
        <f ca="1">NewSKULighting!P146</f>
        <v>0</v>
      </c>
      <c r="Q44" s="26">
        <f>NewSKULighting!Q146</f>
        <v>0</v>
      </c>
      <c r="R44" s="26">
        <f ca="1">NewSKULighting!R146</f>
        <v>0</v>
      </c>
      <c r="S44" s="26">
        <f>NewSKULighting!Y146</f>
        <v>0</v>
      </c>
      <c r="T44" s="26" t="str">
        <f ca="1">NewSKULighting!Z146</f>
        <v/>
      </c>
      <c r="U44" s="26">
        <f ca="1">NewSKULighting!AA146</f>
        <v>0</v>
      </c>
      <c r="V44" s="209" t="str">
        <f ca="1">NewSKULighting!AC146</f>
        <v/>
      </c>
      <c r="W44" s="209" t="str">
        <f ca="1">NewSKULighting!AD146</f>
        <v/>
      </c>
      <c r="X44" s="209" t="str">
        <f ca="1">NewSKULighting!AE146</f>
        <v/>
      </c>
      <c r="Y44" s="209">
        <f ca="1">NewSKULighting!AF146</f>
        <v>0</v>
      </c>
      <c r="Z44" s="209" t="str">
        <f>NewSKULighting!AH146</f>
        <v/>
      </c>
      <c r="AA44" s="209">
        <f>NewSKULighting!AI146</f>
        <v>0</v>
      </c>
      <c r="AB44" s="209" t="str">
        <f>NewSKULighting!AJ146</f>
        <v>NA</v>
      </c>
      <c r="AC44" s="209" t="str">
        <f>NewSKULighting!AK146</f>
        <v/>
      </c>
      <c r="AD44" s="209">
        <f ca="1">NewSKULighting!AL146</f>
        <v>0</v>
      </c>
    </row>
    <row r="45" spans="1:30" x14ac:dyDescent="0.35">
      <c r="A45" s="26">
        <f>NewSKULighting!A147</f>
        <v>0</v>
      </c>
      <c r="B45" s="26">
        <f>NewSKULighting!B147</f>
        <v>0</v>
      </c>
      <c r="C45" s="26">
        <f>NewSKULighting!C147</f>
        <v>0</v>
      </c>
      <c r="D45" s="26">
        <f>NewSKULighting!D147</f>
        <v>0</v>
      </c>
      <c r="E45" s="26">
        <f>NewSKULighting!E147</f>
        <v>0</v>
      </c>
      <c r="F45" s="26" t="str">
        <f ca="1">NewSKULighting!F147</f>
        <v/>
      </c>
      <c r="G45" s="26" t="str">
        <f>NewSKULighting!G147</f>
        <v>None</v>
      </c>
      <c r="H45" s="26">
        <f>NewSKULighting!H147</f>
        <v>0</v>
      </c>
      <c r="I45" s="26" t="str">
        <f>NewSKULighting!I147</f>
        <v/>
      </c>
      <c r="J45" s="26">
        <f>NewSKULighting!J147</f>
        <v>0</v>
      </c>
      <c r="K45" s="26" t="str">
        <f>NewSKULighting!K147</f>
        <v/>
      </c>
      <c r="L45" s="26" t="str">
        <f>NewSKULighting!L147</f>
        <v/>
      </c>
      <c r="M45" s="26" t="str">
        <f>NewSKULighting!M147</f>
        <v>None</v>
      </c>
      <c r="N45" s="26">
        <f>NewSKULighting!N147</f>
        <v>0</v>
      </c>
      <c r="O45" s="26">
        <f>NewSKULighting!O147</f>
        <v>0</v>
      </c>
      <c r="P45" s="26">
        <f ca="1">NewSKULighting!P147</f>
        <v>0</v>
      </c>
      <c r="Q45" s="26">
        <f>NewSKULighting!Q147</f>
        <v>0</v>
      </c>
      <c r="R45" s="26">
        <f ca="1">NewSKULighting!R147</f>
        <v>0</v>
      </c>
      <c r="S45" s="26">
        <f>NewSKULighting!Y147</f>
        <v>0</v>
      </c>
      <c r="T45" s="26" t="str">
        <f ca="1">NewSKULighting!Z147</f>
        <v/>
      </c>
      <c r="U45" s="26">
        <f ca="1">NewSKULighting!AA147</f>
        <v>0</v>
      </c>
      <c r="V45" s="209" t="str">
        <f ca="1">NewSKULighting!AC147</f>
        <v/>
      </c>
      <c r="W45" s="209" t="str">
        <f ca="1">NewSKULighting!AD147</f>
        <v/>
      </c>
      <c r="X45" s="209" t="str">
        <f ca="1">NewSKULighting!AE147</f>
        <v/>
      </c>
      <c r="Y45" s="209">
        <f ca="1">NewSKULighting!AF147</f>
        <v>0</v>
      </c>
      <c r="Z45" s="209" t="str">
        <f>NewSKULighting!AH147</f>
        <v/>
      </c>
      <c r="AA45" s="209">
        <f>NewSKULighting!AI147</f>
        <v>0</v>
      </c>
      <c r="AB45" s="209" t="str">
        <f>NewSKULighting!AJ147</f>
        <v>NA</v>
      </c>
      <c r="AC45" s="209" t="str">
        <f>NewSKULighting!AK147</f>
        <v/>
      </c>
      <c r="AD45" s="209">
        <f ca="1">NewSKULighting!AL147</f>
        <v>0</v>
      </c>
    </row>
    <row r="46" spans="1:30" x14ac:dyDescent="0.35">
      <c r="A46" s="26">
        <f>NewSKULighting!A148</f>
        <v>0</v>
      </c>
      <c r="B46" s="26">
        <f>NewSKULighting!B148</f>
        <v>0</v>
      </c>
      <c r="C46" s="26">
        <f>NewSKULighting!C148</f>
        <v>0</v>
      </c>
      <c r="D46" s="26">
        <f>NewSKULighting!D148</f>
        <v>0</v>
      </c>
      <c r="E46" s="26">
        <f>NewSKULighting!E148</f>
        <v>0</v>
      </c>
      <c r="F46" s="26" t="str">
        <f ca="1">NewSKULighting!F148</f>
        <v/>
      </c>
      <c r="G46" s="26" t="str">
        <f>NewSKULighting!G148</f>
        <v>None</v>
      </c>
      <c r="H46" s="26">
        <f>NewSKULighting!H148</f>
        <v>0</v>
      </c>
      <c r="I46" s="26" t="str">
        <f>NewSKULighting!I148</f>
        <v/>
      </c>
      <c r="J46" s="26">
        <f>NewSKULighting!J148</f>
        <v>0</v>
      </c>
      <c r="K46" s="26" t="str">
        <f>NewSKULighting!K148</f>
        <v/>
      </c>
      <c r="L46" s="26" t="str">
        <f>NewSKULighting!L148</f>
        <v/>
      </c>
      <c r="M46" s="26" t="str">
        <f>NewSKULighting!M148</f>
        <v>None</v>
      </c>
      <c r="N46" s="26">
        <f>NewSKULighting!N148</f>
        <v>0</v>
      </c>
      <c r="O46" s="26">
        <f>NewSKULighting!O148</f>
        <v>0</v>
      </c>
      <c r="P46" s="26">
        <f ca="1">NewSKULighting!P148</f>
        <v>0</v>
      </c>
      <c r="Q46" s="26">
        <f>NewSKULighting!Q148</f>
        <v>0</v>
      </c>
      <c r="R46" s="26">
        <f ca="1">NewSKULighting!R148</f>
        <v>0</v>
      </c>
      <c r="S46" s="26">
        <f>NewSKULighting!Y148</f>
        <v>0</v>
      </c>
      <c r="T46" s="26" t="str">
        <f ca="1">NewSKULighting!Z148</f>
        <v/>
      </c>
      <c r="U46" s="26">
        <f ca="1">NewSKULighting!AA148</f>
        <v>0</v>
      </c>
      <c r="V46" s="209" t="str">
        <f ca="1">NewSKULighting!AC148</f>
        <v/>
      </c>
      <c r="W46" s="209" t="str">
        <f ca="1">NewSKULighting!AD148</f>
        <v/>
      </c>
      <c r="X46" s="209" t="str">
        <f ca="1">NewSKULighting!AE148</f>
        <v/>
      </c>
      <c r="Y46" s="209">
        <f ca="1">NewSKULighting!AF148</f>
        <v>0</v>
      </c>
      <c r="Z46" s="209" t="str">
        <f>NewSKULighting!AH148</f>
        <v/>
      </c>
      <c r="AA46" s="209">
        <f>NewSKULighting!AI148</f>
        <v>0</v>
      </c>
      <c r="AB46" s="209" t="str">
        <f>NewSKULighting!AJ148</f>
        <v>NA</v>
      </c>
      <c r="AC46" s="209" t="str">
        <f>NewSKULighting!AK148</f>
        <v/>
      </c>
      <c r="AD46" s="209">
        <f ca="1">NewSKULighting!AL148</f>
        <v>0</v>
      </c>
    </row>
    <row r="47" spans="1:30" x14ac:dyDescent="0.35">
      <c r="A47" s="26">
        <f>NewSKULighting!A149</f>
        <v>0</v>
      </c>
      <c r="B47" s="26">
        <f>NewSKULighting!B149</f>
        <v>0</v>
      </c>
      <c r="C47" s="26">
        <f>NewSKULighting!C149</f>
        <v>0</v>
      </c>
      <c r="D47" s="26">
        <f>NewSKULighting!D149</f>
        <v>0</v>
      </c>
      <c r="E47" s="26">
        <f>NewSKULighting!E149</f>
        <v>0</v>
      </c>
      <c r="F47" s="26" t="str">
        <f ca="1">NewSKULighting!F149</f>
        <v/>
      </c>
      <c r="G47" s="26" t="str">
        <f>NewSKULighting!G149</f>
        <v>None</v>
      </c>
      <c r="H47" s="26">
        <f>NewSKULighting!H149</f>
        <v>0</v>
      </c>
      <c r="I47" s="26" t="str">
        <f>NewSKULighting!I149</f>
        <v/>
      </c>
      <c r="J47" s="26">
        <f>NewSKULighting!J149</f>
        <v>0</v>
      </c>
      <c r="K47" s="26" t="str">
        <f>NewSKULighting!K149</f>
        <v/>
      </c>
      <c r="L47" s="26" t="str">
        <f>NewSKULighting!L149</f>
        <v/>
      </c>
      <c r="M47" s="26" t="str">
        <f>NewSKULighting!M149</f>
        <v>None</v>
      </c>
      <c r="N47" s="26">
        <f>NewSKULighting!N149</f>
        <v>0</v>
      </c>
      <c r="O47" s="26">
        <f>NewSKULighting!O149</f>
        <v>0</v>
      </c>
      <c r="P47" s="26">
        <f ca="1">NewSKULighting!P149</f>
        <v>0</v>
      </c>
      <c r="Q47" s="26">
        <f>NewSKULighting!Q149</f>
        <v>0</v>
      </c>
      <c r="R47" s="26">
        <f ca="1">NewSKULighting!R149</f>
        <v>0</v>
      </c>
      <c r="S47" s="26">
        <f>NewSKULighting!Y149</f>
        <v>0</v>
      </c>
      <c r="T47" s="26" t="str">
        <f ca="1">NewSKULighting!Z149</f>
        <v/>
      </c>
      <c r="U47" s="26">
        <f ca="1">NewSKULighting!AA149</f>
        <v>0</v>
      </c>
      <c r="V47" s="209" t="str">
        <f ca="1">NewSKULighting!AC149</f>
        <v/>
      </c>
      <c r="W47" s="209" t="str">
        <f ca="1">NewSKULighting!AD149</f>
        <v/>
      </c>
      <c r="X47" s="209" t="str">
        <f ca="1">NewSKULighting!AE149</f>
        <v/>
      </c>
      <c r="Y47" s="209">
        <f ca="1">NewSKULighting!AF149</f>
        <v>0</v>
      </c>
      <c r="Z47" s="209" t="str">
        <f>NewSKULighting!AH149</f>
        <v/>
      </c>
      <c r="AA47" s="209">
        <f>NewSKULighting!AI149</f>
        <v>0</v>
      </c>
      <c r="AB47" s="209" t="str">
        <f>NewSKULighting!AJ149</f>
        <v>NA</v>
      </c>
      <c r="AC47" s="209" t="str">
        <f>NewSKULighting!AK149</f>
        <v/>
      </c>
      <c r="AD47" s="209">
        <f ca="1">NewSKULighting!AL149</f>
        <v>0</v>
      </c>
    </row>
    <row r="48" spans="1:30" x14ac:dyDescent="0.35">
      <c r="A48" s="26">
        <f>NewSKULighting!A150</f>
        <v>0</v>
      </c>
      <c r="B48" s="26">
        <f>NewSKULighting!B150</f>
        <v>0</v>
      </c>
      <c r="C48" s="26">
        <f>NewSKULighting!C150</f>
        <v>0</v>
      </c>
      <c r="D48" s="26">
        <f>NewSKULighting!D150</f>
        <v>0</v>
      </c>
      <c r="E48" s="26">
        <f>NewSKULighting!E150</f>
        <v>0</v>
      </c>
      <c r="F48" s="26" t="str">
        <f ca="1">NewSKULighting!F150</f>
        <v/>
      </c>
      <c r="G48" s="26" t="str">
        <f>NewSKULighting!G150</f>
        <v>None</v>
      </c>
      <c r="H48" s="26">
        <f>NewSKULighting!H150</f>
        <v>0</v>
      </c>
      <c r="I48" s="26" t="str">
        <f>NewSKULighting!I150</f>
        <v/>
      </c>
      <c r="J48" s="26">
        <f>NewSKULighting!J150</f>
        <v>0</v>
      </c>
      <c r="K48" s="26" t="str">
        <f>NewSKULighting!K150</f>
        <v/>
      </c>
      <c r="L48" s="26" t="str">
        <f>NewSKULighting!L150</f>
        <v/>
      </c>
      <c r="M48" s="26" t="str">
        <f>NewSKULighting!M150</f>
        <v>None</v>
      </c>
      <c r="N48" s="26">
        <f>NewSKULighting!N150</f>
        <v>0</v>
      </c>
      <c r="O48" s="26">
        <f>NewSKULighting!O150</f>
        <v>0</v>
      </c>
      <c r="P48" s="26">
        <f ca="1">NewSKULighting!P150</f>
        <v>0</v>
      </c>
      <c r="Q48" s="26">
        <f>NewSKULighting!Q150</f>
        <v>0</v>
      </c>
      <c r="R48" s="26">
        <f ca="1">NewSKULighting!R150</f>
        <v>0</v>
      </c>
      <c r="S48" s="26">
        <f>NewSKULighting!Y150</f>
        <v>0</v>
      </c>
      <c r="T48" s="26" t="str">
        <f ca="1">NewSKULighting!Z150</f>
        <v/>
      </c>
      <c r="U48" s="26">
        <f ca="1">NewSKULighting!AA150</f>
        <v>0</v>
      </c>
      <c r="V48" s="209" t="str">
        <f ca="1">NewSKULighting!AC150</f>
        <v/>
      </c>
      <c r="W48" s="209" t="str">
        <f ca="1">NewSKULighting!AD150</f>
        <v/>
      </c>
      <c r="X48" s="209" t="str">
        <f ca="1">NewSKULighting!AE150</f>
        <v/>
      </c>
      <c r="Y48" s="209">
        <f ca="1">NewSKULighting!AF150</f>
        <v>0</v>
      </c>
      <c r="Z48" s="209" t="str">
        <f>NewSKULighting!AH150</f>
        <v/>
      </c>
      <c r="AA48" s="209">
        <f>NewSKULighting!AI150</f>
        <v>0</v>
      </c>
      <c r="AB48" s="209" t="str">
        <f>NewSKULighting!AJ150</f>
        <v>NA</v>
      </c>
      <c r="AC48" s="209" t="str">
        <f>NewSKULighting!AK150</f>
        <v/>
      </c>
      <c r="AD48" s="209">
        <f ca="1">NewSKULighting!AL150</f>
        <v>0</v>
      </c>
    </row>
    <row r="49" spans="1:30" x14ac:dyDescent="0.35">
      <c r="A49" s="26">
        <f>NewSKULighting!A151</f>
        <v>0</v>
      </c>
      <c r="B49" s="26">
        <f>NewSKULighting!B151</f>
        <v>0</v>
      </c>
      <c r="C49" s="26">
        <f>NewSKULighting!C151</f>
        <v>0</v>
      </c>
      <c r="D49" s="26">
        <f>NewSKULighting!D151</f>
        <v>0</v>
      </c>
      <c r="E49" s="26">
        <f>NewSKULighting!E151</f>
        <v>0</v>
      </c>
      <c r="F49" s="26" t="str">
        <f ca="1">NewSKULighting!F151</f>
        <v/>
      </c>
      <c r="G49" s="26" t="str">
        <f>NewSKULighting!G151</f>
        <v>None</v>
      </c>
      <c r="H49" s="26">
        <f>NewSKULighting!H151</f>
        <v>0</v>
      </c>
      <c r="I49" s="26" t="str">
        <f>NewSKULighting!I151</f>
        <v/>
      </c>
      <c r="J49" s="26">
        <f>NewSKULighting!J151</f>
        <v>0</v>
      </c>
      <c r="K49" s="26" t="str">
        <f>NewSKULighting!K151</f>
        <v/>
      </c>
      <c r="L49" s="26" t="str">
        <f>NewSKULighting!L151</f>
        <v/>
      </c>
      <c r="M49" s="26" t="str">
        <f>NewSKULighting!M151</f>
        <v>None</v>
      </c>
      <c r="N49" s="26">
        <f>NewSKULighting!N151</f>
        <v>0</v>
      </c>
      <c r="O49" s="26">
        <f>NewSKULighting!O151</f>
        <v>0</v>
      </c>
      <c r="P49" s="26">
        <f ca="1">NewSKULighting!P151</f>
        <v>0</v>
      </c>
      <c r="Q49" s="26">
        <f>NewSKULighting!Q151</f>
        <v>0</v>
      </c>
      <c r="R49" s="26">
        <f ca="1">NewSKULighting!R151</f>
        <v>0</v>
      </c>
      <c r="S49" s="26">
        <f>NewSKULighting!Y151</f>
        <v>0</v>
      </c>
      <c r="T49" s="26" t="str">
        <f ca="1">NewSKULighting!Z151</f>
        <v/>
      </c>
      <c r="U49" s="26">
        <f ca="1">NewSKULighting!AA151</f>
        <v>0</v>
      </c>
      <c r="V49" s="209" t="str">
        <f ca="1">NewSKULighting!AC151</f>
        <v/>
      </c>
      <c r="W49" s="209" t="str">
        <f ca="1">NewSKULighting!AD151</f>
        <v/>
      </c>
      <c r="X49" s="209" t="str">
        <f ca="1">NewSKULighting!AE151</f>
        <v/>
      </c>
      <c r="Y49" s="209">
        <f ca="1">NewSKULighting!AF151</f>
        <v>0</v>
      </c>
      <c r="Z49" s="209" t="str">
        <f>NewSKULighting!AH151</f>
        <v/>
      </c>
      <c r="AA49" s="209">
        <f>NewSKULighting!AI151</f>
        <v>0</v>
      </c>
      <c r="AB49" s="209" t="str">
        <f>NewSKULighting!AJ151</f>
        <v>NA</v>
      </c>
      <c r="AC49" s="209" t="str">
        <f>NewSKULighting!AK151</f>
        <v/>
      </c>
      <c r="AD49" s="209">
        <f ca="1">NewSKULighting!AL151</f>
        <v>0</v>
      </c>
    </row>
    <row r="50" spans="1:30" x14ac:dyDescent="0.35">
      <c r="A50" s="26">
        <f>NewSKULighting!A152</f>
        <v>0</v>
      </c>
      <c r="B50" s="26">
        <f>NewSKULighting!B152</f>
        <v>0</v>
      </c>
      <c r="C50" s="26">
        <f>NewSKULighting!C152</f>
        <v>0</v>
      </c>
      <c r="D50" s="26">
        <f>NewSKULighting!D152</f>
        <v>0</v>
      </c>
      <c r="E50" s="26">
        <f>NewSKULighting!E152</f>
        <v>0</v>
      </c>
      <c r="F50" s="26" t="str">
        <f ca="1">NewSKULighting!F152</f>
        <v/>
      </c>
      <c r="G50" s="26" t="str">
        <f>NewSKULighting!G152</f>
        <v>None</v>
      </c>
      <c r="H50" s="26">
        <f>NewSKULighting!H152</f>
        <v>0</v>
      </c>
      <c r="I50" s="26" t="str">
        <f>NewSKULighting!I152</f>
        <v/>
      </c>
      <c r="J50" s="26">
        <f>NewSKULighting!J152</f>
        <v>0</v>
      </c>
      <c r="K50" s="26" t="str">
        <f>NewSKULighting!K152</f>
        <v/>
      </c>
      <c r="L50" s="26" t="str">
        <f>NewSKULighting!L152</f>
        <v/>
      </c>
      <c r="M50" s="26" t="str">
        <f>NewSKULighting!M152</f>
        <v>None</v>
      </c>
      <c r="N50" s="26">
        <f>NewSKULighting!N152</f>
        <v>0</v>
      </c>
      <c r="O50" s="26">
        <f>NewSKULighting!O152</f>
        <v>0</v>
      </c>
      <c r="P50" s="26">
        <f ca="1">NewSKULighting!P152</f>
        <v>0</v>
      </c>
      <c r="Q50" s="26">
        <f>NewSKULighting!Q152</f>
        <v>0</v>
      </c>
      <c r="R50" s="26">
        <f ca="1">NewSKULighting!R152</f>
        <v>0</v>
      </c>
      <c r="S50" s="26">
        <f>NewSKULighting!Y152</f>
        <v>0</v>
      </c>
      <c r="T50" s="26" t="str">
        <f ca="1">NewSKULighting!Z152</f>
        <v/>
      </c>
      <c r="U50" s="26">
        <f ca="1">NewSKULighting!AA152</f>
        <v>0</v>
      </c>
      <c r="V50" s="209" t="str">
        <f ca="1">NewSKULighting!AC152</f>
        <v/>
      </c>
      <c r="W50" s="209" t="str">
        <f ca="1">NewSKULighting!AD152</f>
        <v/>
      </c>
      <c r="X50" s="209" t="str">
        <f ca="1">NewSKULighting!AE152</f>
        <v/>
      </c>
      <c r="Y50" s="209">
        <f ca="1">NewSKULighting!AF152</f>
        <v>0</v>
      </c>
      <c r="Z50" s="209" t="str">
        <f>NewSKULighting!AH152</f>
        <v/>
      </c>
      <c r="AA50" s="209">
        <f>NewSKULighting!AI152</f>
        <v>0</v>
      </c>
      <c r="AB50" s="209" t="str">
        <f>NewSKULighting!AJ152</f>
        <v>NA</v>
      </c>
      <c r="AC50" s="209" t="str">
        <f>NewSKULighting!AK152</f>
        <v/>
      </c>
      <c r="AD50" s="209">
        <f ca="1">NewSKULighting!AL152</f>
        <v>0</v>
      </c>
    </row>
    <row r="51" spans="1:30" x14ac:dyDescent="0.35">
      <c r="A51" s="26">
        <f>NewSKULighting!A153</f>
        <v>0</v>
      </c>
      <c r="B51" s="26">
        <f>NewSKULighting!B153</f>
        <v>0</v>
      </c>
      <c r="C51" s="26">
        <f>NewSKULighting!C153</f>
        <v>0</v>
      </c>
      <c r="D51" s="26">
        <f>NewSKULighting!D153</f>
        <v>0</v>
      </c>
      <c r="E51" s="26">
        <f>NewSKULighting!E153</f>
        <v>0</v>
      </c>
      <c r="F51" s="26" t="str">
        <f ca="1">NewSKULighting!F153</f>
        <v/>
      </c>
      <c r="G51" s="26" t="str">
        <f>NewSKULighting!G153</f>
        <v>None</v>
      </c>
      <c r="H51" s="26">
        <f>NewSKULighting!H153</f>
        <v>0</v>
      </c>
      <c r="I51" s="26" t="str">
        <f>NewSKULighting!I153</f>
        <v/>
      </c>
      <c r="J51" s="26">
        <f>NewSKULighting!J153</f>
        <v>0</v>
      </c>
      <c r="K51" s="26" t="str">
        <f>NewSKULighting!K153</f>
        <v/>
      </c>
      <c r="L51" s="26" t="str">
        <f>NewSKULighting!L153</f>
        <v/>
      </c>
      <c r="M51" s="26" t="str">
        <f>NewSKULighting!M153</f>
        <v>None</v>
      </c>
      <c r="N51" s="26">
        <f>NewSKULighting!N153</f>
        <v>0</v>
      </c>
      <c r="O51" s="26">
        <f>NewSKULighting!O153</f>
        <v>0</v>
      </c>
      <c r="P51" s="26">
        <f ca="1">NewSKULighting!P153</f>
        <v>0</v>
      </c>
      <c r="Q51" s="26">
        <f>NewSKULighting!Q153</f>
        <v>0</v>
      </c>
      <c r="R51" s="26">
        <f ca="1">NewSKULighting!R153</f>
        <v>0</v>
      </c>
      <c r="S51" s="26">
        <f>NewSKULighting!Y153</f>
        <v>0</v>
      </c>
      <c r="T51" s="26" t="str">
        <f ca="1">NewSKULighting!Z153</f>
        <v/>
      </c>
      <c r="U51" s="26">
        <f ca="1">NewSKULighting!AA153</f>
        <v>0</v>
      </c>
      <c r="V51" s="209" t="str">
        <f ca="1">NewSKULighting!AC153</f>
        <v/>
      </c>
      <c r="W51" s="209" t="str">
        <f ca="1">NewSKULighting!AD153</f>
        <v/>
      </c>
      <c r="X51" s="209" t="str">
        <f ca="1">NewSKULighting!AE153</f>
        <v/>
      </c>
      <c r="Y51" s="209">
        <f ca="1">NewSKULighting!AF153</f>
        <v>0</v>
      </c>
      <c r="Z51" s="209" t="str">
        <f>NewSKULighting!AH153</f>
        <v/>
      </c>
      <c r="AA51" s="209">
        <f>NewSKULighting!AI153</f>
        <v>0</v>
      </c>
      <c r="AB51" s="209" t="str">
        <f>NewSKULighting!AJ153</f>
        <v>NA</v>
      </c>
      <c r="AC51" s="209" t="str">
        <f>NewSKULighting!AK153</f>
        <v/>
      </c>
      <c r="AD51" s="209">
        <f ca="1">NewSKULighting!AL153</f>
        <v>0</v>
      </c>
    </row>
    <row r="52" spans="1:30" x14ac:dyDescent="0.35">
      <c r="A52" s="26">
        <f>NewSKULighting!A154</f>
        <v>0</v>
      </c>
      <c r="B52" s="26">
        <f>NewSKULighting!B154</f>
        <v>0</v>
      </c>
      <c r="C52" s="26">
        <f>NewSKULighting!C154</f>
        <v>0</v>
      </c>
      <c r="D52" s="26">
        <f>NewSKULighting!D154</f>
        <v>0</v>
      </c>
      <c r="E52" s="26">
        <f>NewSKULighting!E154</f>
        <v>0</v>
      </c>
      <c r="F52" s="26" t="str">
        <f ca="1">NewSKULighting!F154</f>
        <v/>
      </c>
      <c r="G52" s="26" t="str">
        <f>NewSKULighting!G154</f>
        <v>None</v>
      </c>
      <c r="H52" s="26">
        <f>NewSKULighting!H154</f>
        <v>0</v>
      </c>
      <c r="I52" s="26" t="str">
        <f>NewSKULighting!I154</f>
        <v/>
      </c>
      <c r="J52" s="26">
        <f>NewSKULighting!J154</f>
        <v>0</v>
      </c>
      <c r="K52" s="26" t="str">
        <f>NewSKULighting!K154</f>
        <v/>
      </c>
      <c r="L52" s="26" t="str">
        <f>NewSKULighting!L154</f>
        <v/>
      </c>
      <c r="M52" s="26" t="str">
        <f>NewSKULighting!M154</f>
        <v>None</v>
      </c>
      <c r="N52" s="26">
        <f>NewSKULighting!N154</f>
        <v>0</v>
      </c>
      <c r="O52" s="26">
        <f>NewSKULighting!O154</f>
        <v>0</v>
      </c>
      <c r="P52" s="26">
        <f ca="1">NewSKULighting!P154</f>
        <v>0</v>
      </c>
      <c r="Q52" s="26">
        <f>NewSKULighting!Q154</f>
        <v>0</v>
      </c>
      <c r="R52" s="26">
        <f ca="1">NewSKULighting!R154</f>
        <v>0</v>
      </c>
      <c r="S52" s="26">
        <f>NewSKULighting!Y154</f>
        <v>0</v>
      </c>
      <c r="T52" s="26" t="str">
        <f ca="1">NewSKULighting!Z154</f>
        <v/>
      </c>
      <c r="U52" s="26">
        <f ca="1">NewSKULighting!AA154</f>
        <v>0</v>
      </c>
      <c r="V52" s="209" t="str">
        <f ca="1">NewSKULighting!AC154</f>
        <v/>
      </c>
      <c r="W52" s="209" t="str">
        <f ca="1">NewSKULighting!AD154</f>
        <v/>
      </c>
      <c r="X52" s="209" t="str">
        <f ca="1">NewSKULighting!AE154</f>
        <v/>
      </c>
      <c r="Y52" s="209">
        <f ca="1">NewSKULighting!AF154</f>
        <v>0</v>
      </c>
      <c r="Z52" s="209" t="str">
        <f>NewSKULighting!AH154</f>
        <v/>
      </c>
      <c r="AA52" s="209">
        <f>NewSKULighting!AI154</f>
        <v>0</v>
      </c>
      <c r="AB52" s="209" t="str">
        <f>NewSKULighting!AJ154</f>
        <v>NA</v>
      </c>
      <c r="AC52" s="209" t="str">
        <f>NewSKULighting!AK154</f>
        <v/>
      </c>
      <c r="AD52" s="209">
        <f ca="1">NewSKULighting!AL154</f>
        <v>0</v>
      </c>
    </row>
    <row r="53" spans="1:30" x14ac:dyDescent="0.35">
      <c r="A53" s="26">
        <f>NewSKULighting!A155</f>
        <v>0</v>
      </c>
      <c r="B53" s="26">
        <f>NewSKULighting!B155</f>
        <v>0</v>
      </c>
      <c r="C53" s="26">
        <f>NewSKULighting!C155</f>
        <v>0</v>
      </c>
      <c r="D53" s="26">
        <f>NewSKULighting!D155</f>
        <v>0</v>
      </c>
      <c r="E53" s="26">
        <f>NewSKULighting!E155</f>
        <v>0</v>
      </c>
      <c r="F53" s="26" t="str">
        <f ca="1">NewSKULighting!F155</f>
        <v/>
      </c>
      <c r="G53" s="26" t="str">
        <f>NewSKULighting!G155</f>
        <v>None</v>
      </c>
      <c r="H53" s="26">
        <f>NewSKULighting!H155</f>
        <v>0</v>
      </c>
      <c r="I53" s="26" t="str">
        <f>NewSKULighting!I155</f>
        <v/>
      </c>
      <c r="J53" s="26">
        <f>NewSKULighting!J155</f>
        <v>0</v>
      </c>
      <c r="K53" s="26" t="str">
        <f>NewSKULighting!K155</f>
        <v/>
      </c>
      <c r="L53" s="26" t="str">
        <f>NewSKULighting!L155</f>
        <v/>
      </c>
      <c r="M53" s="26" t="str">
        <f>NewSKULighting!M155</f>
        <v>None</v>
      </c>
      <c r="N53" s="26">
        <f>NewSKULighting!N155</f>
        <v>0</v>
      </c>
      <c r="O53" s="26">
        <f>NewSKULighting!O155</f>
        <v>0</v>
      </c>
      <c r="P53" s="26">
        <f ca="1">NewSKULighting!P155</f>
        <v>0</v>
      </c>
      <c r="Q53" s="26">
        <f>NewSKULighting!Q155</f>
        <v>0</v>
      </c>
      <c r="R53" s="26">
        <f ca="1">NewSKULighting!R155</f>
        <v>0</v>
      </c>
      <c r="S53" s="26">
        <f>NewSKULighting!Y155</f>
        <v>0</v>
      </c>
      <c r="T53" s="26" t="str">
        <f ca="1">NewSKULighting!Z155</f>
        <v/>
      </c>
      <c r="U53" s="26">
        <f ca="1">NewSKULighting!AA155</f>
        <v>0</v>
      </c>
      <c r="V53" s="209" t="str">
        <f ca="1">NewSKULighting!AC155</f>
        <v/>
      </c>
      <c r="W53" s="209" t="str">
        <f ca="1">NewSKULighting!AD155</f>
        <v/>
      </c>
      <c r="X53" s="209" t="str">
        <f ca="1">NewSKULighting!AE155</f>
        <v/>
      </c>
      <c r="Y53" s="209">
        <f ca="1">NewSKULighting!AF155</f>
        <v>0</v>
      </c>
      <c r="Z53" s="209" t="str">
        <f>NewSKULighting!AH155</f>
        <v/>
      </c>
      <c r="AA53" s="209">
        <f>NewSKULighting!AI155</f>
        <v>0</v>
      </c>
      <c r="AB53" s="209" t="str">
        <f>NewSKULighting!AJ155</f>
        <v>NA</v>
      </c>
      <c r="AC53" s="209" t="str">
        <f>NewSKULighting!AK155</f>
        <v/>
      </c>
      <c r="AD53" s="209">
        <f ca="1">NewSKULighting!AL155</f>
        <v>0</v>
      </c>
    </row>
    <row r="54" spans="1:30" x14ac:dyDescent="0.35">
      <c r="A54" s="26">
        <f>NewSKULighting!A156</f>
        <v>0</v>
      </c>
      <c r="B54" s="26">
        <f>NewSKULighting!B156</f>
        <v>0</v>
      </c>
      <c r="C54" s="26">
        <f>NewSKULighting!C156</f>
        <v>0</v>
      </c>
      <c r="D54" s="26">
        <f>NewSKULighting!D156</f>
        <v>0</v>
      </c>
      <c r="E54" s="26">
        <f>NewSKULighting!E156</f>
        <v>0</v>
      </c>
      <c r="F54" s="26" t="str">
        <f ca="1">NewSKULighting!F156</f>
        <v/>
      </c>
      <c r="G54" s="26" t="str">
        <f>NewSKULighting!G156</f>
        <v>None</v>
      </c>
      <c r="H54" s="26">
        <f>NewSKULighting!H156</f>
        <v>0</v>
      </c>
      <c r="I54" s="26" t="str">
        <f>NewSKULighting!I156</f>
        <v/>
      </c>
      <c r="J54" s="26">
        <f>NewSKULighting!J156</f>
        <v>0</v>
      </c>
      <c r="K54" s="26" t="str">
        <f>NewSKULighting!K156</f>
        <v/>
      </c>
      <c r="L54" s="26" t="str">
        <f>NewSKULighting!L156</f>
        <v/>
      </c>
      <c r="M54" s="26" t="str">
        <f>NewSKULighting!M156</f>
        <v>None</v>
      </c>
      <c r="N54" s="26">
        <f>NewSKULighting!N156</f>
        <v>0</v>
      </c>
      <c r="O54" s="26">
        <f>NewSKULighting!O156</f>
        <v>0</v>
      </c>
      <c r="P54" s="26">
        <f ca="1">NewSKULighting!P156</f>
        <v>0</v>
      </c>
      <c r="Q54" s="26">
        <f>NewSKULighting!Q156</f>
        <v>0</v>
      </c>
      <c r="R54" s="26">
        <f ca="1">NewSKULighting!R156</f>
        <v>0</v>
      </c>
      <c r="S54" s="26">
        <f>NewSKULighting!Y156</f>
        <v>0</v>
      </c>
      <c r="T54" s="26" t="str">
        <f ca="1">NewSKULighting!Z156</f>
        <v/>
      </c>
      <c r="U54" s="26">
        <f ca="1">NewSKULighting!AA156</f>
        <v>0</v>
      </c>
      <c r="V54" s="209" t="str">
        <f ca="1">NewSKULighting!AC156</f>
        <v/>
      </c>
      <c r="W54" s="209" t="str">
        <f ca="1">NewSKULighting!AD156</f>
        <v/>
      </c>
      <c r="X54" s="209" t="str">
        <f ca="1">NewSKULighting!AE156</f>
        <v/>
      </c>
      <c r="Y54" s="209">
        <f ca="1">NewSKULighting!AF156</f>
        <v>0</v>
      </c>
      <c r="Z54" s="209" t="str">
        <f>NewSKULighting!AH156</f>
        <v/>
      </c>
      <c r="AA54" s="209">
        <f>NewSKULighting!AI156</f>
        <v>0</v>
      </c>
      <c r="AB54" s="209" t="str">
        <f>NewSKULighting!AJ156</f>
        <v>NA</v>
      </c>
      <c r="AC54" s="209" t="str">
        <f>NewSKULighting!AK156</f>
        <v/>
      </c>
      <c r="AD54" s="209">
        <f ca="1">NewSKULighting!AL156</f>
        <v>0</v>
      </c>
    </row>
    <row r="55" spans="1:30" x14ac:dyDescent="0.35">
      <c r="A55" s="26">
        <f>NewSKULighting!A157</f>
        <v>0</v>
      </c>
      <c r="B55" s="26">
        <f>NewSKULighting!B157</f>
        <v>0</v>
      </c>
      <c r="C55" s="26">
        <f>NewSKULighting!C157</f>
        <v>0</v>
      </c>
      <c r="D55" s="26">
        <f>NewSKULighting!D157</f>
        <v>0</v>
      </c>
      <c r="E55" s="26">
        <f>NewSKULighting!E157</f>
        <v>0</v>
      </c>
      <c r="F55" s="26" t="str">
        <f ca="1">NewSKULighting!F157</f>
        <v/>
      </c>
      <c r="G55" s="26" t="str">
        <f>NewSKULighting!G157</f>
        <v>None</v>
      </c>
      <c r="H55" s="26">
        <f>NewSKULighting!H157</f>
        <v>0</v>
      </c>
      <c r="I55" s="26" t="str">
        <f>NewSKULighting!I157</f>
        <v/>
      </c>
      <c r="J55" s="26">
        <f>NewSKULighting!J157</f>
        <v>0</v>
      </c>
      <c r="K55" s="26" t="str">
        <f>NewSKULighting!K157</f>
        <v/>
      </c>
      <c r="L55" s="26" t="str">
        <f>NewSKULighting!L157</f>
        <v/>
      </c>
      <c r="M55" s="26" t="str">
        <f>NewSKULighting!M157</f>
        <v>None</v>
      </c>
      <c r="N55" s="26">
        <f>NewSKULighting!N157</f>
        <v>0</v>
      </c>
      <c r="O55" s="26">
        <f>NewSKULighting!O157</f>
        <v>0</v>
      </c>
      <c r="P55" s="26">
        <f ca="1">NewSKULighting!P157</f>
        <v>0</v>
      </c>
      <c r="Q55" s="26">
        <f>NewSKULighting!Q157</f>
        <v>0</v>
      </c>
      <c r="R55" s="26">
        <f ca="1">NewSKULighting!R157</f>
        <v>0</v>
      </c>
      <c r="S55" s="26">
        <f>NewSKULighting!Y157</f>
        <v>0</v>
      </c>
      <c r="T55" s="26" t="str">
        <f ca="1">NewSKULighting!Z157</f>
        <v/>
      </c>
      <c r="U55" s="26">
        <f ca="1">NewSKULighting!AA157</f>
        <v>0</v>
      </c>
      <c r="V55" s="209" t="str">
        <f ca="1">NewSKULighting!AC157</f>
        <v/>
      </c>
      <c r="W55" s="209" t="str">
        <f ca="1">NewSKULighting!AD157</f>
        <v/>
      </c>
      <c r="X55" s="209" t="str">
        <f ca="1">NewSKULighting!AE157</f>
        <v/>
      </c>
      <c r="Y55" s="209">
        <f ca="1">NewSKULighting!AF157</f>
        <v>0</v>
      </c>
      <c r="Z55" s="209" t="str">
        <f>NewSKULighting!AH157</f>
        <v/>
      </c>
      <c r="AA55" s="209">
        <f>NewSKULighting!AI157</f>
        <v>0</v>
      </c>
      <c r="AB55" s="209" t="str">
        <f>NewSKULighting!AJ157</f>
        <v>NA</v>
      </c>
      <c r="AC55" s="209" t="str">
        <f>NewSKULighting!AK157</f>
        <v/>
      </c>
      <c r="AD55" s="209">
        <f ca="1">NewSKULighting!AL157</f>
        <v>0</v>
      </c>
    </row>
    <row r="56" spans="1:30" x14ac:dyDescent="0.35">
      <c r="A56" s="26">
        <f>NewSKULighting!A158</f>
        <v>0</v>
      </c>
      <c r="B56" s="26">
        <f>NewSKULighting!B158</f>
        <v>0</v>
      </c>
      <c r="C56" s="26">
        <f>NewSKULighting!C158</f>
        <v>0</v>
      </c>
      <c r="D56" s="26">
        <f>NewSKULighting!D158</f>
        <v>0</v>
      </c>
      <c r="E56" s="26">
        <f>NewSKULighting!E158</f>
        <v>0</v>
      </c>
      <c r="F56" s="26" t="str">
        <f ca="1">NewSKULighting!F158</f>
        <v/>
      </c>
      <c r="G56" s="26" t="str">
        <f>NewSKULighting!G158</f>
        <v>None</v>
      </c>
      <c r="H56" s="26">
        <f>NewSKULighting!H158</f>
        <v>0</v>
      </c>
      <c r="I56" s="26" t="str">
        <f>NewSKULighting!I158</f>
        <v/>
      </c>
      <c r="J56" s="26">
        <f>NewSKULighting!J158</f>
        <v>0</v>
      </c>
      <c r="K56" s="26" t="str">
        <f>NewSKULighting!K158</f>
        <v/>
      </c>
      <c r="L56" s="26" t="str">
        <f>NewSKULighting!L158</f>
        <v/>
      </c>
      <c r="M56" s="26" t="str">
        <f>NewSKULighting!M158</f>
        <v>None</v>
      </c>
      <c r="N56" s="26">
        <f>NewSKULighting!N158</f>
        <v>0</v>
      </c>
      <c r="O56" s="26">
        <f>NewSKULighting!O158</f>
        <v>0</v>
      </c>
      <c r="P56" s="26">
        <f ca="1">NewSKULighting!P158</f>
        <v>0</v>
      </c>
      <c r="Q56" s="26">
        <f>NewSKULighting!Q158</f>
        <v>0</v>
      </c>
      <c r="R56" s="26">
        <f ca="1">NewSKULighting!R158</f>
        <v>0</v>
      </c>
      <c r="S56" s="26">
        <f>NewSKULighting!Y158</f>
        <v>0</v>
      </c>
      <c r="T56" s="26" t="str">
        <f ca="1">NewSKULighting!Z158</f>
        <v/>
      </c>
      <c r="U56" s="26">
        <f ca="1">NewSKULighting!AA158</f>
        <v>0</v>
      </c>
      <c r="V56" s="209" t="str">
        <f ca="1">NewSKULighting!AC158</f>
        <v/>
      </c>
      <c r="W56" s="209" t="str">
        <f ca="1">NewSKULighting!AD158</f>
        <v/>
      </c>
      <c r="X56" s="209" t="str">
        <f ca="1">NewSKULighting!AE158</f>
        <v/>
      </c>
      <c r="Y56" s="209">
        <f ca="1">NewSKULighting!AF158</f>
        <v>0</v>
      </c>
      <c r="Z56" s="209" t="str">
        <f>NewSKULighting!AH158</f>
        <v/>
      </c>
      <c r="AA56" s="209">
        <f>NewSKULighting!AI158</f>
        <v>0</v>
      </c>
      <c r="AB56" s="209" t="str">
        <f>NewSKULighting!AJ158</f>
        <v>NA</v>
      </c>
      <c r="AC56" s="209" t="str">
        <f>NewSKULighting!AK158</f>
        <v/>
      </c>
      <c r="AD56" s="209">
        <f ca="1">NewSKULighting!AL158</f>
        <v>0</v>
      </c>
    </row>
    <row r="57" spans="1:30" x14ac:dyDescent="0.35">
      <c r="A57" s="26">
        <f>NewSKULighting!A159</f>
        <v>0</v>
      </c>
      <c r="B57" s="26">
        <f>NewSKULighting!B159</f>
        <v>0</v>
      </c>
      <c r="C57" s="26">
        <f>NewSKULighting!C159</f>
        <v>0</v>
      </c>
      <c r="D57" s="26">
        <f>NewSKULighting!D159</f>
        <v>0</v>
      </c>
      <c r="E57" s="26">
        <f>NewSKULighting!E159</f>
        <v>0</v>
      </c>
      <c r="F57" s="26" t="str">
        <f ca="1">NewSKULighting!F159</f>
        <v/>
      </c>
      <c r="G57" s="26" t="str">
        <f>NewSKULighting!G159</f>
        <v>None</v>
      </c>
      <c r="H57" s="26">
        <f>NewSKULighting!H159</f>
        <v>0</v>
      </c>
      <c r="I57" s="26" t="str">
        <f>NewSKULighting!I159</f>
        <v/>
      </c>
      <c r="J57" s="26">
        <f>NewSKULighting!J159</f>
        <v>0</v>
      </c>
      <c r="K57" s="26" t="str">
        <f>NewSKULighting!K159</f>
        <v/>
      </c>
      <c r="L57" s="26" t="str">
        <f>NewSKULighting!L159</f>
        <v/>
      </c>
      <c r="M57" s="26" t="str">
        <f>NewSKULighting!M159</f>
        <v>None</v>
      </c>
      <c r="N57" s="26">
        <f>NewSKULighting!N159</f>
        <v>0</v>
      </c>
      <c r="O57" s="26">
        <f>NewSKULighting!O159</f>
        <v>0</v>
      </c>
      <c r="P57" s="26">
        <f ca="1">NewSKULighting!P159</f>
        <v>0</v>
      </c>
      <c r="Q57" s="26">
        <f>NewSKULighting!Q159</f>
        <v>0</v>
      </c>
      <c r="R57" s="26">
        <f ca="1">NewSKULighting!R159</f>
        <v>0</v>
      </c>
      <c r="S57" s="26">
        <f>NewSKULighting!Y159</f>
        <v>0</v>
      </c>
      <c r="T57" s="26" t="str">
        <f ca="1">NewSKULighting!Z159</f>
        <v/>
      </c>
      <c r="U57" s="26">
        <f ca="1">NewSKULighting!AA159</f>
        <v>0</v>
      </c>
      <c r="V57" s="209" t="str">
        <f ca="1">NewSKULighting!AC159</f>
        <v/>
      </c>
      <c r="W57" s="209" t="str">
        <f ca="1">NewSKULighting!AD159</f>
        <v/>
      </c>
      <c r="X57" s="209" t="str">
        <f ca="1">NewSKULighting!AE159</f>
        <v/>
      </c>
      <c r="Y57" s="209">
        <f ca="1">NewSKULighting!AF159</f>
        <v>0</v>
      </c>
      <c r="Z57" s="209" t="str">
        <f>NewSKULighting!AH159</f>
        <v/>
      </c>
      <c r="AA57" s="209">
        <f>NewSKULighting!AI159</f>
        <v>0</v>
      </c>
      <c r="AB57" s="209" t="str">
        <f>NewSKULighting!AJ159</f>
        <v>NA</v>
      </c>
      <c r="AC57" s="209" t="str">
        <f>NewSKULighting!AK159</f>
        <v/>
      </c>
      <c r="AD57" s="209">
        <f ca="1">NewSKULighting!AL159</f>
        <v>0</v>
      </c>
    </row>
    <row r="58" spans="1:30" x14ac:dyDescent="0.35">
      <c r="A58" s="26">
        <f>NewSKULighting!A160</f>
        <v>0</v>
      </c>
      <c r="B58" s="26">
        <f>NewSKULighting!B160</f>
        <v>0</v>
      </c>
      <c r="C58" s="26">
        <f>NewSKULighting!C160</f>
        <v>0</v>
      </c>
      <c r="D58" s="26">
        <f>NewSKULighting!D160</f>
        <v>0</v>
      </c>
      <c r="E58" s="26">
        <f>NewSKULighting!E160</f>
        <v>0</v>
      </c>
      <c r="F58" s="26" t="str">
        <f ca="1">NewSKULighting!F160</f>
        <v/>
      </c>
      <c r="G58" s="26" t="str">
        <f>NewSKULighting!G160</f>
        <v>None</v>
      </c>
      <c r="H58" s="26">
        <f>NewSKULighting!H160</f>
        <v>0</v>
      </c>
      <c r="I58" s="26" t="str">
        <f>NewSKULighting!I160</f>
        <v/>
      </c>
      <c r="J58" s="26">
        <f>NewSKULighting!J160</f>
        <v>0</v>
      </c>
      <c r="K58" s="26" t="str">
        <f>NewSKULighting!K160</f>
        <v/>
      </c>
      <c r="L58" s="26" t="str">
        <f>NewSKULighting!L160</f>
        <v/>
      </c>
      <c r="M58" s="26" t="str">
        <f>NewSKULighting!M160</f>
        <v>None</v>
      </c>
      <c r="N58" s="26">
        <f>NewSKULighting!N160</f>
        <v>0</v>
      </c>
      <c r="O58" s="26">
        <f>NewSKULighting!O160</f>
        <v>0</v>
      </c>
      <c r="P58" s="26">
        <f ca="1">NewSKULighting!P160</f>
        <v>0</v>
      </c>
      <c r="Q58" s="26">
        <f>NewSKULighting!Q160</f>
        <v>0</v>
      </c>
      <c r="R58" s="26">
        <f ca="1">NewSKULighting!R160</f>
        <v>0</v>
      </c>
      <c r="S58" s="26">
        <f>NewSKULighting!Y160</f>
        <v>0</v>
      </c>
      <c r="T58" s="26" t="str">
        <f ca="1">NewSKULighting!Z160</f>
        <v/>
      </c>
      <c r="U58" s="26">
        <f ca="1">NewSKULighting!AA160</f>
        <v>0</v>
      </c>
      <c r="V58" s="209" t="str">
        <f ca="1">NewSKULighting!AC160</f>
        <v/>
      </c>
      <c r="W58" s="209" t="str">
        <f ca="1">NewSKULighting!AD160</f>
        <v/>
      </c>
      <c r="X58" s="209" t="str">
        <f ca="1">NewSKULighting!AE160</f>
        <v/>
      </c>
      <c r="Y58" s="209">
        <f ca="1">NewSKULighting!AF160</f>
        <v>0</v>
      </c>
      <c r="Z58" s="209" t="str">
        <f>NewSKULighting!AH160</f>
        <v/>
      </c>
      <c r="AA58" s="209">
        <f>NewSKULighting!AI160</f>
        <v>0</v>
      </c>
      <c r="AB58" s="209" t="str">
        <f>NewSKULighting!AJ160</f>
        <v>NA</v>
      </c>
      <c r="AC58" s="209" t="str">
        <f>NewSKULighting!AK160</f>
        <v/>
      </c>
      <c r="AD58" s="209">
        <f ca="1">NewSKULighting!AL160</f>
        <v>0</v>
      </c>
    </row>
    <row r="59" spans="1:30" x14ac:dyDescent="0.35">
      <c r="A59" s="26">
        <f>NewSKULighting!A161</f>
        <v>0</v>
      </c>
      <c r="B59" s="26">
        <f>NewSKULighting!B161</f>
        <v>0</v>
      </c>
      <c r="C59" s="26">
        <f>NewSKULighting!C161</f>
        <v>0</v>
      </c>
      <c r="D59" s="26">
        <f>NewSKULighting!D161</f>
        <v>0</v>
      </c>
      <c r="E59" s="26">
        <f>NewSKULighting!E161</f>
        <v>0</v>
      </c>
      <c r="F59" s="26" t="str">
        <f ca="1">NewSKULighting!F161</f>
        <v/>
      </c>
      <c r="G59" s="26" t="str">
        <f>NewSKULighting!G161</f>
        <v>None</v>
      </c>
      <c r="H59" s="26">
        <f>NewSKULighting!H161</f>
        <v>0</v>
      </c>
      <c r="I59" s="26" t="str">
        <f>NewSKULighting!I161</f>
        <v/>
      </c>
      <c r="J59" s="26">
        <f>NewSKULighting!J161</f>
        <v>0</v>
      </c>
      <c r="K59" s="26" t="str">
        <f>NewSKULighting!K161</f>
        <v/>
      </c>
      <c r="L59" s="26" t="str">
        <f>NewSKULighting!L161</f>
        <v/>
      </c>
      <c r="M59" s="26" t="str">
        <f>NewSKULighting!M161</f>
        <v>None</v>
      </c>
      <c r="N59" s="26">
        <f>NewSKULighting!N161</f>
        <v>0</v>
      </c>
      <c r="O59" s="26">
        <f>NewSKULighting!O161</f>
        <v>0</v>
      </c>
      <c r="P59" s="26">
        <f ca="1">NewSKULighting!P161</f>
        <v>0</v>
      </c>
      <c r="Q59" s="26">
        <f>NewSKULighting!Q161</f>
        <v>0</v>
      </c>
      <c r="R59" s="26">
        <f ca="1">NewSKULighting!R161</f>
        <v>0</v>
      </c>
      <c r="S59" s="26">
        <f>NewSKULighting!Y161</f>
        <v>0</v>
      </c>
      <c r="T59" s="26" t="str">
        <f ca="1">NewSKULighting!Z161</f>
        <v/>
      </c>
      <c r="U59" s="26">
        <f ca="1">NewSKULighting!AA161</f>
        <v>0</v>
      </c>
      <c r="V59" s="209" t="str">
        <f ca="1">NewSKULighting!AC161</f>
        <v/>
      </c>
      <c r="W59" s="209" t="str">
        <f ca="1">NewSKULighting!AD161</f>
        <v/>
      </c>
      <c r="X59" s="209" t="str">
        <f ca="1">NewSKULighting!AE161</f>
        <v/>
      </c>
      <c r="Y59" s="209">
        <f ca="1">NewSKULighting!AF161</f>
        <v>0</v>
      </c>
      <c r="Z59" s="209" t="str">
        <f>NewSKULighting!AH161</f>
        <v/>
      </c>
      <c r="AA59" s="209">
        <f>NewSKULighting!AI161</f>
        <v>0</v>
      </c>
      <c r="AB59" s="209" t="str">
        <f>NewSKULighting!AJ161</f>
        <v>NA</v>
      </c>
      <c r="AC59" s="209" t="str">
        <f>NewSKULighting!AK161</f>
        <v/>
      </c>
      <c r="AD59" s="209">
        <f ca="1">NewSKULighting!AL161</f>
        <v>0</v>
      </c>
    </row>
    <row r="60" spans="1:30" x14ac:dyDescent="0.35">
      <c r="A60" s="26">
        <f>NewSKULighting!A162</f>
        <v>0</v>
      </c>
      <c r="B60" s="26">
        <f>NewSKULighting!B162</f>
        <v>0</v>
      </c>
      <c r="C60" s="26">
        <f>NewSKULighting!C162</f>
        <v>0</v>
      </c>
      <c r="D60" s="26">
        <f>NewSKULighting!D162</f>
        <v>0</v>
      </c>
      <c r="E60" s="26">
        <f>NewSKULighting!E162</f>
        <v>0</v>
      </c>
      <c r="F60" s="26" t="str">
        <f ca="1">NewSKULighting!F162</f>
        <v/>
      </c>
      <c r="G60" s="26" t="str">
        <f>NewSKULighting!G162</f>
        <v>None</v>
      </c>
      <c r="H60" s="26">
        <f>NewSKULighting!H162</f>
        <v>0</v>
      </c>
      <c r="I60" s="26" t="str">
        <f>NewSKULighting!I162</f>
        <v/>
      </c>
      <c r="J60" s="26">
        <f>NewSKULighting!J162</f>
        <v>0</v>
      </c>
      <c r="K60" s="26" t="str">
        <f>NewSKULighting!K162</f>
        <v/>
      </c>
      <c r="L60" s="26" t="str">
        <f>NewSKULighting!L162</f>
        <v/>
      </c>
      <c r="M60" s="26" t="str">
        <f>NewSKULighting!M162</f>
        <v>None</v>
      </c>
      <c r="N60" s="26">
        <f>NewSKULighting!N162</f>
        <v>0</v>
      </c>
      <c r="O60" s="26">
        <f>NewSKULighting!O162</f>
        <v>0</v>
      </c>
      <c r="P60" s="26">
        <f ca="1">NewSKULighting!P162</f>
        <v>0</v>
      </c>
      <c r="Q60" s="26">
        <f>NewSKULighting!Q162</f>
        <v>0</v>
      </c>
      <c r="R60" s="26">
        <f ca="1">NewSKULighting!R162</f>
        <v>0</v>
      </c>
      <c r="S60" s="26">
        <f>NewSKULighting!Y162</f>
        <v>0</v>
      </c>
      <c r="T60" s="26" t="str">
        <f ca="1">NewSKULighting!Z162</f>
        <v/>
      </c>
      <c r="U60" s="26">
        <f ca="1">NewSKULighting!AA162</f>
        <v>0</v>
      </c>
      <c r="V60" s="209" t="str">
        <f ca="1">NewSKULighting!AC162</f>
        <v/>
      </c>
      <c r="W60" s="209" t="str">
        <f ca="1">NewSKULighting!AD162</f>
        <v/>
      </c>
      <c r="X60" s="209" t="str">
        <f ca="1">NewSKULighting!AE162</f>
        <v/>
      </c>
      <c r="Y60" s="209">
        <f ca="1">NewSKULighting!AF162</f>
        <v>0</v>
      </c>
      <c r="Z60" s="209" t="str">
        <f>NewSKULighting!AH162</f>
        <v/>
      </c>
      <c r="AA60" s="209">
        <f>NewSKULighting!AI162</f>
        <v>0</v>
      </c>
      <c r="AB60" s="209" t="str">
        <f>NewSKULighting!AJ162</f>
        <v>NA</v>
      </c>
      <c r="AC60" s="209" t="str">
        <f>NewSKULighting!AK162</f>
        <v/>
      </c>
      <c r="AD60" s="209">
        <f ca="1">NewSKULighting!AL162</f>
        <v>0</v>
      </c>
    </row>
    <row r="61" spans="1:30" x14ac:dyDescent="0.35">
      <c r="A61" s="26">
        <f>NewSKULighting!A163</f>
        <v>0</v>
      </c>
      <c r="B61" s="26">
        <f>NewSKULighting!B163</f>
        <v>0</v>
      </c>
      <c r="C61" s="26">
        <f>NewSKULighting!C163</f>
        <v>0</v>
      </c>
      <c r="D61" s="26">
        <f>NewSKULighting!D163</f>
        <v>0</v>
      </c>
      <c r="E61" s="26">
        <f>NewSKULighting!E163</f>
        <v>0</v>
      </c>
      <c r="F61" s="26" t="str">
        <f ca="1">NewSKULighting!F163</f>
        <v/>
      </c>
      <c r="G61" s="26" t="str">
        <f>NewSKULighting!G163</f>
        <v>None</v>
      </c>
      <c r="H61" s="26">
        <f>NewSKULighting!H163</f>
        <v>0</v>
      </c>
      <c r="I61" s="26" t="str">
        <f>NewSKULighting!I163</f>
        <v/>
      </c>
      <c r="J61" s="26">
        <f>NewSKULighting!J163</f>
        <v>0</v>
      </c>
      <c r="K61" s="26" t="str">
        <f>NewSKULighting!K163</f>
        <v/>
      </c>
      <c r="L61" s="26" t="str">
        <f>NewSKULighting!L163</f>
        <v/>
      </c>
      <c r="M61" s="26" t="str">
        <f>NewSKULighting!M163</f>
        <v>None</v>
      </c>
      <c r="N61" s="26">
        <f>NewSKULighting!N163</f>
        <v>0</v>
      </c>
      <c r="O61" s="26">
        <f>NewSKULighting!O163</f>
        <v>0</v>
      </c>
      <c r="P61" s="26">
        <f ca="1">NewSKULighting!P163</f>
        <v>0</v>
      </c>
      <c r="Q61" s="26">
        <f>NewSKULighting!Q163</f>
        <v>0</v>
      </c>
      <c r="R61" s="26">
        <f ca="1">NewSKULighting!R163</f>
        <v>0</v>
      </c>
      <c r="S61" s="26">
        <f>NewSKULighting!Y163</f>
        <v>0</v>
      </c>
      <c r="T61" s="26" t="str">
        <f ca="1">NewSKULighting!Z163</f>
        <v/>
      </c>
      <c r="U61" s="26">
        <f ca="1">NewSKULighting!AA163</f>
        <v>0</v>
      </c>
      <c r="V61" s="209" t="str">
        <f ca="1">NewSKULighting!AC163</f>
        <v/>
      </c>
      <c r="W61" s="209" t="str">
        <f ca="1">NewSKULighting!AD163</f>
        <v/>
      </c>
      <c r="X61" s="209" t="str">
        <f ca="1">NewSKULighting!AE163</f>
        <v/>
      </c>
      <c r="Y61" s="209">
        <f ca="1">NewSKULighting!AF163</f>
        <v>0</v>
      </c>
      <c r="Z61" s="209" t="str">
        <f>NewSKULighting!AH163</f>
        <v/>
      </c>
      <c r="AA61" s="209">
        <f>NewSKULighting!AI163</f>
        <v>0</v>
      </c>
      <c r="AB61" s="209" t="str">
        <f>NewSKULighting!AJ163</f>
        <v>NA</v>
      </c>
      <c r="AC61" s="209" t="str">
        <f>NewSKULighting!AK163</f>
        <v/>
      </c>
      <c r="AD61" s="209">
        <f ca="1">NewSKULighting!AL163</f>
        <v>0</v>
      </c>
    </row>
    <row r="62" spans="1:30" x14ac:dyDescent="0.35">
      <c r="A62" s="26">
        <f>NewSKULighting!A164</f>
        <v>0</v>
      </c>
      <c r="B62" s="26">
        <f>NewSKULighting!B164</f>
        <v>0</v>
      </c>
      <c r="C62" s="26">
        <f>NewSKULighting!C164</f>
        <v>0</v>
      </c>
      <c r="D62" s="26">
        <f>NewSKULighting!D164</f>
        <v>0</v>
      </c>
      <c r="E62" s="26">
        <f>NewSKULighting!E164</f>
        <v>0</v>
      </c>
      <c r="F62" s="26" t="str">
        <f ca="1">NewSKULighting!F164</f>
        <v/>
      </c>
      <c r="G62" s="26" t="str">
        <f>NewSKULighting!G164</f>
        <v>None</v>
      </c>
      <c r="H62" s="26">
        <f>NewSKULighting!H164</f>
        <v>0</v>
      </c>
      <c r="I62" s="26" t="str">
        <f>NewSKULighting!I164</f>
        <v/>
      </c>
      <c r="J62" s="26">
        <f>NewSKULighting!J164</f>
        <v>0</v>
      </c>
      <c r="K62" s="26" t="str">
        <f>NewSKULighting!K164</f>
        <v/>
      </c>
      <c r="L62" s="26" t="str">
        <f>NewSKULighting!L164</f>
        <v/>
      </c>
      <c r="M62" s="26" t="str">
        <f>NewSKULighting!M164</f>
        <v>None</v>
      </c>
      <c r="N62" s="26">
        <f>NewSKULighting!N164</f>
        <v>0</v>
      </c>
      <c r="O62" s="26">
        <f>NewSKULighting!O164</f>
        <v>0</v>
      </c>
      <c r="P62" s="26">
        <f ca="1">NewSKULighting!P164</f>
        <v>0</v>
      </c>
      <c r="Q62" s="26">
        <f>NewSKULighting!Q164</f>
        <v>0</v>
      </c>
      <c r="R62" s="26">
        <f ca="1">NewSKULighting!R164</f>
        <v>0</v>
      </c>
      <c r="S62" s="26">
        <f>NewSKULighting!Y164</f>
        <v>0</v>
      </c>
      <c r="T62" s="26" t="str">
        <f ca="1">NewSKULighting!Z164</f>
        <v/>
      </c>
      <c r="U62" s="26">
        <f ca="1">NewSKULighting!AA164</f>
        <v>0</v>
      </c>
      <c r="V62" s="209" t="str">
        <f ca="1">NewSKULighting!AC164</f>
        <v/>
      </c>
      <c r="W62" s="209" t="str">
        <f ca="1">NewSKULighting!AD164</f>
        <v/>
      </c>
      <c r="X62" s="209" t="str">
        <f ca="1">NewSKULighting!AE164</f>
        <v/>
      </c>
      <c r="Y62" s="209">
        <f ca="1">NewSKULighting!AF164</f>
        <v>0</v>
      </c>
      <c r="Z62" s="209" t="str">
        <f>NewSKULighting!AH164</f>
        <v/>
      </c>
      <c r="AA62" s="209">
        <f>NewSKULighting!AI164</f>
        <v>0</v>
      </c>
      <c r="AB62" s="209" t="str">
        <f>NewSKULighting!AJ164</f>
        <v>NA</v>
      </c>
      <c r="AC62" s="209" t="str">
        <f>NewSKULighting!AK164</f>
        <v/>
      </c>
      <c r="AD62" s="209">
        <f ca="1">NewSKULighting!AL164</f>
        <v>0</v>
      </c>
    </row>
    <row r="63" spans="1:30" x14ac:dyDescent="0.35">
      <c r="A63" s="26">
        <f>NewSKULighting!A165</f>
        <v>0</v>
      </c>
      <c r="B63" s="26">
        <f>NewSKULighting!B165</f>
        <v>0</v>
      </c>
      <c r="C63" s="26">
        <f>NewSKULighting!C165</f>
        <v>0</v>
      </c>
      <c r="D63" s="26">
        <f>NewSKULighting!D165</f>
        <v>0</v>
      </c>
      <c r="E63" s="26">
        <f>NewSKULighting!E165</f>
        <v>0</v>
      </c>
      <c r="F63" s="26" t="str">
        <f ca="1">NewSKULighting!F165</f>
        <v/>
      </c>
      <c r="G63" s="26" t="str">
        <f>NewSKULighting!G165</f>
        <v>None</v>
      </c>
      <c r="H63" s="26">
        <f>NewSKULighting!H165</f>
        <v>0</v>
      </c>
      <c r="I63" s="26" t="str">
        <f>NewSKULighting!I165</f>
        <v/>
      </c>
      <c r="J63" s="26">
        <f>NewSKULighting!J165</f>
        <v>0</v>
      </c>
      <c r="K63" s="26" t="str">
        <f>NewSKULighting!K165</f>
        <v/>
      </c>
      <c r="L63" s="26" t="str">
        <f>NewSKULighting!L165</f>
        <v/>
      </c>
      <c r="M63" s="26" t="str">
        <f>NewSKULighting!M165</f>
        <v>None</v>
      </c>
      <c r="N63" s="26">
        <f>NewSKULighting!N165</f>
        <v>0</v>
      </c>
      <c r="O63" s="26">
        <f>NewSKULighting!O165</f>
        <v>0</v>
      </c>
      <c r="P63" s="26">
        <f ca="1">NewSKULighting!P165</f>
        <v>0</v>
      </c>
      <c r="Q63" s="26">
        <f>NewSKULighting!Q165</f>
        <v>0</v>
      </c>
      <c r="R63" s="26">
        <f ca="1">NewSKULighting!R165</f>
        <v>0</v>
      </c>
      <c r="S63" s="26">
        <f>NewSKULighting!Y165</f>
        <v>0</v>
      </c>
      <c r="T63" s="26" t="str">
        <f ca="1">NewSKULighting!Z165</f>
        <v/>
      </c>
      <c r="U63" s="26">
        <f ca="1">NewSKULighting!AA165</f>
        <v>0</v>
      </c>
      <c r="V63" s="209" t="str">
        <f ca="1">NewSKULighting!AC165</f>
        <v/>
      </c>
      <c r="W63" s="209" t="str">
        <f ca="1">NewSKULighting!AD165</f>
        <v/>
      </c>
      <c r="X63" s="209" t="str">
        <f ca="1">NewSKULighting!AE165</f>
        <v/>
      </c>
      <c r="Y63" s="209">
        <f ca="1">NewSKULighting!AF165</f>
        <v>0</v>
      </c>
      <c r="Z63" s="209" t="str">
        <f>NewSKULighting!AH165</f>
        <v/>
      </c>
      <c r="AA63" s="209">
        <f>NewSKULighting!AI165</f>
        <v>0</v>
      </c>
      <c r="AB63" s="209" t="str">
        <f>NewSKULighting!AJ165</f>
        <v>NA</v>
      </c>
      <c r="AC63" s="209" t="str">
        <f>NewSKULighting!AK165</f>
        <v/>
      </c>
      <c r="AD63" s="209">
        <f ca="1">NewSKULighting!AL165</f>
        <v>0</v>
      </c>
    </row>
    <row r="64" spans="1:30" x14ac:dyDescent="0.35">
      <c r="A64" s="26">
        <f>NewSKULighting!A166</f>
        <v>0</v>
      </c>
      <c r="B64" s="26">
        <f>NewSKULighting!B166</f>
        <v>0</v>
      </c>
      <c r="C64" s="26">
        <f>NewSKULighting!C166</f>
        <v>0</v>
      </c>
      <c r="D64" s="26">
        <f>NewSKULighting!D166</f>
        <v>0</v>
      </c>
      <c r="E64" s="26">
        <f>NewSKULighting!E166</f>
        <v>0</v>
      </c>
      <c r="F64" s="26" t="str">
        <f ca="1">NewSKULighting!F166</f>
        <v/>
      </c>
      <c r="G64" s="26" t="str">
        <f>NewSKULighting!G166</f>
        <v>None</v>
      </c>
      <c r="H64" s="26">
        <f>NewSKULighting!H166</f>
        <v>0</v>
      </c>
      <c r="I64" s="26" t="str">
        <f>NewSKULighting!I166</f>
        <v/>
      </c>
      <c r="J64" s="26">
        <f>NewSKULighting!J166</f>
        <v>0</v>
      </c>
      <c r="K64" s="26" t="str">
        <f>NewSKULighting!K166</f>
        <v/>
      </c>
      <c r="L64" s="26" t="str">
        <f>NewSKULighting!L166</f>
        <v/>
      </c>
      <c r="M64" s="26" t="str">
        <f>NewSKULighting!M166</f>
        <v>None</v>
      </c>
      <c r="N64" s="26">
        <f>NewSKULighting!N166</f>
        <v>0</v>
      </c>
      <c r="O64" s="26">
        <f>NewSKULighting!O166</f>
        <v>0</v>
      </c>
      <c r="P64" s="26">
        <f ca="1">NewSKULighting!P166</f>
        <v>0</v>
      </c>
      <c r="Q64" s="26">
        <f>NewSKULighting!Q166</f>
        <v>0</v>
      </c>
      <c r="R64" s="26">
        <f ca="1">NewSKULighting!R166</f>
        <v>0</v>
      </c>
      <c r="S64" s="26">
        <f>NewSKULighting!Y166</f>
        <v>0</v>
      </c>
      <c r="T64" s="26" t="str">
        <f ca="1">NewSKULighting!Z166</f>
        <v/>
      </c>
      <c r="U64" s="26">
        <f ca="1">NewSKULighting!AA166</f>
        <v>0</v>
      </c>
      <c r="V64" s="209" t="str">
        <f ca="1">NewSKULighting!AC166</f>
        <v/>
      </c>
      <c r="W64" s="209" t="str">
        <f ca="1">NewSKULighting!AD166</f>
        <v/>
      </c>
      <c r="X64" s="209" t="str">
        <f ca="1">NewSKULighting!AE166</f>
        <v/>
      </c>
      <c r="Y64" s="209">
        <f ca="1">NewSKULighting!AF166</f>
        <v>0</v>
      </c>
      <c r="Z64" s="209" t="str">
        <f>NewSKULighting!AH166</f>
        <v/>
      </c>
      <c r="AA64" s="209">
        <f>NewSKULighting!AI166</f>
        <v>0</v>
      </c>
      <c r="AB64" s="209" t="str">
        <f>NewSKULighting!AJ166</f>
        <v>NA</v>
      </c>
      <c r="AC64" s="209" t="str">
        <f>NewSKULighting!AK166</f>
        <v/>
      </c>
      <c r="AD64" s="209">
        <f ca="1">NewSKULighting!AL166</f>
        <v>0</v>
      </c>
    </row>
    <row r="65" spans="1:30" x14ac:dyDescent="0.35">
      <c r="A65" s="26">
        <f>NewSKULighting!A167</f>
        <v>0</v>
      </c>
      <c r="B65" s="26">
        <f>NewSKULighting!B167</f>
        <v>0</v>
      </c>
      <c r="C65" s="26">
        <f>NewSKULighting!C167</f>
        <v>0</v>
      </c>
      <c r="D65" s="26">
        <f>NewSKULighting!D167</f>
        <v>0</v>
      </c>
      <c r="E65" s="26">
        <f>NewSKULighting!E167</f>
        <v>0</v>
      </c>
      <c r="F65" s="26" t="str">
        <f ca="1">NewSKULighting!F167</f>
        <v/>
      </c>
      <c r="G65" s="26" t="str">
        <f>NewSKULighting!G167</f>
        <v>None</v>
      </c>
      <c r="H65" s="26">
        <f>NewSKULighting!H167</f>
        <v>0</v>
      </c>
      <c r="I65" s="26" t="str">
        <f>NewSKULighting!I167</f>
        <v/>
      </c>
      <c r="J65" s="26">
        <f>NewSKULighting!J167</f>
        <v>0</v>
      </c>
      <c r="K65" s="26" t="str">
        <f>NewSKULighting!K167</f>
        <v/>
      </c>
      <c r="L65" s="26" t="str">
        <f>NewSKULighting!L167</f>
        <v/>
      </c>
      <c r="M65" s="26" t="str">
        <f>NewSKULighting!M167</f>
        <v>None</v>
      </c>
      <c r="N65" s="26">
        <f>NewSKULighting!N167</f>
        <v>0</v>
      </c>
      <c r="O65" s="26">
        <f>NewSKULighting!O167</f>
        <v>0</v>
      </c>
      <c r="P65" s="26">
        <f ca="1">NewSKULighting!P167</f>
        <v>0</v>
      </c>
      <c r="Q65" s="26">
        <f>NewSKULighting!Q167</f>
        <v>0</v>
      </c>
      <c r="R65" s="26">
        <f ca="1">NewSKULighting!R167</f>
        <v>0</v>
      </c>
      <c r="S65" s="26">
        <f>NewSKULighting!Y167</f>
        <v>0</v>
      </c>
      <c r="T65" s="26" t="str">
        <f ca="1">NewSKULighting!Z167</f>
        <v/>
      </c>
      <c r="U65" s="26">
        <f ca="1">NewSKULighting!AA167</f>
        <v>0</v>
      </c>
      <c r="V65" s="209" t="str">
        <f ca="1">NewSKULighting!AC167</f>
        <v/>
      </c>
      <c r="W65" s="209" t="str">
        <f ca="1">NewSKULighting!AD167</f>
        <v/>
      </c>
      <c r="X65" s="209" t="str">
        <f ca="1">NewSKULighting!AE167</f>
        <v/>
      </c>
      <c r="Y65" s="209">
        <f ca="1">NewSKULighting!AF167</f>
        <v>0</v>
      </c>
      <c r="Z65" s="209" t="str">
        <f>NewSKULighting!AH167</f>
        <v/>
      </c>
      <c r="AA65" s="209">
        <f>NewSKULighting!AI167</f>
        <v>0</v>
      </c>
      <c r="AB65" s="209" t="str">
        <f>NewSKULighting!AJ167</f>
        <v>NA</v>
      </c>
      <c r="AC65" s="209" t="str">
        <f>NewSKULighting!AK167</f>
        <v/>
      </c>
      <c r="AD65" s="209">
        <f ca="1">NewSKULighting!AL167</f>
        <v>0</v>
      </c>
    </row>
    <row r="66" spans="1:30" x14ac:dyDescent="0.35">
      <c r="A66" s="26">
        <f>NewSKULighting!A168</f>
        <v>0</v>
      </c>
      <c r="B66" s="26">
        <f>NewSKULighting!B168</f>
        <v>0</v>
      </c>
      <c r="C66" s="26">
        <f>NewSKULighting!C168</f>
        <v>0</v>
      </c>
      <c r="D66" s="26">
        <f>NewSKULighting!D168</f>
        <v>0</v>
      </c>
      <c r="E66" s="26">
        <f>NewSKULighting!E168</f>
        <v>0</v>
      </c>
      <c r="F66" s="26" t="str">
        <f ca="1">NewSKULighting!F168</f>
        <v/>
      </c>
      <c r="G66" s="26" t="str">
        <f>NewSKULighting!G168</f>
        <v>None</v>
      </c>
      <c r="H66" s="26">
        <f>NewSKULighting!H168</f>
        <v>0</v>
      </c>
      <c r="I66" s="26" t="str">
        <f>NewSKULighting!I168</f>
        <v/>
      </c>
      <c r="J66" s="26">
        <f>NewSKULighting!J168</f>
        <v>0</v>
      </c>
      <c r="K66" s="26" t="str">
        <f>NewSKULighting!K168</f>
        <v/>
      </c>
      <c r="L66" s="26" t="str">
        <f>NewSKULighting!L168</f>
        <v/>
      </c>
      <c r="M66" s="26" t="str">
        <f>NewSKULighting!M168</f>
        <v>None</v>
      </c>
      <c r="N66" s="26">
        <f>NewSKULighting!N168</f>
        <v>0</v>
      </c>
      <c r="O66" s="26">
        <f>NewSKULighting!O168</f>
        <v>0</v>
      </c>
      <c r="P66" s="26">
        <f ca="1">NewSKULighting!P168</f>
        <v>0</v>
      </c>
      <c r="Q66" s="26">
        <f>NewSKULighting!Q168</f>
        <v>0</v>
      </c>
      <c r="R66" s="26">
        <f ca="1">NewSKULighting!R168</f>
        <v>0</v>
      </c>
      <c r="S66" s="26">
        <f>NewSKULighting!Y168</f>
        <v>0</v>
      </c>
      <c r="T66" s="26" t="str">
        <f ca="1">NewSKULighting!Z168</f>
        <v/>
      </c>
      <c r="U66" s="26">
        <f ca="1">NewSKULighting!AA168</f>
        <v>0</v>
      </c>
      <c r="V66" s="209" t="str">
        <f ca="1">NewSKULighting!AC168</f>
        <v/>
      </c>
      <c r="W66" s="209" t="str">
        <f ca="1">NewSKULighting!AD168</f>
        <v/>
      </c>
      <c r="X66" s="209" t="str">
        <f ca="1">NewSKULighting!AE168</f>
        <v/>
      </c>
      <c r="Y66" s="209">
        <f ca="1">NewSKULighting!AF168</f>
        <v>0</v>
      </c>
      <c r="Z66" s="209" t="str">
        <f>NewSKULighting!AH168</f>
        <v/>
      </c>
      <c r="AA66" s="209">
        <f>NewSKULighting!AI168</f>
        <v>0</v>
      </c>
      <c r="AB66" s="209" t="str">
        <f>NewSKULighting!AJ168</f>
        <v>NA</v>
      </c>
      <c r="AC66" s="209" t="str">
        <f>NewSKULighting!AK168</f>
        <v/>
      </c>
      <c r="AD66" s="209">
        <f ca="1">NewSKULighting!AL168</f>
        <v>0</v>
      </c>
    </row>
    <row r="67" spans="1:30" x14ac:dyDescent="0.35">
      <c r="A67" s="26">
        <f>NewSKULighting!A169</f>
        <v>0</v>
      </c>
      <c r="B67" s="26">
        <f>NewSKULighting!B169</f>
        <v>0</v>
      </c>
      <c r="C67" s="26">
        <f>NewSKULighting!C169</f>
        <v>0</v>
      </c>
      <c r="D67" s="26">
        <f>NewSKULighting!D169</f>
        <v>0</v>
      </c>
      <c r="E67" s="26">
        <f>NewSKULighting!E169</f>
        <v>0</v>
      </c>
      <c r="F67" s="26" t="str">
        <f ca="1">NewSKULighting!F169</f>
        <v/>
      </c>
      <c r="G67" s="26" t="str">
        <f>NewSKULighting!G169</f>
        <v>None</v>
      </c>
      <c r="H67" s="26">
        <f>NewSKULighting!H169</f>
        <v>0</v>
      </c>
      <c r="I67" s="26" t="str">
        <f>NewSKULighting!I169</f>
        <v/>
      </c>
      <c r="J67" s="26">
        <f>NewSKULighting!J169</f>
        <v>0</v>
      </c>
      <c r="K67" s="26" t="str">
        <f>NewSKULighting!K169</f>
        <v/>
      </c>
      <c r="L67" s="26" t="str">
        <f>NewSKULighting!L169</f>
        <v/>
      </c>
      <c r="M67" s="26" t="str">
        <f>NewSKULighting!M169</f>
        <v>None</v>
      </c>
      <c r="N67" s="26">
        <f>NewSKULighting!N169</f>
        <v>0</v>
      </c>
      <c r="O67" s="26">
        <f>NewSKULighting!O169</f>
        <v>0</v>
      </c>
      <c r="P67" s="26">
        <f ca="1">NewSKULighting!P169</f>
        <v>0</v>
      </c>
      <c r="Q67" s="26">
        <f>NewSKULighting!Q169</f>
        <v>0</v>
      </c>
      <c r="R67" s="26">
        <f ca="1">NewSKULighting!R169</f>
        <v>0</v>
      </c>
      <c r="S67" s="26">
        <f>NewSKULighting!Y169</f>
        <v>0</v>
      </c>
      <c r="T67" s="26" t="str">
        <f ca="1">NewSKULighting!Z169</f>
        <v/>
      </c>
      <c r="U67" s="26">
        <f ca="1">NewSKULighting!AA169</f>
        <v>0</v>
      </c>
      <c r="V67" s="209" t="str">
        <f ca="1">NewSKULighting!AC169</f>
        <v/>
      </c>
      <c r="W67" s="209" t="str">
        <f ca="1">NewSKULighting!AD169</f>
        <v/>
      </c>
      <c r="X67" s="209" t="str">
        <f ca="1">NewSKULighting!AE169</f>
        <v/>
      </c>
      <c r="Y67" s="209">
        <f ca="1">NewSKULighting!AF169</f>
        <v>0</v>
      </c>
      <c r="Z67" s="209" t="str">
        <f>NewSKULighting!AH169</f>
        <v/>
      </c>
      <c r="AA67" s="209">
        <f>NewSKULighting!AI169</f>
        <v>0</v>
      </c>
      <c r="AB67" s="209" t="str">
        <f>NewSKULighting!AJ169</f>
        <v>NA</v>
      </c>
      <c r="AC67" s="209" t="str">
        <f>NewSKULighting!AK169</f>
        <v/>
      </c>
      <c r="AD67" s="209">
        <f ca="1">NewSKULighting!AL169</f>
        <v>0</v>
      </c>
    </row>
    <row r="68" spans="1:30" x14ac:dyDescent="0.35">
      <c r="A68" s="26">
        <f>NewSKULighting!A170</f>
        <v>0</v>
      </c>
      <c r="B68" s="26">
        <f>NewSKULighting!B170</f>
        <v>0</v>
      </c>
      <c r="C68" s="26">
        <f>NewSKULighting!C170</f>
        <v>0</v>
      </c>
      <c r="D68" s="26">
        <f>NewSKULighting!D170</f>
        <v>0</v>
      </c>
      <c r="E68" s="26">
        <f>NewSKULighting!E170</f>
        <v>0</v>
      </c>
      <c r="F68" s="26" t="str">
        <f ca="1">NewSKULighting!F170</f>
        <v/>
      </c>
      <c r="G68" s="26" t="str">
        <f>NewSKULighting!G170</f>
        <v>None</v>
      </c>
      <c r="H68" s="26">
        <f>NewSKULighting!H170</f>
        <v>0</v>
      </c>
      <c r="I68" s="26" t="str">
        <f>NewSKULighting!I170</f>
        <v/>
      </c>
      <c r="J68" s="26">
        <f>NewSKULighting!J170</f>
        <v>0</v>
      </c>
      <c r="K68" s="26" t="str">
        <f>NewSKULighting!K170</f>
        <v/>
      </c>
      <c r="L68" s="26" t="str">
        <f>NewSKULighting!L170</f>
        <v/>
      </c>
      <c r="M68" s="26" t="str">
        <f>NewSKULighting!M170</f>
        <v>None</v>
      </c>
      <c r="N68" s="26">
        <f>NewSKULighting!N170</f>
        <v>0</v>
      </c>
      <c r="O68" s="26">
        <f>NewSKULighting!O170</f>
        <v>0</v>
      </c>
      <c r="P68" s="26">
        <f ca="1">NewSKULighting!P170</f>
        <v>0</v>
      </c>
      <c r="Q68" s="26">
        <f>NewSKULighting!Q170</f>
        <v>0</v>
      </c>
      <c r="R68" s="26">
        <f ca="1">NewSKULighting!R170</f>
        <v>0</v>
      </c>
      <c r="S68" s="26">
        <f>NewSKULighting!Y170</f>
        <v>0</v>
      </c>
      <c r="T68" s="26" t="str">
        <f ca="1">NewSKULighting!Z170</f>
        <v/>
      </c>
      <c r="U68" s="26">
        <f ca="1">NewSKULighting!AA170</f>
        <v>0</v>
      </c>
      <c r="V68" s="209" t="str">
        <f ca="1">NewSKULighting!AC170</f>
        <v/>
      </c>
      <c r="W68" s="209" t="str">
        <f ca="1">NewSKULighting!AD170</f>
        <v/>
      </c>
      <c r="X68" s="209" t="str">
        <f ca="1">NewSKULighting!AE170</f>
        <v/>
      </c>
      <c r="Y68" s="209">
        <f ca="1">NewSKULighting!AF170</f>
        <v>0</v>
      </c>
      <c r="Z68" s="209" t="str">
        <f>NewSKULighting!AH170</f>
        <v/>
      </c>
      <c r="AA68" s="209">
        <f>NewSKULighting!AI170</f>
        <v>0</v>
      </c>
      <c r="AB68" s="209" t="str">
        <f>NewSKULighting!AJ170</f>
        <v>NA</v>
      </c>
      <c r="AC68" s="209" t="str">
        <f>NewSKULighting!AK170</f>
        <v/>
      </c>
      <c r="AD68" s="209">
        <f ca="1">NewSKULighting!AL170</f>
        <v>0</v>
      </c>
    </row>
    <row r="69" spans="1:30" x14ac:dyDescent="0.35">
      <c r="A69" s="26">
        <f>NewSKULighting!A171</f>
        <v>0</v>
      </c>
      <c r="B69" s="26">
        <f>NewSKULighting!B171</f>
        <v>0</v>
      </c>
      <c r="C69" s="26">
        <f>NewSKULighting!C171</f>
        <v>0</v>
      </c>
      <c r="D69" s="26">
        <f>NewSKULighting!D171</f>
        <v>0</v>
      </c>
      <c r="E69" s="26">
        <f>NewSKULighting!E171</f>
        <v>0</v>
      </c>
      <c r="F69" s="26" t="str">
        <f ca="1">NewSKULighting!F171</f>
        <v/>
      </c>
      <c r="G69" s="26" t="str">
        <f>NewSKULighting!G171</f>
        <v>None</v>
      </c>
      <c r="H69" s="26">
        <f>NewSKULighting!H171</f>
        <v>0</v>
      </c>
      <c r="I69" s="26" t="str">
        <f>NewSKULighting!I171</f>
        <v/>
      </c>
      <c r="J69" s="26">
        <f>NewSKULighting!J171</f>
        <v>0</v>
      </c>
      <c r="K69" s="26" t="str">
        <f>NewSKULighting!K171</f>
        <v/>
      </c>
      <c r="L69" s="26" t="str">
        <f>NewSKULighting!L171</f>
        <v/>
      </c>
      <c r="M69" s="26" t="str">
        <f>NewSKULighting!M171</f>
        <v>None</v>
      </c>
      <c r="N69" s="26">
        <f>NewSKULighting!N171</f>
        <v>0</v>
      </c>
      <c r="O69" s="26">
        <f>NewSKULighting!O171</f>
        <v>0</v>
      </c>
      <c r="P69" s="26">
        <f ca="1">NewSKULighting!P171</f>
        <v>0</v>
      </c>
      <c r="Q69" s="26">
        <f>NewSKULighting!Q171</f>
        <v>0</v>
      </c>
      <c r="R69" s="26">
        <f ca="1">NewSKULighting!R171</f>
        <v>0</v>
      </c>
      <c r="S69" s="26">
        <f>NewSKULighting!Y171</f>
        <v>0</v>
      </c>
      <c r="T69" s="26" t="str">
        <f ca="1">NewSKULighting!Z171</f>
        <v/>
      </c>
      <c r="U69" s="26">
        <f ca="1">NewSKULighting!AA171</f>
        <v>0</v>
      </c>
      <c r="V69" s="209" t="str">
        <f ca="1">NewSKULighting!AC171</f>
        <v/>
      </c>
      <c r="W69" s="209" t="str">
        <f ca="1">NewSKULighting!AD171</f>
        <v/>
      </c>
      <c r="X69" s="209" t="str">
        <f ca="1">NewSKULighting!AE171</f>
        <v/>
      </c>
      <c r="Y69" s="209">
        <f ca="1">NewSKULighting!AF171</f>
        <v>0</v>
      </c>
      <c r="Z69" s="209" t="str">
        <f>NewSKULighting!AH171</f>
        <v/>
      </c>
      <c r="AA69" s="209">
        <f>NewSKULighting!AI171</f>
        <v>0</v>
      </c>
      <c r="AB69" s="209" t="str">
        <f>NewSKULighting!AJ171</f>
        <v>NA</v>
      </c>
      <c r="AC69" s="209" t="str">
        <f>NewSKULighting!AK171</f>
        <v/>
      </c>
      <c r="AD69" s="209">
        <f ca="1">NewSKULighting!AL171</f>
        <v>0</v>
      </c>
    </row>
    <row r="70" spans="1:30" x14ac:dyDescent="0.35">
      <c r="A70" s="26">
        <f>NewSKULighting!A172</f>
        <v>0</v>
      </c>
      <c r="B70" s="26">
        <f>NewSKULighting!B172</f>
        <v>0</v>
      </c>
      <c r="C70" s="26">
        <f>NewSKULighting!C172</f>
        <v>0</v>
      </c>
      <c r="D70" s="26">
        <f>NewSKULighting!D172</f>
        <v>0</v>
      </c>
      <c r="E70" s="26">
        <f>NewSKULighting!E172</f>
        <v>0</v>
      </c>
      <c r="F70" s="26" t="str">
        <f ca="1">NewSKULighting!F172</f>
        <v/>
      </c>
      <c r="G70" s="26" t="str">
        <f>NewSKULighting!G172</f>
        <v>None</v>
      </c>
      <c r="H70" s="26">
        <f>NewSKULighting!H172</f>
        <v>0</v>
      </c>
      <c r="I70" s="26" t="str">
        <f>NewSKULighting!I172</f>
        <v/>
      </c>
      <c r="J70" s="26">
        <f>NewSKULighting!J172</f>
        <v>0</v>
      </c>
      <c r="K70" s="26" t="str">
        <f>NewSKULighting!K172</f>
        <v/>
      </c>
      <c r="L70" s="26" t="str">
        <f>NewSKULighting!L172</f>
        <v/>
      </c>
      <c r="M70" s="26" t="str">
        <f>NewSKULighting!M172</f>
        <v>None</v>
      </c>
      <c r="N70" s="26">
        <f>NewSKULighting!N172</f>
        <v>0</v>
      </c>
      <c r="O70" s="26">
        <f>NewSKULighting!O172</f>
        <v>0</v>
      </c>
      <c r="P70" s="26">
        <f ca="1">NewSKULighting!P172</f>
        <v>0</v>
      </c>
      <c r="Q70" s="26">
        <f>NewSKULighting!Q172</f>
        <v>0</v>
      </c>
      <c r="R70" s="26">
        <f ca="1">NewSKULighting!R172</f>
        <v>0</v>
      </c>
      <c r="S70" s="26">
        <f>NewSKULighting!Y172</f>
        <v>0</v>
      </c>
      <c r="T70" s="26" t="str">
        <f ca="1">NewSKULighting!Z172</f>
        <v/>
      </c>
      <c r="U70" s="26">
        <f ca="1">NewSKULighting!AA172</f>
        <v>0</v>
      </c>
      <c r="V70" s="209" t="str">
        <f ca="1">NewSKULighting!AC172</f>
        <v/>
      </c>
      <c r="W70" s="209" t="str">
        <f ca="1">NewSKULighting!AD172</f>
        <v/>
      </c>
      <c r="X70" s="209" t="str">
        <f ca="1">NewSKULighting!AE172</f>
        <v/>
      </c>
      <c r="Y70" s="209">
        <f ca="1">NewSKULighting!AF172</f>
        <v>0</v>
      </c>
      <c r="Z70" s="209" t="str">
        <f>NewSKULighting!AH172</f>
        <v/>
      </c>
      <c r="AA70" s="209">
        <f>NewSKULighting!AI172</f>
        <v>0</v>
      </c>
      <c r="AB70" s="209" t="str">
        <f>NewSKULighting!AJ172</f>
        <v>NA</v>
      </c>
      <c r="AC70" s="209" t="str">
        <f>NewSKULighting!AK172</f>
        <v/>
      </c>
      <c r="AD70" s="209">
        <f ca="1">NewSKULighting!AL172</f>
        <v>0</v>
      </c>
    </row>
    <row r="71" spans="1:30" x14ac:dyDescent="0.35">
      <c r="A71" s="26">
        <f>NewSKULighting!A173</f>
        <v>0</v>
      </c>
      <c r="B71" s="26">
        <f>NewSKULighting!B173</f>
        <v>0</v>
      </c>
      <c r="C71" s="26">
        <f>NewSKULighting!C173</f>
        <v>0</v>
      </c>
      <c r="D71" s="26">
        <f>NewSKULighting!D173</f>
        <v>0</v>
      </c>
      <c r="E71" s="26">
        <f>NewSKULighting!E173</f>
        <v>0</v>
      </c>
      <c r="F71" s="26" t="str">
        <f ca="1">NewSKULighting!F173</f>
        <v/>
      </c>
      <c r="G71" s="26" t="str">
        <f>NewSKULighting!G173</f>
        <v>None</v>
      </c>
      <c r="H71" s="26">
        <f>NewSKULighting!H173</f>
        <v>0</v>
      </c>
      <c r="I71" s="26" t="str">
        <f>NewSKULighting!I173</f>
        <v/>
      </c>
      <c r="J71" s="26">
        <f>NewSKULighting!J173</f>
        <v>0</v>
      </c>
      <c r="K71" s="26" t="str">
        <f>NewSKULighting!K173</f>
        <v/>
      </c>
      <c r="L71" s="26" t="str">
        <f>NewSKULighting!L173</f>
        <v/>
      </c>
      <c r="M71" s="26" t="str">
        <f>NewSKULighting!M173</f>
        <v>None</v>
      </c>
      <c r="N71" s="26">
        <f>NewSKULighting!N173</f>
        <v>0</v>
      </c>
      <c r="O71" s="26">
        <f>NewSKULighting!O173</f>
        <v>0</v>
      </c>
      <c r="P71" s="26">
        <f ca="1">NewSKULighting!P173</f>
        <v>0</v>
      </c>
      <c r="Q71" s="26">
        <f>NewSKULighting!Q173</f>
        <v>0</v>
      </c>
      <c r="R71" s="26">
        <f ca="1">NewSKULighting!R173</f>
        <v>0</v>
      </c>
      <c r="S71" s="26">
        <f>NewSKULighting!Y173</f>
        <v>0</v>
      </c>
      <c r="T71" s="26" t="str">
        <f ca="1">NewSKULighting!Z173</f>
        <v/>
      </c>
      <c r="U71" s="26">
        <f ca="1">NewSKULighting!AA173</f>
        <v>0</v>
      </c>
      <c r="V71" s="209" t="str">
        <f ca="1">NewSKULighting!AC173</f>
        <v/>
      </c>
      <c r="W71" s="209" t="str">
        <f ca="1">NewSKULighting!AD173</f>
        <v/>
      </c>
      <c r="X71" s="209" t="str">
        <f ca="1">NewSKULighting!AE173</f>
        <v/>
      </c>
      <c r="Y71" s="209">
        <f ca="1">NewSKULighting!AF173</f>
        <v>0</v>
      </c>
      <c r="Z71" s="209" t="str">
        <f>NewSKULighting!AH173</f>
        <v/>
      </c>
      <c r="AA71" s="209">
        <f>NewSKULighting!AI173</f>
        <v>0</v>
      </c>
      <c r="AB71" s="209" t="str">
        <f>NewSKULighting!AJ173</f>
        <v>NA</v>
      </c>
      <c r="AC71" s="209" t="str">
        <f>NewSKULighting!AK173</f>
        <v/>
      </c>
      <c r="AD71" s="209">
        <f ca="1">NewSKULighting!AL173</f>
        <v>0</v>
      </c>
    </row>
    <row r="72" spans="1:30" x14ac:dyDescent="0.35">
      <c r="A72" s="26">
        <f>NewSKULighting!A174</f>
        <v>0</v>
      </c>
      <c r="B72" s="26">
        <f>NewSKULighting!B174</f>
        <v>0</v>
      </c>
      <c r="C72" s="26">
        <f>NewSKULighting!C174</f>
        <v>0</v>
      </c>
      <c r="D72" s="26">
        <f>NewSKULighting!D174</f>
        <v>0</v>
      </c>
      <c r="E72" s="26">
        <f>NewSKULighting!E174</f>
        <v>0</v>
      </c>
      <c r="F72" s="26" t="str">
        <f ca="1">NewSKULighting!F174</f>
        <v/>
      </c>
      <c r="G72" s="26" t="str">
        <f>NewSKULighting!G174</f>
        <v>None</v>
      </c>
      <c r="H72" s="26">
        <f>NewSKULighting!H174</f>
        <v>0</v>
      </c>
      <c r="I72" s="26" t="str">
        <f>NewSKULighting!I174</f>
        <v/>
      </c>
      <c r="J72" s="26">
        <f>NewSKULighting!J174</f>
        <v>0</v>
      </c>
      <c r="K72" s="26" t="str">
        <f>NewSKULighting!K174</f>
        <v/>
      </c>
      <c r="L72" s="26" t="str">
        <f>NewSKULighting!L174</f>
        <v/>
      </c>
      <c r="M72" s="26" t="str">
        <f>NewSKULighting!M174</f>
        <v>None</v>
      </c>
      <c r="N72" s="26">
        <f>NewSKULighting!N174</f>
        <v>0</v>
      </c>
      <c r="O72" s="26">
        <f>NewSKULighting!O174</f>
        <v>0</v>
      </c>
      <c r="P72" s="26">
        <f ca="1">NewSKULighting!P174</f>
        <v>0</v>
      </c>
      <c r="Q72" s="26">
        <f>NewSKULighting!Q174</f>
        <v>0</v>
      </c>
      <c r="R72" s="26">
        <f ca="1">NewSKULighting!R174</f>
        <v>0</v>
      </c>
      <c r="S72" s="26">
        <f>NewSKULighting!Y174</f>
        <v>0</v>
      </c>
      <c r="T72" s="26" t="str">
        <f ca="1">NewSKULighting!Z174</f>
        <v/>
      </c>
      <c r="U72" s="26">
        <f ca="1">NewSKULighting!AA174</f>
        <v>0</v>
      </c>
      <c r="V72" s="209" t="str">
        <f ca="1">NewSKULighting!AC174</f>
        <v/>
      </c>
      <c r="W72" s="209" t="str">
        <f ca="1">NewSKULighting!AD174</f>
        <v/>
      </c>
      <c r="X72" s="209" t="str">
        <f ca="1">NewSKULighting!AE174</f>
        <v/>
      </c>
      <c r="Y72" s="209">
        <f ca="1">NewSKULighting!AF174</f>
        <v>0</v>
      </c>
      <c r="Z72" s="209" t="str">
        <f>NewSKULighting!AH174</f>
        <v/>
      </c>
      <c r="AA72" s="209">
        <f>NewSKULighting!AI174</f>
        <v>0</v>
      </c>
      <c r="AB72" s="209" t="str">
        <f>NewSKULighting!AJ174</f>
        <v>NA</v>
      </c>
      <c r="AC72" s="209" t="str">
        <f>NewSKULighting!AK174</f>
        <v/>
      </c>
      <c r="AD72" s="209">
        <f ca="1">NewSKULighting!AL174</f>
        <v>0</v>
      </c>
    </row>
    <row r="73" spans="1:30" x14ac:dyDescent="0.35">
      <c r="A73" s="26">
        <f>NewSKULighting!A175</f>
        <v>0</v>
      </c>
      <c r="B73" s="26">
        <f>NewSKULighting!B175</f>
        <v>0</v>
      </c>
      <c r="C73" s="26">
        <f>NewSKULighting!C175</f>
        <v>0</v>
      </c>
      <c r="D73" s="26">
        <f>NewSKULighting!D175</f>
        <v>0</v>
      </c>
      <c r="E73" s="26">
        <f>NewSKULighting!E175</f>
        <v>0</v>
      </c>
      <c r="F73" s="26" t="str">
        <f ca="1">NewSKULighting!F175</f>
        <v/>
      </c>
      <c r="G73" s="26" t="str">
        <f>NewSKULighting!G175</f>
        <v>None</v>
      </c>
      <c r="H73" s="26">
        <f>NewSKULighting!H175</f>
        <v>0</v>
      </c>
      <c r="I73" s="26" t="str">
        <f>NewSKULighting!I175</f>
        <v/>
      </c>
      <c r="J73" s="26">
        <f>NewSKULighting!J175</f>
        <v>0</v>
      </c>
      <c r="K73" s="26" t="str">
        <f>NewSKULighting!K175</f>
        <v/>
      </c>
      <c r="L73" s="26" t="str">
        <f>NewSKULighting!L175</f>
        <v/>
      </c>
      <c r="M73" s="26" t="str">
        <f>NewSKULighting!M175</f>
        <v>None</v>
      </c>
      <c r="N73" s="26">
        <f>NewSKULighting!N175</f>
        <v>0</v>
      </c>
      <c r="O73" s="26">
        <f>NewSKULighting!O175</f>
        <v>0</v>
      </c>
      <c r="P73" s="26">
        <f ca="1">NewSKULighting!P175</f>
        <v>0</v>
      </c>
      <c r="Q73" s="26">
        <f>NewSKULighting!Q175</f>
        <v>0</v>
      </c>
      <c r="R73" s="26">
        <f ca="1">NewSKULighting!R175</f>
        <v>0</v>
      </c>
      <c r="S73" s="26">
        <f>NewSKULighting!Y175</f>
        <v>0</v>
      </c>
      <c r="T73" s="26" t="str">
        <f ca="1">NewSKULighting!Z175</f>
        <v/>
      </c>
      <c r="U73" s="26">
        <f ca="1">NewSKULighting!AA175</f>
        <v>0</v>
      </c>
      <c r="V73" s="209" t="str">
        <f ca="1">NewSKULighting!AC175</f>
        <v/>
      </c>
      <c r="W73" s="209" t="str">
        <f ca="1">NewSKULighting!AD175</f>
        <v/>
      </c>
      <c r="X73" s="209" t="str">
        <f ca="1">NewSKULighting!AE175</f>
        <v/>
      </c>
      <c r="Y73" s="209">
        <f ca="1">NewSKULighting!AF175</f>
        <v>0</v>
      </c>
      <c r="Z73" s="209" t="str">
        <f>NewSKULighting!AH175</f>
        <v/>
      </c>
      <c r="AA73" s="209">
        <f>NewSKULighting!AI175</f>
        <v>0</v>
      </c>
      <c r="AB73" s="209" t="str">
        <f>NewSKULighting!AJ175</f>
        <v>NA</v>
      </c>
      <c r="AC73" s="209" t="str">
        <f>NewSKULighting!AK175</f>
        <v/>
      </c>
      <c r="AD73" s="209">
        <f ca="1">NewSKULighting!AL175</f>
        <v>0</v>
      </c>
    </row>
    <row r="74" spans="1:30" x14ac:dyDescent="0.35">
      <c r="A74" s="26">
        <f>NewSKULighting!A176</f>
        <v>0</v>
      </c>
      <c r="B74" s="26">
        <f>NewSKULighting!B176</f>
        <v>0</v>
      </c>
      <c r="C74" s="26">
        <f>NewSKULighting!C176</f>
        <v>0</v>
      </c>
      <c r="D74" s="26">
        <f>NewSKULighting!D176</f>
        <v>0</v>
      </c>
      <c r="E74" s="26">
        <f>NewSKULighting!E176</f>
        <v>0</v>
      </c>
      <c r="F74" s="26" t="str">
        <f ca="1">NewSKULighting!F176</f>
        <v/>
      </c>
      <c r="G74" s="26" t="str">
        <f>NewSKULighting!G176</f>
        <v>None</v>
      </c>
      <c r="H74" s="26">
        <f>NewSKULighting!H176</f>
        <v>0</v>
      </c>
      <c r="I74" s="26" t="str">
        <f>NewSKULighting!I176</f>
        <v/>
      </c>
      <c r="J74" s="26">
        <f>NewSKULighting!J176</f>
        <v>0</v>
      </c>
      <c r="K74" s="26" t="str">
        <f>NewSKULighting!K176</f>
        <v/>
      </c>
      <c r="L74" s="26" t="str">
        <f>NewSKULighting!L176</f>
        <v/>
      </c>
      <c r="M74" s="26" t="str">
        <f>NewSKULighting!M176</f>
        <v>None</v>
      </c>
      <c r="N74" s="26">
        <f>NewSKULighting!N176</f>
        <v>0</v>
      </c>
      <c r="O74" s="26">
        <f>NewSKULighting!O176</f>
        <v>0</v>
      </c>
      <c r="P74" s="26">
        <f ca="1">NewSKULighting!P176</f>
        <v>0</v>
      </c>
      <c r="Q74" s="26">
        <f>NewSKULighting!Q176</f>
        <v>0</v>
      </c>
      <c r="R74" s="26">
        <f ca="1">NewSKULighting!R176</f>
        <v>0</v>
      </c>
      <c r="S74" s="26">
        <f>NewSKULighting!Y176</f>
        <v>0</v>
      </c>
      <c r="T74" s="26" t="str">
        <f ca="1">NewSKULighting!Z176</f>
        <v/>
      </c>
      <c r="U74" s="26">
        <f ca="1">NewSKULighting!AA176</f>
        <v>0</v>
      </c>
      <c r="V74" s="209" t="str">
        <f ca="1">NewSKULighting!AC176</f>
        <v/>
      </c>
      <c r="W74" s="209" t="str">
        <f ca="1">NewSKULighting!AD176</f>
        <v/>
      </c>
      <c r="X74" s="209" t="str">
        <f ca="1">NewSKULighting!AE176</f>
        <v/>
      </c>
      <c r="Y74" s="209">
        <f ca="1">NewSKULighting!AF176</f>
        <v>0</v>
      </c>
      <c r="Z74" s="209" t="str">
        <f>NewSKULighting!AH176</f>
        <v/>
      </c>
      <c r="AA74" s="209">
        <f>NewSKULighting!AI176</f>
        <v>0</v>
      </c>
      <c r="AB74" s="209" t="str">
        <f>NewSKULighting!AJ176</f>
        <v>NA</v>
      </c>
      <c r="AC74" s="209" t="str">
        <f>NewSKULighting!AK176</f>
        <v/>
      </c>
      <c r="AD74" s="209">
        <f ca="1">NewSKULighting!AL176</f>
        <v>0</v>
      </c>
    </row>
    <row r="75" spans="1:30" x14ac:dyDescent="0.35">
      <c r="A75" s="26">
        <f>NewSKULighting!A177</f>
        <v>0</v>
      </c>
      <c r="B75" s="26">
        <f>NewSKULighting!B177</f>
        <v>0</v>
      </c>
      <c r="C75" s="26">
        <f>NewSKULighting!C177</f>
        <v>0</v>
      </c>
      <c r="D75" s="26">
        <f>NewSKULighting!D177</f>
        <v>0</v>
      </c>
      <c r="E75" s="26">
        <f>NewSKULighting!E177</f>
        <v>0</v>
      </c>
      <c r="F75" s="26" t="str">
        <f ca="1">NewSKULighting!F177</f>
        <v/>
      </c>
      <c r="G75" s="26" t="str">
        <f>NewSKULighting!G177</f>
        <v>None</v>
      </c>
      <c r="H75" s="26">
        <f>NewSKULighting!H177</f>
        <v>0</v>
      </c>
      <c r="I75" s="26" t="str">
        <f>NewSKULighting!I177</f>
        <v/>
      </c>
      <c r="J75" s="26">
        <f>NewSKULighting!J177</f>
        <v>0</v>
      </c>
      <c r="K75" s="26" t="str">
        <f>NewSKULighting!K177</f>
        <v/>
      </c>
      <c r="L75" s="26" t="str">
        <f>NewSKULighting!L177</f>
        <v/>
      </c>
      <c r="M75" s="26" t="str">
        <f>NewSKULighting!M177</f>
        <v>None</v>
      </c>
      <c r="N75" s="26">
        <f>NewSKULighting!N177</f>
        <v>0</v>
      </c>
      <c r="O75" s="26">
        <f>NewSKULighting!O177</f>
        <v>0</v>
      </c>
      <c r="P75" s="26">
        <f ca="1">NewSKULighting!P177</f>
        <v>0</v>
      </c>
      <c r="Q75" s="26">
        <f>NewSKULighting!Q177</f>
        <v>0</v>
      </c>
      <c r="R75" s="26">
        <f ca="1">NewSKULighting!R177</f>
        <v>0</v>
      </c>
      <c r="S75" s="26">
        <f>NewSKULighting!Y177</f>
        <v>0</v>
      </c>
      <c r="T75" s="26" t="str">
        <f ca="1">NewSKULighting!Z177</f>
        <v/>
      </c>
      <c r="U75" s="26">
        <f ca="1">NewSKULighting!AA177</f>
        <v>0</v>
      </c>
      <c r="V75" s="209" t="str">
        <f ca="1">NewSKULighting!AC177</f>
        <v/>
      </c>
      <c r="W75" s="209" t="str">
        <f ca="1">NewSKULighting!AD177</f>
        <v/>
      </c>
      <c r="X75" s="209" t="str">
        <f ca="1">NewSKULighting!AE177</f>
        <v/>
      </c>
      <c r="Y75" s="209">
        <f ca="1">NewSKULighting!AF177</f>
        <v>0</v>
      </c>
      <c r="Z75" s="209" t="str">
        <f>NewSKULighting!AH177</f>
        <v/>
      </c>
      <c r="AA75" s="209">
        <f>NewSKULighting!AI177</f>
        <v>0</v>
      </c>
      <c r="AB75" s="209" t="str">
        <f>NewSKULighting!AJ177</f>
        <v>NA</v>
      </c>
      <c r="AC75" s="209" t="str">
        <f>NewSKULighting!AK177</f>
        <v/>
      </c>
      <c r="AD75" s="209">
        <f ca="1">NewSKULighting!AL177</f>
        <v>0</v>
      </c>
    </row>
    <row r="76" spans="1:30" x14ac:dyDescent="0.35">
      <c r="A76" s="26">
        <f>NewSKULighting!A178</f>
        <v>0</v>
      </c>
      <c r="B76" s="26">
        <f>NewSKULighting!B178</f>
        <v>0</v>
      </c>
      <c r="C76" s="26">
        <f>NewSKULighting!C178</f>
        <v>0</v>
      </c>
      <c r="D76" s="26">
        <f>NewSKULighting!D178</f>
        <v>0</v>
      </c>
      <c r="E76" s="26">
        <f>NewSKULighting!E178</f>
        <v>0</v>
      </c>
      <c r="F76" s="26" t="str">
        <f ca="1">NewSKULighting!F178</f>
        <v/>
      </c>
      <c r="G76" s="26" t="str">
        <f>NewSKULighting!G178</f>
        <v>None</v>
      </c>
      <c r="H76" s="26">
        <f>NewSKULighting!H178</f>
        <v>0</v>
      </c>
      <c r="I76" s="26" t="str">
        <f>NewSKULighting!I178</f>
        <v/>
      </c>
      <c r="J76" s="26">
        <f>NewSKULighting!J178</f>
        <v>0</v>
      </c>
      <c r="K76" s="26" t="str">
        <f>NewSKULighting!K178</f>
        <v/>
      </c>
      <c r="L76" s="26" t="str">
        <f>NewSKULighting!L178</f>
        <v/>
      </c>
      <c r="M76" s="26" t="str">
        <f>NewSKULighting!M178</f>
        <v>None</v>
      </c>
      <c r="N76" s="26">
        <f>NewSKULighting!N178</f>
        <v>0</v>
      </c>
      <c r="O76" s="26">
        <f>NewSKULighting!O178</f>
        <v>0</v>
      </c>
      <c r="P76" s="26">
        <f ca="1">NewSKULighting!P178</f>
        <v>0</v>
      </c>
      <c r="Q76" s="26">
        <f>NewSKULighting!Q178</f>
        <v>0</v>
      </c>
      <c r="R76" s="26">
        <f ca="1">NewSKULighting!R178</f>
        <v>0</v>
      </c>
      <c r="S76" s="26">
        <f>NewSKULighting!Y178</f>
        <v>0</v>
      </c>
      <c r="T76" s="26" t="str">
        <f ca="1">NewSKULighting!Z178</f>
        <v/>
      </c>
      <c r="U76" s="26">
        <f ca="1">NewSKULighting!AA178</f>
        <v>0</v>
      </c>
      <c r="V76" s="209" t="str">
        <f ca="1">NewSKULighting!AC178</f>
        <v/>
      </c>
      <c r="W76" s="209" t="str">
        <f ca="1">NewSKULighting!AD178</f>
        <v/>
      </c>
      <c r="X76" s="209" t="str">
        <f ca="1">NewSKULighting!AE178</f>
        <v/>
      </c>
      <c r="Y76" s="209">
        <f ca="1">NewSKULighting!AF178</f>
        <v>0</v>
      </c>
      <c r="Z76" s="209" t="str">
        <f>NewSKULighting!AH178</f>
        <v/>
      </c>
      <c r="AA76" s="209">
        <f>NewSKULighting!AI178</f>
        <v>0</v>
      </c>
      <c r="AB76" s="209" t="str">
        <f>NewSKULighting!AJ178</f>
        <v>NA</v>
      </c>
      <c r="AC76" s="209" t="str">
        <f>NewSKULighting!AK178</f>
        <v/>
      </c>
      <c r="AD76" s="209">
        <f ca="1">NewSKULighting!AL178</f>
        <v>0</v>
      </c>
    </row>
    <row r="77" spans="1:30" x14ac:dyDescent="0.35">
      <c r="A77" s="26">
        <f>NewSKULighting!A179</f>
        <v>0</v>
      </c>
      <c r="B77" s="26">
        <f>NewSKULighting!B179</f>
        <v>0</v>
      </c>
      <c r="C77" s="26">
        <f>NewSKULighting!C179</f>
        <v>0</v>
      </c>
      <c r="D77" s="26">
        <f>NewSKULighting!D179</f>
        <v>0</v>
      </c>
      <c r="E77" s="26">
        <f>NewSKULighting!E179</f>
        <v>0</v>
      </c>
      <c r="F77" s="26" t="str">
        <f ca="1">NewSKULighting!F179</f>
        <v/>
      </c>
      <c r="G77" s="26" t="str">
        <f>NewSKULighting!G179</f>
        <v>None</v>
      </c>
      <c r="H77" s="26">
        <f>NewSKULighting!H179</f>
        <v>0</v>
      </c>
      <c r="I77" s="26" t="str">
        <f>NewSKULighting!I179</f>
        <v/>
      </c>
      <c r="J77" s="26">
        <f>NewSKULighting!J179</f>
        <v>0</v>
      </c>
      <c r="K77" s="26" t="str">
        <f>NewSKULighting!K179</f>
        <v/>
      </c>
      <c r="L77" s="26" t="str">
        <f>NewSKULighting!L179</f>
        <v/>
      </c>
      <c r="M77" s="26" t="str">
        <f>NewSKULighting!M179</f>
        <v>None</v>
      </c>
      <c r="N77" s="26">
        <f>NewSKULighting!N179</f>
        <v>0</v>
      </c>
      <c r="O77" s="26">
        <f>NewSKULighting!O179</f>
        <v>0</v>
      </c>
      <c r="P77" s="26">
        <f ca="1">NewSKULighting!P179</f>
        <v>0</v>
      </c>
      <c r="Q77" s="26">
        <f>NewSKULighting!Q179</f>
        <v>0</v>
      </c>
      <c r="R77" s="26">
        <f ca="1">NewSKULighting!R179</f>
        <v>0</v>
      </c>
      <c r="S77" s="26">
        <f>NewSKULighting!Y179</f>
        <v>0</v>
      </c>
      <c r="T77" s="26" t="str">
        <f ca="1">NewSKULighting!Z179</f>
        <v/>
      </c>
      <c r="U77" s="26">
        <f ca="1">NewSKULighting!AA179</f>
        <v>0</v>
      </c>
      <c r="V77" s="209" t="str">
        <f ca="1">NewSKULighting!AC179</f>
        <v/>
      </c>
      <c r="W77" s="209" t="str">
        <f ca="1">NewSKULighting!AD179</f>
        <v/>
      </c>
      <c r="X77" s="209" t="str">
        <f ca="1">NewSKULighting!AE179</f>
        <v/>
      </c>
      <c r="Y77" s="209">
        <f ca="1">NewSKULighting!AF179</f>
        <v>0</v>
      </c>
      <c r="Z77" s="209" t="str">
        <f>NewSKULighting!AH179</f>
        <v/>
      </c>
      <c r="AA77" s="209">
        <f>NewSKULighting!AI179</f>
        <v>0</v>
      </c>
      <c r="AB77" s="209" t="str">
        <f>NewSKULighting!AJ179</f>
        <v>NA</v>
      </c>
      <c r="AC77" s="209" t="str">
        <f>NewSKULighting!AK179</f>
        <v/>
      </c>
      <c r="AD77" s="209">
        <f ca="1">NewSKULighting!AL179</f>
        <v>0</v>
      </c>
    </row>
    <row r="78" spans="1:30" x14ac:dyDescent="0.35">
      <c r="A78" s="26">
        <f>NewSKULighting!A180</f>
        <v>0</v>
      </c>
      <c r="B78" s="26">
        <f>NewSKULighting!B180</f>
        <v>0</v>
      </c>
      <c r="C78" s="26">
        <f>NewSKULighting!C180</f>
        <v>0</v>
      </c>
      <c r="D78" s="26">
        <f>NewSKULighting!D180</f>
        <v>0</v>
      </c>
      <c r="E78" s="26">
        <f>NewSKULighting!E180</f>
        <v>0</v>
      </c>
      <c r="F78" s="26" t="str">
        <f ca="1">NewSKULighting!F180</f>
        <v/>
      </c>
      <c r="G78" s="26" t="str">
        <f>NewSKULighting!G180</f>
        <v>None</v>
      </c>
      <c r="H78" s="26">
        <f>NewSKULighting!H180</f>
        <v>0</v>
      </c>
      <c r="I78" s="26" t="str">
        <f>NewSKULighting!I180</f>
        <v/>
      </c>
      <c r="J78" s="26">
        <f>NewSKULighting!J180</f>
        <v>0</v>
      </c>
      <c r="K78" s="26" t="str">
        <f>NewSKULighting!K180</f>
        <v/>
      </c>
      <c r="L78" s="26" t="str">
        <f>NewSKULighting!L180</f>
        <v/>
      </c>
      <c r="M78" s="26" t="str">
        <f>NewSKULighting!M180</f>
        <v>None</v>
      </c>
      <c r="N78" s="26">
        <f>NewSKULighting!N180</f>
        <v>0</v>
      </c>
      <c r="O78" s="26">
        <f>NewSKULighting!O180</f>
        <v>0</v>
      </c>
      <c r="P78" s="26">
        <f ca="1">NewSKULighting!P180</f>
        <v>0</v>
      </c>
      <c r="Q78" s="26">
        <f>NewSKULighting!Q180</f>
        <v>0</v>
      </c>
      <c r="R78" s="26">
        <f ca="1">NewSKULighting!R180</f>
        <v>0</v>
      </c>
      <c r="S78" s="26">
        <f>NewSKULighting!Y180</f>
        <v>0</v>
      </c>
      <c r="T78" s="26" t="str">
        <f ca="1">NewSKULighting!Z180</f>
        <v/>
      </c>
      <c r="U78" s="26">
        <f ca="1">NewSKULighting!AA180</f>
        <v>0</v>
      </c>
      <c r="V78" s="209" t="str">
        <f ca="1">NewSKULighting!AC180</f>
        <v/>
      </c>
      <c r="W78" s="209" t="str">
        <f ca="1">NewSKULighting!AD180</f>
        <v/>
      </c>
      <c r="X78" s="209" t="str">
        <f ca="1">NewSKULighting!AE180</f>
        <v/>
      </c>
      <c r="Y78" s="209">
        <f ca="1">NewSKULighting!AF180</f>
        <v>0</v>
      </c>
      <c r="Z78" s="209" t="str">
        <f>NewSKULighting!AH180</f>
        <v/>
      </c>
      <c r="AA78" s="209">
        <f>NewSKULighting!AI180</f>
        <v>0</v>
      </c>
      <c r="AB78" s="209" t="str">
        <f>NewSKULighting!AJ180</f>
        <v>NA</v>
      </c>
      <c r="AC78" s="209" t="str">
        <f>NewSKULighting!AK180</f>
        <v/>
      </c>
      <c r="AD78" s="209">
        <f ca="1">NewSKULighting!AL180</f>
        <v>0</v>
      </c>
    </row>
    <row r="79" spans="1:30" x14ac:dyDescent="0.35">
      <c r="A79" s="26">
        <f>NewSKULighting!A181</f>
        <v>0</v>
      </c>
      <c r="B79" s="26">
        <f>NewSKULighting!B181</f>
        <v>0</v>
      </c>
      <c r="C79" s="26">
        <f>NewSKULighting!C181</f>
        <v>0</v>
      </c>
      <c r="D79" s="26">
        <f>NewSKULighting!D181</f>
        <v>0</v>
      </c>
      <c r="E79" s="26">
        <f>NewSKULighting!E181</f>
        <v>0</v>
      </c>
      <c r="F79" s="26" t="str">
        <f ca="1">NewSKULighting!F181</f>
        <v/>
      </c>
      <c r="G79" s="26" t="str">
        <f>NewSKULighting!G181</f>
        <v>None</v>
      </c>
      <c r="H79" s="26">
        <f>NewSKULighting!H181</f>
        <v>0</v>
      </c>
      <c r="I79" s="26" t="str">
        <f>NewSKULighting!I181</f>
        <v/>
      </c>
      <c r="J79" s="26">
        <f>NewSKULighting!J181</f>
        <v>0</v>
      </c>
      <c r="K79" s="26" t="str">
        <f>NewSKULighting!K181</f>
        <v/>
      </c>
      <c r="L79" s="26" t="str">
        <f>NewSKULighting!L181</f>
        <v/>
      </c>
      <c r="M79" s="26" t="str">
        <f>NewSKULighting!M181</f>
        <v>None</v>
      </c>
      <c r="N79" s="26">
        <f>NewSKULighting!N181</f>
        <v>0</v>
      </c>
      <c r="O79" s="26">
        <f>NewSKULighting!O181</f>
        <v>0</v>
      </c>
      <c r="P79" s="26">
        <f ca="1">NewSKULighting!P181</f>
        <v>0</v>
      </c>
      <c r="Q79" s="26">
        <f>NewSKULighting!Q181</f>
        <v>0</v>
      </c>
      <c r="R79" s="26">
        <f ca="1">NewSKULighting!R181</f>
        <v>0</v>
      </c>
      <c r="S79" s="26">
        <f>NewSKULighting!Y181</f>
        <v>0</v>
      </c>
      <c r="T79" s="26" t="str">
        <f ca="1">NewSKULighting!Z181</f>
        <v/>
      </c>
      <c r="U79" s="26">
        <f ca="1">NewSKULighting!AA181</f>
        <v>0</v>
      </c>
      <c r="V79" s="209" t="str">
        <f ca="1">NewSKULighting!AC181</f>
        <v/>
      </c>
      <c r="W79" s="209" t="str">
        <f ca="1">NewSKULighting!AD181</f>
        <v/>
      </c>
      <c r="X79" s="209" t="str">
        <f ca="1">NewSKULighting!AE181</f>
        <v/>
      </c>
      <c r="Y79" s="209">
        <f ca="1">NewSKULighting!AF181</f>
        <v>0</v>
      </c>
      <c r="Z79" s="209" t="str">
        <f>NewSKULighting!AH181</f>
        <v/>
      </c>
      <c r="AA79" s="209">
        <f>NewSKULighting!AI181</f>
        <v>0</v>
      </c>
      <c r="AB79" s="209" t="str">
        <f>NewSKULighting!AJ181</f>
        <v>NA</v>
      </c>
      <c r="AC79" s="209" t="str">
        <f>NewSKULighting!AK181</f>
        <v/>
      </c>
      <c r="AD79" s="209">
        <f ca="1">NewSKULighting!AL181</f>
        <v>0</v>
      </c>
    </row>
    <row r="80" spans="1:30" x14ac:dyDescent="0.35">
      <c r="A80" s="26">
        <f>NewSKULighting!A182</f>
        <v>0</v>
      </c>
      <c r="B80" s="26">
        <f>NewSKULighting!B182</f>
        <v>0</v>
      </c>
      <c r="C80" s="26">
        <f>NewSKULighting!C182</f>
        <v>0</v>
      </c>
      <c r="D80" s="26">
        <f>NewSKULighting!D182</f>
        <v>0</v>
      </c>
      <c r="E80" s="26">
        <f>NewSKULighting!E182</f>
        <v>0</v>
      </c>
      <c r="F80" s="26" t="str">
        <f ca="1">NewSKULighting!F182</f>
        <v/>
      </c>
      <c r="G80" s="26" t="str">
        <f>NewSKULighting!G182</f>
        <v>None</v>
      </c>
      <c r="H80" s="26">
        <f>NewSKULighting!H182</f>
        <v>0</v>
      </c>
      <c r="I80" s="26" t="str">
        <f>NewSKULighting!I182</f>
        <v/>
      </c>
      <c r="J80" s="26">
        <f>NewSKULighting!J182</f>
        <v>0</v>
      </c>
      <c r="K80" s="26" t="str">
        <f>NewSKULighting!K182</f>
        <v/>
      </c>
      <c r="L80" s="26" t="str">
        <f>NewSKULighting!L182</f>
        <v/>
      </c>
      <c r="M80" s="26" t="str">
        <f>NewSKULighting!M182</f>
        <v>None</v>
      </c>
      <c r="N80" s="26">
        <f>NewSKULighting!N182</f>
        <v>0</v>
      </c>
      <c r="O80" s="26">
        <f>NewSKULighting!O182</f>
        <v>0</v>
      </c>
      <c r="P80" s="26">
        <f ca="1">NewSKULighting!P182</f>
        <v>0</v>
      </c>
      <c r="Q80" s="26">
        <f>NewSKULighting!Q182</f>
        <v>0</v>
      </c>
      <c r="R80" s="26">
        <f ca="1">NewSKULighting!R182</f>
        <v>0</v>
      </c>
      <c r="S80" s="26">
        <f>NewSKULighting!Y182</f>
        <v>0</v>
      </c>
      <c r="T80" s="26" t="str">
        <f ca="1">NewSKULighting!Z182</f>
        <v/>
      </c>
      <c r="U80" s="26">
        <f ca="1">NewSKULighting!AA182</f>
        <v>0</v>
      </c>
      <c r="V80" s="209" t="str">
        <f ca="1">NewSKULighting!AC182</f>
        <v/>
      </c>
      <c r="W80" s="209" t="str">
        <f ca="1">NewSKULighting!AD182</f>
        <v/>
      </c>
      <c r="X80" s="209" t="str">
        <f ca="1">NewSKULighting!AE182</f>
        <v/>
      </c>
      <c r="Y80" s="209">
        <f ca="1">NewSKULighting!AF182</f>
        <v>0</v>
      </c>
      <c r="Z80" s="209" t="str">
        <f>NewSKULighting!AH182</f>
        <v/>
      </c>
      <c r="AA80" s="209">
        <f>NewSKULighting!AI182</f>
        <v>0</v>
      </c>
      <c r="AB80" s="209" t="str">
        <f>NewSKULighting!AJ182</f>
        <v>NA</v>
      </c>
      <c r="AC80" s="209" t="str">
        <f>NewSKULighting!AK182</f>
        <v/>
      </c>
      <c r="AD80" s="209">
        <f ca="1">NewSKULighting!AL182</f>
        <v>0</v>
      </c>
    </row>
    <row r="81" spans="1:30" x14ac:dyDescent="0.35">
      <c r="A81" s="26">
        <f>NewSKULighting!A183</f>
        <v>0</v>
      </c>
      <c r="B81" s="26">
        <f>NewSKULighting!B183</f>
        <v>0</v>
      </c>
      <c r="C81" s="26">
        <f>NewSKULighting!C183</f>
        <v>0</v>
      </c>
      <c r="D81" s="26">
        <f>NewSKULighting!D183</f>
        <v>0</v>
      </c>
      <c r="E81" s="26">
        <f>NewSKULighting!E183</f>
        <v>0</v>
      </c>
      <c r="F81" s="26" t="str">
        <f ca="1">NewSKULighting!F183</f>
        <v/>
      </c>
      <c r="G81" s="26" t="str">
        <f>NewSKULighting!G183</f>
        <v>None</v>
      </c>
      <c r="H81" s="26">
        <f>NewSKULighting!H183</f>
        <v>0</v>
      </c>
      <c r="I81" s="26" t="str">
        <f>NewSKULighting!I183</f>
        <v/>
      </c>
      <c r="J81" s="26">
        <f>NewSKULighting!J183</f>
        <v>0</v>
      </c>
      <c r="K81" s="26" t="str">
        <f>NewSKULighting!K183</f>
        <v/>
      </c>
      <c r="L81" s="26" t="str">
        <f>NewSKULighting!L183</f>
        <v/>
      </c>
      <c r="M81" s="26" t="str">
        <f>NewSKULighting!M183</f>
        <v>None</v>
      </c>
      <c r="N81" s="26">
        <f>NewSKULighting!N183</f>
        <v>0</v>
      </c>
      <c r="O81" s="26">
        <f>NewSKULighting!O183</f>
        <v>0</v>
      </c>
      <c r="P81" s="26">
        <f ca="1">NewSKULighting!P183</f>
        <v>0</v>
      </c>
      <c r="Q81" s="26">
        <f>NewSKULighting!Q183</f>
        <v>0</v>
      </c>
      <c r="R81" s="26">
        <f ca="1">NewSKULighting!R183</f>
        <v>0</v>
      </c>
      <c r="S81" s="26">
        <f>NewSKULighting!Y183</f>
        <v>0</v>
      </c>
      <c r="T81" s="26" t="str">
        <f ca="1">NewSKULighting!Z183</f>
        <v/>
      </c>
      <c r="U81" s="26">
        <f ca="1">NewSKULighting!AA183</f>
        <v>0</v>
      </c>
      <c r="V81" s="209" t="str">
        <f ca="1">NewSKULighting!AC183</f>
        <v/>
      </c>
      <c r="W81" s="209" t="str">
        <f ca="1">NewSKULighting!AD183</f>
        <v/>
      </c>
      <c r="X81" s="209" t="str">
        <f ca="1">NewSKULighting!AE183</f>
        <v/>
      </c>
      <c r="Y81" s="209">
        <f ca="1">NewSKULighting!AF183</f>
        <v>0</v>
      </c>
      <c r="Z81" s="209" t="str">
        <f>NewSKULighting!AH183</f>
        <v/>
      </c>
      <c r="AA81" s="209">
        <f>NewSKULighting!AI183</f>
        <v>0</v>
      </c>
      <c r="AB81" s="209" t="str">
        <f>NewSKULighting!AJ183</f>
        <v>NA</v>
      </c>
      <c r="AC81" s="209" t="str">
        <f>NewSKULighting!AK183</f>
        <v/>
      </c>
      <c r="AD81" s="209">
        <f ca="1">NewSKULighting!AL183</f>
        <v>0</v>
      </c>
    </row>
    <row r="82" spans="1:30" x14ac:dyDescent="0.35">
      <c r="A82" s="26">
        <f>NewSKULighting!A184</f>
        <v>0</v>
      </c>
      <c r="B82" s="26">
        <f>NewSKULighting!B184</f>
        <v>0</v>
      </c>
      <c r="C82" s="26">
        <f>NewSKULighting!C184</f>
        <v>0</v>
      </c>
      <c r="D82" s="26">
        <f>NewSKULighting!D184</f>
        <v>0</v>
      </c>
      <c r="E82" s="26">
        <f>NewSKULighting!E184</f>
        <v>0</v>
      </c>
      <c r="F82" s="26" t="str">
        <f ca="1">NewSKULighting!F184</f>
        <v/>
      </c>
      <c r="G82" s="26" t="str">
        <f>NewSKULighting!G184</f>
        <v>None</v>
      </c>
      <c r="H82" s="26">
        <f>NewSKULighting!H184</f>
        <v>0</v>
      </c>
      <c r="I82" s="26" t="str">
        <f>NewSKULighting!I184</f>
        <v/>
      </c>
      <c r="J82" s="26">
        <f>NewSKULighting!J184</f>
        <v>0</v>
      </c>
      <c r="K82" s="26" t="str">
        <f>NewSKULighting!K184</f>
        <v/>
      </c>
      <c r="L82" s="26" t="str">
        <f>NewSKULighting!L184</f>
        <v/>
      </c>
      <c r="M82" s="26" t="str">
        <f>NewSKULighting!M184</f>
        <v>None</v>
      </c>
      <c r="N82" s="26">
        <f>NewSKULighting!N184</f>
        <v>0</v>
      </c>
      <c r="O82" s="26">
        <f>NewSKULighting!O184</f>
        <v>0</v>
      </c>
      <c r="P82" s="26">
        <f ca="1">NewSKULighting!P184</f>
        <v>0</v>
      </c>
      <c r="Q82" s="26">
        <f>NewSKULighting!Q184</f>
        <v>0</v>
      </c>
      <c r="R82" s="26">
        <f ca="1">NewSKULighting!R184</f>
        <v>0</v>
      </c>
      <c r="S82" s="26">
        <f>NewSKULighting!Y184</f>
        <v>0</v>
      </c>
      <c r="T82" s="26" t="str">
        <f ca="1">NewSKULighting!Z184</f>
        <v/>
      </c>
      <c r="U82" s="26">
        <f ca="1">NewSKULighting!AA184</f>
        <v>0</v>
      </c>
      <c r="V82" s="209" t="str">
        <f ca="1">NewSKULighting!AC184</f>
        <v/>
      </c>
      <c r="W82" s="209" t="str">
        <f ca="1">NewSKULighting!AD184</f>
        <v/>
      </c>
      <c r="X82" s="209" t="str">
        <f ca="1">NewSKULighting!AE184</f>
        <v/>
      </c>
      <c r="Y82" s="209">
        <f ca="1">NewSKULighting!AF184</f>
        <v>0</v>
      </c>
      <c r="Z82" s="209" t="str">
        <f>NewSKULighting!AH184</f>
        <v/>
      </c>
      <c r="AA82" s="209">
        <f>NewSKULighting!AI184</f>
        <v>0</v>
      </c>
      <c r="AB82" s="209" t="str">
        <f>NewSKULighting!AJ184</f>
        <v>NA</v>
      </c>
      <c r="AC82" s="209" t="str">
        <f>NewSKULighting!AK184</f>
        <v/>
      </c>
      <c r="AD82" s="209">
        <f ca="1">NewSKULighting!AL184</f>
        <v>0</v>
      </c>
    </row>
    <row r="83" spans="1:30" x14ac:dyDescent="0.35">
      <c r="A83" s="26">
        <f>NewSKULighting!A185</f>
        <v>0</v>
      </c>
      <c r="B83" s="26">
        <f>NewSKULighting!B185</f>
        <v>0</v>
      </c>
      <c r="C83" s="26">
        <f>NewSKULighting!C185</f>
        <v>0</v>
      </c>
      <c r="D83" s="26">
        <f>NewSKULighting!D185</f>
        <v>0</v>
      </c>
      <c r="E83" s="26">
        <f>NewSKULighting!E185</f>
        <v>0</v>
      </c>
      <c r="F83" s="26" t="str">
        <f ca="1">NewSKULighting!F185</f>
        <v/>
      </c>
      <c r="G83" s="26" t="str">
        <f>NewSKULighting!G185</f>
        <v>None</v>
      </c>
      <c r="H83" s="26">
        <f>NewSKULighting!H185</f>
        <v>0</v>
      </c>
      <c r="I83" s="26" t="str">
        <f>NewSKULighting!I185</f>
        <v/>
      </c>
      <c r="J83" s="26">
        <f>NewSKULighting!J185</f>
        <v>0</v>
      </c>
      <c r="K83" s="26" t="str">
        <f>NewSKULighting!K185</f>
        <v/>
      </c>
      <c r="L83" s="26" t="str">
        <f>NewSKULighting!L185</f>
        <v/>
      </c>
      <c r="M83" s="26" t="str">
        <f>NewSKULighting!M185</f>
        <v>None</v>
      </c>
      <c r="N83" s="26">
        <f>NewSKULighting!N185</f>
        <v>0</v>
      </c>
      <c r="O83" s="26">
        <f>NewSKULighting!O185</f>
        <v>0</v>
      </c>
      <c r="P83" s="26">
        <f ca="1">NewSKULighting!P185</f>
        <v>0</v>
      </c>
      <c r="Q83" s="26">
        <f>NewSKULighting!Q185</f>
        <v>0</v>
      </c>
      <c r="R83" s="26">
        <f ca="1">NewSKULighting!R185</f>
        <v>0</v>
      </c>
      <c r="S83" s="26">
        <f>NewSKULighting!Y185</f>
        <v>0</v>
      </c>
      <c r="T83" s="26" t="str">
        <f ca="1">NewSKULighting!Z185</f>
        <v/>
      </c>
      <c r="U83" s="26">
        <f ca="1">NewSKULighting!AA185</f>
        <v>0</v>
      </c>
      <c r="V83" s="209" t="str">
        <f ca="1">NewSKULighting!AC185</f>
        <v/>
      </c>
      <c r="W83" s="209" t="str">
        <f ca="1">NewSKULighting!AD185</f>
        <v/>
      </c>
      <c r="X83" s="209" t="str">
        <f ca="1">NewSKULighting!AE185</f>
        <v/>
      </c>
      <c r="Y83" s="209">
        <f ca="1">NewSKULighting!AF185</f>
        <v>0</v>
      </c>
      <c r="Z83" s="209" t="str">
        <f>NewSKULighting!AH185</f>
        <v/>
      </c>
      <c r="AA83" s="209">
        <f>NewSKULighting!AI185</f>
        <v>0</v>
      </c>
      <c r="AB83" s="209" t="str">
        <f>NewSKULighting!AJ185</f>
        <v>NA</v>
      </c>
      <c r="AC83" s="209" t="str">
        <f>NewSKULighting!AK185</f>
        <v/>
      </c>
      <c r="AD83" s="209">
        <f ca="1">NewSKULighting!AL185</f>
        <v>0</v>
      </c>
    </row>
    <row r="84" spans="1:30" x14ac:dyDescent="0.35">
      <c r="A84" s="26">
        <f>NewSKULighting!A186</f>
        <v>0</v>
      </c>
      <c r="B84" s="26">
        <f>NewSKULighting!B186</f>
        <v>0</v>
      </c>
      <c r="C84" s="26">
        <f>NewSKULighting!C186</f>
        <v>0</v>
      </c>
      <c r="D84" s="26">
        <f>NewSKULighting!D186</f>
        <v>0</v>
      </c>
      <c r="E84" s="26">
        <f>NewSKULighting!E186</f>
        <v>0</v>
      </c>
      <c r="F84" s="26" t="str">
        <f ca="1">NewSKULighting!F186</f>
        <v/>
      </c>
      <c r="G84" s="26" t="str">
        <f>NewSKULighting!G186</f>
        <v>None</v>
      </c>
      <c r="H84" s="26">
        <f>NewSKULighting!H186</f>
        <v>0</v>
      </c>
      <c r="I84" s="26" t="str">
        <f>NewSKULighting!I186</f>
        <v/>
      </c>
      <c r="J84" s="26">
        <f>NewSKULighting!J186</f>
        <v>0</v>
      </c>
      <c r="K84" s="26" t="str">
        <f>NewSKULighting!K186</f>
        <v/>
      </c>
      <c r="L84" s="26" t="str">
        <f>NewSKULighting!L186</f>
        <v/>
      </c>
      <c r="M84" s="26" t="str">
        <f>NewSKULighting!M186</f>
        <v>None</v>
      </c>
      <c r="N84" s="26">
        <f>NewSKULighting!N186</f>
        <v>0</v>
      </c>
      <c r="O84" s="26">
        <f>NewSKULighting!O186</f>
        <v>0</v>
      </c>
      <c r="P84" s="26">
        <f ca="1">NewSKULighting!P186</f>
        <v>0</v>
      </c>
      <c r="Q84" s="26">
        <f>NewSKULighting!Q186</f>
        <v>0</v>
      </c>
      <c r="R84" s="26">
        <f ca="1">NewSKULighting!R186</f>
        <v>0</v>
      </c>
      <c r="S84" s="26">
        <f>NewSKULighting!Y186</f>
        <v>0</v>
      </c>
      <c r="T84" s="26" t="str">
        <f ca="1">NewSKULighting!Z186</f>
        <v/>
      </c>
      <c r="U84" s="26">
        <f ca="1">NewSKULighting!AA186</f>
        <v>0</v>
      </c>
      <c r="V84" s="209" t="str">
        <f ca="1">NewSKULighting!AC186</f>
        <v/>
      </c>
      <c r="W84" s="209" t="str">
        <f ca="1">NewSKULighting!AD186</f>
        <v/>
      </c>
      <c r="X84" s="209" t="str">
        <f ca="1">NewSKULighting!AE186</f>
        <v/>
      </c>
      <c r="Y84" s="209">
        <f ca="1">NewSKULighting!AF186</f>
        <v>0</v>
      </c>
      <c r="Z84" s="209" t="str">
        <f>NewSKULighting!AH186</f>
        <v/>
      </c>
      <c r="AA84" s="209">
        <f>NewSKULighting!AI186</f>
        <v>0</v>
      </c>
      <c r="AB84" s="209" t="str">
        <f>NewSKULighting!AJ186</f>
        <v>NA</v>
      </c>
      <c r="AC84" s="209" t="str">
        <f>NewSKULighting!AK186</f>
        <v/>
      </c>
      <c r="AD84" s="209">
        <f ca="1">NewSKULighting!AL186</f>
        <v>0</v>
      </c>
    </row>
    <row r="85" spans="1:30" x14ac:dyDescent="0.35">
      <c r="A85" s="26">
        <f>NewSKULighting!A187</f>
        <v>0</v>
      </c>
      <c r="B85" s="26">
        <f>NewSKULighting!B187</f>
        <v>0</v>
      </c>
      <c r="C85" s="26">
        <f>NewSKULighting!C187</f>
        <v>0</v>
      </c>
      <c r="D85" s="26">
        <f>NewSKULighting!D187</f>
        <v>0</v>
      </c>
      <c r="E85" s="26">
        <f>NewSKULighting!E187</f>
        <v>0</v>
      </c>
      <c r="F85" s="26" t="str">
        <f ca="1">NewSKULighting!F187</f>
        <v/>
      </c>
      <c r="G85" s="26" t="str">
        <f>NewSKULighting!G187</f>
        <v>None</v>
      </c>
      <c r="H85" s="26">
        <f>NewSKULighting!H187</f>
        <v>0</v>
      </c>
      <c r="I85" s="26" t="str">
        <f>NewSKULighting!I187</f>
        <v/>
      </c>
      <c r="J85" s="26">
        <f>NewSKULighting!J187</f>
        <v>0</v>
      </c>
      <c r="K85" s="26" t="str">
        <f>NewSKULighting!K187</f>
        <v/>
      </c>
      <c r="L85" s="26" t="str">
        <f>NewSKULighting!L187</f>
        <v/>
      </c>
      <c r="M85" s="26" t="str">
        <f>NewSKULighting!M187</f>
        <v>None</v>
      </c>
      <c r="N85" s="26">
        <f>NewSKULighting!N187</f>
        <v>0</v>
      </c>
      <c r="O85" s="26">
        <f>NewSKULighting!O187</f>
        <v>0</v>
      </c>
      <c r="P85" s="26">
        <f ca="1">NewSKULighting!P187</f>
        <v>0</v>
      </c>
      <c r="Q85" s="26">
        <f>NewSKULighting!Q187</f>
        <v>0</v>
      </c>
      <c r="R85" s="26">
        <f ca="1">NewSKULighting!R187</f>
        <v>0</v>
      </c>
      <c r="S85" s="26">
        <f>NewSKULighting!Y187</f>
        <v>0</v>
      </c>
      <c r="T85" s="26" t="str">
        <f ca="1">NewSKULighting!Z187</f>
        <v/>
      </c>
      <c r="U85" s="26">
        <f ca="1">NewSKULighting!AA187</f>
        <v>0</v>
      </c>
      <c r="V85" s="209" t="str">
        <f ca="1">NewSKULighting!AC187</f>
        <v/>
      </c>
      <c r="W85" s="209" t="str">
        <f ca="1">NewSKULighting!AD187</f>
        <v/>
      </c>
      <c r="X85" s="209" t="str">
        <f ca="1">NewSKULighting!AE187</f>
        <v/>
      </c>
      <c r="Y85" s="209">
        <f ca="1">NewSKULighting!AF187</f>
        <v>0</v>
      </c>
      <c r="Z85" s="209" t="str">
        <f>NewSKULighting!AH187</f>
        <v/>
      </c>
      <c r="AA85" s="209">
        <f>NewSKULighting!AI187</f>
        <v>0</v>
      </c>
      <c r="AB85" s="209" t="str">
        <f>NewSKULighting!AJ187</f>
        <v>NA</v>
      </c>
      <c r="AC85" s="209" t="str">
        <f>NewSKULighting!AK187</f>
        <v/>
      </c>
      <c r="AD85" s="209">
        <f ca="1">NewSKULighting!AL187</f>
        <v>0</v>
      </c>
    </row>
    <row r="86" spans="1:30" x14ac:dyDescent="0.35">
      <c r="A86" s="26">
        <f>NewSKULighting!A188</f>
        <v>0</v>
      </c>
      <c r="B86" s="26">
        <f>NewSKULighting!B188</f>
        <v>0</v>
      </c>
      <c r="C86" s="26">
        <f>NewSKULighting!C188</f>
        <v>0</v>
      </c>
      <c r="D86" s="26">
        <f>NewSKULighting!D188</f>
        <v>0</v>
      </c>
      <c r="E86" s="26">
        <f>NewSKULighting!E188</f>
        <v>0</v>
      </c>
      <c r="F86" s="26" t="str">
        <f ca="1">NewSKULighting!F188</f>
        <v/>
      </c>
      <c r="G86" s="26" t="str">
        <f>NewSKULighting!G188</f>
        <v>None</v>
      </c>
      <c r="H86" s="26">
        <f>NewSKULighting!H188</f>
        <v>0</v>
      </c>
      <c r="I86" s="26" t="str">
        <f>NewSKULighting!I188</f>
        <v/>
      </c>
      <c r="J86" s="26">
        <f>NewSKULighting!J188</f>
        <v>0</v>
      </c>
      <c r="K86" s="26" t="str">
        <f>NewSKULighting!K188</f>
        <v/>
      </c>
      <c r="L86" s="26" t="str">
        <f>NewSKULighting!L188</f>
        <v/>
      </c>
      <c r="M86" s="26" t="str">
        <f>NewSKULighting!M188</f>
        <v>None</v>
      </c>
      <c r="N86" s="26">
        <f>NewSKULighting!N188</f>
        <v>0</v>
      </c>
      <c r="O86" s="26">
        <f>NewSKULighting!O188</f>
        <v>0</v>
      </c>
      <c r="P86" s="26">
        <f ca="1">NewSKULighting!P188</f>
        <v>0</v>
      </c>
      <c r="Q86" s="26">
        <f>NewSKULighting!Q188</f>
        <v>0</v>
      </c>
      <c r="R86" s="26">
        <f ca="1">NewSKULighting!R188</f>
        <v>0</v>
      </c>
      <c r="S86" s="26">
        <f>NewSKULighting!Y188</f>
        <v>0</v>
      </c>
      <c r="T86" s="26" t="str">
        <f ca="1">NewSKULighting!Z188</f>
        <v/>
      </c>
      <c r="U86" s="26">
        <f ca="1">NewSKULighting!AA188</f>
        <v>0</v>
      </c>
      <c r="V86" s="209" t="str">
        <f ca="1">NewSKULighting!AC188</f>
        <v/>
      </c>
      <c r="W86" s="209" t="str">
        <f ca="1">NewSKULighting!AD188</f>
        <v/>
      </c>
      <c r="X86" s="209" t="str">
        <f ca="1">NewSKULighting!AE188</f>
        <v/>
      </c>
      <c r="Y86" s="209">
        <f ca="1">NewSKULighting!AF188</f>
        <v>0</v>
      </c>
      <c r="Z86" s="209" t="str">
        <f>NewSKULighting!AH188</f>
        <v/>
      </c>
      <c r="AA86" s="209">
        <f>NewSKULighting!AI188</f>
        <v>0</v>
      </c>
      <c r="AB86" s="209" t="str">
        <f>NewSKULighting!AJ188</f>
        <v>NA</v>
      </c>
      <c r="AC86" s="209" t="str">
        <f>NewSKULighting!AK188</f>
        <v/>
      </c>
      <c r="AD86" s="209">
        <f ca="1">NewSKULighting!AL188</f>
        <v>0</v>
      </c>
    </row>
    <row r="87" spans="1:30" x14ac:dyDescent="0.35">
      <c r="A87" s="26">
        <f>NewSKULighting!A189</f>
        <v>0</v>
      </c>
      <c r="B87" s="26">
        <f>NewSKULighting!B189</f>
        <v>0</v>
      </c>
      <c r="C87" s="26">
        <f>NewSKULighting!C189</f>
        <v>0</v>
      </c>
      <c r="D87" s="26">
        <f>NewSKULighting!D189</f>
        <v>0</v>
      </c>
      <c r="E87" s="26">
        <f>NewSKULighting!E189</f>
        <v>0</v>
      </c>
      <c r="F87" s="26" t="str">
        <f ca="1">NewSKULighting!F189</f>
        <v/>
      </c>
      <c r="G87" s="26" t="str">
        <f>NewSKULighting!G189</f>
        <v>None</v>
      </c>
      <c r="H87" s="26">
        <f>NewSKULighting!H189</f>
        <v>0</v>
      </c>
      <c r="I87" s="26" t="str">
        <f>NewSKULighting!I189</f>
        <v/>
      </c>
      <c r="J87" s="26">
        <f>NewSKULighting!J189</f>
        <v>0</v>
      </c>
      <c r="K87" s="26" t="str">
        <f>NewSKULighting!K189</f>
        <v/>
      </c>
      <c r="L87" s="26" t="str">
        <f>NewSKULighting!L189</f>
        <v/>
      </c>
      <c r="M87" s="26" t="str">
        <f>NewSKULighting!M189</f>
        <v>None</v>
      </c>
      <c r="N87" s="26">
        <f>NewSKULighting!N189</f>
        <v>0</v>
      </c>
      <c r="O87" s="26">
        <f>NewSKULighting!O189</f>
        <v>0</v>
      </c>
      <c r="P87" s="26">
        <f ca="1">NewSKULighting!P189</f>
        <v>0</v>
      </c>
      <c r="Q87" s="26">
        <f>NewSKULighting!Q189</f>
        <v>0</v>
      </c>
      <c r="R87" s="26">
        <f ca="1">NewSKULighting!R189</f>
        <v>0</v>
      </c>
      <c r="S87" s="26">
        <f>NewSKULighting!Y189</f>
        <v>0</v>
      </c>
      <c r="T87" s="26" t="str">
        <f ca="1">NewSKULighting!Z189</f>
        <v/>
      </c>
      <c r="U87" s="26">
        <f ca="1">NewSKULighting!AA189</f>
        <v>0</v>
      </c>
      <c r="V87" s="209" t="str">
        <f ca="1">NewSKULighting!AC189</f>
        <v/>
      </c>
      <c r="W87" s="209" t="str">
        <f ca="1">NewSKULighting!AD189</f>
        <v/>
      </c>
      <c r="X87" s="209" t="str">
        <f ca="1">NewSKULighting!AE189</f>
        <v/>
      </c>
      <c r="Y87" s="209">
        <f ca="1">NewSKULighting!AF189</f>
        <v>0</v>
      </c>
      <c r="Z87" s="209" t="str">
        <f>NewSKULighting!AH189</f>
        <v/>
      </c>
      <c r="AA87" s="209">
        <f>NewSKULighting!AI189</f>
        <v>0</v>
      </c>
      <c r="AB87" s="209" t="str">
        <f>NewSKULighting!AJ189</f>
        <v>NA</v>
      </c>
      <c r="AC87" s="209" t="str">
        <f>NewSKULighting!AK189</f>
        <v/>
      </c>
      <c r="AD87" s="209">
        <f ca="1">NewSKULighting!AL189</f>
        <v>0</v>
      </c>
    </row>
    <row r="88" spans="1:30" x14ac:dyDescent="0.35">
      <c r="A88" s="26">
        <f>NewSKULighting!A190</f>
        <v>0</v>
      </c>
      <c r="B88" s="26">
        <f>NewSKULighting!B190</f>
        <v>0</v>
      </c>
      <c r="C88" s="26">
        <f>NewSKULighting!C190</f>
        <v>0</v>
      </c>
      <c r="D88" s="26">
        <f>NewSKULighting!D190</f>
        <v>0</v>
      </c>
      <c r="E88" s="26">
        <f>NewSKULighting!E190</f>
        <v>0</v>
      </c>
      <c r="F88" s="26" t="str">
        <f ca="1">NewSKULighting!F190</f>
        <v/>
      </c>
      <c r="G88" s="26" t="str">
        <f>NewSKULighting!G190</f>
        <v>None</v>
      </c>
      <c r="H88" s="26">
        <f>NewSKULighting!H190</f>
        <v>0</v>
      </c>
      <c r="I88" s="26" t="str">
        <f>NewSKULighting!I190</f>
        <v/>
      </c>
      <c r="J88" s="26">
        <f>NewSKULighting!J190</f>
        <v>0</v>
      </c>
      <c r="K88" s="26" t="str">
        <f>NewSKULighting!K190</f>
        <v/>
      </c>
      <c r="L88" s="26" t="str">
        <f>NewSKULighting!L190</f>
        <v/>
      </c>
      <c r="M88" s="26" t="str">
        <f>NewSKULighting!M190</f>
        <v>None</v>
      </c>
      <c r="N88" s="26">
        <f>NewSKULighting!N190</f>
        <v>0</v>
      </c>
      <c r="O88" s="26">
        <f>NewSKULighting!O190</f>
        <v>0</v>
      </c>
      <c r="P88" s="26">
        <f ca="1">NewSKULighting!P190</f>
        <v>0</v>
      </c>
      <c r="Q88" s="26">
        <f>NewSKULighting!Q190</f>
        <v>0</v>
      </c>
      <c r="R88" s="26">
        <f ca="1">NewSKULighting!R190</f>
        <v>0</v>
      </c>
      <c r="S88" s="26">
        <f>NewSKULighting!Y190</f>
        <v>0</v>
      </c>
      <c r="T88" s="26" t="str">
        <f ca="1">NewSKULighting!Z190</f>
        <v/>
      </c>
      <c r="U88" s="26">
        <f ca="1">NewSKULighting!AA190</f>
        <v>0</v>
      </c>
      <c r="V88" s="209" t="str">
        <f ca="1">NewSKULighting!AC190</f>
        <v/>
      </c>
      <c r="W88" s="209" t="str">
        <f ca="1">NewSKULighting!AD190</f>
        <v/>
      </c>
      <c r="X88" s="209" t="str">
        <f ca="1">NewSKULighting!AE190</f>
        <v/>
      </c>
      <c r="Y88" s="209">
        <f ca="1">NewSKULighting!AF190</f>
        <v>0</v>
      </c>
      <c r="Z88" s="209" t="str">
        <f>NewSKULighting!AH190</f>
        <v/>
      </c>
      <c r="AA88" s="209">
        <f>NewSKULighting!AI190</f>
        <v>0</v>
      </c>
      <c r="AB88" s="209" t="str">
        <f>NewSKULighting!AJ190</f>
        <v>NA</v>
      </c>
      <c r="AC88" s="209" t="str">
        <f>NewSKULighting!AK190</f>
        <v/>
      </c>
      <c r="AD88" s="209">
        <f ca="1">NewSKULighting!AL190</f>
        <v>0</v>
      </c>
    </row>
    <row r="89" spans="1:30" x14ac:dyDescent="0.35">
      <c r="A89" s="26">
        <f>NewSKULighting!A191</f>
        <v>0</v>
      </c>
      <c r="B89" s="26">
        <f>NewSKULighting!B191</f>
        <v>0</v>
      </c>
      <c r="C89" s="26">
        <f>NewSKULighting!C191</f>
        <v>0</v>
      </c>
      <c r="D89" s="26">
        <f>NewSKULighting!D191</f>
        <v>0</v>
      </c>
      <c r="E89" s="26">
        <f>NewSKULighting!E191</f>
        <v>0</v>
      </c>
      <c r="F89" s="26" t="str">
        <f ca="1">NewSKULighting!F191</f>
        <v/>
      </c>
      <c r="G89" s="26" t="str">
        <f>NewSKULighting!G191</f>
        <v>None</v>
      </c>
      <c r="H89" s="26">
        <f>NewSKULighting!H191</f>
        <v>0</v>
      </c>
      <c r="I89" s="26" t="str">
        <f>NewSKULighting!I191</f>
        <v/>
      </c>
      <c r="J89" s="26">
        <f>NewSKULighting!J191</f>
        <v>0</v>
      </c>
      <c r="K89" s="26" t="str">
        <f>NewSKULighting!K191</f>
        <v/>
      </c>
      <c r="L89" s="26" t="str">
        <f>NewSKULighting!L191</f>
        <v/>
      </c>
      <c r="M89" s="26" t="str">
        <f>NewSKULighting!M191</f>
        <v>None</v>
      </c>
      <c r="N89" s="26">
        <f>NewSKULighting!N191</f>
        <v>0</v>
      </c>
      <c r="O89" s="26">
        <f>NewSKULighting!O191</f>
        <v>0</v>
      </c>
      <c r="P89" s="26">
        <f ca="1">NewSKULighting!P191</f>
        <v>0</v>
      </c>
      <c r="Q89" s="26">
        <f>NewSKULighting!Q191</f>
        <v>0</v>
      </c>
      <c r="R89" s="26">
        <f ca="1">NewSKULighting!R191</f>
        <v>0</v>
      </c>
      <c r="S89" s="26">
        <f>NewSKULighting!Y191</f>
        <v>0</v>
      </c>
      <c r="T89" s="26" t="str">
        <f ca="1">NewSKULighting!Z191</f>
        <v/>
      </c>
      <c r="U89" s="26">
        <f ca="1">NewSKULighting!AA191</f>
        <v>0</v>
      </c>
      <c r="V89" s="209" t="str">
        <f ca="1">NewSKULighting!AC191</f>
        <v/>
      </c>
      <c r="W89" s="209" t="str">
        <f ca="1">NewSKULighting!AD191</f>
        <v/>
      </c>
      <c r="X89" s="209" t="str">
        <f ca="1">NewSKULighting!AE191</f>
        <v/>
      </c>
      <c r="Y89" s="209">
        <f ca="1">NewSKULighting!AF191</f>
        <v>0</v>
      </c>
      <c r="Z89" s="209" t="str">
        <f>NewSKULighting!AH191</f>
        <v/>
      </c>
      <c r="AA89" s="209">
        <f>NewSKULighting!AI191</f>
        <v>0</v>
      </c>
      <c r="AB89" s="209" t="str">
        <f>NewSKULighting!AJ191</f>
        <v>NA</v>
      </c>
      <c r="AC89" s="209" t="str">
        <f>NewSKULighting!AK191</f>
        <v/>
      </c>
      <c r="AD89" s="209">
        <f ca="1">NewSKULighting!AL191</f>
        <v>0</v>
      </c>
    </row>
    <row r="90" spans="1:30" x14ac:dyDescent="0.35">
      <c r="A90" s="26">
        <f>NewSKULighting!A192</f>
        <v>0</v>
      </c>
      <c r="B90" s="26">
        <f>NewSKULighting!B192</f>
        <v>0</v>
      </c>
      <c r="C90" s="26">
        <f>NewSKULighting!C192</f>
        <v>0</v>
      </c>
      <c r="D90" s="26">
        <f>NewSKULighting!D192</f>
        <v>0</v>
      </c>
      <c r="E90" s="26">
        <f>NewSKULighting!E192</f>
        <v>0</v>
      </c>
      <c r="F90" s="26" t="str">
        <f ca="1">NewSKULighting!F192</f>
        <v/>
      </c>
      <c r="G90" s="26" t="str">
        <f>NewSKULighting!G192</f>
        <v>None</v>
      </c>
      <c r="H90" s="26">
        <f>NewSKULighting!H192</f>
        <v>0</v>
      </c>
      <c r="I90" s="26" t="str">
        <f>NewSKULighting!I192</f>
        <v/>
      </c>
      <c r="J90" s="26">
        <f>NewSKULighting!J192</f>
        <v>0</v>
      </c>
      <c r="K90" s="26" t="str">
        <f>NewSKULighting!K192</f>
        <v/>
      </c>
      <c r="L90" s="26" t="str">
        <f>NewSKULighting!L192</f>
        <v/>
      </c>
      <c r="M90" s="26" t="str">
        <f>NewSKULighting!M192</f>
        <v>None</v>
      </c>
      <c r="N90" s="26">
        <f>NewSKULighting!N192</f>
        <v>0</v>
      </c>
      <c r="O90" s="26">
        <f>NewSKULighting!O192</f>
        <v>0</v>
      </c>
      <c r="P90" s="26">
        <f ca="1">NewSKULighting!P192</f>
        <v>0</v>
      </c>
      <c r="Q90" s="26">
        <f>NewSKULighting!Q192</f>
        <v>0</v>
      </c>
      <c r="R90" s="26">
        <f ca="1">NewSKULighting!R192</f>
        <v>0</v>
      </c>
      <c r="S90" s="26">
        <f>NewSKULighting!Y192</f>
        <v>0</v>
      </c>
      <c r="T90" s="26" t="str">
        <f ca="1">NewSKULighting!Z192</f>
        <v/>
      </c>
      <c r="U90" s="26">
        <f ca="1">NewSKULighting!AA192</f>
        <v>0</v>
      </c>
      <c r="V90" s="209" t="str">
        <f ca="1">NewSKULighting!AC192</f>
        <v/>
      </c>
      <c r="W90" s="209" t="str">
        <f ca="1">NewSKULighting!AD192</f>
        <v/>
      </c>
      <c r="X90" s="209" t="str">
        <f ca="1">NewSKULighting!AE192</f>
        <v/>
      </c>
      <c r="Y90" s="209">
        <f ca="1">NewSKULighting!AF192</f>
        <v>0</v>
      </c>
      <c r="Z90" s="209" t="str">
        <f>NewSKULighting!AH192</f>
        <v/>
      </c>
      <c r="AA90" s="209">
        <f>NewSKULighting!AI192</f>
        <v>0</v>
      </c>
      <c r="AB90" s="209" t="str">
        <f>NewSKULighting!AJ192</f>
        <v>NA</v>
      </c>
      <c r="AC90" s="209" t="str">
        <f>NewSKULighting!AK192</f>
        <v/>
      </c>
      <c r="AD90" s="209">
        <f ca="1">NewSKULighting!AL192</f>
        <v>0</v>
      </c>
    </row>
    <row r="91" spans="1:30" x14ac:dyDescent="0.35">
      <c r="A91" s="26">
        <f>NewSKULighting!A193</f>
        <v>0</v>
      </c>
      <c r="B91" s="26">
        <f>NewSKULighting!B193</f>
        <v>0</v>
      </c>
      <c r="C91" s="26">
        <f>NewSKULighting!C193</f>
        <v>0</v>
      </c>
      <c r="D91" s="26">
        <f>NewSKULighting!D193</f>
        <v>0</v>
      </c>
      <c r="E91" s="26">
        <f>NewSKULighting!E193</f>
        <v>0</v>
      </c>
      <c r="F91" s="26" t="str">
        <f ca="1">NewSKULighting!F193</f>
        <v/>
      </c>
      <c r="G91" s="26" t="str">
        <f>NewSKULighting!G193</f>
        <v>None</v>
      </c>
      <c r="H91" s="26">
        <f>NewSKULighting!H193</f>
        <v>0</v>
      </c>
      <c r="I91" s="26" t="str">
        <f>NewSKULighting!I193</f>
        <v/>
      </c>
      <c r="J91" s="26">
        <f>NewSKULighting!J193</f>
        <v>0</v>
      </c>
      <c r="K91" s="26" t="str">
        <f>NewSKULighting!K193</f>
        <v/>
      </c>
      <c r="L91" s="26" t="str">
        <f>NewSKULighting!L193</f>
        <v/>
      </c>
      <c r="M91" s="26" t="str">
        <f>NewSKULighting!M193</f>
        <v>None</v>
      </c>
      <c r="N91" s="26">
        <f>NewSKULighting!N193</f>
        <v>0</v>
      </c>
      <c r="O91" s="26">
        <f>NewSKULighting!O193</f>
        <v>0</v>
      </c>
      <c r="P91" s="26">
        <f ca="1">NewSKULighting!P193</f>
        <v>0</v>
      </c>
      <c r="Q91" s="26">
        <f>NewSKULighting!Q193</f>
        <v>0</v>
      </c>
      <c r="R91" s="26">
        <f ca="1">NewSKULighting!R193</f>
        <v>0</v>
      </c>
      <c r="S91" s="26">
        <f>NewSKULighting!Y193</f>
        <v>0</v>
      </c>
      <c r="T91" s="26" t="str">
        <f ca="1">NewSKULighting!Z193</f>
        <v/>
      </c>
      <c r="U91" s="26">
        <f ca="1">NewSKULighting!AA193</f>
        <v>0</v>
      </c>
      <c r="V91" s="209" t="str">
        <f ca="1">NewSKULighting!AC193</f>
        <v/>
      </c>
      <c r="W91" s="209" t="str">
        <f ca="1">NewSKULighting!AD193</f>
        <v/>
      </c>
      <c r="X91" s="209" t="str">
        <f ca="1">NewSKULighting!AE193</f>
        <v/>
      </c>
      <c r="Y91" s="209">
        <f ca="1">NewSKULighting!AF193</f>
        <v>0</v>
      </c>
      <c r="Z91" s="209" t="str">
        <f>NewSKULighting!AH193</f>
        <v/>
      </c>
      <c r="AA91" s="209">
        <f>NewSKULighting!AI193</f>
        <v>0</v>
      </c>
      <c r="AB91" s="209" t="str">
        <f>NewSKULighting!AJ193</f>
        <v>NA</v>
      </c>
      <c r="AC91" s="209" t="str">
        <f>NewSKULighting!AK193</f>
        <v/>
      </c>
      <c r="AD91" s="209">
        <f ca="1">NewSKULighting!AL193</f>
        <v>0</v>
      </c>
    </row>
    <row r="92" spans="1:30" x14ac:dyDescent="0.35">
      <c r="A92" s="26">
        <f>NewSKULighting!A194</f>
        <v>0</v>
      </c>
      <c r="B92" s="26">
        <f>NewSKULighting!B194</f>
        <v>0</v>
      </c>
      <c r="C92" s="26">
        <f>NewSKULighting!C194</f>
        <v>0</v>
      </c>
      <c r="D92" s="26">
        <f>NewSKULighting!D194</f>
        <v>0</v>
      </c>
      <c r="E92" s="26">
        <f>NewSKULighting!E194</f>
        <v>0</v>
      </c>
      <c r="F92" s="26" t="str">
        <f ca="1">NewSKULighting!F194</f>
        <v/>
      </c>
      <c r="G92" s="26" t="str">
        <f>NewSKULighting!G194</f>
        <v>None</v>
      </c>
      <c r="H92" s="26">
        <f>NewSKULighting!H194</f>
        <v>0</v>
      </c>
      <c r="I92" s="26" t="str">
        <f>NewSKULighting!I194</f>
        <v/>
      </c>
      <c r="J92" s="26">
        <f>NewSKULighting!J194</f>
        <v>0</v>
      </c>
      <c r="K92" s="26" t="str">
        <f>NewSKULighting!K194</f>
        <v/>
      </c>
      <c r="L92" s="26" t="str">
        <f>NewSKULighting!L194</f>
        <v/>
      </c>
      <c r="M92" s="26" t="str">
        <f>NewSKULighting!M194</f>
        <v>None</v>
      </c>
      <c r="N92" s="26">
        <f>NewSKULighting!N194</f>
        <v>0</v>
      </c>
      <c r="O92" s="26">
        <f>NewSKULighting!O194</f>
        <v>0</v>
      </c>
      <c r="P92" s="26">
        <f ca="1">NewSKULighting!P194</f>
        <v>0</v>
      </c>
      <c r="Q92" s="26">
        <f>NewSKULighting!Q194</f>
        <v>0</v>
      </c>
      <c r="R92" s="26">
        <f ca="1">NewSKULighting!R194</f>
        <v>0</v>
      </c>
      <c r="S92" s="26">
        <f>NewSKULighting!Y194</f>
        <v>0</v>
      </c>
      <c r="T92" s="26" t="str">
        <f ca="1">NewSKULighting!Z194</f>
        <v/>
      </c>
      <c r="U92" s="26">
        <f ca="1">NewSKULighting!AA194</f>
        <v>0</v>
      </c>
      <c r="V92" s="209" t="str">
        <f ca="1">NewSKULighting!AC194</f>
        <v/>
      </c>
      <c r="W92" s="209" t="str">
        <f ca="1">NewSKULighting!AD194</f>
        <v/>
      </c>
      <c r="X92" s="209" t="str">
        <f ca="1">NewSKULighting!AE194</f>
        <v/>
      </c>
      <c r="Y92" s="209">
        <f ca="1">NewSKULighting!AF194</f>
        <v>0</v>
      </c>
      <c r="Z92" s="209" t="str">
        <f>NewSKULighting!AH194</f>
        <v/>
      </c>
      <c r="AA92" s="209">
        <f>NewSKULighting!AI194</f>
        <v>0</v>
      </c>
      <c r="AB92" s="209" t="str">
        <f>NewSKULighting!AJ194</f>
        <v>NA</v>
      </c>
      <c r="AC92" s="209" t="str">
        <f>NewSKULighting!AK194</f>
        <v/>
      </c>
      <c r="AD92" s="209">
        <f ca="1">NewSKULighting!AL194</f>
        <v>0</v>
      </c>
    </row>
    <row r="93" spans="1:30" x14ac:dyDescent="0.35">
      <c r="A93" s="26">
        <f>NewSKULighting!A195</f>
        <v>0</v>
      </c>
      <c r="B93" s="26">
        <f>NewSKULighting!B195</f>
        <v>0</v>
      </c>
      <c r="C93" s="26">
        <f>NewSKULighting!C195</f>
        <v>0</v>
      </c>
      <c r="D93" s="26">
        <f>NewSKULighting!D195</f>
        <v>0</v>
      </c>
      <c r="E93" s="26">
        <f>NewSKULighting!E195</f>
        <v>0</v>
      </c>
      <c r="F93" s="26" t="str">
        <f ca="1">NewSKULighting!F195</f>
        <v/>
      </c>
      <c r="G93" s="26" t="str">
        <f>NewSKULighting!G195</f>
        <v>None</v>
      </c>
      <c r="H93" s="26">
        <f>NewSKULighting!H195</f>
        <v>0</v>
      </c>
      <c r="I93" s="26" t="str">
        <f>NewSKULighting!I195</f>
        <v/>
      </c>
      <c r="J93" s="26">
        <f>NewSKULighting!J195</f>
        <v>0</v>
      </c>
      <c r="K93" s="26" t="str">
        <f>NewSKULighting!K195</f>
        <v/>
      </c>
      <c r="L93" s="26" t="str">
        <f>NewSKULighting!L195</f>
        <v/>
      </c>
      <c r="M93" s="26" t="str">
        <f>NewSKULighting!M195</f>
        <v>None</v>
      </c>
      <c r="N93" s="26">
        <f>NewSKULighting!N195</f>
        <v>0</v>
      </c>
      <c r="O93" s="26">
        <f>NewSKULighting!O195</f>
        <v>0</v>
      </c>
      <c r="P93" s="26">
        <f ca="1">NewSKULighting!P195</f>
        <v>0</v>
      </c>
      <c r="Q93" s="26">
        <f>NewSKULighting!Q195</f>
        <v>0</v>
      </c>
      <c r="R93" s="26">
        <f ca="1">NewSKULighting!R195</f>
        <v>0</v>
      </c>
      <c r="S93" s="26">
        <f>NewSKULighting!Y195</f>
        <v>0</v>
      </c>
      <c r="T93" s="26" t="str">
        <f ca="1">NewSKULighting!Z195</f>
        <v/>
      </c>
      <c r="U93" s="26">
        <f ca="1">NewSKULighting!AA195</f>
        <v>0</v>
      </c>
      <c r="V93" s="209" t="str">
        <f ca="1">NewSKULighting!AC195</f>
        <v/>
      </c>
      <c r="W93" s="209" t="str">
        <f ca="1">NewSKULighting!AD195</f>
        <v/>
      </c>
      <c r="X93" s="209" t="str">
        <f ca="1">NewSKULighting!AE195</f>
        <v/>
      </c>
      <c r="Y93" s="209">
        <f ca="1">NewSKULighting!AF195</f>
        <v>0</v>
      </c>
      <c r="Z93" s="209" t="str">
        <f>NewSKULighting!AH195</f>
        <v/>
      </c>
      <c r="AA93" s="209">
        <f>NewSKULighting!AI195</f>
        <v>0</v>
      </c>
      <c r="AB93" s="209" t="str">
        <f>NewSKULighting!AJ195</f>
        <v>NA</v>
      </c>
      <c r="AC93" s="209" t="str">
        <f>NewSKULighting!AK195</f>
        <v/>
      </c>
      <c r="AD93" s="209">
        <f ca="1">NewSKULighting!AL195</f>
        <v>0</v>
      </c>
    </row>
    <row r="94" spans="1:30" x14ac:dyDescent="0.35">
      <c r="A94" s="26">
        <f>NewSKULighting!A196</f>
        <v>0</v>
      </c>
      <c r="B94" s="26">
        <f>NewSKULighting!B196</f>
        <v>0</v>
      </c>
      <c r="C94" s="26">
        <f>NewSKULighting!C196</f>
        <v>0</v>
      </c>
      <c r="D94" s="26">
        <f>NewSKULighting!D196</f>
        <v>0</v>
      </c>
      <c r="E94" s="26">
        <f>NewSKULighting!E196</f>
        <v>0</v>
      </c>
      <c r="F94" s="26" t="str">
        <f ca="1">NewSKULighting!F196</f>
        <v/>
      </c>
      <c r="G94" s="26" t="str">
        <f>NewSKULighting!G196</f>
        <v>None</v>
      </c>
      <c r="H94" s="26">
        <f>NewSKULighting!H196</f>
        <v>0</v>
      </c>
      <c r="I94" s="26" t="str">
        <f>NewSKULighting!I196</f>
        <v/>
      </c>
      <c r="J94" s="26">
        <f>NewSKULighting!J196</f>
        <v>0</v>
      </c>
      <c r="K94" s="26" t="str">
        <f>NewSKULighting!K196</f>
        <v/>
      </c>
      <c r="L94" s="26" t="str">
        <f>NewSKULighting!L196</f>
        <v/>
      </c>
      <c r="M94" s="26" t="str">
        <f>NewSKULighting!M196</f>
        <v>None</v>
      </c>
      <c r="N94" s="26">
        <f>NewSKULighting!N196</f>
        <v>0</v>
      </c>
      <c r="O94" s="26">
        <f>NewSKULighting!O196</f>
        <v>0</v>
      </c>
      <c r="P94" s="26">
        <f ca="1">NewSKULighting!P196</f>
        <v>0</v>
      </c>
      <c r="Q94" s="26">
        <f>NewSKULighting!Q196</f>
        <v>0</v>
      </c>
      <c r="R94" s="26">
        <f ca="1">NewSKULighting!R196</f>
        <v>0</v>
      </c>
      <c r="S94" s="26">
        <f>NewSKULighting!Y196</f>
        <v>0</v>
      </c>
      <c r="T94" s="26" t="str">
        <f ca="1">NewSKULighting!Z196</f>
        <v/>
      </c>
      <c r="U94" s="26">
        <f ca="1">NewSKULighting!AA196</f>
        <v>0</v>
      </c>
      <c r="V94" s="209" t="str">
        <f ca="1">NewSKULighting!AC196</f>
        <v/>
      </c>
      <c r="W94" s="209" t="str">
        <f ca="1">NewSKULighting!AD196</f>
        <v/>
      </c>
      <c r="X94" s="209" t="str">
        <f ca="1">NewSKULighting!AE196</f>
        <v/>
      </c>
      <c r="Y94" s="209">
        <f ca="1">NewSKULighting!AF196</f>
        <v>0</v>
      </c>
      <c r="Z94" s="209" t="str">
        <f>NewSKULighting!AH196</f>
        <v/>
      </c>
      <c r="AA94" s="209">
        <f>NewSKULighting!AI196</f>
        <v>0</v>
      </c>
      <c r="AB94" s="209" t="str">
        <f>NewSKULighting!AJ196</f>
        <v>NA</v>
      </c>
      <c r="AC94" s="209" t="str">
        <f>NewSKULighting!AK196</f>
        <v/>
      </c>
      <c r="AD94" s="209">
        <f ca="1">NewSKULighting!AL196</f>
        <v>0</v>
      </c>
    </row>
    <row r="95" spans="1:30" x14ac:dyDescent="0.35">
      <c r="A95" s="26">
        <f>NewSKULighting!A197</f>
        <v>0</v>
      </c>
      <c r="B95" s="26">
        <f>NewSKULighting!B197</f>
        <v>0</v>
      </c>
      <c r="C95" s="26">
        <f>NewSKULighting!C197</f>
        <v>0</v>
      </c>
      <c r="D95" s="26">
        <f>NewSKULighting!D197</f>
        <v>0</v>
      </c>
      <c r="E95" s="26">
        <f>NewSKULighting!E197</f>
        <v>0</v>
      </c>
      <c r="F95" s="26" t="str">
        <f ca="1">NewSKULighting!F197</f>
        <v/>
      </c>
      <c r="G95" s="26" t="str">
        <f>NewSKULighting!G197</f>
        <v>None</v>
      </c>
      <c r="H95" s="26">
        <f>NewSKULighting!H197</f>
        <v>0</v>
      </c>
      <c r="I95" s="26" t="str">
        <f>NewSKULighting!I197</f>
        <v/>
      </c>
      <c r="J95" s="26">
        <f>NewSKULighting!J197</f>
        <v>0</v>
      </c>
      <c r="K95" s="26" t="str">
        <f>NewSKULighting!K197</f>
        <v/>
      </c>
      <c r="L95" s="26" t="str">
        <f>NewSKULighting!L197</f>
        <v/>
      </c>
      <c r="M95" s="26" t="str">
        <f>NewSKULighting!M197</f>
        <v>None</v>
      </c>
      <c r="N95" s="26">
        <f>NewSKULighting!N197</f>
        <v>0</v>
      </c>
      <c r="O95" s="26">
        <f>NewSKULighting!O197</f>
        <v>0</v>
      </c>
      <c r="P95" s="26">
        <f ca="1">NewSKULighting!P197</f>
        <v>0</v>
      </c>
      <c r="Q95" s="26">
        <f>NewSKULighting!Q197</f>
        <v>0</v>
      </c>
      <c r="R95" s="26">
        <f ca="1">NewSKULighting!R197</f>
        <v>0</v>
      </c>
      <c r="S95" s="26">
        <f>NewSKULighting!Y197</f>
        <v>0</v>
      </c>
      <c r="T95" s="26" t="str">
        <f ca="1">NewSKULighting!Z197</f>
        <v/>
      </c>
      <c r="U95" s="26">
        <f ca="1">NewSKULighting!AA197</f>
        <v>0</v>
      </c>
      <c r="V95" s="209" t="str">
        <f ca="1">NewSKULighting!AC197</f>
        <v/>
      </c>
      <c r="W95" s="209" t="str">
        <f ca="1">NewSKULighting!AD197</f>
        <v/>
      </c>
      <c r="X95" s="209" t="str">
        <f ca="1">NewSKULighting!AE197</f>
        <v/>
      </c>
      <c r="Y95" s="209">
        <f ca="1">NewSKULighting!AF197</f>
        <v>0</v>
      </c>
      <c r="Z95" s="209" t="str">
        <f>NewSKULighting!AH197</f>
        <v/>
      </c>
      <c r="AA95" s="209">
        <f>NewSKULighting!AI197</f>
        <v>0</v>
      </c>
      <c r="AB95" s="209" t="str">
        <f>NewSKULighting!AJ197</f>
        <v>NA</v>
      </c>
      <c r="AC95" s="209" t="str">
        <f>NewSKULighting!AK197</f>
        <v/>
      </c>
      <c r="AD95" s="209">
        <f ca="1">NewSKULighting!AL197</f>
        <v>0</v>
      </c>
    </row>
    <row r="96" spans="1:30" x14ac:dyDescent="0.35">
      <c r="A96" s="26">
        <f>NewSKULighting!A198</f>
        <v>0</v>
      </c>
      <c r="B96" s="26">
        <f>NewSKULighting!B198</f>
        <v>0</v>
      </c>
      <c r="C96" s="26">
        <f>NewSKULighting!C198</f>
        <v>0</v>
      </c>
      <c r="D96" s="26">
        <f>NewSKULighting!D198</f>
        <v>0</v>
      </c>
      <c r="E96" s="26">
        <f>NewSKULighting!E198</f>
        <v>0</v>
      </c>
      <c r="F96" s="26" t="str">
        <f ca="1">NewSKULighting!F198</f>
        <v/>
      </c>
      <c r="G96" s="26" t="str">
        <f>NewSKULighting!G198</f>
        <v>None</v>
      </c>
      <c r="H96" s="26">
        <f>NewSKULighting!H198</f>
        <v>0</v>
      </c>
      <c r="I96" s="26" t="str">
        <f>NewSKULighting!I198</f>
        <v/>
      </c>
      <c r="J96" s="26">
        <f>NewSKULighting!J198</f>
        <v>0</v>
      </c>
      <c r="K96" s="26" t="str">
        <f>NewSKULighting!K198</f>
        <v/>
      </c>
      <c r="L96" s="26" t="str">
        <f>NewSKULighting!L198</f>
        <v/>
      </c>
      <c r="M96" s="26" t="str">
        <f>NewSKULighting!M198</f>
        <v>None</v>
      </c>
      <c r="N96" s="26">
        <f>NewSKULighting!N198</f>
        <v>0</v>
      </c>
      <c r="O96" s="26">
        <f>NewSKULighting!O198</f>
        <v>0</v>
      </c>
      <c r="P96" s="26">
        <f ca="1">NewSKULighting!P198</f>
        <v>0</v>
      </c>
      <c r="Q96" s="26">
        <f>NewSKULighting!Q198</f>
        <v>0</v>
      </c>
      <c r="R96" s="26">
        <f ca="1">NewSKULighting!R198</f>
        <v>0</v>
      </c>
      <c r="S96" s="26">
        <f>NewSKULighting!Y198</f>
        <v>0</v>
      </c>
      <c r="T96" s="26" t="str">
        <f ca="1">NewSKULighting!Z198</f>
        <v/>
      </c>
      <c r="U96" s="26">
        <f ca="1">NewSKULighting!AA198</f>
        <v>0</v>
      </c>
      <c r="V96" s="209" t="str">
        <f ca="1">NewSKULighting!AC198</f>
        <v/>
      </c>
      <c r="W96" s="209" t="str">
        <f ca="1">NewSKULighting!AD198</f>
        <v/>
      </c>
      <c r="X96" s="209" t="str">
        <f ca="1">NewSKULighting!AE198</f>
        <v/>
      </c>
      <c r="Y96" s="209">
        <f ca="1">NewSKULighting!AF198</f>
        <v>0</v>
      </c>
      <c r="Z96" s="209" t="str">
        <f>NewSKULighting!AH198</f>
        <v/>
      </c>
      <c r="AA96" s="209">
        <f>NewSKULighting!AI198</f>
        <v>0</v>
      </c>
      <c r="AB96" s="209" t="str">
        <f>NewSKULighting!AJ198</f>
        <v>NA</v>
      </c>
      <c r="AC96" s="209" t="str">
        <f>NewSKULighting!AK198</f>
        <v/>
      </c>
      <c r="AD96" s="209">
        <f ca="1">NewSKULighting!AL198</f>
        <v>0</v>
      </c>
    </row>
    <row r="97" spans="1:30" x14ac:dyDescent="0.35">
      <c r="A97" s="26">
        <f>NewSKULighting!A199</f>
        <v>0</v>
      </c>
      <c r="B97" s="26">
        <f>NewSKULighting!B199</f>
        <v>0</v>
      </c>
      <c r="C97" s="26">
        <f>NewSKULighting!C199</f>
        <v>0</v>
      </c>
      <c r="D97" s="26">
        <f>NewSKULighting!D199</f>
        <v>0</v>
      </c>
      <c r="E97" s="26">
        <f>NewSKULighting!E199</f>
        <v>0</v>
      </c>
      <c r="F97" s="26" t="str">
        <f ca="1">NewSKULighting!F199</f>
        <v/>
      </c>
      <c r="G97" s="26" t="str">
        <f>NewSKULighting!G199</f>
        <v>None</v>
      </c>
      <c r="H97" s="26">
        <f>NewSKULighting!H199</f>
        <v>0</v>
      </c>
      <c r="I97" s="26" t="str">
        <f>NewSKULighting!I199</f>
        <v/>
      </c>
      <c r="J97" s="26">
        <f>NewSKULighting!J199</f>
        <v>0</v>
      </c>
      <c r="K97" s="26" t="str">
        <f>NewSKULighting!K199</f>
        <v/>
      </c>
      <c r="L97" s="26" t="str">
        <f>NewSKULighting!L199</f>
        <v/>
      </c>
      <c r="M97" s="26" t="str">
        <f>NewSKULighting!M199</f>
        <v>None</v>
      </c>
      <c r="N97" s="26">
        <f>NewSKULighting!N199</f>
        <v>0</v>
      </c>
      <c r="O97" s="26">
        <f>NewSKULighting!O199</f>
        <v>0</v>
      </c>
      <c r="P97" s="26">
        <f ca="1">NewSKULighting!P199</f>
        <v>0</v>
      </c>
      <c r="Q97" s="26">
        <f>NewSKULighting!Q199</f>
        <v>0</v>
      </c>
      <c r="R97" s="26">
        <f ca="1">NewSKULighting!R199</f>
        <v>0</v>
      </c>
      <c r="S97" s="26">
        <f>NewSKULighting!Y199</f>
        <v>0</v>
      </c>
      <c r="T97" s="26" t="str">
        <f ca="1">NewSKULighting!Z199</f>
        <v/>
      </c>
      <c r="U97" s="26">
        <f ca="1">NewSKULighting!AA199</f>
        <v>0</v>
      </c>
      <c r="V97" s="209" t="str">
        <f ca="1">NewSKULighting!AC199</f>
        <v/>
      </c>
      <c r="W97" s="209" t="str">
        <f ca="1">NewSKULighting!AD199</f>
        <v/>
      </c>
      <c r="X97" s="209" t="str">
        <f ca="1">NewSKULighting!AE199</f>
        <v/>
      </c>
      <c r="Y97" s="209">
        <f ca="1">NewSKULighting!AF199</f>
        <v>0</v>
      </c>
      <c r="Z97" s="209" t="str">
        <f>NewSKULighting!AH199</f>
        <v/>
      </c>
      <c r="AA97" s="209">
        <f>NewSKULighting!AI199</f>
        <v>0</v>
      </c>
      <c r="AB97" s="209" t="str">
        <f>NewSKULighting!AJ199</f>
        <v>NA</v>
      </c>
      <c r="AC97" s="209" t="str">
        <f>NewSKULighting!AK199</f>
        <v/>
      </c>
      <c r="AD97" s="209">
        <f ca="1">NewSKULighting!AL199</f>
        <v>0</v>
      </c>
    </row>
    <row r="98" spans="1:30" x14ac:dyDescent="0.35">
      <c r="A98" s="26">
        <f>NewSKULighting!A200</f>
        <v>0</v>
      </c>
      <c r="B98" s="26">
        <f>NewSKULighting!B200</f>
        <v>0</v>
      </c>
      <c r="C98" s="26">
        <f>NewSKULighting!C200</f>
        <v>0</v>
      </c>
      <c r="D98" s="26">
        <f>NewSKULighting!D200</f>
        <v>0</v>
      </c>
      <c r="E98" s="26">
        <f>NewSKULighting!E200</f>
        <v>0</v>
      </c>
      <c r="F98" s="26" t="str">
        <f ca="1">NewSKULighting!F200</f>
        <v/>
      </c>
      <c r="G98" s="26" t="str">
        <f>NewSKULighting!G200</f>
        <v>None</v>
      </c>
      <c r="H98" s="26">
        <f>NewSKULighting!H200</f>
        <v>0</v>
      </c>
      <c r="I98" s="26" t="str">
        <f>NewSKULighting!I200</f>
        <v/>
      </c>
      <c r="J98" s="26">
        <f>NewSKULighting!J200</f>
        <v>0</v>
      </c>
      <c r="K98" s="26" t="str">
        <f>NewSKULighting!K200</f>
        <v/>
      </c>
      <c r="L98" s="26" t="str">
        <f>NewSKULighting!L200</f>
        <v/>
      </c>
      <c r="M98" s="26" t="str">
        <f>NewSKULighting!M200</f>
        <v>None</v>
      </c>
      <c r="N98" s="26">
        <f>NewSKULighting!N200</f>
        <v>0</v>
      </c>
      <c r="O98" s="26">
        <f>NewSKULighting!O200</f>
        <v>0</v>
      </c>
      <c r="P98" s="26">
        <f ca="1">NewSKULighting!P200</f>
        <v>0</v>
      </c>
      <c r="Q98" s="26">
        <f>NewSKULighting!Q200</f>
        <v>0</v>
      </c>
      <c r="R98" s="26">
        <f ca="1">NewSKULighting!R200</f>
        <v>0</v>
      </c>
      <c r="S98" s="26">
        <f>NewSKULighting!Y200</f>
        <v>0</v>
      </c>
      <c r="T98" s="26" t="str">
        <f ca="1">NewSKULighting!Z200</f>
        <v/>
      </c>
      <c r="U98" s="26">
        <f ca="1">NewSKULighting!AA200</f>
        <v>0</v>
      </c>
      <c r="V98" s="209" t="str">
        <f ca="1">NewSKULighting!AC200</f>
        <v/>
      </c>
      <c r="W98" s="209" t="str">
        <f ca="1">NewSKULighting!AD200</f>
        <v/>
      </c>
      <c r="X98" s="209" t="str">
        <f ca="1">NewSKULighting!AE200</f>
        <v/>
      </c>
      <c r="Y98" s="209">
        <f ca="1">NewSKULighting!AF200</f>
        <v>0</v>
      </c>
      <c r="Z98" s="209" t="str">
        <f>NewSKULighting!AH200</f>
        <v/>
      </c>
      <c r="AA98" s="209">
        <f>NewSKULighting!AI200</f>
        <v>0</v>
      </c>
      <c r="AB98" s="209" t="str">
        <f>NewSKULighting!AJ200</f>
        <v>NA</v>
      </c>
      <c r="AC98" s="209" t="str">
        <f>NewSKULighting!AK200</f>
        <v/>
      </c>
      <c r="AD98" s="209">
        <f ca="1">NewSKULighting!AL200</f>
        <v>0</v>
      </c>
    </row>
    <row r="99" spans="1:30" x14ac:dyDescent="0.35">
      <c r="A99" s="26">
        <f>NewSKULighting!A201</f>
        <v>0</v>
      </c>
      <c r="B99" s="26">
        <f>NewSKULighting!B201</f>
        <v>0</v>
      </c>
      <c r="C99" s="26">
        <f>NewSKULighting!C201</f>
        <v>0</v>
      </c>
      <c r="D99" s="26">
        <f>NewSKULighting!D201</f>
        <v>0</v>
      </c>
      <c r="E99" s="26">
        <f>NewSKULighting!E201</f>
        <v>0</v>
      </c>
      <c r="F99" s="26" t="str">
        <f ca="1">NewSKULighting!F201</f>
        <v/>
      </c>
      <c r="G99" s="26" t="str">
        <f>NewSKULighting!G201</f>
        <v>None</v>
      </c>
      <c r="H99" s="26">
        <f>NewSKULighting!H201</f>
        <v>0</v>
      </c>
      <c r="I99" s="26" t="str">
        <f>NewSKULighting!I201</f>
        <v/>
      </c>
      <c r="J99" s="26">
        <f>NewSKULighting!J201</f>
        <v>0</v>
      </c>
      <c r="K99" s="26" t="str">
        <f>NewSKULighting!K201</f>
        <v/>
      </c>
      <c r="L99" s="26" t="str">
        <f>NewSKULighting!L201</f>
        <v/>
      </c>
      <c r="M99" s="26" t="str">
        <f>NewSKULighting!M201</f>
        <v>None</v>
      </c>
      <c r="N99" s="26">
        <f>NewSKULighting!N201</f>
        <v>0</v>
      </c>
      <c r="O99" s="26">
        <f>NewSKULighting!O201</f>
        <v>0</v>
      </c>
      <c r="P99" s="26">
        <f ca="1">NewSKULighting!P201</f>
        <v>0</v>
      </c>
      <c r="Q99" s="26">
        <f>NewSKULighting!Q201</f>
        <v>0</v>
      </c>
      <c r="R99" s="26">
        <f ca="1">NewSKULighting!R201</f>
        <v>0</v>
      </c>
      <c r="S99" s="26">
        <f>NewSKULighting!Y201</f>
        <v>0</v>
      </c>
      <c r="T99" s="26" t="str">
        <f ca="1">NewSKULighting!Z201</f>
        <v/>
      </c>
      <c r="U99" s="26">
        <f ca="1">NewSKULighting!AA201</f>
        <v>0</v>
      </c>
      <c r="V99" s="209" t="str">
        <f ca="1">NewSKULighting!AC201</f>
        <v/>
      </c>
      <c r="W99" s="209" t="str">
        <f ca="1">NewSKULighting!AD201</f>
        <v/>
      </c>
      <c r="X99" s="209" t="str">
        <f ca="1">NewSKULighting!AE201</f>
        <v/>
      </c>
      <c r="Y99" s="209">
        <f ca="1">NewSKULighting!AF201</f>
        <v>0</v>
      </c>
      <c r="Z99" s="209" t="str">
        <f>NewSKULighting!AH201</f>
        <v/>
      </c>
      <c r="AA99" s="209">
        <f>NewSKULighting!AI201</f>
        <v>0</v>
      </c>
      <c r="AB99" s="209" t="str">
        <f>NewSKULighting!AJ201</f>
        <v>NA</v>
      </c>
      <c r="AC99" s="209" t="str">
        <f>NewSKULighting!AK201</f>
        <v/>
      </c>
      <c r="AD99" s="209">
        <f ca="1">NewSKULighting!AL201</f>
        <v>0</v>
      </c>
    </row>
    <row r="100" spans="1:30" x14ac:dyDescent="0.35">
      <c r="A100" s="26">
        <f>NewSKULighting!A202</f>
        <v>0</v>
      </c>
      <c r="B100" s="26">
        <f>NewSKULighting!B202</f>
        <v>0</v>
      </c>
      <c r="C100" s="26">
        <f>NewSKULighting!C202</f>
        <v>0</v>
      </c>
      <c r="D100" s="26">
        <f>NewSKULighting!D202</f>
        <v>0</v>
      </c>
      <c r="E100" s="26">
        <f>NewSKULighting!E202</f>
        <v>0</v>
      </c>
      <c r="F100" s="26" t="str">
        <f ca="1">NewSKULighting!F202</f>
        <v/>
      </c>
      <c r="G100" s="26" t="str">
        <f>NewSKULighting!G202</f>
        <v>None</v>
      </c>
      <c r="H100" s="26">
        <f>NewSKULighting!H202</f>
        <v>0</v>
      </c>
      <c r="I100" s="26" t="str">
        <f>NewSKULighting!I202</f>
        <v/>
      </c>
      <c r="J100" s="26">
        <f>NewSKULighting!J202</f>
        <v>0</v>
      </c>
      <c r="K100" s="26" t="str">
        <f>NewSKULighting!K202</f>
        <v/>
      </c>
      <c r="L100" s="26" t="str">
        <f>NewSKULighting!L202</f>
        <v/>
      </c>
      <c r="M100" s="26" t="str">
        <f>NewSKULighting!M202</f>
        <v>None</v>
      </c>
      <c r="N100" s="26">
        <f>NewSKULighting!N202</f>
        <v>0</v>
      </c>
      <c r="O100" s="26">
        <f>NewSKULighting!O202</f>
        <v>0</v>
      </c>
      <c r="P100" s="26">
        <f ca="1">NewSKULighting!P202</f>
        <v>0</v>
      </c>
      <c r="Q100" s="26">
        <f>NewSKULighting!Q202</f>
        <v>0</v>
      </c>
      <c r="R100" s="26">
        <f ca="1">NewSKULighting!R202</f>
        <v>0</v>
      </c>
      <c r="S100" s="26">
        <f>NewSKULighting!Y202</f>
        <v>0</v>
      </c>
      <c r="T100" s="26" t="str">
        <f ca="1">NewSKULighting!Z202</f>
        <v/>
      </c>
      <c r="U100" s="26">
        <f ca="1">NewSKULighting!AA202</f>
        <v>0</v>
      </c>
      <c r="V100" s="209" t="str">
        <f ca="1">NewSKULighting!AC202</f>
        <v/>
      </c>
      <c r="W100" s="209" t="str">
        <f ca="1">NewSKULighting!AD202</f>
        <v/>
      </c>
      <c r="X100" s="209" t="str">
        <f ca="1">NewSKULighting!AE202</f>
        <v/>
      </c>
      <c r="Y100" s="209">
        <f ca="1">NewSKULighting!AF202</f>
        <v>0</v>
      </c>
      <c r="Z100" s="209" t="str">
        <f>NewSKULighting!AH202</f>
        <v/>
      </c>
      <c r="AA100" s="209">
        <f>NewSKULighting!AI202</f>
        <v>0</v>
      </c>
      <c r="AB100" s="209" t="str">
        <f>NewSKULighting!AJ202</f>
        <v>NA</v>
      </c>
      <c r="AC100" s="209" t="str">
        <f>NewSKULighting!AK202</f>
        <v/>
      </c>
      <c r="AD100" s="209">
        <f ca="1">NewSKULighting!AL202</f>
        <v>0</v>
      </c>
    </row>
    <row r="101" spans="1:30" x14ac:dyDescent="0.35">
      <c r="A101" s="26">
        <f>NewSKULighting!A203</f>
        <v>0</v>
      </c>
      <c r="B101" s="26">
        <f>NewSKULighting!B203</f>
        <v>0</v>
      </c>
      <c r="C101" s="26">
        <f>NewSKULighting!C203</f>
        <v>0</v>
      </c>
      <c r="D101" s="26">
        <f>NewSKULighting!D203</f>
        <v>0</v>
      </c>
      <c r="E101" s="26">
        <f>NewSKULighting!E203</f>
        <v>0</v>
      </c>
      <c r="F101" s="26" t="str">
        <f ca="1">NewSKULighting!F203</f>
        <v/>
      </c>
      <c r="G101" s="26" t="str">
        <f>NewSKULighting!G203</f>
        <v>None</v>
      </c>
      <c r="H101" s="26">
        <f>NewSKULighting!H203</f>
        <v>0</v>
      </c>
      <c r="I101" s="26" t="str">
        <f>NewSKULighting!I203</f>
        <v/>
      </c>
      <c r="J101" s="26">
        <f>NewSKULighting!J203</f>
        <v>0</v>
      </c>
      <c r="K101" s="26" t="str">
        <f>NewSKULighting!K203</f>
        <v/>
      </c>
      <c r="L101" s="26" t="str">
        <f>NewSKULighting!L203</f>
        <v/>
      </c>
      <c r="M101" s="26" t="str">
        <f>NewSKULighting!M203</f>
        <v>None</v>
      </c>
      <c r="N101" s="26">
        <f>NewSKULighting!N203</f>
        <v>0</v>
      </c>
      <c r="O101" s="26">
        <f>NewSKULighting!O203</f>
        <v>0</v>
      </c>
      <c r="P101" s="26">
        <f ca="1">NewSKULighting!P203</f>
        <v>0</v>
      </c>
      <c r="Q101" s="26">
        <f>NewSKULighting!Q203</f>
        <v>0</v>
      </c>
      <c r="R101" s="26">
        <f ca="1">NewSKULighting!R203</f>
        <v>0</v>
      </c>
      <c r="S101" s="26">
        <f>NewSKULighting!Y203</f>
        <v>0</v>
      </c>
      <c r="T101" s="26" t="str">
        <f ca="1">NewSKULighting!Z203</f>
        <v/>
      </c>
      <c r="U101" s="26">
        <f ca="1">NewSKULighting!AA203</f>
        <v>0</v>
      </c>
      <c r="V101" s="209" t="str">
        <f ca="1">NewSKULighting!AC203</f>
        <v/>
      </c>
      <c r="W101" s="209" t="str">
        <f ca="1">NewSKULighting!AD203</f>
        <v/>
      </c>
      <c r="X101" s="209" t="str">
        <f ca="1">NewSKULighting!AE203</f>
        <v/>
      </c>
      <c r="Y101" s="209">
        <f ca="1">NewSKULighting!AF203</f>
        <v>0</v>
      </c>
      <c r="Z101" s="209" t="str">
        <f>NewSKULighting!AH203</f>
        <v/>
      </c>
      <c r="AA101" s="209">
        <f>NewSKULighting!AI203</f>
        <v>0</v>
      </c>
      <c r="AB101" s="209" t="str">
        <f>NewSKULighting!AJ203</f>
        <v>NA</v>
      </c>
      <c r="AC101" s="209" t="str">
        <f>NewSKULighting!AK203</f>
        <v/>
      </c>
      <c r="AD101" s="209">
        <f ca="1">NewSKULighting!AL203</f>
        <v>0</v>
      </c>
    </row>
    <row r="102" spans="1:30" x14ac:dyDescent="0.35">
      <c r="A102" s="26">
        <f>NewSKULighting!A204</f>
        <v>0</v>
      </c>
      <c r="B102" s="26">
        <f>NewSKULighting!B204</f>
        <v>0</v>
      </c>
      <c r="C102" s="26">
        <f>NewSKULighting!C204</f>
        <v>0</v>
      </c>
      <c r="D102" s="26">
        <f>NewSKULighting!D204</f>
        <v>0</v>
      </c>
      <c r="E102" s="26">
        <f>NewSKULighting!E204</f>
        <v>0</v>
      </c>
      <c r="F102" s="26" t="str">
        <f ca="1">NewSKULighting!F204</f>
        <v/>
      </c>
      <c r="G102" s="26" t="str">
        <f>NewSKULighting!G204</f>
        <v>None</v>
      </c>
      <c r="H102" s="26">
        <f>NewSKULighting!H204</f>
        <v>0</v>
      </c>
      <c r="I102" s="26" t="str">
        <f>NewSKULighting!I204</f>
        <v/>
      </c>
      <c r="J102" s="26">
        <f>NewSKULighting!J204</f>
        <v>0</v>
      </c>
      <c r="K102" s="26" t="str">
        <f>NewSKULighting!K204</f>
        <v/>
      </c>
      <c r="L102" s="26" t="str">
        <f>NewSKULighting!L204</f>
        <v/>
      </c>
      <c r="M102" s="26" t="str">
        <f>NewSKULighting!M204</f>
        <v>None</v>
      </c>
      <c r="N102" s="26">
        <f>NewSKULighting!N204</f>
        <v>0</v>
      </c>
      <c r="O102" s="26">
        <f>NewSKULighting!O204</f>
        <v>0</v>
      </c>
      <c r="P102" s="26">
        <f ca="1">NewSKULighting!P204</f>
        <v>0</v>
      </c>
      <c r="Q102" s="26">
        <f>NewSKULighting!Q204</f>
        <v>0</v>
      </c>
      <c r="R102" s="26">
        <f ca="1">NewSKULighting!R204</f>
        <v>0</v>
      </c>
      <c r="S102" s="26">
        <f>NewSKULighting!Y204</f>
        <v>0</v>
      </c>
      <c r="T102" s="26" t="str">
        <f ca="1">NewSKULighting!Z204</f>
        <v/>
      </c>
      <c r="U102" s="26">
        <f ca="1">NewSKULighting!AA204</f>
        <v>0</v>
      </c>
      <c r="V102" s="209" t="str">
        <f ca="1">NewSKULighting!AC204</f>
        <v/>
      </c>
      <c r="W102" s="209" t="str">
        <f ca="1">NewSKULighting!AD204</f>
        <v/>
      </c>
      <c r="X102" s="209" t="str">
        <f ca="1">NewSKULighting!AE204</f>
        <v/>
      </c>
      <c r="Y102" s="209">
        <f ca="1">NewSKULighting!AF204</f>
        <v>0</v>
      </c>
      <c r="Z102" s="209" t="str">
        <f>NewSKULighting!AH204</f>
        <v/>
      </c>
      <c r="AA102" s="209">
        <f>NewSKULighting!AI204</f>
        <v>0</v>
      </c>
      <c r="AB102" s="209" t="str">
        <f>NewSKULighting!AJ204</f>
        <v>NA</v>
      </c>
      <c r="AC102" s="209" t="str">
        <f>NewSKULighting!AK204</f>
        <v/>
      </c>
      <c r="AD102" s="209">
        <f ca="1">NewSKULighting!AL204</f>
        <v>0</v>
      </c>
    </row>
    <row r="103" spans="1:30" x14ac:dyDescent="0.35">
      <c r="A103" s="26">
        <f>NewSKULighting!A205</f>
        <v>0</v>
      </c>
      <c r="B103" s="26">
        <f>NewSKULighting!B205</f>
        <v>0</v>
      </c>
      <c r="C103" s="26">
        <f>NewSKULighting!C205</f>
        <v>0</v>
      </c>
      <c r="D103" s="26">
        <f>NewSKULighting!D205</f>
        <v>0</v>
      </c>
      <c r="E103" s="26">
        <f>NewSKULighting!E205</f>
        <v>0</v>
      </c>
      <c r="F103" s="26" t="str">
        <f ca="1">NewSKULighting!F205</f>
        <v/>
      </c>
      <c r="G103" s="26" t="str">
        <f>NewSKULighting!G205</f>
        <v>None</v>
      </c>
      <c r="H103" s="26">
        <f>NewSKULighting!H205</f>
        <v>0</v>
      </c>
      <c r="I103" s="26" t="str">
        <f>NewSKULighting!I205</f>
        <v/>
      </c>
      <c r="J103" s="26">
        <f>NewSKULighting!J205</f>
        <v>0</v>
      </c>
      <c r="K103" s="26" t="str">
        <f>NewSKULighting!K205</f>
        <v/>
      </c>
      <c r="L103" s="26" t="str">
        <f>NewSKULighting!L205</f>
        <v/>
      </c>
      <c r="M103" s="26" t="str">
        <f>NewSKULighting!M205</f>
        <v>None</v>
      </c>
      <c r="N103" s="26">
        <f>NewSKULighting!N205</f>
        <v>0</v>
      </c>
      <c r="O103" s="26">
        <f>NewSKULighting!O205</f>
        <v>0</v>
      </c>
      <c r="P103" s="26">
        <f ca="1">NewSKULighting!P205</f>
        <v>0</v>
      </c>
      <c r="Q103" s="26">
        <f>NewSKULighting!Q205</f>
        <v>0</v>
      </c>
      <c r="R103" s="26">
        <f ca="1">NewSKULighting!R205</f>
        <v>0</v>
      </c>
      <c r="S103" s="26">
        <f>NewSKULighting!Y205</f>
        <v>0</v>
      </c>
      <c r="T103" s="26" t="str">
        <f ca="1">NewSKULighting!Z205</f>
        <v/>
      </c>
      <c r="U103" s="26">
        <f ca="1">NewSKULighting!AA205</f>
        <v>0</v>
      </c>
      <c r="V103" s="209" t="str">
        <f ca="1">NewSKULighting!AC205</f>
        <v/>
      </c>
      <c r="W103" s="209" t="str">
        <f ca="1">NewSKULighting!AD205</f>
        <v/>
      </c>
      <c r="X103" s="209" t="str">
        <f ca="1">NewSKULighting!AE205</f>
        <v/>
      </c>
      <c r="Y103" s="209">
        <f ca="1">NewSKULighting!AF205</f>
        <v>0</v>
      </c>
      <c r="Z103" s="209" t="str">
        <f>NewSKULighting!AH205</f>
        <v/>
      </c>
      <c r="AA103" s="209">
        <f>NewSKULighting!AI205</f>
        <v>0</v>
      </c>
      <c r="AB103" s="209" t="str">
        <f>NewSKULighting!AJ205</f>
        <v>NA</v>
      </c>
      <c r="AC103" s="209" t="str">
        <f>NewSKULighting!AK205</f>
        <v/>
      </c>
      <c r="AD103" s="209">
        <f ca="1">NewSKULighting!AL205</f>
        <v>0</v>
      </c>
    </row>
    <row r="104" spans="1:30" x14ac:dyDescent="0.35">
      <c r="A104" s="26">
        <f>NewSKULighting!A206</f>
        <v>0</v>
      </c>
      <c r="B104" s="26">
        <f>NewSKULighting!B206</f>
        <v>0</v>
      </c>
      <c r="C104" s="26">
        <f>NewSKULighting!C206</f>
        <v>0</v>
      </c>
      <c r="D104" s="26">
        <f>NewSKULighting!D206</f>
        <v>0</v>
      </c>
      <c r="E104" s="26">
        <f>NewSKULighting!E206</f>
        <v>0</v>
      </c>
      <c r="F104" s="26" t="str">
        <f ca="1">NewSKULighting!F206</f>
        <v/>
      </c>
      <c r="G104" s="26" t="str">
        <f>NewSKULighting!G206</f>
        <v>None</v>
      </c>
      <c r="H104" s="26">
        <f>NewSKULighting!H206</f>
        <v>0</v>
      </c>
      <c r="I104" s="26" t="str">
        <f>NewSKULighting!I206</f>
        <v/>
      </c>
      <c r="J104" s="26">
        <f>NewSKULighting!J206</f>
        <v>0</v>
      </c>
      <c r="K104" s="26" t="str">
        <f>NewSKULighting!K206</f>
        <v/>
      </c>
      <c r="L104" s="26" t="str">
        <f>NewSKULighting!L206</f>
        <v/>
      </c>
      <c r="M104" s="26" t="str">
        <f>NewSKULighting!M206</f>
        <v>None</v>
      </c>
      <c r="N104" s="26">
        <f>NewSKULighting!N206</f>
        <v>0</v>
      </c>
      <c r="O104" s="26">
        <f>NewSKULighting!O206</f>
        <v>0</v>
      </c>
      <c r="P104" s="26">
        <f ca="1">NewSKULighting!P206</f>
        <v>0</v>
      </c>
      <c r="Q104" s="26">
        <f>NewSKULighting!Q206</f>
        <v>0</v>
      </c>
      <c r="R104" s="26">
        <f ca="1">NewSKULighting!R206</f>
        <v>0</v>
      </c>
      <c r="S104" s="26">
        <f>NewSKULighting!Y206</f>
        <v>0</v>
      </c>
      <c r="T104" s="26" t="str">
        <f ca="1">NewSKULighting!Z206</f>
        <v/>
      </c>
      <c r="U104" s="26">
        <f ca="1">NewSKULighting!AA206</f>
        <v>0</v>
      </c>
      <c r="V104" s="209" t="str">
        <f ca="1">NewSKULighting!AC206</f>
        <v/>
      </c>
      <c r="W104" s="209" t="str">
        <f ca="1">NewSKULighting!AD206</f>
        <v/>
      </c>
      <c r="X104" s="209" t="str">
        <f ca="1">NewSKULighting!AE206</f>
        <v/>
      </c>
      <c r="Y104" s="209">
        <f ca="1">NewSKULighting!AF206</f>
        <v>0</v>
      </c>
      <c r="Z104" s="209" t="str">
        <f>NewSKULighting!AH206</f>
        <v/>
      </c>
      <c r="AA104" s="209">
        <f>NewSKULighting!AI206</f>
        <v>0</v>
      </c>
      <c r="AB104" s="209" t="str">
        <f>NewSKULighting!AJ206</f>
        <v>NA</v>
      </c>
      <c r="AC104" s="209" t="str">
        <f>NewSKULighting!AK206</f>
        <v/>
      </c>
      <c r="AD104" s="209">
        <f ca="1">NewSKULighting!AL206</f>
        <v>0</v>
      </c>
    </row>
    <row r="105" spans="1:30" x14ac:dyDescent="0.35">
      <c r="A105" s="26">
        <f>NewSKULighting!A207</f>
        <v>0</v>
      </c>
      <c r="B105" s="26">
        <f>NewSKULighting!B207</f>
        <v>0</v>
      </c>
      <c r="C105" s="26">
        <f>NewSKULighting!C207</f>
        <v>0</v>
      </c>
      <c r="D105" s="26">
        <f>NewSKULighting!D207</f>
        <v>0</v>
      </c>
      <c r="E105" s="26">
        <f>NewSKULighting!E207</f>
        <v>0</v>
      </c>
      <c r="F105" s="26" t="str">
        <f ca="1">NewSKULighting!F207</f>
        <v/>
      </c>
      <c r="G105" s="26" t="str">
        <f>NewSKULighting!G207</f>
        <v>None</v>
      </c>
      <c r="H105" s="26">
        <f>NewSKULighting!H207</f>
        <v>0</v>
      </c>
      <c r="I105" s="26" t="str">
        <f>NewSKULighting!I207</f>
        <v/>
      </c>
      <c r="J105" s="26">
        <f>NewSKULighting!J207</f>
        <v>0</v>
      </c>
      <c r="K105" s="26" t="str">
        <f>NewSKULighting!K207</f>
        <v/>
      </c>
      <c r="L105" s="26" t="str">
        <f>NewSKULighting!L207</f>
        <v/>
      </c>
      <c r="M105" s="26" t="str">
        <f>NewSKULighting!M207</f>
        <v>None</v>
      </c>
      <c r="N105" s="26">
        <f>NewSKULighting!N207</f>
        <v>0</v>
      </c>
      <c r="O105" s="26">
        <f>NewSKULighting!O207</f>
        <v>0</v>
      </c>
      <c r="P105" s="26">
        <f ca="1">NewSKULighting!P207</f>
        <v>0</v>
      </c>
      <c r="Q105" s="26">
        <f>NewSKULighting!Q207</f>
        <v>0</v>
      </c>
      <c r="R105" s="26">
        <f ca="1">NewSKULighting!R207</f>
        <v>0</v>
      </c>
      <c r="S105" s="26">
        <f>NewSKULighting!Y207</f>
        <v>0</v>
      </c>
      <c r="T105" s="26" t="str">
        <f ca="1">NewSKULighting!Z207</f>
        <v/>
      </c>
      <c r="U105" s="26">
        <f ca="1">NewSKULighting!AA207</f>
        <v>0</v>
      </c>
      <c r="V105" s="209" t="str">
        <f ca="1">NewSKULighting!AC207</f>
        <v/>
      </c>
      <c r="W105" s="209" t="str">
        <f ca="1">NewSKULighting!AD207</f>
        <v/>
      </c>
      <c r="X105" s="209" t="str">
        <f ca="1">NewSKULighting!AE207</f>
        <v/>
      </c>
      <c r="Y105" s="209">
        <f ca="1">NewSKULighting!AF207</f>
        <v>0</v>
      </c>
      <c r="Z105" s="209" t="str">
        <f>NewSKULighting!AH207</f>
        <v/>
      </c>
      <c r="AA105" s="209">
        <f>NewSKULighting!AI207</f>
        <v>0</v>
      </c>
      <c r="AB105" s="209" t="str">
        <f>NewSKULighting!AJ207</f>
        <v>NA</v>
      </c>
      <c r="AC105" s="209" t="str">
        <f>NewSKULighting!AK207</f>
        <v/>
      </c>
      <c r="AD105" s="209">
        <f ca="1">NewSKULighting!AL207</f>
        <v>0</v>
      </c>
    </row>
    <row r="106" spans="1:30" x14ac:dyDescent="0.35">
      <c r="A106" s="26">
        <f>NewSKULighting!A208</f>
        <v>0</v>
      </c>
      <c r="B106" s="26">
        <f>NewSKULighting!B208</f>
        <v>0</v>
      </c>
      <c r="C106" s="26">
        <f>NewSKULighting!C208</f>
        <v>0</v>
      </c>
      <c r="D106" s="26">
        <f>NewSKULighting!D208</f>
        <v>0</v>
      </c>
      <c r="E106" s="26">
        <f>NewSKULighting!E208</f>
        <v>0</v>
      </c>
      <c r="F106" s="26" t="str">
        <f ca="1">NewSKULighting!F208</f>
        <v/>
      </c>
      <c r="G106" s="26" t="str">
        <f>NewSKULighting!G208</f>
        <v>None</v>
      </c>
      <c r="H106" s="26">
        <f>NewSKULighting!H208</f>
        <v>0</v>
      </c>
      <c r="I106" s="26" t="str">
        <f>NewSKULighting!I208</f>
        <v/>
      </c>
      <c r="J106" s="26">
        <f>NewSKULighting!J208</f>
        <v>0</v>
      </c>
      <c r="K106" s="26" t="str">
        <f>NewSKULighting!K208</f>
        <v/>
      </c>
      <c r="L106" s="26" t="str">
        <f>NewSKULighting!L208</f>
        <v/>
      </c>
      <c r="M106" s="26" t="str">
        <f>NewSKULighting!M208</f>
        <v>None</v>
      </c>
      <c r="N106" s="26">
        <f>NewSKULighting!N208</f>
        <v>0</v>
      </c>
      <c r="O106" s="26">
        <f>NewSKULighting!O208</f>
        <v>0</v>
      </c>
      <c r="P106" s="26">
        <f ca="1">NewSKULighting!P208</f>
        <v>0</v>
      </c>
      <c r="Q106" s="26">
        <f>NewSKULighting!Q208</f>
        <v>0</v>
      </c>
      <c r="R106" s="26">
        <f ca="1">NewSKULighting!R208</f>
        <v>0</v>
      </c>
      <c r="S106" s="26">
        <f>NewSKULighting!Y208</f>
        <v>0</v>
      </c>
      <c r="T106" s="26" t="str">
        <f ca="1">NewSKULighting!Z208</f>
        <v/>
      </c>
      <c r="U106" s="26">
        <f ca="1">NewSKULighting!AA208</f>
        <v>0</v>
      </c>
      <c r="V106" s="209" t="str">
        <f ca="1">NewSKULighting!AC208</f>
        <v/>
      </c>
      <c r="W106" s="209" t="str">
        <f ca="1">NewSKULighting!AD208</f>
        <v/>
      </c>
      <c r="X106" s="209" t="str">
        <f ca="1">NewSKULighting!AE208</f>
        <v/>
      </c>
      <c r="Y106" s="209">
        <f ca="1">NewSKULighting!AF208</f>
        <v>0</v>
      </c>
      <c r="Z106" s="209" t="str">
        <f>NewSKULighting!AH208</f>
        <v/>
      </c>
      <c r="AA106" s="209">
        <f>NewSKULighting!AI208</f>
        <v>0</v>
      </c>
      <c r="AB106" s="209" t="str">
        <f>NewSKULighting!AJ208</f>
        <v>NA</v>
      </c>
      <c r="AC106" s="209" t="str">
        <f>NewSKULighting!AK208</f>
        <v/>
      </c>
      <c r="AD106" s="209">
        <f ca="1">NewSKULighting!AL208</f>
        <v>0</v>
      </c>
    </row>
    <row r="107" spans="1:30" x14ac:dyDescent="0.35">
      <c r="A107" s="26">
        <f>NewSKULighting!A209</f>
        <v>0</v>
      </c>
      <c r="B107" s="26">
        <f>NewSKULighting!B209</f>
        <v>0</v>
      </c>
      <c r="C107" s="26">
        <f>NewSKULighting!C209</f>
        <v>0</v>
      </c>
      <c r="D107" s="26">
        <f>NewSKULighting!D209</f>
        <v>0</v>
      </c>
      <c r="E107" s="26">
        <f>NewSKULighting!E209</f>
        <v>0</v>
      </c>
      <c r="F107" s="26" t="str">
        <f ca="1">NewSKULighting!F209</f>
        <v/>
      </c>
      <c r="G107" s="26" t="str">
        <f>NewSKULighting!G209</f>
        <v>None</v>
      </c>
      <c r="H107" s="26">
        <f>NewSKULighting!H209</f>
        <v>0</v>
      </c>
      <c r="I107" s="26" t="str">
        <f>NewSKULighting!I209</f>
        <v/>
      </c>
      <c r="J107" s="26">
        <f>NewSKULighting!J209</f>
        <v>0</v>
      </c>
      <c r="K107" s="26" t="str">
        <f>NewSKULighting!K209</f>
        <v/>
      </c>
      <c r="L107" s="26" t="str">
        <f>NewSKULighting!L209</f>
        <v/>
      </c>
      <c r="M107" s="26" t="str">
        <f>NewSKULighting!M209</f>
        <v>None</v>
      </c>
      <c r="N107" s="26">
        <f>NewSKULighting!N209</f>
        <v>0</v>
      </c>
      <c r="O107" s="26">
        <f>NewSKULighting!O209</f>
        <v>0</v>
      </c>
      <c r="P107" s="26">
        <f ca="1">NewSKULighting!P209</f>
        <v>0</v>
      </c>
      <c r="Q107" s="26">
        <f>NewSKULighting!Q209</f>
        <v>0</v>
      </c>
      <c r="R107" s="26">
        <f ca="1">NewSKULighting!R209</f>
        <v>0</v>
      </c>
      <c r="S107" s="26">
        <f>NewSKULighting!Y209</f>
        <v>0</v>
      </c>
      <c r="T107" s="26" t="str">
        <f ca="1">NewSKULighting!Z209</f>
        <v/>
      </c>
      <c r="U107" s="26">
        <f ca="1">NewSKULighting!AA209</f>
        <v>0</v>
      </c>
      <c r="V107" s="209" t="str">
        <f ca="1">NewSKULighting!AC209</f>
        <v/>
      </c>
      <c r="W107" s="209" t="str">
        <f ca="1">NewSKULighting!AD209</f>
        <v/>
      </c>
      <c r="X107" s="209" t="str">
        <f ca="1">NewSKULighting!AE209</f>
        <v/>
      </c>
      <c r="Y107" s="209">
        <f ca="1">NewSKULighting!AF209</f>
        <v>0</v>
      </c>
      <c r="Z107" s="209" t="str">
        <f>NewSKULighting!AH209</f>
        <v/>
      </c>
      <c r="AA107" s="209">
        <f>NewSKULighting!AI209</f>
        <v>0</v>
      </c>
      <c r="AB107" s="209" t="str">
        <f>NewSKULighting!AJ209</f>
        <v>NA</v>
      </c>
      <c r="AC107" s="209" t="str">
        <f>NewSKULighting!AK209</f>
        <v/>
      </c>
      <c r="AD107" s="209">
        <f ca="1">NewSKULighting!AL209</f>
        <v>0</v>
      </c>
    </row>
    <row r="108" spans="1:30" x14ac:dyDescent="0.35">
      <c r="A108" s="26">
        <f>NewSKULighting!A210</f>
        <v>0</v>
      </c>
      <c r="B108" s="26">
        <f>NewSKULighting!B210</f>
        <v>0</v>
      </c>
      <c r="C108" s="26">
        <f>NewSKULighting!C210</f>
        <v>0</v>
      </c>
      <c r="D108" s="26">
        <f>NewSKULighting!D210</f>
        <v>0</v>
      </c>
      <c r="E108" s="26">
        <f>NewSKULighting!E210</f>
        <v>0</v>
      </c>
      <c r="F108" s="26" t="str">
        <f ca="1">NewSKULighting!F210</f>
        <v/>
      </c>
      <c r="G108" s="26" t="str">
        <f>NewSKULighting!G210</f>
        <v>None</v>
      </c>
      <c r="H108" s="26">
        <f>NewSKULighting!H210</f>
        <v>0</v>
      </c>
      <c r="I108" s="26" t="str">
        <f>NewSKULighting!I210</f>
        <v/>
      </c>
      <c r="J108" s="26">
        <f>NewSKULighting!J210</f>
        <v>0</v>
      </c>
      <c r="K108" s="26" t="str">
        <f>NewSKULighting!K210</f>
        <v/>
      </c>
      <c r="L108" s="26" t="str">
        <f>NewSKULighting!L210</f>
        <v/>
      </c>
      <c r="M108" s="26" t="str">
        <f>NewSKULighting!M210</f>
        <v>None</v>
      </c>
      <c r="N108" s="26">
        <f>NewSKULighting!N210</f>
        <v>0</v>
      </c>
      <c r="O108" s="26">
        <f>NewSKULighting!O210</f>
        <v>0</v>
      </c>
      <c r="P108" s="26">
        <f ca="1">NewSKULighting!P210</f>
        <v>0</v>
      </c>
      <c r="Q108" s="26">
        <f>NewSKULighting!Q210</f>
        <v>0</v>
      </c>
      <c r="R108" s="26">
        <f ca="1">NewSKULighting!R210</f>
        <v>0</v>
      </c>
      <c r="S108" s="26">
        <f>NewSKULighting!Y210</f>
        <v>0</v>
      </c>
      <c r="T108" s="26" t="str">
        <f ca="1">NewSKULighting!Z210</f>
        <v/>
      </c>
      <c r="U108" s="26">
        <f ca="1">NewSKULighting!AA210</f>
        <v>0</v>
      </c>
      <c r="V108" s="209" t="str">
        <f ca="1">NewSKULighting!AC210</f>
        <v/>
      </c>
      <c r="W108" s="209" t="str">
        <f ca="1">NewSKULighting!AD210</f>
        <v/>
      </c>
      <c r="X108" s="209" t="str">
        <f ca="1">NewSKULighting!AE210</f>
        <v/>
      </c>
      <c r="Y108" s="209">
        <f ca="1">NewSKULighting!AF210</f>
        <v>0</v>
      </c>
      <c r="Z108" s="209" t="str">
        <f>NewSKULighting!AH210</f>
        <v/>
      </c>
      <c r="AA108" s="209">
        <f>NewSKULighting!AI210</f>
        <v>0</v>
      </c>
      <c r="AB108" s="209" t="str">
        <f>NewSKULighting!AJ210</f>
        <v>NA</v>
      </c>
      <c r="AC108" s="209" t="str">
        <f>NewSKULighting!AK210</f>
        <v/>
      </c>
      <c r="AD108" s="209">
        <f ca="1">NewSKULighting!AL210</f>
        <v>0</v>
      </c>
    </row>
    <row r="109" spans="1:30" x14ac:dyDescent="0.35">
      <c r="A109" s="26">
        <f>NewSKULighting!A211</f>
        <v>0</v>
      </c>
      <c r="B109" s="26">
        <f>NewSKULighting!B211</f>
        <v>0</v>
      </c>
      <c r="C109" s="26">
        <f>NewSKULighting!C211</f>
        <v>0</v>
      </c>
      <c r="D109" s="26">
        <f>NewSKULighting!D211</f>
        <v>0</v>
      </c>
      <c r="E109" s="26">
        <f>NewSKULighting!E211</f>
        <v>0</v>
      </c>
      <c r="F109" s="26" t="str">
        <f ca="1">NewSKULighting!F211</f>
        <v/>
      </c>
      <c r="G109" s="26" t="str">
        <f>NewSKULighting!G211</f>
        <v>None</v>
      </c>
      <c r="H109" s="26">
        <f>NewSKULighting!H211</f>
        <v>0</v>
      </c>
      <c r="I109" s="26" t="str">
        <f>NewSKULighting!I211</f>
        <v/>
      </c>
      <c r="J109" s="26">
        <f>NewSKULighting!J211</f>
        <v>0</v>
      </c>
      <c r="K109" s="26" t="str">
        <f>NewSKULighting!K211</f>
        <v/>
      </c>
      <c r="L109" s="26" t="str">
        <f>NewSKULighting!L211</f>
        <v/>
      </c>
      <c r="M109" s="26" t="str">
        <f>NewSKULighting!M211</f>
        <v>None</v>
      </c>
      <c r="N109" s="26">
        <f>NewSKULighting!N211</f>
        <v>0</v>
      </c>
      <c r="O109" s="26">
        <f>NewSKULighting!O211</f>
        <v>0</v>
      </c>
      <c r="P109" s="26">
        <f ca="1">NewSKULighting!P211</f>
        <v>0</v>
      </c>
      <c r="Q109" s="26">
        <f>NewSKULighting!Q211</f>
        <v>0</v>
      </c>
      <c r="R109" s="26">
        <f ca="1">NewSKULighting!R211</f>
        <v>0</v>
      </c>
      <c r="S109" s="26">
        <f>NewSKULighting!Y211</f>
        <v>0</v>
      </c>
      <c r="T109" s="26" t="str">
        <f ca="1">NewSKULighting!Z211</f>
        <v/>
      </c>
      <c r="U109" s="26">
        <f ca="1">NewSKULighting!AA211</f>
        <v>0</v>
      </c>
      <c r="V109" s="209" t="str">
        <f ca="1">NewSKULighting!AC211</f>
        <v/>
      </c>
      <c r="W109" s="209" t="str">
        <f ca="1">NewSKULighting!AD211</f>
        <v/>
      </c>
      <c r="X109" s="209" t="str">
        <f ca="1">NewSKULighting!AE211</f>
        <v/>
      </c>
      <c r="Y109" s="209">
        <f ca="1">NewSKULighting!AF211</f>
        <v>0</v>
      </c>
      <c r="Z109" s="209" t="str">
        <f>NewSKULighting!AH211</f>
        <v/>
      </c>
      <c r="AA109" s="209">
        <f>NewSKULighting!AI211</f>
        <v>0</v>
      </c>
      <c r="AB109" s="209" t="str">
        <f>NewSKULighting!AJ211</f>
        <v>NA</v>
      </c>
      <c r="AC109" s="209" t="str">
        <f>NewSKULighting!AK211</f>
        <v/>
      </c>
      <c r="AD109" s="209">
        <f ca="1">NewSKULighting!AL211</f>
        <v>0</v>
      </c>
    </row>
    <row r="110" spans="1:30" x14ac:dyDescent="0.35">
      <c r="A110" s="26">
        <f>NewSKULighting!A212</f>
        <v>0</v>
      </c>
      <c r="B110" s="26">
        <f>NewSKULighting!B212</f>
        <v>0</v>
      </c>
      <c r="C110" s="26">
        <f>NewSKULighting!C212</f>
        <v>0</v>
      </c>
      <c r="D110" s="26">
        <f>NewSKULighting!D212</f>
        <v>0</v>
      </c>
      <c r="E110" s="26">
        <f>NewSKULighting!E212</f>
        <v>0</v>
      </c>
      <c r="F110" s="26" t="str">
        <f ca="1">NewSKULighting!F212</f>
        <v/>
      </c>
      <c r="G110" s="26" t="str">
        <f>NewSKULighting!G212</f>
        <v>None</v>
      </c>
      <c r="H110" s="26">
        <f>NewSKULighting!H212</f>
        <v>0</v>
      </c>
      <c r="I110" s="26" t="str">
        <f>NewSKULighting!I212</f>
        <v/>
      </c>
      <c r="J110" s="26">
        <f>NewSKULighting!J212</f>
        <v>0</v>
      </c>
      <c r="K110" s="26" t="str">
        <f>NewSKULighting!K212</f>
        <v/>
      </c>
      <c r="L110" s="26" t="str">
        <f>NewSKULighting!L212</f>
        <v/>
      </c>
      <c r="M110" s="26" t="str">
        <f>NewSKULighting!M212</f>
        <v>None</v>
      </c>
      <c r="N110" s="26">
        <f>NewSKULighting!N212</f>
        <v>0</v>
      </c>
      <c r="O110" s="26">
        <f>NewSKULighting!O212</f>
        <v>0</v>
      </c>
      <c r="P110" s="26">
        <f ca="1">NewSKULighting!P212</f>
        <v>0</v>
      </c>
      <c r="Q110" s="26">
        <f>NewSKULighting!Q212</f>
        <v>0</v>
      </c>
      <c r="R110" s="26">
        <f ca="1">NewSKULighting!R212</f>
        <v>0</v>
      </c>
      <c r="S110" s="26">
        <f>NewSKULighting!Y212</f>
        <v>0</v>
      </c>
      <c r="T110" s="26" t="str">
        <f ca="1">NewSKULighting!Z212</f>
        <v/>
      </c>
      <c r="U110" s="26">
        <f ca="1">NewSKULighting!AA212</f>
        <v>0</v>
      </c>
      <c r="V110" s="209" t="str">
        <f ca="1">NewSKULighting!AC212</f>
        <v/>
      </c>
      <c r="W110" s="209" t="str">
        <f ca="1">NewSKULighting!AD212</f>
        <v/>
      </c>
      <c r="X110" s="209" t="str">
        <f ca="1">NewSKULighting!AE212</f>
        <v/>
      </c>
      <c r="Y110" s="209">
        <f ca="1">NewSKULighting!AF212</f>
        <v>0</v>
      </c>
      <c r="Z110" s="209" t="str">
        <f>NewSKULighting!AH212</f>
        <v/>
      </c>
      <c r="AA110" s="209">
        <f>NewSKULighting!AI212</f>
        <v>0</v>
      </c>
      <c r="AB110" s="209" t="str">
        <f>NewSKULighting!AJ212</f>
        <v>NA</v>
      </c>
      <c r="AC110" s="209" t="str">
        <f>NewSKULighting!AK212</f>
        <v/>
      </c>
      <c r="AD110" s="209">
        <f ca="1">NewSKULighting!AL212</f>
        <v>0</v>
      </c>
    </row>
    <row r="111" spans="1:30" x14ac:dyDescent="0.35">
      <c r="A111" s="26">
        <f>NewSKULighting!A213</f>
        <v>0</v>
      </c>
      <c r="B111" s="26">
        <f>NewSKULighting!B213</f>
        <v>0</v>
      </c>
      <c r="C111" s="26">
        <f>NewSKULighting!C213</f>
        <v>0</v>
      </c>
      <c r="D111" s="26">
        <f>NewSKULighting!D213</f>
        <v>0</v>
      </c>
      <c r="E111" s="26">
        <f>NewSKULighting!E213</f>
        <v>0</v>
      </c>
      <c r="F111" s="26" t="str">
        <f ca="1">NewSKULighting!F213</f>
        <v/>
      </c>
      <c r="G111" s="26" t="str">
        <f>NewSKULighting!G213</f>
        <v>None</v>
      </c>
      <c r="H111" s="26">
        <f>NewSKULighting!H213</f>
        <v>0</v>
      </c>
      <c r="I111" s="26" t="str">
        <f>NewSKULighting!I213</f>
        <v/>
      </c>
      <c r="J111" s="26">
        <f>NewSKULighting!J213</f>
        <v>0</v>
      </c>
      <c r="K111" s="26" t="str">
        <f>NewSKULighting!K213</f>
        <v/>
      </c>
      <c r="L111" s="26" t="str">
        <f>NewSKULighting!L213</f>
        <v/>
      </c>
      <c r="M111" s="26" t="str">
        <f>NewSKULighting!M213</f>
        <v>None</v>
      </c>
      <c r="N111" s="26">
        <f>NewSKULighting!N213</f>
        <v>0</v>
      </c>
      <c r="O111" s="26">
        <f>NewSKULighting!O213</f>
        <v>0</v>
      </c>
      <c r="P111" s="26">
        <f ca="1">NewSKULighting!P213</f>
        <v>0</v>
      </c>
      <c r="Q111" s="26">
        <f>NewSKULighting!Q213</f>
        <v>0</v>
      </c>
      <c r="R111" s="26">
        <f ca="1">NewSKULighting!R213</f>
        <v>0</v>
      </c>
      <c r="S111" s="26">
        <f>NewSKULighting!Y213</f>
        <v>0</v>
      </c>
      <c r="T111" s="26" t="str">
        <f ca="1">NewSKULighting!Z213</f>
        <v/>
      </c>
      <c r="U111" s="26">
        <f ca="1">NewSKULighting!AA213</f>
        <v>0</v>
      </c>
      <c r="V111" s="209" t="str">
        <f ca="1">NewSKULighting!AC213</f>
        <v/>
      </c>
      <c r="W111" s="209" t="str">
        <f ca="1">NewSKULighting!AD213</f>
        <v/>
      </c>
      <c r="X111" s="209" t="str">
        <f ca="1">NewSKULighting!AE213</f>
        <v/>
      </c>
      <c r="Y111" s="209">
        <f ca="1">NewSKULighting!AF213</f>
        <v>0</v>
      </c>
      <c r="Z111" s="209" t="str">
        <f>NewSKULighting!AH213</f>
        <v/>
      </c>
      <c r="AA111" s="209">
        <f>NewSKULighting!AI213</f>
        <v>0</v>
      </c>
      <c r="AB111" s="209" t="str">
        <f>NewSKULighting!AJ213</f>
        <v>NA</v>
      </c>
      <c r="AC111" s="209" t="str">
        <f>NewSKULighting!AK213</f>
        <v/>
      </c>
      <c r="AD111" s="209">
        <f ca="1">NewSKULighting!AL213</f>
        <v>0</v>
      </c>
    </row>
    <row r="112" spans="1:30" x14ac:dyDescent="0.35">
      <c r="A112" s="26">
        <f>NewSKULighting!A214</f>
        <v>0</v>
      </c>
      <c r="B112" s="26">
        <f>NewSKULighting!B214</f>
        <v>0</v>
      </c>
      <c r="C112" s="26">
        <f>NewSKULighting!C214</f>
        <v>0</v>
      </c>
      <c r="D112" s="26">
        <f>NewSKULighting!D214</f>
        <v>0</v>
      </c>
      <c r="E112" s="26">
        <f>NewSKULighting!E214</f>
        <v>0</v>
      </c>
      <c r="F112" s="26" t="str">
        <f ca="1">NewSKULighting!F214</f>
        <v/>
      </c>
      <c r="G112" s="26" t="str">
        <f>NewSKULighting!G214</f>
        <v>None</v>
      </c>
      <c r="H112" s="26">
        <f>NewSKULighting!H214</f>
        <v>0</v>
      </c>
      <c r="I112" s="26" t="str">
        <f>NewSKULighting!I214</f>
        <v/>
      </c>
      <c r="J112" s="26">
        <f>NewSKULighting!J214</f>
        <v>0</v>
      </c>
      <c r="K112" s="26" t="str">
        <f>NewSKULighting!K214</f>
        <v/>
      </c>
      <c r="L112" s="26" t="str">
        <f>NewSKULighting!L214</f>
        <v/>
      </c>
      <c r="M112" s="26" t="str">
        <f>NewSKULighting!M214</f>
        <v>None</v>
      </c>
      <c r="N112" s="26">
        <f>NewSKULighting!N214</f>
        <v>0</v>
      </c>
      <c r="O112" s="26">
        <f>NewSKULighting!O214</f>
        <v>0</v>
      </c>
      <c r="P112" s="26">
        <f ca="1">NewSKULighting!P214</f>
        <v>0</v>
      </c>
      <c r="Q112" s="26">
        <f>NewSKULighting!Q214</f>
        <v>0</v>
      </c>
      <c r="R112" s="26">
        <f ca="1">NewSKULighting!R214</f>
        <v>0</v>
      </c>
      <c r="S112" s="26">
        <f>NewSKULighting!Y214</f>
        <v>0</v>
      </c>
      <c r="T112" s="26" t="str">
        <f ca="1">NewSKULighting!Z214</f>
        <v/>
      </c>
      <c r="U112" s="26">
        <f ca="1">NewSKULighting!AA214</f>
        <v>0</v>
      </c>
      <c r="V112" s="209" t="str">
        <f ca="1">NewSKULighting!AC214</f>
        <v/>
      </c>
      <c r="W112" s="209" t="str">
        <f ca="1">NewSKULighting!AD214</f>
        <v/>
      </c>
      <c r="X112" s="209" t="str">
        <f ca="1">NewSKULighting!AE214</f>
        <v/>
      </c>
      <c r="Y112" s="209">
        <f ca="1">NewSKULighting!AF214</f>
        <v>0</v>
      </c>
      <c r="Z112" s="209" t="str">
        <f>NewSKULighting!AH214</f>
        <v/>
      </c>
      <c r="AA112" s="209">
        <f>NewSKULighting!AI214</f>
        <v>0</v>
      </c>
      <c r="AB112" s="209" t="str">
        <f>NewSKULighting!AJ214</f>
        <v>NA</v>
      </c>
      <c r="AC112" s="209" t="str">
        <f>NewSKULighting!AK214</f>
        <v/>
      </c>
      <c r="AD112" s="209">
        <f ca="1">NewSKULighting!AL214</f>
        <v>0</v>
      </c>
    </row>
    <row r="113" spans="1:30" x14ac:dyDescent="0.35">
      <c r="A113" s="26">
        <f>NewSKULighting!A215</f>
        <v>0</v>
      </c>
      <c r="B113" s="26">
        <f>NewSKULighting!B215</f>
        <v>0</v>
      </c>
      <c r="C113" s="26">
        <f>NewSKULighting!C215</f>
        <v>0</v>
      </c>
      <c r="D113" s="26">
        <f>NewSKULighting!D215</f>
        <v>0</v>
      </c>
      <c r="E113" s="26">
        <f>NewSKULighting!E215</f>
        <v>0</v>
      </c>
      <c r="F113" s="26" t="str">
        <f ca="1">NewSKULighting!F215</f>
        <v/>
      </c>
      <c r="G113" s="26" t="str">
        <f>NewSKULighting!G215</f>
        <v>None</v>
      </c>
      <c r="H113" s="26">
        <f>NewSKULighting!H215</f>
        <v>0</v>
      </c>
      <c r="I113" s="26" t="str">
        <f>NewSKULighting!I215</f>
        <v/>
      </c>
      <c r="J113" s="26">
        <f>NewSKULighting!J215</f>
        <v>0</v>
      </c>
      <c r="K113" s="26" t="str">
        <f>NewSKULighting!K215</f>
        <v/>
      </c>
      <c r="L113" s="26" t="str">
        <f>NewSKULighting!L215</f>
        <v/>
      </c>
      <c r="M113" s="26" t="str">
        <f>NewSKULighting!M215</f>
        <v>None</v>
      </c>
      <c r="N113" s="26">
        <f>NewSKULighting!N215</f>
        <v>0</v>
      </c>
      <c r="O113" s="26">
        <f>NewSKULighting!O215</f>
        <v>0</v>
      </c>
      <c r="P113" s="26">
        <f ca="1">NewSKULighting!P215</f>
        <v>0</v>
      </c>
      <c r="Q113" s="26">
        <f>NewSKULighting!Q215</f>
        <v>0</v>
      </c>
      <c r="R113" s="26">
        <f ca="1">NewSKULighting!R215</f>
        <v>0</v>
      </c>
      <c r="S113" s="26">
        <f>NewSKULighting!Y215</f>
        <v>0</v>
      </c>
      <c r="T113" s="26" t="str">
        <f ca="1">NewSKULighting!Z215</f>
        <v/>
      </c>
      <c r="U113" s="26">
        <f ca="1">NewSKULighting!AA215</f>
        <v>0</v>
      </c>
      <c r="V113" s="209" t="str">
        <f ca="1">NewSKULighting!AC215</f>
        <v/>
      </c>
      <c r="W113" s="209" t="str">
        <f ca="1">NewSKULighting!AD215</f>
        <v/>
      </c>
      <c r="X113" s="209" t="str">
        <f ca="1">NewSKULighting!AE215</f>
        <v/>
      </c>
      <c r="Y113" s="209">
        <f ca="1">NewSKULighting!AF215</f>
        <v>0</v>
      </c>
      <c r="Z113" s="209" t="str">
        <f>NewSKULighting!AH215</f>
        <v/>
      </c>
      <c r="AA113" s="209">
        <f>NewSKULighting!AI215</f>
        <v>0</v>
      </c>
      <c r="AB113" s="209" t="str">
        <f>NewSKULighting!AJ215</f>
        <v>NA</v>
      </c>
      <c r="AC113" s="209" t="str">
        <f>NewSKULighting!AK215</f>
        <v/>
      </c>
      <c r="AD113" s="209">
        <f ca="1">NewSKULighting!AL215</f>
        <v>0</v>
      </c>
    </row>
    <row r="114" spans="1:30" x14ac:dyDescent="0.35">
      <c r="A114" s="26">
        <f>NewSKULighting!A216</f>
        <v>0</v>
      </c>
      <c r="B114" s="26">
        <f>NewSKULighting!B216</f>
        <v>0</v>
      </c>
      <c r="C114" s="26">
        <f>NewSKULighting!C216</f>
        <v>0</v>
      </c>
      <c r="D114" s="26">
        <f>NewSKULighting!D216</f>
        <v>0</v>
      </c>
      <c r="E114" s="26">
        <f>NewSKULighting!E216</f>
        <v>0</v>
      </c>
      <c r="F114" s="26" t="str">
        <f ca="1">NewSKULighting!F216</f>
        <v/>
      </c>
      <c r="G114" s="26" t="str">
        <f>NewSKULighting!G216</f>
        <v>None</v>
      </c>
      <c r="H114" s="26">
        <f>NewSKULighting!H216</f>
        <v>0</v>
      </c>
      <c r="I114" s="26" t="str">
        <f>NewSKULighting!I216</f>
        <v/>
      </c>
      <c r="J114" s="26">
        <f>NewSKULighting!J216</f>
        <v>0</v>
      </c>
      <c r="K114" s="26" t="str">
        <f>NewSKULighting!K216</f>
        <v/>
      </c>
      <c r="L114" s="26" t="str">
        <f>NewSKULighting!L216</f>
        <v/>
      </c>
      <c r="M114" s="26" t="str">
        <f>NewSKULighting!M216</f>
        <v>None</v>
      </c>
      <c r="N114" s="26">
        <f>NewSKULighting!N216</f>
        <v>0</v>
      </c>
      <c r="O114" s="26">
        <f>NewSKULighting!O216</f>
        <v>0</v>
      </c>
      <c r="P114" s="26">
        <f ca="1">NewSKULighting!P216</f>
        <v>0</v>
      </c>
      <c r="Q114" s="26">
        <f>NewSKULighting!Q216</f>
        <v>0</v>
      </c>
      <c r="R114" s="26">
        <f ca="1">NewSKULighting!R216</f>
        <v>0</v>
      </c>
      <c r="S114" s="26">
        <f>NewSKULighting!Y216</f>
        <v>0</v>
      </c>
      <c r="T114" s="26" t="str">
        <f ca="1">NewSKULighting!Z216</f>
        <v/>
      </c>
      <c r="U114" s="26">
        <f ca="1">NewSKULighting!AA216</f>
        <v>0</v>
      </c>
      <c r="V114" s="209" t="str">
        <f ca="1">NewSKULighting!AC216</f>
        <v/>
      </c>
      <c r="W114" s="209" t="str">
        <f ca="1">NewSKULighting!AD216</f>
        <v/>
      </c>
      <c r="X114" s="209" t="str">
        <f ca="1">NewSKULighting!AE216</f>
        <v/>
      </c>
      <c r="Y114" s="209">
        <f ca="1">NewSKULighting!AF216</f>
        <v>0</v>
      </c>
      <c r="Z114" s="209" t="str">
        <f>NewSKULighting!AH216</f>
        <v/>
      </c>
      <c r="AA114" s="209">
        <f>NewSKULighting!AI216</f>
        <v>0</v>
      </c>
      <c r="AB114" s="209" t="str">
        <f>NewSKULighting!AJ216</f>
        <v>NA</v>
      </c>
      <c r="AC114" s="209" t="str">
        <f>NewSKULighting!AK216</f>
        <v/>
      </c>
      <c r="AD114" s="209">
        <f ca="1">NewSKULighting!AL216</f>
        <v>0</v>
      </c>
    </row>
    <row r="115" spans="1:30" x14ac:dyDescent="0.35">
      <c r="A115" s="26">
        <f>NewSKULighting!A217</f>
        <v>0</v>
      </c>
      <c r="B115" s="26">
        <f>NewSKULighting!B217</f>
        <v>0</v>
      </c>
      <c r="C115" s="26">
        <f>NewSKULighting!C217</f>
        <v>0</v>
      </c>
      <c r="D115" s="26">
        <f>NewSKULighting!D217</f>
        <v>0</v>
      </c>
      <c r="E115" s="26">
        <f>NewSKULighting!E217</f>
        <v>0</v>
      </c>
      <c r="F115" s="26" t="str">
        <f ca="1">NewSKULighting!F217</f>
        <v/>
      </c>
      <c r="G115" s="26" t="str">
        <f>NewSKULighting!G217</f>
        <v>None</v>
      </c>
      <c r="H115" s="26">
        <f>NewSKULighting!H217</f>
        <v>0</v>
      </c>
      <c r="I115" s="26" t="str">
        <f>NewSKULighting!I217</f>
        <v/>
      </c>
      <c r="J115" s="26">
        <f>NewSKULighting!J217</f>
        <v>0</v>
      </c>
      <c r="K115" s="26" t="str">
        <f>NewSKULighting!K217</f>
        <v/>
      </c>
      <c r="L115" s="26" t="str">
        <f>NewSKULighting!L217</f>
        <v/>
      </c>
      <c r="M115" s="26" t="str">
        <f>NewSKULighting!M217</f>
        <v>None</v>
      </c>
      <c r="N115" s="26">
        <f>NewSKULighting!N217</f>
        <v>0</v>
      </c>
      <c r="O115" s="26">
        <f>NewSKULighting!O217</f>
        <v>0</v>
      </c>
      <c r="P115" s="26">
        <f ca="1">NewSKULighting!P217</f>
        <v>0</v>
      </c>
      <c r="Q115" s="26">
        <f>NewSKULighting!Q217</f>
        <v>0</v>
      </c>
      <c r="R115" s="26">
        <f ca="1">NewSKULighting!R217</f>
        <v>0</v>
      </c>
      <c r="S115" s="26">
        <f>NewSKULighting!Y217</f>
        <v>0</v>
      </c>
      <c r="T115" s="26" t="str">
        <f ca="1">NewSKULighting!Z217</f>
        <v/>
      </c>
      <c r="U115" s="26">
        <f ca="1">NewSKULighting!AA217</f>
        <v>0</v>
      </c>
      <c r="V115" s="209" t="str">
        <f ca="1">NewSKULighting!AC217</f>
        <v/>
      </c>
      <c r="W115" s="209" t="str">
        <f ca="1">NewSKULighting!AD217</f>
        <v/>
      </c>
      <c r="X115" s="209" t="str">
        <f ca="1">NewSKULighting!AE217</f>
        <v/>
      </c>
      <c r="Y115" s="209">
        <f ca="1">NewSKULighting!AF217</f>
        <v>0</v>
      </c>
      <c r="Z115" s="209" t="str">
        <f>NewSKULighting!AH217</f>
        <v/>
      </c>
      <c r="AA115" s="209">
        <f>NewSKULighting!AI217</f>
        <v>0</v>
      </c>
      <c r="AB115" s="209" t="str">
        <f>NewSKULighting!AJ217</f>
        <v>NA</v>
      </c>
      <c r="AC115" s="209" t="str">
        <f>NewSKULighting!AK217</f>
        <v/>
      </c>
      <c r="AD115" s="209">
        <f ca="1">NewSKULighting!AL217</f>
        <v>0</v>
      </c>
    </row>
    <row r="116" spans="1:30" x14ac:dyDescent="0.35">
      <c r="A116" s="26">
        <f>NewSKULighting!A218</f>
        <v>0</v>
      </c>
      <c r="B116" s="26">
        <f>NewSKULighting!B218</f>
        <v>0</v>
      </c>
      <c r="C116" s="26">
        <f>NewSKULighting!C218</f>
        <v>0</v>
      </c>
      <c r="D116" s="26">
        <f>NewSKULighting!D218</f>
        <v>0</v>
      </c>
      <c r="E116" s="26">
        <f>NewSKULighting!E218</f>
        <v>0</v>
      </c>
      <c r="F116" s="26" t="str">
        <f ca="1">NewSKULighting!F218</f>
        <v/>
      </c>
      <c r="G116" s="26" t="str">
        <f>NewSKULighting!G218</f>
        <v>None</v>
      </c>
      <c r="H116" s="26">
        <f>NewSKULighting!H218</f>
        <v>0</v>
      </c>
      <c r="I116" s="26" t="str">
        <f>NewSKULighting!I218</f>
        <v/>
      </c>
      <c r="J116" s="26">
        <f>NewSKULighting!J218</f>
        <v>0</v>
      </c>
      <c r="K116" s="26" t="str">
        <f>NewSKULighting!K218</f>
        <v/>
      </c>
      <c r="L116" s="26" t="str">
        <f>NewSKULighting!L218</f>
        <v/>
      </c>
      <c r="M116" s="26" t="str">
        <f>NewSKULighting!M218</f>
        <v>None</v>
      </c>
      <c r="N116" s="26">
        <f>NewSKULighting!N218</f>
        <v>0</v>
      </c>
      <c r="O116" s="26">
        <f>NewSKULighting!O218</f>
        <v>0</v>
      </c>
      <c r="P116" s="26">
        <f ca="1">NewSKULighting!P218</f>
        <v>0</v>
      </c>
      <c r="Q116" s="26">
        <f>NewSKULighting!Q218</f>
        <v>0</v>
      </c>
      <c r="R116" s="26">
        <f ca="1">NewSKULighting!R218</f>
        <v>0</v>
      </c>
      <c r="S116" s="26">
        <f>NewSKULighting!Y218</f>
        <v>0</v>
      </c>
      <c r="T116" s="26" t="str">
        <f ca="1">NewSKULighting!Z218</f>
        <v/>
      </c>
      <c r="U116" s="26">
        <f ca="1">NewSKULighting!AA218</f>
        <v>0</v>
      </c>
      <c r="V116" s="209" t="str">
        <f ca="1">NewSKULighting!AC218</f>
        <v/>
      </c>
      <c r="W116" s="209" t="str">
        <f ca="1">NewSKULighting!AD218</f>
        <v/>
      </c>
      <c r="X116" s="209" t="str">
        <f ca="1">NewSKULighting!AE218</f>
        <v/>
      </c>
      <c r="Y116" s="209">
        <f ca="1">NewSKULighting!AF218</f>
        <v>0</v>
      </c>
      <c r="Z116" s="209" t="str">
        <f>NewSKULighting!AH218</f>
        <v/>
      </c>
      <c r="AA116" s="209">
        <f>NewSKULighting!AI218</f>
        <v>0</v>
      </c>
      <c r="AB116" s="209" t="str">
        <f>NewSKULighting!AJ218</f>
        <v>NA</v>
      </c>
      <c r="AC116" s="209" t="str">
        <f>NewSKULighting!AK218</f>
        <v/>
      </c>
      <c r="AD116" s="209">
        <f ca="1">NewSKULighting!AL218</f>
        <v>0</v>
      </c>
    </row>
    <row r="117" spans="1:30" x14ac:dyDescent="0.35">
      <c r="A117" s="26">
        <f>NewSKULighting!A219</f>
        <v>0</v>
      </c>
      <c r="B117" s="26">
        <f>NewSKULighting!B219</f>
        <v>0</v>
      </c>
      <c r="C117" s="26">
        <f>NewSKULighting!C219</f>
        <v>0</v>
      </c>
      <c r="D117" s="26">
        <f>NewSKULighting!D219</f>
        <v>0</v>
      </c>
      <c r="E117" s="26">
        <f>NewSKULighting!E219</f>
        <v>0</v>
      </c>
      <c r="F117" s="26" t="str">
        <f ca="1">NewSKULighting!F219</f>
        <v/>
      </c>
      <c r="G117" s="26" t="str">
        <f>NewSKULighting!G219</f>
        <v>None</v>
      </c>
      <c r="H117" s="26">
        <f>NewSKULighting!H219</f>
        <v>0</v>
      </c>
      <c r="I117" s="26" t="str">
        <f>NewSKULighting!I219</f>
        <v/>
      </c>
      <c r="J117" s="26">
        <f>NewSKULighting!J219</f>
        <v>0</v>
      </c>
      <c r="K117" s="26" t="str">
        <f>NewSKULighting!K219</f>
        <v/>
      </c>
      <c r="L117" s="26" t="str">
        <f>NewSKULighting!L219</f>
        <v/>
      </c>
      <c r="M117" s="26" t="str">
        <f>NewSKULighting!M219</f>
        <v>None</v>
      </c>
      <c r="N117" s="26">
        <f>NewSKULighting!N219</f>
        <v>0</v>
      </c>
      <c r="O117" s="26">
        <f>NewSKULighting!O219</f>
        <v>0</v>
      </c>
      <c r="P117" s="26">
        <f ca="1">NewSKULighting!P219</f>
        <v>0</v>
      </c>
      <c r="Q117" s="26">
        <f>NewSKULighting!Q219</f>
        <v>0</v>
      </c>
      <c r="R117" s="26">
        <f ca="1">NewSKULighting!R219</f>
        <v>0</v>
      </c>
      <c r="S117" s="26">
        <f>NewSKULighting!Y219</f>
        <v>0</v>
      </c>
      <c r="T117" s="26" t="str">
        <f ca="1">NewSKULighting!Z219</f>
        <v/>
      </c>
      <c r="U117" s="26">
        <f ca="1">NewSKULighting!AA219</f>
        <v>0</v>
      </c>
      <c r="V117" s="209" t="str">
        <f ca="1">NewSKULighting!AC219</f>
        <v/>
      </c>
      <c r="W117" s="209" t="str">
        <f ca="1">NewSKULighting!AD219</f>
        <v/>
      </c>
      <c r="X117" s="209" t="str">
        <f ca="1">NewSKULighting!AE219</f>
        <v/>
      </c>
      <c r="Y117" s="209">
        <f ca="1">NewSKULighting!AF219</f>
        <v>0</v>
      </c>
      <c r="Z117" s="209" t="str">
        <f>NewSKULighting!AH219</f>
        <v/>
      </c>
      <c r="AA117" s="209">
        <f>NewSKULighting!AI219</f>
        <v>0</v>
      </c>
      <c r="AB117" s="209" t="str">
        <f>NewSKULighting!AJ219</f>
        <v>NA</v>
      </c>
      <c r="AC117" s="209" t="str">
        <f>NewSKULighting!AK219</f>
        <v/>
      </c>
      <c r="AD117" s="209">
        <f ca="1">NewSKULighting!AL219</f>
        <v>0</v>
      </c>
    </row>
    <row r="118" spans="1:30" x14ac:dyDescent="0.35">
      <c r="A118" s="26">
        <f>NewSKULighting!A220</f>
        <v>0</v>
      </c>
      <c r="B118" s="26">
        <f>NewSKULighting!B220</f>
        <v>0</v>
      </c>
      <c r="C118" s="26">
        <f>NewSKULighting!C220</f>
        <v>0</v>
      </c>
      <c r="D118" s="26">
        <f>NewSKULighting!D220</f>
        <v>0</v>
      </c>
      <c r="E118" s="26">
        <f>NewSKULighting!E220</f>
        <v>0</v>
      </c>
      <c r="F118" s="26" t="str">
        <f ca="1">NewSKULighting!F220</f>
        <v/>
      </c>
      <c r="G118" s="26" t="str">
        <f>NewSKULighting!G220</f>
        <v>None</v>
      </c>
      <c r="H118" s="26">
        <f>NewSKULighting!H220</f>
        <v>0</v>
      </c>
      <c r="I118" s="26" t="str">
        <f>NewSKULighting!I220</f>
        <v/>
      </c>
      <c r="J118" s="26">
        <f>NewSKULighting!J220</f>
        <v>0</v>
      </c>
      <c r="K118" s="26" t="str">
        <f>NewSKULighting!K220</f>
        <v/>
      </c>
      <c r="L118" s="26" t="str">
        <f>NewSKULighting!L220</f>
        <v/>
      </c>
      <c r="M118" s="26" t="str">
        <f>NewSKULighting!M220</f>
        <v>None</v>
      </c>
      <c r="N118" s="26">
        <f>NewSKULighting!N220</f>
        <v>0</v>
      </c>
      <c r="O118" s="26">
        <f>NewSKULighting!O220</f>
        <v>0</v>
      </c>
      <c r="P118" s="26">
        <f ca="1">NewSKULighting!P220</f>
        <v>0</v>
      </c>
      <c r="Q118" s="26">
        <f>NewSKULighting!Q220</f>
        <v>0</v>
      </c>
      <c r="R118" s="26">
        <f ca="1">NewSKULighting!R220</f>
        <v>0</v>
      </c>
      <c r="S118" s="26">
        <f>NewSKULighting!Y220</f>
        <v>0</v>
      </c>
      <c r="T118" s="26" t="str">
        <f ca="1">NewSKULighting!Z220</f>
        <v/>
      </c>
      <c r="U118" s="26">
        <f ca="1">NewSKULighting!AA220</f>
        <v>0</v>
      </c>
      <c r="V118" s="209" t="str">
        <f ca="1">NewSKULighting!AC220</f>
        <v/>
      </c>
      <c r="W118" s="209" t="str">
        <f ca="1">NewSKULighting!AD220</f>
        <v/>
      </c>
      <c r="X118" s="209" t="str">
        <f ca="1">NewSKULighting!AE220</f>
        <v/>
      </c>
      <c r="Y118" s="209">
        <f ca="1">NewSKULighting!AF220</f>
        <v>0</v>
      </c>
      <c r="Z118" s="209" t="str">
        <f>NewSKULighting!AH220</f>
        <v/>
      </c>
      <c r="AA118" s="209">
        <f>NewSKULighting!AI220</f>
        <v>0</v>
      </c>
      <c r="AB118" s="209" t="str">
        <f>NewSKULighting!AJ220</f>
        <v>NA</v>
      </c>
      <c r="AC118" s="209" t="str">
        <f>NewSKULighting!AK220</f>
        <v/>
      </c>
      <c r="AD118" s="209">
        <f ca="1">NewSKULighting!AL220</f>
        <v>0</v>
      </c>
    </row>
    <row r="119" spans="1:30" x14ac:dyDescent="0.35">
      <c r="A119" s="26">
        <f>NewSKULighting!A221</f>
        <v>0</v>
      </c>
      <c r="B119" s="26">
        <f>NewSKULighting!B221</f>
        <v>0</v>
      </c>
      <c r="C119" s="26">
        <f>NewSKULighting!C221</f>
        <v>0</v>
      </c>
      <c r="D119" s="26">
        <f>NewSKULighting!D221</f>
        <v>0</v>
      </c>
      <c r="E119" s="26">
        <f>NewSKULighting!E221</f>
        <v>0</v>
      </c>
      <c r="F119" s="26" t="str">
        <f ca="1">NewSKULighting!F221</f>
        <v/>
      </c>
      <c r="G119" s="26" t="str">
        <f>NewSKULighting!G221</f>
        <v>None</v>
      </c>
      <c r="H119" s="26">
        <f>NewSKULighting!H221</f>
        <v>0</v>
      </c>
      <c r="I119" s="26" t="str">
        <f>NewSKULighting!I221</f>
        <v/>
      </c>
      <c r="J119" s="26">
        <f>NewSKULighting!J221</f>
        <v>0</v>
      </c>
      <c r="K119" s="26" t="str">
        <f>NewSKULighting!K221</f>
        <v/>
      </c>
      <c r="L119" s="26" t="str">
        <f>NewSKULighting!L221</f>
        <v/>
      </c>
      <c r="M119" s="26" t="str">
        <f>NewSKULighting!M221</f>
        <v>None</v>
      </c>
      <c r="N119" s="26">
        <f>NewSKULighting!N221</f>
        <v>0</v>
      </c>
      <c r="O119" s="26">
        <f>NewSKULighting!O221</f>
        <v>0</v>
      </c>
      <c r="P119" s="26">
        <f ca="1">NewSKULighting!P221</f>
        <v>0</v>
      </c>
      <c r="Q119" s="26">
        <f>NewSKULighting!Q221</f>
        <v>0</v>
      </c>
      <c r="R119" s="26">
        <f ca="1">NewSKULighting!R221</f>
        <v>0</v>
      </c>
      <c r="S119" s="26">
        <f>NewSKULighting!Y221</f>
        <v>0</v>
      </c>
      <c r="T119" s="26" t="str">
        <f ca="1">NewSKULighting!Z221</f>
        <v/>
      </c>
      <c r="U119" s="26">
        <f ca="1">NewSKULighting!AA221</f>
        <v>0</v>
      </c>
      <c r="V119" s="209" t="str">
        <f ca="1">NewSKULighting!AC221</f>
        <v/>
      </c>
      <c r="W119" s="209" t="str">
        <f ca="1">NewSKULighting!AD221</f>
        <v/>
      </c>
      <c r="X119" s="209" t="str">
        <f ca="1">NewSKULighting!AE221</f>
        <v/>
      </c>
      <c r="Y119" s="209">
        <f ca="1">NewSKULighting!AF221</f>
        <v>0</v>
      </c>
      <c r="Z119" s="209" t="str">
        <f>NewSKULighting!AH221</f>
        <v/>
      </c>
      <c r="AA119" s="209">
        <f>NewSKULighting!AI221</f>
        <v>0</v>
      </c>
      <c r="AB119" s="209" t="str">
        <f>NewSKULighting!AJ221</f>
        <v>NA</v>
      </c>
      <c r="AC119" s="209" t="str">
        <f>NewSKULighting!AK221</f>
        <v/>
      </c>
      <c r="AD119" s="209">
        <f ca="1">NewSKULighting!AL221</f>
        <v>0</v>
      </c>
    </row>
    <row r="120" spans="1:30" x14ac:dyDescent="0.35">
      <c r="A120" s="26">
        <f>NewSKULighting!A222</f>
        <v>0</v>
      </c>
      <c r="B120" s="26">
        <f>NewSKULighting!B222</f>
        <v>0</v>
      </c>
      <c r="C120" s="26">
        <f>NewSKULighting!C222</f>
        <v>0</v>
      </c>
      <c r="D120" s="26">
        <f>NewSKULighting!D222</f>
        <v>0</v>
      </c>
      <c r="E120" s="26">
        <f>NewSKULighting!E222</f>
        <v>0</v>
      </c>
      <c r="F120" s="26" t="str">
        <f ca="1">NewSKULighting!F222</f>
        <v/>
      </c>
      <c r="G120" s="26" t="str">
        <f>NewSKULighting!G222</f>
        <v>None</v>
      </c>
      <c r="H120" s="26">
        <f>NewSKULighting!H222</f>
        <v>0</v>
      </c>
      <c r="I120" s="26" t="str">
        <f>NewSKULighting!I222</f>
        <v/>
      </c>
      <c r="J120" s="26">
        <f>NewSKULighting!J222</f>
        <v>0</v>
      </c>
      <c r="K120" s="26" t="str">
        <f>NewSKULighting!K222</f>
        <v/>
      </c>
      <c r="L120" s="26" t="str">
        <f>NewSKULighting!L222</f>
        <v/>
      </c>
      <c r="M120" s="26" t="str">
        <f>NewSKULighting!M222</f>
        <v>None</v>
      </c>
      <c r="N120" s="26">
        <f>NewSKULighting!N222</f>
        <v>0</v>
      </c>
      <c r="O120" s="26">
        <f>NewSKULighting!O222</f>
        <v>0</v>
      </c>
      <c r="P120" s="26">
        <f ca="1">NewSKULighting!P222</f>
        <v>0</v>
      </c>
      <c r="Q120" s="26">
        <f>NewSKULighting!Q222</f>
        <v>0</v>
      </c>
      <c r="R120" s="26">
        <f ca="1">NewSKULighting!R222</f>
        <v>0</v>
      </c>
      <c r="S120" s="26">
        <f>NewSKULighting!Y222</f>
        <v>0</v>
      </c>
      <c r="T120" s="26" t="str">
        <f ca="1">NewSKULighting!Z222</f>
        <v/>
      </c>
      <c r="U120" s="26">
        <f ca="1">NewSKULighting!AA222</f>
        <v>0</v>
      </c>
      <c r="V120" s="209" t="str">
        <f ca="1">NewSKULighting!AC222</f>
        <v/>
      </c>
      <c r="W120" s="209" t="str">
        <f ca="1">NewSKULighting!AD222</f>
        <v/>
      </c>
      <c r="X120" s="209" t="str">
        <f ca="1">NewSKULighting!AE222</f>
        <v/>
      </c>
      <c r="Y120" s="209">
        <f ca="1">NewSKULighting!AF222</f>
        <v>0</v>
      </c>
      <c r="Z120" s="209" t="str">
        <f>NewSKULighting!AH222</f>
        <v/>
      </c>
      <c r="AA120" s="209">
        <f>NewSKULighting!AI222</f>
        <v>0</v>
      </c>
      <c r="AB120" s="209" t="str">
        <f>NewSKULighting!AJ222</f>
        <v>NA</v>
      </c>
      <c r="AC120" s="209" t="str">
        <f>NewSKULighting!AK222</f>
        <v/>
      </c>
      <c r="AD120" s="209">
        <f ca="1">NewSKULighting!AL222</f>
        <v>0</v>
      </c>
    </row>
    <row r="121" spans="1:30" x14ac:dyDescent="0.35">
      <c r="A121" s="26">
        <f>NewSKULighting!A223</f>
        <v>0</v>
      </c>
      <c r="B121" s="26">
        <f>NewSKULighting!B223</f>
        <v>0</v>
      </c>
      <c r="C121" s="26">
        <f>NewSKULighting!C223</f>
        <v>0</v>
      </c>
      <c r="D121" s="26">
        <f>NewSKULighting!D223</f>
        <v>0</v>
      </c>
      <c r="E121" s="26">
        <f>NewSKULighting!E223</f>
        <v>0</v>
      </c>
      <c r="F121" s="26" t="str">
        <f ca="1">NewSKULighting!F223</f>
        <v/>
      </c>
      <c r="G121" s="26" t="str">
        <f>NewSKULighting!G223</f>
        <v>None</v>
      </c>
      <c r="H121" s="26">
        <f>NewSKULighting!H223</f>
        <v>0</v>
      </c>
      <c r="I121" s="26" t="str">
        <f>NewSKULighting!I223</f>
        <v/>
      </c>
      <c r="J121" s="26">
        <f>NewSKULighting!J223</f>
        <v>0</v>
      </c>
      <c r="K121" s="26" t="str">
        <f>NewSKULighting!K223</f>
        <v/>
      </c>
      <c r="L121" s="26" t="str">
        <f>NewSKULighting!L223</f>
        <v/>
      </c>
      <c r="M121" s="26" t="str">
        <f>NewSKULighting!M223</f>
        <v>None</v>
      </c>
      <c r="N121" s="26">
        <f>NewSKULighting!N223</f>
        <v>0</v>
      </c>
      <c r="O121" s="26">
        <f>NewSKULighting!O223</f>
        <v>0</v>
      </c>
      <c r="P121" s="26">
        <f ca="1">NewSKULighting!P223</f>
        <v>0</v>
      </c>
      <c r="Q121" s="26">
        <f>NewSKULighting!Q223</f>
        <v>0</v>
      </c>
      <c r="R121" s="26">
        <f ca="1">NewSKULighting!R223</f>
        <v>0</v>
      </c>
      <c r="S121" s="26">
        <f>NewSKULighting!Y223</f>
        <v>0</v>
      </c>
      <c r="T121" s="26" t="str">
        <f ca="1">NewSKULighting!Z223</f>
        <v/>
      </c>
      <c r="U121" s="26">
        <f ca="1">NewSKULighting!AA223</f>
        <v>0</v>
      </c>
      <c r="V121" s="209" t="str">
        <f ca="1">NewSKULighting!AC223</f>
        <v/>
      </c>
      <c r="W121" s="209" t="str">
        <f ca="1">NewSKULighting!AD223</f>
        <v/>
      </c>
      <c r="X121" s="209" t="str">
        <f ca="1">NewSKULighting!AE223</f>
        <v/>
      </c>
      <c r="Y121" s="209">
        <f ca="1">NewSKULighting!AF223</f>
        <v>0</v>
      </c>
      <c r="Z121" s="209" t="str">
        <f>NewSKULighting!AH223</f>
        <v/>
      </c>
      <c r="AA121" s="209">
        <f>NewSKULighting!AI223</f>
        <v>0</v>
      </c>
      <c r="AB121" s="209" t="str">
        <f>NewSKULighting!AJ223</f>
        <v>NA</v>
      </c>
      <c r="AC121" s="209" t="str">
        <f>NewSKULighting!AK223</f>
        <v/>
      </c>
      <c r="AD121" s="209">
        <f ca="1">NewSKULighting!AL223</f>
        <v>0</v>
      </c>
    </row>
    <row r="122" spans="1:30" x14ac:dyDescent="0.35">
      <c r="A122" s="26">
        <f>NewSKULighting!A224</f>
        <v>0</v>
      </c>
      <c r="B122" s="26">
        <f>NewSKULighting!B224</f>
        <v>0</v>
      </c>
      <c r="C122" s="26">
        <f>NewSKULighting!C224</f>
        <v>0</v>
      </c>
      <c r="D122" s="26">
        <f>NewSKULighting!D224</f>
        <v>0</v>
      </c>
      <c r="E122" s="26">
        <f>NewSKULighting!E224</f>
        <v>0</v>
      </c>
      <c r="F122" s="26" t="str">
        <f ca="1">NewSKULighting!F224</f>
        <v/>
      </c>
      <c r="G122" s="26" t="str">
        <f>NewSKULighting!G224</f>
        <v>None</v>
      </c>
      <c r="H122" s="26">
        <f>NewSKULighting!H224</f>
        <v>0</v>
      </c>
      <c r="I122" s="26" t="str">
        <f>NewSKULighting!I224</f>
        <v/>
      </c>
      <c r="J122" s="26">
        <f>NewSKULighting!J224</f>
        <v>0</v>
      </c>
      <c r="K122" s="26" t="str">
        <f>NewSKULighting!K224</f>
        <v/>
      </c>
      <c r="L122" s="26" t="str">
        <f>NewSKULighting!L224</f>
        <v/>
      </c>
      <c r="M122" s="26" t="str">
        <f>NewSKULighting!M224</f>
        <v>None</v>
      </c>
      <c r="N122" s="26">
        <f>NewSKULighting!N224</f>
        <v>0</v>
      </c>
      <c r="O122" s="26">
        <f>NewSKULighting!O224</f>
        <v>0</v>
      </c>
      <c r="P122" s="26">
        <f ca="1">NewSKULighting!P224</f>
        <v>0</v>
      </c>
      <c r="Q122" s="26">
        <f>NewSKULighting!Q224</f>
        <v>0</v>
      </c>
      <c r="R122" s="26">
        <f ca="1">NewSKULighting!R224</f>
        <v>0</v>
      </c>
      <c r="S122" s="26">
        <f>NewSKULighting!Y224</f>
        <v>0</v>
      </c>
      <c r="T122" s="26" t="str">
        <f ca="1">NewSKULighting!Z224</f>
        <v/>
      </c>
      <c r="U122" s="26">
        <f ca="1">NewSKULighting!AA224</f>
        <v>0</v>
      </c>
      <c r="V122" s="209" t="str">
        <f ca="1">NewSKULighting!AC224</f>
        <v/>
      </c>
      <c r="W122" s="209" t="str">
        <f ca="1">NewSKULighting!AD224</f>
        <v/>
      </c>
      <c r="X122" s="209" t="str">
        <f ca="1">NewSKULighting!AE224</f>
        <v/>
      </c>
      <c r="Y122" s="209">
        <f ca="1">NewSKULighting!AF224</f>
        <v>0</v>
      </c>
      <c r="Z122" s="209" t="str">
        <f>NewSKULighting!AH224</f>
        <v/>
      </c>
      <c r="AA122" s="209">
        <f>NewSKULighting!AI224</f>
        <v>0</v>
      </c>
      <c r="AB122" s="209" t="str">
        <f>NewSKULighting!AJ224</f>
        <v>NA</v>
      </c>
      <c r="AC122" s="209" t="str">
        <f>NewSKULighting!AK224</f>
        <v/>
      </c>
      <c r="AD122" s="209">
        <f ca="1">NewSKULighting!AL224</f>
        <v>0</v>
      </c>
    </row>
    <row r="123" spans="1:30" x14ac:dyDescent="0.35">
      <c r="A123" s="26">
        <f>NewSKULighting!A225</f>
        <v>0</v>
      </c>
      <c r="B123" s="26">
        <f>NewSKULighting!B225</f>
        <v>0</v>
      </c>
      <c r="C123" s="26">
        <f>NewSKULighting!C225</f>
        <v>0</v>
      </c>
      <c r="D123" s="26">
        <f>NewSKULighting!D225</f>
        <v>0</v>
      </c>
      <c r="E123" s="26">
        <f>NewSKULighting!E225</f>
        <v>0</v>
      </c>
      <c r="F123" s="26" t="str">
        <f ca="1">NewSKULighting!F225</f>
        <v/>
      </c>
      <c r="G123" s="26" t="str">
        <f>NewSKULighting!G225</f>
        <v>None</v>
      </c>
      <c r="H123" s="26">
        <f>NewSKULighting!H225</f>
        <v>0</v>
      </c>
      <c r="I123" s="26" t="str">
        <f>NewSKULighting!I225</f>
        <v/>
      </c>
      <c r="J123" s="26">
        <f>NewSKULighting!J225</f>
        <v>0</v>
      </c>
      <c r="K123" s="26" t="str">
        <f>NewSKULighting!K225</f>
        <v/>
      </c>
      <c r="L123" s="26" t="str">
        <f>NewSKULighting!L225</f>
        <v/>
      </c>
      <c r="M123" s="26" t="str">
        <f>NewSKULighting!M225</f>
        <v>None</v>
      </c>
      <c r="N123" s="26">
        <f>NewSKULighting!N225</f>
        <v>0</v>
      </c>
      <c r="O123" s="26">
        <f>NewSKULighting!O225</f>
        <v>0</v>
      </c>
      <c r="P123" s="26">
        <f ca="1">NewSKULighting!P225</f>
        <v>0</v>
      </c>
      <c r="Q123" s="26">
        <f>NewSKULighting!Q225</f>
        <v>0</v>
      </c>
      <c r="R123" s="26">
        <f ca="1">NewSKULighting!R225</f>
        <v>0</v>
      </c>
      <c r="S123" s="26">
        <f>NewSKULighting!Y225</f>
        <v>0</v>
      </c>
      <c r="T123" s="26" t="str">
        <f ca="1">NewSKULighting!Z225</f>
        <v/>
      </c>
      <c r="U123" s="26">
        <f ca="1">NewSKULighting!AA225</f>
        <v>0</v>
      </c>
      <c r="V123" s="209" t="str">
        <f ca="1">NewSKULighting!AC225</f>
        <v/>
      </c>
      <c r="W123" s="209" t="str">
        <f ca="1">NewSKULighting!AD225</f>
        <v/>
      </c>
      <c r="X123" s="209" t="str">
        <f ca="1">NewSKULighting!AE225</f>
        <v/>
      </c>
      <c r="Y123" s="209">
        <f ca="1">NewSKULighting!AF225</f>
        <v>0</v>
      </c>
      <c r="Z123" s="209" t="str">
        <f>NewSKULighting!AH225</f>
        <v/>
      </c>
      <c r="AA123" s="209">
        <f>NewSKULighting!AI225</f>
        <v>0</v>
      </c>
      <c r="AB123" s="209" t="str">
        <f>NewSKULighting!AJ225</f>
        <v>NA</v>
      </c>
      <c r="AC123" s="209" t="str">
        <f>NewSKULighting!AK225</f>
        <v/>
      </c>
      <c r="AD123" s="209">
        <f ca="1">NewSKULighting!AL225</f>
        <v>0</v>
      </c>
    </row>
    <row r="124" spans="1:30" x14ac:dyDescent="0.35">
      <c r="A124" s="26">
        <f>NewSKULighting!A226</f>
        <v>0</v>
      </c>
      <c r="B124" s="26">
        <f>NewSKULighting!B226</f>
        <v>0</v>
      </c>
      <c r="C124" s="26">
        <f>NewSKULighting!C226</f>
        <v>0</v>
      </c>
      <c r="D124" s="26">
        <f>NewSKULighting!D226</f>
        <v>0</v>
      </c>
      <c r="E124" s="26">
        <f>NewSKULighting!E226</f>
        <v>0</v>
      </c>
      <c r="F124" s="26" t="str">
        <f ca="1">NewSKULighting!F226</f>
        <v/>
      </c>
      <c r="G124" s="26" t="str">
        <f>NewSKULighting!G226</f>
        <v>None</v>
      </c>
      <c r="H124" s="26">
        <f>NewSKULighting!H226</f>
        <v>0</v>
      </c>
      <c r="I124" s="26" t="str">
        <f>NewSKULighting!I226</f>
        <v/>
      </c>
      <c r="J124" s="26">
        <f>NewSKULighting!J226</f>
        <v>0</v>
      </c>
      <c r="K124" s="26" t="str">
        <f>NewSKULighting!K226</f>
        <v/>
      </c>
      <c r="L124" s="26" t="str">
        <f>NewSKULighting!L226</f>
        <v/>
      </c>
      <c r="M124" s="26" t="str">
        <f>NewSKULighting!M226</f>
        <v>None</v>
      </c>
      <c r="N124" s="26">
        <f>NewSKULighting!N226</f>
        <v>0</v>
      </c>
      <c r="O124" s="26">
        <f>NewSKULighting!O226</f>
        <v>0</v>
      </c>
      <c r="P124" s="26">
        <f ca="1">NewSKULighting!P226</f>
        <v>0</v>
      </c>
      <c r="Q124" s="26">
        <f>NewSKULighting!Q226</f>
        <v>0</v>
      </c>
      <c r="R124" s="26">
        <f ca="1">NewSKULighting!R226</f>
        <v>0</v>
      </c>
      <c r="S124" s="26">
        <f>NewSKULighting!Y226</f>
        <v>0</v>
      </c>
      <c r="T124" s="26" t="str">
        <f ca="1">NewSKULighting!Z226</f>
        <v/>
      </c>
      <c r="U124" s="26">
        <f ca="1">NewSKULighting!AA226</f>
        <v>0</v>
      </c>
      <c r="V124" s="209" t="str">
        <f ca="1">NewSKULighting!AC226</f>
        <v/>
      </c>
      <c r="W124" s="209" t="str">
        <f ca="1">NewSKULighting!AD226</f>
        <v/>
      </c>
      <c r="X124" s="209" t="str">
        <f ca="1">NewSKULighting!AE226</f>
        <v/>
      </c>
      <c r="Y124" s="209">
        <f ca="1">NewSKULighting!AF226</f>
        <v>0</v>
      </c>
      <c r="Z124" s="209" t="str">
        <f>NewSKULighting!AH226</f>
        <v/>
      </c>
      <c r="AA124" s="209">
        <f>NewSKULighting!AI226</f>
        <v>0</v>
      </c>
      <c r="AB124" s="209" t="str">
        <f>NewSKULighting!AJ226</f>
        <v>NA</v>
      </c>
      <c r="AC124" s="209" t="str">
        <f>NewSKULighting!AK226</f>
        <v/>
      </c>
      <c r="AD124" s="209">
        <f ca="1">NewSKULighting!AL226</f>
        <v>0</v>
      </c>
    </row>
    <row r="125" spans="1:30" x14ac:dyDescent="0.35">
      <c r="A125" s="26">
        <f>NewSKULighting!A227</f>
        <v>0</v>
      </c>
      <c r="B125" s="26">
        <f>NewSKULighting!B227</f>
        <v>0</v>
      </c>
      <c r="C125" s="26">
        <f>NewSKULighting!C227</f>
        <v>0</v>
      </c>
      <c r="D125" s="26">
        <f>NewSKULighting!D227</f>
        <v>0</v>
      </c>
      <c r="E125" s="26">
        <f>NewSKULighting!E227</f>
        <v>0</v>
      </c>
      <c r="F125" s="26" t="str">
        <f ca="1">NewSKULighting!F227</f>
        <v/>
      </c>
      <c r="G125" s="26" t="str">
        <f>NewSKULighting!G227</f>
        <v>None</v>
      </c>
      <c r="H125" s="26">
        <f>NewSKULighting!H227</f>
        <v>0</v>
      </c>
      <c r="I125" s="26" t="str">
        <f>NewSKULighting!I227</f>
        <v/>
      </c>
      <c r="J125" s="26">
        <f>NewSKULighting!J227</f>
        <v>0</v>
      </c>
      <c r="K125" s="26" t="str">
        <f>NewSKULighting!K227</f>
        <v/>
      </c>
      <c r="L125" s="26" t="str">
        <f>NewSKULighting!L227</f>
        <v/>
      </c>
      <c r="M125" s="26" t="str">
        <f>NewSKULighting!M227</f>
        <v>None</v>
      </c>
      <c r="N125" s="26">
        <f>NewSKULighting!N227</f>
        <v>0</v>
      </c>
      <c r="O125" s="26">
        <f>NewSKULighting!O227</f>
        <v>0</v>
      </c>
      <c r="P125" s="26">
        <f ca="1">NewSKULighting!P227</f>
        <v>0</v>
      </c>
      <c r="Q125" s="26">
        <f>NewSKULighting!Q227</f>
        <v>0</v>
      </c>
      <c r="R125" s="26">
        <f ca="1">NewSKULighting!R227</f>
        <v>0</v>
      </c>
      <c r="S125" s="26">
        <f>NewSKULighting!Y227</f>
        <v>0</v>
      </c>
      <c r="T125" s="26" t="str">
        <f ca="1">NewSKULighting!Z227</f>
        <v/>
      </c>
      <c r="U125" s="26">
        <f ca="1">NewSKULighting!AA227</f>
        <v>0</v>
      </c>
      <c r="V125" s="209" t="str">
        <f ca="1">NewSKULighting!AC227</f>
        <v/>
      </c>
      <c r="W125" s="209" t="str">
        <f ca="1">NewSKULighting!AD227</f>
        <v/>
      </c>
      <c r="X125" s="209" t="str">
        <f ca="1">NewSKULighting!AE227</f>
        <v/>
      </c>
      <c r="Y125" s="209">
        <f ca="1">NewSKULighting!AF227</f>
        <v>0</v>
      </c>
      <c r="Z125" s="209" t="str">
        <f>NewSKULighting!AH227</f>
        <v/>
      </c>
      <c r="AA125" s="209">
        <f>NewSKULighting!AI227</f>
        <v>0</v>
      </c>
      <c r="AB125" s="209" t="str">
        <f>NewSKULighting!AJ227</f>
        <v>NA</v>
      </c>
      <c r="AC125" s="209" t="str">
        <f>NewSKULighting!AK227</f>
        <v/>
      </c>
      <c r="AD125" s="209">
        <f ca="1">NewSKULighting!AL227</f>
        <v>0</v>
      </c>
    </row>
    <row r="126" spans="1:30" x14ac:dyDescent="0.35">
      <c r="A126" s="26">
        <f>NewSKULighting!A228</f>
        <v>0</v>
      </c>
      <c r="B126" s="26">
        <f>NewSKULighting!B228</f>
        <v>0</v>
      </c>
      <c r="C126" s="26">
        <f>NewSKULighting!C228</f>
        <v>0</v>
      </c>
      <c r="D126" s="26">
        <f>NewSKULighting!D228</f>
        <v>0</v>
      </c>
      <c r="E126" s="26">
        <f>NewSKULighting!E228</f>
        <v>0</v>
      </c>
      <c r="F126" s="26" t="str">
        <f ca="1">NewSKULighting!F228</f>
        <v/>
      </c>
      <c r="G126" s="26" t="str">
        <f>NewSKULighting!G228</f>
        <v>None</v>
      </c>
      <c r="H126" s="26">
        <f>NewSKULighting!H228</f>
        <v>0</v>
      </c>
      <c r="I126" s="26" t="str">
        <f>NewSKULighting!I228</f>
        <v/>
      </c>
      <c r="J126" s="26">
        <f>NewSKULighting!J228</f>
        <v>0</v>
      </c>
      <c r="K126" s="26" t="str">
        <f>NewSKULighting!K228</f>
        <v/>
      </c>
      <c r="L126" s="26" t="str">
        <f>NewSKULighting!L228</f>
        <v/>
      </c>
      <c r="M126" s="26" t="str">
        <f>NewSKULighting!M228</f>
        <v>None</v>
      </c>
      <c r="N126" s="26">
        <f>NewSKULighting!N228</f>
        <v>0</v>
      </c>
      <c r="O126" s="26">
        <f>NewSKULighting!O228</f>
        <v>0</v>
      </c>
      <c r="P126" s="26">
        <f ca="1">NewSKULighting!P228</f>
        <v>0</v>
      </c>
      <c r="Q126" s="26">
        <f>NewSKULighting!Q228</f>
        <v>0</v>
      </c>
      <c r="R126" s="26">
        <f ca="1">NewSKULighting!R228</f>
        <v>0</v>
      </c>
      <c r="S126" s="26">
        <f>NewSKULighting!Y228</f>
        <v>0</v>
      </c>
      <c r="T126" s="26" t="str">
        <f ca="1">NewSKULighting!Z228</f>
        <v/>
      </c>
      <c r="U126" s="26">
        <f ca="1">NewSKULighting!AA228</f>
        <v>0</v>
      </c>
      <c r="V126" s="209" t="str">
        <f ca="1">NewSKULighting!AC228</f>
        <v/>
      </c>
      <c r="W126" s="209" t="str">
        <f ca="1">NewSKULighting!AD228</f>
        <v/>
      </c>
      <c r="X126" s="209" t="str">
        <f ca="1">NewSKULighting!AE228</f>
        <v/>
      </c>
      <c r="Y126" s="209">
        <f ca="1">NewSKULighting!AF228</f>
        <v>0</v>
      </c>
      <c r="Z126" s="209" t="str">
        <f>NewSKULighting!AH228</f>
        <v/>
      </c>
      <c r="AA126" s="209">
        <f>NewSKULighting!AI228</f>
        <v>0</v>
      </c>
      <c r="AB126" s="209" t="str">
        <f>NewSKULighting!AJ228</f>
        <v>NA</v>
      </c>
      <c r="AC126" s="209" t="str">
        <f>NewSKULighting!AK228</f>
        <v/>
      </c>
      <c r="AD126" s="209">
        <f ca="1">NewSKULighting!AL228</f>
        <v>0</v>
      </c>
    </row>
    <row r="127" spans="1:30" x14ac:dyDescent="0.35">
      <c r="A127" s="26">
        <f>NewSKULighting!A229</f>
        <v>0</v>
      </c>
      <c r="B127" s="26">
        <f>NewSKULighting!B229</f>
        <v>0</v>
      </c>
      <c r="C127" s="26">
        <f>NewSKULighting!C229</f>
        <v>0</v>
      </c>
      <c r="D127" s="26">
        <f>NewSKULighting!D229</f>
        <v>0</v>
      </c>
      <c r="E127" s="26">
        <f>NewSKULighting!E229</f>
        <v>0</v>
      </c>
      <c r="F127" s="26" t="str">
        <f ca="1">NewSKULighting!F229</f>
        <v/>
      </c>
      <c r="G127" s="26" t="str">
        <f>NewSKULighting!G229</f>
        <v>None</v>
      </c>
      <c r="H127" s="26">
        <f>NewSKULighting!H229</f>
        <v>0</v>
      </c>
      <c r="I127" s="26" t="str">
        <f>NewSKULighting!I229</f>
        <v/>
      </c>
      <c r="J127" s="26">
        <f>NewSKULighting!J229</f>
        <v>0</v>
      </c>
      <c r="K127" s="26" t="str">
        <f>NewSKULighting!K229</f>
        <v/>
      </c>
      <c r="L127" s="26" t="str">
        <f>NewSKULighting!L229</f>
        <v/>
      </c>
      <c r="M127" s="26" t="str">
        <f>NewSKULighting!M229</f>
        <v>None</v>
      </c>
      <c r="N127" s="26">
        <f>NewSKULighting!N229</f>
        <v>0</v>
      </c>
      <c r="O127" s="26">
        <f>NewSKULighting!O229</f>
        <v>0</v>
      </c>
      <c r="P127" s="26">
        <f ca="1">NewSKULighting!P229</f>
        <v>0</v>
      </c>
      <c r="Q127" s="26">
        <f>NewSKULighting!Q229</f>
        <v>0</v>
      </c>
      <c r="R127" s="26">
        <f ca="1">NewSKULighting!R229</f>
        <v>0</v>
      </c>
      <c r="S127" s="26">
        <f>NewSKULighting!Y229</f>
        <v>0</v>
      </c>
      <c r="T127" s="26" t="str">
        <f ca="1">NewSKULighting!Z229</f>
        <v/>
      </c>
      <c r="U127" s="26">
        <f ca="1">NewSKULighting!AA229</f>
        <v>0</v>
      </c>
      <c r="V127" s="209" t="str">
        <f ca="1">NewSKULighting!AC229</f>
        <v/>
      </c>
      <c r="W127" s="209" t="str">
        <f ca="1">NewSKULighting!AD229</f>
        <v/>
      </c>
      <c r="X127" s="209" t="str">
        <f ca="1">NewSKULighting!AE229</f>
        <v/>
      </c>
      <c r="Y127" s="209">
        <f ca="1">NewSKULighting!AF229</f>
        <v>0</v>
      </c>
      <c r="Z127" s="209" t="str">
        <f>NewSKULighting!AH229</f>
        <v/>
      </c>
      <c r="AA127" s="209">
        <f>NewSKULighting!AI229</f>
        <v>0</v>
      </c>
      <c r="AB127" s="209" t="str">
        <f>NewSKULighting!AJ229</f>
        <v>NA</v>
      </c>
      <c r="AC127" s="209" t="str">
        <f>NewSKULighting!AK229</f>
        <v/>
      </c>
      <c r="AD127" s="209">
        <f ca="1">NewSKULighting!AL229</f>
        <v>0</v>
      </c>
    </row>
    <row r="128" spans="1:30" x14ac:dyDescent="0.35">
      <c r="A128" s="26">
        <f>NewSKULighting!A230</f>
        <v>0</v>
      </c>
      <c r="B128" s="26">
        <f>NewSKULighting!B230</f>
        <v>0</v>
      </c>
      <c r="C128" s="26">
        <f>NewSKULighting!C230</f>
        <v>0</v>
      </c>
      <c r="D128" s="26">
        <f>NewSKULighting!D230</f>
        <v>0</v>
      </c>
      <c r="E128" s="26">
        <f>NewSKULighting!E230</f>
        <v>0</v>
      </c>
      <c r="F128" s="26" t="str">
        <f ca="1">NewSKULighting!F230</f>
        <v/>
      </c>
      <c r="G128" s="26" t="str">
        <f>NewSKULighting!G230</f>
        <v>None</v>
      </c>
      <c r="H128" s="26">
        <f>NewSKULighting!H230</f>
        <v>0</v>
      </c>
      <c r="I128" s="26" t="str">
        <f>NewSKULighting!I230</f>
        <v/>
      </c>
      <c r="J128" s="26">
        <f>NewSKULighting!J230</f>
        <v>0</v>
      </c>
      <c r="K128" s="26" t="str">
        <f>NewSKULighting!K230</f>
        <v/>
      </c>
      <c r="L128" s="26" t="str">
        <f>NewSKULighting!L230</f>
        <v/>
      </c>
      <c r="M128" s="26" t="str">
        <f>NewSKULighting!M230</f>
        <v>None</v>
      </c>
      <c r="N128" s="26">
        <f>NewSKULighting!N230</f>
        <v>0</v>
      </c>
      <c r="O128" s="26">
        <f>NewSKULighting!O230</f>
        <v>0</v>
      </c>
      <c r="P128" s="26">
        <f ca="1">NewSKULighting!P230</f>
        <v>0</v>
      </c>
      <c r="Q128" s="26">
        <f>NewSKULighting!Q230</f>
        <v>0</v>
      </c>
      <c r="R128" s="26">
        <f ca="1">NewSKULighting!R230</f>
        <v>0</v>
      </c>
      <c r="S128" s="26">
        <f>NewSKULighting!Y230</f>
        <v>0</v>
      </c>
      <c r="T128" s="26" t="str">
        <f ca="1">NewSKULighting!Z230</f>
        <v/>
      </c>
      <c r="U128" s="26">
        <f ca="1">NewSKULighting!AA230</f>
        <v>0</v>
      </c>
      <c r="V128" s="209" t="str">
        <f ca="1">NewSKULighting!AC230</f>
        <v/>
      </c>
      <c r="W128" s="209" t="str">
        <f ca="1">NewSKULighting!AD230</f>
        <v/>
      </c>
      <c r="X128" s="209" t="str">
        <f ca="1">NewSKULighting!AE230</f>
        <v/>
      </c>
      <c r="Y128" s="209">
        <f ca="1">NewSKULighting!AF230</f>
        <v>0</v>
      </c>
      <c r="Z128" s="209" t="str">
        <f>NewSKULighting!AH230</f>
        <v/>
      </c>
      <c r="AA128" s="209">
        <f>NewSKULighting!AI230</f>
        <v>0</v>
      </c>
      <c r="AB128" s="209" t="str">
        <f>NewSKULighting!AJ230</f>
        <v>NA</v>
      </c>
      <c r="AC128" s="209" t="str">
        <f>NewSKULighting!AK230</f>
        <v/>
      </c>
      <c r="AD128" s="209">
        <f ca="1">NewSKULighting!AL230</f>
        <v>0</v>
      </c>
    </row>
    <row r="129" spans="1:30" x14ac:dyDescent="0.35">
      <c r="A129" s="26">
        <f>NewSKULighting!A231</f>
        <v>0</v>
      </c>
      <c r="B129" s="26">
        <f>NewSKULighting!B231</f>
        <v>0</v>
      </c>
      <c r="C129" s="26">
        <f>NewSKULighting!C231</f>
        <v>0</v>
      </c>
      <c r="D129" s="26">
        <f>NewSKULighting!D231</f>
        <v>0</v>
      </c>
      <c r="E129" s="26">
        <f>NewSKULighting!E231</f>
        <v>0</v>
      </c>
      <c r="F129" s="26" t="str">
        <f ca="1">NewSKULighting!F231</f>
        <v/>
      </c>
      <c r="G129" s="26" t="str">
        <f>NewSKULighting!G231</f>
        <v>None</v>
      </c>
      <c r="H129" s="26">
        <f>NewSKULighting!H231</f>
        <v>0</v>
      </c>
      <c r="I129" s="26" t="str">
        <f>NewSKULighting!I231</f>
        <v/>
      </c>
      <c r="J129" s="26">
        <f>NewSKULighting!J231</f>
        <v>0</v>
      </c>
      <c r="K129" s="26" t="str">
        <f>NewSKULighting!K231</f>
        <v/>
      </c>
      <c r="L129" s="26" t="str">
        <f>NewSKULighting!L231</f>
        <v/>
      </c>
      <c r="M129" s="26" t="str">
        <f>NewSKULighting!M231</f>
        <v>None</v>
      </c>
      <c r="N129" s="26">
        <f>NewSKULighting!N231</f>
        <v>0</v>
      </c>
      <c r="O129" s="26">
        <f>NewSKULighting!O231</f>
        <v>0</v>
      </c>
      <c r="P129" s="26">
        <f ca="1">NewSKULighting!P231</f>
        <v>0</v>
      </c>
      <c r="Q129" s="26">
        <f>NewSKULighting!Q231</f>
        <v>0</v>
      </c>
      <c r="R129" s="26">
        <f ca="1">NewSKULighting!R231</f>
        <v>0</v>
      </c>
      <c r="S129" s="26">
        <f>NewSKULighting!Y231</f>
        <v>0</v>
      </c>
      <c r="T129" s="26" t="str">
        <f ca="1">NewSKULighting!Z231</f>
        <v/>
      </c>
      <c r="U129" s="26">
        <f ca="1">NewSKULighting!AA231</f>
        <v>0</v>
      </c>
      <c r="V129" s="209" t="str">
        <f ca="1">NewSKULighting!AC231</f>
        <v/>
      </c>
      <c r="W129" s="209" t="str">
        <f ca="1">NewSKULighting!AD231</f>
        <v/>
      </c>
      <c r="X129" s="209" t="str">
        <f ca="1">NewSKULighting!AE231</f>
        <v/>
      </c>
      <c r="Y129" s="209">
        <f ca="1">NewSKULighting!AF231</f>
        <v>0</v>
      </c>
      <c r="Z129" s="209" t="str">
        <f>NewSKULighting!AH231</f>
        <v/>
      </c>
      <c r="AA129" s="209">
        <f>NewSKULighting!AI231</f>
        <v>0</v>
      </c>
      <c r="AB129" s="209" t="str">
        <f>NewSKULighting!AJ231</f>
        <v>NA</v>
      </c>
      <c r="AC129" s="209" t="str">
        <f>NewSKULighting!AK231</f>
        <v/>
      </c>
      <c r="AD129" s="209">
        <f ca="1">NewSKULighting!AL231</f>
        <v>0</v>
      </c>
    </row>
    <row r="130" spans="1:30" x14ac:dyDescent="0.35">
      <c r="A130" s="26">
        <f>NewSKULighting!A232</f>
        <v>0</v>
      </c>
      <c r="B130" s="26">
        <f>NewSKULighting!B232</f>
        <v>0</v>
      </c>
      <c r="C130" s="26">
        <f>NewSKULighting!C232</f>
        <v>0</v>
      </c>
      <c r="D130" s="26">
        <f>NewSKULighting!D232</f>
        <v>0</v>
      </c>
      <c r="E130" s="26">
        <f>NewSKULighting!E232</f>
        <v>0</v>
      </c>
      <c r="F130" s="26" t="str">
        <f ca="1">NewSKULighting!F232</f>
        <v/>
      </c>
      <c r="G130" s="26" t="str">
        <f>NewSKULighting!G232</f>
        <v>None</v>
      </c>
      <c r="H130" s="26">
        <f>NewSKULighting!H232</f>
        <v>0</v>
      </c>
      <c r="I130" s="26" t="str">
        <f>NewSKULighting!I232</f>
        <v/>
      </c>
      <c r="J130" s="26">
        <f>NewSKULighting!J232</f>
        <v>0</v>
      </c>
      <c r="K130" s="26" t="str">
        <f>NewSKULighting!K232</f>
        <v/>
      </c>
      <c r="L130" s="26" t="str">
        <f>NewSKULighting!L232</f>
        <v/>
      </c>
      <c r="M130" s="26" t="str">
        <f>NewSKULighting!M232</f>
        <v>None</v>
      </c>
      <c r="N130" s="26">
        <f>NewSKULighting!N232</f>
        <v>0</v>
      </c>
      <c r="O130" s="26">
        <f>NewSKULighting!O232</f>
        <v>0</v>
      </c>
      <c r="P130" s="26">
        <f ca="1">NewSKULighting!P232</f>
        <v>0</v>
      </c>
      <c r="Q130" s="26">
        <f>NewSKULighting!Q232</f>
        <v>0</v>
      </c>
      <c r="R130" s="26">
        <f ca="1">NewSKULighting!R232</f>
        <v>0</v>
      </c>
      <c r="S130" s="26">
        <f>NewSKULighting!Y232</f>
        <v>0</v>
      </c>
      <c r="T130" s="26" t="str">
        <f ca="1">NewSKULighting!Z232</f>
        <v/>
      </c>
      <c r="U130" s="26">
        <f ca="1">NewSKULighting!AA232</f>
        <v>0</v>
      </c>
      <c r="V130" s="209" t="str">
        <f ca="1">NewSKULighting!AC232</f>
        <v/>
      </c>
      <c r="W130" s="209" t="str">
        <f ca="1">NewSKULighting!AD232</f>
        <v/>
      </c>
      <c r="X130" s="209" t="str">
        <f ca="1">NewSKULighting!AE232</f>
        <v/>
      </c>
      <c r="Y130" s="209">
        <f ca="1">NewSKULighting!AF232</f>
        <v>0</v>
      </c>
      <c r="Z130" s="209" t="str">
        <f>NewSKULighting!AH232</f>
        <v/>
      </c>
      <c r="AA130" s="209">
        <f>NewSKULighting!AI232</f>
        <v>0</v>
      </c>
      <c r="AB130" s="209" t="str">
        <f>NewSKULighting!AJ232</f>
        <v>NA</v>
      </c>
      <c r="AC130" s="209" t="str">
        <f>NewSKULighting!AK232</f>
        <v/>
      </c>
      <c r="AD130" s="209">
        <f ca="1">NewSKULighting!AL232</f>
        <v>0</v>
      </c>
    </row>
    <row r="131" spans="1:30" x14ac:dyDescent="0.35">
      <c r="A131" s="26">
        <f>NewSKULighting!A233</f>
        <v>0</v>
      </c>
      <c r="B131" s="26">
        <f>NewSKULighting!B233</f>
        <v>0</v>
      </c>
      <c r="C131" s="26">
        <f>NewSKULighting!C233</f>
        <v>0</v>
      </c>
      <c r="D131" s="26">
        <f>NewSKULighting!D233</f>
        <v>0</v>
      </c>
      <c r="E131" s="26">
        <f>NewSKULighting!E233</f>
        <v>0</v>
      </c>
      <c r="F131" s="26" t="str">
        <f ca="1">NewSKULighting!F233</f>
        <v/>
      </c>
      <c r="G131" s="26" t="str">
        <f>NewSKULighting!G233</f>
        <v>None</v>
      </c>
      <c r="H131" s="26">
        <f>NewSKULighting!H233</f>
        <v>0</v>
      </c>
      <c r="I131" s="26" t="str">
        <f>NewSKULighting!I233</f>
        <v/>
      </c>
      <c r="J131" s="26">
        <f>NewSKULighting!J233</f>
        <v>0</v>
      </c>
      <c r="K131" s="26" t="str">
        <f>NewSKULighting!K233</f>
        <v/>
      </c>
      <c r="L131" s="26" t="str">
        <f>NewSKULighting!L233</f>
        <v/>
      </c>
      <c r="M131" s="26" t="str">
        <f>NewSKULighting!M233</f>
        <v>None</v>
      </c>
      <c r="N131" s="26">
        <f>NewSKULighting!N233</f>
        <v>0</v>
      </c>
      <c r="O131" s="26">
        <f>NewSKULighting!O233</f>
        <v>0</v>
      </c>
      <c r="P131" s="26">
        <f ca="1">NewSKULighting!P233</f>
        <v>0</v>
      </c>
      <c r="Q131" s="26">
        <f>NewSKULighting!Q233</f>
        <v>0</v>
      </c>
      <c r="R131" s="26">
        <f ca="1">NewSKULighting!R233</f>
        <v>0</v>
      </c>
      <c r="S131" s="26">
        <f>NewSKULighting!Y233</f>
        <v>0</v>
      </c>
      <c r="T131" s="26" t="str">
        <f ca="1">NewSKULighting!Z233</f>
        <v/>
      </c>
      <c r="U131" s="26">
        <f ca="1">NewSKULighting!AA233</f>
        <v>0</v>
      </c>
      <c r="V131" s="209" t="str">
        <f ca="1">NewSKULighting!AC233</f>
        <v/>
      </c>
      <c r="W131" s="209" t="str">
        <f ca="1">NewSKULighting!AD233</f>
        <v/>
      </c>
      <c r="X131" s="209" t="str">
        <f ca="1">NewSKULighting!AE233</f>
        <v/>
      </c>
      <c r="Y131" s="209">
        <f ca="1">NewSKULighting!AF233</f>
        <v>0</v>
      </c>
      <c r="Z131" s="209" t="str">
        <f>NewSKULighting!AH233</f>
        <v/>
      </c>
      <c r="AA131" s="209">
        <f>NewSKULighting!AI233</f>
        <v>0</v>
      </c>
      <c r="AB131" s="209" t="str">
        <f>NewSKULighting!AJ233</f>
        <v>NA</v>
      </c>
      <c r="AC131" s="209" t="str">
        <f>NewSKULighting!AK233</f>
        <v/>
      </c>
      <c r="AD131" s="209">
        <f ca="1">NewSKULighting!AL233</f>
        <v>0</v>
      </c>
    </row>
    <row r="132" spans="1:30" x14ac:dyDescent="0.35">
      <c r="A132" s="26">
        <f>NewSKULighting!A234</f>
        <v>0</v>
      </c>
      <c r="B132" s="26">
        <f>NewSKULighting!B234</f>
        <v>0</v>
      </c>
      <c r="C132" s="26">
        <f>NewSKULighting!C234</f>
        <v>0</v>
      </c>
      <c r="D132" s="26">
        <f>NewSKULighting!D234</f>
        <v>0</v>
      </c>
      <c r="E132" s="26">
        <f>NewSKULighting!E234</f>
        <v>0</v>
      </c>
      <c r="F132" s="26" t="str">
        <f ca="1">NewSKULighting!F234</f>
        <v/>
      </c>
      <c r="G132" s="26" t="str">
        <f>NewSKULighting!G234</f>
        <v>None</v>
      </c>
      <c r="H132" s="26">
        <f>NewSKULighting!H234</f>
        <v>0</v>
      </c>
      <c r="I132" s="26" t="str">
        <f>NewSKULighting!I234</f>
        <v/>
      </c>
      <c r="J132" s="26">
        <f>NewSKULighting!J234</f>
        <v>0</v>
      </c>
      <c r="K132" s="26" t="str">
        <f>NewSKULighting!K234</f>
        <v/>
      </c>
      <c r="L132" s="26" t="str">
        <f>NewSKULighting!L234</f>
        <v/>
      </c>
      <c r="M132" s="26" t="str">
        <f>NewSKULighting!M234</f>
        <v>None</v>
      </c>
      <c r="N132" s="26">
        <f>NewSKULighting!N234</f>
        <v>0</v>
      </c>
      <c r="O132" s="26">
        <f>NewSKULighting!O234</f>
        <v>0</v>
      </c>
      <c r="P132" s="26">
        <f ca="1">NewSKULighting!P234</f>
        <v>0</v>
      </c>
      <c r="Q132" s="26">
        <f>NewSKULighting!Q234</f>
        <v>0</v>
      </c>
      <c r="R132" s="26">
        <f ca="1">NewSKULighting!R234</f>
        <v>0</v>
      </c>
      <c r="S132" s="26">
        <f>NewSKULighting!Y234</f>
        <v>0</v>
      </c>
      <c r="T132" s="26" t="str">
        <f ca="1">NewSKULighting!Z234</f>
        <v/>
      </c>
      <c r="U132" s="26">
        <f ca="1">NewSKULighting!AA234</f>
        <v>0</v>
      </c>
      <c r="V132" s="209" t="str">
        <f ca="1">NewSKULighting!AC234</f>
        <v/>
      </c>
      <c r="W132" s="209" t="str">
        <f ca="1">NewSKULighting!AD234</f>
        <v/>
      </c>
      <c r="X132" s="209" t="str">
        <f ca="1">NewSKULighting!AE234</f>
        <v/>
      </c>
      <c r="Y132" s="209">
        <f ca="1">NewSKULighting!AF234</f>
        <v>0</v>
      </c>
      <c r="Z132" s="209" t="str">
        <f>NewSKULighting!AH234</f>
        <v/>
      </c>
      <c r="AA132" s="209">
        <f>NewSKULighting!AI234</f>
        <v>0</v>
      </c>
      <c r="AB132" s="209" t="str">
        <f>NewSKULighting!AJ234</f>
        <v>NA</v>
      </c>
      <c r="AC132" s="209" t="str">
        <f>NewSKULighting!AK234</f>
        <v/>
      </c>
      <c r="AD132" s="209">
        <f ca="1">NewSKULighting!AL234</f>
        <v>0</v>
      </c>
    </row>
    <row r="133" spans="1:30" x14ac:dyDescent="0.35">
      <c r="A133" s="26">
        <f>NewSKULighting!A235</f>
        <v>0</v>
      </c>
      <c r="B133" s="26">
        <f>NewSKULighting!B235</f>
        <v>0</v>
      </c>
      <c r="C133" s="26">
        <f>NewSKULighting!C235</f>
        <v>0</v>
      </c>
      <c r="D133" s="26">
        <f>NewSKULighting!D235</f>
        <v>0</v>
      </c>
      <c r="E133" s="26">
        <f>NewSKULighting!E235</f>
        <v>0</v>
      </c>
      <c r="F133" s="26" t="str">
        <f ca="1">NewSKULighting!F235</f>
        <v/>
      </c>
      <c r="G133" s="26" t="str">
        <f>NewSKULighting!G235</f>
        <v>None</v>
      </c>
      <c r="H133" s="26">
        <f>NewSKULighting!H235</f>
        <v>0</v>
      </c>
      <c r="I133" s="26" t="str">
        <f>NewSKULighting!I235</f>
        <v/>
      </c>
      <c r="J133" s="26">
        <f>NewSKULighting!J235</f>
        <v>0</v>
      </c>
      <c r="K133" s="26" t="str">
        <f>NewSKULighting!K235</f>
        <v/>
      </c>
      <c r="L133" s="26" t="str">
        <f>NewSKULighting!L235</f>
        <v/>
      </c>
      <c r="M133" s="26" t="str">
        <f>NewSKULighting!M235</f>
        <v>None</v>
      </c>
      <c r="N133" s="26">
        <f>NewSKULighting!N235</f>
        <v>0</v>
      </c>
      <c r="O133" s="26">
        <f>NewSKULighting!O235</f>
        <v>0</v>
      </c>
      <c r="P133" s="26">
        <f ca="1">NewSKULighting!P235</f>
        <v>0</v>
      </c>
      <c r="Q133" s="26">
        <f>NewSKULighting!Q235</f>
        <v>0</v>
      </c>
      <c r="R133" s="26">
        <f ca="1">NewSKULighting!R235</f>
        <v>0</v>
      </c>
      <c r="S133" s="26">
        <f>NewSKULighting!Y235</f>
        <v>0</v>
      </c>
      <c r="T133" s="26" t="str">
        <f ca="1">NewSKULighting!Z235</f>
        <v/>
      </c>
      <c r="U133" s="26">
        <f ca="1">NewSKULighting!AA235</f>
        <v>0</v>
      </c>
      <c r="V133" s="209" t="str">
        <f ca="1">NewSKULighting!AC235</f>
        <v/>
      </c>
      <c r="W133" s="209" t="str">
        <f ca="1">NewSKULighting!AD235</f>
        <v/>
      </c>
      <c r="X133" s="209" t="str">
        <f ca="1">NewSKULighting!AE235</f>
        <v/>
      </c>
      <c r="Y133" s="209">
        <f ca="1">NewSKULighting!AF235</f>
        <v>0</v>
      </c>
      <c r="Z133" s="209" t="str">
        <f>NewSKULighting!AH235</f>
        <v/>
      </c>
      <c r="AA133" s="209">
        <f>NewSKULighting!AI235</f>
        <v>0</v>
      </c>
      <c r="AB133" s="209" t="str">
        <f>NewSKULighting!AJ235</f>
        <v>NA</v>
      </c>
      <c r="AC133" s="209" t="str">
        <f>NewSKULighting!AK235</f>
        <v/>
      </c>
      <c r="AD133" s="209">
        <f ca="1">NewSKULighting!AL235</f>
        <v>0</v>
      </c>
    </row>
    <row r="134" spans="1:30" x14ac:dyDescent="0.35">
      <c r="A134" s="26">
        <f>NewSKULighting!A236</f>
        <v>0</v>
      </c>
      <c r="B134" s="26">
        <f>NewSKULighting!B236</f>
        <v>0</v>
      </c>
      <c r="C134" s="26">
        <f>NewSKULighting!C236</f>
        <v>0</v>
      </c>
      <c r="D134" s="26">
        <f>NewSKULighting!D236</f>
        <v>0</v>
      </c>
      <c r="E134" s="26">
        <f>NewSKULighting!E236</f>
        <v>0</v>
      </c>
      <c r="F134" s="26" t="str">
        <f ca="1">NewSKULighting!F236</f>
        <v/>
      </c>
      <c r="G134" s="26" t="str">
        <f>NewSKULighting!G236</f>
        <v>None</v>
      </c>
      <c r="H134" s="26">
        <f>NewSKULighting!H236</f>
        <v>0</v>
      </c>
      <c r="I134" s="26" t="str">
        <f>NewSKULighting!I236</f>
        <v/>
      </c>
      <c r="J134" s="26">
        <f>NewSKULighting!J236</f>
        <v>0</v>
      </c>
      <c r="K134" s="26" t="str">
        <f>NewSKULighting!K236</f>
        <v/>
      </c>
      <c r="L134" s="26" t="str">
        <f>NewSKULighting!L236</f>
        <v/>
      </c>
      <c r="M134" s="26" t="str">
        <f>NewSKULighting!M236</f>
        <v>None</v>
      </c>
      <c r="N134" s="26">
        <f>NewSKULighting!N236</f>
        <v>0</v>
      </c>
      <c r="O134" s="26">
        <f>NewSKULighting!O236</f>
        <v>0</v>
      </c>
      <c r="P134" s="26">
        <f ca="1">NewSKULighting!P236</f>
        <v>0</v>
      </c>
      <c r="Q134" s="26">
        <f>NewSKULighting!Q236</f>
        <v>0</v>
      </c>
      <c r="R134" s="26">
        <f ca="1">NewSKULighting!R236</f>
        <v>0</v>
      </c>
      <c r="S134" s="26">
        <f>NewSKULighting!Y236</f>
        <v>0</v>
      </c>
      <c r="T134" s="26" t="str">
        <f ca="1">NewSKULighting!Z236</f>
        <v/>
      </c>
      <c r="U134" s="26">
        <f ca="1">NewSKULighting!AA236</f>
        <v>0</v>
      </c>
      <c r="V134" s="209" t="str">
        <f ca="1">NewSKULighting!AC236</f>
        <v/>
      </c>
      <c r="W134" s="209" t="str">
        <f ca="1">NewSKULighting!AD236</f>
        <v/>
      </c>
      <c r="X134" s="209" t="str">
        <f ca="1">NewSKULighting!AE236</f>
        <v/>
      </c>
      <c r="Y134" s="209">
        <f ca="1">NewSKULighting!AF236</f>
        <v>0</v>
      </c>
      <c r="Z134" s="209" t="str">
        <f>NewSKULighting!AH236</f>
        <v/>
      </c>
      <c r="AA134" s="209">
        <f>NewSKULighting!AI236</f>
        <v>0</v>
      </c>
      <c r="AB134" s="209" t="str">
        <f>NewSKULighting!AJ236</f>
        <v>NA</v>
      </c>
      <c r="AC134" s="209" t="str">
        <f>NewSKULighting!AK236</f>
        <v/>
      </c>
      <c r="AD134" s="209">
        <f ca="1">NewSKULighting!AL236</f>
        <v>0</v>
      </c>
    </row>
    <row r="135" spans="1:30" x14ac:dyDescent="0.35">
      <c r="A135" s="26">
        <f>NewSKULighting!A237</f>
        <v>0</v>
      </c>
      <c r="B135" s="26">
        <f>NewSKULighting!B237</f>
        <v>0</v>
      </c>
      <c r="C135" s="26">
        <f>NewSKULighting!C237</f>
        <v>0</v>
      </c>
      <c r="D135" s="26">
        <f>NewSKULighting!D237</f>
        <v>0</v>
      </c>
      <c r="E135" s="26">
        <f>NewSKULighting!E237</f>
        <v>0</v>
      </c>
      <c r="F135" s="26" t="str">
        <f ca="1">NewSKULighting!F237</f>
        <v/>
      </c>
      <c r="G135" s="26" t="str">
        <f>NewSKULighting!G237</f>
        <v>None</v>
      </c>
      <c r="H135" s="26">
        <f>NewSKULighting!H237</f>
        <v>0</v>
      </c>
      <c r="I135" s="26" t="str">
        <f>NewSKULighting!I237</f>
        <v/>
      </c>
      <c r="J135" s="26">
        <f>NewSKULighting!J237</f>
        <v>0</v>
      </c>
      <c r="K135" s="26" t="str">
        <f>NewSKULighting!K237</f>
        <v/>
      </c>
      <c r="L135" s="26" t="str">
        <f>NewSKULighting!L237</f>
        <v/>
      </c>
      <c r="M135" s="26" t="str">
        <f>NewSKULighting!M237</f>
        <v>None</v>
      </c>
      <c r="N135" s="26">
        <f>NewSKULighting!N237</f>
        <v>0</v>
      </c>
      <c r="O135" s="26">
        <f>NewSKULighting!O237</f>
        <v>0</v>
      </c>
      <c r="P135" s="26">
        <f ca="1">NewSKULighting!P237</f>
        <v>0</v>
      </c>
      <c r="Q135" s="26">
        <f>NewSKULighting!Q237</f>
        <v>0</v>
      </c>
      <c r="R135" s="26">
        <f ca="1">NewSKULighting!R237</f>
        <v>0</v>
      </c>
      <c r="S135" s="26">
        <f>NewSKULighting!Y237</f>
        <v>0</v>
      </c>
      <c r="T135" s="26" t="str">
        <f ca="1">NewSKULighting!Z237</f>
        <v/>
      </c>
      <c r="U135" s="26">
        <f ca="1">NewSKULighting!AA237</f>
        <v>0</v>
      </c>
      <c r="V135" s="209" t="str">
        <f ca="1">NewSKULighting!AC237</f>
        <v/>
      </c>
      <c r="W135" s="209" t="str">
        <f ca="1">NewSKULighting!AD237</f>
        <v/>
      </c>
      <c r="X135" s="209" t="str">
        <f ca="1">NewSKULighting!AE237</f>
        <v/>
      </c>
      <c r="Y135" s="209">
        <f ca="1">NewSKULighting!AF237</f>
        <v>0</v>
      </c>
      <c r="Z135" s="209" t="str">
        <f>NewSKULighting!AH237</f>
        <v/>
      </c>
      <c r="AA135" s="209">
        <f>NewSKULighting!AI237</f>
        <v>0</v>
      </c>
      <c r="AB135" s="209" t="str">
        <f>NewSKULighting!AJ237</f>
        <v>NA</v>
      </c>
      <c r="AC135" s="209" t="str">
        <f>NewSKULighting!AK237</f>
        <v/>
      </c>
      <c r="AD135" s="209">
        <f ca="1">NewSKULighting!AL237</f>
        <v>0</v>
      </c>
    </row>
    <row r="136" spans="1:30" x14ac:dyDescent="0.35">
      <c r="A136" s="26">
        <f>NewSKULighting!A238</f>
        <v>0</v>
      </c>
      <c r="B136" s="26">
        <f>NewSKULighting!B238</f>
        <v>0</v>
      </c>
      <c r="C136" s="26">
        <f>NewSKULighting!C238</f>
        <v>0</v>
      </c>
      <c r="D136" s="26">
        <f>NewSKULighting!D238</f>
        <v>0</v>
      </c>
      <c r="E136" s="26">
        <f>NewSKULighting!E238</f>
        <v>0</v>
      </c>
      <c r="F136" s="26" t="str">
        <f ca="1">NewSKULighting!F238</f>
        <v/>
      </c>
      <c r="G136" s="26" t="str">
        <f>NewSKULighting!G238</f>
        <v>None</v>
      </c>
      <c r="H136" s="26">
        <f>NewSKULighting!H238</f>
        <v>0</v>
      </c>
      <c r="I136" s="26" t="str">
        <f>NewSKULighting!I238</f>
        <v/>
      </c>
      <c r="J136" s="26">
        <f>NewSKULighting!J238</f>
        <v>0</v>
      </c>
      <c r="K136" s="26" t="str">
        <f>NewSKULighting!K238</f>
        <v/>
      </c>
      <c r="L136" s="26" t="str">
        <f>NewSKULighting!L238</f>
        <v/>
      </c>
      <c r="M136" s="26" t="str">
        <f>NewSKULighting!M238</f>
        <v>None</v>
      </c>
      <c r="N136" s="26">
        <f>NewSKULighting!N238</f>
        <v>0</v>
      </c>
      <c r="O136" s="26">
        <f>NewSKULighting!O238</f>
        <v>0</v>
      </c>
      <c r="P136" s="26">
        <f ca="1">NewSKULighting!P238</f>
        <v>0</v>
      </c>
      <c r="Q136" s="26">
        <f>NewSKULighting!Q238</f>
        <v>0</v>
      </c>
      <c r="R136" s="26">
        <f ca="1">NewSKULighting!R238</f>
        <v>0</v>
      </c>
      <c r="S136" s="26">
        <f>NewSKULighting!Y238</f>
        <v>0</v>
      </c>
      <c r="T136" s="26" t="str">
        <f ca="1">NewSKULighting!Z238</f>
        <v/>
      </c>
      <c r="U136" s="26">
        <f ca="1">NewSKULighting!AA238</f>
        <v>0</v>
      </c>
      <c r="V136" s="209" t="str">
        <f ca="1">NewSKULighting!AC238</f>
        <v/>
      </c>
      <c r="W136" s="209" t="str">
        <f ca="1">NewSKULighting!AD238</f>
        <v/>
      </c>
      <c r="X136" s="209" t="str">
        <f ca="1">NewSKULighting!AE238</f>
        <v/>
      </c>
      <c r="Y136" s="209">
        <f ca="1">NewSKULighting!AF238</f>
        <v>0</v>
      </c>
      <c r="Z136" s="209" t="str">
        <f>NewSKULighting!AH238</f>
        <v/>
      </c>
      <c r="AA136" s="209">
        <f>NewSKULighting!AI238</f>
        <v>0</v>
      </c>
      <c r="AB136" s="209" t="str">
        <f>NewSKULighting!AJ238</f>
        <v>NA</v>
      </c>
      <c r="AC136" s="209" t="str">
        <f>NewSKULighting!AK238</f>
        <v/>
      </c>
      <c r="AD136" s="209">
        <f ca="1">NewSKULighting!AL238</f>
        <v>0</v>
      </c>
    </row>
    <row r="137" spans="1:30" x14ac:dyDescent="0.35">
      <c r="A137" s="26">
        <f>NewSKULighting!A239</f>
        <v>0</v>
      </c>
      <c r="B137" s="26">
        <f>NewSKULighting!B239</f>
        <v>0</v>
      </c>
      <c r="C137" s="26">
        <f>NewSKULighting!C239</f>
        <v>0</v>
      </c>
      <c r="D137" s="26">
        <f>NewSKULighting!D239</f>
        <v>0</v>
      </c>
      <c r="E137" s="26">
        <f>NewSKULighting!E239</f>
        <v>0</v>
      </c>
      <c r="F137" s="26" t="str">
        <f ca="1">NewSKULighting!F239</f>
        <v/>
      </c>
      <c r="G137" s="26" t="str">
        <f>NewSKULighting!G239</f>
        <v>None</v>
      </c>
      <c r="H137" s="26">
        <f>NewSKULighting!H239</f>
        <v>0</v>
      </c>
      <c r="I137" s="26" t="str">
        <f>NewSKULighting!I239</f>
        <v/>
      </c>
      <c r="J137" s="26">
        <f>NewSKULighting!J239</f>
        <v>0</v>
      </c>
      <c r="K137" s="26" t="str">
        <f>NewSKULighting!K239</f>
        <v/>
      </c>
      <c r="L137" s="26" t="str">
        <f>NewSKULighting!L239</f>
        <v/>
      </c>
      <c r="M137" s="26" t="str">
        <f>NewSKULighting!M239</f>
        <v>None</v>
      </c>
      <c r="N137" s="26">
        <f>NewSKULighting!N239</f>
        <v>0</v>
      </c>
      <c r="O137" s="26">
        <f>NewSKULighting!O239</f>
        <v>0</v>
      </c>
      <c r="P137" s="26">
        <f ca="1">NewSKULighting!P239</f>
        <v>0</v>
      </c>
      <c r="Q137" s="26">
        <f>NewSKULighting!Q239</f>
        <v>0</v>
      </c>
      <c r="R137" s="26">
        <f ca="1">NewSKULighting!R239</f>
        <v>0</v>
      </c>
      <c r="S137" s="26">
        <f>NewSKULighting!Y239</f>
        <v>0</v>
      </c>
      <c r="T137" s="26" t="str">
        <f ca="1">NewSKULighting!Z239</f>
        <v/>
      </c>
      <c r="U137" s="26">
        <f ca="1">NewSKULighting!AA239</f>
        <v>0</v>
      </c>
      <c r="V137" s="209" t="str">
        <f ca="1">NewSKULighting!AC239</f>
        <v/>
      </c>
      <c r="W137" s="209" t="str">
        <f ca="1">NewSKULighting!AD239</f>
        <v/>
      </c>
      <c r="X137" s="209" t="str">
        <f ca="1">NewSKULighting!AE239</f>
        <v/>
      </c>
      <c r="Y137" s="209">
        <f ca="1">NewSKULighting!AF239</f>
        <v>0</v>
      </c>
      <c r="Z137" s="209" t="str">
        <f>NewSKULighting!AH239</f>
        <v/>
      </c>
      <c r="AA137" s="209">
        <f>NewSKULighting!AI239</f>
        <v>0</v>
      </c>
      <c r="AB137" s="209" t="str">
        <f>NewSKULighting!AJ239</f>
        <v>NA</v>
      </c>
      <c r="AC137" s="209" t="str">
        <f>NewSKULighting!AK239</f>
        <v/>
      </c>
      <c r="AD137" s="209">
        <f ca="1">NewSKULighting!AL239</f>
        <v>0</v>
      </c>
    </row>
    <row r="138" spans="1:30" x14ac:dyDescent="0.35">
      <c r="A138" s="26">
        <f>NewSKULighting!A240</f>
        <v>0</v>
      </c>
      <c r="B138" s="26">
        <f>NewSKULighting!B240</f>
        <v>0</v>
      </c>
      <c r="C138" s="26">
        <f>NewSKULighting!C240</f>
        <v>0</v>
      </c>
      <c r="D138" s="26">
        <f>NewSKULighting!D240</f>
        <v>0</v>
      </c>
      <c r="E138" s="26">
        <f>NewSKULighting!E240</f>
        <v>0</v>
      </c>
      <c r="F138" s="26" t="str">
        <f ca="1">NewSKULighting!F240</f>
        <v/>
      </c>
      <c r="G138" s="26" t="str">
        <f>NewSKULighting!G240</f>
        <v>None</v>
      </c>
      <c r="H138" s="26">
        <f>NewSKULighting!H240</f>
        <v>0</v>
      </c>
      <c r="I138" s="26" t="str">
        <f>NewSKULighting!I240</f>
        <v/>
      </c>
      <c r="J138" s="26">
        <f>NewSKULighting!J240</f>
        <v>0</v>
      </c>
      <c r="K138" s="26" t="str">
        <f>NewSKULighting!K240</f>
        <v/>
      </c>
      <c r="L138" s="26" t="str">
        <f>NewSKULighting!L240</f>
        <v/>
      </c>
      <c r="M138" s="26" t="str">
        <f>NewSKULighting!M240</f>
        <v>None</v>
      </c>
      <c r="N138" s="26">
        <f>NewSKULighting!N240</f>
        <v>0</v>
      </c>
      <c r="O138" s="26">
        <f>NewSKULighting!O240</f>
        <v>0</v>
      </c>
      <c r="P138" s="26">
        <f ca="1">NewSKULighting!P240</f>
        <v>0</v>
      </c>
      <c r="Q138" s="26">
        <f>NewSKULighting!Q240</f>
        <v>0</v>
      </c>
      <c r="R138" s="26">
        <f ca="1">NewSKULighting!R240</f>
        <v>0</v>
      </c>
      <c r="S138" s="26">
        <f>NewSKULighting!Y240</f>
        <v>0</v>
      </c>
      <c r="T138" s="26" t="str">
        <f ca="1">NewSKULighting!Z240</f>
        <v/>
      </c>
      <c r="U138" s="26">
        <f ca="1">NewSKULighting!AA240</f>
        <v>0</v>
      </c>
      <c r="V138" s="209" t="str">
        <f ca="1">NewSKULighting!AC240</f>
        <v/>
      </c>
      <c r="W138" s="209" t="str">
        <f ca="1">NewSKULighting!AD240</f>
        <v/>
      </c>
      <c r="X138" s="209" t="str">
        <f ca="1">NewSKULighting!AE240</f>
        <v/>
      </c>
      <c r="Y138" s="209">
        <f ca="1">NewSKULighting!AF240</f>
        <v>0</v>
      </c>
      <c r="Z138" s="209" t="str">
        <f>NewSKULighting!AH240</f>
        <v/>
      </c>
      <c r="AA138" s="209">
        <f>NewSKULighting!AI240</f>
        <v>0</v>
      </c>
      <c r="AB138" s="209" t="str">
        <f>NewSKULighting!AJ240</f>
        <v>NA</v>
      </c>
      <c r="AC138" s="209" t="str">
        <f>NewSKULighting!AK240</f>
        <v/>
      </c>
      <c r="AD138" s="209">
        <f ca="1">NewSKULighting!AL240</f>
        <v>0</v>
      </c>
    </row>
    <row r="139" spans="1:30" x14ac:dyDescent="0.35">
      <c r="A139" s="26">
        <f>NewSKULighting!A241</f>
        <v>0</v>
      </c>
      <c r="B139" s="26">
        <f>NewSKULighting!B241</f>
        <v>0</v>
      </c>
      <c r="C139" s="26">
        <f>NewSKULighting!C241</f>
        <v>0</v>
      </c>
      <c r="D139" s="26">
        <f>NewSKULighting!D241</f>
        <v>0</v>
      </c>
      <c r="E139" s="26">
        <f>NewSKULighting!E241</f>
        <v>0</v>
      </c>
      <c r="F139" s="26" t="str">
        <f ca="1">NewSKULighting!F241</f>
        <v/>
      </c>
      <c r="G139" s="26" t="str">
        <f>NewSKULighting!G241</f>
        <v>None</v>
      </c>
      <c r="H139" s="26">
        <f>NewSKULighting!H241</f>
        <v>0</v>
      </c>
      <c r="I139" s="26" t="str">
        <f>NewSKULighting!I241</f>
        <v/>
      </c>
      <c r="J139" s="26">
        <f>NewSKULighting!J241</f>
        <v>0</v>
      </c>
      <c r="K139" s="26" t="str">
        <f>NewSKULighting!K241</f>
        <v/>
      </c>
      <c r="L139" s="26" t="str">
        <f>NewSKULighting!L241</f>
        <v/>
      </c>
      <c r="M139" s="26" t="str">
        <f>NewSKULighting!M241</f>
        <v>None</v>
      </c>
      <c r="N139" s="26">
        <f>NewSKULighting!N241</f>
        <v>0</v>
      </c>
      <c r="O139" s="26">
        <f>NewSKULighting!O241</f>
        <v>0</v>
      </c>
      <c r="P139" s="26">
        <f ca="1">NewSKULighting!P241</f>
        <v>0</v>
      </c>
      <c r="Q139" s="26">
        <f>NewSKULighting!Q241</f>
        <v>0</v>
      </c>
      <c r="R139" s="26">
        <f ca="1">NewSKULighting!R241</f>
        <v>0</v>
      </c>
      <c r="S139" s="26">
        <f>NewSKULighting!Y241</f>
        <v>0</v>
      </c>
      <c r="T139" s="26" t="str">
        <f ca="1">NewSKULighting!Z241</f>
        <v/>
      </c>
      <c r="U139" s="26">
        <f ca="1">NewSKULighting!AA241</f>
        <v>0</v>
      </c>
      <c r="V139" s="209" t="str">
        <f ca="1">NewSKULighting!AC241</f>
        <v/>
      </c>
      <c r="W139" s="209" t="str">
        <f ca="1">NewSKULighting!AD241</f>
        <v/>
      </c>
      <c r="X139" s="209" t="str">
        <f ca="1">NewSKULighting!AE241</f>
        <v/>
      </c>
      <c r="Y139" s="209">
        <f ca="1">NewSKULighting!AF241</f>
        <v>0</v>
      </c>
      <c r="Z139" s="209" t="str">
        <f>NewSKULighting!AH241</f>
        <v/>
      </c>
      <c r="AA139" s="209">
        <f>NewSKULighting!AI241</f>
        <v>0</v>
      </c>
      <c r="AB139" s="209" t="str">
        <f>NewSKULighting!AJ241</f>
        <v>NA</v>
      </c>
      <c r="AC139" s="209" t="str">
        <f>NewSKULighting!AK241</f>
        <v/>
      </c>
      <c r="AD139" s="209">
        <f ca="1">NewSKULighting!AL241</f>
        <v>0</v>
      </c>
    </row>
    <row r="140" spans="1:30" x14ac:dyDescent="0.35">
      <c r="A140" s="26">
        <f>NewSKULighting!A242</f>
        <v>0</v>
      </c>
      <c r="B140" s="26">
        <f>NewSKULighting!B242</f>
        <v>0</v>
      </c>
      <c r="C140" s="26">
        <f>NewSKULighting!C242</f>
        <v>0</v>
      </c>
      <c r="D140" s="26">
        <f>NewSKULighting!D242</f>
        <v>0</v>
      </c>
      <c r="E140" s="26">
        <f>NewSKULighting!E242</f>
        <v>0</v>
      </c>
      <c r="F140" s="26" t="str">
        <f ca="1">NewSKULighting!F242</f>
        <v/>
      </c>
      <c r="G140" s="26" t="str">
        <f>NewSKULighting!G242</f>
        <v>None</v>
      </c>
      <c r="H140" s="26">
        <f>NewSKULighting!H242</f>
        <v>0</v>
      </c>
      <c r="I140" s="26" t="str">
        <f>NewSKULighting!I242</f>
        <v/>
      </c>
      <c r="J140" s="26">
        <f>NewSKULighting!J242</f>
        <v>0</v>
      </c>
      <c r="K140" s="26" t="str">
        <f>NewSKULighting!K242</f>
        <v/>
      </c>
      <c r="L140" s="26" t="str">
        <f>NewSKULighting!L242</f>
        <v/>
      </c>
      <c r="M140" s="26" t="str">
        <f>NewSKULighting!M242</f>
        <v>None</v>
      </c>
      <c r="N140" s="26">
        <f>NewSKULighting!N242</f>
        <v>0</v>
      </c>
      <c r="O140" s="26">
        <f>NewSKULighting!O242</f>
        <v>0</v>
      </c>
      <c r="P140" s="26">
        <f ca="1">NewSKULighting!P242</f>
        <v>0</v>
      </c>
      <c r="Q140" s="26">
        <f>NewSKULighting!Q242</f>
        <v>0</v>
      </c>
      <c r="R140" s="26">
        <f ca="1">NewSKULighting!R242</f>
        <v>0</v>
      </c>
      <c r="S140" s="26">
        <f>NewSKULighting!Y242</f>
        <v>0</v>
      </c>
      <c r="T140" s="26" t="str">
        <f ca="1">NewSKULighting!Z242</f>
        <v/>
      </c>
      <c r="U140" s="26">
        <f ca="1">NewSKULighting!AA242</f>
        <v>0</v>
      </c>
      <c r="V140" s="209" t="str">
        <f ca="1">NewSKULighting!AC242</f>
        <v/>
      </c>
      <c r="W140" s="209" t="str">
        <f ca="1">NewSKULighting!AD242</f>
        <v/>
      </c>
      <c r="X140" s="209" t="str">
        <f ca="1">NewSKULighting!AE242</f>
        <v/>
      </c>
      <c r="Y140" s="209">
        <f ca="1">NewSKULighting!AF242</f>
        <v>0</v>
      </c>
      <c r="Z140" s="209" t="str">
        <f>NewSKULighting!AH242</f>
        <v/>
      </c>
      <c r="AA140" s="209">
        <f>NewSKULighting!AI242</f>
        <v>0</v>
      </c>
      <c r="AB140" s="209" t="str">
        <f>NewSKULighting!AJ242</f>
        <v>NA</v>
      </c>
      <c r="AC140" s="209" t="str">
        <f>NewSKULighting!AK242</f>
        <v/>
      </c>
      <c r="AD140" s="209">
        <f ca="1">NewSKULighting!AL242</f>
        <v>0</v>
      </c>
    </row>
    <row r="141" spans="1:30" x14ac:dyDescent="0.35">
      <c r="A141" s="26">
        <f>NewSKULighting!A243</f>
        <v>0</v>
      </c>
      <c r="B141" s="26">
        <f>NewSKULighting!B243</f>
        <v>0</v>
      </c>
      <c r="C141" s="26">
        <f>NewSKULighting!C243</f>
        <v>0</v>
      </c>
      <c r="D141" s="26">
        <f>NewSKULighting!D243</f>
        <v>0</v>
      </c>
      <c r="E141" s="26">
        <f>NewSKULighting!E243</f>
        <v>0</v>
      </c>
      <c r="F141" s="26" t="str">
        <f ca="1">NewSKULighting!F243</f>
        <v/>
      </c>
      <c r="G141" s="26" t="str">
        <f>NewSKULighting!G243</f>
        <v>None</v>
      </c>
      <c r="H141" s="26">
        <f>NewSKULighting!H243</f>
        <v>0</v>
      </c>
      <c r="I141" s="26" t="str">
        <f>NewSKULighting!I243</f>
        <v/>
      </c>
      <c r="J141" s="26">
        <f>NewSKULighting!J243</f>
        <v>0</v>
      </c>
      <c r="K141" s="26" t="str">
        <f>NewSKULighting!K243</f>
        <v/>
      </c>
      <c r="L141" s="26" t="str">
        <f>NewSKULighting!L243</f>
        <v/>
      </c>
      <c r="M141" s="26" t="str">
        <f>NewSKULighting!M243</f>
        <v>None</v>
      </c>
      <c r="N141" s="26">
        <f>NewSKULighting!N243</f>
        <v>0</v>
      </c>
      <c r="O141" s="26">
        <f>NewSKULighting!O243</f>
        <v>0</v>
      </c>
      <c r="P141" s="26">
        <f ca="1">NewSKULighting!P243</f>
        <v>0</v>
      </c>
      <c r="Q141" s="26">
        <f>NewSKULighting!Q243</f>
        <v>0</v>
      </c>
      <c r="R141" s="26">
        <f ca="1">NewSKULighting!R243</f>
        <v>0</v>
      </c>
      <c r="S141" s="26">
        <f>NewSKULighting!Y243</f>
        <v>0</v>
      </c>
      <c r="T141" s="26" t="str">
        <f ca="1">NewSKULighting!Z243</f>
        <v/>
      </c>
      <c r="U141" s="26">
        <f ca="1">NewSKULighting!AA243</f>
        <v>0</v>
      </c>
      <c r="V141" s="209" t="str">
        <f ca="1">NewSKULighting!AC243</f>
        <v/>
      </c>
      <c r="W141" s="209" t="str">
        <f ca="1">NewSKULighting!AD243</f>
        <v/>
      </c>
      <c r="X141" s="209" t="str">
        <f ca="1">NewSKULighting!AE243</f>
        <v/>
      </c>
      <c r="Y141" s="209">
        <f ca="1">NewSKULighting!AF243</f>
        <v>0</v>
      </c>
      <c r="Z141" s="209" t="str">
        <f>NewSKULighting!AH243</f>
        <v/>
      </c>
      <c r="AA141" s="209">
        <f>NewSKULighting!AI243</f>
        <v>0</v>
      </c>
      <c r="AB141" s="209" t="str">
        <f>NewSKULighting!AJ243</f>
        <v>NA</v>
      </c>
      <c r="AC141" s="209" t="str">
        <f>NewSKULighting!AK243</f>
        <v/>
      </c>
      <c r="AD141" s="209">
        <f ca="1">NewSKULighting!AL243</f>
        <v>0</v>
      </c>
    </row>
    <row r="142" spans="1:30" x14ac:dyDescent="0.35">
      <c r="A142" s="26">
        <f>NewSKULighting!A244</f>
        <v>0</v>
      </c>
      <c r="B142" s="26">
        <f>NewSKULighting!B244</f>
        <v>0</v>
      </c>
      <c r="C142" s="26">
        <f>NewSKULighting!C244</f>
        <v>0</v>
      </c>
      <c r="D142" s="26">
        <f>NewSKULighting!D244</f>
        <v>0</v>
      </c>
      <c r="E142" s="26">
        <f>NewSKULighting!E244</f>
        <v>0</v>
      </c>
      <c r="F142" s="26" t="str">
        <f ca="1">NewSKULighting!F244</f>
        <v/>
      </c>
      <c r="G142" s="26" t="str">
        <f>NewSKULighting!G244</f>
        <v>None</v>
      </c>
      <c r="H142" s="26">
        <f>NewSKULighting!H244</f>
        <v>0</v>
      </c>
      <c r="I142" s="26" t="str">
        <f>NewSKULighting!I244</f>
        <v/>
      </c>
      <c r="J142" s="26">
        <f>NewSKULighting!J244</f>
        <v>0</v>
      </c>
      <c r="K142" s="26" t="str">
        <f>NewSKULighting!K244</f>
        <v/>
      </c>
      <c r="L142" s="26" t="str">
        <f>NewSKULighting!L244</f>
        <v/>
      </c>
      <c r="M142" s="26" t="str">
        <f>NewSKULighting!M244</f>
        <v>None</v>
      </c>
      <c r="N142" s="26">
        <f>NewSKULighting!N244</f>
        <v>0</v>
      </c>
      <c r="O142" s="26">
        <f>NewSKULighting!O244</f>
        <v>0</v>
      </c>
      <c r="P142" s="26">
        <f ca="1">NewSKULighting!P244</f>
        <v>0</v>
      </c>
      <c r="Q142" s="26">
        <f>NewSKULighting!Q244</f>
        <v>0</v>
      </c>
      <c r="R142" s="26">
        <f ca="1">NewSKULighting!R244</f>
        <v>0</v>
      </c>
      <c r="S142" s="26">
        <f>NewSKULighting!Y244</f>
        <v>0</v>
      </c>
      <c r="T142" s="26" t="str">
        <f ca="1">NewSKULighting!Z244</f>
        <v/>
      </c>
      <c r="U142" s="26">
        <f ca="1">NewSKULighting!AA244</f>
        <v>0</v>
      </c>
      <c r="V142" s="209" t="str">
        <f ca="1">NewSKULighting!AC244</f>
        <v/>
      </c>
      <c r="W142" s="209" t="str">
        <f ca="1">NewSKULighting!AD244</f>
        <v/>
      </c>
      <c r="X142" s="209" t="str">
        <f ca="1">NewSKULighting!AE244</f>
        <v/>
      </c>
      <c r="Y142" s="209">
        <f ca="1">NewSKULighting!AF244</f>
        <v>0</v>
      </c>
      <c r="Z142" s="209" t="str">
        <f>NewSKULighting!AH244</f>
        <v/>
      </c>
      <c r="AA142" s="209">
        <f>NewSKULighting!AI244</f>
        <v>0</v>
      </c>
      <c r="AB142" s="209" t="str">
        <f>NewSKULighting!AJ244</f>
        <v>NA</v>
      </c>
      <c r="AC142" s="209" t="str">
        <f>NewSKULighting!AK244</f>
        <v/>
      </c>
      <c r="AD142" s="209">
        <f ca="1">NewSKULighting!AL244</f>
        <v>0</v>
      </c>
    </row>
    <row r="143" spans="1:30" x14ac:dyDescent="0.35">
      <c r="A143" s="26">
        <f>NewSKULighting!A245</f>
        <v>0</v>
      </c>
      <c r="B143" s="26">
        <f>NewSKULighting!B245</f>
        <v>0</v>
      </c>
      <c r="C143" s="26">
        <f>NewSKULighting!C245</f>
        <v>0</v>
      </c>
      <c r="D143" s="26">
        <f>NewSKULighting!D245</f>
        <v>0</v>
      </c>
      <c r="E143" s="26">
        <f>NewSKULighting!E245</f>
        <v>0</v>
      </c>
      <c r="F143" s="26" t="str">
        <f ca="1">NewSKULighting!F245</f>
        <v/>
      </c>
      <c r="G143" s="26" t="str">
        <f>NewSKULighting!G245</f>
        <v>None</v>
      </c>
      <c r="H143" s="26">
        <f>NewSKULighting!H245</f>
        <v>0</v>
      </c>
      <c r="I143" s="26" t="str">
        <f>NewSKULighting!I245</f>
        <v/>
      </c>
      <c r="J143" s="26">
        <f>NewSKULighting!J245</f>
        <v>0</v>
      </c>
      <c r="K143" s="26" t="str">
        <f>NewSKULighting!K245</f>
        <v/>
      </c>
      <c r="L143" s="26" t="str">
        <f>NewSKULighting!L245</f>
        <v/>
      </c>
      <c r="M143" s="26" t="str">
        <f>NewSKULighting!M245</f>
        <v>None</v>
      </c>
      <c r="N143" s="26">
        <f>NewSKULighting!N245</f>
        <v>0</v>
      </c>
      <c r="O143" s="26">
        <f>NewSKULighting!O245</f>
        <v>0</v>
      </c>
      <c r="P143" s="26">
        <f ca="1">NewSKULighting!P245</f>
        <v>0</v>
      </c>
      <c r="Q143" s="26">
        <f>NewSKULighting!Q245</f>
        <v>0</v>
      </c>
      <c r="R143" s="26">
        <f ca="1">NewSKULighting!R245</f>
        <v>0</v>
      </c>
      <c r="S143" s="26">
        <f>NewSKULighting!Y245</f>
        <v>0</v>
      </c>
      <c r="T143" s="26" t="str">
        <f ca="1">NewSKULighting!Z245</f>
        <v/>
      </c>
      <c r="U143" s="26">
        <f ca="1">NewSKULighting!AA245</f>
        <v>0</v>
      </c>
      <c r="V143" s="209" t="str">
        <f ca="1">NewSKULighting!AC245</f>
        <v/>
      </c>
      <c r="W143" s="209" t="str">
        <f ca="1">NewSKULighting!AD245</f>
        <v/>
      </c>
      <c r="X143" s="209" t="str">
        <f ca="1">NewSKULighting!AE245</f>
        <v/>
      </c>
      <c r="Y143" s="209">
        <f ca="1">NewSKULighting!AF245</f>
        <v>0</v>
      </c>
      <c r="Z143" s="209" t="str">
        <f>NewSKULighting!AH245</f>
        <v/>
      </c>
      <c r="AA143" s="209">
        <f>NewSKULighting!AI245</f>
        <v>0</v>
      </c>
      <c r="AB143" s="209" t="str">
        <f>NewSKULighting!AJ245</f>
        <v>NA</v>
      </c>
      <c r="AC143" s="209" t="str">
        <f>NewSKULighting!AK245</f>
        <v/>
      </c>
      <c r="AD143" s="209">
        <f ca="1">NewSKULighting!AL245</f>
        <v>0</v>
      </c>
    </row>
    <row r="144" spans="1:30" x14ac:dyDescent="0.35">
      <c r="A144" s="26">
        <f>NewSKULighting!A246</f>
        <v>0</v>
      </c>
      <c r="B144" s="26">
        <f>NewSKULighting!B246</f>
        <v>0</v>
      </c>
      <c r="C144" s="26">
        <f>NewSKULighting!C246</f>
        <v>0</v>
      </c>
      <c r="D144" s="26">
        <f>NewSKULighting!D246</f>
        <v>0</v>
      </c>
      <c r="E144" s="26">
        <f>NewSKULighting!E246</f>
        <v>0</v>
      </c>
      <c r="F144" s="26" t="str">
        <f ca="1">NewSKULighting!F246</f>
        <v/>
      </c>
      <c r="G144" s="26" t="str">
        <f>NewSKULighting!G246</f>
        <v>None</v>
      </c>
      <c r="H144" s="26">
        <f>NewSKULighting!H246</f>
        <v>0</v>
      </c>
      <c r="I144" s="26" t="str">
        <f>NewSKULighting!I246</f>
        <v/>
      </c>
      <c r="J144" s="26">
        <f>NewSKULighting!J246</f>
        <v>0</v>
      </c>
      <c r="K144" s="26" t="str">
        <f>NewSKULighting!K246</f>
        <v/>
      </c>
      <c r="L144" s="26" t="str">
        <f>NewSKULighting!L246</f>
        <v/>
      </c>
      <c r="M144" s="26" t="str">
        <f>NewSKULighting!M246</f>
        <v>None</v>
      </c>
      <c r="N144" s="26">
        <f>NewSKULighting!N246</f>
        <v>0</v>
      </c>
      <c r="O144" s="26">
        <f>NewSKULighting!O246</f>
        <v>0</v>
      </c>
      <c r="P144" s="26">
        <f ca="1">NewSKULighting!P246</f>
        <v>0</v>
      </c>
      <c r="Q144" s="26">
        <f>NewSKULighting!Q246</f>
        <v>0</v>
      </c>
      <c r="R144" s="26">
        <f ca="1">NewSKULighting!R246</f>
        <v>0</v>
      </c>
      <c r="S144" s="26">
        <f>NewSKULighting!Y246</f>
        <v>0</v>
      </c>
      <c r="T144" s="26" t="str">
        <f ca="1">NewSKULighting!Z246</f>
        <v/>
      </c>
      <c r="U144" s="26">
        <f ca="1">NewSKULighting!AA246</f>
        <v>0</v>
      </c>
      <c r="V144" s="209" t="str">
        <f ca="1">NewSKULighting!AC246</f>
        <v/>
      </c>
      <c r="W144" s="209" t="str">
        <f ca="1">NewSKULighting!AD246</f>
        <v/>
      </c>
      <c r="X144" s="209" t="str">
        <f ca="1">NewSKULighting!AE246</f>
        <v/>
      </c>
      <c r="Y144" s="209">
        <f ca="1">NewSKULighting!AF246</f>
        <v>0</v>
      </c>
      <c r="Z144" s="209" t="str">
        <f>NewSKULighting!AH246</f>
        <v/>
      </c>
      <c r="AA144" s="209">
        <f>NewSKULighting!AI246</f>
        <v>0</v>
      </c>
      <c r="AB144" s="209" t="str">
        <f>NewSKULighting!AJ246</f>
        <v>NA</v>
      </c>
      <c r="AC144" s="209" t="str">
        <f>NewSKULighting!AK246</f>
        <v/>
      </c>
      <c r="AD144" s="209">
        <f ca="1">NewSKULighting!AL246</f>
        <v>0</v>
      </c>
    </row>
    <row r="145" spans="1:30" x14ac:dyDescent="0.35">
      <c r="A145" s="26">
        <f>NewSKULighting!A247</f>
        <v>0</v>
      </c>
      <c r="B145" s="26">
        <f>NewSKULighting!B247</f>
        <v>0</v>
      </c>
      <c r="C145" s="26">
        <f>NewSKULighting!C247</f>
        <v>0</v>
      </c>
      <c r="D145" s="26">
        <f>NewSKULighting!D247</f>
        <v>0</v>
      </c>
      <c r="E145" s="26">
        <f>NewSKULighting!E247</f>
        <v>0</v>
      </c>
      <c r="F145" s="26" t="str">
        <f ca="1">NewSKULighting!F247</f>
        <v/>
      </c>
      <c r="G145" s="26" t="str">
        <f>NewSKULighting!G247</f>
        <v>None</v>
      </c>
      <c r="H145" s="26">
        <f>NewSKULighting!H247</f>
        <v>0</v>
      </c>
      <c r="I145" s="26" t="str">
        <f>NewSKULighting!I247</f>
        <v/>
      </c>
      <c r="J145" s="26">
        <f>NewSKULighting!J247</f>
        <v>0</v>
      </c>
      <c r="K145" s="26" t="str">
        <f>NewSKULighting!K247</f>
        <v/>
      </c>
      <c r="L145" s="26" t="str">
        <f>NewSKULighting!L247</f>
        <v/>
      </c>
      <c r="M145" s="26" t="str">
        <f>NewSKULighting!M247</f>
        <v>None</v>
      </c>
      <c r="N145" s="26">
        <f>NewSKULighting!N247</f>
        <v>0</v>
      </c>
      <c r="O145" s="26">
        <f>NewSKULighting!O247</f>
        <v>0</v>
      </c>
      <c r="P145" s="26">
        <f ca="1">NewSKULighting!P247</f>
        <v>0</v>
      </c>
      <c r="Q145" s="26">
        <f>NewSKULighting!Q247</f>
        <v>0</v>
      </c>
      <c r="R145" s="26">
        <f ca="1">NewSKULighting!R247</f>
        <v>0</v>
      </c>
      <c r="S145" s="26">
        <f>NewSKULighting!Y247</f>
        <v>0</v>
      </c>
      <c r="T145" s="26" t="str">
        <f ca="1">NewSKULighting!Z247</f>
        <v/>
      </c>
      <c r="U145" s="26">
        <f ca="1">NewSKULighting!AA247</f>
        <v>0</v>
      </c>
      <c r="V145" s="209" t="str">
        <f ca="1">NewSKULighting!AC247</f>
        <v/>
      </c>
      <c r="W145" s="209" t="str">
        <f ca="1">NewSKULighting!AD247</f>
        <v/>
      </c>
      <c r="X145" s="209" t="str">
        <f ca="1">NewSKULighting!AE247</f>
        <v/>
      </c>
      <c r="Y145" s="209">
        <f ca="1">NewSKULighting!AF247</f>
        <v>0</v>
      </c>
      <c r="Z145" s="209" t="str">
        <f>NewSKULighting!AH247</f>
        <v/>
      </c>
      <c r="AA145" s="209">
        <f>NewSKULighting!AI247</f>
        <v>0</v>
      </c>
      <c r="AB145" s="209" t="str">
        <f>NewSKULighting!AJ247</f>
        <v>NA</v>
      </c>
      <c r="AC145" s="209" t="str">
        <f>NewSKULighting!AK247</f>
        <v/>
      </c>
      <c r="AD145" s="209">
        <f ca="1">NewSKULighting!AL247</f>
        <v>0</v>
      </c>
    </row>
    <row r="146" spans="1:30" x14ac:dyDescent="0.35">
      <c r="A146" s="26">
        <f>NewSKULighting!A248</f>
        <v>0</v>
      </c>
      <c r="B146" s="26">
        <f>NewSKULighting!B248</f>
        <v>0</v>
      </c>
      <c r="C146" s="26">
        <f>NewSKULighting!C248</f>
        <v>0</v>
      </c>
      <c r="D146" s="26">
        <f>NewSKULighting!D248</f>
        <v>0</v>
      </c>
      <c r="E146" s="26">
        <f>NewSKULighting!E248</f>
        <v>0</v>
      </c>
      <c r="F146" s="26" t="str">
        <f ca="1">NewSKULighting!F248</f>
        <v/>
      </c>
      <c r="G146" s="26" t="str">
        <f>NewSKULighting!G248</f>
        <v>None</v>
      </c>
      <c r="H146" s="26">
        <f>NewSKULighting!H248</f>
        <v>0</v>
      </c>
      <c r="I146" s="26" t="str">
        <f>NewSKULighting!I248</f>
        <v/>
      </c>
      <c r="J146" s="26">
        <f>NewSKULighting!J248</f>
        <v>0</v>
      </c>
      <c r="K146" s="26" t="str">
        <f>NewSKULighting!K248</f>
        <v/>
      </c>
      <c r="L146" s="26" t="str">
        <f>NewSKULighting!L248</f>
        <v/>
      </c>
      <c r="M146" s="26" t="str">
        <f>NewSKULighting!M248</f>
        <v>None</v>
      </c>
      <c r="N146" s="26">
        <f>NewSKULighting!N248</f>
        <v>0</v>
      </c>
      <c r="O146" s="26">
        <f>NewSKULighting!O248</f>
        <v>0</v>
      </c>
      <c r="P146" s="26">
        <f ca="1">NewSKULighting!P248</f>
        <v>0</v>
      </c>
      <c r="Q146" s="26">
        <f>NewSKULighting!Q248</f>
        <v>0</v>
      </c>
      <c r="R146" s="26">
        <f ca="1">NewSKULighting!R248</f>
        <v>0</v>
      </c>
      <c r="S146" s="26">
        <f>NewSKULighting!Y248</f>
        <v>0</v>
      </c>
      <c r="T146" s="26" t="str">
        <f ca="1">NewSKULighting!Z248</f>
        <v/>
      </c>
      <c r="U146" s="26">
        <f ca="1">NewSKULighting!AA248</f>
        <v>0</v>
      </c>
      <c r="V146" s="209" t="str">
        <f ca="1">NewSKULighting!AC248</f>
        <v/>
      </c>
      <c r="W146" s="209" t="str">
        <f ca="1">NewSKULighting!AD248</f>
        <v/>
      </c>
      <c r="X146" s="209" t="str">
        <f ca="1">NewSKULighting!AE248</f>
        <v/>
      </c>
      <c r="Y146" s="209">
        <f ca="1">NewSKULighting!AF248</f>
        <v>0</v>
      </c>
      <c r="Z146" s="209" t="str">
        <f>NewSKULighting!AH248</f>
        <v/>
      </c>
      <c r="AA146" s="209">
        <f>NewSKULighting!AI248</f>
        <v>0</v>
      </c>
      <c r="AB146" s="209" t="str">
        <f>NewSKULighting!AJ248</f>
        <v>NA</v>
      </c>
      <c r="AC146" s="209" t="str">
        <f>NewSKULighting!AK248</f>
        <v/>
      </c>
      <c r="AD146" s="209">
        <f ca="1">NewSKULighting!AL248</f>
        <v>0</v>
      </c>
    </row>
    <row r="147" spans="1:30" x14ac:dyDescent="0.35">
      <c r="A147" s="26">
        <f>NewSKULighting!A249</f>
        <v>0</v>
      </c>
      <c r="B147" s="26">
        <f>NewSKULighting!B249</f>
        <v>0</v>
      </c>
      <c r="C147" s="26">
        <f>NewSKULighting!C249</f>
        <v>0</v>
      </c>
      <c r="D147" s="26">
        <f>NewSKULighting!D249</f>
        <v>0</v>
      </c>
      <c r="E147" s="26">
        <f>NewSKULighting!E249</f>
        <v>0</v>
      </c>
      <c r="F147" s="26" t="str">
        <f ca="1">NewSKULighting!F249</f>
        <v/>
      </c>
      <c r="G147" s="26" t="str">
        <f>NewSKULighting!G249</f>
        <v>None</v>
      </c>
      <c r="H147" s="26">
        <f>NewSKULighting!H249</f>
        <v>0</v>
      </c>
      <c r="I147" s="26" t="str">
        <f>NewSKULighting!I249</f>
        <v/>
      </c>
      <c r="J147" s="26">
        <f>NewSKULighting!J249</f>
        <v>0</v>
      </c>
      <c r="K147" s="26" t="str">
        <f>NewSKULighting!K249</f>
        <v/>
      </c>
      <c r="L147" s="26" t="str">
        <f>NewSKULighting!L249</f>
        <v/>
      </c>
      <c r="M147" s="26" t="str">
        <f>NewSKULighting!M249</f>
        <v>None</v>
      </c>
      <c r="N147" s="26">
        <f>NewSKULighting!N249</f>
        <v>0</v>
      </c>
      <c r="O147" s="26">
        <f>NewSKULighting!O249</f>
        <v>0</v>
      </c>
      <c r="P147" s="26">
        <f ca="1">NewSKULighting!P249</f>
        <v>0</v>
      </c>
      <c r="Q147" s="26">
        <f>NewSKULighting!Q249</f>
        <v>0</v>
      </c>
      <c r="R147" s="26">
        <f ca="1">NewSKULighting!R249</f>
        <v>0</v>
      </c>
      <c r="S147" s="26">
        <f>NewSKULighting!Y249</f>
        <v>0</v>
      </c>
      <c r="T147" s="26" t="str">
        <f ca="1">NewSKULighting!Z249</f>
        <v/>
      </c>
      <c r="U147" s="26">
        <f ca="1">NewSKULighting!AA249</f>
        <v>0</v>
      </c>
      <c r="V147" s="209" t="str">
        <f ca="1">NewSKULighting!AC249</f>
        <v/>
      </c>
      <c r="W147" s="209" t="str">
        <f ca="1">NewSKULighting!AD249</f>
        <v/>
      </c>
      <c r="X147" s="209" t="str">
        <f ca="1">NewSKULighting!AE249</f>
        <v/>
      </c>
      <c r="Y147" s="209">
        <f ca="1">NewSKULighting!AF249</f>
        <v>0</v>
      </c>
      <c r="Z147" s="209" t="str">
        <f>NewSKULighting!AH249</f>
        <v/>
      </c>
      <c r="AA147" s="209">
        <f>NewSKULighting!AI249</f>
        <v>0</v>
      </c>
      <c r="AB147" s="209" t="str">
        <f>NewSKULighting!AJ249</f>
        <v>NA</v>
      </c>
      <c r="AC147" s="209" t="str">
        <f>NewSKULighting!AK249</f>
        <v/>
      </c>
      <c r="AD147" s="209">
        <f ca="1">NewSKULighting!AL249</f>
        <v>0</v>
      </c>
    </row>
    <row r="148" spans="1:30" x14ac:dyDescent="0.35">
      <c r="A148" s="26">
        <f>NewSKULighting!A250</f>
        <v>0</v>
      </c>
      <c r="B148" s="26">
        <f>NewSKULighting!B250</f>
        <v>0</v>
      </c>
      <c r="C148" s="26">
        <f>NewSKULighting!C250</f>
        <v>0</v>
      </c>
      <c r="D148" s="26">
        <f>NewSKULighting!D250</f>
        <v>0</v>
      </c>
      <c r="E148" s="26">
        <f>NewSKULighting!E250</f>
        <v>0</v>
      </c>
      <c r="F148" s="26" t="str">
        <f ca="1">NewSKULighting!F250</f>
        <v/>
      </c>
      <c r="G148" s="26" t="str">
        <f>NewSKULighting!G250</f>
        <v>None</v>
      </c>
      <c r="H148" s="26">
        <f>NewSKULighting!H250</f>
        <v>0</v>
      </c>
      <c r="I148" s="26" t="str">
        <f>NewSKULighting!I250</f>
        <v/>
      </c>
      <c r="J148" s="26">
        <f>NewSKULighting!J250</f>
        <v>0</v>
      </c>
      <c r="K148" s="26" t="str">
        <f>NewSKULighting!K250</f>
        <v/>
      </c>
      <c r="L148" s="26" t="str">
        <f>NewSKULighting!L250</f>
        <v/>
      </c>
      <c r="M148" s="26" t="str">
        <f>NewSKULighting!M250</f>
        <v>None</v>
      </c>
      <c r="N148" s="26">
        <f>NewSKULighting!N250</f>
        <v>0</v>
      </c>
      <c r="O148" s="26">
        <f>NewSKULighting!O250</f>
        <v>0</v>
      </c>
      <c r="P148" s="26">
        <f ca="1">NewSKULighting!P250</f>
        <v>0</v>
      </c>
      <c r="Q148" s="26">
        <f>NewSKULighting!Q250</f>
        <v>0</v>
      </c>
      <c r="R148" s="26">
        <f ca="1">NewSKULighting!R250</f>
        <v>0</v>
      </c>
      <c r="S148" s="26">
        <f>NewSKULighting!Y250</f>
        <v>0</v>
      </c>
      <c r="T148" s="26" t="str">
        <f ca="1">NewSKULighting!Z250</f>
        <v/>
      </c>
      <c r="U148" s="26">
        <f ca="1">NewSKULighting!AA250</f>
        <v>0</v>
      </c>
      <c r="V148" s="209" t="str">
        <f ca="1">NewSKULighting!AC250</f>
        <v/>
      </c>
      <c r="W148" s="209" t="str">
        <f ca="1">NewSKULighting!AD250</f>
        <v/>
      </c>
      <c r="X148" s="209" t="str">
        <f ca="1">NewSKULighting!AE250</f>
        <v/>
      </c>
      <c r="Y148" s="209">
        <f ca="1">NewSKULighting!AF250</f>
        <v>0</v>
      </c>
      <c r="Z148" s="209" t="str">
        <f>NewSKULighting!AH250</f>
        <v/>
      </c>
      <c r="AA148" s="209">
        <f>NewSKULighting!AI250</f>
        <v>0</v>
      </c>
      <c r="AB148" s="209" t="str">
        <f>NewSKULighting!AJ250</f>
        <v>NA</v>
      </c>
      <c r="AC148" s="209" t="str">
        <f>NewSKULighting!AK250</f>
        <v/>
      </c>
      <c r="AD148" s="209">
        <f ca="1">NewSKULighting!AL250</f>
        <v>0</v>
      </c>
    </row>
    <row r="149" spans="1:30" x14ac:dyDescent="0.35">
      <c r="A149" s="26">
        <f>NewSKULighting!A251</f>
        <v>0</v>
      </c>
      <c r="B149" s="26">
        <f>NewSKULighting!B251</f>
        <v>0</v>
      </c>
      <c r="C149" s="26">
        <f>NewSKULighting!C251</f>
        <v>0</v>
      </c>
      <c r="D149" s="26">
        <f>NewSKULighting!D251</f>
        <v>0</v>
      </c>
      <c r="E149" s="26">
        <f>NewSKULighting!E251</f>
        <v>0</v>
      </c>
      <c r="F149" s="26" t="str">
        <f ca="1">NewSKULighting!F251</f>
        <v/>
      </c>
      <c r="G149" s="26" t="str">
        <f>NewSKULighting!G251</f>
        <v>None</v>
      </c>
      <c r="H149" s="26">
        <f>NewSKULighting!H251</f>
        <v>0</v>
      </c>
      <c r="I149" s="26" t="str">
        <f>NewSKULighting!I251</f>
        <v/>
      </c>
      <c r="J149" s="26">
        <f>NewSKULighting!J251</f>
        <v>0</v>
      </c>
      <c r="K149" s="26" t="str">
        <f>NewSKULighting!K251</f>
        <v/>
      </c>
      <c r="L149" s="26" t="str">
        <f>NewSKULighting!L251</f>
        <v/>
      </c>
      <c r="M149" s="26" t="str">
        <f>NewSKULighting!M251</f>
        <v>None</v>
      </c>
      <c r="N149" s="26">
        <f>NewSKULighting!N251</f>
        <v>0</v>
      </c>
      <c r="O149" s="26">
        <f>NewSKULighting!O251</f>
        <v>0</v>
      </c>
      <c r="P149" s="26">
        <f ca="1">NewSKULighting!P251</f>
        <v>0</v>
      </c>
      <c r="Q149" s="26">
        <f>NewSKULighting!Q251</f>
        <v>0</v>
      </c>
      <c r="R149" s="26">
        <f ca="1">NewSKULighting!R251</f>
        <v>0</v>
      </c>
      <c r="S149" s="26">
        <f>NewSKULighting!Y251</f>
        <v>0</v>
      </c>
      <c r="T149" s="26" t="str">
        <f ca="1">NewSKULighting!Z251</f>
        <v/>
      </c>
      <c r="U149" s="26">
        <f ca="1">NewSKULighting!AA251</f>
        <v>0</v>
      </c>
      <c r="V149" s="209" t="str">
        <f ca="1">NewSKULighting!AC251</f>
        <v/>
      </c>
      <c r="W149" s="209" t="str">
        <f ca="1">NewSKULighting!AD251</f>
        <v/>
      </c>
      <c r="X149" s="209" t="str">
        <f ca="1">NewSKULighting!AE251</f>
        <v/>
      </c>
      <c r="Y149" s="209">
        <f ca="1">NewSKULighting!AF251</f>
        <v>0</v>
      </c>
      <c r="Z149" s="209" t="str">
        <f>NewSKULighting!AH251</f>
        <v/>
      </c>
      <c r="AA149" s="209">
        <f>NewSKULighting!AI251</f>
        <v>0</v>
      </c>
      <c r="AB149" s="209" t="str">
        <f>NewSKULighting!AJ251</f>
        <v>NA</v>
      </c>
      <c r="AC149" s="209" t="str">
        <f>NewSKULighting!AK251</f>
        <v/>
      </c>
      <c r="AD149" s="209">
        <f ca="1">NewSKULighting!AL251</f>
        <v>0</v>
      </c>
    </row>
    <row r="150" spans="1:30" x14ac:dyDescent="0.35">
      <c r="A150" s="26">
        <f>NewSKULighting!A252</f>
        <v>0</v>
      </c>
      <c r="B150" s="26">
        <f>NewSKULighting!B252</f>
        <v>0</v>
      </c>
      <c r="C150" s="26">
        <f>NewSKULighting!C252</f>
        <v>0</v>
      </c>
      <c r="D150" s="26">
        <f>NewSKULighting!D252</f>
        <v>0</v>
      </c>
      <c r="E150" s="26">
        <f>NewSKULighting!E252</f>
        <v>0</v>
      </c>
      <c r="F150" s="26" t="str">
        <f ca="1">NewSKULighting!F252</f>
        <v/>
      </c>
      <c r="G150" s="26" t="str">
        <f>NewSKULighting!G252</f>
        <v>None</v>
      </c>
      <c r="H150" s="26">
        <f>NewSKULighting!H252</f>
        <v>0</v>
      </c>
      <c r="I150" s="26" t="str">
        <f>NewSKULighting!I252</f>
        <v/>
      </c>
      <c r="J150" s="26">
        <f>NewSKULighting!J252</f>
        <v>0</v>
      </c>
      <c r="K150" s="26" t="str">
        <f>NewSKULighting!K252</f>
        <v/>
      </c>
      <c r="L150" s="26" t="str">
        <f>NewSKULighting!L252</f>
        <v/>
      </c>
      <c r="M150" s="26" t="str">
        <f>NewSKULighting!M252</f>
        <v>None</v>
      </c>
      <c r="N150" s="26">
        <f>NewSKULighting!N252</f>
        <v>0</v>
      </c>
      <c r="O150" s="26">
        <f>NewSKULighting!O252</f>
        <v>0</v>
      </c>
      <c r="P150" s="26">
        <f ca="1">NewSKULighting!P252</f>
        <v>0</v>
      </c>
      <c r="Q150" s="26">
        <f>NewSKULighting!Q252</f>
        <v>0</v>
      </c>
      <c r="R150" s="26">
        <f ca="1">NewSKULighting!R252</f>
        <v>0</v>
      </c>
      <c r="S150" s="26">
        <f>NewSKULighting!Y252</f>
        <v>0</v>
      </c>
      <c r="T150" s="26" t="str">
        <f ca="1">NewSKULighting!Z252</f>
        <v/>
      </c>
      <c r="U150" s="26">
        <f ca="1">NewSKULighting!AA252</f>
        <v>0</v>
      </c>
      <c r="V150" s="209" t="str">
        <f ca="1">NewSKULighting!AC252</f>
        <v/>
      </c>
      <c r="W150" s="209" t="str">
        <f ca="1">NewSKULighting!AD252</f>
        <v/>
      </c>
      <c r="X150" s="209" t="str">
        <f ca="1">NewSKULighting!AE252</f>
        <v/>
      </c>
      <c r="Y150" s="209">
        <f ca="1">NewSKULighting!AF252</f>
        <v>0</v>
      </c>
      <c r="Z150" s="209" t="str">
        <f>NewSKULighting!AH252</f>
        <v/>
      </c>
      <c r="AA150" s="209">
        <f>NewSKULighting!AI252</f>
        <v>0</v>
      </c>
      <c r="AB150" s="209" t="str">
        <f>NewSKULighting!AJ252</f>
        <v>NA</v>
      </c>
      <c r="AC150" s="209" t="str">
        <f>NewSKULighting!AK252</f>
        <v/>
      </c>
      <c r="AD150" s="209">
        <f ca="1">NewSKULighting!AL252</f>
        <v>0</v>
      </c>
    </row>
    <row r="151" spans="1:30" x14ac:dyDescent="0.35">
      <c r="A151" s="26">
        <f>NewSKULighting!A253</f>
        <v>0</v>
      </c>
      <c r="B151" s="26">
        <f>NewSKULighting!B253</f>
        <v>0</v>
      </c>
      <c r="C151" s="26">
        <f>NewSKULighting!C253</f>
        <v>0</v>
      </c>
      <c r="D151" s="26">
        <f>NewSKULighting!D253</f>
        <v>0</v>
      </c>
      <c r="E151" s="26">
        <f>NewSKULighting!E253</f>
        <v>0</v>
      </c>
      <c r="F151" s="26" t="str">
        <f ca="1">NewSKULighting!F253</f>
        <v/>
      </c>
      <c r="G151" s="26" t="str">
        <f>NewSKULighting!G253</f>
        <v>None</v>
      </c>
      <c r="H151" s="26">
        <f>NewSKULighting!H253</f>
        <v>0</v>
      </c>
      <c r="I151" s="26" t="str">
        <f>NewSKULighting!I253</f>
        <v/>
      </c>
      <c r="J151" s="26">
        <f>NewSKULighting!J253</f>
        <v>0</v>
      </c>
      <c r="K151" s="26" t="str">
        <f>NewSKULighting!K253</f>
        <v/>
      </c>
      <c r="L151" s="26" t="str">
        <f>NewSKULighting!L253</f>
        <v/>
      </c>
      <c r="M151" s="26" t="str">
        <f>NewSKULighting!M253</f>
        <v>None</v>
      </c>
      <c r="N151" s="26">
        <f>NewSKULighting!N253</f>
        <v>0</v>
      </c>
      <c r="O151" s="26">
        <f>NewSKULighting!O253</f>
        <v>0</v>
      </c>
      <c r="P151" s="26">
        <f ca="1">NewSKULighting!P253</f>
        <v>0</v>
      </c>
      <c r="Q151" s="26">
        <f>NewSKULighting!Q253</f>
        <v>0</v>
      </c>
      <c r="R151" s="26">
        <f ca="1">NewSKULighting!R253</f>
        <v>0</v>
      </c>
      <c r="S151" s="26">
        <f>NewSKULighting!Y253</f>
        <v>0</v>
      </c>
      <c r="T151" s="26" t="str">
        <f ca="1">NewSKULighting!Z253</f>
        <v/>
      </c>
      <c r="U151" s="26">
        <f ca="1">NewSKULighting!AA253</f>
        <v>0</v>
      </c>
      <c r="V151" s="209" t="str">
        <f ca="1">NewSKULighting!AC253</f>
        <v/>
      </c>
      <c r="W151" s="209" t="str">
        <f ca="1">NewSKULighting!AD253</f>
        <v/>
      </c>
      <c r="X151" s="209" t="str">
        <f ca="1">NewSKULighting!AE253</f>
        <v/>
      </c>
      <c r="Y151" s="209">
        <f ca="1">NewSKULighting!AF253</f>
        <v>0</v>
      </c>
      <c r="Z151" s="209" t="str">
        <f>NewSKULighting!AH253</f>
        <v/>
      </c>
      <c r="AA151" s="209">
        <f>NewSKULighting!AI253</f>
        <v>0</v>
      </c>
      <c r="AB151" s="209" t="str">
        <f>NewSKULighting!AJ253</f>
        <v>NA</v>
      </c>
      <c r="AC151" s="209" t="str">
        <f>NewSKULighting!AK253</f>
        <v/>
      </c>
      <c r="AD151" s="209">
        <f ca="1">NewSKULighting!AL253</f>
        <v>0</v>
      </c>
    </row>
    <row r="152" spans="1:30" x14ac:dyDescent="0.35">
      <c r="A152" s="26">
        <f>NewSKULighting!A254</f>
        <v>0</v>
      </c>
      <c r="B152" s="26">
        <f>NewSKULighting!B254</f>
        <v>0</v>
      </c>
      <c r="C152" s="26">
        <f>NewSKULighting!C254</f>
        <v>0</v>
      </c>
      <c r="D152" s="26">
        <f>NewSKULighting!D254</f>
        <v>0</v>
      </c>
      <c r="E152" s="26">
        <f>NewSKULighting!E254</f>
        <v>0</v>
      </c>
      <c r="F152" s="26" t="str">
        <f ca="1">NewSKULighting!F254</f>
        <v/>
      </c>
      <c r="G152" s="26" t="str">
        <f>NewSKULighting!G254</f>
        <v>None</v>
      </c>
      <c r="H152" s="26">
        <f>NewSKULighting!H254</f>
        <v>0</v>
      </c>
      <c r="I152" s="26" t="str">
        <f>NewSKULighting!I254</f>
        <v/>
      </c>
      <c r="J152" s="26">
        <f>NewSKULighting!J254</f>
        <v>0</v>
      </c>
      <c r="K152" s="26" t="str">
        <f>NewSKULighting!K254</f>
        <v/>
      </c>
      <c r="L152" s="26" t="str">
        <f>NewSKULighting!L254</f>
        <v/>
      </c>
      <c r="M152" s="26" t="str">
        <f>NewSKULighting!M254</f>
        <v>None</v>
      </c>
      <c r="N152" s="26">
        <f>NewSKULighting!N254</f>
        <v>0</v>
      </c>
      <c r="O152" s="26">
        <f>NewSKULighting!O254</f>
        <v>0</v>
      </c>
      <c r="P152" s="26">
        <f ca="1">NewSKULighting!P254</f>
        <v>0</v>
      </c>
      <c r="Q152" s="26">
        <f>NewSKULighting!Q254</f>
        <v>0</v>
      </c>
      <c r="R152" s="26">
        <f ca="1">NewSKULighting!R254</f>
        <v>0</v>
      </c>
      <c r="S152" s="26">
        <f>NewSKULighting!Y254</f>
        <v>0</v>
      </c>
      <c r="T152" s="26" t="str">
        <f ca="1">NewSKULighting!Z254</f>
        <v/>
      </c>
      <c r="U152" s="26">
        <f ca="1">NewSKULighting!AA254</f>
        <v>0</v>
      </c>
      <c r="V152" s="209" t="str">
        <f ca="1">NewSKULighting!AC254</f>
        <v/>
      </c>
      <c r="W152" s="209" t="str">
        <f ca="1">NewSKULighting!AD254</f>
        <v/>
      </c>
      <c r="X152" s="209" t="str">
        <f ca="1">NewSKULighting!AE254</f>
        <v/>
      </c>
      <c r="Y152" s="209">
        <f ca="1">NewSKULighting!AF254</f>
        <v>0</v>
      </c>
      <c r="Z152" s="209" t="str">
        <f>NewSKULighting!AH254</f>
        <v/>
      </c>
      <c r="AA152" s="209">
        <f>NewSKULighting!AI254</f>
        <v>0</v>
      </c>
      <c r="AB152" s="209" t="str">
        <f>NewSKULighting!AJ254</f>
        <v>NA</v>
      </c>
      <c r="AC152" s="209" t="str">
        <f>NewSKULighting!AK254</f>
        <v/>
      </c>
      <c r="AD152" s="209">
        <f ca="1">NewSKULighting!AL254</f>
        <v>0</v>
      </c>
    </row>
    <row r="153" spans="1:30" x14ac:dyDescent="0.35">
      <c r="A153" s="26">
        <f>NewSKULighting!A255</f>
        <v>0</v>
      </c>
      <c r="B153" s="26">
        <f>NewSKULighting!B255</f>
        <v>0</v>
      </c>
      <c r="C153" s="26">
        <f>NewSKULighting!C255</f>
        <v>0</v>
      </c>
      <c r="D153" s="26">
        <f>NewSKULighting!D255</f>
        <v>0</v>
      </c>
      <c r="E153" s="26">
        <f>NewSKULighting!E255</f>
        <v>0</v>
      </c>
      <c r="F153" s="26" t="str">
        <f ca="1">NewSKULighting!F255</f>
        <v/>
      </c>
      <c r="G153" s="26" t="str">
        <f>NewSKULighting!G255</f>
        <v>None</v>
      </c>
      <c r="H153" s="26">
        <f>NewSKULighting!H255</f>
        <v>0</v>
      </c>
      <c r="I153" s="26" t="str">
        <f>NewSKULighting!I255</f>
        <v/>
      </c>
      <c r="J153" s="26">
        <f>NewSKULighting!J255</f>
        <v>0</v>
      </c>
      <c r="K153" s="26" t="str">
        <f>NewSKULighting!K255</f>
        <v/>
      </c>
      <c r="L153" s="26" t="str">
        <f>NewSKULighting!L255</f>
        <v/>
      </c>
      <c r="M153" s="26" t="str">
        <f>NewSKULighting!M255</f>
        <v>None</v>
      </c>
      <c r="N153" s="26">
        <f>NewSKULighting!N255</f>
        <v>0</v>
      </c>
      <c r="O153" s="26">
        <f>NewSKULighting!O255</f>
        <v>0</v>
      </c>
      <c r="P153" s="26">
        <f ca="1">NewSKULighting!P255</f>
        <v>0</v>
      </c>
      <c r="Q153" s="26">
        <f>NewSKULighting!Q255</f>
        <v>0</v>
      </c>
      <c r="R153" s="26">
        <f ca="1">NewSKULighting!R255</f>
        <v>0</v>
      </c>
      <c r="S153" s="26">
        <f>NewSKULighting!Y255</f>
        <v>0</v>
      </c>
      <c r="T153" s="26" t="str">
        <f ca="1">NewSKULighting!Z255</f>
        <v/>
      </c>
      <c r="U153" s="26">
        <f ca="1">NewSKULighting!AA255</f>
        <v>0</v>
      </c>
      <c r="V153" s="209" t="str">
        <f ca="1">NewSKULighting!AC255</f>
        <v/>
      </c>
      <c r="W153" s="209" t="str">
        <f ca="1">NewSKULighting!AD255</f>
        <v/>
      </c>
      <c r="X153" s="209" t="str">
        <f ca="1">NewSKULighting!AE255</f>
        <v/>
      </c>
      <c r="Y153" s="209">
        <f ca="1">NewSKULighting!AF255</f>
        <v>0</v>
      </c>
      <c r="Z153" s="209" t="str">
        <f>NewSKULighting!AH255</f>
        <v/>
      </c>
      <c r="AA153" s="209">
        <f>NewSKULighting!AI255</f>
        <v>0</v>
      </c>
      <c r="AB153" s="209" t="str">
        <f>NewSKULighting!AJ255</f>
        <v>NA</v>
      </c>
      <c r="AC153" s="209" t="str">
        <f>NewSKULighting!AK255</f>
        <v/>
      </c>
      <c r="AD153" s="209">
        <f ca="1">NewSKULighting!AL255</f>
        <v>0</v>
      </c>
    </row>
    <row r="154" spans="1:30" x14ac:dyDescent="0.35">
      <c r="A154" s="26">
        <f>NewSKULighting!A256</f>
        <v>0</v>
      </c>
      <c r="B154" s="26">
        <f>NewSKULighting!B256</f>
        <v>0</v>
      </c>
      <c r="C154" s="26">
        <f>NewSKULighting!C256</f>
        <v>0</v>
      </c>
      <c r="D154" s="26">
        <f>NewSKULighting!D256</f>
        <v>0</v>
      </c>
      <c r="E154" s="26">
        <f>NewSKULighting!E256</f>
        <v>0</v>
      </c>
      <c r="F154" s="26" t="str">
        <f ca="1">NewSKULighting!F256</f>
        <v/>
      </c>
      <c r="G154" s="26" t="str">
        <f>NewSKULighting!G256</f>
        <v>None</v>
      </c>
      <c r="H154" s="26">
        <f>NewSKULighting!H256</f>
        <v>0</v>
      </c>
      <c r="I154" s="26" t="str">
        <f>NewSKULighting!I256</f>
        <v/>
      </c>
      <c r="J154" s="26">
        <f>NewSKULighting!J256</f>
        <v>0</v>
      </c>
      <c r="K154" s="26" t="str">
        <f>NewSKULighting!K256</f>
        <v/>
      </c>
      <c r="L154" s="26" t="str">
        <f>NewSKULighting!L256</f>
        <v/>
      </c>
      <c r="M154" s="26" t="str">
        <f>NewSKULighting!M256</f>
        <v>None</v>
      </c>
      <c r="N154" s="26">
        <f>NewSKULighting!N256</f>
        <v>0</v>
      </c>
      <c r="O154" s="26">
        <f>NewSKULighting!O256</f>
        <v>0</v>
      </c>
      <c r="P154" s="26">
        <f ca="1">NewSKULighting!P256</f>
        <v>0</v>
      </c>
      <c r="Q154" s="26">
        <f>NewSKULighting!Q256</f>
        <v>0</v>
      </c>
      <c r="R154" s="26">
        <f ca="1">NewSKULighting!R256</f>
        <v>0</v>
      </c>
      <c r="S154" s="26">
        <f>NewSKULighting!Y256</f>
        <v>0</v>
      </c>
      <c r="T154" s="26" t="str">
        <f ca="1">NewSKULighting!Z256</f>
        <v/>
      </c>
      <c r="U154" s="26">
        <f ca="1">NewSKULighting!AA256</f>
        <v>0</v>
      </c>
      <c r="V154" s="209" t="str">
        <f ca="1">NewSKULighting!AC256</f>
        <v/>
      </c>
      <c r="W154" s="209" t="str">
        <f ca="1">NewSKULighting!AD256</f>
        <v/>
      </c>
      <c r="X154" s="209" t="str">
        <f ca="1">NewSKULighting!AE256</f>
        <v/>
      </c>
      <c r="Y154" s="209">
        <f ca="1">NewSKULighting!AF256</f>
        <v>0</v>
      </c>
      <c r="Z154" s="209" t="str">
        <f>NewSKULighting!AH256</f>
        <v/>
      </c>
      <c r="AA154" s="209">
        <f>NewSKULighting!AI256</f>
        <v>0</v>
      </c>
      <c r="AB154" s="209" t="str">
        <f>NewSKULighting!AJ256</f>
        <v>NA</v>
      </c>
      <c r="AC154" s="209" t="str">
        <f>NewSKULighting!AK256</f>
        <v/>
      </c>
      <c r="AD154" s="209">
        <f ca="1">NewSKULighting!AL256</f>
        <v>0</v>
      </c>
    </row>
    <row r="155" spans="1:30" x14ac:dyDescent="0.35">
      <c r="A155" s="26">
        <f>NewSKULighting!A257</f>
        <v>0</v>
      </c>
      <c r="B155" s="26">
        <f>NewSKULighting!B257</f>
        <v>0</v>
      </c>
      <c r="C155" s="26">
        <f>NewSKULighting!C257</f>
        <v>0</v>
      </c>
      <c r="D155" s="26">
        <f>NewSKULighting!D257</f>
        <v>0</v>
      </c>
      <c r="E155" s="26">
        <f>NewSKULighting!E257</f>
        <v>0</v>
      </c>
      <c r="F155" s="26" t="str">
        <f ca="1">NewSKULighting!F257</f>
        <v/>
      </c>
      <c r="G155" s="26" t="str">
        <f>NewSKULighting!G257</f>
        <v>None</v>
      </c>
      <c r="H155" s="26">
        <f>NewSKULighting!H257</f>
        <v>0</v>
      </c>
      <c r="I155" s="26" t="str">
        <f>NewSKULighting!I257</f>
        <v/>
      </c>
      <c r="J155" s="26">
        <f>NewSKULighting!J257</f>
        <v>0</v>
      </c>
      <c r="K155" s="26" t="str">
        <f>NewSKULighting!K257</f>
        <v/>
      </c>
      <c r="L155" s="26" t="str">
        <f>NewSKULighting!L257</f>
        <v/>
      </c>
      <c r="M155" s="26" t="str">
        <f>NewSKULighting!M257</f>
        <v>None</v>
      </c>
      <c r="N155" s="26">
        <f>NewSKULighting!N257</f>
        <v>0</v>
      </c>
      <c r="O155" s="26">
        <f>NewSKULighting!O257</f>
        <v>0</v>
      </c>
      <c r="P155" s="26">
        <f ca="1">NewSKULighting!P257</f>
        <v>0</v>
      </c>
      <c r="Q155" s="26">
        <f>NewSKULighting!Q257</f>
        <v>0</v>
      </c>
      <c r="R155" s="26">
        <f ca="1">NewSKULighting!R257</f>
        <v>0</v>
      </c>
      <c r="S155" s="26">
        <f>NewSKULighting!Y257</f>
        <v>0</v>
      </c>
      <c r="T155" s="26" t="str">
        <f ca="1">NewSKULighting!Z257</f>
        <v/>
      </c>
      <c r="U155" s="26">
        <f ca="1">NewSKULighting!AA257</f>
        <v>0</v>
      </c>
      <c r="V155" s="209" t="str">
        <f ca="1">NewSKULighting!AC257</f>
        <v/>
      </c>
      <c r="W155" s="209" t="str">
        <f ca="1">NewSKULighting!AD257</f>
        <v/>
      </c>
      <c r="X155" s="209" t="str">
        <f ca="1">NewSKULighting!AE257</f>
        <v/>
      </c>
      <c r="Y155" s="209">
        <f ca="1">NewSKULighting!AF257</f>
        <v>0</v>
      </c>
      <c r="Z155" s="209" t="str">
        <f>NewSKULighting!AH257</f>
        <v/>
      </c>
      <c r="AA155" s="209">
        <f>NewSKULighting!AI257</f>
        <v>0</v>
      </c>
      <c r="AB155" s="209" t="str">
        <f>NewSKULighting!AJ257</f>
        <v>NA</v>
      </c>
      <c r="AC155" s="209" t="str">
        <f>NewSKULighting!AK257</f>
        <v/>
      </c>
      <c r="AD155" s="209">
        <f ca="1">NewSKULighting!AL257</f>
        <v>0</v>
      </c>
    </row>
    <row r="156" spans="1:30" x14ac:dyDescent="0.35">
      <c r="A156" s="26">
        <f>NewSKULighting!A258</f>
        <v>0</v>
      </c>
      <c r="B156" s="26">
        <f>NewSKULighting!B258</f>
        <v>0</v>
      </c>
      <c r="C156" s="26">
        <f>NewSKULighting!C258</f>
        <v>0</v>
      </c>
      <c r="D156" s="26">
        <f>NewSKULighting!D258</f>
        <v>0</v>
      </c>
      <c r="E156" s="26">
        <f>NewSKULighting!E258</f>
        <v>0</v>
      </c>
      <c r="F156" s="26" t="str">
        <f ca="1">NewSKULighting!F258</f>
        <v/>
      </c>
      <c r="G156" s="26" t="str">
        <f>NewSKULighting!G258</f>
        <v>None</v>
      </c>
      <c r="H156" s="26">
        <f>NewSKULighting!H258</f>
        <v>0</v>
      </c>
      <c r="I156" s="26" t="str">
        <f>NewSKULighting!I258</f>
        <v/>
      </c>
      <c r="J156" s="26">
        <f>NewSKULighting!J258</f>
        <v>0</v>
      </c>
      <c r="K156" s="26" t="str">
        <f>NewSKULighting!K258</f>
        <v/>
      </c>
      <c r="L156" s="26" t="str">
        <f>NewSKULighting!L258</f>
        <v/>
      </c>
      <c r="M156" s="26" t="str">
        <f>NewSKULighting!M258</f>
        <v>None</v>
      </c>
      <c r="N156" s="26">
        <f>NewSKULighting!N258</f>
        <v>0</v>
      </c>
      <c r="O156" s="26">
        <f>NewSKULighting!O258</f>
        <v>0</v>
      </c>
      <c r="P156" s="26">
        <f ca="1">NewSKULighting!P258</f>
        <v>0</v>
      </c>
      <c r="Q156" s="26">
        <f>NewSKULighting!Q258</f>
        <v>0</v>
      </c>
      <c r="R156" s="26">
        <f ca="1">NewSKULighting!R258</f>
        <v>0</v>
      </c>
      <c r="S156" s="26">
        <f>NewSKULighting!Y258</f>
        <v>0</v>
      </c>
      <c r="T156" s="26" t="str">
        <f ca="1">NewSKULighting!Z258</f>
        <v/>
      </c>
      <c r="U156" s="26">
        <f ca="1">NewSKULighting!AA258</f>
        <v>0</v>
      </c>
      <c r="V156" s="209" t="str">
        <f ca="1">NewSKULighting!AC258</f>
        <v/>
      </c>
      <c r="W156" s="209" t="str">
        <f ca="1">NewSKULighting!AD258</f>
        <v/>
      </c>
      <c r="X156" s="209" t="str">
        <f ca="1">NewSKULighting!AE258</f>
        <v/>
      </c>
      <c r="Y156" s="209">
        <f ca="1">NewSKULighting!AF258</f>
        <v>0</v>
      </c>
      <c r="Z156" s="209" t="str">
        <f>NewSKULighting!AH258</f>
        <v/>
      </c>
      <c r="AA156" s="209">
        <f>NewSKULighting!AI258</f>
        <v>0</v>
      </c>
      <c r="AB156" s="209" t="str">
        <f>NewSKULighting!AJ258</f>
        <v>NA</v>
      </c>
      <c r="AC156" s="209" t="str">
        <f>NewSKULighting!AK258</f>
        <v/>
      </c>
      <c r="AD156" s="209">
        <f ca="1">NewSKULighting!AL258</f>
        <v>0</v>
      </c>
    </row>
    <row r="157" spans="1:30" x14ac:dyDescent="0.35">
      <c r="A157" s="26">
        <f>NewSKULighting!A259</f>
        <v>0</v>
      </c>
      <c r="B157" s="26">
        <f>NewSKULighting!B259</f>
        <v>0</v>
      </c>
      <c r="C157" s="26">
        <f>NewSKULighting!C259</f>
        <v>0</v>
      </c>
      <c r="D157" s="26">
        <f>NewSKULighting!D259</f>
        <v>0</v>
      </c>
      <c r="E157" s="26">
        <f>NewSKULighting!E259</f>
        <v>0</v>
      </c>
      <c r="F157" s="26" t="str">
        <f ca="1">NewSKULighting!F259</f>
        <v/>
      </c>
      <c r="G157" s="26" t="str">
        <f>NewSKULighting!G259</f>
        <v>None</v>
      </c>
      <c r="H157" s="26">
        <f>NewSKULighting!H259</f>
        <v>0</v>
      </c>
      <c r="I157" s="26" t="str">
        <f>NewSKULighting!I259</f>
        <v/>
      </c>
      <c r="J157" s="26">
        <f>NewSKULighting!J259</f>
        <v>0</v>
      </c>
      <c r="K157" s="26" t="str">
        <f>NewSKULighting!K259</f>
        <v/>
      </c>
      <c r="L157" s="26" t="str">
        <f>NewSKULighting!L259</f>
        <v/>
      </c>
      <c r="M157" s="26" t="str">
        <f>NewSKULighting!M259</f>
        <v>None</v>
      </c>
      <c r="N157" s="26">
        <f>NewSKULighting!N259</f>
        <v>0</v>
      </c>
      <c r="O157" s="26">
        <f>NewSKULighting!O259</f>
        <v>0</v>
      </c>
      <c r="P157" s="26">
        <f ca="1">NewSKULighting!P259</f>
        <v>0</v>
      </c>
      <c r="Q157" s="26">
        <f>NewSKULighting!Q259</f>
        <v>0</v>
      </c>
      <c r="R157" s="26">
        <f ca="1">NewSKULighting!R259</f>
        <v>0</v>
      </c>
      <c r="S157" s="26">
        <f>NewSKULighting!Y259</f>
        <v>0</v>
      </c>
      <c r="T157" s="26" t="str">
        <f ca="1">NewSKULighting!Z259</f>
        <v/>
      </c>
      <c r="U157" s="26">
        <f ca="1">NewSKULighting!AA259</f>
        <v>0</v>
      </c>
      <c r="V157" s="209" t="str">
        <f ca="1">NewSKULighting!AC259</f>
        <v/>
      </c>
      <c r="W157" s="209" t="str">
        <f ca="1">NewSKULighting!AD259</f>
        <v/>
      </c>
      <c r="X157" s="209" t="str">
        <f ca="1">NewSKULighting!AE259</f>
        <v/>
      </c>
      <c r="Y157" s="209">
        <f ca="1">NewSKULighting!AF259</f>
        <v>0</v>
      </c>
      <c r="Z157" s="209" t="str">
        <f>NewSKULighting!AH259</f>
        <v/>
      </c>
      <c r="AA157" s="209">
        <f>NewSKULighting!AI259</f>
        <v>0</v>
      </c>
      <c r="AB157" s="209" t="str">
        <f>NewSKULighting!AJ259</f>
        <v>NA</v>
      </c>
      <c r="AC157" s="209" t="str">
        <f>NewSKULighting!AK259</f>
        <v/>
      </c>
      <c r="AD157" s="209">
        <f ca="1">NewSKULighting!AL259</f>
        <v>0</v>
      </c>
    </row>
    <row r="158" spans="1:30" x14ac:dyDescent="0.35">
      <c r="A158" s="26">
        <f>NewSKULighting!A260</f>
        <v>0</v>
      </c>
      <c r="B158" s="26">
        <f>NewSKULighting!B260</f>
        <v>0</v>
      </c>
      <c r="C158" s="26">
        <f>NewSKULighting!C260</f>
        <v>0</v>
      </c>
      <c r="D158" s="26">
        <f>NewSKULighting!D260</f>
        <v>0</v>
      </c>
      <c r="E158" s="26">
        <f>NewSKULighting!E260</f>
        <v>0</v>
      </c>
      <c r="F158" s="26" t="str">
        <f ca="1">NewSKULighting!F260</f>
        <v/>
      </c>
      <c r="G158" s="26" t="str">
        <f>NewSKULighting!G260</f>
        <v>None</v>
      </c>
      <c r="H158" s="26">
        <f>NewSKULighting!H260</f>
        <v>0</v>
      </c>
      <c r="I158" s="26" t="str">
        <f>NewSKULighting!I260</f>
        <v/>
      </c>
      <c r="J158" s="26">
        <f>NewSKULighting!J260</f>
        <v>0</v>
      </c>
      <c r="K158" s="26" t="str">
        <f>NewSKULighting!K260</f>
        <v/>
      </c>
      <c r="L158" s="26" t="str">
        <f>NewSKULighting!L260</f>
        <v/>
      </c>
      <c r="M158" s="26" t="str">
        <f>NewSKULighting!M260</f>
        <v>None</v>
      </c>
      <c r="N158" s="26">
        <f>NewSKULighting!N260</f>
        <v>0</v>
      </c>
      <c r="O158" s="26">
        <f>NewSKULighting!O260</f>
        <v>0</v>
      </c>
      <c r="P158" s="26">
        <f ca="1">NewSKULighting!P260</f>
        <v>0</v>
      </c>
      <c r="Q158" s="26">
        <f>NewSKULighting!Q260</f>
        <v>0</v>
      </c>
      <c r="R158" s="26">
        <f ca="1">NewSKULighting!R260</f>
        <v>0</v>
      </c>
      <c r="S158" s="26">
        <f>NewSKULighting!Y260</f>
        <v>0</v>
      </c>
      <c r="T158" s="26" t="str">
        <f ca="1">NewSKULighting!Z260</f>
        <v/>
      </c>
      <c r="U158" s="26">
        <f ca="1">NewSKULighting!AA260</f>
        <v>0</v>
      </c>
      <c r="V158" s="209" t="str">
        <f ca="1">NewSKULighting!AC260</f>
        <v/>
      </c>
      <c r="W158" s="209" t="str">
        <f ca="1">NewSKULighting!AD260</f>
        <v/>
      </c>
      <c r="X158" s="209" t="str">
        <f ca="1">NewSKULighting!AE260</f>
        <v/>
      </c>
      <c r="Y158" s="209">
        <f ca="1">NewSKULighting!AF260</f>
        <v>0</v>
      </c>
      <c r="Z158" s="209" t="str">
        <f>NewSKULighting!AH260</f>
        <v/>
      </c>
      <c r="AA158" s="209">
        <f>NewSKULighting!AI260</f>
        <v>0</v>
      </c>
      <c r="AB158" s="209" t="str">
        <f>NewSKULighting!AJ260</f>
        <v>NA</v>
      </c>
      <c r="AC158" s="209" t="str">
        <f>NewSKULighting!AK260</f>
        <v/>
      </c>
      <c r="AD158" s="209">
        <f ca="1">NewSKULighting!AL260</f>
        <v>0</v>
      </c>
    </row>
    <row r="159" spans="1:30" x14ac:dyDescent="0.35">
      <c r="A159" s="26">
        <f>NewSKULighting!A261</f>
        <v>0</v>
      </c>
      <c r="B159" s="26">
        <f>NewSKULighting!B261</f>
        <v>0</v>
      </c>
      <c r="C159" s="26">
        <f>NewSKULighting!C261</f>
        <v>0</v>
      </c>
      <c r="D159" s="26">
        <f>NewSKULighting!D261</f>
        <v>0</v>
      </c>
      <c r="E159" s="26">
        <f>NewSKULighting!E261</f>
        <v>0</v>
      </c>
      <c r="F159" s="26" t="str">
        <f ca="1">NewSKULighting!F261</f>
        <v/>
      </c>
      <c r="G159" s="26" t="str">
        <f>NewSKULighting!G261</f>
        <v>None</v>
      </c>
      <c r="H159" s="26">
        <f>NewSKULighting!H261</f>
        <v>0</v>
      </c>
      <c r="I159" s="26" t="str">
        <f>NewSKULighting!I261</f>
        <v/>
      </c>
      <c r="J159" s="26">
        <f>NewSKULighting!J261</f>
        <v>0</v>
      </c>
      <c r="K159" s="26" t="str">
        <f>NewSKULighting!K261</f>
        <v/>
      </c>
      <c r="L159" s="26" t="str">
        <f>NewSKULighting!L261</f>
        <v/>
      </c>
      <c r="M159" s="26" t="str">
        <f>NewSKULighting!M261</f>
        <v>None</v>
      </c>
      <c r="N159" s="26">
        <f>NewSKULighting!N261</f>
        <v>0</v>
      </c>
      <c r="O159" s="26">
        <f>NewSKULighting!O261</f>
        <v>0</v>
      </c>
      <c r="P159" s="26">
        <f ca="1">NewSKULighting!P261</f>
        <v>0</v>
      </c>
      <c r="Q159" s="26">
        <f>NewSKULighting!Q261</f>
        <v>0</v>
      </c>
      <c r="R159" s="26">
        <f ca="1">NewSKULighting!R261</f>
        <v>0</v>
      </c>
      <c r="S159" s="26">
        <f>NewSKULighting!Y261</f>
        <v>0</v>
      </c>
      <c r="T159" s="26" t="str">
        <f ca="1">NewSKULighting!Z261</f>
        <v/>
      </c>
      <c r="U159" s="26">
        <f ca="1">NewSKULighting!AA261</f>
        <v>0</v>
      </c>
      <c r="V159" s="209" t="str">
        <f ca="1">NewSKULighting!AC261</f>
        <v/>
      </c>
      <c r="W159" s="209" t="str">
        <f ca="1">NewSKULighting!AD261</f>
        <v/>
      </c>
      <c r="X159" s="209" t="str">
        <f ca="1">NewSKULighting!AE261</f>
        <v/>
      </c>
      <c r="Y159" s="209">
        <f ca="1">NewSKULighting!AF261</f>
        <v>0</v>
      </c>
      <c r="Z159" s="209" t="str">
        <f>NewSKULighting!AH261</f>
        <v/>
      </c>
      <c r="AA159" s="209">
        <f>NewSKULighting!AI261</f>
        <v>0</v>
      </c>
      <c r="AB159" s="209" t="str">
        <f>NewSKULighting!AJ261</f>
        <v>NA</v>
      </c>
      <c r="AC159" s="209" t="str">
        <f>NewSKULighting!AK261</f>
        <v/>
      </c>
      <c r="AD159" s="209">
        <f ca="1">NewSKULighting!AL261</f>
        <v>0</v>
      </c>
    </row>
    <row r="160" spans="1:30" x14ac:dyDescent="0.35">
      <c r="A160" s="26">
        <f>NewSKULighting!A262</f>
        <v>0</v>
      </c>
      <c r="B160" s="26">
        <f>NewSKULighting!B262</f>
        <v>0</v>
      </c>
      <c r="C160" s="26">
        <f>NewSKULighting!C262</f>
        <v>0</v>
      </c>
      <c r="D160" s="26">
        <f>NewSKULighting!D262</f>
        <v>0</v>
      </c>
      <c r="E160" s="26">
        <f>NewSKULighting!E262</f>
        <v>0</v>
      </c>
      <c r="F160" s="26" t="str">
        <f ca="1">NewSKULighting!F262</f>
        <v/>
      </c>
      <c r="G160" s="26" t="str">
        <f>NewSKULighting!G262</f>
        <v>None</v>
      </c>
      <c r="H160" s="26">
        <f>NewSKULighting!H262</f>
        <v>0</v>
      </c>
      <c r="I160" s="26" t="str">
        <f>NewSKULighting!I262</f>
        <v/>
      </c>
      <c r="J160" s="26">
        <f>NewSKULighting!J262</f>
        <v>0</v>
      </c>
      <c r="K160" s="26" t="str">
        <f>NewSKULighting!K262</f>
        <v/>
      </c>
      <c r="L160" s="26" t="str">
        <f>NewSKULighting!L262</f>
        <v/>
      </c>
      <c r="M160" s="26" t="str">
        <f>NewSKULighting!M262</f>
        <v>None</v>
      </c>
      <c r="N160" s="26">
        <f>NewSKULighting!N262</f>
        <v>0</v>
      </c>
      <c r="O160" s="26">
        <f>NewSKULighting!O262</f>
        <v>0</v>
      </c>
      <c r="P160" s="26">
        <f ca="1">NewSKULighting!P262</f>
        <v>0</v>
      </c>
      <c r="Q160" s="26">
        <f>NewSKULighting!Q262</f>
        <v>0</v>
      </c>
      <c r="R160" s="26">
        <f ca="1">NewSKULighting!R262</f>
        <v>0</v>
      </c>
      <c r="S160" s="26">
        <f>NewSKULighting!Y262</f>
        <v>0</v>
      </c>
      <c r="T160" s="26" t="str">
        <f ca="1">NewSKULighting!Z262</f>
        <v/>
      </c>
      <c r="U160" s="26">
        <f ca="1">NewSKULighting!AA262</f>
        <v>0</v>
      </c>
      <c r="V160" s="209" t="str">
        <f ca="1">NewSKULighting!AC262</f>
        <v/>
      </c>
      <c r="W160" s="209" t="str">
        <f ca="1">NewSKULighting!AD262</f>
        <v/>
      </c>
      <c r="X160" s="209" t="str">
        <f ca="1">NewSKULighting!AE262</f>
        <v/>
      </c>
      <c r="Y160" s="209">
        <f ca="1">NewSKULighting!AF262</f>
        <v>0</v>
      </c>
      <c r="Z160" s="209" t="str">
        <f>NewSKULighting!AH262</f>
        <v/>
      </c>
      <c r="AA160" s="209">
        <f>NewSKULighting!AI262</f>
        <v>0</v>
      </c>
      <c r="AB160" s="209" t="str">
        <f>NewSKULighting!AJ262</f>
        <v>NA</v>
      </c>
      <c r="AC160" s="209" t="str">
        <f>NewSKULighting!AK262</f>
        <v/>
      </c>
      <c r="AD160" s="209">
        <f ca="1">NewSKULighting!AL262</f>
        <v>0</v>
      </c>
    </row>
    <row r="161" spans="1:30" x14ac:dyDescent="0.35">
      <c r="A161" s="26">
        <f>NewSKULighting!A263</f>
        <v>0</v>
      </c>
      <c r="B161" s="26">
        <f>NewSKULighting!B263</f>
        <v>0</v>
      </c>
      <c r="C161" s="26">
        <f>NewSKULighting!C263</f>
        <v>0</v>
      </c>
      <c r="D161" s="26">
        <f>NewSKULighting!D263</f>
        <v>0</v>
      </c>
      <c r="E161" s="26">
        <f>NewSKULighting!E263</f>
        <v>0</v>
      </c>
      <c r="F161" s="26" t="str">
        <f ca="1">NewSKULighting!F263</f>
        <v/>
      </c>
      <c r="G161" s="26" t="str">
        <f>NewSKULighting!G263</f>
        <v>None</v>
      </c>
      <c r="H161" s="26">
        <f>NewSKULighting!H263</f>
        <v>0</v>
      </c>
      <c r="I161" s="26" t="str">
        <f>NewSKULighting!I263</f>
        <v/>
      </c>
      <c r="J161" s="26">
        <f>NewSKULighting!J263</f>
        <v>0</v>
      </c>
      <c r="K161" s="26" t="str">
        <f>NewSKULighting!K263</f>
        <v/>
      </c>
      <c r="L161" s="26" t="str">
        <f>NewSKULighting!L263</f>
        <v/>
      </c>
      <c r="M161" s="26" t="str">
        <f>NewSKULighting!M263</f>
        <v>None</v>
      </c>
      <c r="N161" s="26">
        <f>NewSKULighting!N263</f>
        <v>0</v>
      </c>
      <c r="O161" s="26">
        <f>NewSKULighting!O263</f>
        <v>0</v>
      </c>
      <c r="P161" s="26">
        <f ca="1">NewSKULighting!P263</f>
        <v>0</v>
      </c>
      <c r="Q161" s="26">
        <f>NewSKULighting!Q263</f>
        <v>0</v>
      </c>
      <c r="R161" s="26">
        <f ca="1">NewSKULighting!R263</f>
        <v>0</v>
      </c>
      <c r="S161" s="26">
        <f>NewSKULighting!Y263</f>
        <v>0</v>
      </c>
      <c r="T161" s="26" t="str">
        <f ca="1">NewSKULighting!Z263</f>
        <v/>
      </c>
      <c r="U161" s="26">
        <f ca="1">NewSKULighting!AA263</f>
        <v>0</v>
      </c>
      <c r="V161" s="209" t="str">
        <f ca="1">NewSKULighting!AC263</f>
        <v/>
      </c>
      <c r="W161" s="209" t="str">
        <f ca="1">NewSKULighting!AD263</f>
        <v/>
      </c>
      <c r="X161" s="209" t="str">
        <f ca="1">NewSKULighting!AE263</f>
        <v/>
      </c>
      <c r="Y161" s="209">
        <f ca="1">NewSKULighting!AF263</f>
        <v>0</v>
      </c>
      <c r="Z161" s="209" t="str">
        <f>NewSKULighting!AH263</f>
        <v/>
      </c>
      <c r="AA161" s="209">
        <f>NewSKULighting!AI263</f>
        <v>0</v>
      </c>
      <c r="AB161" s="209" t="str">
        <f>NewSKULighting!AJ263</f>
        <v>NA</v>
      </c>
      <c r="AC161" s="209" t="str">
        <f>NewSKULighting!AK263</f>
        <v/>
      </c>
      <c r="AD161" s="209">
        <f ca="1">NewSKULighting!AL263</f>
        <v>0</v>
      </c>
    </row>
    <row r="162" spans="1:30" x14ac:dyDescent="0.35">
      <c r="A162" s="26">
        <f>NewSKULighting!A264</f>
        <v>0</v>
      </c>
      <c r="B162" s="26">
        <f>NewSKULighting!B264</f>
        <v>0</v>
      </c>
      <c r="C162" s="26">
        <f>NewSKULighting!C264</f>
        <v>0</v>
      </c>
      <c r="D162" s="26">
        <f>NewSKULighting!D264</f>
        <v>0</v>
      </c>
      <c r="E162" s="26">
        <f>NewSKULighting!E264</f>
        <v>0</v>
      </c>
      <c r="F162" s="26" t="str">
        <f ca="1">NewSKULighting!F264</f>
        <v/>
      </c>
      <c r="G162" s="26" t="str">
        <f>NewSKULighting!G264</f>
        <v>None</v>
      </c>
      <c r="H162" s="26">
        <f>NewSKULighting!H264</f>
        <v>0</v>
      </c>
      <c r="I162" s="26" t="str">
        <f>NewSKULighting!I264</f>
        <v/>
      </c>
      <c r="J162" s="26">
        <f>NewSKULighting!J264</f>
        <v>0</v>
      </c>
      <c r="K162" s="26" t="str">
        <f>NewSKULighting!K264</f>
        <v/>
      </c>
      <c r="L162" s="26" t="str">
        <f>NewSKULighting!L264</f>
        <v/>
      </c>
      <c r="M162" s="26" t="str">
        <f>NewSKULighting!M264</f>
        <v>None</v>
      </c>
      <c r="N162" s="26">
        <f>NewSKULighting!N264</f>
        <v>0</v>
      </c>
      <c r="O162" s="26">
        <f>NewSKULighting!O264</f>
        <v>0</v>
      </c>
      <c r="P162" s="26">
        <f ca="1">NewSKULighting!P264</f>
        <v>0</v>
      </c>
      <c r="Q162" s="26">
        <f>NewSKULighting!Q264</f>
        <v>0</v>
      </c>
      <c r="R162" s="26">
        <f ca="1">NewSKULighting!R264</f>
        <v>0</v>
      </c>
      <c r="S162" s="26">
        <f>NewSKULighting!Y264</f>
        <v>0</v>
      </c>
      <c r="T162" s="26" t="str">
        <f ca="1">NewSKULighting!Z264</f>
        <v/>
      </c>
      <c r="U162" s="26">
        <f ca="1">NewSKULighting!AA264</f>
        <v>0</v>
      </c>
      <c r="V162" s="209" t="str">
        <f ca="1">NewSKULighting!AC264</f>
        <v/>
      </c>
      <c r="W162" s="209" t="str">
        <f ca="1">NewSKULighting!AD264</f>
        <v/>
      </c>
      <c r="X162" s="209" t="str">
        <f ca="1">NewSKULighting!AE264</f>
        <v/>
      </c>
      <c r="Y162" s="209">
        <f ca="1">NewSKULighting!AF264</f>
        <v>0</v>
      </c>
      <c r="Z162" s="209" t="str">
        <f>NewSKULighting!AH264</f>
        <v/>
      </c>
      <c r="AA162" s="209">
        <f>NewSKULighting!AI264</f>
        <v>0</v>
      </c>
      <c r="AB162" s="209" t="str">
        <f>NewSKULighting!AJ264</f>
        <v>NA</v>
      </c>
      <c r="AC162" s="209" t="str">
        <f>NewSKULighting!AK264</f>
        <v/>
      </c>
      <c r="AD162" s="209">
        <f ca="1">NewSKULighting!AL264</f>
        <v>0</v>
      </c>
    </row>
    <row r="163" spans="1:30" x14ac:dyDescent="0.35">
      <c r="A163" s="26">
        <f>NewSKULighting!A265</f>
        <v>0</v>
      </c>
      <c r="B163" s="26">
        <f>NewSKULighting!B265</f>
        <v>0</v>
      </c>
      <c r="C163" s="26">
        <f>NewSKULighting!C265</f>
        <v>0</v>
      </c>
      <c r="D163" s="26">
        <f>NewSKULighting!D265</f>
        <v>0</v>
      </c>
      <c r="E163" s="26">
        <f>NewSKULighting!E265</f>
        <v>0</v>
      </c>
      <c r="F163" s="26" t="str">
        <f ca="1">NewSKULighting!F265</f>
        <v/>
      </c>
      <c r="G163" s="26" t="str">
        <f>NewSKULighting!G265</f>
        <v>None</v>
      </c>
      <c r="H163" s="26">
        <f>NewSKULighting!H265</f>
        <v>0</v>
      </c>
      <c r="I163" s="26" t="str">
        <f>NewSKULighting!I265</f>
        <v/>
      </c>
      <c r="J163" s="26">
        <f>NewSKULighting!J265</f>
        <v>0</v>
      </c>
      <c r="K163" s="26" t="str">
        <f>NewSKULighting!K265</f>
        <v/>
      </c>
      <c r="L163" s="26" t="str">
        <f>NewSKULighting!L265</f>
        <v/>
      </c>
      <c r="M163" s="26" t="str">
        <f>NewSKULighting!M265</f>
        <v>None</v>
      </c>
      <c r="N163" s="26">
        <f>NewSKULighting!N265</f>
        <v>0</v>
      </c>
      <c r="O163" s="26">
        <f>NewSKULighting!O265</f>
        <v>0</v>
      </c>
      <c r="P163" s="26">
        <f ca="1">NewSKULighting!P265</f>
        <v>0</v>
      </c>
      <c r="Q163" s="26">
        <f>NewSKULighting!Q265</f>
        <v>0</v>
      </c>
      <c r="R163" s="26">
        <f ca="1">NewSKULighting!R265</f>
        <v>0</v>
      </c>
      <c r="S163" s="26">
        <f>NewSKULighting!Y265</f>
        <v>0</v>
      </c>
      <c r="T163" s="26" t="str">
        <f ca="1">NewSKULighting!Z265</f>
        <v/>
      </c>
      <c r="U163" s="26">
        <f ca="1">NewSKULighting!AA265</f>
        <v>0</v>
      </c>
      <c r="V163" s="209" t="str">
        <f ca="1">NewSKULighting!AC265</f>
        <v/>
      </c>
      <c r="W163" s="209" t="str">
        <f ca="1">NewSKULighting!AD265</f>
        <v/>
      </c>
      <c r="X163" s="209" t="str">
        <f ca="1">NewSKULighting!AE265</f>
        <v/>
      </c>
      <c r="Y163" s="209">
        <f ca="1">NewSKULighting!AF265</f>
        <v>0</v>
      </c>
      <c r="Z163" s="209" t="str">
        <f>NewSKULighting!AH265</f>
        <v/>
      </c>
      <c r="AA163" s="209">
        <f>NewSKULighting!AI265</f>
        <v>0</v>
      </c>
      <c r="AB163" s="209" t="str">
        <f>NewSKULighting!AJ265</f>
        <v>NA</v>
      </c>
      <c r="AC163" s="209" t="str">
        <f>NewSKULighting!AK265</f>
        <v/>
      </c>
      <c r="AD163" s="209">
        <f ca="1">NewSKULighting!AL265</f>
        <v>0</v>
      </c>
    </row>
    <row r="164" spans="1:30" x14ac:dyDescent="0.35">
      <c r="A164" s="26">
        <f>NewSKULighting!A266</f>
        <v>0</v>
      </c>
      <c r="B164" s="26">
        <f>NewSKULighting!B266</f>
        <v>0</v>
      </c>
      <c r="C164" s="26">
        <f>NewSKULighting!C266</f>
        <v>0</v>
      </c>
      <c r="D164" s="26">
        <f>NewSKULighting!D266</f>
        <v>0</v>
      </c>
      <c r="E164" s="26">
        <f>NewSKULighting!E266</f>
        <v>0</v>
      </c>
      <c r="F164" s="26" t="str">
        <f ca="1">NewSKULighting!F266</f>
        <v/>
      </c>
      <c r="G164" s="26" t="str">
        <f>NewSKULighting!G266</f>
        <v>None</v>
      </c>
      <c r="H164" s="26">
        <f>NewSKULighting!H266</f>
        <v>0</v>
      </c>
      <c r="I164" s="26" t="str">
        <f>NewSKULighting!I266</f>
        <v/>
      </c>
      <c r="J164" s="26">
        <f>NewSKULighting!J266</f>
        <v>0</v>
      </c>
      <c r="K164" s="26" t="str">
        <f>NewSKULighting!K266</f>
        <v/>
      </c>
      <c r="L164" s="26" t="str">
        <f>NewSKULighting!L266</f>
        <v/>
      </c>
      <c r="M164" s="26" t="str">
        <f>NewSKULighting!M266</f>
        <v>None</v>
      </c>
      <c r="N164" s="26">
        <f>NewSKULighting!N266</f>
        <v>0</v>
      </c>
      <c r="O164" s="26">
        <f>NewSKULighting!O266</f>
        <v>0</v>
      </c>
      <c r="P164" s="26">
        <f ca="1">NewSKULighting!P266</f>
        <v>0</v>
      </c>
      <c r="Q164" s="26">
        <f>NewSKULighting!Q266</f>
        <v>0</v>
      </c>
      <c r="R164" s="26">
        <f ca="1">NewSKULighting!R266</f>
        <v>0</v>
      </c>
      <c r="S164" s="26">
        <f>NewSKULighting!Y266</f>
        <v>0</v>
      </c>
      <c r="T164" s="26" t="str">
        <f ca="1">NewSKULighting!Z266</f>
        <v/>
      </c>
      <c r="U164" s="26">
        <f ca="1">NewSKULighting!AA266</f>
        <v>0</v>
      </c>
      <c r="V164" s="209" t="str">
        <f ca="1">NewSKULighting!AC266</f>
        <v/>
      </c>
      <c r="W164" s="209" t="str">
        <f ca="1">NewSKULighting!AD266</f>
        <v/>
      </c>
      <c r="X164" s="209" t="str">
        <f ca="1">NewSKULighting!AE266</f>
        <v/>
      </c>
      <c r="Y164" s="209">
        <f ca="1">NewSKULighting!AF266</f>
        <v>0</v>
      </c>
      <c r="Z164" s="209" t="str">
        <f>NewSKULighting!AH266</f>
        <v/>
      </c>
      <c r="AA164" s="209">
        <f>NewSKULighting!AI266</f>
        <v>0</v>
      </c>
      <c r="AB164" s="209" t="str">
        <f>NewSKULighting!AJ266</f>
        <v>NA</v>
      </c>
      <c r="AC164" s="209" t="str">
        <f>NewSKULighting!AK266</f>
        <v/>
      </c>
      <c r="AD164" s="209">
        <f ca="1">NewSKULighting!AL266</f>
        <v>0</v>
      </c>
    </row>
    <row r="165" spans="1:30" x14ac:dyDescent="0.35">
      <c r="A165" s="26">
        <f>NewSKULighting!A267</f>
        <v>0</v>
      </c>
      <c r="B165" s="26">
        <f>NewSKULighting!B267</f>
        <v>0</v>
      </c>
      <c r="C165" s="26">
        <f>NewSKULighting!C267</f>
        <v>0</v>
      </c>
      <c r="D165" s="26">
        <f>NewSKULighting!D267</f>
        <v>0</v>
      </c>
      <c r="E165" s="26">
        <f>NewSKULighting!E267</f>
        <v>0</v>
      </c>
      <c r="F165" s="26" t="str">
        <f ca="1">NewSKULighting!F267</f>
        <v/>
      </c>
      <c r="G165" s="26" t="str">
        <f>NewSKULighting!G267</f>
        <v>None</v>
      </c>
      <c r="H165" s="26">
        <f>NewSKULighting!H267</f>
        <v>0</v>
      </c>
      <c r="I165" s="26" t="str">
        <f>NewSKULighting!I267</f>
        <v/>
      </c>
      <c r="J165" s="26">
        <f>NewSKULighting!J267</f>
        <v>0</v>
      </c>
      <c r="K165" s="26" t="str">
        <f>NewSKULighting!K267</f>
        <v/>
      </c>
      <c r="L165" s="26" t="str">
        <f>NewSKULighting!L267</f>
        <v/>
      </c>
      <c r="M165" s="26" t="str">
        <f>NewSKULighting!M267</f>
        <v>None</v>
      </c>
      <c r="N165" s="26">
        <f>NewSKULighting!N267</f>
        <v>0</v>
      </c>
      <c r="O165" s="26">
        <f>NewSKULighting!O267</f>
        <v>0</v>
      </c>
      <c r="P165" s="26">
        <f ca="1">NewSKULighting!P267</f>
        <v>0</v>
      </c>
      <c r="Q165" s="26">
        <f>NewSKULighting!Q267</f>
        <v>0</v>
      </c>
      <c r="R165" s="26">
        <f ca="1">NewSKULighting!R267</f>
        <v>0</v>
      </c>
      <c r="S165" s="26">
        <f>NewSKULighting!Y267</f>
        <v>0</v>
      </c>
      <c r="T165" s="26" t="str">
        <f ca="1">NewSKULighting!Z267</f>
        <v/>
      </c>
      <c r="U165" s="26">
        <f ca="1">NewSKULighting!AA267</f>
        <v>0</v>
      </c>
      <c r="V165" s="209" t="str">
        <f ca="1">NewSKULighting!AC267</f>
        <v/>
      </c>
      <c r="W165" s="209" t="str">
        <f ca="1">NewSKULighting!AD267</f>
        <v/>
      </c>
      <c r="X165" s="209" t="str">
        <f ca="1">NewSKULighting!AE267</f>
        <v/>
      </c>
      <c r="Y165" s="209">
        <f ca="1">NewSKULighting!AF267</f>
        <v>0</v>
      </c>
      <c r="Z165" s="209" t="str">
        <f>NewSKULighting!AH267</f>
        <v/>
      </c>
      <c r="AA165" s="209">
        <f>NewSKULighting!AI267</f>
        <v>0</v>
      </c>
      <c r="AB165" s="209" t="str">
        <f>NewSKULighting!AJ267</f>
        <v>NA</v>
      </c>
      <c r="AC165" s="209" t="str">
        <f>NewSKULighting!AK267</f>
        <v/>
      </c>
      <c r="AD165" s="209">
        <f ca="1">NewSKULighting!AL267</f>
        <v>0</v>
      </c>
    </row>
    <row r="166" spans="1:30" x14ac:dyDescent="0.35">
      <c r="A166" s="26">
        <f>NewSKULighting!A268</f>
        <v>0</v>
      </c>
      <c r="B166" s="26">
        <f>NewSKULighting!B268</f>
        <v>0</v>
      </c>
      <c r="C166" s="26">
        <f>NewSKULighting!C268</f>
        <v>0</v>
      </c>
      <c r="D166" s="26">
        <f>NewSKULighting!D268</f>
        <v>0</v>
      </c>
      <c r="E166" s="26">
        <f>NewSKULighting!E268</f>
        <v>0</v>
      </c>
      <c r="F166" s="26" t="str">
        <f ca="1">NewSKULighting!F268</f>
        <v/>
      </c>
      <c r="G166" s="26" t="str">
        <f>NewSKULighting!G268</f>
        <v>None</v>
      </c>
      <c r="H166" s="26">
        <f>NewSKULighting!H268</f>
        <v>0</v>
      </c>
      <c r="I166" s="26" t="str">
        <f>NewSKULighting!I268</f>
        <v/>
      </c>
      <c r="J166" s="26">
        <f>NewSKULighting!J268</f>
        <v>0</v>
      </c>
      <c r="K166" s="26" t="str">
        <f>NewSKULighting!K268</f>
        <v/>
      </c>
      <c r="L166" s="26" t="str">
        <f>NewSKULighting!L268</f>
        <v/>
      </c>
      <c r="M166" s="26" t="str">
        <f>NewSKULighting!M268</f>
        <v>None</v>
      </c>
      <c r="N166" s="26">
        <f>NewSKULighting!N268</f>
        <v>0</v>
      </c>
      <c r="O166" s="26">
        <f>NewSKULighting!O268</f>
        <v>0</v>
      </c>
      <c r="P166" s="26">
        <f ca="1">NewSKULighting!P268</f>
        <v>0</v>
      </c>
      <c r="Q166" s="26">
        <f>NewSKULighting!Q268</f>
        <v>0</v>
      </c>
      <c r="R166" s="26">
        <f ca="1">NewSKULighting!R268</f>
        <v>0</v>
      </c>
      <c r="S166" s="26">
        <f>NewSKULighting!Y268</f>
        <v>0</v>
      </c>
      <c r="T166" s="26" t="str">
        <f ca="1">NewSKULighting!Z268</f>
        <v/>
      </c>
      <c r="U166" s="26">
        <f ca="1">NewSKULighting!AA268</f>
        <v>0</v>
      </c>
      <c r="V166" s="209" t="str">
        <f ca="1">NewSKULighting!AC268</f>
        <v/>
      </c>
      <c r="W166" s="209" t="str">
        <f ca="1">NewSKULighting!AD268</f>
        <v/>
      </c>
      <c r="X166" s="209" t="str">
        <f ca="1">NewSKULighting!AE268</f>
        <v/>
      </c>
      <c r="Y166" s="209">
        <f ca="1">NewSKULighting!AF268</f>
        <v>0</v>
      </c>
      <c r="Z166" s="209" t="str">
        <f>NewSKULighting!AH268</f>
        <v/>
      </c>
      <c r="AA166" s="209">
        <f>NewSKULighting!AI268</f>
        <v>0</v>
      </c>
      <c r="AB166" s="209" t="str">
        <f>NewSKULighting!AJ268</f>
        <v>NA</v>
      </c>
      <c r="AC166" s="209" t="str">
        <f>NewSKULighting!AK268</f>
        <v/>
      </c>
      <c r="AD166" s="209">
        <f ca="1">NewSKULighting!AL268</f>
        <v>0</v>
      </c>
    </row>
    <row r="167" spans="1:30" x14ac:dyDescent="0.35">
      <c r="A167" s="26">
        <f>NewSKULighting!A269</f>
        <v>0</v>
      </c>
      <c r="B167" s="26">
        <f>NewSKULighting!B269</f>
        <v>0</v>
      </c>
      <c r="C167" s="26">
        <f>NewSKULighting!C269</f>
        <v>0</v>
      </c>
      <c r="D167" s="26">
        <f>NewSKULighting!D269</f>
        <v>0</v>
      </c>
      <c r="E167" s="26">
        <f>NewSKULighting!E269</f>
        <v>0</v>
      </c>
      <c r="F167" s="26" t="str">
        <f ca="1">NewSKULighting!F269</f>
        <v/>
      </c>
      <c r="G167" s="26" t="str">
        <f>NewSKULighting!G269</f>
        <v>None</v>
      </c>
      <c r="H167" s="26">
        <f>NewSKULighting!H269</f>
        <v>0</v>
      </c>
      <c r="I167" s="26" t="str">
        <f>NewSKULighting!I269</f>
        <v/>
      </c>
      <c r="J167" s="26">
        <f>NewSKULighting!J269</f>
        <v>0</v>
      </c>
      <c r="K167" s="26" t="str">
        <f>NewSKULighting!K269</f>
        <v/>
      </c>
      <c r="L167" s="26" t="str">
        <f>NewSKULighting!L269</f>
        <v/>
      </c>
      <c r="M167" s="26" t="str">
        <f>NewSKULighting!M269</f>
        <v>None</v>
      </c>
      <c r="N167" s="26">
        <f>NewSKULighting!N269</f>
        <v>0</v>
      </c>
      <c r="O167" s="26">
        <f>NewSKULighting!O269</f>
        <v>0</v>
      </c>
      <c r="P167" s="26">
        <f ca="1">NewSKULighting!P269</f>
        <v>0</v>
      </c>
      <c r="Q167" s="26">
        <f>NewSKULighting!Q269</f>
        <v>0</v>
      </c>
      <c r="R167" s="26">
        <f ca="1">NewSKULighting!R269</f>
        <v>0</v>
      </c>
      <c r="S167" s="26">
        <f>NewSKULighting!Y269</f>
        <v>0</v>
      </c>
      <c r="T167" s="26" t="str">
        <f ca="1">NewSKULighting!Z269</f>
        <v/>
      </c>
      <c r="U167" s="26">
        <f ca="1">NewSKULighting!AA269</f>
        <v>0</v>
      </c>
      <c r="V167" s="209" t="str">
        <f ca="1">NewSKULighting!AC269</f>
        <v/>
      </c>
      <c r="W167" s="209" t="str">
        <f ca="1">NewSKULighting!AD269</f>
        <v/>
      </c>
      <c r="X167" s="209" t="str">
        <f ca="1">NewSKULighting!AE269</f>
        <v/>
      </c>
      <c r="Y167" s="209">
        <f ca="1">NewSKULighting!AF269</f>
        <v>0</v>
      </c>
      <c r="Z167" s="209" t="str">
        <f>NewSKULighting!AH269</f>
        <v/>
      </c>
      <c r="AA167" s="209">
        <f>NewSKULighting!AI269</f>
        <v>0</v>
      </c>
      <c r="AB167" s="209" t="str">
        <f>NewSKULighting!AJ269</f>
        <v>NA</v>
      </c>
      <c r="AC167" s="209" t="str">
        <f>NewSKULighting!AK269</f>
        <v/>
      </c>
      <c r="AD167" s="209">
        <f ca="1">NewSKULighting!AL269</f>
        <v>0</v>
      </c>
    </row>
    <row r="168" spans="1:30" x14ac:dyDescent="0.35">
      <c r="A168" s="26">
        <f>NewSKULighting!A270</f>
        <v>0</v>
      </c>
      <c r="B168" s="26">
        <f>NewSKULighting!B270</f>
        <v>0</v>
      </c>
      <c r="C168" s="26">
        <f>NewSKULighting!C270</f>
        <v>0</v>
      </c>
      <c r="D168" s="26">
        <f>NewSKULighting!D270</f>
        <v>0</v>
      </c>
      <c r="E168" s="26">
        <f>NewSKULighting!E270</f>
        <v>0</v>
      </c>
      <c r="F168" s="26" t="str">
        <f ca="1">NewSKULighting!F270</f>
        <v/>
      </c>
      <c r="G168" s="26" t="str">
        <f>NewSKULighting!G270</f>
        <v>None</v>
      </c>
      <c r="H168" s="26">
        <f>NewSKULighting!H270</f>
        <v>0</v>
      </c>
      <c r="I168" s="26" t="str">
        <f>NewSKULighting!I270</f>
        <v/>
      </c>
      <c r="J168" s="26">
        <f>NewSKULighting!J270</f>
        <v>0</v>
      </c>
      <c r="K168" s="26" t="str">
        <f>NewSKULighting!K270</f>
        <v/>
      </c>
      <c r="L168" s="26" t="str">
        <f>NewSKULighting!L270</f>
        <v/>
      </c>
      <c r="M168" s="26" t="str">
        <f>NewSKULighting!M270</f>
        <v>None</v>
      </c>
      <c r="N168" s="26">
        <f>NewSKULighting!N270</f>
        <v>0</v>
      </c>
      <c r="O168" s="26">
        <f>NewSKULighting!O270</f>
        <v>0</v>
      </c>
      <c r="P168" s="26">
        <f ca="1">NewSKULighting!P270</f>
        <v>0</v>
      </c>
      <c r="Q168" s="26">
        <f>NewSKULighting!Q270</f>
        <v>0</v>
      </c>
      <c r="R168" s="26">
        <f ca="1">NewSKULighting!R270</f>
        <v>0</v>
      </c>
      <c r="S168" s="26">
        <f>NewSKULighting!Y270</f>
        <v>0</v>
      </c>
      <c r="T168" s="26" t="str">
        <f ca="1">NewSKULighting!Z270</f>
        <v/>
      </c>
      <c r="U168" s="26">
        <f ca="1">NewSKULighting!AA270</f>
        <v>0</v>
      </c>
      <c r="V168" s="209" t="str">
        <f ca="1">NewSKULighting!AC270</f>
        <v/>
      </c>
      <c r="W168" s="209" t="str">
        <f ca="1">NewSKULighting!AD270</f>
        <v/>
      </c>
      <c r="X168" s="209" t="str">
        <f ca="1">NewSKULighting!AE270</f>
        <v/>
      </c>
      <c r="Y168" s="209">
        <f ca="1">NewSKULighting!AF270</f>
        <v>0</v>
      </c>
      <c r="Z168" s="209" t="str">
        <f>NewSKULighting!AH270</f>
        <v/>
      </c>
      <c r="AA168" s="209">
        <f>NewSKULighting!AI270</f>
        <v>0</v>
      </c>
      <c r="AB168" s="209" t="str">
        <f>NewSKULighting!AJ270</f>
        <v>NA</v>
      </c>
      <c r="AC168" s="209" t="str">
        <f>NewSKULighting!AK270</f>
        <v/>
      </c>
      <c r="AD168" s="209">
        <f ca="1">NewSKULighting!AL270</f>
        <v>0</v>
      </c>
    </row>
    <row r="169" spans="1:30" x14ac:dyDescent="0.35">
      <c r="A169" s="26">
        <f>NewSKULighting!A271</f>
        <v>0</v>
      </c>
      <c r="B169" s="26">
        <f>NewSKULighting!B271</f>
        <v>0</v>
      </c>
      <c r="C169" s="26">
        <f>NewSKULighting!C271</f>
        <v>0</v>
      </c>
      <c r="D169" s="26">
        <f>NewSKULighting!D271</f>
        <v>0</v>
      </c>
      <c r="E169" s="26">
        <f>NewSKULighting!E271</f>
        <v>0</v>
      </c>
      <c r="F169" s="26" t="str">
        <f ca="1">NewSKULighting!F271</f>
        <v/>
      </c>
      <c r="G169" s="26" t="str">
        <f>NewSKULighting!G271</f>
        <v>None</v>
      </c>
      <c r="H169" s="26">
        <f>NewSKULighting!H271</f>
        <v>0</v>
      </c>
      <c r="I169" s="26" t="str">
        <f>NewSKULighting!I271</f>
        <v/>
      </c>
      <c r="J169" s="26">
        <f>NewSKULighting!J271</f>
        <v>0</v>
      </c>
      <c r="K169" s="26" t="str">
        <f>NewSKULighting!K271</f>
        <v/>
      </c>
      <c r="L169" s="26" t="str">
        <f>NewSKULighting!L271</f>
        <v/>
      </c>
      <c r="M169" s="26" t="str">
        <f>NewSKULighting!M271</f>
        <v>None</v>
      </c>
      <c r="N169" s="26">
        <f>NewSKULighting!N271</f>
        <v>0</v>
      </c>
      <c r="O169" s="26">
        <f>NewSKULighting!O271</f>
        <v>0</v>
      </c>
      <c r="P169" s="26">
        <f ca="1">NewSKULighting!P271</f>
        <v>0</v>
      </c>
      <c r="Q169" s="26">
        <f>NewSKULighting!Q271</f>
        <v>0</v>
      </c>
      <c r="R169" s="26">
        <f ca="1">NewSKULighting!R271</f>
        <v>0</v>
      </c>
      <c r="S169" s="26">
        <f>NewSKULighting!Y271</f>
        <v>0</v>
      </c>
      <c r="T169" s="26" t="str">
        <f ca="1">NewSKULighting!Z271</f>
        <v/>
      </c>
      <c r="U169" s="26">
        <f ca="1">NewSKULighting!AA271</f>
        <v>0</v>
      </c>
      <c r="V169" s="209" t="str">
        <f ca="1">NewSKULighting!AC271</f>
        <v/>
      </c>
      <c r="W169" s="209" t="str">
        <f ca="1">NewSKULighting!AD271</f>
        <v/>
      </c>
      <c r="X169" s="209" t="str">
        <f ca="1">NewSKULighting!AE271</f>
        <v/>
      </c>
      <c r="Y169" s="209">
        <f ca="1">NewSKULighting!AF271</f>
        <v>0</v>
      </c>
      <c r="Z169" s="209" t="str">
        <f>NewSKULighting!AH271</f>
        <v/>
      </c>
      <c r="AA169" s="209">
        <f>NewSKULighting!AI271</f>
        <v>0</v>
      </c>
      <c r="AB169" s="209" t="str">
        <f>NewSKULighting!AJ271</f>
        <v>NA</v>
      </c>
      <c r="AC169" s="209" t="str">
        <f>NewSKULighting!AK271</f>
        <v/>
      </c>
      <c r="AD169" s="209">
        <f ca="1">NewSKULighting!AL271</f>
        <v>0</v>
      </c>
    </row>
    <row r="170" spans="1:30" x14ac:dyDescent="0.35">
      <c r="A170" s="26">
        <f>NewSKULighting!A272</f>
        <v>0</v>
      </c>
      <c r="B170" s="26">
        <f>NewSKULighting!B272</f>
        <v>0</v>
      </c>
      <c r="C170" s="26">
        <f>NewSKULighting!C272</f>
        <v>0</v>
      </c>
      <c r="D170" s="26">
        <f>NewSKULighting!D272</f>
        <v>0</v>
      </c>
      <c r="E170" s="26">
        <f>NewSKULighting!E272</f>
        <v>0</v>
      </c>
      <c r="F170" s="26" t="str">
        <f ca="1">NewSKULighting!F272</f>
        <v/>
      </c>
      <c r="G170" s="26" t="str">
        <f>NewSKULighting!G272</f>
        <v>None</v>
      </c>
      <c r="H170" s="26">
        <f>NewSKULighting!H272</f>
        <v>0</v>
      </c>
      <c r="I170" s="26" t="str">
        <f>NewSKULighting!I272</f>
        <v/>
      </c>
      <c r="J170" s="26">
        <f>NewSKULighting!J272</f>
        <v>0</v>
      </c>
      <c r="K170" s="26" t="str">
        <f>NewSKULighting!K272</f>
        <v/>
      </c>
      <c r="L170" s="26" t="str">
        <f>NewSKULighting!L272</f>
        <v/>
      </c>
      <c r="M170" s="26" t="str">
        <f>NewSKULighting!M272</f>
        <v>None</v>
      </c>
      <c r="N170" s="26">
        <f>NewSKULighting!N272</f>
        <v>0</v>
      </c>
      <c r="O170" s="26">
        <f>NewSKULighting!O272</f>
        <v>0</v>
      </c>
      <c r="P170" s="26">
        <f ca="1">NewSKULighting!P272</f>
        <v>0</v>
      </c>
      <c r="Q170" s="26">
        <f>NewSKULighting!Q272</f>
        <v>0</v>
      </c>
      <c r="R170" s="26">
        <f ca="1">NewSKULighting!R272</f>
        <v>0</v>
      </c>
      <c r="S170" s="26">
        <f>NewSKULighting!Y272</f>
        <v>0</v>
      </c>
      <c r="T170" s="26" t="str">
        <f ca="1">NewSKULighting!Z272</f>
        <v/>
      </c>
      <c r="U170" s="26">
        <f ca="1">NewSKULighting!AA272</f>
        <v>0</v>
      </c>
      <c r="V170" s="209" t="str">
        <f ca="1">NewSKULighting!AC272</f>
        <v/>
      </c>
      <c r="W170" s="209" t="str">
        <f ca="1">NewSKULighting!AD272</f>
        <v/>
      </c>
      <c r="X170" s="209" t="str">
        <f ca="1">NewSKULighting!AE272</f>
        <v/>
      </c>
      <c r="Y170" s="209">
        <f ca="1">NewSKULighting!AF272</f>
        <v>0</v>
      </c>
      <c r="Z170" s="209" t="str">
        <f>NewSKULighting!AH272</f>
        <v/>
      </c>
      <c r="AA170" s="209">
        <f>NewSKULighting!AI272</f>
        <v>0</v>
      </c>
      <c r="AB170" s="209" t="str">
        <f>NewSKULighting!AJ272</f>
        <v>NA</v>
      </c>
      <c r="AC170" s="209" t="str">
        <f>NewSKULighting!AK272</f>
        <v/>
      </c>
      <c r="AD170" s="209">
        <f ca="1">NewSKULighting!AL272</f>
        <v>0</v>
      </c>
    </row>
    <row r="171" spans="1:30" x14ac:dyDescent="0.35">
      <c r="A171" s="26">
        <f>NewSKULighting!A273</f>
        <v>0</v>
      </c>
      <c r="B171" s="26">
        <f>NewSKULighting!B273</f>
        <v>0</v>
      </c>
      <c r="C171" s="26">
        <f>NewSKULighting!C273</f>
        <v>0</v>
      </c>
      <c r="D171" s="26">
        <f>NewSKULighting!D273</f>
        <v>0</v>
      </c>
      <c r="E171" s="26">
        <f>NewSKULighting!E273</f>
        <v>0</v>
      </c>
      <c r="F171" s="26" t="str">
        <f ca="1">NewSKULighting!F273</f>
        <v/>
      </c>
      <c r="G171" s="26" t="str">
        <f>NewSKULighting!G273</f>
        <v>None</v>
      </c>
      <c r="H171" s="26">
        <f>NewSKULighting!H273</f>
        <v>0</v>
      </c>
      <c r="I171" s="26" t="str">
        <f>NewSKULighting!I273</f>
        <v/>
      </c>
      <c r="J171" s="26">
        <f>NewSKULighting!J273</f>
        <v>0</v>
      </c>
      <c r="K171" s="26" t="str">
        <f>NewSKULighting!K273</f>
        <v/>
      </c>
      <c r="L171" s="26" t="str">
        <f>NewSKULighting!L273</f>
        <v/>
      </c>
      <c r="M171" s="26" t="str">
        <f>NewSKULighting!M273</f>
        <v>None</v>
      </c>
      <c r="N171" s="26">
        <f>NewSKULighting!N273</f>
        <v>0</v>
      </c>
      <c r="O171" s="26">
        <f>NewSKULighting!O273</f>
        <v>0</v>
      </c>
      <c r="P171" s="26">
        <f ca="1">NewSKULighting!P273</f>
        <v>0</v>
      </c>
      <c r="Q171" s="26">
        <f>NewSKULighting!Q273</f>
        <v>0</v>
      </c>
      <c r="R171" s="26">
        <f ca="1">NewSKULighting!R273</f>
        <v>0</v>
      </c>
      <c r="S171" s="26">
        <f>NewSKULighting!Y273</f>
        <v>0</v>
      </c>
      <c r="T171" s="26" t="str">
        <f ca="1">NewSKULighting!Z273</f>
        <v/>
      </c>
      <c r="U171" s="26">
        <f ca="1">NewSKULighting!AA273</f>
        <v>0</v>
      </c>
      <c r="V171" s="209" t="str">
        <f ca="1">NewSKULighting!AC273</f>
        <v/>
      </c>
      <c r="W171" s="209" t="str">
        <f ca="1">NewSKULighting!AD273</f>
        <v/>
      </c>
      <c r="X171" s="209" t="str">
        <f ca="1">NewSKULighting!AE273</f>
        <v/>
      </c>
      <c r="Y171" s="209">
        <f ca="1">NewSKULighting!AF273</f>
        <v>0</v>
      </c>
      <c r="Z171" s="209" t="str">
        <f>NewSKULighting!AH273</f>
        <v/>
      </c>
      <c r="AA171" s="209">
        <f>NewSKULighting!AI273</f>
        <v>0</v>
      </c>
      <c r="AB171" s="209" t="str">
        <f>NewSKULighting!AJ273</f>
        <v>NA</v>
      </c>
      <c r="AC171" s="209" t="str">
        <f>NewSKULighting!AK273</f>
        <v/>
      </c>
      <c r="AD171" s="209">
        <f ca="1">NewSKULighting!AL273</f>
        <v>0</v>
      </c>
    </row>
    <row r="172" spans="1:30" x14ac:dyDescent="0.35">
      <c r="A172" s="26">
        <f>NewSKULighting!A274</f>
        <v>0</v>
      </c>
      <c r="B172" s="26">
        <f>NewSKULighting!B274</f>
        <v>0</v>
      </c>
      <c r="C172" s="26">
        <f>NewSKULighting!C274</f>
        <v>0</v>
      </c>
      <c r="D172" s="26">
        <f>NewSKULighting!D274</f>
        <v>0</v>
      </c>
      <c r="E172" s="26">
        <f>NewSKULighting!E274</f>
        <v>0</v>
      </c>
      <c r="F172" s="26" t="str">
        <f ca="1">NewSKULighting!F274</f>
        <v/>
      </c>
      <c r="G172" s="26" t="str">
        <f>NewSKULighting!G274</f>
        <v>None</v>
      </c>
      <c r="H172" s="26">
        <f>NewSKULighting!H274</f>
        <v>0</v>
      </c>
      <c r="I172" s="26" t="str">
        <f>NewSKULighting!I274</f>
        <v/>
      </c>
      <c r="J172" s="26">
        <f>NewSKULighting!J274</f>
        <v>0</v>
      </c>
      <c r="K172" s="26" t="str">
        <f>NewSKULighting!K274</f>
        <v/>
      </c>
      <c r="L172" s="26" t="str">
        <f>NewSKULighting!L274</f>
        <v/>
      </c>
      <c r="M172" s="26" t="str">
        <f>NewSKULighting!M274</f>
        <v>None</v>
      </c>
      <c r="N172" s="26">
        <f>NewSKULighting!N274</f>
        <v>0</v>
      </c>
      <c r="O172" s="26">
        <f>NewSKULighting!O274</f>
        <v>0</v>
      </c>
      <c r="P172" s="26">
        <f ca="1">NewSKULighting!P274</f>
        <v>0</v>
      </c>
      <c r="Q172" s="26">
        <f>NewSKULighting!Q274</f>
        <v>0</v>
      </c>
      <c r="R172" s="26">
        <f ca="1">NewSKULighting!R274</f>
        <v>0</v>
      </c>
      <c r="S172" s="26">
        <f>NewSKULighting!Y274</f>
        <v>0</v>
      </c>
      <c r="T172" s="26" t="str">
        <f ca="1">NewSKULighting!Z274</f>
        <v/>
      </c>
      <c r="U172" s="26">
        <f ca="1">NewSKULighting!AA274</f>
        <v>0</v>
      </c>
      <c r="V172" s="209" t="str">
        <f ca="1">NewSKULighting!AC274</f>
        <v/>
      </c>
      <c r="W172" s="209" t="str">
        <f ca="1">NewSKULighting!AD274</f>
        <v/>
      </c>
      <c r="X172" s="209" t="str">
        <f ca="1">NewSKULighting!AE274</f>
        <v/>
      </c>
      <c r="Y172" s="209">
        <f ca="1">NewSKULighting!AF274</f>
        <v>0</v>
      </c>
      <c r="Z172" s="209" t="str">
        <f>NewSKULighting!AH274</f>
        <v/>
      </c>
      <c r="AA172" s="209">
        <f>NewSKULighting!AI274</f>
        <v>0</v>
      </c>
      <c r="AB172" s="209" t="str">
        <f>NewSKULighting!AJ274</f>
        <v>NA</v>
      </c>
      <c r="AC172" s="209" t="str">
        <f>NewSKULighting!AK274</f>
        <v/>
      </c>
      <c r="AD172" s="209">
        <f ca="1">NewSKULighting!AL274</f>
        <v>0</v>
      </c>
    </row>
    <row r="173" spans="1:30" x14ac:dyDescent="0.35">
      <c r="A173" s="26">
        <f>NewSKULighting!A275</f>
        <v>0</v>
      </c>
      <c r="B173" s="26">
        <f>NewSKULighting!B275</f>
        <v>0</v>
      </c>
      <c r="C173" s="26">
        <f>NewSKULighting!C275</f>
        <v>0</v>
      </c>
      <c r="D173" s="26">
        <f>NewSKULighting!D275</f>
        <v>0</v>
      </c>
      <c r="E173" s="26">
        <f>NewSKULighting!E275</f>
        <v>0</v>
      </c>
      <c r="F173" s="26" t="str">
        <f ca="1">NewSKULighting!F275</f>
        <v/>
      </c>
      <c r="G173" s="26" t="str">
        <f>NewSKULighting!G275</f>
        <v>None</v>
      </c>
      <c r="H173" s="26">
        <f>NewSKULighting!H275</f>
        <v>0</v>
      </c>
      <c r="I173" s="26" t="str">
        <f>NewSKULighting!I275</f>
        <v/>
      </c>
      <c r="J173" s="26">
        <f>NewSKULighting!J275</f>
        <v>0</v>
      </c>
      <c r="K173" s="26" t="str">
        <f>NewSKULighting!K275</f>
        <v/>
      </c>
      <c r="L173" s="26" t="str">
        <f>NewSKULighting!L275</f>
        <v/>
      </c>
      <c r="M173" s="26" t="str">
        <f>NewSKULighting!M275</f>
        <v>None</v>
      </c>
      <c r="N173" s="26">
        <f>NewSKULighting!N275</f>
        <v>0</v>
      </c>
      <c r="O173" s="26">
        <f>NewSKULighting!O275</f>
        <v>0</v>
      </c>
      <c r="P173" s="26">
        <f ca="1">NewSKULighting!P275</f>
        <v>0</v>
      </c>
      <c r="Q173" s="26">
        <f>NewSKULighting!Q275</f>
        <v>0</v>
      </c>
      <c r="R173" s="26">
        <f ca="1">NewSKULighting!R275</f>
        <v>0</v>
      </c>
      <c r="S173" s="26">
        <f>NewSKULighting!Y275</f>
        <v>0</v>
      </c>
      <c r="T173" s="26" t="str">
        <f ca="1">NewSKULighting!Z275</f>
        <v/>
      </c>
      <c r="U173" s="26">
        <f ca="1">NewSKULighting!AA275</f>
        <v>0</v>
      </c>
      <c r="V173" s="209" t="str">
        <f ca="1">NewSKULighting!AC275</f>
        <v/>
      </c>
      <c r="W173" s="209" t="str">
        <f ca="1">NewSKULighting!AD275</f>
        <v/>
      </c>
      <c r="X173" s="209" t="str">
        <f ca="1">NewSKULighting!AE275</f>
        <v/>
      </c>
      <c r="Y173" s="209">
        <f ca="1">NewSKULighting!AF275</f>
        <v>0</v>
      </c>
      <c r="Z173" s="209" t="str">
        <f>NewSKULighting!AH275</f>
        <v/>
      </c>
      <c r="AA173" s="209">
        <f>NewSKULighting!AI275</f>
        <v>0</v>
      </c>
      <c r="AB173" s="209" t="str">
        <f>NewSKULighting!AJ275</f>
        <v>NA</v>
      </c>
      <c r="AC173" s="209" t="str">
        <f>NewSKULighting!AK275</f>
        <v/>
      </c>
      <c r="AD173" s="209">
        <f ca="1">NewSKULighting!AL275</f>
        <v>0</v>
      </c>
    </row>
    <row r="174" spans="1:30" x14ac:dyDescent="0.35">
      <c r="A174" s="26">
        <f>NewSKULighting!A276</f>
        <v>0</v>
      </c>
      <c r="B174" s="26">
        <f>NewSKULighting!B276</f>
        <v>0</v>
      </c>
      <c r="C174" s="26">
        <f>NewSKULighting!C276</f>
        <v>0</v>
      </c>
      <c r="D174" s="26">
        <f>NewSKULighting!D276</f>
        <v>0</v>
      </c>
      <c r="E174" s="26">
        <f>NewSKULighting!E276</f>
        <v>0</v>
      </c>
      <c r="F174" s="26" t="str">
        <f ca="1">NewSKULighting!F276</f>
        <v/>
      </c>
      <c r="G174" s="26" t="str">
        <f>NewSKULighting!G276</f>
        <v>None</v>
      </c>
      <c r="H174" s="26">
        <f>NewSKULighting!H276</f>
        <v>0</v>
      </c>
      <c r="I174" s="26" t="str">
        <f>NewSKULighting!I276</f>
        <v/>
      </c>
      <c r="J174" s="26">
        <f>NewSKULighting!J276</f>
        <v>0</v>
      </c>
      <c r="K174" s="26" t="str">
        <f>NewSKULighting!K276</f>
        <v/>
      </c>
      <c r="L174" s="26" t="str">
        <f>NewSKULighting!L276</f>
        <v/>
      </c>
      <c r="M174" s="26" t="str">
        <f>NewSKULighting!M276</f>
        <v>None</v>
      </c>
      <c r="N174" s="26">
        <f>NewSKULighting!N276</f>
        <v>0</v>
      </c>
      <c r="O174" s="26">
        <f>NewSKULighting!O276</f>
        <v>0</v>
      </c>
      <c r="P174" s="26">
        <f ca="1">NewSKULighting!P276</f>
        <v>0</v>
      </c>
      <c r="Q174" s="26">
        <f>NewSKULighting!Q276</f>
        <v>0</v>
      </c>
      <c r="R174" s="26">
        <f ca="1">NewSKULighting!R276</f>
        <v>0</v>
      </c>
      <c r="S174" s="26">
        <f>NewSKULighting!Y276</f>
        <v>0</v>
      </c>
      <c r="T174" s="26" t="str">
        <f ca="1">NewSKULighting!Z276</f>
        <v/>
      </c>
      <c r="U174" s="26">
        <f ca="1">NewSKULighting!AA276</f>
        <v>0</v>
      </c>
      <c r="V174" s="209" t="str">
        <f ca="1">NewSKULighting!AC276</f>
        <v/>
      </c>
      <c r="W174" s="209" t="str">
        <f ca="1">NewSKULighting!AD276</f>
        <v/>
      </c>
      <c r="X174" s="209" t="str">
        <f ca="1">NewSKULighting!AE276</f>
        <v/>
      </c>
      <c r="Y174" s="209">
        <f ca="1">NewSKULighting!AF276</f>
        <v>0</v>
      </c>
      <c r="Z174" s="209" t="str">
        <f>NewSKULighting!AH276</f>
        <v/>
      </c>
      <c r="AA174" s="209">
        <f>NewSKULighting!AI276</f>
        <v>0</v>
      </c>
      <c r="AB174" s="209" t="str">
        <f>NewSKULighting!AJ276</f>
        <v>NA</v>
      </c>
      <c r="AC174" s="209" t="str">
        <f>NewSKULighting!AK276</f>
        <v/>
      </c>
      <c r="AD174" s="209">
        <f ca="1">NewSKULighting!AL276</f>
        <v>0</v>
      </c>
    </row>
    <row r="175" spans="1:30" x14ac:dyDescent="0.35">
      <c r="A175" s="26">
        <f>NewSKULighting!A277</f>
        <v>0</v>
      </c>
      <c r="B175" s="26">
        <f>NewSKULighting!B277</f>
        <v>0</v>
      </c>
      <c r="C175" s="26">
        <f>NewSKULighting!C277</f>
        <v>0</v>
      </c>
      <c r="D175" s="26">
        <f>NewSKULighting!D277</f>
        <v>0</v>
      </c>
      <c r="E175" s="26">
        <f>NewSKULighting!E277</f>
        <v>0</v>
      </c>
      <c r="F175" s="26" t="str">
        <f ca="1">NewSKULighting!F277</f>
        <v/>
      </c>
      <c r="G175" s="26" t="str">
        <f>NewSKULighting!G277</f>
        <v>None</v>
      </c>
      <c r="H175" s="26">
        <f>NewSKULighting!H277</f>
        <v>0</v>
      </c>
      <c r="I175" s="26" t="str">
        <f>NewSKULighting!I277</f>
        <v/>
      </c>
      <c r="J175" s="26">
        <f>NewSKULighting!J277</f>
        <v>0</v>
      </c>
      <c r="K175" s="26" t="str">
        <f>NewSKULighting!K277</f>
        <v/>
      </c>
      <c r="L175" s="26" t="str">
        <f>NewSKULighting!L277</f>
        <v/>
      </c>
      <c r="M175" s="26" t="str">
        <f>NewSKULighting!M277</f>
        <v>None</v>
      </c>
      <c r="N175" s="26">
        <f>NewSKULighting!N277</f>
        <v>0</v>
      </c>
      <c r="O175" s="26">
        <f>NewSKULighting!O277</f>
        <v>0</v>
      </c>
      <c r="P175" s="26">
        <f ca="1">NewSKULighting!P277</f>
        <v>0</v>
      </c>
      <c r="Q175" s="26">
        <f>NewSKULighting!Q277</f>
        <v>0</v>
      </c>
      <c r="R175" s="26">
        <f ca="1">NewSKULighting!R277</f>
        <v>0</v>
      </c>
      <c r="S175" s="26">
        <f>NewSKULighting!Y277</f>
        <v>0</v>
      </c>
      <c r="T175" s="26" t="str">
        <f ca="1">NewSKULighting!Z277</f>
        <v/>
      </c>
      <c r="U175" s="26">
        <f ca="1">NewSKULighting!AA277</f>
        <v>0</v>
      </c>
      <c r="V175" s="209" t="str">
        <f ca="1">NewSKULighting!AC277</f>
        <v/>
      </c>
      <c r="W175" s="209" t="str">
        <f ca="1">NewSKULighting!AD277</f>
        <v/>
      </c>
      <c r="X175" s="209" t="str">
        <f ca="1">NewSKULighting!AE277</f>
        <v/>
      </c>
      <c r="Y175" s="209">
        <f ca="1">NewSKULighting!AF277</f>
        <v>0</v>
      </c>
      <c r="Z175" s="209" t="str">
        <f>NewSKULighting!AH277</f>
        <v/>
      </c>
      <c r="AA175" s="209">
        <f>NewSKULighting!AI277</f>
        <v>0</v>
      </c>
      <c r="AB175" s="209" t="str">
        <f>NewSKULighting!AJ277</f>
        <v>NA</v>
      </c>
      <c r="AC175" s="209" t="str">
        <f>NewSKULighting!AK277</f>
        <v/>
      </c>
      <c r="AD175" s="209">
        <f ca="1">NewSKULighting!AL277</f>
        <v>0</v>
      </c>
    </row>
    <row r="176" spans="1:30" x14ac:dyDescent="0.35">
      <c r="A176" s="26">
        <f>NewSKULighting!A278</f>
        <v>0</v>
      </c>
      <c r="B176" s="26">
        <f>NewSKULighting!B278</f>
        <v>0</v>
      </c>
      <c r="C176" s="26">
        <f>NewSKULighting!C278</f>
        <v>0</v>
      </c>
      <c r="D176" s="26">
        <f>NewSKULighting!D278</f>
        <v>0</v>
      </c>
      <c r="E176" s="26">
        <f>NewSKULighting!E278</f>
        <v>0</v>
      </c>
      <c r="F176" s="26" t="str">
        <f ca="1">NewSKULighting!F278</f>
        <v/>
      </c>
      <c r="G176" s="26" t="str">
        <f>NewSKULighting!G278</f>
        <v>None</v>
      </c>
      <c r="H176" s="26">
        <f>NewSKULighting!H278</f>
        <v>0</v>
      </c>
      <c r="I176" s="26" t="str">
        <f>NewSKULighting!I278</f>
        <v/>
      </c>
      <c r="J176" s="26">
        <f>NewSKULighting!J278</f>
        <v>0</v>
      </c>
      <c r="K176" s="26" t="str">
        <f>NewSKULighting!K278</f>
        <v/>
      </c>
      <c r="L176" s="26" t="str">
        <f>NewSKULighting!L278</f>
        <v/>
      </c>
      <c r="M176" s="26" t="str">
        <f>NewSKULighting!M278</f>
        <v>None</v>
      </c>
      <c r="N176" s="26">
        <f>NewSKULighting!N278</f>
        <v>0</v>
      </c>
      <c r="O176" s="26">
        <f>NewSKULighting!O278</f>
        <v>0</v>
      </c>
      <c r="P176" s="26">
        <f ca="1">NewSKULighting!P278</f>
        <v>0</v>
      </c>
      <c r="Q176" s="26">
        <f>NewSKULighting!Q278</f>
        <v>0</v>
      </c>
      <c r="R176" s="26">
        <f ca="1">NewSKULighting!R278</f>
        <v>0</v>
      </c>
      <c r="S176" s="26">
        <f>NewSKULighting!Y278</f>
        <v>0</v>
      </c>
      <c r="T176" s="26" t="str">
        <f ca="1">NewSKULighting!Z278</f>
        <v/>
      </c>
      <c r="U176" s="26">
        <f ca="1">NewSKULighting!AA278</f>
        <v>0</v>
      </c>
      <c r="V176" s="209" t="str">
        <f ca="1">NewSKULighting!AC278</f>
        <v/>
      </c>
      <c r="W176" s="209" t="str">
        <f ca="1">NewSKULighting!AD278</f>
        <v/>
      </c>
      <c r="X176" s="209" t="str">
        <f ca="1">NewSKULighting!AE278</f>
        <v/>
      </c>
      <c r="Y176" s="209">
        <f ca="1">NewSKULighting!AF278</f>
        <v>0</v>
      </c>
      <c r="Z176" s="209" t="str">
        <f>NewSKULighting!AH278</f>
        <v/>
      </c>
      <c r="AA176" s="209">
        <f>NewSKULighting!AI278</f>
        <v>0</v>
      </c>
      <c r="AB176" s="209" t="str">
        <f>NewSKULighting!AJ278</f>
        <v>NA</v>
      </c>
      <c r="AC176" s="209" t="str">
        <f>NewSKULighting!AK278</f>
        <v/>
      </c>
      <c r="AD176" s="209">
        <f ca="1">NewSKULighting!AL278</f>
        <v>0</v>
      </c>
    </row>
    <row r="177" spans="1:30" x14ac:dyDescent="0.35">
      <c r="A177" s="26">
        <f>NewSKULighting!A279</f>
        <v>0</v>
      </c>
      <c r="B177" s="26">
        <f>NewSKULighting!B279</f>
        <v>0</v>
      </c>
      <c r="C177" s="26">
        <f>NewSKULighting!C279</f>
        <v>0</v>
      </c>
      <c r="D177" s="26">
        <f>NewSKULighting!D279</f>
        <v>0</v>
      </c>
      <c r="E177" s="26">
        <f>NewSKULighting!E279</f>
        <v>0</v>
      </c>
      <c r="F177" s="26" t="str">
        <f ca="1">NewSKULighting!F279</f>
        <v/>
      </c>
      <c r="G177" s="26" t="str">
        <f>NewSKULighting!G279</f>
        <v>None</v>
      </c>
      <c r="H177" s="26">
        <f>NewSKULighting!H279</f>
        <v>0</v>
      </c>
      <c r="I177" s="26" t="str">
        <f>NewSKULighting!I279</f>
        <v/>
      </c>
      <c r="J177" s="26">
        <f>NewSKULighting!J279</f>
        <v>0</v>
      </c>
      <c r="K177" s="26" t="str">
        <f>NewSKULighting!K279</f>
        <v/>
      </c>
      <c r="L177" s="26" t="str">
        <f>NewSKULighting!L279</f>
        <v/>
      </c>
      <c r="M177" s="26" t="str">
        <f>NewSKULighting!M279</f>
        <v>None</v>
      </c>
      <c r="N177" s="26">
        <f>NewSKULighting!N279</f>
        <v>0</v>
      </c>
      <c r="O177" s="26">
        <f>NewSKULighting!O279</f>
        <v>0</v>
      </c>
      <c r="P177" s="26">
        <f ca="1">NewSKULighting!P279</f>
        <v>0</v>
      </c>
      <c r="Q177" s="26">
        <f>NewSKULighting!Q279</f>
        <v>0</v>
      </c>
      <c r="R177" s="26">
        <f ca="1">NewSKULighting!R279</f>
        <v>0</v>
      </c>
      <c r="S177" s="26">
        <f>NewSKULighting!Y279</f>
        <v>0</v>
      </c>
      <c r="T177" s="26" t="str">
        <f ca="1">NewSKULighting!Z279</f>
        <v/>
      </c>
      <c r="U177" s="26">
        <f ca="1">NewSKULighting!AA279</f>
        <v>0</v>
      </c>
      <c r="V177" s="209" t="str">
        <f ca="1">NewSKULighting!AC279</f>
        <v/>
      </c>
      <c r="W177" s="209" t="str">
        <f ca="1">NewSKULighting!AD279</f>
        <v/>
      </c>
      <c r="X177" s="209" t="str">
        <f ca="1">NewSKULighting!AE279</f>
        <v/>
      </c>
      <c r="Y177" s="209">
        <f ca="1">NewSKULighting!AF279</f>
        <v>0</v>
      </c>
      <c r="Z177" s="209" t="str">
        <f>NewSKULighting!AH279</f>
        <v/>
      </c>
      <c r="AA177" s="209">
        <f>NewSKULighting!AI279</f>
        <v>0</v>
      </c>
      <c r="AB177" s="209" t="str">
        <f>NewSKULighting!AJ279</f>
        <v>NA</v>
      </c>
      <c r="AC177" s="209" t="str">
        <f>NewSKULighting!AK279</f>
        <v/>
      </c>
      <c r="AD177" s="209">
        <f ca="1">NewSKULighting!AL279</f>
        <v>0</v>
      </c>
    </row>
    <row r="178" spans="1:30" x14ac:dyDescent="0.35">
      <c r="A178" s="26">
        <f>NewSKULighting!A280</f>
        <v>0</v>
      </c>
      <c r="B178" s="26">
        <f>NewSKULighting!B280</f>
        <v>0</v>
      </c>
      <c r="C178" s="26">
        <f>NewSKULighting!C280</f>
        <v>0</v>
      </c>
      <c r="D178" s="26">
        <f>NewSKULighting!D280</f>
        <v>0</v>
      </c>
      <c r="E178" s="26">
        <f>NewSKULighting!E280</f>
        <v>0</v>
      </c>
      <c r="F178" s="26" t="str">
        <f ca="1">NewSKULighting!F280</f>
        <v/>
      </c>
      <c r="G178" s="26" t="str">
        <f>NewSKULighting!G280</f>
        <v>None</v>
      </c>
      <c r="H178" s="26">
        <f>NewSKULighting!H280</f>
        <v>0</v>
      </c>
      <c r="I178" s="26" t="str">
        <f>NewSKULighting!I280</f>
        <v/>
      </c>
      <c r="J178" s="26">
        <f>NewSKULighting!J280</f>
        <v>0</v>
      </c>
      <c r="K178" s="26" t="str">
        <f>NewSKULighting!K280</f>
        <v/>
      </c>
      <c r="L178" s="26" t="str">
        <f>NewSKULighting!L280</f>
        <v/>
      </c>
      <c r="M178" s="26" t="str">
        <f>NewSKULighting!M280</f>
        <v>None</v>
      </c>
      <c r="N178" s="26">
        <f>NewSKULighting!N280</f>
        <v>0</v>
      </c>
      <c r="O178" s="26">
        <f>NewSKULighting!O280</f>
        <v>0</v>
      </c>
      <c r="P178" s="26">
        <f ca="1">NewSKULighting!P280</f>
        <v>0</v>
      </c>
      <c r="Q178" s="26">
        <f>NewSKULighting!Q280</f>
        <v>0</v>
      </c>
      <c r="R178" s="26">
        <f ca="1">NewSKULighting!R280</f>
        <v>0</v>
      </c>
      <c r="S178" s="26">
        <f>NewSKULighting!Y280</f>
        <v>0</v>
      </c>
      <c r="T178" s="26" t="str">
        <f ca="1">NewSKULighting!Z280</f>
        <v/>
      </c>
      <c r="U178" s="26">
        <f ca="1">NewSKULighting!AA280</f>
        <v>0</v>
      </c>
      <c r="V178" s="209" t="str">
        <f ca="1">NewSKULighting!AC280</f>
        <v/>
      </c>
      <c r="W178" s="209" t="str">
        <f ca="1">NewSKULighting!AD280</f>
        <v/>
      </c>
      <c r="X178" s="209" t="str">
        <f ca="1">NewSKULighting!AE280</f>
        <v/>
      </c>
      <c r="Y178" s="209">
        <f ca="1">NewSKULighting!AF280</f>
        <v>0</v>
      </c>
      <c r="Z178" s="209" t="str">
        <f>NewSKULighting!AH280</f>
        <v/>
      </c>
      <c r="AA178" s="209">
        <f>NewSKULighting!AI280</f>
        <v>0</v>
      </c>
      <c r="AB178" s="209" t="str">
        <f>NewSKULighting!AJ280</f>
        <v>NA</v>
      </c>
      <c r="AC178" s="209" t="str">
        <f>NewSKULighting!AK280</f>
        <v/>
      </c>
      <c r="AD178" s="209">
        <f ca="1">NewSKULighting!AL280</f>
        <v>0</v>
      </c>
    </row>
    <row r="179" spans="1:30" x14ac:dyDescent="0.35">
      <c r="A179" s="26">
        <f>NewSKULighting!A281</f>
        <v>0</v>
      </c>
      <c r="B179" s="26">
        <f>NewSKULighting!B281</f>
        <v>0</v>
      </c>
      <c r="C179" s="26">
        <f>NewSKULighting!C281</f>
        <v>0</v>
      </c>
      <c r="D179" s="26">
        <f>NewSKULighting!D281</f>
        <v>0</v>
      </c>
      <c r="E179" s="26">
        <f>NewSKULighting!E281</f>
        <v>0</v>
      </c>
      <c r="F179" s="26" t="str">
        <f ca="1">NewSKULighting!F281</f>
        <v/>
      </c>
      <c r="G179" s="26" t="str">
        <f>NewSKULighting!G281</f>
        <v>None</v>
      </c>
      <c r="H179" s="26">
        <f>NewSKULighting!H281</f>
        <v>0</v>
      </c>
      <c r="I179" s="26" t="str">
        <f>NewSKULighting!I281</f>
        <v/>
      </c>
      <c r="J179" s="26">
        <f>NewSKULighting!J281</f>
        <v>0</v>
      </c>
      <c r="K179" s="26" t="str">
        <f>NewSKULighting!K281</f>
        <v/>
      </c>
      <c r="L179" s="26" t="str">
        <f>NewSKULighting!L281</f>
        <v/>
      </c>
      <c r="M179" s="26" t="str">
        <f>NewSKULighting!M281</f>
        <v>None</v>
      </c>
      <c r="N179" s="26">
        <f>NewSKULighting!N281</f>
        <v>0</v>
      </c>
      <c r="O179" s="26">
        <f>NewSKULighting!O281</f>
        <v>0</v>
      </c>
      <c r="P179" s="26">
        <f ca="1">NewSKULighting!P281</f>
        <v>0</v>
      </c>
      <c r="Q179" s="26">
        <f>NewSKULighting!Q281</f>
        <v>0</v>
      </c>
      <c r="R179" s="26">
        <f ca="1">NewSKULighting!R281</f>
        <v>0</v>
      </c>
      <c r="S179" s="26">
        <f>NewSKULighting!Y281</f>
        <v>0</v>
      </c>
      <c r="T179" s="26" t="str">
        <f ca="1">NewSKULighting!Z281</f>
        <v/>
      </c>
      <c r="U179" s="26">
        <f ca="1">NewSKULighting!AA281</f>
        <v>0</v>
      </c>
      <c r="V179" s="209" t="str">
        <f ca="1">NewSKULighting!AC281</f>
        <v/>
      </c>
      <c r="W179" s="209" t="str">
        <f ca="1">NewSKULighting!AD281</f>
        <v/>
      </c>
      <c r="X179" s="209" t="str">
        <f ca="1">NewSKULighting!AE281</f>
        <v/>
      </c>
      <c r="Y179" s="209">
        <f ca="1">NewSKULighting!AF281</f>
        <v>0</v>
      </c>
      <c r="Z179" s="209" t="str">
        <f>NewSKULighting!AH281</f>
        <v/>
      </c>
      <c r="AA179" s="209">
        <f>NewSKULighting!AI281</f>
        <v>0</v>
      </c>
      <c r="AB179" s="209" t="str">
        <f>NewSKULighting!AJ281</f>
        <v>NA</v>
      </c>
      <c r="AC179" s="209" t="str">
        <f>NewSKULighting!AK281</f>
        <v/>
      </c>
      <c r="AD179" s="209">
        <f ca="1">NewSKULighting!AL281</f>
        <v>0</v>
      </c>
    </row>
    <row r="180" spans="1:30" x14ac:dyDescent="0.35">
      <c r="A180" s="26">
        <f>NewSKULighting!A282</f>
        <v>0</v>
      </c>
      <c r="B180" s="26">
        <f>NewSKULighting!B282</f>
        <v>0</v>
      </c>
      <c r="C180" s="26">
        <f>NewSKULighting!C282</f>
        <v>0</v>
      </c>
      <c r="D180" s="26">
        <f>NewSKULighting!D282</f>
        <v>0</v>
      </c>
      <c r="E180" s="26">
        <f>NewSKULighting!E282</f>
        <v>0</v>
      </c>
      <c r="F180" s="26" t="str">
        <f ca="1">NewSKULighting!F282</f>
        <v/>
      </c>
      <c r="G180" s="26" t="str">
        <f>NewSKULighting!G282</f>
        <v>None</v>
      </c>
      <c r="H180" s="26">
        <f>NewSKULighting!H282</f>
        <v>0</v>
      </c>
      <c r="I180" s="26" t="str">
        <f>NewSKULighting!I282</f>
        <v/>
      </c>
      <c r="J180" s="26">
        <f>NewSKULighting!J282</f>
        <v>0</v>
      </c>
      <c r="K180" s="26" t="str">
        <f>NewSKULighting!K282</f>
        <v/>
      </c>
      <c r="L180" s="26" t="str">
        <f>NewSKULighting!L282</f>
        <v/>
      </c>
      <c r="M180" s="26" t="str">
        <f>NewSKULighting!M282</f>
        <v>None</v>
      </c>
      <c r="N180" s="26">
        <f>NewSKULighting!N282</f>
        <v>0</v>
      </c>
      <c r="O180" s="26">
        <f>NewSKULighting!O282</f>
        <v>0</v>
      </c>
      <c r="P180" s="26">
        <f ca="1">NewSKULighting!P282</f>
        <v>0</v>
      </c>
      <c r="Q180" s="26">
        <f>NewSKULighting!Q282</f>
        <v>0</v>
      </c>
      <c r="R180" s="26">
        <f ca="1">NewSKULighting!R282</f>
        <v>0</v>
      </c>
      <c r="S180" s="26">
        <f>NewSKULighting!Y282</f>
        <v>0</v>
      </c>
      <c r="T180" s="26" t="str">
        <f ca="1">NewSKULighting!Z282</f>
        <v/>
      </c>
      <c r="U180" s="26">
        <f ca="1">NewSKULighting!AA282</f>
        <v>0</v>
      </c>
      <c r="V180" s="209" t="str">
        <f ca="1">NewSKULighting!AC282</f>
        <v/>
      </c>
      <c r="W180" s="209" t="str">
        <f ca="1">NewSKULighting!AD282</f>
        <v/>
      </c>
      <c r="X180" s="209" t="str">
        <f ca="1">NewSKULighting!AE282</f>
        <v/>
      </c>
      <c r="Y180" s="209">
        <f ca="1">NewSKULighting!AF282</f>
        <v>0</v>
      </c>
      <c r="Z180" s="209" t="str">
        <f>NewSKULighting!AH282</f>
        <v/>
      </c>
      <c r="AA180" s="209">
        <f>NewSKULighting!AI282</f>
        <v>0</v>
      </c>
      <c r="AB180" s="209" t="str">
        <f>NewSKULighting!AJ282</f>
        <v>NA</v>
      </c>
      <c r="AC180" s="209" t="str">
        <f>NewSKULighting!AK282</f>
        <v/>
      </c>
      <c r="AD180" s="209">
        <f ca="1">NewSKULighting!AL282</f>
        <v>0</v>
      </c>
    </row>
    <row r="181" spans="1:30" x14ac:dyDescent="0.35">
      <c r="A181" s="26">
        <f>NewSKULighting!A283</f>
        <v>0</v>
      </c>
      <c r="B181" s="26">
        <f>NewSKULighting!B283</f>
        <v>0</v>
      </c>
      <c r="C181" s="26">
        <f>NewSKULighting!C283</f>
        <v>0</v>
      </c>
      <c r="D181" s="26">
        <f>NewSKULighting!D283</f>
        <v>0</v>
      </c>
      <c r="E181" s="26">
        <f>NewSKULighting!E283</f>
        <v>0</v>
      </c>
      <c r="F181" s="26" t="str">
        <f ca="1">NewSKULighting!F283</f>
        <v/>
      </c>
      <c r="G181" s="26" t="str">
        <f>NewSKULighting!G283</f>
        <v>None</v>
      </c>
      <c r="H181" s="26">
        <f>NewSKULighting!H283</f>
        <v>0</v>
      </c>
      <c r="I181" s="26" t="str">
        <f>NewSKULighting!I283</f>
        <v/>
      </c>
      <c r="J181" s="26">
        <f>NewSKULighting!J283</f>
        <v>0</v>
      </c>
      <c r="K181" s="26" t="str">
        <f>NewSKULighting!K283</f>
        <v/>
      </c>
      <c r="L181" s="26" t="str">
        <f>NewSKULighting!L283</f>
        <v/>
      </c>
      <c r="M181" s="26" t="str">
        <f>NewSKULighting!M283</f>
        <v>None</v>
      </c>
      <c r="N181" s="26">
        <f>NewSKULighting!N283</f>
        <v>0</v>
      </c>
      <c r="O181" s="26">
        <f>NewSKULighting!O283</f>
        <v>0</v>
      </c>
      <c r="P181" s="26">
        <f ca="1">NewSKULighting!P283</f>
        <v>0</v>
      </c>
      <c r="Q181" s="26">
        <f>NewSKULighting!Q283</f>
        <v>0</v>
      </c>
      <c r="R181" s="26">
        <f ca="1">NewSKULighting!R283</f>
        <v>0</v>
      </c>
      <c r="S181" s="26">
        <f>NewSKULighting!Y283</f>
        <v>0</v>
      </c>
      <c r="T181" s="26" t="str">
        <f ca="1">NewSKULighting!Z283</f>
        <v/>
      </c>
      <c r="U181" s="26">
        <f ca="1">NewSKULighting!AA283</f>
        <v>0</v>
      </c>
      <c r="V181" s="209" t="str">
        <f ca="1">NewSKULighting!AC283</f>
        <v/>
      </c>
      <c r="W181" s="209" t="str">
        <f ca="1">NewSKULighting!AD283</f>
        <v/>
      </c>
      <c r="X181" s="209" t="str">
        <f ca="1">NewSKULighting!AE283</f>
        <v/>
      </c>
      <c r="Y181" s="209">
        <f ca="1">NewSKULighting!AF283</f>
        <v>0</v>
      </c>
      <c r="Z181" s="209" t="str">
        <f>NewSKULighting!AH283</f>
        <v/>
      </c>
      <c r="AA181" s="209">
        <f>NewSKULighting!AI283</f>
        <v>0</v>
      </c>
      <c r="AB181" s="209" t="str">
        <f>NewSKULighting!AJ283</f>
        <v>NA</v>
      </c>
      <c r="AC181" s="209" t="str">
        <f>NewSKULighting!AK283</f>
        <v/>
      </c>
      <c r="AD181" s="209">
        <f ca="1">NewSKULighting!AL283</f>
        <v>0</v>
      </c>
    </row>
    <row r="182" spans="1:30" x14ac:dyDescent="0.35">
      <c r="A182" s="26">
        <f>NewSKULighting!A284</f>
        <v>0</v>
      </c>
      <c r="B182" s="26">
        <f>NewSKULighting!B284</f>
        <v>0</v>
      </c>
      <c r="C182" s="26">
        <f>NewSKULighting!C284</f>
        <v>0</v>
      </c>
      <c r="D182" s="26">
        <f>NewSKULighting!D284</f>
        <v>0</v>
      </c>
      <c r="E182" s="26">
        <f>NewSKULighting!E284</f>
        <v>0</v>
      </c>
      <c r="F182" s="26" t="str">
        <f ca="1">NewSKULighting!F284</f>
        <v/>
      </c>
      <c r="G182" s="26" t="str">
        <f>NewSKULighting!G284</f>
        <v>None</v>
      </c>
      <c r="H182" s="26">
        <f>NewSKULighting!H284</f>
        <v>0</v>
      </c>
      <c r="I182" s="26" t="str">
        <f>NewSKULighting!I284</f>
        <v/>
      </c>
      <c r="J182" s="26">
        <f>NewSKULighting!J284</f>
        <v>0</v>
      </c>
      <c r="K182" s="26" t="str">
        <f>NewSKULighting!K284</f>
        <v/>
      </c>
      <c r="L182" s="26" t="str">
        <f>NewSKULighting!L284</f>
        <v/>
      </c>
      <c r="M182" s="26" t="str">
        <f>NewSKULighting!M284</f>
        <v>None</v>
      </c>
      <c r="N182" s="26">
        <f>NewSKULighting!N284</f>
        <v>0</v>
      </c>
      <c r="O182" s="26">
        <f>NewSKULighting!O284</f>
        <v>0</v>
      </c>
      <c r="P182" s="26">
        <f ca="1">NewSKULighting!P284</f>
        <v>0</v>
      </c>
      <c r="Q182" s="26">
        <f>NewSKULighting!Q284</f>
        <v>0</v>
      </c>
      <c r="R182" s="26">
        <f ca="1">NewSKULighting!R284</f>
        <v>0</v>
      </c>
      <c r="S182" s="26">
        <f>NewSKULighting!Y284</f>
        <v>0</v>
      </c>
      <c r="T182" s="26" t="str">
        <f ca="1">NewSKULighting!Z284</f>
        <v/>
      </c>
      <c r="U182" s="26">
        <f ca="1">NewSKULighting!AA284</f>
        <v>0</v>
      </c>
      <c r="V182" s="209" t="str">
        <f ca="1">NewSKULighting!AC284</f>
        <v/>
      </c>
      <c r="W182" s="209" t="str">
        <f ca="1">NewSKULighting!AD284</f>
        <v/>
      </c>
      <c r="X182" s="209" t="str">
        <f ca="1">NewSKULighting!AE284</f>
        <v/>
      </c>
      <c r="Y182" s="209">
        <f ca="1">NewSKULighting!AF284</f>
        <v>0</v>
      </c>
      <c r="Z182" s="209" t="str">
        <f>NewSKULighting!AH284</f>
        <v/>
      </c>
      <c r="AA182" s="209">
        <f>NewSKULighting!AI284</f>
        <v>0</v>
      </c>
      <c r="AB182" s="209" t="str">
        <f>NewSKULighting!AJ284</f>
        <v>NA</v>
      </c>
      <c r="AC182" s="209" t="str">
        <f>NewSKULighting!AK284</f>
        <v/>
      </c>
      <c r="AD182" s="209">
        <f ca="1">NewSKULighting!AL284</f>
        <v>0</v>
      </c>
    </row>
    <row r="183" spans="1:30" x14ac:dyDescent="0.35">
      <c r="A183" s="26">
        <f>NewSKULighting!A285</f>
        <v>0</v>
      </c>
      <c r="B183" s="26">
        <f>NewSKULighting!B285</f>
        <v>0</v>
      </c>
      <c r="C183" s="26">
        <f>NewSKULighting!C285</f>
        <v>0</v>
      </c>
      <c r="D183" s="26">
        <f>NewSKULighting!D285</f>
        <v>0</v>
      </c>
      <c r="E183" s="26">
        <f>NewSKULighting!E285</f>
        <v>0</v>
      </c>
      <c r="F183" s="26" t="str">
        <f ca="1">NewSKULighting!F285</f>
        <v/>
      </c>
      <c r="G183" s="26" t="str">
        <f>NewSKULighting!G285</f>
        <v>None</v>
      </c>
      <c r="H183" s="26">
        <f>NewSKULighting!H285</f>
        <v>0</v>
      </c>
      <c r="I183" s="26" t="str">
        <f>NewSKULighting!I285</f>
        <v/>
      </c>
      <c r="J183" s="26">
        <f>NewSKULighting!J285</f>
        <v>0</v>
      </c>
      <c r="K183" s="26" t="str">
        <f>NewSKULighting!K285</f>
        <v/>
      </c>
      <c r="L183" s="26" t="str">
        <f>NewSKULighting!L285</f>
        <v/>
      </c>
      <c r="M183" s="26" t="str">
        <f>NewSKULighting!M285</f>
        <v>None</v>
      </c>
      <c r="N183" s="26">
        <f>NewSKULighting!N285</f>
        <v>0</v>
      </c>
      <c r="O183" s="26">
        <f>NewSKULighting!O285</f>
        <v>0</v>
      </c>
      <c r="P183" s="26">
        <f ca="1">NewSKULighting!P285</f>
        <v>0</v>
      </c>
      <c r="Q183" s="26">
        <f>NewSKULighting!Q285</f>
        <v>0</v>
      </c>
      <c r="R183" s="26">
        <f ca="1">NewSKULighting!R285</f>
        <v>0</v>
      </c>
      <c r="S183" s="26">
        <f>NewSKULighting!Y285</f>
        <v>0</v>
      </c>
      <c r="T183" s="26" t="str">
        <f ca="1">NewSKULighting!Z285</f>
        <v/>
      </c>
      <c r="U183" s="26">
        <f ca="1">NewSKULighting!AA285</f>
        <v>0</v>
      </c>
      <c r="V183" s="209" t="str">
        <f ca="1">NewSKULighting!AC285</f>
        <v/>
      </c>
      <c r="W183" s="209" t="str">
        <f ca="1">NewSKULighting!AD285</f>
        <v/>
      </c>
      <c r="X183" s="209" t="str">
        <f ca="1">NewSKULighting!AE285</f>
        <v/>
      </c>
      <c r="Y183" s="209">
        <f ca="1">NewSKULighting!AF285</f>
        <v>0</v>
      </c>
      <c r="Z183" s="209" t="str">
        <f>NewSKULighting!AH285</f>
        <v/>
      </c>
      <c r="AA183" s="209">
        <f>NewSKULighting!AI285</f>
        <v>0</v>
      </c>
      <c r="AB183" s="209" t="str">
        <f>NewSKULighting!AJ285</f>
        <v>NA</v>
      </c>
      <c r="AC183" s="209" t="str">
        <f>NewSKULighting!AK285</f>
        <v/>
      </c>
      <c r="AD183" s="209">
        <f ca="1">NewSKULighting!AL285</f>
        <v>0</v>
      </c>
    </row>
    <row r="184" spans="1:30" x14ac:dyDescent="0.35">
      <c r="A184" s="26">
        <f>NewSKULighting!A286</f>
        <v>0</v>
      </c>
      <c r="B184" s="26">
        <f>NewSKULighting!B286</f>
        <v>0</v>
      </c>
      <c r="C184" s="26">
        <f>NewSKULighting!C286</f>
        <v>0</v>
      </c>
      <c r="D184" s="26">
        <f>NewSKULighting!D286</f>
        <v>0</v>
      </c>
      <c r="E184" s="26">
        <f>NewSKULighting!E286</f>
        <v>0</v>
      </c>
      <c r="F184" s="26" t="str">
        <f ca="1">NewSKULighting!F286</f>
        <v/>
      </c>
      <c r="G184" s="26" t="str">
        <f>NewSKULighting!G286</f>
        <v>None</v>
      </c>
      <c r="H184" s="26">
        <f>NewSKULighting!H286</f>
        <v>0</v>
      </c>
      <c r="I184" s="26" t="str">
        <f>NewSKULighting!I286</f>
        <v/>
      </c>
      <c r="J184" s="26">
        <f>NewSKULighting!J286</f>
        <v>0</v>
      </c>
      <c r="K184" s="26" t="str">
        <f>NewSKULighting!K286</f>
        <v/>
      </c>
      <c r="L184" s="26" t="str">
        <f>NewSKULighting!L286</f>
        <v/>
      </c>
      <c r="M184" s="26" t="str">
        <f>NewSKULighting!M286</f>
        <v>None</v>
      </c>
      <c r="N184" s="26">
        <f>NewSKULighting!N286</f>
        <v>0</v>
      </c>
      <c r="O184" s="26">
        <f>NewSKULighting!O286</f>
        <v>0</v>
      </c>
      <c r="P184" s="26">
        <f ca="1">NewSKULighting!P286</f>
        <v>0</v>
      </c>
      <c r="Q184" s="26">
        <f>NewSKULighting!Q286</f>
        <v>0</v>
      </c>
      <c r="R184" s="26">
        <f ca="1">NewSKULighting!R286</f>
        <v>0</v>
      </c>
      <c r="S184" s="26">
        <f>NewSKULighting!Y286</f>
        <v>0</v>
      </c>
      <c r="T184" s="26" t="str">
        <f ca="1">NewSKULighting!Z286</f>
        <v/>
      </c>
      <c r="U184" s="26">
        <f ca="1">NewSKULighting!AA286</f>
        <v>0</v>
      </c>
      <c r="V184" s="209" t="str">
        <f ca="1">NewSKULighting!AC286</f>
        <v/>
      </c>
      <c r="W184" s="209" t="str">
        <f ca="1">NewSKULighting!AD286</f>
        <v/>
      </c>
      <c r="X184" s="209" t="str">
        <f ca="1">NewSKULighting!AE286</f>
        <v/>
      </c>
      <c r="Y184" s="209">
        <f ca="1">NewSKULighting!AF286</f>
        <v>0</v>
      </c>
      <c r="Z184" s="209" t="str">
        <f>NewSKULighting!AH286</f>
        <v/>
      </c>
      <c r="AA184" s="209">
        <f>NewSKULighting!AI286</f>
        <v>0</v>
      </c>
      <c r="AB184" s="209" t="str">
        <f>NewSKULighting!AJ286</f>
        <v>NA</v>
      </c>
      <c r="AC184" s="209" t="str">
        <f>NewSKULighting!AK286</f>
        <v/>
      </c>
      <c r="AD184" s="209">
        <f ca="1">NewSKULighting!AL286</f>
        <v>0</v>
      </c>
    </row>
    <row r="185" spans="1:30" x14ac:dyDescent="0.35">
      <c r="A185" s="26">
        <f>NewSKULighting!A287</f>
        <v>0</v>
      </c>
      <c r="B185" s="26">
        <f>NewSKULighting!B287</f>
        <v>0</v>
      </c>
      <c r="C185" s="26">
        <f>NewSKULighting!C287</f>
        <v>0</v>
      </c>
      <c r="D185" s="26">
        <f>NewSKULighting!D287</f>
        <v>0</v>
      </c>
      <c r="E185" s="26">
        <f>NewSKULighting!E287</f>
        <v>0</v>
      </c>
      <c r="F185" s="26" t="str">
        <f ca="1">NewSKULighting!F287</f>
        <v/>
      </c>
      <c r="G185" s="26" t="str">
        <f>NewSKULighting!G287</f>
        <v>None</v>
      </c>
      <c r="H185" s="26">
        <f>NewSKULighting!H287</f>
        <v>0</v>
      </c>
      <c r="I185" s="26" t="str">
        <f>NewSKULighting!I287</f>
        <v/>
      </c>
      <c r="J185" s="26">
        <f>NewSKULighting!J287</f>
        <v>0</v>
      </c>
      <c r="K185" s="26" t="str">
        <f>NewSKULighting!K287</f>
        <v/>
      </c>
      <c r="L185" s="26" t="str">
        <f>NewSKULighting!L287</f>
        <v/>
      </c>
      <c r="M185" s="26" t="str">
        <f>NewSKULighting!M287</f>
        <v>None</v>
      </c>
      <c r="N185" s="26">
        <f>NewSKULighting!N287</f>
        <v>0</v>
      </c>
      <c r="O185" s="26">
        <f>NewSKULighting!O287</f>
        <v>0</v>
      </c>
      <c r="P185" s="26">
        <f ca="1">NewSKULighting!P287</f>
        <v>0</v>
      </c>
      <c r="Q185" s="26">
        <f>NewSKULighting!Q287</f>
        <v>0</v>
      </c>
      <c r="R185" s="26">
        <f ca="1">NewSKULighting!R287</f>
        <v>0</v>
      </c>
      <c r="S185" s="26">
        <f>NewSKULighting!Y287</f>
        <v>0</v>
      </c>
      <c r="T185" s="26" t="str">
        <f ca="1">NewSKULighting!Z287</f>
        <v/>
      </c>
      <c r="U185" s="26">
        <f ca="1">NewSKULighting!AA287</f>
        <v>0</v>
      </c>
      <c r="V185" s="209" t="str">
        <f ca="1">NewSKULighting!AC287</f>
        <v/>
      </c>
      <c r="W185" s="209" t="str">
        <f ca="1">NewSKULighting!AD287</f>
        <v/>
      </c>
      <c r="X185" s="209" t="str">
        <f ca="1">NewSKULighting!AE287</f>
        <v/>
      </c>
      <c r="Y185" s="209">
        <f ca="1">NewSKULighting!AF287</f>
        <v>0</v>
      </c>
      <c r="Z185" s="209" t="str">
        <f>NewSKULighting!AH287</f>
        <v/>
      </c>
      <c r="AA185" s="209">
        <f>NewSKULighting!AI287</f>
        <v>0</v>
      </c>
      <c r="AB185" s="209" t="str">
        <f>NewSKULighting!AJ287</f>
        <v>NA</v>
      </c>
      <c r="AC185" s="209" t="str">
        <f>NewSKULighting!AK287</f>
        <v/>
      </c>
      <c r="AD185" s="209">
        <f ca="1">NewSKULighting!AL287</f>
        <v>0</v>
      </c>
    </row>
    <row r="186" spans="1:30" x14ac:dyDescent="0.35">
      <c r="A186" s="26">
        <f>NewSKULighting!A288</f>
        <v>0</v>
      </c>
      <c r="B186" s="26">
        <f>NewSKULighting!B288</f>
        <v>0</v>
      </c>
      <c r="C186" s="26">
        <f>NewSKULighting!C288</f>
        <v>0</v>
      </c>
      <c r="D186" s="26">
        <f>NewSKULighting!D288</f>
        <v>0</v>
      </c>
      <c r="E186" s="26">
        <f>NewSKULighting!E288</f>
        <v>0</v>
      </c>
      <c r="F186" s="26" t="str">
        <f ca="1">NewSKULighting!F288</f>
        <v/>
      </c>
      <c r="G186" s="26" t="str">
        <f>NewSKULighting!G288</f>
        <v>None</v>
      </c>
      <c r="H186" s="26">
        <f>NewSKULighting!H288</f>
        <v>0</v>
      </c>
      <c r="I186" s="26" t="str">
        <f>NewSKULighting!I288</f>
        <v/>
      </c>
      <c r="J186" s="26">
        <f>NewSKULighting!J288</f>
        <v>0</v>
      </c>
      <c r="K186" s="26" t="str">
        <f>NewSKULighting!K288</f>
        <v/>
      </c>
      <c r="L186" s="26" t="str">
        <f>NewSKULighting!L288</f>
        <v/>
      </c>
      <c r="M186" s="26" t="str">
        <f>NewSKULighting!M288</f>
        <v>None</v>
      </c>
      <c r="N186" s="26">
        <f>NewSKULighting!N288</f>
        <v>0</v>
      </c>
      <c r="O186" s="26">
        <f>NewSKULighting!O288</f>
        <v>0</v>
      </c>
      <c r="P186" s="26">
        <f ca="1">NewSKULighting!P288</f>
        <v>0</v>
      </c>
      <c r="Q186" s="26">
        <f>NewSKULighting!Q288</f>
        <v>0</v>
      </c>
      <c r="R186" s="26">
        <f ca="1">NewSKULighting!R288</f>
        <v>0</v>
      </c>
      <c r="S186" s="26">
        <f>NewSKULighting!Y288</f>
        <v>0</v>
      </c>
      <c r="T186" s="26" t="str">
        <f ca="1">NewSKULighting!Z288</f>
        <v/>
      </c>
      <c r="U186" s="26">
        <f ca="1">NewSKULighting!AA288</f>
        <v>0</v>
      </c>
      <c r="V186" s="209" t="str">
        <f ca="1">NewSKULighting!AC288</f>
        <v/>
      </c>
      <c r="W186" s="209" t="str">
        <f ca="1">NewSKULighting!AD288</f>
        <v/>
      </c>
      <c r="X186" s="209" t="str">
        <f ca="1">NewSKULighting!AE288</f>
        <v/>
      </c>
      <c r="Y186" s="209">
        <f ca="1">NewSKULighting!AF288</f>
        <v>0</v>
      </c>
      <c r="Z186" s="209" t="str">
        <f>NewSKULighting!AH288</f>
        <v/>
      </c>
      <c r="AA186" s="209">
        <f>NewSKULighting!AI288</f>
        <v>0</v>
      </c>
      <c r="AB186" s="209" t="str">
        <f>NewSKULighting!AJ288</f>
        <v>NA</v>
      </c>
      <c r="AC186" s="209" t="str">
        <f>NewSKULighting!AK288</f>
        <v/>
      </c>
      <c r="AD186" s="209">
        <f ca="1">NewSKULighting!AL288</f>
        <v>0</v>
      </c>
    </row>
    <row r="187" spans="1:30" x14ac:dyDescent="0.35">
      <c r="A187" s="26">
        <f>NewSKULighting!A289</f>
        <v>0</v>
      </c>
      <c r="B187" s="26">
        <f>NewSKULighting!B289</f>
        <v>0</v>
      </c>
      <c r="C187" s="26">
        <f>NewSKULighting!C289</f>
        <v>0</v>
      </c>
      <c r="D187" s="26">
        <f>NewSKULighting!D289</f>
        <v>0</v>
      </c>
      <c r="E187" s="26">
        <f>NewSKULighting!E289</f>
        <v>0</v>
      </c>
      <c r="F187" s="26" t="str">
        <f ca="1">NewSKULighting!F289</f>
        <v/>
      </c>
      <c r="G187" s="26" t="str">
        <f>NewSKULighting!G289</f>
        <v>None</v>
      </c>
      <c r="H187" s="26">
        <f>NewSKULighting!H289</f>
        <v>0</v>
      </c>
      <c r="I187" s="26" t="str">
        <f>NewSKULighting!I289</f>
        <v/>
      </c>
      <c r="J187" s="26">
        <f>NewSKULighting!J289</f>
        <v>0</v>
      </c>
      <c r="K187" s="26" t="str">
        <f>NewSKULighting!K289</f>
        <v/>
      </c>
      <c r="L187" s="26" t="str">
        <f>NewSKULighting!L289</f>
        <v/>
      </c>
      <c r="M187" s="26" t="str">
        <f>NewSKULighting!M289</f>
        <v>None</v>
      </c>
      <c r="N187" s="26">
        <f>NewSKULighting!N289</f>
        <v>0</v>
      </c>
      <c r="O187" s="26">
        <f>NewSKULighting!O289</f>
        <v>0</v>
      </c>
      <c r="P187" s="26">
        <f ca="1">NewSKULighting!P289</f>
        <v>0</v>
      </c>
      <c r="Q187" s="26">
        <f>NewSKULighting!Q289</f>
        <v>0</v>
      </c>
      <c r="R187" s="26">
        <f ca="1">NewSKULighting!R289</f>
        <v>0</v>
      </c>
      <c r="S187" s="26">
        <f>NewSKULighting!Y289</f>
        <v>0</v>
      </c>
      <c r="T187" s="26" t="str">
        <f ca="1">NewSKULighting!Z289</f>
        <v/>
      </c>
      <c r="U187" s="26">
        <f ca="1">NewSKULighting!AA289</f>
        <v>0</v>
      </c>
      <c r="V187" s="209" t="str">
        <f ca="1">NewSKULighting!AC289</f>
        <v/>
      </c>
      <c r="W187" s="209" t="str">
        <f ca="1">NewSKULighting!AD289</f>
        <v/>
      </c>
      <c r="X187" s="209" t="str">
        <f ca="1">NewSKULighting!AE289</f>
        <v/>
      </c>
      <c r="Y187" s="209">
        <f ca="1">NewSKULighting!AF289</f>
        <v>0</v>
      </c>
      <c r="Z187" s="209" t="str">
        <f>NewSKULighting!AH289</f>
        <v/>
      </c>
      <c r="AA187" s="209">
        <f>NewSKULighting!AI289</f>
        <v>0</v>
      </c>
      <c r="AB187" s="209" t="str">
        <f>NewSKULighting!AJ289</f>
        <v>NA</v>
      </c>
      <c r="AC187" s="209" t="str">
        <f>NewSKULighting!AK289</f>
        <v/>
      </c>
      <c r="AD187" s="209">
        <f ca="1">NewSKULighting!AL289</f>
        <v>0</v>
      </c>
    </row>
    <row r="188" spans="1:30" x14ac:dyDescent="0.35">
      <c r="A188" s="26">
        <f>NewSKULighting!A290</f>
        <v>0</v>
      </c>
      <c r="B188" s="26">
        <f>NewSKULighting!B290</f>
        <v>0</v>
      </c>
      <c r="C188" s="26">
        <f>NewSKULighting!C290</f>
        <v>0</v>
      </c>
      <c r="D188" s="26">
        <f>NewSKULighting!D290</f>
        <v>0</v>
      </c>
      <c r="E188" s="26">
        <f>NewSKULighting!E290</f>
        <v>0</v>
      </c>
      <c r="F188" s="26" t="str">
        <f ca="1">NewSKULighting!F290</f>
        <v/>
      </c>
      <c r="G188" s="26" t="str">
        <f>NewSKULighting!G290</f>
        <v>None</v>
      </c>
      <c r="H188" s="26">
        <f>NewSKULighting!H290</f>
        <v>0</v>
      </c>
      <c r="I188" s="26" t="str">
        <f>NewSKULighting!I290</f>
        <v/>
      </c>
      <c r="J188" s="26">
        <f>NewSKULighting!J290</f>
        <v>0</v>
      </c>
      <c r="K188" s="26" t="str">
        <f>NewSKULighting!K290</f>
        <v/>
      </c>
      <c r="L188" s="26" t="str">
        <f>NewSKULighting!L290</f>
        <v/>
      </c>
      <c r="M188" s="26" t="str">
        <f>NewSKULighting!M290</f>
        <v>None</v>
      </c>
      <c r="N188" s="26">
        <f>NewSKULighting!N290</f>
        <v>0</v>
      </c>
      <c r="O188" s="26">
        <f>NewSKULighting!O290</f>
        <v>0</v>
      </c>
      <c r="P188" s="26">
        <f ca="1">NewSKULighting!P290</f>
        <v>0</v>
      </c>
      <c r="Q188" s="26">
        <f>NewSKULighting!Q290</f>
        <v>0</v>
      </c>
      <c r="R188" s="26">
        <f ca="1">NewSKULighting!R290</f>
        <v>0</v>
      </c>
      <c r="S188" s="26">
        <f>NewSKULighting!Y290</f>
        <v>0</v>
      </c>
      <c r="T188" s="26" t="str">
        <f ca="1">NewSKULighting!Z290</f>
        <v/>
      </c>
      <c r="U188" s="26">
        <f ca="1">NewSKULighting!AA290</f>
        <v>0</v>
      </c>
      <c r="V188" s="209" t="str">
        <f ca="1">NewSKULighting!AC290</f>
        <v/>
      </c>
      <c r="W188" s="209" t="str">
        <f ca="1">NewSKULighting!AD290</f>
        <v/>
      </c>
      <c r="X188" s="209" t="str">
        <f ca="1">NewSKULighting!AE290</f>
        <v/>
      </c>
      <c r="Y188" s="209">
        <f ca="1">NewSKULighting!AF290</f>
        <v>0</v>
      </c>
      <c r="Z188" s="209" t="str">
        <f>NewSKULighting!AH290</f>
        <v/>
      </c>
      <c r="AA188" s="209">
        <f>NewSKULighting!AI290</f>
        <v>0</v>
      </c>
      <c r="AB188" s="209" t="str">
        <f>NewSKULighting!AJ290</f>
        <v>NA</v>
      </c>
      <c r="AC188" s="209" t="str">
        <f>NewSKULighting!AK290</f>
        <v/>
      </c>
      <c r="AD188" s="209">
        <f ca="1">NewSKULighting!AL290</f>
        <v>0</v>
      </c>
    </row>
    <row r="189" spans="1:30" x14ac:dyDescent="0.35">
      <c r="A189" s="26">
        <f>NewSKULighting!A291</f>
        <v>0</v>
      </c>
      <c r="B189" s="26">
        <f>NewSKULighting!B291</f>
        <v>0</v>
      </c>
      <c r="C189" s="26">
        <f>NewSKULighting!C291</f>
        <v>0</v>
      </c>
      <c r="D189" s="26">
        <f>NewSKULighting!D291</f>
        <v>0</v>
      </c>
      <c r="E189" s="26">
        <f>NewSKULighting!E291</f>
        <v>0</v>
      </c>
      <c r="F189" s="26" t="str">
        <f ca="1">NewSKULighting!F291</f>
        <v/>
      </c>
      <c r="G189" s="26" t="str">
        <f>NewSKULighting!G291</f>
        <v>None</v>
      </c>
      <c r="H189" s="26">
        <f>NewSKULighting!H291</f>
        <v>0</v>
      </c>
      <c r="I189" s="26" t="str">
        <f>NewSKULighting!I291</f>
        <v/>
      </c>
      <c r="J189" s="26">
        <f>NewSKULighting!J291</f>
        <v>0</v>
      </c>
      <c r="K189" s="26" t="str">
        <f>NewSKULighting!K291</f>
        <v/>
      </c>
      <c r="L189" s="26" t="str">
        <f>NewSKULighting!L291</f>
        <v/>
      </c>
      <c r="M189" s="26" t="str">
        <f>NewSKULighting!M291</f>
        <v>None</v>
      </c>
      <c r="N189" s="26">
        <f>NewSKULighting!N291</f>
        <v>0</v>
      </c>
      <c r="O189" s="26">
        <f>NewSKULighting!O291</f>
        <v>0</v>
      </c>
      <c r="P189" s="26">
        <f ca="1">NewSKULighting!P291</f>
        <v>0</v>
      </c>
      <c r="Q189" s="26">
        <f>NewSKULighting!Q291</f>
        <v>0</v>
      </c>
      <c r="R189" s="26">
        <f ca="1">NewSKULighting!R291</f>
        <v>0</v>
      </c>
      <c r="S189" s="26">
        <f>NewSKULighting!Y291</f>
        <v>0</v>
      </c>
      <c r="T189" s="26" t="str">
        <f ca="1">NewSKULighting!Z291</f>
        <v/>
      </c>
      <c r="U189" s="26">
        <f ca="1">NewSKULighting!AA291</f>
        <v>0</v>
      </c>
      <c r="V189" s="209" t="str">
        <f ca="1">NewSKULighting!AC291</f>
        <v/>
      </c>
      <c r="W189" s="209" t="str">
        <f ca="1">NewSKULighting!AD291</f>
        <v/>
      </c>
      <c r="X189" s="209" t="str">
        <f ca="1">NewSKULighting!AE291</f>
        <v/>
      </c>
      <c r="Y189" s="209">
        <f ca="1">NewSKULighting!AF291</f>
        <v>0</v>
      </c>
      <c r="Z189" s="209" t="str">
        <f>NewSKULighting!AH291</f>
        <v/>
      </c>
      <c r="AA189" s="209">
        <f>NewSKULighting!AI291</f>
        <v>0</v>
      </c>
      <c r="AB189" s="209" t="str">
        <f>NewSKULighting!AJ291</f>
        <v>NA</v>
      </c>
      <c r="AC189" s="209" t="str">
        <f>NewSKULighting!AK291</f>
        <v/>
      </c>
      <c r="AD189" s="209">
        <f ca="1">NewSKULighting!AL291</f>
        <v>0</v>
      </c>
    </row>
    <row r="190" spans="1:30" x14ac:dyDescent="0.35">
      <c r="A190" s="26">
        <f>NewSKULighting!A292</f>
        <v>0</v>
      </c>
      <c r="B190" s="26">
        <f>NewSKULighting!B292</f>
        <v>0</v>
      </c>
      <c r="C190" s="26">
        <f>NewSKULighting!C292</f>
        <v>0</v>
      </c>
      <c r="D190" s="26">
        <f>NewSKULighting!D292</f>
        <v>0</v>
      </c>
      <c r="E190" s="26">
        <f>NewSKULighting!E292</f>
        <v>0</v>
      </c>
      <c r="F190" s="26" t="str">
        <f ca="1">NewSKULighting!F292</f>
        <v/>
      </c>
      <c r="G190" s="26" t="str">
        <f>NewSKULighting!G292</f>
        <v>None</v>
      </c>
      <c r="H190" s="26">
        <f>NewSKULighting!H292</f>
        <v>0</v>
      </c>
      <c r="I190" s="26" t="str">
        <f>NewSKULighting!I292</f>
        <v/>
      </c>
      <c r="J190" s="26">
        <f>NewSKULighting!J292</f>
        <v>0</v>
      </c>
      <c r="K190" s="26" t="str">
        <f>NewSKULighting!K292</f>
        <v/>
      </c>
      <c r="L190" s="26" t="str">
        <f>NewSKULighting!L292</f>
        <v/>
      </c>
      <c r="M190" s="26" t="str">
        <f>NewSKULighting!M292</f>
        <v>None</v>
      </c>
      <c r="N190" s="26">
        <f>NewSKULighting!N292</f>
        <v>0</v>
      </c>
      <c r="O190" s="26">
        <f>NewSKULighting!O292</f>
        <v>0</v>
      </c>
      <c r="P190" s="26">
        <f ca="1">NewSKULighting!P292</f>
        <v>0</v>
      </c>
      <c r="Q190" s="26">
        <f>NewSKULighting!Q292</f>
        <v>0</v>
      </c>
      <c r="R190" s="26">
        <f ca="1">NewSKULighting!R292</f>
        <v>0</v>
      </c>
      <c r="S190" s="26">
        <f>NewSKULighting!Y292</f>
        <v>0</v>
      </c>
      <c r="T190" s="26" t="str">
        <f ca="1">NewSKULighting!Z292</f>
        <v/>
      </c>
      <c r="U190" s="26">
        <f ca="1">NewSKULighting!AA292</f>
        <v>0</v>
      </c>
      <c r="V190" s="209" t="str">
        <f ca="1">NewSKULighting!AC292</f>
        <v/>
      </c>
      <c r="W190" s="209" t="str">
        <f ca="1">NewSKULighting!AD292</f>
        <v/>
      </c>
      <c r="X190" s="209" t="str">
        <f ca="1">NewSKULighting!AE292</f>
        <v/>
      </c>
      <c r="Y190" s="209">
        <f ca="1">NewSKULighting!AF292</f>
        <v>0</v>
      </c>
      <c r="Z190" s="209" t="str">
        <f>NewSKULighting!AH292</f>
        <v/>
      </c>
      <c r="AA190" s="209">
        <f>NewSKULighting!AI292</f>
        <v>0</v>
      </c>
      <c r="AB190" s="209" t="str">
        <f>NewSKULighting!AJ292</f>
        <v>NA</v>
      </c>
      <c r="AC190" s="209" t="str">
        <f>NewSKULighting!AK292</f>
        <v/>
      </c>
      <c r="AD190" s="209">
        <f ca="1">NewSKULighting!AL292</f>
        <v>0</v>
      </c>
    </row>
    <row r="191" spans="1:30" x14ac:dyDescent="0.35">
      <c r="A191" s="26">
        <f>NewSKULighting!A293</f>
        <v>0</v>
      </c>
      <c r="B191" s="26">
        <f>NewSKULighting!B293</f>
        <v>0</v>
      </c>
      <c r="C191" s="26">
        <f>NewSKULighting!C293</f>
        <v>0</v>
      </c>
      <c r="D191" s="26">
        <f>NewSKULighting!D293</f>
        <v>0</v>
      </c>
      <c r="E191" s="26">
        <f>NewSKULighting!E293</f>
        <v>0</v>
      </c>
      <c r="F191" s="26" t="str">
        <f ca="1">NewSKULighting!F293</f>
        <v/>
      </c>
      <c r="G191" s="26" t="str">
        <f>NewSKULighting!G293</f>
        <v>None</v>
      </c>
      <c r="H191" s="26">
        <f>NewSKULighting!H293</f>
        <v>0</v>
      </c>
      <c r="I191" s="26" t="str">
        <f>NewSKULighting!I293</f>
        <v/>
      </c>
      <c r="J191" s="26">
        <f>NewSKULighting!J293</f>
        <v>0</v>
      </c>
      <c r="K191" s="26" t="str">
        <f>NewSKULighting!K293</f>
        <v/>
      </c>
      <c r="L191" s="26" t="str">
        <f>NewSKULighting!L293</f>
        <v/>
      </c>
      <c r="M191" s="26" t="str">
        <f>NewSKULighting!M293</f>
        <v>None</v>
      </c>
      <c r="N191" s="26">
        <f>NewSKULighting!N293</f>
        <v>0</v>
      </c>
      <c r="O191" s="26">
        <f>NewSKULighting!O293</f>
        <v>0</v>
      </c>
      <c r="P191" s="26">
        <f ca="1">NewSKULighting!P293</f>
        <v>0</v>
      </c>
      <c r="Q191" s="26">
        <f>NewSKULighting!Q293</f>
        <v>0</v>
      </c>
      <c r="R191" s="26">
        <f ca="1">NewSKULighting!R293</f>
        <v>0</v>
      </c>
      <c r="S191" s="26">
        <f>NewSKULighting!Y293</f>
        <v>0</v>
      </c>
      <c r="T191" s="26" t="str">
        <f ca="1">NewSKULighting!Z293</f>
        <v/>
      </c>
      <c r="U191" s="26">
        <f ca="1">NewSKULighting!AA293</f>
        <v>0</v>
      </c>
      <c r="V191" s="209" t="str">
        <f ca="1">NewSKULighting!AC293</f>
        <v/>
      </c>
      <c r="W191" s="209" t="str">
        <f ca="1">NewSKULighting!AD293</f>
        <v/>
      </c>
      <c r="X191" s="209" t="str">
        <f ca="1">NewSKULighting!AE293</f>
        <v/>
      </c>
      <c r="Y191" s="209">
        <f ca="1">NewSKULighting!AF293</f>
        <v>0</v>
      </c>
      <c r="Z191" s="209" t="str">
        <f>NewSKULighting!AH293</f>
        <v/>
      </c>
      <c r="AA191" s="209">
        <f>NewSKULighting!AI293</f>
        <v>0</v>
      </c>
      <c r="AB191" s="209" t="str">
        <f>NewSKULighting!AJ293</f>
        <v>NA</v>
      </c>
      <c r="AC191" s="209" t="str">
        <f>NewSKULighting!AK293</f>
        <v/>
      </c>
      <c r="AD191" s="209">
        <f ca="1">NewSKULighting!AL293</f>
        <v>0</v>
      </c>
    </row>
    <row r="192" spans="1:30" x14ac:dyDescent="0.35">
      <c r="A192" s="26">
        <f>NewSKULighting!A294</f>
        <v>0</v>
      </c>
      <c r="B192" s="26">
        <f>NewSKULighting!B294</f>
        <v>0</v>
      </c>
      <c r="C192" s="26">
        <f>NewSKULighting!C294</f>
        <v>0</v>
      </c>
      <c r="D192" s="26">
        <f>NewSKULighting!D294</f>
        <v>0</v>
      </c>
      <c r="E192" s="26">
        <f>NewSKULighting!E294</f>
        <v>0</v>
      </c>
      <c r="F192" s="26" t="str">
        <f ca="1">NewSKULighting!F294</f>
        <v/>
      </c>
      <c r="G192" s="26" t="str">
        <f>NewSKULighting!G294</f>
        <v>None</v>
      </c>
      <c r="H192" s="26">
        <f>NewSKULighting!H294</f>
        <v>0</v>
      </c>
      <c r="I192" s="26" t="str">
        <f>NewSKULighting!I294</f>
        <v/>
      </c>
      <c r="J192" s="26">
        <f>NewSKULighting!J294</f>
        <v>0</v>
      </c>
      <c r="K192" s="26" t="str">
        <f>NewSKULighting!K294</f>
        <v/>
      </c>
      <c r="L192" s="26" t="str">
        <f>NewSKULighting!L294</f>
        <v/>
      </c>
      <c r="M192" s="26" t="str">
        <f>NewSKULighting!M294</f>
        <v>None</v>
      </c>
      <c r="N192" s="26">
        <f>NewSKULighting!N294</f>
        <v>0</v>
      </c>
      <c r="O192" s="26">
        <f>NewSKULighting!O294</f>
        <v>0</v>
      </c>
      <c r="P192" s="26">
        <f ca="1">NewSKULighting!P294</f>
        <v>0</v>
      </c>
      <c r="Q192" s="26">
        <f>NewSKULighting!Q294</f>
        <v>0</v>
      </c>
      <c r="R192" s="26">
        <f ca="1">NewSKULighting!R294</f>
        <v>0</v>
      </c>
      <c r="S192" s="26">
        <f>NewSKULighting!Y294</f>
        <v>0</v>
      </c>
      <c r="T192" s="26" t="str">
        <f ca="1">NewSKULighting!Z294</f>
        <v/>
      </c>
      <c r="U192" s="26">
        <f ca="1">NewSKULighting!AA294</f>
        <v>0</v>
      </c>
      <c r="V192" s="209" t="str">
        <f ca="1">NewSKULighting!AC294</f>
        <v/>
      </c>
      <c r="W192" s="209" t="str">
        <f ca="1">NewSKULighting!AD294</f>
        <v/>
      </c>
      <c r="X192" s="209" t="str">
        <f ca="1">NewSKULighting!AE294</f>
        <v/>
      </c>
      <c r="Y192" s="209">
        <f ca="1">NewSKULighting!AF294</f>
        <v>0</v>
      </c>
      <c r="Z192" s="209" t="str">
        <f>NewSKULighting!AH294</f>
        <v/>
      </c>
      <c r="AA192" s="209">
        <f>NewSKULighting!AI294</f>
        <v>0</v>
      </c>
      <c r="AB192" s="209" t="str">
        <f>NewSKULighting!AJ294</f>
        <v>NA</v>
      </c>
      <c r="AC192" s="209" t="str">
        <f>NewSKULighting!AK294</f>
        <v/>
      </c>
      <c r="AD192" s="209">
        <f ca="1">NewSKULighting!AL294</f>
        <v>0</v>
      </c>
    </row>
    <row r="193" spans="1:30" x14ac:dyDescent="0.35">
      <c r="A193" s="26">
        <f>NewSKULighting!A295</f>
        <v>0</v>
      </c>
      <c r="B193" s="26">
        <f>NewSKULighting!B295</f>
        <v>0</v>
      </c>
      <c r="C193" s="26">
        <f>NewSKULighting!C295</f>
        <v>0</v>
      </c>
      <c r="D193" s="26">
        <f>NewSKULighting!D295</f>
        <v>0</v>
      </c>
      <c r="E193" s="26">
        <f>NewSKULighting!E295</f>
        <v>0</v>
      </c>
      <c r="F193" s="26" t="str">
        <f ca="1">NewSKULighting!F295</f>
        <v/>
      </c>
      <c r="G193" s="26" t="str">
        <f>NewSKULighting!G295</f>
        <v>None</v>
      </c>
      <c r="H193" s="26">
        <f>NewSKULighting!H295</f>
        <v>0</v>
      </c>
      <c r="I193" s="26" t="str">
        <f>NewSKULighting!I295</f>
        <v/>
      </c>
      <c r="J193" s="26">
        <f>NewSKULighting!J295</f>
        <v>0</v>
      </c>
      <c r="K193" s="26" t="str">
        <f>NewSKULighting!K295</f>
        <v/>
      </c>
      <c r="L193" s="26" t="str">
        <f>NewSKULighting!L295</f>
        <v/>
      </c>
      <c r="M193" s="26" t="str">
        <f>NewSKULighting!M295</f>
        <v>None</v>
      </c>
      <c r="N193" s="26">
        <f>NewSKULighting!N295</f>
        <v>0</v>
      </c>
      <c r="O193" s="26">
        <f>NewSKULighting!O295</f>
        <v>0</v>
      </c>
      <c r="P193" s="26">
        <f ca="1">NewSKULighting!P295</f>
        <v>0</v>
      </c>
      <c r="Q193" s="26">
        <f>NewSKULighting!Q295</f>
        <v>0</v>
      </c>
      <c r="R193" s="26">
        <f ca="1">NewSKULighting!R295</f>
        <v>0</v>
      </c>
      <c r="S193" s="26">
        <f>NewSKULighting!Y295</f>
        <v>0</v>
      </c>
      <c r="T193" s="26" t="str">
        <f ca="1">NewSKULighting!Z295</f>
        <v/>
      </c>
      <c r="U193" s="26">
        <f ca="1">NewSKULighting!AA295</f>
        <v>0</v>
      </c>
      <c r="V193" s="209" t="str">
        <f ca="1">NewSKULighting!AC295</f>
        <v/>
      </c>
      <c r="W193" s="209" t="str">
        <f ca="1">NewSKULighting!AD295</f>
        <v/>
      </c>
      <c r="X193" s="209" t="str">
        <f ca="1">NewSKULighting!AE295</f>
        <v/>
      </c>
      <c r="Y193" s="209">
        <f ca="1">NewSKULighting!AF295</f>
        <v>0</v>
      </c>
      <c r="Z193" s="209" t="str">
        <f>NewSKULighting!AH295</f>
        <v/>
      </c>
      <c r="AA193" s="209">
        <f>NewSKULighting!AI295</f>
        <v>0</v>
      </c>
      <c r="AB193" s="209" t="str">
        <f>NewSKULighting!AJ295</f>
        <v>NA</v>
      </c>
      <c r="AC193" s="209" t="str">
        <f>NewSKULighting!AK295</f>
        <v/>
      </c>
      <c r="AD193" s="209">
        <f ca="1">NewSKULighting!AL295</f>
        <v>0</v>
      </c>
    </row>
    <row r="194" spans="1:30" x14ac:dyDescent="0.35">
      <c r="A194" s="26">
        <f>NewSKULighting!A296</f>
        <v>0</v>
      </c>
      <c r="B194" s="26">
        <f>NewSKULighting!B296</f>
        <v>0</v>
      </c>
      <c r="C194" s="26">
        <f>NewSKULighting!C296</f>
        <v>0</v>
      </c>
      <c r="D194" s="26">
        <f>NewSKULighting!D296</f>
        <v>0</v>
      </c>
      <c r="E194" s="26">
        <f>NewSKULighting!E296</f>
        <v>0</v>
      </c>
      <c r="F194" s="26" t="str">
        <f ca="1">NewSKULighting!F296</f>
        <v/>
      </c>
      <c r="G194" s="26" t="str">
        <f>NewSKULighting!G296</f>
        <v>None</v>
      </c>
      <c r="H194" s="26">
        <f>NewSKULighting!H296</f>
        <v>0</v>
      </c>
      <c r="I194" s="26" t="str">
        <f>NewSKULighting!I296</f>
        <v/>
      </c>
      <c r="J194" s="26">
        <f>NewSKULighting!J296</f>
        <v>0</v>
      </c>
      <c r="K194" s="26" t="str">
        <f>NewSKULighting!K296</f>
        <v/>
      </c>
      <c r="L194" s="26" t="str">
        <f>NewSKULighting!L296</f>
        <v/>
      </c>
      <c r="M194" s="26" t="str">
        <f>NewSKULighting!M296</f>
        <v>None</v>
      </c>
      <c r="N194" s="26">
        <f>NewSKULighting!N296</f>
        <v>0</v>
      </c>
      <c r="O194" s="26">
        <f>NewSKULighting!O296</f>
        <v>0</v>
      </c>
      <c r="P194" s="26">
        <f ca="1">NewSKULighting!P296</f>
        <v>0</v>
      </c>
      <c r="Q194" s="26">
        <f>NewSKULighting!Q296</f>
        <v>0</v>
      </c>
      <c r="R194" s="26">
        <f ca="1">NewSKULighting!R296</f>
        <v>0</v>
      </c>
      <c r="S194" s="26">
        <f>NewSKULighting!Y296</f>
        <v>0</v>
      </c>
      <c r="T194" s="26" t="str">
        <f ca="1">NewSKULighting!Z296</f>
        <v/>
      </c>
      <c r="U194" s="26">
        <f ca="1">NewSKULighting!AA296</f>
        <v>0</v>
      </c>
      <c r="V194" s="209" t="str">
        <f ca="1">NewSKULighting!AC296</f>
        <v/>
      </c>
      <c r="W194" s="209" t="str">
        <f ca="1">NewSKULighting!AD296</f>
        <v/>
      </c>
      <c r="X194" s="209" t="str">
        <f ca="1">NewSKULighting!AE296</f>
        <v/>
      </c>
      <c r="Y194" s="209">
        <f ca="1">NewSKULighting!AF296</f>
        <v>0</v>
      </c>
      <c r="Z194" s="209" t="str">
        <f>NewSKULighting!AH296</f>
        <v/>
      </c>
      <c r="AA194" s="209">
        <f>NewSKULighting!AI296</f>
        <v>0</v>
      </c>
      <c r="AB194" s="209" t="str">
        <f>NewSKULighting!AJ296</f>
        <v>NA</v>
      </c>
      <c r="AC194" s="209" t="str">
        <f>NewSKULighting!AK296</f>
        <v/>
      </c>
      <c r="AD194" s="209">
        <f ca="1">NewSKULighting!AL296</f>
        <v>0</v>
      </c>
    </row>
    <row r="195" spans="1:30" x14ac:dyDescent="0.35">
      <c r="A195" s="26">
        <f>NewSKULighting!A297</f>
        <v>0</v>
      </c>
      <c r="B195" s="26">
        <f>NewSKULighting!B297</f>
        <v>0</v>
      </c>
      <c r="C195" s="26">
        <f>NewSKULighting!C297</f>
        <v>0</v>
      </c>
      <c r="D195" s="26">
        <f>NewSKULighting!D297</f>
        <v>0</v>
      </c>
      <c r="E195" s="26">
        <f>NewSKULighting!E297</f>
        <v>0</v>
      </c>
      <c r="F195" s="26" t="str">
        <f ca="1">NewSKULighting!F297</f>
        <v/>
      </c>
      <c r="G195" s="26" t="str">
        <f>NewSKULighting!G297</f>
        <v>None</v>
      </c>
      <c r="H195" s="26">
        <f>NewSKULighting!H297</f>
        <v>0</v>
      </c>
      <c r="I195" s="26" t="str">
        <f>NewSKULighting!I297</f>
        <v/>
      </c>
      <c r="J195" s="26">
        <f>NewSKULighting!J297</f>
        <v>0</v>
      </c>
      <c r="K195" s="26" t="str">
        <f>NewSKULighting!K297</f>
        <v/>
      </c>
      <c r="L195" s="26" t="str">
        <f>NewSKULighting!L297</f>
        <v/>
      </c>
      <c r="M195" s="26" t="str">
        <f>NewSKULighting!M297</f>
        <v>None</v>
      </c>
      <c r="N195" s="26">
        <f>NewSKULighting!N297</f>
        <v>0</v>
      </c>
      <c r="O195" s="26">
        <f>NewSKULighting!O297</f>
        <v>0</v>
      </c>
      <c r="P195" s="26">
        <f ca="1">NewSKULighting!P297</f>
        <v>0</v>
      </c>
      <c r="Q195" s="26">
        <f>NewSKULighting!Q297</f>
        <v>0</v>
      </c>
      <c r="R195" s="26">
        <f ca="1">NewSKULighting!R297</f>
        <v>0</v>
      </c>
      <c r="S195" s="26">
        <f>NewSKULighting!Y297</f>
        <v>0</v>
      </c>
      <c r="T195" s="26" t="str">
        <f ca="1">NewSKULighting!Z297</f>
        <v/>
      </c>
      <c r="U195" s="26">
        <f ca="1">NewSKULighting!AA297</f>
        <v>0</v>
      </c>
      <c r="V195" s="209" t="str">
        <f ca="1">NewSKULighting!AC297</f>
        <v/>
      </c>
      <c r="W195" s="209" t="str">
        <f ca="1">NewSKULighting!AD297</f>
        <v/>
      </c>
      <c r="X195" s="209" t="str">
        <f ca="1">NewSKULighting!AE297</f>
        <v/>
      </c>
      <c r="Y195" s="209">
        <f ca="1">NewSKULighting!AF297</f>
        <v>0</v>
      </c>
      <c r="Z195" s="209" t="str">
        <f>NewSKULighting!AH297</f>
        <v/>
      </c>
      <c r="AA195" s="209">
        <f>NewSKULighting!AI297</f>
        <v>0</v>
      </c>
      <c r="AB195" s="209" t="str">
        <f>NewSKULighting!AJ297</f>
        <v>NA</v>
      </c>
      <c r="AC195" s="209" t="str">
        <f>NewSKULighting!AK297</f>
        <v/>
      </c>
      <c r="AD195" s="209">
        <f ca="1">NewSKULighting!AL297</f>
        <v>0</v>
      </c>
    </row>
    <row r="196" spans="1:30" x14ac:dyDescent="0.35">
      <c r="A196" s="26">
        <f>NewSKULighting!A298</f>
        <v>0</v>
      </c>
      <c r="B196" s="26">
        <f>NewSKULighting!B298</f>
        <v>0</v>
      </c>
      <c r="C196" s="26">
        <f>NewSKULighting!C298</f>
        <v>0</v>
      </c>
      <c r="D196" s="26">
        <f>NewSKULighting!D298</f>
        <v>0</v>
      </c>
      <c r="E196" s="26">
        <f>NewSKULighting!E298</f>
        <v>0</v>
      </c>
      <c r="F196" s="26" t="str">
        <f ca="1">NewSKULighting!F298</f>
        <v/>
      </c>
      <c r="G196" s="26" t="str">
        <f>NewSKULighting!G298</f>
        <v>None</v>
      </c>
      <c r="H196" s="26">
        <f>NewSKULighting!H298</f>
        <v>0</v>
      </c>
      <c r="I196" s="26" t="str">
        <f>NewSKULighting!I298</f>
        <v/>
      </c>
      <c r="J196" s="26">
        <f>NewSKULighting!J298</f>
        <v>0</v>
      </c>
      <c r="K196" s="26" t="str">
        <f>NewSKULighting!K298</f>
        <v/>
      </c>
      <c r="L196" s="26" t="str">
        <f>NewSKULighting!L298</f>
        <v/>
      </c>
      <c r="M196" s="26" t="str">
        <f>NewSKULighting!M298</f>
        <v>None</v>
      </c>
      <c r="N196" s="26">
        <f>NewSKULighting!N298</f>
        <v>0</v>
      </c>
      <c r="O196" s="26">
        <f>NewSKULighting!O298</f>
        <v>0</v>
      </c>
      <c r="P196" s="26">
        <f ca="1">NewSKULighting!P298</f>
        <v>0</v>
      </c>
      <c r="Q196" s="26">
        <f>NewSKULighting!Q298</f>
        <v>0</v>
      </c>
      <c r="R196" s="26">
        <f ca="1">NewSKULighting!R298</f>
        <v>0</v>
      </c>
      <c r="S196" s="26">
        <f>NewSKULighting!Y298</f>
        <v>0</v>
      </c>
      <c r="T196" s="26" t="str">
        <f ca="1">NewSKULighting!Z298</f>
        <v/>
      </c>
      <c r="U196" s="26">
        <f ca="1">NewSKULighting!AA298</f>
        <v>0</v>
      </c>
      <c r="V196" s="209" t="str">
        <f ca="1">NewSKULighting!AC298</f>
        <v/>
      </c>
      <c r="W196" s="209" t="str">
        <f ca="1">NewSKULighting!AD298</f>
        <v/>
      </c>
      <c r="X196" s="209" t="str">
        <f ca="1">NewSKULighting!AE298</f>
        <v/>
      </c>
      <c r="Y196" s="209">
        <f ca="1">NewSKULighting!AF298</f>
        <v>0</v>
      </c>
      <c r="Z196" s="209" t="str">
        <f>NewSKULighting!AH298</f>
        <v/>
      </c>
      <c r="AA196" s="209">
        <f>NewSKULighting!AI298</f>
        <v>0</v>
      </c>
      <c r="AB196" s="209" t="str">
        <f>NewSKULighting!AJ298</f>
        <v>NA</v>
      </c>
      <c r="AC196" s="209" t="str">
        <f>NewSKULighting!AK298</f>
        <v/>
      </c>
      <c r="AD196" s="209">
        <f ca="1">NewSKULighting!AL298</f>
        <v>0</v>
      </c>
    </row>
    <row r="197" spans="1:30" x14ac:dyDescent="0.35">
      <c r="A197" s="26">
        <f>NewSKULighting!A299</f>
        <v>0</v>
      </c>
      <c r="B197" s="26">
        <f>NewSKULighting!B299</f>
        <v>0</v>
      </c>
      <c r="C197" s="26">
        <f>NewSKULighting!C299</f>
        <v>0</v>
      </c>
      <c r="D197" s="26">
        <f>NewSKULighting!D299</f>
        <v>0</v>
      </c>
      <c r="E197" s="26">
        <f>NewSKULighting!E299</f>
        <v>0</v>
      </c>
      <c r="F197" s="26" t="str">
        <f ca="1">NewSKULighting!F299</f>
        <v/>
      </c>
      <c r="G197" s="26" t="str">
        <f>NewSKULighting!G299</f>
        <v>None</v>
      </c>
      <c r="H197" s="26">
        <f>NewSKULighting!H299</f>
        <v>0</v>
      </c>
      <c r="I197" s="26" t="str">
        <f>NewSKULighting!I299</f>
        <v/>
      </c>
      <c r="J197" s="26">
        <f>NewSKULighting!J299</f>
        <v>0</v>
      </c>
      <c r="K197" s="26" t="str">
        <f>NewSKULighting!K299</f>
        <v/>
      </c>
      <c r="L197" s="26" t="str">
        <f>NewSKULighting!L299</f>
        <v/>
      </c>
      <c r="M197" s="26" t="str">
        <f>NewSKULighting!M299</f>
        <v>None</v>
      </c>
      <c r="N197" s="26">
        <f>NewSKULighting!N299</f>
        <v>0</v>
      </c>
      <c r="O197" s="26">
        <f>NewSKULighting!O299</f>
        <v>0</v>
      </c>
      <c r="P197" s="26">
        <f ca="1">NewSKULighting!P299</f>
        <v>0</v>
      </c>
      <c r="Q197" s="26">
        <f>NewSKULighting!Q299</f>
        <v>0</v>
      </c>
      <c r="R197" s="26">
        <f ca="1">NewSKULighting!R299</f>
        <v>0</v>
      </c>
      <c r="S197" s="26">
        <f>NewSKULighting!Y299</f>
        <v>0</v>
      </c>
      <c r="T197" s="26" t="str">
        <f ca="1">NewSKULighting!Z299</f>
        <v/>
      </c>
      <c r="U197" s="26">
        <f ca="1">NewSKULighting!AA299</f>
        <v>0</v>
      </c>
      <c r="V197" s="209" t="str">
        <f ca="1">NewSKULighting!AC299</f>
        <v/>
      </c>
      <c r="W197" s="209" t="str">
        <f ca="1">NewSKULighting!AD299</f>
        <v/>
      </c>
      <c r="X197" s="209" t="str">
        <f ca="1">NewSKULighting!AE299</f>
        <v/>
      </c>
      <c r="Y197" s="209">
        <f ca="1">NewSKULighting!AF299</f>
        <v>0</v>
      </c>
      <c r="Z197" s="209" t="str">
        <f>NewSKULighting!AH299</f>
        <v/>
      </c>
      <c r="AA197" s="209">
        <f>NewSKULighting!AI299</f>
        <v>0</v>
      </c>
      <c r="AB197" s="209" t="str">
        <f>NewSKULighting!AJ299</f>
        <v>NA</v>
      </c>
      <c r="AC197" s="209" t="str">
        <f>NewSKULighting!AK299</f>
        <v/>
      </c>
      <c r="AD197" s="209">
        <f ca="1">NewSKULighting!AL299</f>
        <v>0</v>
      </c>
    </row>
    <row r="198" spans="1:30" x14ac:dyDescent="0.35">
      <c r="A198" s="26">
        <f>NewSKULighting!A300</f>
        <v>0</v>
      </c>
      <c r="B198" s="26">
        <f>NewSKULighting!B300</f>
        <v>0</v>
      </c>
      <c r="C198" s="26">
        <f>NewSKULighting!C300</f>
        <v>0</v>
      </c>
      <c r="D198" s="26">
        <f>NewSKULighting!D300</f>
        <v>0</v>
      </c>
      <c r="E198" s="26">
        <f>NewSKULighting!E300</f>
        <v>0</v>
      </c>
      <c r="F198" s="26" t="str">
        <f ca="1">NewSKULighting!F300</f>
        <v/>
      </c>
      <c r="G198" s="26" t="str">
        <f>NewSKULighting!G300</f>
        <v>None</v>
      </c>
      <c r="H198" s="26">
        <f>NewSKULighting!H300</f>
        <v>0</v>
      </c>
      <c r="I198" s="26" t="str">
        <f>NewSKULighting!I300</f>
        <v/>
      </c>
      <c r="J198" s="26">
        <f>NewSKULighting!J300</f>
        <v>0</v>
      </c>
      <c r="K198" s="26" t="str">
        <f>NewSKULighting!K300</f>
        <v/>
      </c>
      <c r="L198" s="26" t="str">
        <f>NewSKULighting!L300</f>
        <v/>
      </c>
      <c r="M198" s="26" t="str">
        <f>NewSKULighting!M300</f>
        <v>None</v>
      </c>
      <c r="N198" s="26">
        <f>NewSKULighting!N300</f>
        <v>0</v>
      </c>
      <c r="O198" s="26">
        <f>NewSKULighting!O300</f>
        <v>0</v>
      </c>
      <c r="P198" s="26">
        <f ca="1">NewSKULighting!P300</f>
        <v>0</v>
      </c>
      <c r="Q198" s="26">
        <f>NewSKULighting!Q300</f>
        <v>0</v>
      </c>
      <c r="R198" s="26">
        <f ca="1">NewSKULighting!R300</f>
        <v>0</v>
      </c>
      <c r="S198" s="26">
        <f>NewSKULighting!Y300</f>
        <v>0</v>
      </c>
      <c r="T198" s="26" t="str">
        <f ca="1">NewSKULighting!Z300</f>
        <v/>
      </c>
      <c r="U198" s="26">
        <f ca="1">NewSKULighting!AA300</f>
        <v>0</v>
      </c>
      <c r="V198" s="209" t="str">
        <f ca="1">NewSKULighting!AC300</f>
        <v/>
      </c>
      <c r="W198" s="209" t="str">
        <f ca="1">NewSKULighting!AD300</f>
        <v/>
      </c>
      <c r="X198" s="209" t="str">
        <f ca="1">NewSKULighting!AE300</f>
        <v/>
      </c>
      <c r="Y198" s="209">
        <f ca="1">NewSKULighting!AF300</f>
        <v>0</v>
      </c>
      <c r="Z198" s="209" t="str">
        <f>NewSKULighting!AH300</f>
        <v/>
      </c>
      <c r="AA198" s="209">
        <f>NewSKULighting!AI300</f>
        <v>0</v>
      </c>
      <c r="AB198" s="209" t="str">
        <f>NewSKULighting!AJ300</f>
        <v>NA</v>
      </c>
      <c r="AC198" s="209" t="str">
        <f>NewSKULighting!AK300</f>
        <v/>
      </c>
      <c r="AD198" s="209">
        <f ca="1">NewSKULighting!AL300</f>
        <v>0</v>
      </c>
    </row>
    <row r="199" spans="1:30" x14ac:dyDescent="0.35">
      <c r="A199" s="26">
        <f>NewSKULighting!A301</f>
        <v>0</v>
      </c>
      <c r="B199" s="26">
        <f>NewSKULighting!B301</f>
        <v>0</v>
      </c>
      <c r="C199" s="26">
        <f>NewSKULighting!C301</f>
        <v>0</v>
      </c>
      <c r="D199" s="26">
        <f>NewSKULighting!D301</f>
        <v>0</v>
      </c>
      <c r="E199" s="26">
        <f>NewSKULighting!E301</f>
        <v>0</v>
      </c>
      <c r="F199" s="26" t="str">
        <f ca="1">NewSKULighting!F301</f>
        <v/>
      </c>
      <c r="G199" s="26" t="str">
        <f>NewSKULighting!G301</f>
        <v>None</v>
      </c>
      <c r="H199" s="26">
        <f>NewSKULighting!H301</f>
        <v>0</v>
      </c>
      <c r="I199" s="26" t="str">
        <f>NewSKULighting!I301</f>
        <v/>
      </c>
      <c r="J199" s="26">
        <f>NewSKULighting!J301</f>
        <v>0</v>
      </c>
      <c r="K199" s="26" t="str">
        <f>NewSKULighting!K301</f>
        <v/>
      </c>
      <c r="L199" s="26" t="str">
        <f>NewSKULighting!L301</f>
        <v/>
      </c>
      <c r="M199" s="26" t="str">
        <f>NewSKULighting!M301</f>
        <v>None</v>
      </c>
      <c r="N199" s="26">
        <f>NewSKULighting!N301</f>
        <v>0</v>
      </c>
      <c r="O199" s="26">
        <f>NewSKULighting!O301</f>
        <v>0</v>
      </c>
      <c r="P199" s="26">
        <f ca="1">NewSKULighting!P301</f>
        <v>0</v>
      </c>
      <c r="Q199" s="26">
        <f>NewSKULighting!Q301</f>
        <v>0</v>
      </c>
      <c r="R199" s="26">
        <f ca="1">NewSKULighting!R301</f>
        <v>0</v>
      </c>
      <c r="S199" s="26">
        <f>NewSKULighting!Y301</f>
        <v>0</v>
      </c>
      <c r="T199" s="26" t="str">
        <f ca="1">NewSKULighting!Z301</f>
        <v/>
      </c>
      <c r="U199" s="26">
        <f ca="1">NewSKULighting!AA301</f>
        <v>0</v>
      </c>
      <c r="V199" s="209" t="str">
        <f ca="1">NewSKULighting!AC301</f>
        <v/>
      </c>
      <c r="W199" s="209" t="str">
        <f ca="1">NewSKULighting!AD301</f>
        <v/>
      </c>
      <c r="X199" s="209" t="str">
        <f ca="1">NewSKULighting!AE301</f>
        <v/>
      </c>
      <c r="Y199" s="209">
        <f ca="1">NewSKULighting!AF301</f>
        <v>0</v>
      </c>
      <c r="Z199" s="209" t="str">
        <f>NewSKULighting!AH301</f>
        <v/>
      </c>
      <c r="AA199" s="209">
        <f>NewSKULighting!AI301</f>
        <v>0</v>
      </c>
      <c r="AB199" s="209" t="str">
        <f>NewSKULighting!AJ301</f>
        <v>NA</v>
      </c>
      <c r="AC199" s="209" t="str">
        <f>NewSKULighting!AK301</f>
        <v/>
      </c>
      <c r="AD199" s="209">
        <f ca="1">NewSKULighting!AL301</f>
        <v>0</v>
      </c>
    </row>
    <row r="200" spans="1:30" x14ac:dyDescent="0.35">
      <c r="A200" s="26">
        <f>NewSKULighting!A302</f>
        <v>0</v>
      </c>
      <c r="B200" s="26">
        <f>NewSKULighting!B302</f>
        <v>0</v>
      </c>
      <c r="C200" s="26">
        <f>NewSKULighting!C302</f>
        <v>0</v>
      </c>
      <c r="D200" s="26">
        <f>NewSKULighting!D302</f>
        <v>0</v>
      </c>
      <c r="E200" s="26">
        <f>NewSKULighting!E302</f>
        <v>0</v>
      </c>
      <c r="F200" s="26" t="str">
        <f ca="1">NewSKULighting!F302</f>
        <v/>
      </c>
      <c r="G200" s="26" t="str">
        <f>NewSKULighting!G302</f>
        <v>None</v>
      </c>
      <c r="H200" s="26">
        <f>NewSKULighting!H302</f>
        <v>0</v>
      </c>
      <c r="I200" s="26" t="str">
        <f>NewSKULighting!I302</f>
        <v/>
      </c>
      <c r="J200" s="26">
        <f>NewSKULighting!J302</f>
        <v>0</v>
      </c>
      <c r="K200" s="26" t="str">
        <f>NewSKULighting!K302</f>
        <v/>
      </c>
      <c r="L200" s="26" t="str">
        <f>NewSKULighting!L302</f>
        <v/>
      </c>
      <c r="M200" s="26" t="str">
        <f>NewSKULighting!M302</f>
        <v>None</v>
      </c>
      <c r="N200" s="26">
        <f>NewSKULighting!N302</f>
        <v>0</v>
      </c>
      <c r="O200" s="26">
        <f>NewSKULighting!O302</f>
        <v>0</v>
      </c>
      <c r="P200" s="26">
        <f ca="1">NewSKULighting!P302</f>
        <v>0</v>
      </c>
      <c r="Q200" s="26">
        <f>NewSKULighting!Q302</f>
        <v>0</v>
      </c>
      <c r="R200" s="26">
        <f ca="1">NewSKULighting!R302</f>
        <v>0</v>
      </c>
      <c r="S200" s="26">
        <f>NewSKULighting!Y302</f>
        <v>0</v>
      </c>
      <c r="T200" s="26" t="str">
        <f ca="1">NewSKULighting!Z302</f>
        <v/>
      </c>
      <c r="U200" s="26">
        <f ca="1">NewSKULighting!AA302</f>
        <v>0</v>
      </c>
      <c r="V200" s="209" t="str">
        <f ca="1">NewSKULighting!AC302</f>
        <v/>
      </c>
      <c r="W200" s="209" t="str">
        <f ca="1">NewSKULighting!AD302</f>
        <v/>
      </c>
      <c r="X200" s="209" t="str">
        <f ca="1">NewSKULighting!AE302</f>
        <v/>
      </c>
      <c r="Y200" s="209">
        <f ca="1">NewSKULighting!AF302</f>
        <v>0</v>
      </c>
      <c r="Z200" s="209" t="str">
        <f>NewSKULighting!AH302</f>
        <v/>
      </c>
      <c r="AA200" s="209">
        <f>NewSKULighting!AI302</f>
        <v>0</v>
      </c>
      <c r="AB200" s="209" t="str">
        <f>NewSKULighting!AJ302</f>
        <v>NA</v>
      </c>
      <c r="AC200" s="209" t="str">
        <f>NewSKULighting!AK302</f>
        <v/>
      </c>
      <c r="AD200" s="209">
        <f ca="1">NewSKULighting!AL302</f>
        <v>0</v>
      </c>
    </row>
    <row r="201" spans="1:30" x14ac:dyDescent="0.35">
      <c r="A201" s="26">
        <f>NewSKULighting!A303</f>
        <v>0</v>
      </c>
      <c r="B201" s="26">
        <f>NewSKULighting!B303</f>
        <v>0</v>
      </c>
      <c r="C201" s="26">
        <f>NewSKULighting!C303</f>
        <v>0</v>
      </c>
      <c r="D201" s="26">
        <f>NewSKULighting!D303</f>
        <v>0</v>
      </c>
      <c r="E201" s="26">
        <f>NewSKULighting!E303</f>
        <v>0</v>
      </c>
      <c r="F201" s="26" t="str">
        <f ca="1">NewSKULighting!F303</f>
        <v/>
      </c>
      <c r="G201" s="26" t="str">
        <f>NewSKULighting!G303</f>
        <v>None</v>
      </c>
      <c r="H201" s="26">
        <f>NewSKULighting!H303</f>
        <v>0</v>
      </c>
      <c r="I201" s="26" t="str">
        <f>NewSKULighting!I303</f>
        <v/>
      </c>
      <c r="J201" s="26">
        <f>NewSKULighting!J303</f>
        <v>0</v>
      </c>
      <c r="K201" s="26" t="str">
        <f>NewSKULighting!K303</f>
        <v/>
      </c>
      <c r="L201" s="26" t="str">
        <f>NewSKULighting!L303</f>
        <v/>
      </c>
      <c r="M201" s="26" t="str">
        <f>NewSKULighting!M303</f>
        <v>None</v>
      </c>
      <c r="N201" s="26">
        <f>NewSKULighting!N303</f>
        <v>0</v>
      </c>
      <c r="O201" s="26">
        <f>NewSKULighting!O303</f>
        <v>0</v>
      </c>
      <c r="P201" s="26">
        <f ca="1">NewSKULighting!P303</f>
        <v>0</v>
      </c>
      <c r="Q201" s="26">
        <f>NewSKULighting!Q303</f>
        <v>0</v>
      </c>
      <c r="R201" s="26">
        <f ca="1">NewSKULighting!R303</f>
        <v>0</v>
      </c>
      <c r="S201" s="26">
        <f>NewSKULighting!Y303</f>
        <v>0</v>
      </c>
      <c r="T201" s="26" t="str">
        <f ca="1">NewSKULighting!Z303</f>
        <v/>
      </c>
      <c r="U201" s="26">
        <f ca="1">NewSKULighting!AA303</f>
        <v>0</v>
      </c>
      <c r="V201" s="209" t="str">
        <f ca="1">NewSKULighting!AC303</f>
        <v/>
      </c>
      <c r="W201" s="209" t="str">
        <f ca="1">NewSKULighting!AD303</f>
        <v/>
      </c>
      <c r="X201" s="209" t="str">
        <f ca="1">NewSKULighting!AE303</f>
        <v/>
      </c>
      <c r="Y201" s="209">
        <f ca="1">NewSKULighting!AF303</f>
        <v>0</v>
      </c>
      <c r="Z201" s="209" t="str">
        <f>NewSKULighting!AH303</f>
        <v/>
      </c>
      <c r="AA201" s="209">
        <f>NewSKULighting!AI303</f>
        <v>0</v>
      </c>
      <c r="AB201" s="209" t="str">
        <f>NewSKULighting!AJ303</f>
        <v>NA</v>
      </c>
      <c r="AC201" s="209" t="str">
        <f>NewSKULighting!AK303</f>
        <v/>
      </c>
      <c r="AD201" s="209">
        <f ca="1">NewSKULighting!AL303</f>
        <v>0</v>
      </c>
    </row>
    <row r="202" spans="1:30" x14ac:dyDescent="0.35">
      <c r="A202" s="26">
        <f>NewSKULighting!A304</f>
        <v>0</v>
      </c>
      <c r="B202" s="26">
        <f>NewSKULighting!B304</f>
        <v>0</v>
      </c>
      <c r="C202" s="26">
        <f>NewSKULighting!C304</f>
        <v>0</v>
      </c>
      <c r="D202" s="26">
        <f>NewSKULighting!D304</f>
        <v>0</v>
      </c>
      <c r="E202" s="26">
        <f>NewSKULighting!E304</f>
        <v>0</v>
      </c>
      <c r="F202" s="26" t="str">
        <f ca="1">NewSKULighting!F304</f>
        <v/>
      </c>
      <c r="G202" s="26" t="str">
        <f>NewSKULighting!G304</f>
        <v>None</v>
      </c>
      <c r="H202" s="26">
        <f>NewSKULighting!H304</f>
        <v>0</v>
      </c>
      <c r="I202" s="26" t="str">
        <f>NewSKULighting!I304</f>
        <v/>
      </c>
      <c r="J202" s="26">
        <f>NewSKULighting!J304</f>
        <v>0</v>
      </c>
      <c r="K202" s="26" t="str">
        <f>NewSKULighting!K304</f>
        <v/>
      </c>
      <c r="L202" s="26" t="str">
        <f>NewSKULighting!L304</f>
        <v/>
      </c>
      <c r="M202" s="26" t="str">
        <f>NewSKULighting!M304</f>
        <v>None</v>
      </c>
      <c r="N202" s="26">
        <f>NewSKULighting!N304</f>
        <v>0</v>
      </c>
      <c r="O202" s="26">
        <f>NewSKULighting!O304</f>
        <v>0</v>
      </c>
      <c r="P202" s="26">
        <f ca="1">NewSKULighting!P304</f>
        <v>0</v>
      </c>
      <c r="Q202" s="26">
        <f>NewSKULighting!Q304</f>
        <v>0</v>
      </c>
      <c r="R202" s="26">
        <f ca="1">NewSKULighting!R304</f>
        <v>0</v>
      </c>
      <c r="S202" s="26">
        <f>NewSKULighting!Y304</f>
        <v>0</v>
      </c>
      <c r="T202" s="26" t="str">
        <f ca="1">NewSKULighting!Z304</f>
        <v/>
      </c>
      <c r="U202" s="26">
        <f ca="1">NewSKULighting!AA304</f>
        <v>0</v>
      </c>
      <c r="V202" s="209" t="str">
        <f ca="1">NewSKULighting!AC304</f>
        <v/>
      </c>
      <c r="W202" s="209" t="str">
        <f ca="1">NewSKULighting!AD304</f>
        <v/>
      </c>
      <c r="X202" s="209" t="str">
        <f ca="1">NewSKULighting!AE304</f>
        <v/>
      </c>
      <c r="Y202" s="209">
        <f ca="1">NewSKULighting!AF304</f>
        <v>0</v>
      </c>
      <c r="Z202" s="209" t="str">
        <f>NewSKULighting!AH304</f>
        <v/>
      </c>
      <c r="AA202" s="209">
        <f>NewSKULighting!AI304</f>
        <v>0</v>
      </c>
      <c r="AB202" s="209" t="str">
        <f>NewSKULighting!AJ304</f>
        <v>NA</v>
      </c>
      <c r="AC202" s="209" t="str">
        <f>NewSKULighting!AK304</f>
        <v/>
      </c>
      <c r="AD202" s="209">
        <f ca="1">NewSKULighting!AL304</f>
        <v>0</v>
      </c>
    </row>
    <row r="203" spans="1:30" x14ac:dyDescent="0.35">
      <c r="A203" s="26">
        <f>NewSKULighting!A305</f>
        <v>0</v>
      </c>
      <c r="B203" s="26">
        <f>NewSKULighting!B305</f>
        <v>0</v>
      </c>
      <c r="C203" s="26">
        <f>NewSKULighting!C305</f>
        <v>0</v>
      </c>
      <c r="D203" s="26">
        <f>NewSKULighting!D305</f>
        <v>0</v>
      </c>
      <c r="E203" s="26">
        <f>NewSKULighting!E305</f>
        <v>0</v>
      </c>
      <c r="F203" s="26" t="str">
        <f ca="1">NewSKULighting!F305</f>
        <v/>
      </c>
      <c r="G203" s="26" t="str">
        <f>NewSKULighting!G305</f>
        <v>None</v>
      </c>
      <c r="H203" s="26">
        <f>NewSKULighting!H305</f>
        <v>0</v>
      </c>
      <c r="I203" s="26" t="str">
        <f>NewSKULighting!I305</f>
        <v/>
      </c>
      <c r="J203" s="26">
        <f>NewSKULighting!J305</f>
        <v>0</v>
      </c>
      <c r="K203" s="26" t="str">
        <f>NewSKULighting!K305</f>
        <v/>
      </c>
      <c r="L203" s="26" t="str">
        <f>NewSKULighting!L305</f>
        <v/>
      </c>
      <c r="M203" s="26" t="str">
        <f>NewSKULighting!M305</f>
        <v>None</v>
      </c>
      <c r="N203" s="26">
        <f>NewSKULighting!N305</f>
        <v>0</v>
      </c>
      <c r="O203" s="26">
        <f>NewSKULighting!O305</f>
        <v>0</v>
      </c>
      <c r="P203" s="26">
        <f ca="1">NewSKULighting!P305</f>
        <v>0</v>
      </c>
      <c r="Q203" s="26">
        <f>NewSKULighting!Q305</f>
        <v>0</v>
      </c>
      <c r="R203" s="26">
        <f ca="1">NewSKULighting!R305</f>
        <v>0</v>
      </c>
      <c r="S203" s="26">
        <f>NewSKULighting!Y305</f>
        <v>0</v>
      </c>
      <c r="T203" s="26" t="str">
        <f ca="1">NewSKULighting!Z305</f>
        <v/>
      </c>
      <c r="U203" s="26">
        <f ca="1">NewSKULighting!AA305</f>
        <v>0</v>
      </c>
      <c r="V203" s="209" t="str">
        <f ca="1">NewSKULighting!AC305</f>
        <v/>
      </c>
      <c r="W203" s="209" t="str">
        <f ca="1">NewSKULighting!AD305</f>
        <v/>
      </c>
      <c r="X203" s="209" t="str">
        <f ca="1">NewSKULighting!AE305</f>
        <v/>
      </c>
      <c r="Y203" s="209">
        <f ca="1">NewSKULighting!AF305</f>
        <v>0</v>
      </c>
      <c r="Z203" s="209" t="str">
        <f>NewSKULighting!AH305</f>
        <v/>
      </c>
      <c r="AA203" s="209">
        <f>NewSKULighting!AI305</f>
        <v>0</v>
      </c>
      <c r="AB203" s="209" t="str">
        <f>NewSKULighting!AJ305</f>
        <v>NA</v>
      </c>
      <c r="AC203" s="209" t="str">
        <f>NewSKULighting!AK305</f>
        <v/>
      </c>
      <c r="AD203" s="209">
        <f ca="1">NewSKULighting!AL305</f>
        <v>0</v>
      </c>
    </row>
    <row r="204" spans="1:30" x14ac:dyDescent="0.35">
      <c r="A204" s="26">
        <f>NewSKULighting!A306</f>
        <v>0</v>
      </c>
      <c r="B204" s="26">
        <f>NewSKULighting!B306</f>
        <v>0</v>
      </c>
      <c r="C204" s="26">
        <f>NewSKULighting!C306</f>
        <v>0</v>
      </c>
      <c r="D204" s="26">
        <f>NewSKULighting!D306</f>
        <v>0</v>
      </c>
      <c r="E204" s="26">
        <f>NewSKULighting!E306</f>
        <v>0</v>
      </c>
      <c r="F204" s="26" t="str">
        <f ca="1">NewSKULighting!F306</f>
        <v/>
      </c>
      <c r="G204" s="26" t="str">
        <f>NewSKULighting!G306</f>
        <v>None</v>
      </c>
      <c r="H204" s="26">
        <f>NewSKULighting!H306</f>
        <v>0</v>
      </c>
      <c r="I204" s="26" t="str">
        <f>NewSKULighting!I306</f>
        <v/>
      </c>
      <c r="J204" s="26">
        <f>NewSKULighting!J306</f>
        <v>0</v>
      </c>
      <c r="K204" s="26" t="str">
        <f>NewSKULighting!K306</f>
        <v/>
      </c>
      <c r="L204" s="26" t="str">
        <f>NewSKULighting!L306</f>
        <v/>
      </c>
      <c r="M204" s="26" t="str">
        <f>NewSKULighting!M306</f>
        <v>None</v>
      </c>
      <c r="N204" s="26">
        <f>NewSKULighting!N306</f>
        <v>0</v>
      </c>
      <c r="O204" s="26">
        <f>NewSKULighting!O306</f>
        <v>0</v>
      </c>
      <c r="P204" s="26">
        <f ca="1">NewSKULighting!P306</f>
        <v>0</v>
      </c>
      <c r="Q204" s="26">
        <f>NewSKULighting!Q306</f>
        <v>0</v>
      </c>
      <c r="R204" s="26">
        <f ca="1">NewSKULighting!R306</f>
        <v>0</v>
      </c>
      <c r="S204" s="26">
        <f>NewSKULighting!Y306</f>
        <v>0</v>
      </c>
      <c r="T204" s="26" t="str">
        <f ca="1">NewSKULighting!Z306</f>
        <v/>
      </c>
      <c r="U204" s="26">
        <f ca="1">NewSKULighting!AA306</f>
        <v>0</v>
      </c>
      <c r="V204" s="209" t="str">
        <f ca="1">NewSKULighting!AC306</f>
        <v/>
      </c>
      <c r="W204" s="209" t="str">
        <f ca="1">NewSKULighting!AD306</f>
        <v/>
      </c>
      <c r="X204" s="209" t="str">
        <f ca="1">NewSKULighting!AE306</f>
        <v/>
      </c>
      <c r="Y204" s="209">
        <f ca="1">NewSKULighting!AF306</f>
        <v>0</v>
      </c>
      <c r="Z204" s="209" t="str">
        <f>NewSKULighting!AH306</f>
        <v/>
      </c>
      <c r="AA204" s="209">
        <f>NewSKULighting!AI306</f>
        <v>0</v>
      </c>
      <c r="AB204" s="209" t="str">
        <f>NewSKULighting!AJ306</f>
        <v>NA</v>
      </c>
      <c r="AC204" s="209" t="str">
        <f>NewSKULighting!AK306</f>
        <v/>
      </c>
      <c r="AD204" s="209">
        <f ca="1">NewSKULighting!AL306</f>
        <v>0</v>
      </c>
    </row>
    <row r="205" spans="1:30" x14ac:dyDescent="0.35">
      <c r="A205" s="26">
        <f>NewSKULighting!A307</f>
        <v>0</v>
      </c>
      <c r="B205" s="26">
        <f>NewSKULighting!B307</f>
        <v>0</v>
      </c>
      <c r="C205" s="26">
        <f>NewSKULighting!C307</f>
        <v>0</v>
      </c>
      <c r="D205" s="26">
        <f>NewSKULighting!D307</f>
        <v>0</v>
      </c>
      <c r="E205" s="26">
        <f>NewSKULighting!E307</f>
        <v>0</v>
      </c>
      <c r="F205" s="26" t="str">
        <f ca="1">NewSKULighting!F307</f>
        <v/>
      </c>
      <c r="G205" s="26" t="str">
        <f>NewSKULighting!G307</f>
        <v>None</v>
      </c>
      <c r="H205" s="26">
        <f>NewSKULighting!H307</f>
        <v>0</v>
      </c>
      <c r="I205" s="26" t="str">
        <f>NewSKULighting!I307</f>
        <v/>
      </c>
      <c r="J205" s="26">
        <f>NewSKULighting!J307</f>
        <v>0</v>
      </c>
      <c r="K205" s="26" t="str">
        <f>NewSKULighting!K307</f>
        <v/>
      </c>
      <c r="L205" s="26" t="str">
        <f>NewSKULighting!L307</f>
        <v/>
      </c>
      <c r="M205" s="26" t="str">
        <f>NewSKULighting!M307</f>
        <v>None</v>
      </c>
      <c r="N205" s="26">
        <f>NewSKULighting!N307</f>
        <v>0</v>
      </c>
      <c r="O205" s="26">
        <f>NewSKULighting!O307</f>
        <v>0</v>
      </c>
      <c r="P205" s="26">
        <f ca="1">NewSKULighting!P307</f>
        <v>0</v>
      </c>
      <c r="Q205" s="26">
        <f>NewSKULighting!Q307</f>
        <v>0</v>
      </c>
      <c r="R205" s="26">
        <f ca="1">NewSKULighting!R307</f>
        <v>0</v>
      </c>
      <c r="S205" s="26">
        <f>NewSKULighting!Y307</f>
        <v>0</v>
      </c>
      <c r="T205" s="26" t="str">
        <f ca="1">NewSKULighting!Z307</f>
        <v/>
      </c>
      <c r="U205" s="26">
        <f ca="1">NewSKULighting!AA307</f>
        <v>0</v>
      </c>
      <c r="V205" s="209" t="str">
        <f ca="1">NewSKULighting!AC307</f>
        <v/>
      </c>
      <c r="W205" s="209" t="str">
        <f ca="1">NewSKULighting!AD307</f>
        <v/>
      </c>
      <c r="X205" s="209" t="str">
        <f ca="1">NewSKULighting!AE307</f>
        <v/>
      </c>
      <c r="Y205" s="209">
        <f ca="1">NewSKULighting!AF307</f>
        <v>0</v>
      </c>
      <c r="Z205" s="209" t="str">
        <f>NewSKULighting!AH307</f>
        <v/>
      </c>
      <c r="AA205" s="209">
        <f>NewSKULighting!AI307</f>
        <v>0</v>
      </c>
      <c r="AB205" s="209" t="str">
        <f>NewSKULighting!AJ307</f>
        <v>NA</v>
      </c>
      <c r="AC205" s="209" t="str">
        <f>NewSKULighting!AK307</f>
        <v/>
      </c>
      <c r="AD205" s="209">
        <f ca="1">NewSKULighting!AL307</f>
        <v>0</v>
      </c>
    </row>
    <row r="206" spans="1:30" x14ac:dyDescent="0.35">
      <c r="A206" s="26">
        <f>NewSKULighting!A308</f>
        <v>0</v>
      </c>
      <c r="B206" s="26">
        <f>NewSKULighting!B308</f>
        <v>0</v>
      </c>
      <c r="C206" s="26">
        <f>NewSKULighting!C308</f>
        <v>0</v>
      </c>
      <c r="D206" s="26">
        <f>NewSKULighting!D308</f>
        <v>0</v>
      </c>
      <c r="E206" s="26">
        <f>NewSKULighting!E308</f>
        <v>0</v>
      </c>
      <c r="F206" s="26" t="str">
        <f ca="1">NewSKULighting!F308</f>
        <v/>
      </c>
      <c r="G206" s="26" t="str">
        <f>NewSKULighting!G308</f>
        <v>None</v>
      </c>
      <c r="H206" s="26">
        <f>NewSKULighting!H308</f>
        <v>0</v>
      </c>
      <c r="I206" s="26" t="str">
        <f>NewSKULighting!I308</f>
        <v/>
      </c>
      <c r="J206" s="26">
        <f>NewSKULighting!J308</f>
        <v>0</v>
      </c>
      <c r="K206" s="26" t="str">
        <f>NewSKULighting!K308</f>
        <v/>
      </c>
      <c r="L206" s="26" t="str">
        <f>NewSKULighting!L308</f>
        <v/>
      </c>
      <c r="M206" s="26" t="str">
        <f>NewSKULighting!M308</f>
        <v>None</v>
      </c>
      <c r="N206" s="26">
        <f>NewSKULighting!N308</f>
        <v>0</v>
      </c>
      <c r="O206" s="26">
        <f>NewSKULighting!O308</f>
        <v>0</v>
      </c>
      <c r="P206" s="26">
        <f ca="1">NewSKULighting!P308</f>
        <v>0</v>
      </c>
      <c r="Q206" s="26">
        <f>NewSKULighting!Q308</f>
        <v>0</v>
      </c>
      <c r="R206" s="26">
        <f ca="1">NewSKULighting!R308</f>
        <v>0</v>
      </c>
      <c r="S206" s="26">
        <f>NewSKULighting!Y308</f>
        <v>0</v>
      </c>
      <c r="T206" s="26" t="str">
        <f ca="1">NewSKULighting!Z308</f>
        <v/>
      </c>
      <c r="U206" s="26">
        <f ca="1">NewSKULighting!AA308</f>
        <v>0</v>
      </c>
      <c r="V206" s="209" t="str">
        <f ca="1">NewSKULighting!AC308</f>
        <v/>
      </c>
      <c r="W206" s="209" t="str">
        <f ca="1">NewSKULighting!AD308</f>
        <v/>
      </c>
      <c r="X206" s="209" t="str">
        <f ca="1">NewSKULighting!AE308</f>
        <v/>
      </c>
      <c r="Y206" s="209">
        <f ca="1">NewSKULighting!AF308</f>
        <v>0</v>
      </c>
      <c r="Z206" s="209" t="str">
        <f>NewSKULighting!AH308</f>
        <v/>
      </c>
      <c r="AA206" s="209">
        <f>NewSKULighting!AI308</f>
        <v>0</v>
      </c>
      <c r="AB206" s="209" t="str">
        <f>NewSKULighting!AJ308</f>
        <v>NA</v>
      </c>
      <c r="AC206" s="209" t="str">
        <f>NewSKULighting!AK308</f>
        <v/>
      </c>
      <c r="AD206" s="209">
        <f ca="1">NewSKULighting!AL308</f>
        <v>0</v>
      </c>
    </row>
    <row r="207" spans="1:30" x14ac:dyDescent="0.35">
      <c r="A207" s="26">
        <f>NewSKULighting!A309</f>
        <v>0</v>
      </c>
      <c r="B207" s="26">
        <f>NewSKULighting!B309</f>
        <v>0</v>
      </c>
      <c r="C207" s="26">
        <f>NewSKULighting!C309</f>
        <v>0</v>
      </c>
      <c r="D207" s="26">
        <f>NewSKULighting!D309</f>
        <v>0</v>
      </c>
      <c r="E207" s="26">
        <f>NewSKULighting!E309</f>
        <v>0</v>
      </c>
      <c r="F207" s="26" t="str">
        <f ca="1">NewSKULighting!F309</f>
        <v/>
      </c>
      <c r="G207" s="26" t="str">
        <f>NewSKULighting!G309</f>
        <v>None</v>
      </c>
      <c r="H207" s="26">
        <f>NewSKULighting!H309</f>
        <v>0</v>
      </c>
      <c r="I207" s="26" t="str">
        <f>NewSKULighting!I309</f>
        <v/>
      </c>
      <c r="J207" s="26">
        <f>NewSKULighting!J309</f>
        <v>0</v>
      </c>
      <c r="K207" s="26" t="str">
        <f>NewSKULighting!K309</f>
        <v/>
      </c>
      <c r="L207" s="26" t="str">
        <f>NewSKULighting!L309</f>
        <v/>
      </c>
      <c r="M207" s="26" t="str">
        <f>NewSKULighting!M309</f>
        <v>None</v>
      </c>
      <c r="N207" s="26">
        <f>NewSKULighting!N309</f>
        <v>0</v>
      </c>
      <c r="O207" s="26">
        <f>NewSKULighting!O309</f>
        <v>0</v>
      </c>
      <c r="P207" s="26">
        <f ca="1">NewSKULighting!P309</f>
        <v>0</v>
      </c>
      <c r="Q207" s="26">
        <f>NewSKULighting!Q309</f>
        <v>0</v>
      </c>
      <c r="R207" s="26">
        <f ca="1">NewSKULighting!R309</f>
        <v>0</v>
      </c>
      <c r="S207" s="26">
        <f>NewSKULighting!Y309</f>
        <v>0</v>
      </c>
      <c r="T207" s="26" t="str">
        <f ca="1">NewSKULighting!Z309</f>
        <v/>
      </c>
      <c r="U207" s="26">
        <f ca="1">NewSKULighting!AA309</f>
        <v>0</v>
      </c>
      <c r="V207" s="209" t="str">
        <f ca="1">NewSKULighting!AC309</f>
        <v/>
      </c>
      <c r="W207" s="209" t="str">
        <f ca="1">NewSKULighting!AD309</f>
        <v/>
      </c>
      <c r="X207" s="209" t="str">
        <f ca="1">NewSKULighting!AE309</f>
        <v/>
      </c>
      <c r="Y207" s="209">
        <f ca="1">NewSKULighting!AF309</f>
        <v>0</v>
      </c>
      <c r="Z207" s="209" t="str">
        <f>NewSKULighting!AH309</f>
        <v/>
      </c>
      <c r="AA207" s="209">
        <f>NewSKULighting!AI309</f>
        <v>0</v>
      </c>
      <c r="AB207" s="209" t="str">
        <f>NewSKULighting!AJ309</f>
        <v>NA</v>
      </c>
      <c r="AC207" s="209" t="str">
        <f>NewSKULighting!AK309</f>
        <v/>
      </c>
      <c r="AD207" s="209">
        <f ca="1">NewSKULighting!AL309</f>
        <v>0</v>
      </c>
    </row>
    <row r="208" spans="1:30" x14ac:dyDescent="0.35">
      <c r="A208" s="26">
        <f>NewSKULighting!A310</f>
        <v>0</v>
      </c>
      <c r="B208" s="26">
        <f>NewSKULighting!B310</f>
        <v>0</v>
      </c>
      <c r="C208" s="26">
        <f>NewSKULighting!C310</f>
        <v>0</v>
      </c>
      <c r="D208" s="26">
        <f>NewSKULighting!D310</f>
        <v>0</v>
      </c>
      <c r="E208" s="26">
        <f>NewSKULighting!E310</f>
        <v>0</v>
      </c>
      <c r="F208" s="26" t="str">
        <f ca="1">NewSKULighting!F310</f>
        <v/>
      </c>
      <c r="G208" s="26" t="str">
        <f>NewSKULighting!G310</f>
        <v>None</v>
      </c>
      <c r="H208" s="26">
        <f>NewSKULighting!H310</f>
        <v>0</v>
      </c>
      <c r="I208" s="26" t="str">
        <f>NewSKULighting!I310</f>
        <v/>
      </c>
      <c r="J208" s="26">
        <f>NewSKULighting!J310</f>
        <v>0</v>
      </c>
      <c r="K208" s="26" t="str">
        <f>NewSKULighting!K310</f>
        <v/>
      </c>
      <c r="L208" s="26" t="str">
        <f>NewSKULighting!L310</f>
        <v/>
      </c>
      <c r="M208" s="26" t="str">
        <f>NewSKULighting!M310</f>
        <v>None</v>
      </c>
      <c r="N208" s="26">
        <f>NewSKULighting!N310</f>
        <v>0</v>
      </c>
      <c r="O208" s="26">
        <f>NewSKULighting!O310</f>
        <v>0</v>
      </c>
      <c r="P208" s="26">
        <f ca="1">NewSKULighting!P310</f>
        <v>0</v>
      </c>
      <c r="Q208" s="26">
        <f>NewSKULighting!Q310</f>
        <v>0</v>
      </c>
      <c r="R208" s="26">
        <f ca="1">NewSKULighting!R310</f>
        <v>0</v>
      </c>
      <c r="S208" s="26">
        <f>NewSKULighting!Y310</f>
        <v>0</v>
      </c>
      <c r="T208" s="26" t="str">
        <f ca="1">NewSKULighting!Z310</f>
        <v/>
      </c>
      <c r="U208" s="26">
        <f ca="1">NewSKULighting!AA310</f>
        <v>0</v>
      </c>
      <c r="V208" s="209" t="str">
        <f ca="1">NewSKULighting!AC310</f>
        <v/>
      </c>
      <c r="W208" s="209" t="str">
        <f ca="1">NewSKULighting!AD310</f>
        <v/>
      </c>
      <c r="X208" s="209" t="str">
        <f ca="1">NewSKULighting!AE310</f>
        <v/>
      </c>
      <c r="Y208" s="209">
        <f ca="1">NewSKULighting!AF310</f>
        <v>0</v>
      </c>
      <c r="Z208" s="209" t="str">
        <f>NewSKULighting!AH310</f>
        <v/>
      </c>
      <c r="AA208" s="209">
        <f>NewSKULighting!AI310</f>
        <v>0</v>
      </c>
      <c r="AB208" s="209" t="str">
        <f>NewSKULighting!AJ310</f>
        <v>NA</v>
      </c>
      <c r="AC208" s="209" t="str">
        <f>NewSKULighting!AK310</f>
        <v/>
      </c>
      <c r="AD208" s="209">
        <f ca="1">NewSKULighting!AL310</f>
        <v>0</v>
      </c>
    </row>
    <row r="209" spans="1:30" x14ac:dyDescent="0.35">
      <c r="A209" s="26">
        <f>NewSKULighting!A311</f>
        <v>0</v>
      </c>
      <c r="B209" s="26">
        <f>NewSKULighting!B311</f>
        <v>0</v>
      </c>
      <c r="C209" s="26">
        <f>NewSKULighting!C311</f>
        <v>0</v>
      </c>
      <c r="D209" s="26">
        <f>NewSKULighting!D311</f>
        <v>0</v>
      </c>
      <c r="E209" s="26">
        <f>NewSKULighting!E311</f>
        <v>0</v>
      </c>
      <c r="F209" s="26" t="str">
        <f ca="1">NewSKULighting!F311</f>
        <v/>
      </c>
      <c r="G209" s="26" t="str">
        <f>NewSKULighting!G311</f>
        <v>None</v>
      </c>
      <c r="H209" s="26">
        <f>NewSKULighting!H311</f>
        <v>0</v>
      </c>
      <c r="I209" s="26" t="str">
        <f>NewSKULighting!I311</f>
        <v/>
      </c>
      <c r="J209" s="26">
        <f>NewSKULighting!J311</f>
        <v>0</v>
      </c>
      <c r="K209" s="26" t="str">
        <f>NewSKULighting!K311</f>
        <v/>
      </c>
      <c r="L209" s="26" t="str">
        <f>NewSKULighting!L311</f>
        <v/>
      </c>
      <c r="M209" s="26" t="str">
        <f>NewSKULighting!M311</f>
        <v>None</v>
      </c>
      <c r="N209" s="26">
        <f>NewSKULighting!N311</f>
        <v>0</v>
      </c>
      <c r="O209" s="26">
        <f>NewSKULighting!O311</f>
        <v>0</v>
      </c>
      <c r="P209" s="26">
        <f ca="1">NewSKULighting!P311</f>
        <v>0</v>
      </c>
      <c r="Q209" s="26">
        <f>NewSKULighting!Q311</f>
        <v>0</v>
      </c>
      <c r="R209" s="26">
        <f ca="1">NewSKULighting!R311</f>
        <v>0</v>
      </c>
      <c r="S209" s="26">
        <f>NewSKULighting!Y311</f>
        <v>0</v>
      </c>
      <c r="T209" s="26" t="str">
        <f ca="1">NewSKULighting!Z311</f>
        <v/>
      </c>
      <c r="U209" s="26">
        <f ca="1">NewSKULighting!AA311</f>
        <v>0</v>
      </c>
      <c r="V209" s="209" t="str">
        <f ca="1">NewSKULighting!AC311</f>
        <v/>
      </c>
      <c r="W209" s="209" t="str">
        <f ca="1">NewSKULighting!AD311</f>
        <v/>
      </c>
      <c r="X209" s="209" t="str">
        <f ca="1">NewSKULighting!AE311</f>
        <v/>
      </c>
      <c r="Y209" s="209">
        <f ca="1">NewSKULighting!AF311</f>
        <v>0</v>
      </c>
      <c r="Z209" s="209" t="str">
        <f>NewSKULighting!AH311</f>
        <v/>
      </c>
      <c r="AA209" s="209">
        <f>NewSKULighting!AI311</f>
        <v>0</v>
      </c>
      <c r="AB209" s="209" t="str">
        <f>NewSKULighting!AJ311</f>
        <v>NA</v>
      </c>
      <c r="AC209" s="209" t="str">
        <f>NewSKULighting!AK311</f>
        <v/>
      </c>
      <c r="AD209" s="209">
        <f ca="1">NewSKULighting!AL311</f>
        <v>0</v>
      </c>
    </row>
    <row r="210" spans="1:30" x14ac:dyDescent="0.35">
      <c r="A210" s="26">
        <f>NewSKULighting!A312</f>
        <v>0</v>
      </c>
      <c r="B210" s="26">
        <f>NewSKULighting!B312</f>
        <v>0</v>
      </c>
      <c r="C210" s="26">
        <f>NewSKULighting!C312</f>
        <v>0</v>
      </c>
      <c r="D210" s="26">
        <f>NewSKULighting!D312</f>
        <v>0</v>
      </c>
      <c r="E210" s="26">
        <f>NewSKULighting!E312</f>
        <v>0</v>
      </c>
      <c r="F210" s="26" t="str">
        <f ca="1">NewSKULighting!F312</f>
        <v/>
      </c>
      <c r="G210" s="26" t="str">
        <f>NewSKULighting!G312</f>
        <v>None</v>
      </c>
      <c r="H210" s="26">
        <f>NewSKULighting!H312</f>
        <v>0</v>
      </c>
      <c r="I210" s="26" t="str">
        <f>NewSKULighting!I312</f>
        <v/>
      </c>
      <c r="J210" s="26">
        <f>NewSKULighting!J312</f>
        <v>0</v>
      </c>
      <c r="K210" s="26" t="str">
        <f>NewSKULighting!K312</f>
        <v/>
      </c>
      <c r="L210" s="26" t="str">
        <f>NewSKULighting!L312</f>
        <v/>
      </c>
      <c r="M210" s="26" t="str">
        <f>NewSKULighting!M312</f>
        <v>None</v>
      </c>
      <c r="N210" s="26">
        <f>NewSKULighting!N312</f>
        <v>0</v>
      </c>
      <c r="O210" s="26">
        <f>NewSKULighting!O312</f>
        <v>0</v>
      </c>
      <c r="P210" s="26">
        <f ca="1">NewSKULighting!P312</f>
        <v>0</v>
      </c>
      <c r="Q210" s="26">
        <f>NewSKULighting!Q312</f>
        <v>0</v>
      </c>
      <c r="R210" s="26">
        <f ca="1">NewSKULighting!R312</f>
        <v>0</v>
      </c>
      <c r="S210" s="26">
        <f>NewSKULighting!Y312</f>
        <v>0</v>
      </c>
      <c r="T210" s="26" t="str">
        <f ca="1">NewSKULighting!Z312</f>
        <v/>
      </c>
      <c r="U210" s="26">
        <f ca="1">NewSKULighting!AA312</f>
        <v>0</v>
      </c>
      <c r="V210" s="209" t="str">
        <f ca="1">NewSKULighting!AC312</f>
        <v/>
      </c>
      <c r="W210" s="209" t="str">
        <f ca="1">NewSKULighting!AD312</f>
        <v/>
      </c>
      <c r="X210" s="209" t="str">
        <f ca="1">NewSKULighting!AE312</f>
        <v/>
      </c>
      <c r="Y210" s="209">
        <f ca="1">NewSKULighting!AF312</f>
        <v>0</v>
      </c>
      <c r="Z210" s="209" t="str">
        <f>NewSKULighting!AH312</f>
        <v/>
      </c>
      <c r="AA210" s="209">
        <f>NewSKULighting!AI312</f>
        <v>0</v>
      </c>
      <c r="AB210" s="209" t="str">
        <f>NewSKULighting!AJ312</f>
        <v>NA</v>
      </c>
      <c r="AC210" s="209" t="str">
        <f>NewSKULighting!AK312</f>
        <v/>
      </c>
      <c r="AD210" s="209">
        <f ca="1">NewSKULighting!AL312</f>
        <v>0</v>
      </c>
    </row>
    <row r="211" spans="1:30" x14ac:dyDescent="0.35">
      <c r="A211" s="26">
        <f>NewSKULighting!A313</f>
        <v>0</v>
      </c>
      <c r="B211" s="26">
        <f>NewSKULighting!B313</f>
        <v>0</v>
      </c>
      <c r="C211" s="26">
        <f>NewSKULighting!C313</f>
        <v>0</v>
      </c>
      <c r="D211" s="26">
        <f>NewSKULighting!D313</f>
        <v>0</v>
      </c>
      <c r="E211" s="26">
        <f>NewSKULighting!E313</f>
        <v>0</v>
      </c>
      <c r="F211" s="26" t="str">
        <f ca="1">NewSKULighting!F313</f>
        <v/>
      </c>
      <c r="G211" s="26" t="str">
        <f>NewSKULighting!G313</f>
        <v>None</v>
      </c>
      <c r="H211" s="26">
        <f>NewSKULighting!H313</f>
        <v>0</v>
      </c>
      <c r="I211" s="26" t="str">
        <f>NewSKULighting!I313</f>
        <v/>
      </c>
      <c r="J211" s="26">
        <f>NewSKULighting!J313</f>
        <v>0</v>
      </c>
      <c r="K211" s="26" t="str">
        <f>NewSKULighting!K313</f>
        <v/>
      </c>
      <c r="L211" s="26" t="str">
        <f>NewSKULighting!L313</f>
        <v/>
      </c>
      <c r="M211" s="26" t="str">
        <f>NewSKULighting!M313</f>
        <v>None</v>
      </c>
      <c r="N211" s="26">
        <f>NewSKULighting!N313</f>
        <v>0</v>
      </c>
      <c r="O211" s="26">
        <f>NewSKULighting!O313</f>
        <v>0</v>
      </c>
      <c r="P211" s="26">
        <f ca="1">NewSKULighting!P313</f>
        <v>0</v>
      </c>
      <c r="Q211" s="26">
        <f>NewSKULighting!Q313</f>
        <v>0</v>
      </c>
      <c r="R211" s="26">
        <f ca="1">NewSKULighting!R313</f>
        <v>0</v>
      </c>
      <c r="S211" s="26">
        <f>NewSKULighting!Y313</f>
        <v>0</v>
      </c>
      <c r="T211" s="26" t="str">
        <f ca="1">NewSKULighting!Z313</f>
        <v/>
      </c>
      <c r="U211" s="26">
        <f ca="1">NewSKULighting!AA313</f>
        <v>0</v>
      </c>
      <c r="V211" s="209" t="str">
        <f ca="1">NewSKULighting!AC313</f>
        <v/>
      </c>
      <c r="W211" s="209" t="str">
        <f ca="1">NewSKULighting!AD313</f>
        <v/>
      </c>
      <c r="X211" s="209" t="str">
        <f ca="1">NewSKULighting!AE313</f>
        <v/>
      </c>
      <c r="Y211" s="209">
        <f ca="1">NewSKULighting!AF313</f>
        <v>0</v>
      </c>
      <c r="Z211" s="209" t="str">
        <f>NewSKULighting!AH313</f>
        <v/>
      </c>
      <c r="AA211" s="209">
        <f>NewSKULighting!AI313</f>
        <v>0</v>
      </c>
      <c r="AB211" s="209" t="str">
        <f>NewSKULighting!AJ313</f>
        <v>NA</v>
      </c>
      <c r="AC211" s="209" t="str">
        <f>NewSKULighting!AK313</f>
        <v/>
      </c>
      <c r="AD211" s="209">
        <f ca="1">NewSKULighting!AL313</f>
        <v>0</v>
      </c>
    </row>
    <row r="212" spans="1:30" x14ac:dyDescent="0.35">
      <c r="A212" s="26">
        <f>NewSKULighting!A314</f>
        <v>0</v>
      </c>
      <c r="B212" s="26">
        <f>NewSKULighting!B314</f>
        <v>0</v>
      </c>
      <c r="C212" s="26">
        <f>NewSKULighting!C314</f>
        <v>0</v>
      </c>
      <c r="D212" s="26">
        <f>NewSKULighting!D314</f>
        <v>0</v>
      </c>
      <c r="E212" s="26">
        <f>NewSKULighting!E314</f>
        <v>0</v>
      </c>
      <c r="F212" s="26" t="str">
        <f ca="1">NewSKULighting!F314</f>
        <v/>
      </c>
      <c r="G212" s="26" t="str">
        <f>NewSKULighting!G314</f>
        <v>None</v>
      </c>
      <c r="H212" s="26">
        <f>NewSKULighting!H314</f>
        <v>0</v>
      </c>
      <c r="I212" s="26" t="str">
        <f>NewSKULighting!I314</f>
        <v/>
      </c>
      <c r="J212" s="26">
        <f>NewSKULighting!J314</f>
        <v>0</v>
      </c>
      <c r="K212" s="26" t="str">
        <f>NewSKULighting!K314</f>
        <v/>
      </c>
      <c r="L212" s="26" t="str">
        <f>NewSKULighting!L314</f>
        <v/>
      </c>
      <c r="M212" s="26" t="str">
        <f>NewSKULighting!M314</f>
        <v>None</v>
      </c>
      <c r="N212" s="26">
        <f>NewSKULighting!N314</f>
        <v>0</v>
      </c>
      <c r="O212" s="26">
        <f>NewSKULighting!O314</f>
        <v>0</v>
      </c>
      <c r="P212" s="26">
        <f ca="1">NewSKULighting!P314</f>
        <v>0</v>
      </c>
      <c r="Q212" s="26">
        <f>NewSKULighting!Q314</f>
        <v>0</v>
      </c>
      <c r="R212" s="26">
        <f ca="1">NewSKULighting!R314</f>
        <v>0</v>
      </c>
      <c r="S212" s="26">
        <f>NewSKULighting!Y314</f>
        <v>0</v>
      </c>
      <c r="T212" s="26" t="str">
        <f ca="1">NewSKULighting!Z314</f>
        <v/>
      </c>
      <c r="U212" s="26">
        <f ca="1">NewSKULighting!AA314</f>
        <v>0</v>
      </c>
      <c r="V212" s="209" t="str">
        <f ca="1">NewSKULighting!AC314</f>
        <v/>
      </c>
      <c r="W212" s="209" t="str">
        <f ca="1">NewSKULighting!AD314</f>
        <v/>
      </c>
      <c r="X212" s="209" t="str">
        <f ca="1">NewSKULighting!AE314</f>
        <v/>
      </c>
      <c r="Y212" s="209">
        <f ca="1">NewSKULighting!AF314</f>
        <v>0</v>
      </c>
      <c r="Z212" s="209" t="str">
        <f>NewSKULighting!AH314</f>
        <v/>
      </c>
      <c r="AA212" s="209">
        <f>NewSKULighting!AI314</f>
        <v>0</v>
      </c>
      <c r="AB212" s="209" t="str">
        <f>NewSKULighting!AJ314</f>
        <v>NA</v>
      </c>
      <c r="AC212" s="209" t="str">
        <f>NewSKULighting!AK314</f>
        <v/>
      </c>
      <c r="AD212" s="209">
        <f ca="1">NewSKULighting!AL314</f>
        <v>0</v>
      </c>
    </row>
    <row r="213" spans="1:30" x14ac:dyDescent="0.35">
      <c r="A213" s="26">
        <f>NewSKULighting!A315</f>
        <v>0</v>
      </c>
      <c r="B213" s="26">
        <f>NewSKULighting!B315</f>
        <v>0</v>
      </c>
      <c r="C213" s="26">
        <f>NewSKULighting!C315</f>
        <v>0</v>
      </c>
      <c r="D213" s="26">
        <f>NewSKULighting!D315</f>
        <v>0</v>
      </c>
      <c r="E213" s="26">
        <f>NewSKULighting!E315</f>
        <v>0</v>
      </c>
      <c r="F213" s="26" t="str">
        <f ca="1">NewSKULighting!F315</f>
        <v/>
      </c>
      <c r="G213" s="26" t="str">
        <f>NewSKULighting!G315</f>
        <v>None</v>
      </c>
      <c r="H213" s="26">
        <f>NewSKULighting!H315</f>
        <v>0</v>
      </c>
      <c r="I213" s="26" t="str">
        <f>NewSKULighting!I315</f>
        <v/>
      </c>
      <c r="J213" s="26">
        <f>NewSKULighting!J315</f>
        <v>0</v>
      </c>
      <c r="K213" s="26" t="str">
        <f>NewSKULighting!K315</f>
        <v/>
      </c>
      <c r="L213" s="26" t="str">
        <f>NewSKULighting!L315</f>
        <v/>
      </c>
      <c r="M213" s="26" t="str">
        <f>NewSKULighting!M315</f>
        <v>None</v>
      </c>
      <c r="N213" s="26">
        <f>NewSKULighting!N315</f>
        <v>0</v>
      </c>
      <c r="O213" s="26">
        <f>NewSKULighting!O315</f>
        <v>0</v>
      </c>
      <c r="P213" s="26">
        <f ca="1">NewSKULighting!P315</f>
        <v>0</v>
      </c>
      <c r="Q213" s="26">
        <f>NewSKULighting!Q315</f>
        <v>0</v>
      </c>
      <c r="R213" s="26">
        <f ca="1">NewSKULighting!R315</f>
        <v>0</v>
      </c>
      <c r="S213" s="26">
        <f>NewSKULighting!Y315</f>
        <v>0</v>
      </c>
      <c r="T213" s="26" t="str">
        <f ca="1">NewSKULighting!Z315</f>
        <v/>
      </c>
      <c r="U213" s="26">
        <f ca="1">NewSKULighting!AA315</f>
        <v>0</v>
      </c>
      <c r="V213" s="209" t="str">
        <f ca="1">NewSKULighting!AC315</f>
        <v/>
      </c>
      <c r="W213" s="209" t="str">
        <f ca="1">NewSKULighting!AD315</f>
        <v/>
      </c>
      <c r="X213" s="209" t="str">
        <f ca="1">NewSKULighting!AE315</f>
        <v/>
      </c>
      <c r="Y213" s="209">
        <f ca="1">NewSKULighting!AF315</f>
        <v>0</v>
      </c>
      <c r="Z213" s="209" t="str">
        <f>NewSKULighting!AH315</f>
        <v/>
      </c>
      <c r="AA213" s="209">
        <f>NewSKULighting!AI315</f>
        <v>0</v>
      </c>
      <c r="AB213" s="209" t="str">
        <f>NewSKULighting!AJ315</f>
        <v>NA</v>
      </c>
      <c r="AC213" s="209" t="str">
        <f>NewSKULighting!AK315</f>
        <v/>
      </c>
      <c r="AD213" s="209">
        <f ca="1">NewSKULighting!AL315</f>
        <v>0</v>
      </c>
    </row>
    <row r="214" spans="1:30" x14ac:dyDescent="0.35">
      <c r="A214" s="26">
        <f>NewSKULighting!A316</f>
        <v>0</v>
      </c>
      <c r="B214" s="26">
        <f>NewSKULighting!B316</f>
        <v>0</v>
      </c>
      <c r="C214" s="26">
        <f>NewSKULighting!C316</f>
        <v>0</v>
      </c>
      <c r="D214" s="26">
        <f>NewSKULighting!D316</f>
        <v>0</v>
      </c>
      <c r="E214" s="26">
        <f>NewSKULighting!E316</f>
        <v>0</v>
      </c>
      <c r="F214" s="26" t="str">
        <f ca="1">NewSKULighting!F316</f>
        <v/>
      </c>
      <c r="G214" s="26" t="str">
        <f>NewSKULighting!G316</f>
        <v>None</v>
      </c>
      <c r="H214" s="26">
        <f>NewSKULighting!H316</f>
        <v>0</v>
      </c>
      <c r="I214" s="26" t="str">
        <f>NewSKULighting!I316</f>
        <v/>
      </c>
      <c r="J214" s="26">
        <f>NewSKULighting!J316</f>
        <v>0</v>
      </c>
      <c r="K214" s="26" t="str">
        <f>NewSKULighting!K316</f>
        <v/>
      </c>
      <c r="L214" s="26" t="str">
        <f>NewSKULighting!L316</f>
        <v/>
      </c>
      <c r="M214" s="26" t="str">
        <f>NewSKULighting!M316</f>
        <v>None</v>
      </c>
      <c r="N214" s="26">
        <f>NewSKULighting!N316</f>
        <v>0</v>
      </c>
      <c r="O214" s="26">
        <f>NewSKULighting!O316</f>
        <v>0</v>
      </c>
      <c r="P214" s="26">
        <f ca="1">NewSKULighting!P316</f>
        <v>0</v>
      </c>
      <c r="Q214" s="26">
        <f>NewSKULighting!Q316</f>
        <v>0</v>
      </c>
      <c r="R214" s="26">
        <f ca="1">NewSKULighting!R316</f>
        <v>0</v>
      </c>
      <c r="S214" s="26">
        <f>NewSKULighting!Y316</f>
        <v>0</v>
      </c>
      <c r="T214" s="26" t="str">
        <f ca="1">NewSKULighting!Z316</f>
        <v/>
      </c>
      <c r="U214" s="26">
        <f ca="1">NewSKULighting!AA316</f>
        <v>0</v>
      </c>
      <c r="V214" s="209" t="str">
        <f ca="1">NewSKULighting!AC316</f>
        <v/>
      </c>
      <c r="W214" s="209" t="str">
        <f ca="1">NewSKULighting!AD316</f>
        <v/>
      </c>
      <c r="X214" s="209" t="str">
        <f ca="1">NewSKULighting!AE316</f>
        <v/>
      </c>
      <c r="Y214" s="209">
        <f ca="1">NewSKULighting!AF316</f>
        <v>0</v>
      </c>
      <c r="Z214" s="209" t="str">
        <f>NewSKULighting!AH316</f>
        <v/>
      </c>
      <c r="AA214" s="209">
        <f>NewSKULighting!AI316</f>
        <v>0</v>
      </c>
      <c r="AB214" s="209" t="str">
        <f>NewSKULighting!AJ316</f>
        <v>NA</v>
      </c>
      <c r="AC214" s="209" t="str">
        <f>NewSKULighting!AK316</f>
        <v/>
      </c>
      <c r="AD214" s="209">
        <f ca="1">NewSKULighting!AL316</f>
        <v>0</v>
      </c>
    </row>
    <row r="215" spans="1:30" x14ac:dyDescent="0.35">
      <c r="A215" s="26">
        <f>NewSKULighting!A317</f>
        <v>0</v>
      </c>
      <c r="B215" s="26">
        <f>NewSKULighting!B317</f>
        <v>0</v>
      </c>
      <c r="C215" s="26">
        <f>NewSKULighting!C317</f>
        <v>0</v>
      </c>
      <c r="D215" s="26">
        <f>NewSKULighting!D317</f>
        <v>0</v>
      </c>
      <c r="E215" s="26">
        <f>NewSKULighting!E317</f>
        <v>0</v>
      </c>
      <c r="F215" s="26" t="str">
        <f ca="1">NewSKULighting!F317</f>
        <v/>
      </c>
      <c r="G215" s="26" t="str">
        <f>NewSKULighting!G317</f>
        <v>None</v>
      </c>
      <c r="H215" s="26">
        <f>NewSKULighting!H317</f>
        <v>0</v>
      </c>
      <c r="I215" s="26" t="str">
        <f>NewSKULighting!I317</f>
        <v/>
      </c>
      <c r="J215" s="26">
        <f>NewSKULighting!J317</f>
        <v>0</v>
      </c>
      <c r="K215" s="26" t="str">
        <f>NewSKULighting!K317</f>
        <v/>
      </c>
      <c r="L215" s="26" t="str">
        <f>NewSKULighting!L317</f>
        <v/>
      </c>
      <c r="M215" s="26" t="str">
        <f>NewSKULighting!M317</f>
        <v>None</v>
      </c>
      <c r="N215" s="26">
        <f>NewSKULighting!N317</f>
        <v>0</v>
      </c>
      <c r="O215" s="26">
        <f>NewSKULighting!O317</f>
        <v>0</v>
      </c>
      <c r="P215" s="26">
        <f ca="1">NewSKULighting!P317</f>
        <v>0</v>
      </c>
      <c r="Q215" s="26">
        <f>NewSKULighting!Q317</f>
        <v>0</v>
      </c>
      <c r="R215" s="26">
        <f ca="1">NewSKULighting!R317</f>
        <v>0</v>
      </c>
      <c r="S215" s="26">
        <f>NewSKULighting!Y317</f>
        <v>0</v>
      </c>
      <c r="T215" s="26" t="str">
        <f ca="1">NewSKULighting!Z317</f>
        <v/>
      </c>
      <c r="U215" s="26">
        <f ca="1">NewSKULighting!AA317</f>
        <v>0</v>
      </c>
      <c r="V215" s="209" t="str">
        <f ca="1">NewSKULighting!AC317</f>
        <v/>
      </c>
      <c r="W215" s="209" t="str">
        <f ca="1">NewSKULighting!AD317</f>
        <v/>
      </c>
      <c r="X215" s="209" t="str">
        <f ca="1">NewSKULighting!AE317</f>
        <v/>
      </c>
      <c r="Y215" s="209">
        <f ca="1">NewSKULighting!AF317</f>
        <v>0</v>
      </c>
      <c r="Z215" s="209" t="str">
        <f>NewSKULighting!AH317</f>
        <v/>
      </c>
      <c r="AA215" s="209">
        <f>NewSKULighting!AI317</f>
        <v>0</v>
      </c>
      <c r="AB215" s="209" t="str">
        <f>NewSKULighting!AJ317</f>
        <v>NA</v>
      </c>
      <c r="AC215" s="209" t="str">
        <f>NewSKULighting!AK317</f>
        <v/>
      </c>
      <c r="AD215" s="209">
        <f ca="1">NewSKULighting!AL317</f>
        <v>0</v>
      </c>
    </row>
    <row r="216" spans="1:30" x14ac:dyDescent="0.35">
      <c r="A216" s="26">
        <f>NewSKULighting!A318</f>
        <v>0</v>
      </c>
      <c r="B216" s="26">
        <f>NewSKULighting!B318</f>
        <v>0</v>
      </c>
      <c r="C216" s="26">
        <f>NewSKULighting!C318</f>
        <v>0</v>
      </c>
      <c r="D216" s="26">
        <f>NewSKULighting!D318</f>
        <v>0</v>
      </c>
      <c r="E216" s="26">
        <f>NewSKULighting!E318</f>
        <v>0</v>
      </c>
      <c r="F216" s="26" t="str">
        <f ca="1">NewSKULighting!F318</f>
        <v/>
      </c>
      <c r="G216" s="26" t="str">
        <f>NewSKULighting!G318</f>
        <v>None</v>
      </c>
      <c r="H216" s="26">
        <f>NewSKULighting!H318</f>
        <v>0</v>
      </c>
      <c r="I216" s="26" t="str">
        <f>NewSKULighting!I318</f>
        <v/>
      </c>
      <c r="J216" s="26">
        <f>NewSKULighting!J318</f>
        <v>0</v>
      </c>
      <c r="K216" s="26" t="str">
        <f>NewSKULighting!K318</f>
        <v/>
      </c>
      <c r="L216" s="26" t="str">
        <f>NewSKULighting!L318</f>
        <v/>
      </c>
      <c r="M216" s="26" t="str">
        <f>NewSKULighting!M318</f>
        <v>None</v>
      </c>
      <c r="N216" s="26">
        <f>NewSKULighting!N318</f>
        <v>0</v>
      </c>
      <c r="O216" s="26">
        <f>NewSKULighting!O318</f>
        <v>0</v>
      </c>
      <c r="P216" s="26">
        <f ca="1">NewSKULighting!P318</f>
        <v>0</v>
      </c>
      <c r="Q216" s="26">
        <f>NewSKULighting!Q318</f>
        <v>0</v>
      </c>
      <c r="R216" s="26">
        <f ca="1">NewSKULighting!R318</f>
        <v>0</v>
      </c>
      <c r="S216" s="26">
        <f>NewSKULighting!Y318</f>
        <v>0</v>
      </c>
      <c r="T216" s="26" t="str">
        <f ca="1">NewSKULighting!Z318</f>
        <v/>
      </c>
      <c r="U216" s="26">
        <f ca="1">NewSKULighting!AA318</f>
        <v>0</v>
      </c>
      <c r="V216" s="209" t="str">
        <f ca="1">NewSKULighting!AC318</f>
        <v/>
      </c>
      <c r="W216" s="209" t="str">
        <f ca="1">NewSKULighting!AD318</f>
        <v/>
      </c>
      <c r="X216" s="209" t="str">
        <f ca="1">NewSKULighting!AE318</f>
        <v/>
      </c>
      <c r="Y216" s="209">
        <f ca="1">NewSKULighting!AF318</f>
        <v>0</v>
      </c>
      <c r="Z216" s="209" t="str">
        <f>NewSKULighting!AH318</f>
        <v/>
      </c>
      <c r="AA216" s="209">
        <f>NewSKULighting!AI318</f>
        <v>0</v>
      </c>
      <c r="AB216" s="209" t="str">
        <f>NewSKULighting!AJ318</f>
        <v>NA</v>
      </c>
      <c r="AC216" s="209" t="str">
        <f>NewSKULighting!AK318</f>
        <v/>
      </c>
      <c r="AD216" s="209">
        <f ca="1">NewSKULighting!AL318</f>
        <v>0</v>
      </c>
    </row>
    <row r="217" spans="1:30" x14ac:dyDescent="0.35">
      <c r="A217" s="26">
        <f>NewSKULighting!A319</f>
        <v>0</v>
      </c>
      <c r="B217" s="26">
        <f>NewSKULighting!B319</f>
        <v>0</v>
      </c>
      <c r="C217" s="26">
        <f>NewSKULighting!C319</f>
        <v>0</v>
      </c>
      <c r="D217" s="26">
        <f>NewSKULighting!D319</f>
        <v>0</v>
      </c>
      <c r="E217" s="26">
        <f>NewSKULighting!E319</f>
        <v>0</v>
      </c>
      <c r="F217" s="26" t="str">
        <f ca="1">NewSKULighting!F319</f>
        <v/>
      </c>
      <c r="G217" s="26" t="str">
        <f>NewSKULighting!G319</f>
        <v>None</v>
      </c>
      <c r="H217" s="26">
        <f>NewSKULighting!H319</f>
        <v>0</v>
      </c>
      <c r="I217" s="26" t="str">
        <f>NewSKULighting!I319</f>
        <v/>
      </c>
      <c r="J217" s="26">
        <f>NewSKULighting!J319</f>
        <v>0</v>
      </c>
      <c r="K217" s="26" t="str">
        <f>NewSKULighting!K319</f>
        <v/>
      </c>
      <c r="L217" s="26" t="str">
        <f>NewSKULighting!L319</f>
        <v/>
      </c>
      <c r="M217" s="26" t="str">
        <f>NewSKULighting!M319</f>
        <v>None</v>
      </c>
      <c r="N217" s="26">
        <f>NewSKULighting!N319</f>
        <v>0</v>
      </c>
      <c r="O217" s="26">
        <f>NewSKULighting!O319</f>
        <v>0</v>
      </c>
      <c r="P217" s="26">
        <f ca="1">NewSKULighting!P319</f>
        <v>0</v>
      </c>
      <c r="Q217" s="26">
        <f>NewSKULighting!Q319</f>
        <v>0</v>
      </c>
      <c r="R217" s="26">
        <f ca="1">NewSKULighting!R319</f>
        <v>0</v>
      </c>
      <c r="S217" s="26">
        <f>NewSKULighting!Y319</f>
        <v>0</v>
      </c>
      <c r="T217" s="26" t="str">
        <f ca="1">NewSKULighting!Z319</f>
        <v/>
      </c>
      <c r="U217" s="26">
        <f ca="1">NewSKULighting!AA319</f>
        <v>0</v>
      </c>
      <c r="V217" s="209" t="str">
        <f ca="1">NewSKULighting!AC319</f>
        <v/>
      </c>
      <c r="W217" s="209" t="str">
        <f ca="1">NewSKULighting!AD319</f>
        <v/>
      </c>
      <c r="X217" s="209" t="str">
        <f ca="1">NewSKULighting!AE319</f>
        <v/>
      </c>
      <c r="Y217" s="209">
        <f ca="1">NewSKULighting!AF319</f>
        <v>0</v>
      </c>
      <c r="Z217" s="209" t="str">
        <f>NewSKULighting!AH319</f>
        <v/>
      </c>
      <c r="AA217" s="209">
        <f>NewSKULighting!AI319</f>
        <v>0</v>
      </c>
      <c r="AB217" s="209" t="str">
        <f>NewSKULighting!AJ319</f>
        <v>NA</v>
      </c>
      <c r="AC217" s="209" t="str">
        <f>NewSKULighting!AK319</f>
        <v/>
      </c>
      <c r="AD217" s="209">
        <f ca="1">NewSKULighting!AL319</f>
        <v>0</v>
      </c>
    </row>
    <row r="218" spans="1:30" x14ac:dyDescent="0.35">
      <c r="A218" s="26">
        <f>NewSKULighting!A320</f>
        <v>0</v>
      </c>
      <c r="B218" s="26">
        <f>NewSKULighting!B320</f>
        <v>0</v>
      </c>
      <c r="C218" s="26">
        <f>NewSKULighting!C320</f>
        <v>0</v>
      </c>
      <c r="D218" s="26">
        <f>NewSKULighting!D320</f>
        <v>0</v>
      </c>
      <c r="E218" s="26">
        <f>NewSKULighting!E320</f>
        <v>0</v>
      </c>
      <c r="F218" s="26" t="str">
        <f ca="1">NewSKULighting!F320</f>
        <v/>
      </c>
      <c r="G218" s="26" t="str">
        <f>NewSKULighting!G320</f>
        <v>None</v>
      </c>
      <c r="H218" s="26">
        <f>NewSKULighting!H320</f>
        <v>0</v>
      </c>
      <c r="I218" s="26" t="str">
        <f>NewSKULighting!I320</f>
        <v/>
      </c>
      <c r="J218" s="26">
        <f>NewSKULighting!J320</f>
        <v>0</v>
      </c>
      <c r="K218" s="26" t="str">
        <f>NewSKULighting!K320</f>
        <v/>
      </c>
      <c r="L218" s="26" t="str">
        <f>NewSKULighting!L320</f>
        <v/>
      </c>
      <c r="M218" s="26" t="str">
        <f>NewSKULighting!M320</f>
        <v>None</v>
      </c>
      <c r="N218" s="26">
        <f>NewSKULighting!N320</f>
        <v>0</v>
      </c>
      <c r="O218" s="26">
        <f>NewSKULighting!O320</f>
        <v>0</v>
      </c>
      <c r="P218" s="26">
        <f ca="1">NewSKULighting!P320</f>
        <v>0</v>
      </c>
      <c r="Q218" s="26">
        <f>NewSKULighting!Q320</f>
        <v>0</v>
      </c>
      <c r="R218" s="26">
        <f ca="1">NewSKULighting!R320</f>
        <v>0</v>
      </c>
      <c r="S218" s="26">
        <f>NewSKULighting!Y320</f>
        <v>0</v>
      </c>
      <c r="T218" s="26" t="str">
        <f ca="1">NewSKULighting!Z320</f>
        <v/>
      </c>
      <c r="U218" s="26">
        <f ca="1">NewSKULighting!AA320</f>
        <v>0</v>
      </c>
      <c r="V218" s="209" t="str">
        <f ca="1">NewSKULighting!AC320</f>
        <v/>
      </c>
      <c r="W218" s="209" t="str">
        <f ca="1">NewSKULighting!AD320</f>
        <v/>
      </c>
      <c r="X218" s="209" t="str">
        <f ca="1">NewSKULighting!AE320</f>
        <v/>
      </c>
      <c r="Y218" s="209">
        <f ca="1">NewSKULighting!AF320</f>
        <v>0</v>
      </c>
      <c r="Z218" s="209" t="str">
        <f>NewSKULighting!AH320</f>
        <v/>
      </c>
      <c r="AA218" s="209">
        <f>NewSKULighting!AI320</f>
        <v>0</v>
      </c>
      <c r="AB218" s="209" t="str">
        <f>NewSKULighting!AJ320</f>
        <v>NA</v>
      </c>
      <c r="AC218" s="209" t="str">
        <f>NewSKULighting!AK320</f>
        <v/>
      </c>
      <c r="AD218" s="209">
        <f ca="1">NewSKULighting!AL320</f>
        <v>0</v>
      </c>
    </row>
    <row r="219" spans="1:30" x14ac:dyDescent="0.35">
      <c r="A219" s="26">
        <f>NewSKULighting!A321</f>
        <v>0</v>
      </c>
      <c r="B219" s="26">
        <f>NewSKULighting!B321</f>
        <v>0</v>
      </c>
      <c r="C219" s="26">
        <f>NewSKULighting!C321</f>
        <v>0</v>
      </c>
      <c r="D219" s="26">
        <f>NewSKULighting!D321</f>
        <v>0</v>
      </c>
      <c r="E219" s="26">
        <f>NewSKULighting!E321</f>
        <v>0</v>
      </c>
      <c r="F219" s="26" t="str">
        <f ca="1">NewSKULighting!F321</f>
        <v/>
      </c>
      <c r="G219" s="26" t="str">
        <f>NewSKULighting!G321</f>
        <v>None</v>
      </c>
      <c r="H219" s="26">
        <f>NewSKULighting!H321</f>
        <v>0</v>
      </c>
      <c r="I219" s="26" t="str">
        <f>NewSKULighting!I321</f>
        <v/>
      </c>
      <c r="J219" s="26">
        <f>NewSKULighting!J321</f>
        <v>0</v>
      </c>
      <c r="K219" s="26" t="str">
        <f>NewSKULighting!K321</f>
        <v/>
      </c>
      <c r="L219" s="26" t="str">
        <f>NewSKULighting!L321</f>
        <v/>
      </c>
      <c r="M219" s="26" t="str">
        <f>NewSKULighting!M321</f>
        <v>None</v>
      </c>
      <c r="N219" s="26">
        <f>NewSKULighting!N321</f>
        <v>0</v>
      </c>
      <c r="O219" s="26">
        <f>NewSKULighting!O321</f>
        <v>0</v>
      </c>
      <c r="P219" s="26">
        <f ca="1">NewSKULighting!P321</f>
        <v>0</v>
      </c>
      <c r="Q219" s="26">
        <f>NewSKULighting!Q321</f>
        <v>0</v>
      </c>
      <c r="R219" s="26">
        <f ca="1">NewSKULighting!R321</f>
        <v>0</v>
      </c>
      <c r="S219" s="26">
        <f>NewSKULighting!Y321</f>
        <v>0</v>
      </c>
      <c r="T219" s="26" t="str">
        <f ca="1">NewSKULighting!Z321</f>
        <v/>
      </c>
      <c r="U219" s="26">
        <f ca="1">NewSKULighting!AA321</f>
        <v>0</v>
      </c>
      <c r="V219" s="209" t="str">
        <f ca="1">NewSKULighting!AC321</f>
        <v/>
      </c>
      <c r="W219" s="209" t="str">
        <f ca="1">NewSKULighting!AD321</f>
        <v/>
      </c>
      <c r="X219" s="209" t="str">
        <f ca="1">NewSKULighting!AE321</f>
        <v/>
      </c>
      <c r="Y219" s="209">
        <f ca="1">NewSKULighting!AF321</f>
        <v>0</v>
      </c>
      <c r="Z219" s="209" t="str">
        <f>NewSKULighting!AH321</f>
        <v/>
      </c>
      <c r="AA219" s="209">
        <f>NewSKULighting!AI321</f>
        <v>0</v>
      </c>
      <c r="AB219" s="209" t="str">
        <f>NewSKULighting!AJ321</f>
        <v>NA</v>
      </c>
      <c r="AC219" s="209" t="str">
        <f>NewSKULighting!AK321</f>
        <v/>
      </c>
      <c r="AD219" s="209">
        <f ca="1">NewSKULighting!AL321</f>
        <v>0</v>
      </c>
    </row>
    <row r="220" spans="1:30" x14ac:dyDescent="0.35">
      <c r="A220" s="26">
        <f>NewSKULighting!A322</f>
        <v>0</v>
      </c>
      <c r="B220" s="26">
        <f>NewSKULighting!B322</f>
        <v>0</v>
      </c>
      <c r="C220" s="26">
        <f>NewSKULighting!C322</f>
        <v>0</v>
      </c>
      <c r="D220" s="26">
        <f>NewSKULighting!D322</f>
        <v>0</v>
      </c>
      <c r="E220" s="26">
        <f>NewSKULighting!E322</f>
        <v>0</v>
      </c>
      <c r="F220" s="26" t="str">
        <f ca="1">NewSKULighting!F322</f>
        <v/>
      </c>
      <c r="G220" s="26" t="str">
        <f>NewSKULighting!G322</f>
        <v>None</v>
      </c>
      <c r="H220" s="26">
        <f>NewSKULighting!H322</f>
        <v>0</v>
      </c>
      <c r="I220" s="26" t="str">
        <f>NewSKULighting!I322</f>
        <v/>
      </c>
      <c r="J220" s="26">
        <f>NewSKULighting!J322</f>
        <v>0</v>
      </c>
      <c r="K220" s="26" t="str">
        <f>NewSKULighting!K322</f>
        <v/>
      </c>
      <c r="L220" s="26" t="str">
        <f>NewSKULighting!L322</f>
        <v/>
      </c>
      <c r="M220" s="26" t="str">
        <f>NewSKULighting!M322</f>
        <v>None</v>
      </c>
      <c r="N220" s="26">
        <f>NewSKULighting!N322</f>
        <v>0</v>
      </c>
      <c r="O220" s="26">
        <f>NewSKULighting!O322</f>
        <v>0</v>
      </c>
      <c r="P220" s="26">
        <f ca="1">NewSKULighting!P322</f>
        <v>0</v>
      </c>
      <c r="Q220" s="26">
        <f>NewSKULighting!Q322</f>
        <v>0</v>
      </c>
      <c r="R220" s="26">
        <f ca="1">NewSKULighting!R322</f>
        <v>0</v>
      </c>
      <c r="S220" s="26">
        <f>NewSKULighting!Y322</f>
        <v>0</v>
      </c>
      <c r="T220" s="26" t="str">
        <f ca="1">NewSKULighting!Z322</f>
        <v/>
      </c>
      <c r="U220" s="26">
        <f ca="1">NewSKULighting!AA322</f>
        <v>0</v>
      </c>
      <c r="V220" s="209" t="str">
        <f ca="1">NewSKULighting!AC322</f>
        <v/>
      </c>
      <c r="W220" s="209" t="str">
        <f ca="1">NewSKULighting!AD322</f>
        <v/>
      </c>
      <c r="X220" s="209" t="str">
        <f ca="1">NewSKULighting!AE322</f>
        <v/>
      </c>
      <c r="Y220" s="209">
        <f ca="1">NewSKULighting!AF322</f>
        <v>0</v>
      </c>
      <c r="Z220" s="209" t="str">
        <f>NewSKULighting!AH322</f>
        <v/>
      </c>
      <c r="AA220" s="209">
        <f>NewSKULighting!AI322</f>
        <v>0</v>
      </c>
      <c r="AB220" s="209" t="str">
        <f>NewSKULighting!AJ322</f>
        <v>NA</v>
      </c>
      <c r="AC220" s="209" t="str">
        <f>NewSKULighting!AK322</f>
        <v/>
      </c>
      <c r="AD220" s="209">
        <f ca="1">NewSKULighting!AL322</f>
        <v>0</v>
      </c>
    </row>
    <row r="221" spans="1:30" x14ac:dyDescent="0.35">
      <c r="A221" s="26">
        <f>NewSKULighting!A323</f>
        <v>0</v>
      </c>
      <c r="B221" s="26">
        <f>NewSKULighting!B323</f>
        <v>0</v>
      </c>
      <c r="C221" s="26">
        <f>NewSKULighting!C323</f>
        <v>0</v>
      </c>
      <c r="D221" s="26">
        <f>NewSKULighting!D323</f>
        <v>0</v>
      </c>
      <c r="E221" s="26">
        <f>NewSKULighting!E323</f>
        <v>0</v>
      </c>
      <c r="F221" s="26" t="str">
        <f ca="1">NewSKULighting!F323</f>
        <v/>
      </c>
      <c r="G221" s="26" t="str">
        <f>NewSKULighting!G323</f>
        <v>None</v>
      </c>
      <c r="H221" s="26">
        <f>NewSKULighting!H323</f>
        <v>0</v>
      </c>
      <c r="I221" s="26" t="str">
        <f>NewSKULighting!I323</f>
        <v/>
      </c>
      <c r="J221" s="26">
        <f>NewSKULighting!J323</f>
        <v>0</v>
      </c>
      <c r="K221" s="26" t="str">
        <f>NewSKULighting!K323</f>
        <v/>
      </c>
      <c r="L221" s="26" t="str">
        <f>NewSKULighting!L323</f>
        <v/>
      </c>
      <c r="M221" s="26" t="str">
        <f>NewSKULighting!M323</f>
        <v>None</v>
      </c>
      <c r="N221" s="26">
        <f>NewSKULighting!N323</f>
        <v>0</v>
      </c>
      <c r="O221" s="26">
        <f>NewSKULighting!O323</f>
        <v>0</v>
      </c>
      <c r="P221" s="26">
        <f ca="1">NewSKULighting!P323</f>
        <v>0</v>
      </c>
      <c r="Q221" s="26">
        <f>NewSKULighting!Q323</f>
        <v>0</v>
      </c>
      <c r="R221" s="26">
        <f ca="1">NewSKULighting!R323</f>
        <v>0</v>
      </c>
      <c r="S221" s="26">
        <f>NewSKULighting!Y323</f>
        <v>0</v>
      </c>
      <c r="T221" s="26" t="str">
        <f ca="1">NewSKULighting!Z323</f>
        <v/>
      </c>
      <c r="U221" s="26">
        <f ca="1">NewSKULighting!AA323</f>
        <v>0</v>
      </c>
      <c r="V221" s="209" t="str">
        <f ca="1">NewSKULighting!AC323</f>
        <v/>
      </c>
      <c r="W221" s="209" t="str">
        <f ca="1">NewSKULighting!AD323</f>
        <v/>
      </c>
      <c r="X221" s="209" t="str">
        <f ca="1">NewSKULighting!AE323</f>
        <v/>
      </c>
      <c r="Y221" s="209">
        <f ca="1">NewSKULighting!AF323</f>
        <v>0</v>
      </c>
      <c r="Z221" s="209" t="str">
        <f>NewSKULighting!AH323</f>
        <v/>
      </c>
      <c r="AA221" s="209">
        <f>NewSKULighting!AI323</f>
        <v>0</v>
      </c>
      <c r="AB221" s="209" t="str">
        <f>NewSKULighting!AJ323</f>
        <v>NA</v>
      </c>
      <c r="AC221" s="209" t="str">
        <f>NewSKULighting!AK323</f>
        <v/>
      </c>
      <c r="AD221" s="209">
        <f ca="1">NewSKULighting!AL323</f>
        <v>0</v>
      </c>
    </row>
    <row r="222" spans="1:30" x14ac:dyDescent="0.35">
      <c r="A222" s="26">
        <f>NewSKULighting!A324</f>
        <v>0</v>
      </c>
      <c r="B222" s="26">
        <f>NewSKULighting!B324</f>
        <v>0</v>
      </c>
      <c r="C222" s="26">
        <f>NewSKULighting!C324</f>
        <v>0</v>
      </c>
      <c r="D222" s="26">
        <f>NewSKULighting!D324</f>
        <v>0</v>
      </c>
      <c r="E222" s="26">
        <f>NewSKULighting!E324</f>
        <v>0</v>
      </c>
      <c r="F222" s="26" t="str">
        <f ca="1">NewSKULighting!F324</f>
        <v/>
      </c>
      <c r="G222" s="26" t="str">
        <f>NewSKULighting!G324</f>
        <v>None</v>
      </c>
      <c r="H222" s="26">
        <f>NewSKULighting!H324</f>
        <v>0</v>
      </c>
      <c r="I222" s="26" t="str">
        <f>NewSKULighting!I324</f>
        <v/>
      </c>
      <c r="J222" s="26">
        <f>NewSKULighting!J324</f>
        <v>0</v>
      </c>
      <c r="K222" s="26" t="str">
        <f>NewSKULighting!K324</f>
        <v/>
      </c>
      <c r="L222" s="26" t="str">
        <f>NewSKULighting!L324</f>
        <v/>
      </c>
      <c r="M222" s="26" t="str">
        <f>NewSKULighting!M324</f>
        <v>None</v>
      </c>
      <c r="N222" s="26">
        <f>NewSKULighting!N324</f>
        <v>0</v>
      </c>
      <c r="O222" s="26">
        <f>NewSKULighting!O324</f>
        <v>0</v>
      </c>
      <c r="P222" s="26">
        <f ca="1">NewSKULighting!P324</f>
        <v>0</v>
      </c>
      <c r="Q222" s="26">
        <f>NewSKULighting!Q324</f>
        <v>0</v>
      </c>
      <c r="R222" s="26">
        <f ca="1">NewSKULighting!R324</f>
        <v>0</v>
      </c>
      <c r="S222" s="26">
        <f>NewSKULighting!Y324</f>
        <v>0</v>
      </c>
      <c r="T222" s="26" t="str">
        <f ca="1">NewSKULighting!Z324</f>
        <v/>
      </c>
      <c r="U222" s="26">
        <f ca="1">NewSKULighting!AA324</f>
        <v>0</v>
      </c>
      <c r="V222" s="209" t="str">
        <f ca="1">NewSKULighting!AC324</f>
        <v/>
      </c>
      <c r="W222" s="209" t="str">
        <f ca="1">NewSKULighting!AD324</f>
        <v/>
      </c>
      <c r="X222" s="209" t="str">
        <f ca="1">NewSKULighting!AE324</f>
        <v/>
      </c>
      <c r="Y222" s="209">
        <f ca="1">NewSKULighting!AF324</f>
        <v>0</v>
      </c>
      <c r="Z222" s="209" t="str">
        <f>NewSKULighting!AH324</f>
        <v/>
      </c>
      <c r="AA222" s="209">
        <f>NewSKULighting!AI324</f>
        <v>0</v>
      </c>
      <c r="AB222" s="209" t="str">
        <f>NewSKULighting!AJ324</f>
        <v>NA</v>
      </c>
      <c r="AC222" s="209" t="str">
        <f>NewSKULighting!AK324</f>
        <v/>
      </c>
      <c r="AD222" s="209">
        <f ca="1">NewSKULighting!AL324</f>
        <v>0</v>
      </c>
    </row>
    <row r="223" spans="1:30" x14ac:dyDescent="0.35">
      <c r="A223" s="26">
        <f>NewSKULighting!A325</f>
        <v>0</v>
      </c>
      <c r="B223" s="26">
        <f>NewSKULighting!B325</f>
        <v>0</v>
      </c>
      <c r="C223" s="26">
        <f>NewSKULighting!C325</f>
        <v>0</v>
      </c>
      <c r="D223" s="26">
        <f>NewSKULighting!D325</f>
        <v>0</v>
      </c>
      <c r="E223" s="26">
        <f>NewSKULighting!E325</f>
        <v>0</v>
      </c>
      <c r="F223" s="26" t="str">
        <f ca="1">NewSKULighting!F325</f>
        <v/>
      </c>
      <c r="G223" s="26" t="str">
        <f>NewSKULighting!G325</f>
        <v>None</v>
      </c>
      <c r="H223" s="26">
        <f>NewSKULighting!H325</f>
        <v>0</v>
      </c>
      <c r="I223" s="26" t="str">
        <f>NewSKULighting!I325</f>
        <v/>
      </c>
      <c r="J223" s="26">
        <f>NewSKULighting!J325</f>
        <v>0</v>
      </c>
      <c r="K223" s="26" t="str">
        <f>NewSKULighting!K325</f>
        <v/>
      </c>
      <c r="L223" s="26" t="str">
        <f>NewSKULighting!L325</f>
        <v/>
      </c>
      <c r="M223" s="26" t="str">
        <f>NewSKULighting!M325</f>
        <v>None</v>
      </c>
      <c r="N223" s="26">
        <f>NewSKULighting!N325</f>
        <v>0</v>
      </c>
      <c r="O223" s="26">
        <f>NewSKULighting!O325</f>
        <v>0</v>
      </c>
      <c r="P223" s="26">
        <f ca="1">NewSKULighting!P325</f>
        <v>0</v>
      </c>
      <c r="Q223" s="26">
        <f>NewSKULighting!Q325</f>
        <v>0</v>
      </c>
      <c r="R223" s="26">
        <f ca="1">NewSKULighting!R325</f>
        <v>0</v>
      </c>
      <c r="S223" s="26">
        <f>NewSKULighting!Y325</f>
        <v>0</v>
      </c>
      <c r="T223" s="26" t="str">
        <f ca="1">NewSKULighting!Z325</f>
        <v/>
      </c>
      <c r="U223" s="26">
        <f ca="1">NewSKULighting!AA325</f>
        <v>0</v>
      </c>
      <c r="V223" s="209" t="str">
        <f ca="1">NewSKULighting!AC325</f>
        <v/>
      </c>
      <c r="W223" s="209" t="str">
        <f ca="1">NewSKULighting!AD325</f>
        <v/>
      </c>
      <c r="X223" s="209" t="str">
        <f ca="1">NewSKULighting!AE325</f>
        <v/>
      </c>
      <c r="Y223" s="209">
        <f ca="1">NewSKULighting!AF325</f>
        <v>0</v>
      </c>
      <c r="Z223" s="209" t="str">
        <f>NewSKULighting!AH325</f>
        <v/>
      </c>
      <c r="AA223" s="209">
        <f>NewSKULighting!AI325</f>
        <v>0</v>
      </c>
      <c r="AB223" s="209" t="str">
        <f>NewSKULighting!AJ325</f>
        <v>NA</v>
      </c>
      <c r="AC223" s="209" t="str">
        <f>NewSKULighting!AK325</f>
        <v/>
      </c>
      <c r="AD223" s="209">
        <f ca="1">NewSKULighting!AL325</f>
        <v>0</v>
      </c>
    </row>
    <row r="224" spans="1:30" x14ac:dyDescent="0.35">
      <c r="A224" s="26">
        <f>NewSKULighting!A326</f>
        <v>0</v>
      </c>
      <c r="B224" s="26">
        <f>NewSKULighting!B326</f>
        <v>0</v>
      </c>
      <c r="C224" s="26">
        <f>NewSKULighting!C326</f>
        <v>0</v>
      </c>
      <c r="D224" s="26">
        <f>NewSKULighting!D326</f>
        <v>0</v>
      </c>
      <c r="E224" s="26">
        <f>NewSKULighting!E326</f>
        <v>0</v>
      </c>
      <c r="F224" s="26" t="str">
        <f ca="1">NewSKULighting!F326</f>
        <v/>
      </c>
      <c r="G224" s="26" t="str">
        <f>NewSKULighting!G326</f>
        <v>None</v>
      </c>
      <c r="H224" s="26">
        <f>NewSKULighting!H326</f>
        <v>0</v>
      </c>
      <c r="I224" s="26" t="str">
        <f>NewSKULighting!I326</f>
        <v/>
      </c>
      <c r="J224" s="26">
        <f>NewSKULighting!J326</f>
        <v>0</v>
      </c>
      <c r="K224" s="26" t="str">
        <f>NewSKULighting!K326</f>
        <v/>
      </c>
      <c r="L224" s="26" t="str">
        <f>NewSKULighting!L326</f>
        <v/>
      </c>
      <c r="M224" s="26" t="str">
        <f>NewSKULighting!M326</f>
        <v>None</v>
      </c>
      <c r="N224" s="26">
        <f>NewSKULighting!N326</f>
        <v>0</v>
      </c>
      <c r="O224" s="26">
        <f>NewSKULighting!O326</f>
        <v>0</v>
      </c>
      <c r="P224" s="26">
        <f ca="1">NewSKULighting!P326</f>
        <v>0</v>
      </c>
      <c r="Q224" s="26">
        <f>NewSKULighting!Q326</f>
        <v>0</v>
      </c>
      <c r="R224" s="26">
        <f ca="1">NewSKULighting!R326</f>
        <v>0</v>
      </c>
      <c r="S224" s="26">
        <f>NewSKULighting!Y326</f>
        <v>0</v>
      </c>
      <c r="T224" s="26" t="str">
        <f ca="1">NewSKULighting!Z326</f>
        <v/>
      </c>
      <c r="U224" s="26">
        <f ca="1">NewSKULighting!AA326</f>
        <v>0</v>
      </c>
      <c r="V224" s="209" t="str">
        <f ca="1">NewSKULighting!AC326</f>
        <v/>
      </c>
      <c r="W224" s="209" t="str">
        <f ca="1">NewSKULighting!AD326</f>
        <v/>
      </c>
      <c r="X224" s="209" t="str">
        <f ca="1">NewSKULighting!AE326</f>
        <v/>
      </c>
      <c r="Y224" s="209">
        <f ca="1">NewSKULighting!AF326</f>
        <v>0</v>
      </c>
      <c r="Z224" s="209" t="str">
        <f>NewSKULighting!AH326</f>
        <v/>
      </c>
      <c r="AA224" s="209">
        <f>NewSKULighting!AI326</f>
        <v>0</v>
      </c>
      <c r="AB224" s="209" t="str">
        <f>NewSKULighting!AJ326</f>
        <v>NA</v>
      </c>
      <c r="AC224" s="209" t="str">
        <f>NewSKULighting!AK326</f>
        <v/>
      </c>
      <c r="AD224" s="209">
        <f ca="1">NewSKULighting!AL326</f>
        <v>0</v>
      </c>
    </row>
    <row r="225" spans="1:30" x14ac:dyDescent="0.35">
      <c r="A225" s="26">
        <f>NewSKULighting!A327</f>
        <v>0</v>
      </c>
      <c r="B225" s="26">
        <f>NewSKULighting!B327</f>
        <v>0</v>
      </c>
      <c r="C225" s="26">
        <f>NewSKULighting!C327</f>
        <v>0</v>
      </c>
      <c r="D225" s="26">
        <f>NewSKULighting!D327</f>
        <v>0</v>
      </c>
      <c r="E225" s="26">
        <f>NewSKULighting!E327</f>
        <v>0</v>
      </c>
      <c r="F225" s="26" t="str">
        <f ca="1">NewSKULighting!F327</f>
        <v/>
      </c>
      <c r="G225" s="26" t="str">
        <f>NewSKULighting!G327</f>
        <v>None</v>
      </c>
      <c r="H225" s="26">
        <f>NewSKULighting!H327</f>
        <v>0</v>
      </c>
      <c r="I225" s="26" t="str">
        <f>NewSKULighting!I327</f>
        <v/>
      </c>
      <c r="J225" s="26">
        <f>NewSKULighting!J327</f>
        <v>0</v>
      </c>
      <c r="K225" s="26" t="str">
        <f>NewSKULighting!K327</f>
        <v/>
      </c>
      <c r="L225" s="26" t="str">
        <f>NewSKULighting!L327</f>
        <v/>
      </c>
      <c r="M225" s="26" t="str">
        <f>NewSKULighting!M327</f>
        <v>None</v>
      </c>
      <c r="N225" s="26">
        <f>NewSKULighting!N327</f>
        <v>0</v>
      </c>
      <c r="O225" s="26">
        <f>NewSKULighting!O327</f>
        <v>0</v>
      </c>
      <c r="P225" s="26">
        <f ca="1">NewSKULighting!P327</f>
        <v>0</v>
      </c>
      <c r="Q225" s="26">
        <f>NewSKULighting!Q327</f>
        <v>0</v>
      </c>
      <c r="R225" s="26">
        <f ca="1">NewSKULighting!R327</f>
        <v>0</v>
      </c>
      <c r="S225" s="26">
        <f>NewSKULighting!Y327</f>
        <v>0</v>
      </c>
      <c r="T225" s="26" t="str">
        <f ca="1">NewSKULighting!Z327</f>
        <v/>
      </c>
      <c r="U225" s="26">
        <f ca="1">NewSKULighting!AA327</f>
        <v>0</v>
      </c>
      <c r="V225" s="209" t="str">
        <f ca="1">NewSKULighting!AC327</f>
        <v/>
      </c>
      <c r="W225" s="209" t="str">
        <f ca="1">NewSKULighting!AD327</f>
        <v/>
      </c>
      <c r="X225" s="209" t="str">
        <f ca="1">NewSKULighting!AE327</f>
        <v/>
      </c>
      <c r="Y225" s="209">
        <f ca="1">NewSKULighting!AF327</f>
        <v>0</v>
      </c>
      <c r="Z225" s="209" t="str">
        <f>NewSKULighting!AH327</f>
        <v/>
      </c>
      <c r="AA225" s="209">
        <f>NewSKULighting!AI327</f>
        <v>0</v>
      </c>
      <c r="AB225" s="209" t="str">
        <f>NewSKULighting!AJ327</f>
        <v>NA</v>
      </c>
      <c r="AC225" s="209" t="str">
        <f>NewSKULighting!AK327</f>
        <v/>
      </c>
      <c r="AD225" s="209">
        <f ca="1">NewSKULighting!AL327</f>
        <v>0</v>
      </c>
    </row>
    <row r="226" spans="1:30" x14ac:dyDescent="0.35">
      <c r="A226" s="26">
        <f>NewSKULighting!A328</f>
        <v>0</v>
      </c>
      <c r="B226" s="26">
        <f>NewSKULighting!B328</f>
        <v>0</v>
      </c>
      <c r="C226" s="26">
        <f>NewSKULighting!C328</f>
        <v>0</v>
      </c>
      <c r="D226" s="26">
        <f>NewSKULighting!D328</f>
        <v>0</v>
      </c>
      <c r="E226" s="26">
        <f>NewSKULighting!E328</f>
        <v>0</v>
      </c>
      <c r="F226" s="26" t="str">
        <f ca="1">NewSKULighting!F328</f>
        <v/>
      </c>
      <c r="G226" s="26" t="str">
        <f>NewSKULighting!G328</f>
        <v>None</v>
      </c>
      <c r="H226" s="26">
        <f>NewSKULighting!H328</f>
        <v>0</v>
      </c>
      <c r="I226" s="26" t="str">
        <f>NewSKULighting!I328</f>
        <v/>
      </c>
      <c r="J226" s="26">
        <f>NewSKULighting!J328</f>
        <v>0</v>
      </c>
      <c r="K226" s="26" t="str">
        <f>NewSKULighting!K328</f>
        <v/>
      </c>
      <c r="L226" s="26" t="str">
        <f>NewSKULighting!L328</f>
        <v/>
      </c>
      <c r="M226" s="26" t="str">
        <f>NewSKULighting!M328</f>
        <v>None</v>
      </c>
      <c r="N226" s="26">
        <f>NewSKULighting!N328</f>
        <v>0</v>
      </c>
      <c r="O226" s="26">
        <f>NewSKULighting!O328</f>
        <v>0</v>
      </c>
      <c r="P226" s="26">
        <f ca="1">NewSKULighting!P328</f>
        <v>0</v>
      </c>
      <c r="Q226" s="26">
        <f>NewSKULighting!Q328</f>
        <v>0</v>
      </c>
      <c r="R226" s="26">
        <f ca="1">NewSKULighting!R328</f>
        <v>0</v>
      </c>
      <c r="S226" s="26">
        <f>NewSKULighting!Y328</f>
        <v>0</v>
      </c>
      <c r="T226" s="26" t="str">
        <f ca="1">NewSKULighting!Z328</f>
        <v/>
      </c>
      <c r="U226" s="26">
        <f ca="1">NewSKULighting!AA328</f>
        <v>0</v>
      </c>
      <c r="V226" s="209" t="str">
        <f ca="1">NewSKULighting!AC328</f>
        <v/>
      </c>
      <c r="W226" s="209" t="str">
        <f ca="1">NewSKULighting!AD328</f>
        <v/>
      </c>
      <c r="X226" s="209" t="str">
        <f ca="1">NewSKULighting!AE328</f>
        <v/>
      </c>
      <c r="Y226" s="209">
        <f ca="1">NewSKULighting!AF328</f>
        <v>0</v>
      </c>
      <c r="Z226" s="209" t="str">
        <f>NewSKULighting!AH328</f>
        <v/>
      </c>
      <c r="AA226" s="209">
        <f>NewSKULighting!AI328</f>
        <v>0</v>
      </c>
      <c r="AB226" s="209" t="str">
        <f>NewSKULighting!AJ328</f>
        <v>NA</v>
      </c>
      <c r="AC226" s="209" t="str">
        <f>NewSKULighting!AK328</f>
        <v/>
      </c>
      <c r="AD226" s="209">
        <f ca="1">NewSKULighting!AL328</f>
        <v>0</v>
      </c>
    </row>
    <row r="227" spans="1:30" x14ac:dyDescent="0.35">
      <c r="A227" s="26">
        <f>NewSKULighting!A329</f>
        <v>0</v>
      </c>
      <c r="B227" s="26">
        <f>NewSKULighting!B329</f>
        <v>0</v>
      </c>
      <c r="C227" s="26">
        <f>NewSKULighting!C329</f>
        <v>0</v>
      </c>
      <c r="D227" s="26">
        <f>NewSKULighting!D329</f>
        <v>0</v>
      </c>
      <c r="E227" s="26">
        <f>NewSKULighting!E329</f>
        <v>0</v>
      </c>
      <c r="F227" s="26" t="str">
        <f ca="1">NewSKULighting!F329</f>
        <v/>
      </c>
      <c r="G227" s="26" t="str">
        <f>NewSKULighting!G329</f>
        <v>None</v>
      </c>
      <c r="H227" s="26">
        <f>NewSKULighting!H329</f>
        <v>0</v>
      </c>
      <c r="I227" s="26" t="str">
        <f>NewSKULighting!I329</f>
        <v/>
      </c>
      <c r="J227" s="26">
        <f>NewSKULighting!J329</f>
        <v>0</v>
      </c>
      <c r="K227" s="26" t="str">
        <f>NewSKULighting!K329</f>
        <v/>
      </c>
      <c r="L227" s="26" t="str">
        <f>NewSKULighting!L329</f>
        <v/>
      </c>
      <c r="M227" s="26" t="str">
        <f>NewSKULighting!M329</f>
        <v>None</v>
      </c>
      <c r="N227" s="26">
        <f>NewSKULighting!N329</f>
        <v>0</v>
      </c>
      <c r="O227" s="26">
        <f>NewSKULighting!O329</f>
        <v>0</v>
      </c>
      <c r="P227" s="26">
        <f ca="1">NewSKULighting!P329</f>
        <v>0</v>
      </c>
      <c r="Q227" s="26">
        <f>NewSKULighting!Q329</f>
        <v>0</v>
      </c>
      <c r="R227" s="26">
        <f ca="1">NewSKULighting!R329</f>
        <v>0</v>
      </c>
      <c r="S227" s="26">
        <f>NewSKULighting!Y329</f>
        <v>0</v>
      </c>
      <c r="T227" s="26" t="str">
        <f ca="1">NewSKULighting!Z329</f>
        <v/>
      </c>
      <c r="U227" s="26">
        <f ca="1">NewSKULighting!AA329</f>
        <v>0</v>
      </c>
      <c r="V227" s="209" t="str">
        <f ca="1">NewSKULighting!AC329</f>
        <v/>
      </c>
      <c r="W227" s="209" t="str">
        <f ca="1">NewSKULighting!AD329</f>
        <v/>
      </c>
      <c r="X227" s="209" t="str">
        <f ca="1">NewSKULighting!AE329</f>
        <v/>
      </c>
      <c r="Y227" s="209">
        <f ca="1">NewSKULighting!AF329</f>
        <v>0</v>
      </c>
      <c r="Z227" s="209" t="str">
        <f>NewSKULighting!AH329</f>
        <v/>
      </c>
      <c r="AA227" s="209">
        <f>NewSKULighting!AI329</f>
        <v>0</v>
      </c>
      <c r="AB227" s="209" t="str">
        <f>NewSKULighting!AJ329</f>
        <v>NA</v>
      </c>
      <c r="AC227" s="209" t="str">
        <f>NewSKULighting!AK329</f>
        <v/>
      </c>
      <c r="AD227" s="209">
        <f ca="1">NewSKULighting!AL329</f>
        <v>0</v>
      </c>
    </row>
    <row r="228" spans="1:30" x14ac:dyDescent="0.35">
      <c r="A228" s="26">
        <f>NewSKULighting!A330</f>
        <v>0</v>
      </c>
      <c r="B228" s="26">
        <f>NewSKULighting!B330</f>
        <v>0</v>
      </c>
      <c r="C228" s="26">
        <f>NewSKULighting!C330</f>
        <v>0</v>
      </c>
      <c r="D228" s="26">
        <f>NewSKULighting!D330</f>
        <v>0</v>
      </c>
      <c r="E228" s="26">
        <f>NewSKULighting!E330</f>
        <v>0</v>
      </c>
      <c r="F228" s="26" t="str">
        <f ca="1">NewSKULighting!F330</f>
        <v/>
      </c>
      <c r="G228" s="26" t="str">
        <f>NewSKULighting!G330</f>
        <v>None</v>
      </c>
      <c r="H228" s="26">
        <f>NewSKULighting!H330</f>
        <v>0</v>
      </c>
      <c r="I228" s="26" t="str">
        <f>NewSKULighting!I330</f>
        <v/>
      </c>
      <c r="J228" s="26">
        <f>NewSKULighting!J330</f>
        <v>0</v>
      </c>
      <c r="K228" s="26" t="str">
        <f>NewSKULighting!K330</f>
        <v/>
      </c>
      <c r="L228" s="26" t="str">
        <f>NewSKULighting!L330</f>
        <v/>
      </c>
      <c r="M228" s="26" t="str">
        <f>NewSKULighting!M330</f>
        <v>None</v>
      </c>
      <c r="N228" s="26">
        <f>NewSKULighting!N330</f>
        <v>0</v>
      </c>
      <c r="O228" s="26">
        <f>NewSKULighting!O330</f>
        <v>0</v>
      </c>
      <c r="P228" s="26">
        <f ca="1">NewSKULighting!P330</f>
        <v>0</v>
      </c>
      <c r="Q228" s="26">
        <f>NewSKULighting!Q330</f>
        <v>0</v>
      </c>
      <c r="R228" s="26">
        <f ca="1">NewSKULighting!R330</f>
        <v>0</v>
      </c>
      <c r="S228" s="26">
        <f>NewSKULighting!Y330</f>
        <v>0</v>
      </c>
      <c r="T228" s="26" t="str">
        <f ca="1">NewSKULighting!Z330</f>
        <v/>
      </c>
      <c r="U228" s="26">
        <f ca="1">NewSKULighting!AA330</f>
        <v>0</v>
      </c>
      <c r="V228" s="209" t="str">
        <f ca="1">NewSKULighting!AC330</f>
        <v/>
      </c>
      <c r="W228" s="209" t="str">
        <f ca="1">NewSKULighting!AD330</f>
        <v/>
      </c>
      <c r="X228" s="209" t="str">
        <f ca="1">NewSKULighting!AE330</f>
        <v/>
      </c>
      <c r="Y228" s="209">
        <f ca="1">NewSKULighting!AF330</f>
        <v>0</v>
      </c>
      <c r="Z228" s="209" t="str">
        <f>NewSKULighting!AH330</f>
        <v/>
      </c>
      <c r="AA228" s="209">
        <f>NewSKULighting!AI330</f>
        <v>0</v>
      </c>
      <c r="AB228" s="209" t="str">
        <f>NewSKULighting!AJ330</f>
        <v>NA</v>
      </c>
      <c r="AC228" s="209" t="str">
        <f>NewSKULighting!AK330</f>
        <v/>
      </c>
      <c r="AD228" s="209">
        <f ca="1">NewSKULighting!AL330</f>
        <v>0</v>
      </c>
    </row>
    <row r="229" spans="1:30" x14ac:dyDescent="0.35">
      <c r="A229" s="26">
        <f>NewSKULighting!A331</f>
        <v>0</v>
      </c>
      <c r="B229" s="26">
        <f>NewSKULighting!B331</f>
        <v>0</v>
      </c>
      <c r="C229" s="26">
        <f>NewSKULighting!C331</f>
        <v>0</v>
      </c>
      <c r="D229" s="26">
        <f>NewSKULighting!D331</f>
        <v>0</v>
      </c>
      <c r="E229" s="26">
        <f>NewSKULighting!E331</f>
        <v>0</v>
      </c>
      <c r="F229" s="26" t="str">
        <f ca="1">NewSKULighting!F331</f>
        <v/>
      </c>
      <c r="G229" s="26" t="str">
        <f>NewSKULighting!G331</f>
        <v>None</v>
      </c>
      <c r="H229" s="26">
        <f>NewSKULighting!H331</f>
        <v>0</v>
      </c>
      <c r="I229" s="26" t="str">
        <f>NewSKULighting!I331</f>
        <v/>
      </c>
      <c r="J229" s="26">
        <f>NewSKULighting!J331</f>
        <v>0</v>
      </c>
      <c r="K229" s="26" t="str">
        <f>NewSKULighting!K331</f>
        <v/>
      </c>
      <c r="L229" s="26" t="str">
        <f>NewSKULighting!L331</f>
        <v/>
      </c>
      <c r="M229" s="26" t="str">
        <f>NewSKULighting!M331</f>
        <v>None</v>
      </c>
      <c r="N229" s="26">
        <f>NewSKULighting!N331</f>
        <v>0</v>
      </c>
      <c r="O229" s="26">
        <f>NewSKULighting!O331</f>
        <v>0</v>
      </c>
      <c r="P229" s="26">
        <f ca="1">NewSKULighting!P331</f>
        <v>0</v>
      </c>
      <c r="Q229" s="26">
        <f>NewSKULighting!Q331</f>
        <v>0</v>
      </c>
      <c r="R229" s="26">
        <f ca="1">NewSKULighting!R331</f>
        <v>0</v>
      </c>
      <c r="S229" s="26">
        <f>NewSKULighting!Y331</f>
        <v>0</v>
      </c>
      <c r="T229" s="26" t="str">
        <f ca="1">NewSKULighting!Z331</f>
        <v/>
      </c>
      <c r="U229" s="26">
        <f ca="1">NewSKULighting!AA331</f>
        <v>0</v>
      </c>
      <c r="V229" s="209" t="str">
        <f ca="1">NewSKULighting!AC331</f>
        <v/>
      </c>
      <c r="W229" s="209" t="str">
        <f ca="1">NewSKULighting!AD331</f>
        <v/>
      </c>
      <c r="X229" s="209" t="str">
        <f ca="1">NewSKULighting!AE331</f>
        <v/>
      </c>
      <c r="Y229" s="209">
        <f ca="1">NewSKULighting!AF331</f>
        <v>0</v>
      </c>
      <c r="Z229" s="209" t="str">
        <f>NewSKULighting!AH331</f>
        <v/>
      </c>
      <c r="AA229" s="209">
        <f>NewSKULighting!AI331</f>
        <v>0</v>
      </c>
      <c r="AB229" s="209" t="str">
        <f>NewSKULighting!AJ331</f>
        <v>NA</v>
      </c>
      <c r="AC229" s="209" t="str">
        <f>NewSKULighting!AK331</f>
        <v/>
      </c>
      <c r="AD229" s="209">
        <f ca="1">NewSKULighting!AL331</f>
        <v>0</v>
      </c>
    </row>
    <row r="230" spans="1:30" x14ac:dyDescent="0.35">
      <c r="A230" s="26">
        <f>NewSKULighting!A332</f>
        <v>0</v>
      </c>
      <c r="B230" s="26">
        <f>NewSKULighting!B332</f>
        <v>0</v>
      </c>
      <c r="C230" s="26">
        <f>NewSKULighting!C332</f>
        <v>0</v>
      </c>
      <c r="D230" s="26">
        <f>NewSKULighting!D332</f>
        <v>0</v>
      </c>
      <c r="E230" s="26">
        <f>NewSKULighting!E332</f>
        <v>0</v>
      </c>
      <c r="F230" s="26" t="str">
        <f ca="1">NewSKULighting!F332</f>
        <v/>
      </c>
      <c r="G230" s="26" t="str">
        <f>NewSKULighting!G332</f>
        <v>None</v>
      </c>
      <c r="H230" s="26">
        <f>NewSKULighting!H332</f>
        <v>0</v>
      </c>
      <c r="I230" s="26" t="str">
        <f>NewSKULighting!I332</f>
        <v/>
      </c>
      <c r="J230" s="26">
        <f>NewSKULighting!J332</f>
        <v>0</v>
      </c>
      <c r="K230" s="26" t="str">
        <f>NewSKULighting!K332</f>
        <v/>
      </c>
      <c r="L230" s="26" t="str">
        <f>NewSKULighting!L332</f>
        <v/>
      </c>
      <c r="M230" s="26" t="str">
        <f>NewSKULighting!M332</f>
        <v>None</v>
      </c>
      <c r="N230" s="26">
        <f>NewSKULighting!N332</f>
        <v>0</v>
      </c>
      <c r="O230" s="26">
        <f>NewSKULighting!O332</f>
        <v>0</v>
      </c>
      <c r="P230" s="26">
        <f ca="1">NewSKULighting!P332</f>
        <v>0</v>
      </c>
      <c r="Q230" s="26">
        <f>NewSKULighting!Q332</f>
        <v>0</v>
      </c>
      <c r="R230" s="26">
        <f ca="1">NewSKULighting!R332</f>
        <v>0</v>
      </c>
      <c r="S230" s="26">
        <f>NewSKULighting!Y332</f>
        <v>0</v>
      </c>
      <c r="T230" s="26" t="str">
        <f ca="1">NewSKULighting!Z332</f>
        <v/>
      </c>
      <c r="U230" s="26">
        <f ca="1">NewSKULighting!AA332</f>
        <v>0</v>
      </c>
      <c r="V230" s="209" t="str">
        <f ca="1">NewSKULighting!AC332</f>
        <v/>
      </c>
      <c r="W230" s="209" t="str">
        <f ca="1">NewSKULighting!AD332</f>
        <v/>
      </c>
      <c r="X230" s="209" t="str">
        <f ca="1">NewSKULighting!AE332</f>
        <v/>
      </c>
      <c r="Y230" s="209">
        <f ca="1">NewSKULighting!AF332</f>
        <v>0</v>
      </c>
      <c r="Z230" s="209" t="str">
        <f>NewSKULighting!AH332</f>
        <v/>
      </c>
      <c r="AA230" s="209">
        <f>NewSKULighting!AI332</f>
        <v>0</v>
      </c>
      <c r="AB230" s="209" t="str">
        <f>NewSKULighting!AJ332</f>
        <v>NA</v>
      </c>
      <c r="AC230" s="209" t="str">
        <f>NewSKULighting!AK332</f>
        <v/>
      </c>
      <c r="AD230" s="209">
        <f ca="1">NewSKULighting!AL332</f>
        <v>0</v>
      </c>
    </row>
    <row r="231" spans="1:30" x14ac:dyDescent="0.35">
      <c r="A231" s="26">
        <f>NewSKULighting!A333</f>
        <v>0</v>
      </c>
      <c r="B231" s="26">
        <f>NewSKULighting!B333</f>
        <v>0</v>
      </c>
      <c r="C231" s="26">
        <f>NewSKULighting!C333</f>
        <v>0</v>
      </c>
      <c r="D231" s="26">
        <f>NewSKULighting!D333</f>
        <v>0</v>
      </c>
      <c r="E231" s="26">
        <f>NewSKULighting!E333</f>
        <v>0</v>
      </c>
      <c r="F231" s="26" t="str">
        <f ca="1">NewSKULighting!F333</f>
        <v/>
      </c>
      <c r="G231" s="26" t="str">
        <f>NewSKULighting!G333</f>
        <v>None</v>
      </c>
      <c r="H231" s="26">
        <f>NewSKULighting!H333</f>
        <v>0</v>
      </c>
      <c r="I231" s="26" t="str">
        <f>NewSKULighting!I333</f>
        <v/>
      </c>
      <c r="J231" s="26">
        <f>NewSKULighting!J333</f>
        <v>0</v>
      </c>
      <c r="K231" s="26" t="str">
        <f>NewSKULighting!K333</f>
        <v/>
      </c>
      <c r="L231" s="26" t="str">
        <f>NewSKULighting!L333</f>
        <v/>
      </c>
      <c r="M231" s="26" t="str">
        <f>NewSKULighting!M333</f>
        <v>None</v>
      </c>
      <c r="N231" s="26">
        <f>NewSKULighting!N333</f>
        <v>0</v>
      </c>
      <c r="O231" s="26">
        <f>NewSKULighting!O333</f>
        <v>0</v>
      </c>
      <c r="P231" s="26">
        <f ca="1">NewSKULighting!P333</f>
        <v>0</v>
      </c>
      <c r="Q231" s="26">
        <f>NewSKULighting!Q333</f>
        <v>0</v>
      </c>
      <c r="R231" s="26">
        <f ca="1">NewSKULighting!R333</f>
        <v>0</v>
      </c>
      <c r="S231" s="26">
        <f>NewSKULighting!Y333</f>
        <v>0</v>
      </c>
      <c r="T231" s="26" t="str">
        <f ca="1">NewSKULighting!Z333</f>
        <v/>
      </c>
      <c r="U231" s="26">
        <f ca="1">NewSKULighting!AA333</f>
        <v>0</v>
      </c>
      <c r="V231" s="209" t="str">
        <f ca="1">NewSKULighting!AC333</f>
        <v/>
      </c>
      <c r="W231" s="209" t="str">
        <f ca="1">NewSKULighting!AD333</f>
        <v/>
      </c>
      <c r="X231" s="209" t="str">
        <f ca="1">NewSKULighting!AE333</f>
        <v/>
      </c>
      <c r="Y231" s="209">
        <f ca="1">NewSKULighting!AF333</f>
        <v>0</v>
      </c>
      <c r="Z231" s="209" t="str">
        <f>NewSKULighting!AH333</f>
        <v/>
      </c>
      <c r="AA231" s="209">
        <f>NewSKULighting!AI333</f>
        <v>0</v>
      </c>
      <c r="AB231" s="209" t="str">
        <f>NewSKULighting!AJ333</f>
        <v>NA</v>
      </c>
      <c r="AC231" s="209" t="str">
        <f>NewSKULighting!AK333</f>
        <v/>
      </c>
      <c r="AD231" s="209">
        <f ca="1">NewSKULighting!AL333</f>
        <v>0</v>
      </c>
    </row>
    <row r="232" spans="1:30" x14ac:dyDescent="0.35">
      <c r="A232" s="26">
        <f>NewSKULighting!A334</f>
        <v>0</v>
      </c>
      <c r="B232" s="26">
        <f>NewSKULighting!B334</f>
        <v>0</v>
      </c>
      <c r="C232" s="26">
        <f>NewSKULighting!C334</f>
        <v>0</v>
      </c>
      <c r="D232" s="26">
        <f>NewSKULighting!D334</f>
        <v>0</v>
      </c>
      <c r="E232" s="26">
        <f>NewSKULighting!E334</f>
        <v>0</v>
      </c>
      <c r="F232" s="26" t="str">
        <f ca="1">NewSKULighting!F334</f>
        <v/>
      </c>
      <c r="G232" s="26" t="str">
        <f>NewSKULighting!G334</f>
        <v>None</v>
      </c>
      <c r="H232" s="26">
        <f>NewSKULighting!H334</f>
        <v>0</v>
      </c>
      <c r="I232" s="26" t="str">
        <f>NewSKULighting!I334</f>
        <v/>
      </c>
      <c r="J232" s="26">
        <f>NewSKULighting!J334</f>
        <v>0</v>
      </c>
      <c r="K232" s="26" t="str">
        <f>NewSKULighting!K334</f>
        <v/>
      </c>
      <c r="L232" s="26" t="str">
        <f>NewSKULighting!L334</f>
        <v/>
      </c>
      <c r="M232" s="26" t="str">
        <f>NewSKULighting!M334</f>
        <v>None</v>
      </c>
      <c r="N232" s="26">
        <f>NewSKULighting!N334</f>
        <v>0</v>
      </c>
      <c r="O232" s="26">
        <f>NewSKULighting!O334</f>
        <v>0</v>
      </c>
      <c r="P232" s="26">
        <f ca="1">NewSKULighting!P334</f>
        <v>0</v>
      </c>
      <c r="Q232" s="26">
        <f>NewSKULighting!Q334</f>
        <v>0</v>
      </c>
      <c r="R232" s="26">
        <f ca="1">NewSKULighting!R334</f>
        <v>0</v>
      </c>
      <c r="S232" s="26">
        <f>NewSKULighting!Y334</f>
        <v>0</v>
      </c>
      <c r="T232" s="26" t="str">
        <f ca="1">NewSKULighting!Z334</f>
        <v/>
      </c>
      <c r="U232" s="26">
        <f ca="1">NewSKULighting!AA334</f>
        <v>0</v>
      </c>
      <c r="V232" s="209" t="str">
        <f ca="1">NewSKULighting!AC334</f>
        <v/>
      </c>
      <c r="W232" s="209" t="str">
        <f ca="1">NewSKULighting!AD334</f>
        <v/>
      </c>
      <c r="X232" s="209" t="str">
        <f ca="1">NewSKULighting!AE334</f>
        <v/>
      </c>
      <c r="Y232" s="209">
        <f ca="1">NewSKULighting!AF334</f>
        <v>0</v>
      </c>
      <c r="Z232" s="209" t="str">
        <f>NewSKULighting!AH334</f>
        <v/>
      </c>
      <c r="AA232" s="209">
        <f>NewSKULighting!AI334</f>
        <v>0</v>
      </c>
      <c r="AB232" s="209" t="str">
        <f>NewSKULighting!AJ334</f>
        <v>NA</v>
      </c>
      <c r="AC232" s="209" t="str">
        <f>NewSKULighting!AK334</f>
        <v/>
      </c>
      <c r="AD232" s="209">
        <f ca="1">NewSKULighting!AL334</f>
        <v>0</v>
      </c>
    </row>
    <row r="233" spans="1:30" x14ac:dyDescent="0.35">
      <c r="A233" s="26">
        <f>NewSKULighting!A335</f>
        <v>0</v>
      </c>
      <c r="B233" s="26">
        <f>NewSKULighting!B335</f>
        <v>0</v>
      </c>
      <c r="C233" s="26">
        <f>NewSKULighting!C335</f>
        <v>0</v>
      </c>
      <c r="D233" s="26">
        <f>NewSKULighting!D335</f>
        <v>0</v>
      </c>
      <c r="E233" s="26">
        <f>NewSKULighting!E335</f>
        <v>0</v>
      </c>
      <c r="F233" s="26" t="str">
        <f ca="1">NewSKULighting!F335</f>
        <v/>
      </c>
      <c r="G233" s="26" t="str">
        <f>NewSKULighting!G335</f>
        <v>None</v>
      </c>
      <c r="H233" s="26">
        <f>NewSKULighting!H335</f>
        <v>0</v>
      </c>
      <c r="I233" s="26" t="str">
        <f>NewSKULighting!I335</f>
        <v/>
      </c>
      <c r="J233" s="26">
        <f>NewSKULighting!J335</f>
        <v>0</v>
      </c>
      <c r="K233" s="26" t="str">
        <f>NewSKULighting!K335</f>
        <v/>
      </c>
      <c r="L233" s="26" t="str">
        <f>NewSKULighting!L335</f>
        <v/>
      </c>
      <c r="M233" s="26" t="str">
        <f>NewSKULighting!M335</f>
        <v>None</v>
      </c>
      <c r="N233" s="26">
        <f>NewSKULighting!N335</f>
        <v>0</v>
      </c>
      <c r="O233" s="26">
        <f>NewSKULighting!O335</f>
        <v>0</v>
      </c>
      <c r="P233" s="26">
        <f ca="1">NewSKULighting!P335</f>
        <v>0</v>
      </c>
      <c r="Q233" s="26">
        <f>NewSKULighting!Q335</f>
        <v>0</v>
      </c>
      <c r="R233" s="26">
        <f ca="1">NewSKULighting!R335</f>
        <v>0</v>
      </c>
      <c r="S233" s="26">
        <f>NewSKULighting!Y335</f>
        <v>0</v>
      </c>
      <c r="T233" s="26" t="str">
        <f ca="1">NewSKULighting!Z335</f>
        <v/>
      </c>
      <c r="U233" s="26">
        <f ca="1">NewSKULighting!AA335</f>
        <v>0</v>
      </c>
      <c r="V233" s="209" t="str">
        <f ca="1">NewSKULighting!AC335</f>
        <v/>
      </c>
      <c r="W233" s="209" t="str">
        <f ca="1">NewSKULighting!AD335</f>
        <v/>
      </c>
      <c r="X233" s="209" t="str">
        <f ca="1">NewSKULighting!AE335</f>
        <v/>
      </c>
      <c r="Y233" s="209">
        <f ca="1">NewSKULighting!AF335</f>
        <v>0</v>
      </c>
      <c r="Z233" s="209" t="str">
        <f>NewSKULighting!AH335</f>
        <v/>
      </c>
      <c r="AA233" s="209">
        <f>NewSKULighting!AI335</f>
        <v>0</v>
      </c>
      <c r="AB233" s="209" t="str">
        <f>NewSKULighting!AJ335</f>
        <v>NA</v>
      </c>
      <c r="AC233" s="209" t="str">
        <f>NewSKULighting!AK335</f>
        <v/>
      </c>
      <c r="AD233" s="209">
        <f ca="1">NewSKULighting!AL335</f>
        <v>0</v>
      </c>
    </row>
    <row r="234" spans="1:30" x14ac:dyDescent="0.35">
      <c r="A234" s="26">
        <f>NewSKULighting!A336</f>
        <v>0</v>
      </c>
      <c r="B234" s="26">
        <f>NewSKULighting!B336</f>
        <v>0</v>
      </c>
      <c r="C234" s="26">
        <f>NewSKULighting!C336</f>
        <v>0</v>
      </c>
      <c r="D234" s="26">
        <f>NewSKULighting!D336</f>
        <v>0</v>
      </c>
      <c r="E234" s="26">
        <f>NewSKULighting!E336</f>
        <v>0</v>
      </c>
      <c r="F234" s="26" t="str">
        <f ca="1">NewSKULighting!F336</f>
        <v/>
      </c>
      <c r="G234" s="26" t="str">
        <f>NewSKULighting!G336</f>
        <v>None</v>
      </c>
      <c r="H234" s="26">
        <f>NewSKULighting!H336</f>
        <v>0</v>
      </c>
      <c r="I234" s="26" t="str">
        <f>NewSKULighting!I336</f>
        <v/>
      </c>
      <c r="J234" s="26">
        <f>NewSKULighting!J336</f>
        <v>0</v>
      </c>
      <c r="K234" s="26" t="str">
        <f>NewSKULighting!K336</f>
        <v/>
      </c>
      <c r="L234" s="26" t="str">
        <f>NewSKULighting!L336</f>
        <v/>
      </c>
      <c r="M234" s="26" t="str">
        <f>NewSKULighting!M336</f>
        <v>None</v>
      </c>
      <c r="N234" s="26">
        <f>NewSKULighting!N336</f>
        <v>0</v>
      </c>
      <c r="O234" s="26">
        <f>NewSKULighting!O336</f>
        <v>0</v>
      </c>
      <c r="P234" s="26">
        <f ca="1">NewSKULighting!P336</f>
        <v>0</v>
      </c>
      <c r="Q234" s="26">
        <f>NewSKULighting!Q336</f>
        <v>0</v>
      </c>
      <c r="R234" s="26">
        <f ca="1">NewSKULighting!R336</f>
        <v>0</v>
      </c>
      <c r="S234" s="26">
        <f>NewSKULighting!Y336</f>
        <v>0</v>
      </c>
      <c r="T234" s="26" t="str">
        <f ca="1">NewSKULighting!Z336</f>
        <v/>
      </c>
      <c r="U234" s="26">
        <f ca="1">NewSKULighting!AA336</f>
        <v>0</v>
      </c>
      <c r="V234" s="209" t="str">
        <f ca="1">NewSKULighting!AC336</f>
        <v/>
      </c>
      <c r="W234" s="209" t="str">
        <f ca="1">NewSKULighting!AD336</f>
        <v/>
      </c>
      <c r="X234" s="209" t="str">
        <f ca="1">NewSKULighting!AE336</f>
        <v/>
      </c>
      <c r="Y234" s="209">
        <f ca="1">NewSKULighting!AF336</f>
        <v>0</v>
      </c>
      <c r="Z234" s="209" t="str">
        <f>NewSKULighting!AH336</f>
        <v/>
      </c>
      <c r="AA234" s="209">
        <f>NewSKULighting!AI336</f>
        <v>0</v>
      </c>
      <c r="AB234" s="209" t="str">
        <f>NewSKULighting!AJ336</f>
        <v>NA</v>
      </c>
      <c r="AC234" s="209" t="str">
        <f>NewSKULighting!AK336</f>
        <v/>
      </c>
      <c r="AD234" s="209">
        <f ca="1">NewSKULighting!AL336</f>
        <v>0</v>
      </c>
    </row>
    <row r="235" spans="1:30" x14ac:dyDescent="0.35">
      <c r="A235" s="26">
        <f>NewSKULighting!A337</f>
        <v>0</v>
      </c>
      <c r="B235" s="26">
        <f>NewSKULighting!B337</f>
        <v>0</v>
      </c>
      <c r="C235" s="26">
        <f>NewSKULighting!C337</f>
        <v>0</v>
      </c>
      <c r="D235" s="26">
        <f>NewSKULighting!D337</f>
        <v>0</v>
      </c>
      <c r="E235" s="26">
        <f>NewSKULighting!E337</f>
        <v>0</v>
      </c>
      <c r="F235" s="26" t="str">
        <f ca="1">NewSKULighting!F337</f>
        <v/>
      </c>
      <c r="G235" s="26" t="str">
        <f>NewSKULighting!G337</f>
        <v>None</v>
      </c>
      <c r="H235" s="26">
        <f>NewSKULighting!H337</f>
        <v>0</v>
      </c>
      <c r="I235" s="26" t="str">
        <f>NewSKULighting!I337</f>
        <v/>
      </c>
      <c r="J235" s="26">
        <f>NewSKULighting!J337</f>
        <v>0</v>
      </c>
      <c r="K235" s="26" t="str">
        <f>NewSKULighting!K337</f>
        <v/>
      </c>
      <c r="L235" s="26" t="str">
        <f>NewSKULighting!L337</f>
        <v/>
      </c>
      <c r="M235" s="26" t="str">
        <f>NewSKULighting!M337</f>
        <v>None</v>
      </c>
      <c r="N235" s="26">
        <f>NewSKULighting!N337</f>
        <v>0</v>
      </c>
      <c r="O235" s="26">
        <f>NewSKULighting!O337</f>
        <v>0</v>
      </c>
      <c r="P235" s="26">
        <f ca="1">NewSKULighting!P337</f>
        <v>0</v>
      </c>
      <c r="Q235" s="26">
        <f>NewSKULighting!Q337</f>
        <v>0</v>
      </c>
      <c r="R235" s="26">
        <f ca="1">NewSKULighting!R337</f>
        <v>0</v>
      </c>
      <c r="S235" s="26">
        <f>NewSKULighting!Y337</f>
        <v>0</v>
      </c>
      <c r="T235" s="26" t="str">
        <f ca="1">NewSKULighting!Z337</f>
        <v/>
      </c>
      <c r="U235" s="26">
        <f ca="1">NewSKULighting!AA337</f>
        <v>0</v>
      </c>
      <c r="V235" s="209" t="str">
        <f ca="1">NewSKULighting!AC337</f>
        <v/>
      </c>
      <c r="W235" s="209" t="str">
        <f ca="1">NewSKULighting!AD337</f>
        <v/>
      </c>
      <c r="X235" s="209" t="str">
        <f ca="1">NewSKULighting!AE337</f>
        <v/>
      </c>
      <c r="Y235" s="209">
        <f ca="1">NewSKULighting!AF337</f>
        <v>0</v>
      </c>
      <c r="Z235" s="209" t="str">
        <f>NewSKULighting!AH337</f>
        <v/>
      </c>
      <c r="AA235" s="209">
        <f>NewSKULighting!AI337</f>
        <v>0</v>
      </c>
      <c r="AB235" s="209" t="str">
        <f>NewSKULighting!AJ337</f>
        <v>NA</v>
      </c>
      <c r="AC235" s="209" t="str">
        <f>NewSKULighting!AK337</f>
        <v/>
      </c>
      <c r="AD235" s="209">
        <f ca="1">NewSKULighting!AL337</f>
        <v>0</v>
      </c>
    </row>
    <row r="236" spans="1:30" x14ac:dyDescent="0.35">
      <c r="A236" s="26">
        <f>NewSKULighting!A338</f>
        <v>0</v>
      </c>
      <c r="B236" s="26">
        <f>NewSKULighting!B338</f>
        <v>0</v>
      </c>
      <c r="C236" s="26">
        <f>NewSKULighting!C338</f>
        <v>0</v>
      </c>
      <c r="D236" s="26">
        <f>NewSKULighting!D338</f>
        <v>0</v>
      </c>
      <c r="E236" s="26">
        <f>NewSKULighting!E338</f>
        <v>0</v>
      </c>
      <c r="F236" s="26" t="str">
        <f ca="1">NewSKULighting!F338</f>
        <v/>
      </c>
      <c r="G236" s="26" t="str">
        <f>NewSKULighting!G338</f>
        <v>None</v>
      </c>
      <c r="H236" s="26">
        <f>NewSKULighting!H338</f>
        <v>0</v>
      </c>
      <c r="I236" s="26" t="str">
        <f>NewSKULighting!I338</f>
        <v/>
      </c>
      <c r="J236" s="26">
        <f>NewSKULighting!J338</f>
        <v>0</v>
      </c>
      <c r="K236" s="26" t="str">
        <f>NewSKULighting!K338</f>
        <v/>
      </c>
      <c r="L236" s="26" t="str">
        <f>NewSKULighting!L338</f>
        <v/>
      </c>
      <c r="M236" s="26" t="str">
        <f>NewSKULighting!M338</f>
        <v>None</v>
      </c>
      <c r="N236" s="26">
        <f>NewSKULighting!N338</f>
        <v>0</v>
      </c>
      <c r="O236" s="26">
        <f>NewSKULighting!O338</f>
        <v>0</v>
      </c>
      <c r="P236" s="26">
        <f ca="1">NewSKULighting!P338</f>
        <v>0</v>
      </c>
      <c r="Q236" s="26">
        <f>NewSKULighting!Q338</f>
        <v>0</v>
      </c>
      <c r="R236" s="26">
        <f ca="1">NewSKULighting!R338</f>
        <v>0</v>
      </c>
      <c r="S236" s="26">
        <f>NewSKULighting!Y338</f>
        <v>0</v>
      </c>
      <c r="T236" s="26" t="str">
        <f ca="1">NewSKULighting!Z338</f>
        <v/>
      </c>
      <c r="U236" s="26">
        <f ca="1">NewSKULighting!AA338</f>
        <v>0</v>
      </c>
      <c r="V236" s="209" t="str">
        <f ca="1">NewSKULighting!AC338</f>
        <v/>
      </c>
      <c r="W236" s="209" t="str">
        <f ca="1">NewSKULighting!AD338</f>
        <v/>
      </c>
      <c r="X236" s="209" t="str">
        <f ca="1">NewSKULighting!AE338</f>
        <v/>
      </c>
      <c r="Y236" s="209">
        <f ca="1">NewSKULighting!AF338</f>
        <v>0</v>
      </c>
      <c r="Z236" s="209" t="str">
        <f>NewSKULighting!AH338</f>
        <v/>
      </c>
      <c r="AA236" s="209">
        <f>NewSKULighting!AI338</f>
        <v>0</v>
      </c>
      <c r="AB236" s="209" t="str">
        <f>NewSKULighting!AJ338</f>
        <v>NA</v>
      </c>
      <c r="AC236" s="209" t="str">
        <f>NewSKULighting!AK338</f>
        <v/>
      </c>
      <c r="AD236" s="209">
        <f ca="1">NewSKULighting!AL338</f>
        <v>0</v>
      </c>
    </row>
    <row r="237" spans="1:30" x14ac:dyDescent="0.35">
      <c r="A237" s="26">
        <f>NewSKULighting!A339</f>
        <v>0</v>
      </c>
      <c r="B237" s="26">
        <f>NewSKULighting!B339</f>
        <v>0</v>
      </c>
      <c r="C237" s="26">
        <f>NewSKULighting!C339</f>
        <v>0</v>
      </c>
      <c r="D237" s="26">
        <f>NewSKULighting!D339</f>
        <v>0</v>
      </c>
      <c r="E237" s="26">
        <f>NewSKULighting!E339</f>
        <v>0</v>
      </c>
      <c r="F237" s="26" t="str">
        <f ca="1">NewSKULighting!F339</f>
        <v/>
      </c>
      <c r="G237" s="26" t="str">
        <f>NewSKULighting!G339</f>
        <v>None</v>
      </c>
      <c r="H237" s="26">
        <f>NewSKULighting!H339</f>
        <v>0</v>
      </c>
      <c r="I237" s="26" t="str">
        <f>NewSKULighting!I339</f>
        <v/>
      </c>
      <c r="J237" s="26">
        <f>NewSKULighting!J339</f>
        <v>0</v>
      </c>
      <c r="K237" s="26" t="str">
        <f>NewSKULighting!K339</f>
        <v/>
      </c>
      <c r="L237" s="26" t="str">
        <f>NewSKULighting!L339</f>
        <v/>
      </c>
      <c r="M237" s="26" t="str">
        <f>NewSKULighting!M339</f>
        <v>None</v>
      </c>
      <c r="N237" s="26">
        <f>NewSKULighting!N339</f>
        <v>0</v>
      </c>
      <c r="O237" s="26">
        <f>NewSKULighting!O339</f>
        <v>0</v>
      </c>
      <c r="P237" s="26">
        <f ca="1">NewSKULighting!P339</f>
        <v>0</v>
      </c>
      <c r="Q237" s="26">
        <f>NewSKULighting!Q339</f>
        <v>0</v>
      </c>
      <c r="R237" s="26">
        <f ca="1">NewSKULighting!R339</f>
        <v>0</v>
      </c>
      <c r="S237" s="26">
        <f>NewSKULighting!Y339</f>
        <v>0</v>
      </c>
      <c r="T237" s="26" t="str">
        <f ca="1">NewSKULighting!Z339</f>
        <v/>
      </c>
      <c r="U237" s="26">
        <f ca="1">NewSKULighting!AA339</f>
        <v>0</v>
      </c>
      <c r="V237" s="209" t="str">
        <f ca="1">NewSKULighting!AC339</f>
        <v/>
      </c>
      <c r="W237" s="209" t="str">
        <f ca="1">NewSKULighting!AD339</f>
        <v/>
      </c>
      <c r="X237" s="209" t="str">
        <f ca="1">NewSKULighting!AE339</f>
        <v/>
      </c>
      <c r="Y237" s="209">
        <f ca="1">NewSKULighting!AF339</f>
        <v>0</v>
      </c>
      <c r="Z237" s="209" t="str">
        <f>NewSKULighting!AH339</f>
        <v/>
      </c>
      <c r="AA237" s="209">
        <f>NewSKULighting!AI339</f>
        <v>0</v>
      </c>
      <c r="AB237" s="209" t="str">
        <f>NewSKULighting!AJ339</f>
        <v>NA</v>
      </c>
      <c r="AC237" s="209" t="str">
        <f>NewSKULighting!AK339</f>
        <v/>
      </c>
      <c r="AD237" s="209">
        <f ca="1">NewSKULighting!AL339</f>
        <v>0</v>
      </c>
    </row>
    <row r="238" spans="1:30" x14ac:dyDescent="0.35">
      <c r="A238" s="26">
        <f>NewSKULighting!A340</f>
        <v>0</v>
      </c>
      <c r="B238" s="26">
        <f>NewSKULighting!B340</f>
        <v>0</v>
      </c>
      <c r="C238" s="26">
        <f>NewSKULighting!C340</f>
        <v>0</v>
      </c>
      <c r="D238" s="26">
        <f>NewSKULighting!D340</f>
        <v>0</v>
      </c>
      <c r="E238" s="26">
        <f>NewSKULighting!E340</f>
        <v>0</v>
      </c>
      <c r="F238" s="26" t="str">
        <f ca="1">NewSKULighting!F340</f>
        <v/>
      </c>
      <c r="G238" s="26" t="str">
        <f>NewSKULighting!G340</f>
        <v>None</v>
      </c>
      <c r="H238" s="26">
        <f>NewSKULighting!H340</f>
        <v>0</v>
      </c>
      <c r="I238" s="26" t="str">
        <f>NewSKULighting!I340</f>
        <v/>
      </c>
      <c r="J238" s="26">
        <f>NewSKULighting!J340</f>
        <v>0</v>
      </c>
      <c r="K238" s="26" t="str">
        <f>NewSKULighting!K340</f>
        <v/>
      </c>
      <c r="L238" s="26" t="str">
        <f>NewSKULighting!L340</f>
        <v/>
      </c>
      <c r="M238" s="26" t="str">
        <f>NewSKULighting!M340</f>
        <v>None</v>
      </c>
      <c r="N238" s="26">
        <f>NewSKULighting!N340</f>
        <v>0</v>
      </c>
      <c r="O238" s="26">
        <f>NewSKULighting!O340</f>
        <v>0</v>
      </c>
      <c r="P238" s="26">
        <f ca="1">NewSKULighting!P340</f>
        <v>0</v>
      </c>
      <c r="Q238" s="26">
        <f>NewSKULighting!Q340</f>
        <v>0</v>
      </c>
      <c r="R238" s="26">
        <f ca="1">NewSKULighting!R340</f>
        <v>0</v>
      </c>
      <c r="S238" s="26">
        <f>NewSKULighting!Y340</f>
        <v>0</v>
      </c>
      <c r="T238" s="26" t="str">
        <f ca="1">NewSKULighting!Z340</f>
        <v/>
      </c>
      <c r="U238" s="26">
        <f ca="1">NewSKULighting!AA340</f>
        <v>0</v>
      </c>
      <c r="V238" s="209" t="str">
        <f ca="1">NewSKULighting!AC340</f>
        <v/>
      </c>
      <c r="W238" s="209" t="str">
        <f ca="1">NewSKULighting!AD340</f>
        <v/>
      </c>
      <c r="X238" s="209" t="str">
        <f ca="1">NewSKULighting!AE340</f>
        <v/>
      </c>
      <c r="Y238" s="209">
        <f ca="1">NewSKULighting!AF340</f>
        <v>0</v>
      </c>
      <c r="Z238" s="209" t="str">
        <f>NewSKULighting!AH340</f>
        <v/>
      </c>
      <c r="AA238" s="209">
        <f>NewSKULighting!AI340</f>
        <v>0</v>
      </c>
      <c r="AB238" s="209" t="str">
        <f>NewSKULighting!AJ340</f>
        <v>NA</v>
      </c>
      <c r="AC238" s="209" t="str">
        <f>NewSKULighting!AK340</f>
        <v/>
      </c>
      <c r="AD238" s="209">
        <f ca="1">NewSKULighting!AL340</f>
        <v>0</v>
      </c>
    </row>
    <row r="239" spans="1:30" x14ac:dyDescent="0.35">
      <c r="A239" s="26">
        <f>NewSKULighting!A341</f>
        <v>0</v>
      </c>
      <c r="B239" s="26">
        <f>NewSKULighting!B341</f>
        <v>0</v>
      </c>
      <c r="C239" s="26">
        <f>NewSKULighting!C341</f>
        <v>0</v>
      </c>
      <c r="D239" s="26">
        <f>NewSKULighting!D341</f>
        <v>0</v>
      </c>
      <c r="E239" s="26">
        <f>NewSKULighting!E341</f>
        <v>0</v>
      </c>
      <c r="F239" s="26" t="str">
        <f ca="1">NewSKULighting!F341</f>
        <v/>
      </c>
      <c r="G239" s="26" t="str">
        <f>NewSKULighting!G341</f>
        <v>None</v>
      </c>
      <c r="H239" s="26">
        <f>NewSKULighting!H341</f>
        <v>0</v>
      </c>
      <c r="I239" s="26" t="str">
        <f>NewSKULighting!I341</f>
        <v/>
      </c>
      <c r="J239" s="26">
        <f>NewSKULighting!J341</f>
        <v>0</v>
      </c>
      <c r="K239" s="26" t="str">
        <f>NewSKULighting!K341</f>
        <v/>
      </c>
      <c r="L239" s="26" t="str">
        <f>NewSKULighting!L341</f>
        <v/>
      </c>
      <c r="M239" s="26" t="str">
        <f>NewSKULighting!M341</f>
        <v>None</v>
      </c>
      <c r="N239" s="26">
        <f>NewSKULighting!N341</f>
        <v>0</v>
      </c>
      <c r="O239" s="26">
        <f>NewSKULighting!O341</f>
        <v>0</v>
      </c>
      <c r="P239" s="26">
        <f ca="1">NewSKULighting!P341</f>
        <v>0</v>
      </c>
      <c r="Q239" s="26">
        <f>NewSKULighting!Q341</f>
        <v>0</v>
      </c>
      <c r="R239" s="26">
        <f ca="1">NewSKULighting!R341</f>
        <v>0</v>
      </c>
      <c r="S239" s="26">
        <f>NewSKULighting!Y341</f>
        <v>0</v>
      </c>
      <c r="T239" s="26" t="str">
        <f ca="1">NewSKULighting!Z341</f>
        <v/>
      </c>
      <c r="U239" s="26">
        <f ca="1">NewSKULighting!AA341</f>
        <v>0</v>
      </c>
      <c r="V239" s="209" t="str">
        <f ca="1">NewSKULighting!AC341</f>
        <v/>
      </c>
      <c r="W239" s="209" t="str">
        <f ca="1">NewSKULighting!AD341</f>
        <v/>
      </c>
      <c r="X239" s="209" t="str">
        <f ca="1">NewSKULighting!AE341</f>
        <v/>
      </c>
      <c r="Y239" s="209">
        <f ca="1">NewSKULighting!AF341</f>
        <v>0</v>
      </c>
      <c r="Z239" s="209" t="str">
        <f>NewSKULighting!AH341</f>
        <v/>
      </c>
      <c r="AA239" s="209">
        <f>NewSKULighting!AI341</f>
        <v>0</v>
      </c>
      <c r="AB239" s="209" t="str">
        <f>NewSKULighting!AJ341</f>
        <v>NA</v>
      </c>
      <c r="AC239" s="209" t="str">
        <f>NewSKULighting!AK341</f>
        <v/>
      </c>
      <c r="AD239" s="209">
        <f ca="1">NewSKULighting!AL341</f>
        <v>0</v>
      </c>
    </row>
    <row r="240" spans="1:30" x14ac:dyDescent="0.35">
      <c r="A240" s="26">
        <f>NewSKULighting!A342</f>
        <v>0</v>
      </c>
      <c r="B240" s="26">
        <f>NewSKULighting!B342</f>
        <v>0</v>
      </c>
      <c r="C240" s="26">
        <f>NewSKULighting!C342</f>
        <v>0</v>
      </c>
      <c r="D240" s="26">
        <f>NewSKULighting!D342</f>
        <v>0</v>
      </c>
      <c r="E240" s="26">
        <f>NewSKULighting!E342</f>
        <v>0</v>
      </c>
      <c r="F240" s="26" t="str">
        <f ca="1">NewSKULighting!F342</f>
        <v/>
      </c>
      <c r="G240" s="26" t="str">
        <f>NewSKULighting!G342</f>
        <v>None</v>
      </c>
      <c r="H240" s="26">
        <f>NewSKULighting!H342</f>
        <v>0</v>
      </c>
      <c r="I240" s="26" t="str">
        <f>NewSKULighting!I342</f>
        <v/>
      </c>
      <c r="J240" s="26">
        <f>NewSKULighting!J342</f>
        <v>0</v>
      </c>
      <c r="K240" s="26" t="str">
        <f>NewSKULighting!K342</f>
        <v/>
      </c>
      <c r="L240" s="26" t="str">
        <f>NewSKULighting!L342</f>
        <v/>
      </c>
      <c r="M240" s="26" t="str">
        <f>NewSKULighting!M342</f>
        <v>None</v>
      </c>
      <c r="N240" s="26">
        <f>NewSKULighting!N342</f>
        <v>0</v>
      </c>
      <c r="O240" s="26">
        <f>NewSKULighting!O342</f>
        <v>0</v>
      </c>
      <c r="P240" s="26">
        <f ca="1">NewSKULighting!P342</f>
        <v>0</v>
      </c>
      <c r="Q240" s="26">
        <f>NewSKULighting!Q342</f>
        <v>0</v>
      </c>
      <c r="R240" s="26">
        <f ca="1">NewSKULighting!R342</f>
        <v>0</v>
      </c>
      <c r="S240" s="26">
        <f>NewSKULighting!Y342</f>
        <v>0</v>
      </c>
      <c r="T240" s="26" t="str">
        <f ca="1">NewSKULighting!Z342</f>
        <v/>
      </c>
      <c r="U240" s="26">
        <f ca="1">NewSKULighting!AA342</f>
        <v>0</v>
      </c>
      <c r="V240" s="209" t="str">
        <f ca="1">NewSKULighting!AC342</f>
        <v/>
      </c>
      <c r="W240" s="209" t="str">
        <f ca="1">NewSKULighting!AD342</f>
        <v/>
      </c>
      <c r="X240" s="209" t="str">
        <f ca="1">NewSKULighting!AE342</f>
        <v/>
      </c>
      <c r="Y240" s="209">
        <f ca="1">NewSKULighting!AF342</f>
        <v>0</v>
      </c>
      <c r="Z240" s="209" t="str">
        <f>NewSKULighting!AH342</f>
        <v/>
      </c>
      <c r="AA240" s="209">
        <f>NewSKULighting!AI342</f>
        <v>0</v>
      </c>
      <c r="AB240" s="209" t="str">
        <f>NewSKULighting!AJ342</f>
        <v>NA</v>
      </c>
      <c r="AC240" s="209" t="str">
        <f>NewSKULighting!AK342</f>
        <v/>
      </c>
      <c r="AD240" s="209">
        <f ca="1">NewSKULighting!AL342</f>
        <v>0</v>
      </c>
    </row>
    <row r="241" spans="1:30" x14ac:dyDescent="0.35">
      <c r="A241" s="26">
        <f>NewSKULighting!A343</f>
        <v>0</v>
      </c>
      <c r="B241" s="26">
        <f>NewSKULighting!B343</f>
        <v>0</v>
      </c>
      <c r="C241" s="26">
        <f>NewSKULighting!C343</f>
        <v>0</v>
      </c>
      <c r="D241" s="26">
        <f>NewSKULighting!D343</f>
        <v>0</v>
      </c>
      <c r="E241" s="26">
        <f>NewSKULighting!E343</f>
        <v>0</v>
      </c>
      <c r="F241" s="26" t="str">
        <f ca="1">NewSKULighting!F343</f>
        <v/>
      </c>
      <c r="G241" s="26" t="str">
        <f>NewSKULighting!G343</f>
        <v>None</v>
      </c>
      <c r="H241" s="26">
        <f>NewSKULighting!H343</f>
        <v>0</v>
      </c>
      <c r="I241" s="26" t="str">
        <f>NewSKULighting!I343</f>
        <v/>
      </c>
      <c r="J241" s="26">
        <f>NewSKULighting!J343</f>
        <v>0</v>
      </c>
      <c r="K241" s="26" t="str">
        <f>NewSKULighting!K343</f>
        <v/>
      </c>
      <c r="L241" s="26" t="str">
        <f>NewSKULighting!L343</f>
        <v/>
      </c>
      <c r="M241" s="26" t="str">
        <f>NewSKULighting!M343</f>
        <v>None</v>
      </c>
      <c r="N241" s="26">
        <f>NewSKULighting!N343</f>
        <v>0</v>
      </c>
      <c r="O241" s="26">
        <f>NewSKULighting!O343</f>
        <v>0</v>
      </c>
      <c r="P241" s="26">
        <f ca="1">NewSKULighting!P343</f>
        <v>0</v>
      </c>
      <c r="Q241" s="26">
        <f>NewSKULighting!Q343</f>
        <v>0</v>
      </c>
      <c r="R241" s="26">
        <f ca="1">NewSKULighting!R343</f>
        <v>0</v>
      </c>
      <c r="S241" s="26">
        <f>NewSKULighting!Y343</f>
        <v>0</v>
      </c>
      <c r="T241" s="26" t="str">
        <f ca="1">NewSKULighting!Z343</f>
        <v/>
      </c>
      <c r="U241" s="26">
        <f ca="1">NewSKULighting!AA343</f>
        <v>0</v>
      </c>
      <c r="V241" s="209" t="str">
        <f ca="1">NewSKULighting!AC343</f>
        <v/>
      </c>
      <c r="W241" s="209" t="str">
        <f ca="1">NewSKULighting!AD343</f>
        <v/>
      </c>
      <c r="X241" s="209" t="str">
        <f ca="1">NewSKULighting!AE343</f>
        <v/>
      </c>
      <c r="Y241" s="209">
        <f ca="1">NewSKULighting!AF343</f>
        <v>0</v>
      </c>
      <c r="Z241" s="209" t="str">
        <f>NewSKULighting!AH343</f>
        <v/>
      </c>
      <c r="AA241" s="209">
        <f>NewSKULighting!AI343</f>
        <v>0</v>
      </c>
      <c r="AB241" s="209" t="str">
        <f>NewSKULighting!AJ343</f>
        <v>NA</v>
      </c>
      <c r="AC241" s="209" t="str">
        <f>NewSKULighting!AK343</f>
        <v/>
      </c>
      <c r="AD241" s="209">
        <f ca="1">NewSKULighting!AL343</f>
        <v>0</v>
      </c>
    </row>
    <row r="242" spans="1:30" x14ac:dyDescent="0.35">
      <c r="A242" s="26">
        <f>NewSKULighting!A344</f>
        <v>0</v>
      </c>
      <c r="B242" s="26">
        <f>NewSKULighting!B344</f>
        <v>0</v>
      </c>
      <c r="C242" s="26">
        <f>NewSKULighting!C344</f>
        <v>0</v>
      </c>
      <c r="D242" s="26">
        <f>NewSKULighting!D344</f>
        <v>0</v>
      </c>
      <c r="E242" s="26">
        <f>NewSKULighting!E344</f>
        <v>0</v>
      </c>
      <c r="F242" s="26" t="str">
        <f ca="1">NewSKULighting!F344</f>
        <v/>
      </c>
      <c r="G242" s="26" t="str">
        <f>NewSKULighting!G344</f>
        <v>None</v>
      </c>
      <c r="H242" s="26">
        <f>NewSKULighting!H344</f>
        <v>0</v>
      </c>
      <c r="I242" s="26" t="str">
        <f>NewSKULighting!I344</f>
        <v/>
      </c>
      <c r="J242" s="26">
        <f>NewSKULighting!J344</f>
        <v>0</v>
      </c>
      <c r="K242" s="26" t="str">
        <f>NewSKULighting!K344</f>
        <v/>
      </c>
      <c r="L242" s="26" t="str">
        <f>NewSKULighting!L344</f>
        <v/>
      </c>
      <c r="M242" s="26" t="str">
        <f>NewSKULighting!M344</f>
        <v>None</v>
      </c>
      <c r="N242" s="26">
        <f>NewSKULighting!N344</f>
        <v>0</v>
      </c>
      <c r="O242" s="26">
        <f>NewSKULighting!O344</f>
        <v>0</v>
      </c>
      <c r="P242" s="26">
        <f ca="1">NewSKULighting!P344</f>
        <v>0</v>
      </c>
      <c r="Q242" s="26">
        <f>NewSKULighting!Q344</f>
        <v>0</v>
      </c>
      <c r="R242" s="26">
        <f ca="1">NewSKULighting!R344</f>
        <v>0</v>
      </c>
      <c r="S242" s="26">
        <f>NewSKULighting!Y344</f>
        <v>0</v>
      </c>
      <c r="T242" s="26" t="str">
        <f ca="1">NewSKULighting!Z344</f>
        <v/>
      </c>
      <c r="U242" s="26">
        <f ca="1">NewSKULighting!AA344</f>
        <v>0</v>
      </c>
      <c r="V242" s="209" t="str">
        <f ca="1">NewSKULighting!AC344</f>
        <v/>
      </c>
      <c r="W242" s="209" t="str">
        <f ca="1">NewSKULighting!AD344</f>
        <v/>
      </c>
      <c r="X242" s="209" t="str">
        <f ca="1">NewSKULighting!AE344</f>
        <v/>
      </c>
      <c r="Y242" s="209">
        <f ca="1">NewSKULighting!AF344</f>
        <v>0</v>
      </c>
      <c r="Z242" s="209" t="str">
        <f>NewSKULighting!AH344</f>
        <v/>
      </c>
      <c r="AA242" s="209">
        <f>NewSKULighting!AI344</f>
        <v>0</v>
      </c>
      <c r="AB242" s="209" t="str">
        <f>NewSKULighting!AJ344</f>
        <v>NA</v>
      </c>
      <c r="AC242" s="209" t="str">
        <f>NewSKULighting!AK344</f>
        <v/>
      </c>
      <c r="AD242" s="209">
        <f ca="1">NewSKULighting!AL344</f>
        <v>0</v>
      </c>
    </row>
    <row r="243" spans="1:30" x14ac:dyDescent="0.35">
      <c r="A243" s="26">
        <f>NewSKULighting!A345</f>
        <v>0</v>
      </c>
      <c r="B243" s="26">
        <f>NewSKULighting!B345</f>
        <v>0</v>
      </c>
      <c r="C243" s="26">
        <f>NewSKULighting!C345</f>
        <v>0</v>
      </c>
      <c r="D243" s="26">
        <f>NewSKULighting!D345</f>
        <v>0</v>
      </c>
      <c r="E243" s="26">
        <f>NewSKULighting!E345</f>
        <v>0</v>
      </c>
      <c r="F243" s="26" t="str">
        <f ca="1">NewSKULighting!F345</f>
        <v/>
      </c>
      <c r="G243" s="26" t="str">
        <f>NewSKULighting!G345</f>
        <v>None</v>
      </c>
      <c r="H243" s="26">
        <f>NewSKULighting!H345</f>
        <v>0</v>
      </c>
      <c r="I243" s="26" t="str">
        <f>NewSKULighting!I345</f>
        <v/>
      </c>
      <c r="J243" s="26">
        <f>NewSKULighting!J345</f>
        <v>0</v>
      </c>
      <c r="K243" s="26" t="str">
        <f>NewSKULighting!K345</f>
        <v/>
      </c>
      <c r="L243" s="26" t="str">
        <f>NewSKULighting!L345</f>
        <v/>
      </c>
      <c r="M243" s="26" t="str">
        <f>NewSKULighting!M345</f>
        <v>None</v>
      </c>
      <c r="N243" s="26">
        <f>NewSKULighting!N345</f>
        <v>0</v>
      </c>
      <c r="O243" s="26">
        <f>NewSKULighting!O345</f>
        <v>0</v>
      </c>
      <c r="P243" s="26">
        <f ca="1">NewSKULighting!P345</f>
        <v>0</v>
      </c>
      <c r="Q243" s="26">
        <f>NewSKULighting!Q345</f>
        <v>0</v>
      </c>
      <c r="R243" s="26">
        <f ca="1">NewSKULighting!R345</f>
        <v>0</v>
      </c>
      <c r="S243" s="26">
        <f>NewSKULighting!Y345</f>
        <v>0</v>
      </c>
      <c r="T243" s="26" t="str">
        <f ca="1">NewSKULighting!Z345</f>
        <v/>
      </c>
      <c r="U243" s="26">
        <f ca="1">NewSKULighting!AA345</f>
        <v>0</v>
      </c>
      <c r="V243" s="209" t="str">
        <f ca="1">NewSKULighting!AC345</f>
        <v/>
      </c>
      <c r="W243" s="209" t="str">
        <f ca="1">NewSKULighting!AD345</f>
        <v/>
      </c>
      <c r="X243" s="209" t="str">
        <f ca="1">NewSKULighting!AE345</f>
        <v/>
      </c>
      <c r="Y243" s="209">
        <f ca="1">NewSKULighting!AF345</f>
        <v>0</v>
      </c>
      <c r="Z243" s="209" t="str">
        <f>NewSKULighting!AH345</f>
        <v/>
      </c>
      <c r="AA243" s="209">
        <f>NewSKULighting!AI345</f>
        <v>0</v>
      </c>
      <c r="AB243" s="209" t="str">
        <f>NewSKULighting!AJ345</f>
        <v>NA</v>
      </c>
      <c r="AC243" s="209" t="str">
        <f>NewSKULighting!AK345</f>
        <v/>
      </c>
      <c r="AD243" s="209">
        <f ca="1">NewSKULighting!AL345</f>
        <v>0</v>
      </c>
    </row>
    <row r="244" spans="1:30" x14ac:dyDescent="0.35">
      <c r="A244" s="26">
        <f>NewSKULighting!A346</f>
        <v>0</v>
      </c>
      <c r="B244" s="26">
        <f>NewSKULighting!B346</f>
        <v>0</v>
      </c>
      <c r="C244" s="26">
        <f>NewSKULighting!C346</f>
        <v>0</v>
      </c>
      <c r="D244" s="26">
        <f>NewSKULighting!D346</f>
        <v>0</v>
      </c>
      <c r="E244" s="26">
        <f>NewSKULighting!E346</f>
        <v>0</v>
      </c>
      <c r="F244" s="26" t="str">
        <f ca="1">NewSKULighting!F346</f>
        <v/>
      </c>
      <c r="G244" s="26" t="str">
        <f>NewSKULighting!G346</f>
        <v>None</v>
      </c>
      <c r="H244" s="26">
        <f>NewSKULighting!H346</f>
        <v>0</v>
      </c>
      <c r="I244" s="26" t="str">
        <f>NewSKULighting!I346</f>
        <v/>
      </c>
      <c r="J244" s="26">
        <f>NewSKULighting!J346</f>
        <v>0</v>
      </c>
      <c r="K244" s="26" t="str">
        <f>NewSKULighting!K346</f>
        <v/>
      </c>
      <c r="L244" s="26" t="str">
        <f>NewSKULighting!L346</f>
        <v/>
      </c>
      <c r="M244" s="26" t="str">
        <f>NewSKULighting!M346</f>
        <v>None</v>
      </c>
      <c r="N244" s="26">
        <f>NewSKULighting!N346</f>
        <v>0</v>
      </c>
      <c r="O244" s="26">
        <f>NewSKULighting!O346</f>
        <v>0</v>
      </c>
      <c r="P244" s="26">
        <f ca="1">NewSKULighting!P346</f>
        <v>0</v>
      </c>
      <c r="Q244" s="26">
        <f>NewSKULighting!Q346</f>
        <v>0</v>
      </c>
      <c r="R244" s="26">
        <f ca="1">NewSKULighting!R346</f>
        <v>0</v>
      </c>
      <c r="S244" s="26">
        <f>NewSKULighting!Y346</f>
        <v>0</v>
      </c>
      <c r="T244" s="26" t="str">
        <f ca="1">NewSKULighting!Z346</f>
        <v/>
      </c>
      <c r="U244" s="26">
        <f ca="1">NewSKULighting!AA346</f>
        <v>0</v>
      </c>
      <c r="V244" s="209" t="str">
        <f ca="1">NewSKULighting!AC346</f>
        <v/>
      </c>
      <c r="W244" s="209" t="str">
        <f ca="1">NewSKULighting!AD346</f>
        <v/>
      </c>
      <c r="X244" s="209" t="str">
        <f ca="1">NewSKULighting!AE346</f>
        <v/>
      </c>
      <c r="Y244" s="209">
        <f ca="1">NewSKULighting!AF346</f>
        <v>0</v>
      </c>
      <c r="Z244" s="209" t="str">
        <f>NewSKULighting!AH346</f>
        <v/>
      </c>
      <c r="AA244" s="209">
        <f>NewSKULighting!AI346</f>
        <v>0</v>
      </c>
      <c r="AB244" s="209" t="str">
        <f>NewSKULighting!AJ346</f>
        <v>NA</v>
      </c>
      <c r="AC244" s="209" t="str">
        <f>NewSKULighting!AK346</f>
        <v/>
      </c>
      <c r="AD244" s="209">
        <f ca="1">NewSKULighting!AL346</f>
        <v>0</v>
      </c>
    </row>
    <row r="245" spans="1:30" x14ac:dyDescent="0.35">
      <c r="A245" s="26">
        <f>NewSKULighting!A347</f>
        <v>0</v>
      </c>
      <c r="B245" s="26">
        <f>NewSKULighting!B347</f>
        <v>0</v>
      </c>
      <c r="C245" s="26">
        <f>NewSKULighting!C347</f>
        <v>0</v>
      </c>
      <c r="D245" s="26">
        <f>NewSKULighting!D347</f>
        <v>0</v>
      </c>
      <c r="E245" s="26">
        <f>NewSKULighting!E347</f>
        <v>0</v>
      </c>
      <c r="F245" s="26" t="str">
        <f ca="1">NewSKULighting!F347</f>
        <v/>
      </c>
      <c r="G245" s="26" t="str">
        <f>NewSKULighting!G347</f>
        <v>None</v>
      </c>
      <c r="H245" s="26">
        <f>NewSKULighting!H347</f>
        <v>0</v>
      </c>
      <c r="I245" s="26" t="str">
        <f>NewSKULighting!I347</f>
        <v/>
      </c>
      <c r="J245" s="26">
        <f>NewSKULighting!J347</f>
        <v>0</v>
      </c>
      <c r="K245" s="26" t="str">
        <f>NewSKULighting!K347</f>
        <v/>
      </c>
      <c r="L245" s="26" t="str">
        <f>NewSKULighting!L347</f>
        <v/>
      </c>
      <c r="M245" s="26" t="str">
        <f>NewSKULighting!M347</f>
        <v>None</v>
      </c>
      <c r="N245" s="26">
        <f>NewSKULighting!N347</f>
        <v>0</v>
      </c>
      <c r="O245" s="26">
        <f>NewSKULighting!O347</f>
        <v>0</v>
      </c>
      <c r="P245" s="26">
        <f ca="1">NewSKULighting!P347</f>
        <v>0</v>
      </c>
      <c r="Q245" s="26">
        <f>NewSKULighting!Q347</f>
        <v>0</v>
      </c>
      <c r="R245" s="26">
        <f ca="1">NewSKULighting!R347</f>
        <v>0</v>
      </c>
      <c r="S245" s="26">
        <f>NewSKULighting!Y347</f>
        <v>0</v>
      </c>
      <c r="T245" s="26" t="str">
        <f ca="1">NewSKULighting!Z347</f>
        <v/>
      </c>
      <c r="U245" s="26">
        <f ca="1">NewSKULighting!AA347</f>
        <v>0</v>
      </c>
      <c r="V245" s="209" t="str">
        <f ca="1">NewSKULighting!AC347</f>
        <v/>
      </c>
      <c r="W245" s="209" t="str">
        <f ca="1">NewSKULighting!AD347</f>
        <v/>
      </c>
      <c r="X245" s="209" t="str">
        <f ca="1">NewSKULighting!AE347</f>
        <v/>
      </c>
      <c r="Y245" s="209">
        <f ca="1">NewSKULighting!AF347</f>
        <v>0</v>
      </c>
      <c r="Z245" s="209" t="str">
        <f>NewSKULighting!AH347</f>
        <v/>
      </c>
      <c r="AA245" s="209">
        <f>NewSKULighting!AI347</f>
        <v>0</v>
      </c>
      <c r="AB245" s="209" t="str">
        <f>NewSKULighting!AJ347</f>
        <v>NA</v>
      </c>
      <c r="AC245" s="209" t="str">
        <f>NewSKULighting!AK347</f>
        <v/>
      </c>
      <c r="AD245" s="209">
        <f ca="1">NewSKULighting!AL347</f>
        <v>0</v>
      </c>
    </row>
    <row r="246" spans="1:30" x14ac:dyDescent="0.35">
      <c r="A246" s="26">
        <f>NewSKULighting!A348</f>
        <v>0</v>
      </c>
      <c r="B246" s="26">
        <f>NewSKULighting!B348</f>
        <v>0</v>
      </c>
      <c r="C246" s="26">
        <f>NewSKULighting!C348</f>
        <v>0</v>
      </c>
      <c r="D246" s="26">
        <f>NewSKULighting!D348</f>
        <v>0</v>
      </c>
      <c r="E246" s="26">
        <f>NewSKULighting!E348</f>
        <v>0</v>
      </c>
      <c r="F246" s="26" t="str">
        <f ca="1">NewSKULighting!F348</f>
        <v/>
      </c>
      <c r="G246" s="26" t="str">
        <f>NewSKULighting!G348</f>
        <v>None</v>
      </c>
      <c r="H246" s="26">
        <f>NewSKULighting!H348</f>
        <v>0</v>
      </c>
      <c r="I246" s="26" t="str">
        <f>NewSKULighting!I348</f>
        <v/>
      </c>
      <c r="J246" s="26">
        <f>NewSKULighting!J348</f>
        <v>0</v>
      </c>
      <c r="K246" s="26" t="str">
        <f>NewSKULighting!K348</f>
        <v/>
      </c>
      <c r="L246" s="26" t="str">
        <f>NewSKULighting!L348</f>
        <v/>
      </c>
      <c r="M246" s="26" t="str">
        <f>NewSKULighting!M348</f>
        <v>None</v>
      </c>
      <c r="N246" s="26">
        <f>NewSKULighting!N348</f>
        <v>0</v>
      </c>
      <c r="O246" s="26">
        <f>NewSKULighting!O348</f>
        <v>0</v>
      </c>
      <c r="P246" s="26">
        <f ca="1">NewSKULighting!P348</f>
        <v>0</v>
      </c>
      <c r="Q246" s="26">
        <f>NewSKULighting!Q348</f>
        <v>0</v>
      </c>
      <c r="R246" s="26">
        <f ca="1">NewSKULighting!R348</f>
        <v>0</v>
      </c>
      <c r="S246" s="26">
        <f>NewSKULighting!Y348</f>
        <v>0</v>
      </c>
      <c r="T246" s="26" t="str">
        <f ca="1">NewSKULighting!Z348</f>
        <v/>
      </c>
      <c r="U246" s="26">
        <f ca="1">NewSKULighting!AA348</f>
        <v>0</v>
      </c>
      <c r="V246" s="209" t="str">
        <f ca="1">NewSKULighting!AC348</f>
        <v/>
      </c>
      <c r="W246" s="209" t="str">
        <f ca="1">NewSKULighting!AD348</f>
        <v/>
      </c>
      <c r="X246" s="209" t="str">
        <f ca="1">NewSKULighting!AE348</f>
        <v/>
      </c>
      <c r="Y246" s="209">
        <f ca="1">NewSKULighting!AF348</f>
        <v>0</v>
      </c>
      <c r="Z246" s="209" t="str">
        <f>NewSKULighting!AH348</f>
        <v/>
      </c>
      <c r="AA246" s="209">
        <f>NewSKULighting!AI348</f>
        <v>0</v>
      </c>
      <c r="AB246" s="209" t="str">
        <f>NewSKULighting!AJ348</f>
        <v>NA</v>
      </c>
      <c r="AC246" s="209" t="str">
        <f>NewSKULighting!AK348</f>
        <v/>
      </c>
      <c r="AD246" s="209">
        <f ca="1">NewSKULighting!AL348</f>
        <v>0</v>
      </c>
    </row>
    <row r="247" spans="1:30" x14ac:dyDescent="0.35">
      <c r="A247" s="26">
        <f>NewSKULighting!A349</f>
        <v>0</v>
      </c>
      <c r="B247" s="26">
        <f>NewSKULighting!B349</f>
        <v>0</v>
      </c>
      <c r="C247" s="26">
        <f>NewSKULighting!C349</f>
        <v>0</v>
      </c>
      <c r="D247" s="26">
        <f>NewSKULighting!D349</f>
        <v>0</v>
      </c>
      <c r="E247" s="26">
        <f>NewSKULighting!E349</f>
        <v>0</v>
      </c>
      <c r="F247" s="26" t="str">
        <f ca="1">NewSKULighting!F349</f>
        <v/>
      </c>
      <c r="G247" s="26" t="str">
        <f>NewSKULighting!G349</f>
        <v>None</v>
      </c>
      <c r="H247" s="26">
        <f>NewSKULighting!H349</f>
        <v>0</v>
      </c>
      <c r="I247" s="26" t="str">
        <f>NewSKULighting!I349</f>
        <v/>
      </c>
      <c r="J247" s="26">
        <f>NewSKULighting!J349</f>
        <v>0</v>
      </c>
      <c r="K247" s="26" t="str">
        <f>NewSKULighting!K349</f>
        <v/>
      </c>
      <c r="L247" s="26" t="str">
        <f>NewSKULighting!L349</f>
        <v/>
      </c>
      <c r="M247" s="26" t="str">
        <f>NewSKULighting!M349</f>
        <v>None</v>
      </c>
      <c r="N247" s="26">
        <f>NewSKULighting!N349</f>
        <v>0</v>
      </c>
      <c r="O247" s="26">
        <f>NewSKULighting!O349</f>
        <v>0</v>
      </c>
      <c r="P247" s="26">
        <f ca="1">NewSKULighting!P349</f>
        <v>0</v>
      </c>
      <c r="Q247" s="26">
        <f>NewSKULighting!Q349</f>
        <v>0</v>
      </c>
      <c r="R247" s="26">
        <f ca="1">NewSKULighting!R349</f>
        <v>0</v>
      </c>
      <c r="S247" s="26">
        <f>NewSKULighting!Y349</f>
        <v>0</v>
      </c>
      <c r="T247" s="26" t="str">
        <f ca="1">NewSKULighting!Z349</f>
        <v/>
      </c>
      <c r="U247" s="26">
        <f ca="1">NewSKULighting!AA349</f>
        <v>0</v>
      </c>
      <c r="V247" s="209" t="str">
        <f ca="1">NewSKULighting!AC349</f>
        <v/>
      </c>
      <c r="W247" s="209" t="str">
        <f ca="1">NewSKULighting!AD349</f>
        <v/>
      </c>
      <c r="X247" s="209" t="str">
        <f ca="1">NewSKULighting!AE349</f>
        <v/>
      </c>
      <c r="Y247" s="209">
        <f ca="1">NewSKULighting!AF349</f>
        <v>0</v>
      </c>
      <c r="Z247" s="209" t="str">
        <f>NewSKULighting!AH349</f>
        <v/>
      </c>
      <c r="AA247" s="209">
        <f>NewSKULighting!AI349</f>
        <v>0</v>
      </c>
      <c r="AB247" s="209" t="str">
        <f>NewSKULighting!AJ349</f>
        <v>NA</v>
      </c>
      <c r="AC247" s="209" t="str">
        <f>NewSKULighting!AK349</f>
        <v/>
      </c>
      <c r="AD247" s="209">
        <f ca="1">NewSKULighting!AL349</f>
        <v>0</v>
      </c>
    </row>
    <row r="248" spans="1:30" x14ac:dyDescent="0.35">
      <c r="A248" s="26">
        <f>NewSKULighting!A350</f>
        <v>0</v>
      </c>
      <c r="B248" s="26">
        <f>NewSKULighting!B350</f>
        <v>0</v>
      </c>
      <c r="C248" s="26">
        <f>NewSKULighting!C350</f>
        <v>0</v>
      </c>
      <c r="D248" s="26">
        <f>NewSKULighting!D350</f>
        <v>0</v>
      </c>
      <c r="E248" s="26">
        <f>NewSKULighting!E350</f>
        <v>0</v>
      </c>
      <c r="F248" s="26" t="str">
        <f ca="1">NewSKULighting!F350</f>
        <v/>
      </c>
      <c r="G248" s="26" t="str">
        <f>NewSKULighting!G350</f>
        <v>None</v>
      </c>
      <c r="H248" s="26">
        <f>NewSKULighting!H350</f>
        <v>0</v>
      </c>
      <c r="I248" s="26" t="str">
        <f>NewSKULighting!I350</f>
        <v/>
      </c>
      <c r="J248" s="26">
        <f>NewSKULighting!J350</f>
        <v>0</v>
      </c>
      <c r="K248" s="26" t="str">
        <f>NewSKULighting!K350</f>
        <v/>
      </c>
      <c r="L248" s="26" t="str">
        <f>NewSKULighting!L350</f>
        <v/>
      </c>
      <c r="M248" s="26" t="str">
        <f>NewSKULighting!M350</f>
        <v>None</v>
      </c>
      <c r="N248" s="26">
        <f>NewSKULighting!N350</f>
        <v>0</v>
      </c>
      <c r="O248" s="26">
        <f>NewSKULighting!O350</f>
        <v>0</v>
      </c>
      <c r="P248" s="26">
        <f ca="1">NewSKULighting!P350</f>
        <v>0</v>
      </c>
      <c r="Q248" s="26">
        <f>NewSKULighting!Q350</f>
        <v>0</v>
      </c>
      <c r="R248" s="26">
        <f ca="1">NewSKULighting!R350</f>
        <v>0</v>
      </c>
      <c r="S248" s="26">
        <f>NewSKULighting!Y350</f>
        <v>0</v>
      </c>
      <c r="T248" s="26" t="str">
        <f ca="1">NewSKULighting!Z350</f>
        <v/>
      </c>
      <c r="U248" s="26">
        <f ca="1">NewSKULighting!AA350</f>
        <v>0</v>
      </c>
      <c r="V248" s="209" t="str">
        <f ca="1">NewSKULighting!AC350</f>
        <v/>
      </c>
      <c r="W248" s="209" t="str">
        <f ca="1">NewSKULighting!AD350</f>
        <v/>
      </c>
      <c r="X248" s="209" t="str">
        <f ca="1">NewSKULighting!AE350</f>
        <v/>
      </c>
      <c r="Y248" s="209">
        <f ca="1">NewSKULighting!AF350</f>
        <v>0</v>
      </c>
      <c r="Z248" s="209" t="str">
        <f>NewSKULighting!AH350</f>
        <v/>
      </c>
      <c r="AA248" s="209">
        <f>NewSKULighting!AI350</f>
        <v>0</v>
      </c>
      <c r="AB248" s="209" t="str">
        <f>NewSKULighting!AJ350</f>
        <v>NA</v>
      </c>
      <c r="AC248" s="209" t="str">
        <f>NewSKULighting!AK350</f>
        <v/>
      </c>
      <c r="AD248" s="209">
        <f ca="1">NewSKULighting!AL350</f>
        <v>0</v>
      </c>
    </row>
    <row r="249" spans="1:30" x14ac:dyDescent="0.35">
      <c r="A249" s="26">
        <f>NewSKULighting!A351</f>
        <v>0</v>
      </c>
      <c r="B249" s="26">
        <f>NewSKULighting!B351</f>
        <v>0</v>
      </c>
      <c r="C249" s="26">
        <f>NewSKULighting!C351</f>
        <v>0</v>
      </c>
      <c r="D249" s="26">
        <f>NewSKULighting!D351</f>
        <v>0</v>
      </c>
      <c r="E249" s="26">
        <f>NewSKULighting!E351</f>
        <v>0</v>
      </c>
      <c r="F249" s="26" t="str">
        <f ca="1">NewSKULighting!F351</f>
        <v/>
      </c>
      <c r="G249" s="26" t="str">
        <f>NewSKULighting!G351</f>
        <v>None</v>
      </c>
      <c r="H249" s="26">
        <f>NewSKULighting!H351</f>
        <v>0</v>
      </c>
      <c r="I249" s="26" t="str">
        <f>NewSKULighting!I351</f>
        <v/>
      </c>
      <c r="J249" s="26">
        <f>NewSKULighting!J351</f>
        <v>0</v>
      </c>
      <c r="K249" s="26" t="str">
        <f>NewSKULighting!K351</f>
        <v/>
      </c>
      <c r="L249" s="26" t="str">
        <f>NewSKULighting!L351</f>
        <v/>
      </c>
      <c r="M249" s="26" t="str">
        <f>NewSKULighting!M351</f>
        <v>None</v>
      </c>
      <c r="N249" s="26">
        <f>NewSKULighting!N351</f>
        <v>0</v>
      </c>
      <c r="O249" s="26">
        <f>NewSKULighting!O351</f>
        <v>0</v>
      </c>
      <c r="P249" s="26">
        <f ca="1">NewSKULighting!P351</f>
        <v>0</v>
      </c>
      <c r="Q249" s="26">
        <f>NewSKULighting!Q351</f>
        <v>0</v>
      </c>
      <c r="R249" s="26">
        <f ca="1">NewSKULighting!R351</f>
        <v>0</v>
      </c>
      <c r="S249" s="26">
        <f>NewSKULighting!Y351</f>
        <v>0</v>
      </c>
      <c r="T249" s="26" t="str">
        <f ca="1">NewSKULighting!Z351</f>
        <v/>
      </c>
      <c r="U249" s="26">
        <f ca="1">NewSKULighting!AA351</f>
        <v>0</v>
      </c>
      <c r="V249" s="209" t="str">
        <f ca="1">NewSKULighting!AC351</f>
        <v/>
      </c>
      <c r="W249" s="209" t="str">
        <f ca="1">NewSKULighting!AD351</f>
        <v/>
      </c>
      <c r="X249" s="209" t="str">
        <f ca="1">NewSKULighting!AE351</f>
        <v/>
      </c>
      <c r="Y249" s="209">
        <f ca="1">NewSKULighting!AF351</f>
        <v>0</v>
      </c>
      <c r="Z249" s="209" t="str">
        <f>NewSKULighting!AH351</f>
        <v/>
      </c>
      <c r="AA249" s="209">
        <f>NewSKULighting!AI351</f>
        <v>0</v>
      </c>
      <c r="AB249" s="209" t="str">
        <f>NewSKULighting!AJ351</f>
        <v>NA</v>
      </c>
      <c r="AC249" s="209" t="str">
        <f>NewSKULighting!AK351</f>
        <v/>
      </c>
      <c r="AD249" s="209">
        <f ca="1">NewSKULighting!AL351</f>
        <v>0</v>
      </c>
    </row>
    <row r="250" spans="1:30" x14ac:dyDescent="0.35">
      <c r="A250" s="26">
        <f>NewSKULighting!A352</f>
        <v>0</v>
      </c>
      <c r="B250" s="26">
        <f>NewSKULighting!B352</f>
        <v>0</v>
      </c>
      <c r="C250" s="26">
        <f>NewSKULighting!C352</f>
        <v>0</v>
      </c>
      <c r="D250" s="26">
        <f>NewSKULighting!D352</f>
        <v>0</v>
      </c>
      <c r="E250" s="26">
        <f>NewSKULighting!E352</f>
        <v>0</v>
      </c>
      <c r="F250" s="26" t="str">
        <f ca="1">NewSKULighting!F352</f>
        <v/>
      </c>
      <c r="G250" s="26" t="str">
        <f>NewSKULighting!G352</f>
        <v>None</v>
      </c>
      <c r="H250" s="26">
        <f>NewSKULighting!H352</f>
        <v>0</v>
      </c>
      <c r="I250" s="26" t="str">
        <f>NewSKULighting!I352</f>
        <v/>
      </c>
      <c r="J250" s="26">
        <f>NewSKULighting!J352</f>
        <v>0</v>
      </c>
      <c r="K250" s="26" t="str">
        <f>NewSKULighting!K352</f>
        <v/>
      </c>
      <c r="L250" s="26" t="str">
        <f>NewSKULighting!L352</f>
        <v/>
      </c>
      <c r="M250" s="26" t="str">
        <f>NewSKULighting!M352</f>
        <v>None</v>
      </c>
      <c r="N250" s="26">
        <f>NewSKULighting!N352</f>
        <v>0</v>
      </c>
      <c r="O250" s="26">
        <f>NewSKULighting!O352</f>
        <v>0</v>
      </c>
      <c r="P250" s="26">
        <f ca="1">NewSKULighting!P352</f>
        <v>0</v>
      </c>
      <c r="Q250" s="26">
        <f>NewSKULighting!Q352</f>
        <v>0</v>
      </c>
      <c r="R250" s="26">
        <f ca="1">NewSKULighting!R352</f>
        <v>0</v>
      </c>
      <c r="S250" s="26">
        <f>NewSKULighting!Y352</f>
        <v>0</v>
      </c>
      <c r="T250" s="26" t="str">
        <f ca="1">NewSKULighting!Z352</f>
        <v/>
      </c>
      <c r="U250" s="26">
        <f ca="1">NewSKULighting!AA352</f>
        <v>0</v>
      </c>
      <c r="V250" s="209" t="str">
        <f ca="1">NewSKULighting!AC352</f>
        <v/>
      </c>
      <c r="W250" s="209" t="str">
        <f ca="1">NewSKULighting!AD352</f>
        <v/>
      </c>
      <c r="X250" s="209" t="str">
        <f ca="1">NewSKULighting!AE352</f>
        <v/>
      </c>
      <c r="Y250" s="209">
        <f ca="1">NewSKULighting!AF352</f>
        <v>0</v>
      </c>
      <c r="Z250" s="209" t="str">
        <f>NewSKULighting!AH352</f>
        <v/>
      </c>
      <c r="AA250" s="209">
        <f>NewSKULighting!AI352</f>
        <v>0</v>
      </c>
      <c r="AB250" s="209" t="str">
        <f>NewSKULighting!AJ352</f>
        <v>NA</v>
      </c>
      <c r="AC250" s="209" t="str">
        <f>NewSKULighting!AK352</f>
        <v/>
      </c>
      <c r="AD250" s="209">
        <f ca="1">NewSKULighting!AL352</f>
        <v>0</v>
      </c>
    </row>
    <row r="251" spans="1:30" x14ac:dyDescent="0.35">
      <c r="A251" s="26">
        <f>NewSKULighting!A353</f>
        <v>0</v>
      </c>
      <c r="B251" s="26">
        <f>NewSKULighting!B353</f>
        <v>0</v>
      </c>
      <c r="C251" s="26">
        <f>NewSKULighting!C353</f>
        <v>0</v>
      </c>
      <c r="D251" s="26">
        <f>NewSKULighting!D353</f>
        <v>0</v>
      </c>
      <c r="E251" s="26">
        <f>NewSKULighting!E353</f>
        <v>0</v>
      </c>
      <c r="F251" s="26" t="str">
        <f ca="1">NewSKULighting!F353</f>
        <v/>
      </c>
      <c r="G251" s="26" t="str">
        <f>NewSKULighting!G353</f>
        <v>None</v>
      </c>
      <c r="H251" s="26">
        <f>NewSKULighting!H353</f>
        <v>0</v>
      </c>
      <c r="I251" s="26" t="str">
        <f>NewSKULighting!I353</f>
        <v/>
      </c>
      <c r="J251" s="26">
        <f>NewSKULighting!J353</f>
        <v>0</v>
      </c>
      <c r="K251" s="26" t="str">
        <f>NewSKULighting!K353</f>
        <v/>
      </c>
      <c r="L251" s="26" t="str">
        <f>NewSKULighting!L353</f>
        <v/>
      </c>
      <c r="M251" s="26" t="str">
        <f>NewSKULighting!M353</f>
        <v>None</v>
      </c>
      <c r="N251" s="26">
        <f>NewSKULighting!N353</f>
        <v>0</v>
      </c>
      <c r="O251" s="26">
        <f>NewSKULighting!O353</f>
        <v>0</v>
      </c>
      <c r="P251" s="26">
        <f ca="1">NewSKULighting!P353</f>
        <v>0</v>
      </c>
      <c r="Q251" s="26">
        <f>NewSKULighting!Q353</f>
        <v>0</v>
      </c>
      <c r="R251" s="26">
        <f ca="1">NewSKULighting!R353</f>
        <v>0</v>
      </c>
      <c r="S251" s="26">
        <f>NewSKULighting!Y353</f>
        <v>0</v>
      </c>
      <c r="T251" s="26" t="str">
        <f ca="1">NewSKULighting!Z353</f>
        <v/>
      </c>
      <c r="U251" s="26">
        <f ca="1">NewSKULighting!AA353</f>
        <v>0</v>
      </c>
      <c r="V251" s="209" t="str">
        <f ca="1">NewSKULighting!AC353</f>
        <v/>
      </c>
      <c r="W251" s="209" t="str">
        <f ca="1">NewSKULighting!AD353</f>
        <v/>
      </c>
      <c r="X251" s="209" t="str">
        <f ca="1">NewSKULighting!AE353</f>
        <v/>
      </c>
      <c r="Y251" s="209">
        <f ca="1">NewSKULighting!AF353</f>
        <v>0</v>
      </c>
      <c r="Z251" s="209" t="str">
        <f>NewSKULighting!AH353</f>
        <v/>
      </c>
      <c r="AA251" s="209">
        <f>NewSKULighting!AI353</f>
        <v>0</v>
      </c>
      <c r="AB251" s="209" t="str">
        <f>NewSKULighting!AJ353</f>
        <v>NA</v>
      </c>
      <c r="AC251" s="209" t="str">
        <f>NewSKULighting!AK353</f>
        <v/>
      </c>
      <c r="AD251" s="209">
        <f ca="1">NewSKULighting!AL353</f>
        <v>0</v>
      </c>
    </row>
    <row r="252" spans="1:30" x14ac:dyDescent="0.35">
      <c r="A252" s="26">
        <f>NewSKULighting!A354</f>
        <v>0</v>
      </c>
      <c r="B252" s="26">
        <f>NewSKULighting!B354</f>
        <v>0</v>
      </c>
      <c r="C252" s="26">
        <f>NewSKULighting!C354</f>
        <v>0</v>
      </c>
      <c r="D252" s="26">
        <f>NewSKULighting!D354</f>
        <v>0</v>
      </c>
      <c r="E252" s="26">
        <f>NewSKULighting!E354</f>
        <v>0</v>
      </c>
      <c r="F252" s="26" t="str">
        <f ca="1">NewSKULighting!F354</f>
        <v/>
      </c>
      <c r="G252" s="26" t="str">
        <f>NewSKULighting!G354</f>
        <v>None</v>
      </c>
      <c r="H252" s="26">
        <f>NewSKULighting!H354</f>
        <v>0</v>
      </c>
      <c r="I252" s="26" t="str">
        <f>NewSKULighting!I354</f>
        <v/>
      </c>
      <c r="J252" s="26">
        <f>NewSKULighting!J354</f>
        <v>0</v>
      </c>
      <c r="K252" s="26" t="str">
        <f>NewSKULighting!K354</f>
        <v/>
      </c>
      <c r="L252" s="26" t="str">
        <f>NewSKULighting!L354</f>
        <v/>
      </c>
      <c r="M252" s="26" t="str">
        <f>NewSKULighting!M354</f>
        <v>None</v>
      </c>
      <c r="N252" s="26">
        <f>NewSKULighting!N354</f>
        <v>0</v>
      </c>
      <c r="O252" s="26">
        <f>NewSKULighting!O354</f>
        <v>0</v>
      </c>
      <c r="P252" s="26">
        <f ca="1">NewSKULighting!P354</f>
        <v>0</v>
      </c>
      <c r="Q252" s="26">
        <f>NewSKULighting!Q354</f>
        <v>0</v>
      </c>
      <c r="R252" s="26">
        <f ca="1">NewSKULighting!R354</f>
        <v>0</v>
      </c>
      <c r="S252" s="26">
        <f>NewSKULighting!Y354</f>
        <v>0</v>
      </c>
      <c r="T252" s="26" t="str">
        <f ca="1">NewSKULighting!Z354</f>
        <v/>
      </c>
      <c r="U252" s="26">
        <f ca="1">NewSKULighting!AA354</f>
        <v>0</v>
      </c>
      <c r="V252" s="209" t="str">
        <f ca="1">NewSKULighting!AC354</f>
        <v/>
      </c>
      <c r="W252" s="209" t="str">
        <f ca="1">NewSKULighting!AD354</f>
        <v/>
      </c>
      <c r="X252" s="209" t="str">
        <f ca="1">NewSKULighting!AE354</f>
        <v/>
      </c>
      <c r="Y252" s="209">
        <f ca="1">NewSKULighting!AF354</f>
        <v>0</v>
      </c>
      <c r="Z252" s="209" t="str">
        <f>NewSKULighting!AH354</f>
        <v/>
      </c>
      <c r="AA252" s="209">
        <f>NewSKULighting!AI354</f>
        <v>0</v>
      </c>
      <c r="AB252" s="209" t="str">
        <f>NewSKULighting!AJ354</f>
        <v>NA</v>
      </c>
      <c r="AC252" s="209" t="str">
        <f>NewSKULighting!AK354</f>
        <v/>
      </c>
      <c r="AD252" s="209">
        <f ca="1">NewSKULighting!AL354</f>
        <v>0</v>
      </c>
    </row>
    <row r="253" spans="1:30" x14ac:dyDescent="0.35">
      <c r="A253" s="26">
        <f>NewSKULighting!A355</f>
        <v>0</v>
      </c>
      <c r="B253" s="26">
        <f>NewSKULighting!B355</f>
        <v>0</v>
      </c>
      <c r="C253" s="26">
        <f>NewSKULighting!C355</f>
        <v>0</v>
      </c>
      <c r="D253" s="26">
        <f>NewSKULighting!D355</f>
        <v>0</v>
      </c>
      <c r="E253" s="26">
        <f>NewSKULighting!E355</f>
        <v>0</v>
      </c>
      <c r="F253" s="26" t="str">
        <f ca="1">NewSKULighting!F355</f>
        <v/>
      </c>
      <c r="G253" s="26" t="str">
        <f>NewSKULighting!G355</f>
        <v>None</v>
      </c>
      <c r="H253" s="26">
        <f>NewSKULighting!H355</f>
        <v>0</v>
      </c>
      <c r="I253" s="26" t="str">
        <f>NewSKULighting!I355</f>
        <v/>
      </c>
      <c r="J253" s="26">
        <f>NewSKULighting!J355</f>
        <v>0</v>
      </c>
      <c r="K253" s="26" t="str">
        <f>NewSKULighting!K355</f>
        <v/>
      </c>
      <c r="L253" s="26" t="str">
        <f>NewSKULighting!L355</f>
        <v/>
      </c>
      <c r="M253" s="26" t="str">
        <f>NewSKULighting!M355</f>
        <v>None</v>
      </c>
      <c r="N253" s="26">
        <f>NewSKULighting!N355</f>
        <v>0</v>
      </c>
      <c r="O253" s="26">
        <f>NewSKULighting!O355</f>
        <v>0</v>
      </c>
      <c r="P253" s="26">
        <f ca="1">NewSKULighting!P355</f>
        <v>0</v>
      </c>
      <c r="Q253" s="26">
        <f>NewSKULighting!Q355</f>
        <v>0</v>
      </c>
      <c r="R253" s="26">
        <f ca="1">NewSKULighting!R355</f>
        <v>0</v>
      </c>
      <c r="S253" s="26">
        <f>NewSKULighting!Y355</f>
        <v>0</v>
      </c>
      <c r="T253" s="26" t="str">
        <f ca="1">NewSKULighting!Z355</f>
        <v/>
      </c>
      <c r="U253" s="26">
        <f ca="1">NewSKULighting!AA355</f>
        <v>0</v>
      </c>
      <c r="V253" s="209" t="str">
        <f ca="1">NewSKULighting!AC355</f>
        <v/>
      </c>
      <c r="W253" s="209" t="str">
        <f ca="1">NewSKULighting!AD355</f>
        <v/>
      </c>
      <c r="X253" s="209" t="str">
        <f ca="1">NewSKULighting!AE355</f>
        <v/>
      </c>
      <c r="Y253" s="209">
        <f ca="1">NewSKULighting!AF355</f>
        <v>0</v>
      </c>
      <c r="Z253" s="209" t="str">
        <f>NewSKULighting!AH355</f>
        <v/>
      </c>
      <c r="AA253" s="209">
        <f>NewSKULighting!AI355</f>
        <v>0</v>
      </c>
      <c r="AB253" s="209" t="str">
        <f>NewSKULighting!AJ355</f>
        <v>NA</v>
      </c>
      <c r="AC253" s="209" t="str">
        <f>NewSKULighting!AK355</f>
        <v/>
      </c>
      <c r="AD253" s="209">
        <f ca="1">NewSKULighting!AL355</f>
        <v>0</v>
      </c>
    </row>
    <row r="254" spans="1:30" x14ac:dyDescent="0.35">
      <c r="A254" s="26">
        <f>NewSKULighting!A356</f>
        <v>0</v>
      </c>
      <c r="B254" s="26">
        <f>NewSKULighting!B356</f>
        <v>0</v>
      </c>
      <c r="C254" s="26">
        <f>NewSKULighting!C356</f>
        <v>0</v>
      </c>
      <c r="D254" s="26">
        <f>NewSKULighting!D356</f>
        <v>0</v>
      </c>
      <c r="E254" s="26">
        <f>NewSKULighting!E356</f>
        <v>0</v>
      </c>
      <c r="F254" s="26" t="str">
        <f ca="1">NewSKULighting!F356</f>
        <v/>
      </c>
      <c r="G254" s="26" t="str">
        <f>NewSKULighting!G356</f>
        <v>None</v>
      </c>
      <c r="H254" s="26">
        <f>NewSKULighting!H356</f>
        <v>0</v>
      </c>
      <c r="I254" s="26" t="str">
        <f>NewSKULighting!I356</f>
        <v/>
      </c>
      <c r="J254" s="26">
        <f>NewSKULighting!J356</f>
        <v>0</v>
      </c>
      <c r="K254" s="26" t="str">
        <f>NewSKULighting!K356</f>
        <v/>
      </c>
      <c r="L254" s="26" t="str">
        <f>NewSKULighting!L356</f>
        <v/>
      </c>
      <c r="M254" s="26" t="str">
        <f>NewSKULighting!M356</f>
        <v>None</v>
      </c>
      <c r="N254" s="26">
        <f>NewSKULighting!N356</f>
        <v>0</v>
      </c>
      <c r="O254" s="26">
        <f>NewSKULighting!O356</f>
        <v>0</v>
      </c>
      <c r="P254" s="26">
        <f ca="1">NewSKULighting!P356</f>
        <v>0</v>
      </c>
      <c r="Q254" s="26">
        <f>NewSKULighting!Q356</f>
        <v>0</v>
      </c>
      <c r="R254" s="26">
        <f ca="1">NewSKULighting!R356</f>
        <v>0</v>
      </c>
      <c r="S254" s="26">
        <f>NewSKULighting!Y356</f>
        <v>0</v>
      </c>
      <c r="T254" s="26" t="str">
        <f ca="1">NewSKULighting!Z356</f>
        <v/>
      </c>
      <c r="U254" s="26">
        <f ca="1">NewSKULighting!AA356</f>
        <v>0</v>
      </c>
      <c r="V254" s="209" t="str">
        <f ca="1">NewSKULighting!AC356</f>
        <v/>
      </c>
      <c r="W254" s="209" t="str">
        <f ca="1">NewSKULighting!AD356</f>
        <v/>
      </c>
      <c r="X254" s="209" t="str">
        <f ca="1">NewSKULighting!AE356</f>
        <v/>
      </c>
      <c r="Y254" s="209">
        <f ca="1">NewSKULighting!AF356</f>
        <v>0</v>
      </c>
      <c r="Z254" s="209" t="str">
        <f>NewSKULighting!AH356</f>
        <v/>
      </c>
      <c r="AA254" s="209">
        <f>NewSKULighting!AI356</f>
        <v>0</v>
      </c>
      <c r="AB254" s="209" t="str">
        <f>NewSKULighting!AJ356</f>
        <v>NA</v>
      </c>
      <c r="AC254" s="209" t="str">
        <f>NewSKULighting!AK356</f>
        <v/>
      </c>
      <c r="AD254" s="209">
        <f ca="1">NewSKULighting!AL356</f>
        <v>0</v>
      </c>
    </row>
    <row r="255" spans="1:30" x14ac:dyDescent="0.35">
      <c r="A255" s="26">
        <f>NewSKULighting!A357</f>
        <v>0</v>
      </c>
      <c r="B255" s="26">
        <f>NewSKULighting!B357</f>
        <v>0</v>
      </c>
      <c r="C255" s="26">
        <f>NewSKULighting!C357</f>
        <v>0</v>
      </c>
      <c r="D255" s="26">
        <f>NewSKULighting!D357</f>
        <v>0</v>
      </c>
      <c r="E255" s="26">
        <f>NewSKULighting!E357</f>
        <v>0</v>
      </c>
      <c r="F255" s="26" t="str">
        <f ca="1">NewSKULighting!F357</f>
        <v/>
      </c>
      <c r="G255" s="26" t="str">
        <f>NewSKULighting!G357</f>
        <v>None</v>
      </c>
      <c r="H255" s="26">
        <f>NewSKULighting!H357</f>
        <v>0</v>
      </c>
      <c r="I255" s="26" t="str">
        <f>NewSKULighting!I357</f>
        <v/>
      </c>
      <c r="J255" s="26">
        <f>NewSKULighting!J357</f>
        <v>0</v>
      </c>
      <c r="K255" s="26" t="str">
        <f>NewSKULighting!K357</f>
        <v/>
      </c>
      <c r="L255" s="26" t="str">
        <f>NewSKULighting!L357</f>
        <v/>
      </c>
      <c r="M255" s="26" t="str">
        <f>NewSKULighting!M357</f>
        <v>None</v>
      </c>
      <c r="N255" s="26">
        <f>NewSKULighting!N357</f>
        <v>0</v>
      </c>
      <c r="O255" s="26">
        <f>NewSKULighting!O357</f>
        <v>0</v>
      </c>
      <c r="P255" s="26">
        <f ca="1">NewSKULighting!P357</f>
        <v>0</v>
      </c>
      <c r="Q255" s="26">
        <f>NewSKULighting!Q357</f>
        <v>0</v>
      </c>
      <c r="R255" s="26">
        <f ca="1">NewSKULighting!R357</f>
        <v>0</v>
      </c>
      <c r="S255" s="26">
        <f>NewSKULighting!Y357</f>
        <v>0</v>
      </c>
      <c r="T255" s="26" t="str">
        <f ca="1">NewSKULighting!Z357</f>
        <v/>
      </c>
      <c r="U255" s="26">
        <f ca="1">NewSKULighting!AA357</f>
        <v>0</v>
      </c>
      <c r="V255" s="209" t="str">
        <f ca="1">NewSKULighting!AC357</f>
        <v/>
      </c>
      <c r="W255" s="209" t="str">
        <f ca="1">NewSKULighting!AD357</f>
        <v/>
      </c>
      <c r="X255" s="209" t="str">
        <f ca="1">NewSKULighting!AE357</f>
        <v/>
      </c>
      <c r="Y255" s="209">
        <f ca="1">NewSKULighting!AF357</f>
        <v>0</v>
      </c>
      <c r="Z255" s="209" t="str">
        <f>NewSKULighting!AH357</f>
        <v/>
      </c>
      <c r="AA255" s="209">
        <f>NewSKULighting!AI357</f>
        <v>0</v>
      </c>
      <c r="AB255" s="209" t="str">
        <f>NewSKULighting!AJ357</f>
        <v>NA</v>
      </c>
      <c r="AC255" s="209" t="str">
        <f>NewSKULighting!AK357</f>
        <v/>
      </c>
      <c r="AD255" s="209">
        <f ca="1">NewSKULighting!AL357</f>
        <v>0</v>
      </c>
    </row>
    <row r="256" spans="1:30" x14ac:dyDescent="0.35">
      <c r="A256" s="26">
        <f>NewSKULighting!A358</f>
        <v>0</v>
      </c>
      <c r="B256" s="26">
        <f>NewSKULighting!B358</f>
        <v>0</v>
      </c>
      <c r="C256" s="26">
        <f>NewSKULighting!C358</f>
        <v>0</v>
      </c>
      <c r="D256" s="26">
        <f>NewSKULighting!D358</f>
        <v>0</v>
      </c>
      <c r="E256" s="26">
        <f>NewSKULighting!E358</f>
        <v>0</v>
      </c>
      <c r="F256" s="26" t="str">
        <f ca="1">NewSKULighting!F358</f>
        <v/>
      </c>
      <c r="G256" s="26" t="str">
        <f>NewSKULighting!G358</f>
        <v>None</v>
      </c>
      <c r="H256" s="26">
        <f>NewSKULighting!H358</f>
        <v>0</v>
      </c>
      <c r="I256" s="26" t="str">
        <f>NewSKULighting!I358</f>
        <v/>
      </c>
      <c r="J256" s="26">
        <f>NewSKULighting!J358</f>
        <v>0</v>
      </c>
      <c r="K256" s="26" t="str">
        <f>NewSKULighting!K358</f>
        <v/>
      </c>
      <c r="L256" s="26" t="str">
        <f>NewSKULighting!L358</f>
        <v/>
      </c>
      <c r="M256" s="26" t="str">
        <f>NewSKULighting!M358</f>
        <v>None</v>
      </c>
      <c r="N256" s="26">
        <f>NewSKULighting!N358</f>
        <v>0</v>
      </c>
      <c r="O256" s="26">
        <f>NewSKULighting!O358</f>
        <v>0</v>
      </c>
      <c r="P256" s="26">
        <f ca="1">NewSKULighting!P358</f>
        <v>0</v>
      </c>
      <c r="Q256" s="26">
        <f>NewSKULighting!Q358</f>
        <v>0</v>
      </c>
      <c r="R256" s="26">
        <f ca="1">NewSKULighting!R358</f>
        <v>0</v>
      </c>
      <c r="S256" s="26">
        <f>NewSKULighting!Y358</f>
        <v>0</v>
      </c>
      <c r="T256" s="26" t="str">
        <f ca="1">NewSKULighting!Z358</f>
        <v/>
      </c>
      <c r="U256" s="26">
        <f ca="1">NewSKULighting!AA358</f>
        <v>0</v>
      </c>
      <c r="V256" s="209" t="str">
        <f ca="1">NewSKULighting!AC358</f>
        <v/>
      </c>
      <c r="W256" s="209" t="str">
        <f ca="1">NewSKULighting!AD358</f>
        <v/>
      </c>
      <c r="X256" s="209" t="str">
        <f ca="1">NewSKULighting!AE358</f>
        <v/>
      </c>
      <c r="Y256" s="209">
        <f ca="1">NewSKULighting!AF358</f>
        <v>0</v>
      </c>
      <c r="Z256" s="209" t="str">
        <f>NewSKULighting!AH358</f>
        <v/>
      </c>
      <c r="AA256" s="209">
        <f>NewSKULighting!AI358</f>
        <v>0</v>
      </c>
      <c r="AB256" s="209" t="str">
        <f>NewSKULighting!AJ358</f>
        <v>NA</v>
      </c>
      <c r="AC256" s="209" t="str">
        <f>NewSKULighting!AK358</f>
        <v/>
      </c>
      <c r="AD256" s="209">
        <f ca="1">NewSKULighting!AL358</f>
        <v>0</v>
      </c>
    </row>
    <row r="257" spans="1:30" x14ac:dyDescent="0.35">
      <c r="A257" s="26">
        <f>NewSKULighting!A359</f>
        <v>0</v>
      </c>
      <c r="B257" s="26">
        <f>NewSKULighting!B359</f>
        <v>0</v>
      </c>
      <c r="C257" s="26">
        <f>NewSKULighting!C359</f>
        <v>0</v>
      </c>
      <c r="D257" s="26">
        <f>NewSKULighting!D359</f>
        <v>0</v>
      </c>
      <c r="E257" s="26">
        <f>NewSKULighting!E359</f>
        <v>0</v>
      </c>
      <c r="F257" s="26" t="str">
        <f ca="1">NewSKULighting!F359</f>
        <v/>
      </c>
      <c r="G257" s="26" t="str">
        <f>NewSKULighting!G359</f>
        <v>None</v>
      </c>
      <c r="H257" s="26">
        <f>NewSKULighting!H359</f>
        <v>0</v>
      </c>
      <c r="I257" s="26" t="str">
        <f>NewSKULighting!I359</f>
        <v/>
      </c>
      <c r="J257" s="26">
        <f>NewSKULighting!J359</f>
        <v>0</v>
      </c>
      <c r="K257" s="26" t="str">
        <f>NewSKULighting!K359</f>
        <v/>
      </c>
      <c r="L257" s="26" t="str">
        <f>NewSKULighting!L359</f>
        <v/>
      </c>
      <c r="M257" s="26" t="str">
        <f>NewSKULighting!M359</f>
        <v>None</v>
      </c>
      <c r="N257" s="26">
        <f>NewSKULighting!N359</f>
        <v>0</v>
      </c>
      <c r="O257" s="26">
        <f>NewSKULighting!O359</f>
        <v>0</v>
      </c>
      <c r="P257" s="26">
        <f ca="1">NewSKULighting!P359</f>
        <v>0</v>
      </c>
      <c r="Q257" s="26">
        <f>NewSKULighting!Q359</f>
        <v>0</v>
      </c>
      <c r="R257" s="26">
        <f ca="1">NewSKULighting!R359</f>
        <v>0</v>
      </c>
      <c r="S257" s="26">
        <f>NewSKULighting!Y359</f>
        <v>0</v>
      </c>
      <c r="T257" s="26" t="str">
        <f ca="1">NewSKULighting!Z359</f>
        <v/>
      </c>
      <c r="U257" s="26">
        <f ca="1">NewSKULighting!AA359</f>
        <v>0</v>
      </c>
      <c r="V257" s="209" t="str">
        <f ca="1">NewSKULighting!AC359</f>
        <v/>
      </c>
      <c r="W257" s="209" t="str">
        <f ca="1">NewSKULighting!AD359</f>
        <v/>
      </c>
      <c r="X257" s="209" t="str">
        <f ca="1">NewSKULighting!AE359</f>
        <v/>
      </c>
      <c r="Y257" s="209">
        <f ca="1">NewSKULighting!AF359</f>
        <v>0</v>
      </c>
      <c r="Z257" s="209" t="str">
        <f>NewSKULighting!AH359</f>
        <v/>
      </c>
      <c r="AA257" s="209">
        <f>NewSKULighting!AI359</f>
        <v>0</v>
      </c>
      <c r="AB257" s="209" t="str">
        <f>NewSKULighting!AJ359</f>
        <v>NA</v>
      </c>
      <c r="AC257" s="209" t="str">
        <f>NewSKULighting!AK359</f>
        <v/>
      </c>
      <c r="AD257" s="209">
        <f ca="1">NewSKULighting!AL359</f>
        <v>0</v>
      </c>
    </row>
    <row r="258" spans="1:30" x14ac:dyDescent="0.35">
      <c r="A258" s="26">
        <f>NewSKULighting!A360</f>
        <v>0</v>
      </c>
      <c r="B258" s="26">
        <f>NewSKULighting!B360</f>
        <v>0</v>
      </c>
      <c r="C258" s="26">
        <f>NewSKULighting!C360</f>
        <v>0</v>
      </c>
      <c r="D258" s="26">
        <f>NewSKULighting!D360</f>
        <v>0</v>
      </c>
      <c r="E258" s="26">
        <f>NewSKULighting!E360</f>
        <v>0</v>
      </c>
      <c r="F258" s="26" t="str">
        <f ca="1">NewSKULighting!F360</f>
        <v/>
      </c>
      <c r="G258" s="26" t="str">
        <f>NewSKULighting!G360</f>
        <v>None</v>
      </c>
      <c r="H258" s="26">
        <f>NewSKULighting!H360</f>
        <v>0</v>
      </c>
      <c r="I258" s="26" t="str">
        <f>NewSKULighting!I360</f>
        <v/>
      </c>
      <c r="J258" s="26">
        <f>NewSKULighting!J360</f>
        <v>0</v>
      </c>
      <c r="K258" s="26" t="str">
        <f>NewSKULighting!K360</f>
        <v/>
      </c>
      <c r="L258" s="26" t="str">
        <f>NewSKULighting!L360</f>
        <v/>
      </c>
      <c r="M258" s="26" t="str">
        <f>NewSKULighting!M360</f>
        <v>None</v>
      </c>
      <c r="N258" s="26">
        <f>NewSKULighting!N360</f>
        <v>0</v>
      </c>
      <c r="O258" s="26">
        <f>NewSKULighting!O360</f>
        <v>0</v>
      </c>
      <c r="P258" s="26">
        <f ca="1">NewSKULighting!P360</f>
        <v>0</v>
      </c>
      <c r="Q258" s="26">
        <f>NewSKULighting!Q360</f>
        <v>0</v>
      </c>
      <c r="R258" s="26">
        <f ca="1">NewSKULighting!R360</f>
        <v>0</v>
      </c>
      <c r="S258" s="26">
        <f>NewSKULighting!Y360</f>
        <v>0</v>
      </c>
      <c r="T258" s="26" t="str">
        <f ca="1">NewSKULighting!Z360</f>
        <v/>
      </c>
      <c r="U258" s="26">
        <f ca="1">NewSKULighting!AA360</f>
        <v>0</v>
      </c>
      <c r="V258" s="209" t="str">
        <f ca="1">NewSKULighting!AC360</f>
        <v/>
      </c>
      <c r="W258" s="209" t="str">
        <f ca="1">NewSKULighting!AD360</f>
        <v/>
      </c>
      <c r="X258" s="209" t="str">
        <f ca="1">NewSKULighting!AE360</f>
        <v/>
      </c>
      <c r="Y258" s="209">
        <f ca="1">NewSKULighting!AF360</f>
        <v>0</v>
      </c>
      <c r="Z258" s="209" t="str">
        <f>NewSKULighting!AH360</f>
        <v/>
      </c>
      <c r="AA258" s="209">
        <f>NewSKULighting!AI360</f>
        <v>0</v>
      </c>
      <c r="AB258" s="209" t="str">
        <f>NewSKULighting!AJ360</f>
        <v>NA</v>
      </c>
      <c r="AC258" s="209" t="str">
        <f>NewSKULighting!AK360</f>
        <v/>
      </c>
      <c r="AD258" s="209">
        <f ca="1">NewSKULighting!AL360</f>
        <v>0</v>
      </c>
    </row>
    <row r="259" spans="1:30" x14ac:dyDescent="0.35">
      <c r="A259" s="26">
        <f>NewSKULighting!A361</f>
        <v>0</v>
      </c>
      <c r="B259" s="26">
        <f>NewSKULighting!B361</f>
        <v>0</v>
      </c>
      <c r="C259" s="26">
        <f>NewSKULighting!C361</f>
        <v>0</v>
      </c>
      <c r="D259" s="26">
        <f>NewSKULighting!D361</f>
        <v>0</v>
      </c>
      <c r="E259" s="26">
        <f>NewSKULighting!E361</f>
        <v>0</v>
      </c>
      <c r="F259" s="26" t="str">
        <f ca="1">NewSKULighting!F361</f>
        <v/>
      </c>
      <c r="G259" s="26" t="str">
        <f>NewSKULighting!G361</f>
        <v>None</v>
      </c>
      <c r="H259" s="26">
        <f>NewSKULighting!H361</f>
        <v>0</v>
      </c>
      <c r="I259" s="26" t="str">
        <f>NewSKULighting!I361</f>
        <v/>
      </c>
      <c r="J259" s="26">
        <f>NewSKULighting!J361</f>
        <v>0</v>
      </c>
      <c r="K259" s="26" t="str">
        <f>NewSKULighting!K361</f>
        <v/>
      </c>
      <c r="L259" s="26" t="str">
        <f>NewSKULighting!L361</f>
        <v/>
      </c>
      <c r="M259" s="26" t="str">
        <f>NewSKULighting!M361</f>
        <v>None</v>
      </c>
      <c r="N259" s="26">
        <f>NewSKULighting!N361</f>
        <v>0</v>
      </c>
      <c r="O259" s="26">
        <f>NewSKULighting!O361</f>
        <v>0</v>
      </c>
      <c r="P259" s="26">
        <f ca="1">NewSKULighting!P361</f>
        <v>0</v>
      </c>
      <c r="Q259" s="26">
        <f>NewSKULighting!Q361</f>
        <v>0</v>
      </c>
      <c r="R259" s="26">
        <f ca="1">NewSKULighting!R361</f>
        <v>0</v>
      </c>
      <c r="S259" s="26">
        <f>NewSKULighting!Y361</f>
        <v>0</v>
      </c>
      <c r="T259" s="26" t="str">
        <f ca="1">NewSKULighting!Z361</f>
        <v/>
      </c>
      <c r="U259" s="26">
        <f ca="1">NewSKULighting!AA361</f>
        <v>0</v>
      </c>
      <c r="V259" s="209" t="str">
        <f ca="1">NewSKULighting!AC361</f>
        <v/>
      </c>
      <c r="W259" s="209" t="str">
        <f ca="1">NewSKULighting!AD361</f>
        <v/>
      </c>
      <c r="X259" s="209" t="str">
        <f ca="1">NewSKULighting!AE361</f>
        <v/>
      </c>
      <c r="Y259" s="209">
        <f ca="1">NewSKULighting!AF361</f>
        <v>0</v>
      </c>
      <c r="Z259" s="209" t="str">
        <f>NewSKULighting!AH361</f>
        <v/>
      </c>
      <c r="AA259" s="209">
        <f>NewSKULighting!AI361</f>
        <v>0</v>
      </c>
      <c r="AB259" s="209" t="str">
        <f>NewSKULighting!AJ361</f>
        <v>NA</v>
      </c>
      <c r="AC259" s="209" t="str">
        <f>NewSKULighting!AK361</f>
        <v/>
      </c>
      <c r="AD259" s="209">
        <f ca="1">NewSKULighting!AL361</f>
        <v>0</v>
      </c>
    </row>
    <row r="260" spans="1:30" x14ac:dyDescent="0.35">
      <c r="A260" s="26">
        <f>NewSKULighting!A362</f>
        <v>0</v>
      </c>
      <c r="B260" s="26">
        <f>NewSKULighting!B362</f>
        <v>0</v>
      </c>
      <c r="C260" s="26">
        <f>NewSKULighting!C362</f>
        <v>0</v>
      </c>
      <c r="D260" s="26">
        <f>NewSKULighting!D362</f>
        <v>0</v>
      </c>
      <c r="E260" s="26">
        <f>NewSKULighting!E362</f>
        <v>0</v>
      </c>
      <c r="F260" s="26" t="str">
        <f ca="1">NewSKULighting!F362</f>
        <v/>
      </c>
      <c r="G260" s="26" t="str">
        <f>NewSKULighting!G362</f>
        <v>None</v>
      </c>
      <c r="H260" s="26">
        <f>NewSKULighting!H362</f>
        <v>0</v>
      </c>
      <c r="I260" s="26" t="str">
        <f>NewSKULighting!I362</f>
        <v/>
      </c>
      <c r="J260" s="26">
        <f>NewSKULighting!J362</f>
        <v>0</v>
      </c>
      <c r="K260" s="26" t="str">
        <f>NewSKULighting!K362</f>
        <v/>
      </c>
      <c r="L260" s="26" t="str">
        <f>NewSKULighting!L362</f>
        <v/>
      </c>
      <c r="M260" s="26" t="str">
        <f>NewSKULighting!M362</f>
        <v>None</v>
      </c>
      <c r="N260" s="26">
        <f>NewSKULighting!N362</f>
        <v>0</v>
      </c>
      <c r="O260" s="26">
        <f>NewSKULighting!O362</f>
        <v>0</v>
      </c>
      <c r="P260" s="26">
        <f ca="1">NewSKULighting!P362</f>
        <v>0</v>
      </c>
      <c r="Q260" s="26">
        <f>NewSKULighting!Q362</f>
        <v>0</v>
      </c>
      <c r="R260" s="26">
        <f ca="1">NewSKULighting!R362</f>
        <v>0</v>
      </c>
      <c r="S260" s="26">
        <f>NewSKULighting!Y362</f>
        <v>0</v>
      </c>
      <c r="T260" s="26" t="str">
        <f ca="1">NewSKULighting!Z362</f>
        <v/>
      </c>
      <c r="U260" s="26">
        <f ca="1">NewSKULighting!AA362</f>
        <v>0</v>
      </c>
      <c r="V260" s="209" t="str">
        <f ca="1">NewSKULighting!AC362</f>
        <v/>
      </c>
      <c r="W260" s="209" t="str">
        <f ca="1">NewSKULighting!AD362</f>
        <v/>
      </c>
      <c r="X260" s="209" t="str">
        <f ca="1">NewSKULighting!AE362</f>
        <v/>
      </c>
      <c r="Y260" s="209">
        <f ca="1">NewSKULighting!AF362</f>
        <v>0</v>
      </c>
      <c r="Z260" s="209" t="str">
        <f>NewSKULighting!AH362</f>
        <v/>
      </c>
      <c r="AA260" s="209">
        <f>NewSKULighting!AI362</f>
        <v>0</v>
      </c>
      <c r="AB260" s="209" t="str">
        <f>NewSKULighting!AJ362</f>
        <v>NA</v>
      </c>
      <c r="AC260" s="209" t="str">
        <f>NewSKULighting!AK362</f>
        <v/>
      </c>
      <c r="AD260" s="209">
        <f ca="1">NewSKULighting!AL362</f>
        <v>0</v>
      </c>
    </row>
    <row r="261" spans="1:30" x14ac:dyDescent="0.35">
      <c r="A261" s="26">
        <f>NewSKULighting!A363</f>
        <v>0</v>
      </c>
      <c r="B261" s="26">
        <f>NewSKULighting!B363</f>
        <v>0</v>
      </c>
      <c r="C261" s="26">
        <f>NewSKULighting!C363</f>
        <v>0</v>
      </c>
      <c r="D261" s="26">
        <f>NewSKULighting!D363</f>
        <v>0</v>
      </c>
      <c r="E261" s="26">
        <f>NewSKULighting!E363</f>
        <v>0</v>
      </c>
      <c r="F261" s="26" t="str">
        <f ca="1">NewSKULighting!F363</f>
        <v/>
      </c>
      <c r="G261" s="26" t="str">
        <f>NewSKULighting!G363</f>
        <v>None</v>
      </c>
      <c r="H261" s="26">
        <f>NewSKULighting!H363</f>
        <v>0</v>
      </c>
      <c r="I261" s="26" t="str">
        <f>NewSKULighting!I363</f>
        <v/>
      </c>
      <c r="J261" s="26">
        <f>NewSKULighting!J363</f>
        <v>0</v>
      </c>
      <c r="K261" s="26" t="str">
        <f>NewSKULighting!K363</f>
        <v/>
      </c>
      <c r="L261" s="26" t="str">
        <f>NewSKULighting!L363</f>
        <v/>
      </c>
      <c r="M261" s="26" t="str">
        <f>NewSKULighting!M363</f>
        <v>None</v>
      </c>
      <c r="N261" s="26">
        <f>NewSKULighting!N363</f>
        <v>0</v>
      </c>
      <c r="O261" s="26">
        <f>NewSKULighting!O363</f>
        <v>0</v>
      </c>
      <c r="P261" s="26">
        <f ca="1">NewSKULighting!P363</f>
        <v>0</v>
      </c>
      <c r="Q261" s="26">
        <f>NewSKULighting!Q363</f>
        <v>0</v>
      </c>
      <c r="R261" s="26">
        <f ca="1">NewSKULighting!R363</f>
        <v>0</v>
      </c>
      <c r="S261" s="26">
        <f>NewSKULighting!Y363</f>
        <v>0</v>
      </c>
      <c r="T261" s="26" t="str">
        <f ca="1">NewSKULighting!Z363</f>
        <v/>
      </c>
      <c r="U261" s="26">
        <f ca="1">NewSKULighting!AA363</f>
        <v>0</v>
      </c>
      <c r="V261" s="209" t="str">
        <f ca="1">NewSKULighting!AC363</f>
        <v/>
      </c>
      <c r="W261" s="209" t="str">
        <f ca="1">NewSKULighting!AD363</f>
        <v/>
      </c>
      <c r="X261" s="209" t="str">
        <f ca="1">NewSKULighting!AE363</f>
        <v/>
      </c>
      <c r="Y261" s="209">
        <f ca="1">NewSKULighting!AF363</f>
        <v>0</v>
      </c>
      <c r="Z261" s="209" t="str">
        <f>NewSKULighting!AH363</f>
        <v/>
      </c>
      <c r="AA261" s="209">
        <f>NewSKULighting!AI363</f>
        <v>0</v>
      </c>
      <c r="AB261" s="209" t="str">
        <f>NewSKULighting!AJ363</f>
        <v>NA</v>
      </c>
      <c r="AC261" s="209" t="str">
        <f>NewSKULighting!AK363</f>
        <v/>
      </c>
      <c r="AD261" s="209">
        <f ca="1">NewSKULighting!AL363</f>
        <v>0</v>
      </c>
    </row>
    <row r="262" spans="1:30" x14ac:dyDescent="0.35">
      <c r="A262" s="26">
        <f>NewSKULighting!A364</f>
        <v>0</v>
      </c>
      <c r="B262" s="26">
        <f>NewSKULighting!B364</f>
        <v>0</v>
      </c>
      <c r="C262" s="26">
        <f>NewSKULighting!C364</f>
        <v>0</v>
      </c>
      <c r="D262" s="26">
        <f>NewSKULighting!D364</f>
        <v>0</v>
      </c>
      <c r="E262" s="26">
        <f>NewSKULighting!E364</f>
        <v>0</v>
      </c>
      <c r="F262" s="26" t="str">
        <f ca="1">NewSKULighting!F364</f>
        <v/>
      </c>
      <c r="G262" s="26" t="str">
        <f>NewSKULighting!G364</f>
        <v>None</v>
      </c>
      <c r="H262" s="26">
        <f>NewSKULighting!H364</f>
        <v>0</v>
      </c>
      <c r="I262" s="26" t="str">
        <f>NewSKULighting!I364</f>
        <v/>
      </c>
      <c r="J262" s="26">
        <f>NewSKULighting!J364</f>
        <v>0</v>
      </c>
      <c r="K262" s="26" t="str">
        <f>NewSKULighting!K364</f>
        <v/>
      </c>
      <c r="L262" s="26" t="str">
        <f>NewSKULighting!L364</f>
        <v/>
      </c>
      <c r="M262" s="26" t="str">
        <f>NewSKULighting!M364</f>
        <v>None</v>
      </c>
      <c r="N262" s="26">
        <f>NewSKULighting!N364</f>
        <v>0</v>
      </c>
      <c r="O262" s="26">
        <f>NewSKULighting!O364</f>
        <v>0</v>
      </c>
      <c r="P262" s="26">
        <f ca="1">NewSKULighting!P364</f>
        <v>0</v>
      </c>
      <c r="Q262" s="26">
        <f>NewSKULighting!Q364</f>
        <v>0</v>
      </c>
      <c r="R262" s="26">
        <f ca="1">NewSKULighting!R364</f>
        <v>0</v>
      </c>
      <c r="S262" s="26">
        <f>NewSKULighting!Y364</f>
        <v>0</v>
      </c>
      <c r="T262" s="26" t="str">
        <f ca="1">NewSKULighting!Z364</f>
        <v/>
      </c>
      <c r="U262" s="26">
        <f ca="1">NewSKULighting!AA364</f>
        <v>0</v>
      </c>
      <c r="V262" s="209" t="str">
        <f ca="1">NewSKULighting!AC364</f>
        <v/>
      </c>
      <c r="W262" s="209" t="str">
        <f ca="1">NewSKULighting!AD364</f>
        <v/>
      </c>
      <c r="X262" s="209" t="str">
        <f ca="1">NewSKULighting!AE364</f>
        <v/>
      </c>
      <c r="Y262" s="209">
        <f ca="1">NewSKULighting!AF364</f>
        <v>0</v>
      </c>
      <c r="Z262" s="209" t="str">
        <f>NewSKULighting!AH364</f>
        <v/>
      </c>
      <c r="AA262" s="209">
        <f>NewSKULighting!AI364</f>
        <v>0</v>
      </c>
      <c r="AB262" s="209" t="str">
        <f>NewSKULighting!AJ364</f>
        <v>NA</v>
      </c>
      <c r="AC262" s="209" t="str">
        <f>NewSKULighting!AK364</f>
        <v/>
      </c>
      <c r="AD262" s="209">
        <f ca="1">NewSKULighting!AL364</f>
        <v>0</v>
      </c>
    </row>
    <row r="263" spans="1:30" x14ac:dyDescent="0.35">
      <c r="A263" s="26">
        <f>NewSKULighting!A365</f>
        <v>0</v>
      </c>
      <c r="B263" s="26">
        <f>NewSKULighting!B365</f>
        <v>0</v>
      </c>
      <c r="C263" s="26">
        <f>NewSKULighting!C365</f>
        <v>0</v>
      </c>
      <c r="D263" s="26">
        <f>NewSKULighting!D365</f>
        <v>0</v>
      </c>
      <c r="E263" s="26">
        <f>NewSKULighting!E365</f>
        <v>0</v>
      </c>
      <c r="F263" s="26" t="str">
        <f ca="1">NewSKULighting!F365</f>
        <v/>
      </c>
      <c r="G263" s="26" t="str">
        <f>NewSKULighting!G365</f>
        <v>None</v>
      </c>
      <c r="H263" s="26">
        <f>NewSKULighting!H365</f>
        <v>0</v>
      </c>
      <c r="I263" s="26" t="str">
        <f>NewSKULighting!I365</f>
        <v/>
      </c>
      <c r="J263" s="26">
        <f>NewSKULighting!J365</f>
        <v>0</v>
      </c>
      <c r="K263" s="26" t="str">
        <f>NewSKULighting!K365</f>
        <v/>
      </c>
      <c r="L263" s="26" t="str">
        <f>NewSKULighting!L365</f>
        <v/>
      </c>
      <c r="M263" s="26" t="str">
        <f>NewSKULighting!M365</f>
        <v>None</v>
      </c>
      <c r="N263" s="26">
        <f>NewSKULighting!N365</f>
        <v>0</v>
      </c>
      <c r="O263" s="26">
        <f>NewSKULighting!O365</f>
        <v>0</v>
      </c>
      <c r="P263" s="26">
        <f ca="1">NewSKULighting!P365</f>
        <v>0</v>
      </c>
      <c r="Q263" s="26">
        <f>NewSKULighting!Q365</f>
        <v>0</v>
      </c>
      <c r="R263" s="26">
        <f ca="1">NewSKULighting!R365</f>
        <v>0</v>
      </c>
      <c r="S263" s="26">
        <f>NewSKULighting!Y365</f>
        <v>0</v>
      </c>
      <c r="T263" s="26" t="str">
        <f ca="1">NewSKULighting!Z365</f>
        <v/>
      </c>
      <c r="U263" s="26">
        <f ca="1">NewSKULighting!AA365</f>
        <v>0</v>
      </c>
      <c r="V263" s="209" t="str">
        <f ca="1">NewSKULighting!AC365</f>
        <v/>
      </c>
      <c r="W263" s="209" t="str">
        <f ca="1">NewSKULighting!AD365</f>
        <v/>
      </c>
      <c r="X263" s="209" t="str">
        <f ca="1">NewSKULighting!AE365</f>
        <v/>
      </c>
      <c r="Y263" s="209">
        <f ca="1">NewSKULighting!AF365</f>
        <v>0</v>
      </c>
      <c r="Z263" s="209" t="str">
        <f>NewSKULighting!AH365</f>
        <v/>
      </c>
      <c r="AA263" s="209">
        <f>NewSKULighting!AI365</f>
        <v>0</v>
      </c>
      <c r="AB263" s="209" t="str">
        <f>NewSKULighting!AJ365</f>
        <v>NA</v>
      </c>
      <c r="AC263" s="209" t="str">
        <f>NewSKULighting!AK365</f>
        <v/>
      </c>
      <c r="AD263" s="209">
        <f ca="1">NewSKULighting!AL365</f>
        <v>0</v>
      </c>
    </row>
    <row r="264" spans="1:30" x14ac:dyDescent="0.35">
      <c r="A264" s="26">
        <f>NewSKULighting!A366</f>
        <v>0</v>
      </c>
      <c r="B264" s="26">
        <f>NewSKULighting!B366</f>
        <v>0</v>
      </c>
      <c r="C264" s="26">
        <f>NewSKULighting!C366</f>
        <v>0</v>
      </c>
      <c r="D264" s="26">
        <f>NewSKULighting!D366</f>
        <v>0</v>
      </c>
      <c r="E264" s="26">
        <f>NewSKULighting!E366</f>
        <v>0</v>
      </c>
      <c r="F264" s="26" t="str">
        <f ca="1">NewSKULighting!F366</f>
        <v/>
      </c>
      <c r="G264" s="26" t="str">
        <f>NewSKULighting!G366</f>
        <v>None</v>
      </c>
      <c r="H264" s="26">
        <f>NewSKULighting!H366</f>
        <v>0</v>
      </c>
      <c r="I264" s="26" t="str">
        <f>NewSKULighting!I366</f>
        <v/>
      </c>
      <c r="J264" s="26">
        <f>NewSKULighting!J366</f>
        <v>0</v>
      </c>
      <c r="K264" s="26" t="str">
        <f>NewSKULighting!K366</f>
        <v/>
      </c>
      <c r="L264" s="26" t="str">
        <f>NewSKULighting!L366</f>
        <v/>
      </c>
      <c r="M264" s="26" t="str">
        <f>NewSKULighting!M366</f>
        <v>None</v>
      </c>
      <c r="N264" s="26">
        <f>NewSKULighting!N366</f>
        <v>0</v>
      </c>
      <c r="O264" s="26">
        <f>NewSKULighting!O366</f>
        <v>0</v>
      </c>
      <c r="P264" s="26">
        <f ca="1">NewSKULighting!P366</f>
        <v>0</v>
      </c>
      <c r="Q264" s="26">
        <f>NewSKULighting!Q366</f>
        <v>0</v>
      </c>
      <c r="R264" s="26">
        <f ca="1">NewSKULighting!R366</f>
        <v>0</v>
      </c>
      <c r="S264" s="26">
        <f>NewSKULighting!Y366</f>
        <v>0</v>
      </c>
      <c r="T264" s="26" t="str">
        <f ca="1">NewSKULighting!Z366</f>
        <v/>
      </c>
      <c r="U264" s="26">
        <f ca="1">NewSKULighting!AA366</f>
        <v>0</v>
      </c>
      <c r="V264" s="209" t="str">
        <f ca="1">NewSKULighting!AC366</f>
        <v/>
      </c>
      <c r="W264" s="209" t="str">
        <f ca="1">NewSKULighting!AD366</f>
        <v/>
      </c>
      <c r="X264" s="209" t="str">
        <f ca="1">NewSKULighting!AE366</f>
        <v/>
      </c>
      <c r="Y264" s="209">
        <f ca="1">NewSKULighting!AF366</f>
        <v>0</v>
      </c>
      <c r="Z264" s="209" t="str">
        <f>NewSKULighting!AH366</f>
        <v/>
      </c>
      <c r="AA264" s="209">
        <f>NewSKULighting!AI366</f>
        <v>0</v>
      </c>
      <c r="AB264" s="209" t="str">
        <f>NewSKULighting!AJ366</f>
        <v>NA</v>
      </c>
      <c r="AC264" s="209" t="str">
        <f>NewSKULighting!AK366</f>
        <v/>
      </c>
      <c r="AD264" s="209">
        <f ca="1">NewSKULighting!AL366</f>
        <v>0</v>
      </c>
    </row>
    <row r="265" spans="1:30" x14ac:dyDescent="0.35">
      <c r="A265" s="26">
        <f>NewSKULighting!A367</f>
        <v>0</v>
      </c>
      <c r="B265" s="26">
        <f>NewSKULighting!B367</f>
        <v>0</v>
      </c>
      <c r="C265" s="26">
        <f>NewSKULighting!C367</f>
        <v>0</v>
      </c>
      <c r="D265" s="26">
        <f>NewSKULighting!D367</f>
        <v>0</v>
      </c>
      <c r="E265" s="26">
        <f>NewSKULighting!E367</f>
        <v>0</v>
      </c>
      <c r="F265" s="26" t="str">
        <f ca="1">NewSKULighting!F367</f>
        <v/>
      </c>
      <c r="G265" s="26" t="str">
        <f>NewSKULighting!G367</f>
        <v>None</v>
      </c>
      <c r="H265" s="26">
        <f>NewSKULighting!H367</f>
        <v>0</v>
      </c>
      <c r="I265" s="26" t="str">
        <f>NewSKULighting!I367</f>
        <v/>
      </c>
      <c r="J265" s="26">
        <f>NewSKULighting!J367</f>
        <v>0</v>
      </c>
      <c r="K265" s="26" t="str">
        <f>NewSKULighting!K367</f>
        <v/>
      </c>
      <c r="L265" s="26" t="str">
        <f>NewSKULighting!L367</f>
        <v/>
      </c>
      <c r="M265" s="26" t="str">
        <f>NewSKULighting!M367</f>
        <v>None</v>
      </c>
      <c r="N265" s="26">
        <f>NewSKULighting!N367</f>
        <v>0</v>
      </c>
      <c r="O265" s="26">
        <f>NewSKULighting!O367</f>
        <v>0</v>
      </c>
      <c r="P265" s="26">
        <f ca="1">NewSKULighting!P367</f>
        <v>0</v>
      </c>
      <c r="Q265" s="26">
        <f>NewSKULighting!Q367</f>
        <v>0</v>
      </c>
      <c r="R265" s="26">
        <f ca="1">NewSKULighting!R367</f>
        <v>0</v>
      </c>
      <c r="S265" s="26">
        <f>NewSKULighting!Y367</f>
        <v>0</v>
      </c>
      <c r="T265" s="26" t="str">
        <f ca="1">NewSKULighting!Z367</f>
        <v/>
      </c>
      <c r="U265" s="26">
        <f ca="1">NewSKULighting!AA367</f>
        <v>0</v>
      </c>
      <c r="V265" s="209" t="str">
        <f ca="1">NewSKULighting!AC367</f>
        <v/>
      </c>
      <c r="W265" s="209" t="str">
        <f ca="1">NewSKULighting!AD367</f>
        <v/>
      </c>
      <c r="X265" s="209" t="str">
        <f ca="1">NewSKULighting!AE367</f>
        <v/>
      </c>
      <c r="Y265" s="209">
        <f ca="1">NewSKULighting!AF367</f>
        <v>0</v>
      </c>
      <c r="Z265" s="209" t="str">
        <f>NewSKULighting!AH367</f>
        <v/>
      </c>
      <c r="AA265" s="209">
        <f>NewSKULighting!AI367</f>
        <v>0</v>
      </c>
      <c r="AB265" s="209" t="str">
        <f>NewSKULighting!AJ367</f>
        <v>NA</v>
      </c>
      <c r="AC265" s="209" t="str">
        <f>NewSKULighting!AK367</f>
        <v/>
      </c>
      <c r="AD265" s="209">
        <f ca="1">NewSKULighting!AL367</f>
        <v>0</v>
      </c>
    </row>
    <row r="266" spans="1:30" x14ac:dyDescent="0.35">
      <c r="A266" s="26">
        <f>NewSKULighting!A368</f>
        <v>0</v>
      </c>
      <c r="B266" s="26">
        <f>NewSKULighting!B368</f>
        <v>0</v>
      </c>
      <c r="C266" s="26">
        <f>NewSKULighting!C368</f>
        <v>0</v>
      </c>
      <c r="D266" s="26">
        <f>NewSKULighting!D368</f>
        <v>0</v>
      </c>
      <c r="E266" s="26">
        <f>NewSKULighting!E368</f>
        <v>0</v>
      </c>
      <c r="F266" s="26" t="str">
        <f ca="1">NewSKULighting!F368</f>
        <v/>
      </c>
      <c r="G266" s="26" t="str">
        <f>NewSKULighting!G368</f>
        <v>None</v>
      </c>
      <c r="H266" s="26">
        <f>NewSKULighting!H368</f>
        <v>0</v>
      </c>
      <c r="I266" s="26" t="str">
        <f>NewSKULighting!I368</f>
        <v/>
      </c>
      <c r="J266" s="26">
        <f>NewSKULighting!J368</f>
        <v>0</v>
      </c>
      <c r="K266" s="26" t="str">
        <f>NewSKULighting!K368</f>
        <v/>
      </c>
      <c r="L266" s="26" t="str">
        <f>NewSKULighting!L368</f>
        <v/>
      </c>
      <c r="M266" s="26" t="str">
        <f>NewSKULighting!M368</f>
        <v>None</v>
      </c>
      <c r="N266" s="26">
        <f>NewSKULighting!N368</f>
        <v>0</v>
      </c>
      <c r="O266" s="26">
        <f>NewSKULighting!O368</f>
        <v>0</v>
      </c>
      <c r="P266" s="26">
        <f ca="1">NewSKULighting!P368</f>
        <v>0</v>
      </c>
      <c r="Q266" s="26">
        <f>NewSKULighting!Q368</f>
        <v>0</v>
      </c>
      <c r="R266" s="26">
        <f ca="1">NewSKULighting!R368</f>
        <v>0</v>
      </c>
      <c r="S266" s="26">
        <f>NewSKULighting!Y368</f>
        <v>0</v>
      </c>
      <c r="T266" s="26" t="str">
        <f ca="1">NewSKULighting!Z368</f>
        <v/>
      </c>
      <c r="U266" s="26">
        <f ca="1">NewSKULighting!AA368</f>
        <v>0</v>
      </c>
      <c r="V266" s="209" t="str">
        <f ca="1">NewSKULighting!AC368</f>
        <v/>
      </c>
      <c r="W266" s="209" t="str">
        <f ca="1">NewSKULighting!AD368</f>
        <v/>
      </c>
      <c r="X266" s="209" t="str">
        <f ca="1">NewSKULighting!AE368</f>
        <v/>
      </c>
      <c r="Y266" s="209">
        <f ca="1">NewSKULighting!AF368</f>
        <v>0</v>
      </c>
      <c r="Z266" s="209" t="str">
        <f>NewSKULighting!AH368</f>
        <v/>
      </c>
      <c r="AA266" s="209">
        <f>NewSKULighting!AI368</f>
        <v>0</v>
      </c>
      <c r="AB266" s="209" t="str">
        <f>NewSKULighting!AJ368</f>
        <v>NA</v>
      </c>
      <c r="AC266" s="209" t="str">
        <f>NewSKULighting!AK368</f>
        <v/>
      </c>
      <c r="AD266" s="209">
        <f ca="1">NewSKULighting!AL368</f>
        <v>0</v>
      </c>
    </row>
    <row r="267" spans="1:30" x14ac:dyDescent="0.35">
      <c r="A267" s="26">
        <f>NewSKULighting!A369</f>
        <v>0</v>
      </c>
      <c r="B267" s="26">
        <f>NewSKULighting!B369</f>
        <v>0</v>
      </c>
      <c r="C267" s="26">
        <f>NewSKULighting!C369</f>
        <v>0</v>
      </c>
      <c r="D267" s="26">
        <f>NewSKULighting!D369</f>
        <v>0</v>
      </c>
      <c r="E267" s="26">
        <f>NewSKULighting!E369</f>
        <v>0</v>
      </c>
      <c r="F267" s="26" t="str">
        <f ca="1">NewSKULighting!F369</f>
        <v/>
      </c>
      <c r="G267" s="26" t="str">
        <f>NewSKULighting!G369</f>
        <v>None</v>
      </c>
      <c r="H267" s="26">
        <f>NewSKULighting!H369</f>
        <v>0</v>
      </c>
      <c r="I267" s="26" t="str">
        <f>NewSKULighting!I369</f>
        <v/>
      </c>
      <c r="J267" s="26">
        <f>NewSKULighting!J369</f>
        <v>0</v>
      </c>
      <c r="K267" s="26" t="str">
        <f>NewSKULighting!K369</f>
        <v/>
      </c>
      <c r="L267" s="26" t="str">
        <f>NewSKULighting!L369</f>
        <v/>
      </c>
      <c r="M267" s="26" t="str">
        <f>NewSKULighting!M369</f>
        <v>None</v>
      </c>
      <c r="N267" s="26">
        <f>NewSKULighting!N369</f>
        <v>0</v>
      </c>
      <c r="O267" s="26">
        <f>NewSKULighting!O369</f>
        <v>0</v>
      </c>
      <c r="P267" s="26">
        <f ca="1">NewSKULighting!P369</f>
        <v>0</v>
      </c>
      <c r="Q267" s="26">
        <f>NewSKULighting!Q369</f>
        <v>0</v>
      </c>
      <c r="R267" s="26">
        <f ca="1">NewSKULighting!R369</f>
        <v>0</v>
      </c>
      <c r="S267" s="26">
        <f>NewSKULighting!Y369</f>
        <v>0</v>
      </c>
      <c r="T267" s="26" t="str">
        <f ca="1">NewSKULighting!Z369</f>
        <v/>
      </c>
      <c r="U267" s="26">
        <f ca="1">NewSKULighting!AA369</f>
        <v>0</v>
      </c>
      <c r="V267" s="209" t="str">
        <f ca="1">NewSKULighting!AC369</f>
        <v/>
      </c>
      <c r="W267" s="209" t="str">
        <f ca="1">NewSKULighting!AD369</f>
        <v/>
      </c>
      <c r="X267" s="209" t="str">
        <f ca="1">NewSKULighting!AE369</f>
        <v/>
      </c>
      <c r="Y267" s="209">
        <f ca="1">NewSKULighting!AF369</f>
        <v>0</v>
      </c>
      <c r="Z267" s="209" t="str">
        <f>NewSKULighting!AH369</f>
        <v/>
      </c>
      <c r="AA267" s="209">
        <f>NewSKULighting!AI369</f>
        <v>0</v>
      </c>
      <c r="AB267" s="209" t="str">
        <f>NewSKULighting!AJ369</f>
        <v>NA</v>
      </c>
      <c r="AC267" s="209" t="str">
        <f>NewSKULighting!AK369</f>
        <v/>
      </c>
      <c r="AD267" s="209">
        <f ca="1">NewSKULighting!AL369</f>
        <v>0</v>
      </c>
    </row>
    <row r="268" spans="1:30" x14ac:dyDescent="0.35">
      <c r="A268" s="26">
        <f>NewSKULighting!A370</f>
        <v>0</v>
      </c>
      <c r="B268" s="26">
        <f>NewSKULighting!B370</f>
        <v>0</v>
      </c>
      <c r="C268" s="26">
        <f>NewSKULighting!C370</f>
        <v>0</v>
      </c>
      <c r="D268" s="26">
        <f>NewSKULighting!D370</f>
        <v>0</v>
      </c>
      <c r="E268" s="26">
        <f>NewSKULighting!E370</f>
        <v>0</v>
      </c>
      <c r="F268" s="26" t="str">
        <f ca="1">NewSKULighting!F370</f>
        <v/>
      </c>
      <c r="G268" s="26" t="str">
        <f>NewSKULighting!G370</f>
        <v>None</v>
      </c>
      <c r="H268" s="26">
        <f>NewSKULighting!H370</f>
        <v>0</v>
      </c>
      <c r="I268" s="26" t="str">
        <f>NewSKULighting!I370</f>
        <v/>
      </c>
      <c r="J268" s="26">
        <f>NewSKULighting!J370</f>
        <v>0</v>
      </c>
      <c r="K268" s="26" t="str">
        <f>NewSKULighting!K370</f>
        <v/>
      </c>
      <c r="L268" s="26" t="str">
        <f>NewSKULighting!L370</f>
        <v/>
      </c>
      <c r="M268" s="26" t="str">
        <f>NewSKULighting!M370</f>
        <v>None</v>
      </c>
      <c r="N268" s="26">
        <f>NewSKULighting!N370</f>
        <v>0</v>
      </c>
      <c r="O268" s="26">
        <f>NewSKULighting!O370</f>
        <v>0</v>
      </c>
      <c r="P268" s="26">
        <f ca="1">NewSKULighting!P370</f>
        <v>0</v>
      </c>
      <c r="Q268" s="26">
        <f>NewSKULighting!Q370</f>
        <v>0</v>
      </c>
      <c r="R268" s="26">
        <f ca="1">NewSKULighting!R370</f>
        <v>0</v>
      </c>
      <c r="S268" s="26">
        <f>NewSKULighting!Y370</f>
        <v>0</v>
      </c>
      <c r="T268" s="26" t="str">
        <f ca="1">NewSKULighting!Z370</f>
        <v/>
      </c>
      <c r="U268" s="26">
        <f ca="1">NewSKULighting!AA370</f>
        <v>0</v>
      </c>
      <c r="V268" s="209" t="str">
        <f ca="1">NewSKULighting!AC370</f>
        <v/>
      </c>
      <c r="W268" s="209" t="str">
        <f ca="1">NewSKULighting!AD370</f>
        <v/>
      </c>
      <c r="X268" s="209" t="str">
        <f ca="1">NewSKULighting!AE370</f>
        <v/>
      </c>
      <c r="Y268" s="209">
        <f ca="1">NewSKULighting!AF370</f>
        <v>0</v>
      </c>
      <c r="Z268" s="209" t="str">
        <f>NewSKULighting!AH370</f>
        <v/>
      </c>
      <c r="AA268" s="209">
        <f>NewSKULighting!AI370</f>
        <v>0</v>
      </c>
      <c r="AB268" s="209" t="str">
        <f>NewSKULighting!AJ370</f>
        <v>NA</v>
      </c>
      <c r="AC268" s="209" t="str">
        <f>NewSKULighting!AK370</f>
        <v/>
      </c>
      <c r="AD268" s="209">
        <f ca="1">NewSKULighting!AL370</f>
        <v>0</v>
      </c>
    </row>
    <row r="269" spans="1:30" x14ac:dyDescent="0.35">
      <c r="A269" s="26">
        <f>NewSKULighting!A371</f>
        <v>0</v>
      </c>
      <c r="B269" s="26">
        <f>NewSKULighting!B371</f>
        <v>0</v>
      </c>
      <c r="C269" s="26">
        <f>NewSKULighting!C371</f>
        <v>0</v>
      </c>
      <c r="D269" s="26">
        <f>NewSKULighting!D371</f>
        <v>0</v>
      </c>
      <c r="E269" s="26">
        <f>NewSKULighting!E371</f>
        <v>0</v>
      </c>
      <c r="F269" s="26" t="str">
        <f ca="1">NewSKULighting!F371</f>
        <v/>
      </c>
      <c r="G269" s="26" t="str">
        <f>NewSKULighting!G371</f>
        <v>None</v>
      </c>
      <c r="H269" s="26">
        <f>NewSKULighting!H371</f>
        <v>0</v>
      </c>
      <c r="I269" s="26" t="str">
        <f>NewSKULighting!I371</f>
        <v/>
      </c>
      <c r="J269" s="26">
        <f>NewSKULighting!J371</f>
        <v>0</v>
      </c>
      <c r="K269" s="26" t="str">
        <f>NewSKULighting!K371</f>
        <v/>
      </c>
      <c r="L269" s="26" t="str">
        <f>NewSKULighting!L371</f>
        <v/>
      </c>
      <c r="M269" s="26" t="str">
        <f>NewSKULighting!M371</f>
        <v>None</v>
      </c>
      <c r="N269" s="26">
        <f>NewSKULighting!N371</f>
        <v>0</v>
      </c>
      <c r="O269" s="26">
        <f>NewSKULighting!O371</f>
        <v>0</v>
      </c>
      <c r="P269" s="26">
        <f ca="1">NewSKULighting!P371</f>
        <v>0</v>
      </c>
      <c r="Q269" s="26">
        <f>NewSKULighting!Q371</f>
        <v>0</v>
      </c>
      <c r="R269" s="26">
        <f ca="1">NewSKULighting!R371</f>
        <v>0</v>
      </c>
      <c r="S269" s="26">
        <f>NewSKULighting!Y371</f>
        <v>0</v>
      </c>
      <c r="T269" s="26" t="str">
        <f ca="1">NewSKULighting!Z371</f>
        <v/>
      </c>
      <c r="U269" s="26">
        <f ca="1">NewSKULighting!AA371</f>
        <v>0</v>
      </c>
      <c r="V269" s="209" t="str">
        <f ca="1">NewSKULighting!AC371</f>
        <v/>
      </c>
      <c r="W269" s="209" t="str">
        <f ca="1">NewSKULighting!AD371</f>
        <v/>
      </c>
      <c r="X269" s="209" t="str">
        <f ca="1">NewSKULighting!AE371</f>
        <v/>
      </c>
      <c r="Y269" s="209">
        <f ca="1">NewSKULighting!AF371</f>
        <v>0</v>
      </c>
      <c r="Z269" s="209" t="str">
        <f>NewSKULighting!AH371</f>
        <v/>
      </c>
      <c r="AA269" s="209">
        <f>NewSKULighting!AI371</f>
        <v>0</v>
      </c>
      <c r="AB269" s="209" t="str">
        <f>NewSKULighting!AJ371</f>
        <v>NA</v>
      </c>
      <c r="AC269" s="209" t="str">
        <f>NewSKULighting!AK371</f>
        <v/>
      </c>
      <c r="AD269" s="209">
        <f ca="1">NewSKULighting!AL371</f>
        <v>0</v>
      </c>
    </row>
    <row r="270" spans="1:30" x14ac:dyDescent="0.35">
      <c r="A270" s="26">
        <f>NewSKULighting!A372</f>
        <v>0</v>
      </c>
      <c r="B270" s="26">
        <f>NewSKULighting!B372</f>
        <v>0</v>
      </c>
      <c r="C270" s="26">
        <f>NewSKULighting!C372</f>
        <v>0</v>
      </c>
      <c r="D270" s="26">
        <f>NewSKULighting!D372</f>
        <v>0</v>
      </c>
      <c r="E270" s="26">
        <f>NewSKULighting!E372</f>
        <v>0</v>
      </c>
      <c r="F270" s="26" t="str">
        <f ca="1">NewSKULighting!F372</f>
        <v/>
      </c>
      <c r="G270" s="26" t="str">
        <f>NewSKULighting!G372</f>
        <v>None</v>
      </c>
      <c r="H270" s="26">
        <f>NewSKULighting!H372</f>
        <v>0</v>
      </c>
      <c r="I270" s="26" t="str">
        <f>NewSKULighting!I372</f>
        <v/>
      </c>
      <c r="J270" s="26">
        <f>NewSKULighting!J372</f>
        <v>0</v>
      </c>
      <c r="K270" s="26" t="str">
        <f>NewSKULighting!K372</f>
        <v/>
      </c>
      <c r="L270" s="26" t="str">
        <f>NewSKULighting!L372</f>
        <v/>
      </c>
      <c r="M270" s="26" t="str">
        <f>NewSKULighting!M372</f>
        <v>None</v>
      </c>
      <c r="N270" s="26">
        <f>NewSKULighting!N372</f>
        <v>0</v>
      </c>
      <c r="O270" s="26">
        <f>NewSKULighting!O372</f>
        <v>0</v>
      </c>
      <c r="P270" s="26">
        <f ca="1">NewSKULighting!P372</f>
        <v>0</v>
      </c>
      <c r="Q270" s="26">
        <f>NewSKULighting!Q372</f>
        <v>0</v>
      </c>
      <c r="R270" s="26">
        <f ca="1">NewSKULighting!R372</f>
        <v>0</v>
      </c>
      <c r="S270" s="26">
        <f>NewSKULighting!Y372</f>
        <v>0</v>
      </c>
      <c r="T270" s="26" t="str">
        <f ca="1">NewSKULighting!Z372</f>
        <v/>
      </c>
      <c r="U270" s="26">
        <f ca="1">NewSKULighting!AA372</f>
        <v>0</v>
      </c>
      <c r="V270" s="209" t="str">
        <f ca="1">NewSKULighting!AC372</f>
        <v/>
      </c>
      <c r="W270" s="209" t="str">
        <f ca="1">NewSKULighting!AD372</f>
        <v/>
      </c>
      <c r="X270" s="209" t="str">
        <f ca="1">NewSKULighting!AE372</f>
        <v/>
      </c>
      <c r="Y270" s="209">
        <f ca="1">NewSKULighting!AF372</f>
        <v>0</v>
      </c>
      <c r="Z270" s="209" t="str">
        <f>NewSKULighting!AH372</f>
        <v/>
      </c>
      <c r="AA270" s="209">
        <f>NewSKULighting!AI372</f>
        <v>0</v>
      </c>
      <c r="AB270" s="209" t="str">
        <f>NewSKULighting!AJ372</f>
        <v>NA</v>
      </c>
      <c r="AC270" s="209" t="str">
        <f>NewSKULighting!AK372</f>
        <v/>
      </c>
      <c r="AD270" s="209">
        <f ca="1">NewSKULighting!AL372</f>
        <v>0</v>
      </c>
    </row>
    <row r="271" spans="1:30" x14ac:dyDescent="0.35">
      <c r="A271" s="26">
        <f>NewSKULighting!A373</f>
        <v>0</v>
      </c>
      <c r="B271" s="26">
        <f>NewSKULighting!B373</f>
        <v>0</v>
      </c>
      <c r="C271" s="26">
        <f>NewSKULighting!C373</f>
        <v>0</v>
      </c>
      <c r="D271" s="26">
        <f>NewSKULighting!D373</f>
        <v>0</v>
      </c>
      <c r="E271" s="26">
        <f>NewSKULighting!E373</f>
        <v>0</v>
      </c>
      <c r="F271" s="26" t="str">
        <f ca="1">NewSKULighting!F373</f>
        <v/>
      </c>
      <c r="G271" s="26" t="str">
        <f>NewSKULighting!G373</f>
        <v>None</v>
      </c>
      <c r="H271" s="26">
        <f>NewSKULighting!H373</f>
        <v>0</v>
      </c>
      <c r="I271" s="26" t="str">
        <f>NewSKULighting!I373</f>
        <v/>
      </c>
      <c r="J271" s="26">
        <f>NewSKULighting!J373</f>
        <v>0</v>
      </c>
      <c r="K271" s="26" t="str">
        <f>NewSKULighting!K373</f>
        <v/>
      </c>
      <c r="L271" s="26" t="str">
        <f>NewSKULighting!L373</f>
        <v/>
      </c>
      <c r="M271" s="26" t="str">
        <f>NewSKULighting!M373</f>
        <v>None</v>
      </c>
      <c r="N271" s="26">
        <f>NewSKULighting!N373</f>
        <v>0</v>
      </c>
      <c r="O271" s="26">
        <f>NewSKULighting!O373</f>
        <v>0</v>
      </c>
      <c r="P271" s="26">
        <f ca="1">NewSKULighting!P373</f>
        <v>0</v>
      </c>
      <c r="Q271" s="26">
        <f>NewSKULighting!Q373</f>
        <v>0</v>
      </c>
      <c r="R271" s="26">
        <f ca="1">NewSKULighting!R373</f>
        <v>0</v>
      </c>
      <c r="S271" s="26">
        <f>NewSKULighting!Y373</f>
        <v>0</v>
      </c>
      <c r="T271" s="26" t="str">
        <f ca="1">NewSKULighting!Z373</f>
        <v/>
      </c>
      <c r="U271" s="26">
        <f ca="1">NewSKULighting!AA373</f>
        <v>0</v>
      </c>
      <c r="V271" s="209" t="str">
        <f ca="1">NewSKULighting!AC373</f>
        <v/>
      </c>
      <c r="W271" s="209" t="str">
        <f ca="1">NewSKULighting!AD373</f>
        <v/>
      </c>
      <c r="X271" s="209" t="str">
        <f ca="1">NewSKULighting!AE373</f>
        <v/>
      </c>
      <c r="Y271" s="209">
        <f ca="1">NewSKULighting!AF373</f>
        <v>0</v>
      </c>
      <c r="Z271" s="209" t="str">
        <f>NewSKULighting!AH373</f>
        <v/>
      </c>
      <c r="AA271" s="209">
        <f>NewSKULighting!AI373</f>
        <v>0</v>
      </c>
      <c r="AB271" s="209" t="str">
        <f>NewSKULighting!AJ373</f>
        <v>NA</v>
      </c>
      <c r="AC271" s="209" t="str">
        <f>NewSKULighting!AK373</f>
        <v/>
      </c>
      <c r="AD271" s="209">
        <f ca="1">NewSKULighting!AL373</f>
        <v>0</v>
      </c>
    </row>
    <row r="272" spans="1:30" x14ac:dyDescent="0.35">
      <c r="A272" s="26">
        <f>NewSKULighting!A374</f>
        <v>0</v>
      </c>
      <c r="B272" s="26">
        <f>NewSKULighting!B374</f>
        <v>0</v>
      </c>
      <c r="C272" s="26">
        <f>NewSKULighting!C374</f>
        <v>0</v>
      </c>
      <c r="D272" s="26">
        <f>NewSKULighting!D374</f>
        <v>0</v>
      </c>
      <c r="E272" s="26">
        <f>NewSKULighting!E374</f>
        <v>0</v>
      </c>
      <c r="F272" s="26" t="str">
        <f ca="1">NewSKULighting!F374</f>
        <v/>
      </c>
      <c r="G272" s="26" t="str">
        <f>NewSKULighting!G374</f>
        <v>None</v>
      </c>
      <c r="H272" s="26">
        <f>NewSKULighting!H374</f>
        <v>0</v>
      </c>
      <c r="I272" s="26" t="str">
        <f>NewSKULighting!I374</f>
        <v/>
      </c>
      <c r="J272" s="26">
        <f>NewSKULighting!J374</f>
        <v>0</v>
      </c>
      <c r="K272" s="26" t="str">
        <f>NewSKULighting!K374</f>
        <v/>
      </c>
      <c r="L272" s="26" t="str">
        <f>NewSKULighting!L374</f>
        <v/>
      </c>
      <c r="M272" s="26" t="str">
        <f>NewSKULighting!M374</f>
        <v>None</v>
      </c>
      <c r="N272" s="26">
        <f>NewSKULighting!N374</f>
        <v>0</v>
      </c>
      <c r="O272" s="26">
        <f>NewSKULighting!O374</f>
        <v>0</v>
      </c>
      <c r="P272" s="26">
        <f ca="1">NewSKULighting!P374</f>
        <v>0</v>
      </c>
      <c r="Q272" s="26">
        <f>NewSKULighting!Q374</f>
        <v>0</v>
      </c>
      <c r="R272" s="26">
        <f ca="1">NewSKULighting!R374</f>
        <v>0</v>
      </c>
      <c r="S272" s="26">
        <f>NewSKULighting!Y374</f>
        <v>0</v>
      </c>
      <c r="T272" s="26" t="str">
        <f ca="1">NewSKULighting!Z374</f>
        <v/>
      </c>
      <c r="U272" s="26">
        <f ca="1">NewSKULighting!AA374</f>
        <v>0</v>
      </c>
      <c r="V272" s="209" t="str">
        <f ca="1">NewSKULighting!AC374</f>
        <v/>
      </c>
      <c r="W272" s="209" t="str">
        <f ca="1">NewSKULighting!AD374</f>
        <v/>
      </c>
      <c r="X272" s="209" t="str">
        <f ca="1">NewSKULighting!AE374</f>
        <v/>
      </c>
      <c r="Y272" s="209">
        <f ca="1">NewSKULighting!AF374</f>
        <v>0</v>
      </c>
      <c r="Z272" s="209" t="str">
        <f>NewSKULighting!AH374</f>
        <v/>
      </c>
      <c r="AA272" s="209">
        <f>NewSKULighting!AI374</f>
        <v>0</v>
      </c>
      <c r="AB272" s="209" t="str">
        <f>NewSKULighting!AJ374</f>
        <v>NA</v>
      </c>
      <c r="AC272" s="209" t="str">
        <f>NewSKULighting!AK374</f>
        <v/>
      </c>
      <c r="AD272" s="209">
        <f ca="1">NewSKULighting!AL374</f>
        <v>0</v>
      </c>
    </row>
    <row r="273" spans="1:30" x14ac:dyDescent="0.35">
      <c r="A273" s="26">
        <f>NewSKULighting!A375</f>
        <v>0</v>
      </c>
      <c r="B273" s="26">
        <f>NewSKULighting!B375</f>
        <v>0</v>
      </c>
      <c r="C273" s="26">
        <f>NewSKULighting!C375</f>
        <v>0</v>
      </c>
      <c r="D273" s="26">
        <f>NewSKULighting!D375</f>
        <v>0</v>
      </c>
      <c r="E273" s="26">
        <f>NewSKULighting!E375</f>
        <v>0</v>
      </c>
      <c r="F273" s="26" t="str">
        <f ca="1">NewSKULighting!F375</f>
        <v/>
      </c>
      <c r="G273" s="26" t="str">
        <f>NewSKULighting!G375</f>
        <v>None</v>
      </c>
      <c r="H273" s="26">
        <f>NewSKULighting!H375</f>
        <v>0</v>
      </c>
      <c r="I273" s="26" t="str">
        <f>NewSKULighting!I375</f>
        <v/>
      </c>
      <c r="J273" s="26">
        <f>NewSKULighting!J375</f>
        <v>0</v>
      </c>
      <c r="K273" s="26" t="str">
        <f>NewSKULighting!K375</f>
        <v/>
      </c>
      <c r="L273" s="26" t="str">
        <f>NewSKULighting!L375</f>
        <v/>
      </c>
      <c r="M273" s="26" t="str">
        <f>NewSKULighting!M375</f>
        <v>None</v>
      </c>
      <c r="N273" s="26">
        <f>NewSKULighting!N375</f>
        <v>0</v>
      </c>
      <c r="O273" s="26">
        <f>NewSKULighting!O375</f>
        <v>0</v>
      </c>
      <c r="P273" s="26">
        <f ca="1">NewSKULighting!P375</f>
        <v>0</v>
      </c>
      <c r="Q273" s="26">
        <f>NewSKULighting!Q375</f>
        <v>0</v>
      </c>
      <c r="R273" s="26">
        <f ca="1">NewSKULighting!R375</f>
        <v>0</v>
      </c>
      <c r="S273" s="26">
        <f>NewSKULighting!Y375</f>
        <v>0</v>
      </c>
      <c r="T273" s="26" t="str">
        <f ca="1">NewSKULighting!Z375</f>
        <v/>
      </c>
      <c r="U273" s="26">
        <f ca="1">NewSKULighting!AA375</f>
        <v>0</v>
      </c>
      <c r="V273" s="209" t="str">
        <f ca="1">NewSKULighting!AC375</f>
        <v/>
      </c>
      <c r="W273" s="209" t="str">
        <f ca="1">NewSKULighting!AD375</f>
        <v/>
      </c>
      <c r="X273" s="209" t="str">
        <f ca="1">NewSKULighting!AE375</f>
        <v/>
      </c>
      <c r="Y273" s="209">
        <f ca="1">NewSKULighting!AF375</f>
        <v>0</v>
      </c>
      <c r="Z273" s="209" t="str">
        <f>NewSKULighting!AH375</f>
        <v/>
      </c>
      <c r="AA273" s="209">
        <f>NewSKULighting!AI375</f>
        <v>0</v>
      </c>
      <c r="AB273" s="209" t="str">
        <f>NewSKULighting!AJ375</f>
        <v>NA</v>
      </c>
      <c r="AC273" s="209" t="str">
        <f>NewSKULighting!AK375</f>
        <v/>
      </c>
      <c r="AD273" s="209">
        <f ca="1">NewSKULighting!AL375</f>
        <v>0</v>
      </c>
    </row>
    <row r="274" spans="1:30" x14ac:dyDescent="0.35">
      <c r="A274" s="26">
        <f>NewSKULighting!A376</f>
        <v>0</v>
      </c>
      <c r="B274" s="26">
        <f>NewSKULighting!B376</f>
        <v>0</v>
      </c>
      <c r="C274" s="26">
        <f>NewSKULighting!C376</f>
        <v>0</v>
      </c>
      <c r="D274" s="26">
        <f>NewSKULighting!D376</f>
        <v>0</v>
      </c>
      <c r="E274" s="26">
        <f>NewSKULighting!E376</f>
        <v>0</v>
      </c>
      <c r="F274" s="26" t="str">
        <f ca="1">NewSKULighting!F376</f>
        <v/>
      </c>
      <c r="G274" s="26" t="str">
        <f>NewSKULighting!G376</f>
        <v>None</v>
      </c>
      <c r="H274" s="26">
        <f>NewSKULighting!H376</f>
        <v>0</v>
      </c>
      <c r="I274" s="26" t="str">
        <f>NewSKULighting!I376</f>
        <v/>
      </c>
      <c r="J274" s="26">
        <f>NewSKULighting!J376</f>
        <v>0</v>
      </c>
      <c r="K274" s="26" t="str">
        <f>NewSKULighting!K376</f>
        <v/>
      </c>
      <c r="L274" s="26" t="str">
        <f>NewSKULighting!L376</f>
        <v/>
      </c>
      <c r="M274" s="26" t="str">
        <f>NewSKULighting!M376</f>
        <v>None</v>
      </c>
      <c r="N274" s="26">
        <f>NewSKULighting!N376</f>
        <v>0</v>
      </c>
      <c r="O274" s="26">
        <f>NewSKULighting!O376</f>
        <v>0</v>
      </c>
      <c r="P274" s="26">
        <f ca="1">NewSKULighting!P376</f>
        <v>0</v>
      </c>
      <c r="Q274" s="26">
        <f>NewSKULighting!Q376</f>
        <v>0</v>
      </c>
      <c r="R274" s="26">
        <f ca="1">NewSKULighting!R376</f>
        <v>0</v>
      </c>
      <c r="S274" s="26">
        <f>NewSKULighting!Y376</f>
        <v>0</v>
      </c>
      <c r="T274" s="26" t="str">
        <f ca="1">NewSKULighting!Z376</f>
        <v/>
      </c>
      <c r="U274" s="26">
        <f ca="1">NewSKULighting!AA376</f>
        <v>0</v>
      </c>
      <c r="V274" s="209" t="str">
        <f ca="1">NewSKULighting!AC376</f>
        <v/>
      </c>
      <c r="W274" s="209" t="str">
        <f ca="1">NewSKULighting!AD376</f>
        <v/>
      </c>
      <c r="X274" s="209" t="str">
        <f ca="1">NewSKULighting!AE376</f>
        <v/>
      </c>
      <c r="Y274" s="209">
        <f ca="1">NewSKULighting!AF376</f>
        <v>0</v>
      </c>
      <c r="Z274" s="209" t="str">
        <f>NewSKULighting!AH376</f>
        <v/>
      </c>
      <c r="AA274" s="209">
        <f>NewSKULighting!AI376</f>
        <v>0</v>
      </c>
      <c r="AB274" s="209" t="str">
        <f>NewSKULighting!AJ376</f>
        <v>NA</v>
      </c>
      <c r="AC274" s="209" t="str">
        <f>NewSKULighting!AK376</f>
        <v/>
      </c>
      <c r="AD274" s="209">
        <f ca="1">NewSKULighting!AL376</f>
        <v>0</v>
      </c>
    </row>
    <row r="275" spans="1:30" x14ac:dyDescent="0.35">
      <c r="A275" s="26">
        <f>NewSKULighting!A377</f>
        <v>0</v>
      </c>
      <c r="B275" s="26">
        <f>NewSKULighting!B377</f>
        <v>0</v>
      </c>
      <c r="C275" s="26">
        <f>NewSKULighting!C377</f>
        <v>0</v>
      </c>
      <c r="D275" s="26">
        <f>NewSKULighting!D377</f>
        <v>0</v>
      </c>
      <c r="E275" s="26">
        <f>NewSKULighting!E377</f>
        <v>0</v>
      </c>
      <c r="F275" s="26" t="str">
        <f ca="1">NewSKULighting!F377</f>
        <v/>
      </c>
      <c r="G275" s="26" t="str">
        <f>NewSKULighting!G377</f>
        <v>None</v>
      </c>
      <c r="H275" s="26">
        <f>NewSKULighting!H377</f>
        <v>0</v>
      </c>
      <c r="I275" s="26" t="str">
        <f>NewSKULighting!I377</f>
        <v/>
      </c>
      <c r="J275" s="26">
        <f>NewSKULighting!J377</f>
        <v>0</v>
      </c>
      <c r="K275" s="26" t="str">
        <f>NewSKULighting!K377</f>
        <v/>
      </c>
      <c r="L275" s="26" t="str">
        <f>NewSKULighting!L377</f>
        <v/>
      </c>
      <c r="M275" s="26" t="str">
        <f>NewSKULighting!M377</f>
        <v>None</v>
      </c>
      <c r="N275" s="26">
        <f>NewSKULighting!N377</f>
        <v>0</v>
      </c>
      <c r="O275" s="26">
        <f>NewSKULighting!O377</f>
        <v>0</v>
      </c>
      <c r="P275" s="26">
        <f ca="1">NewSKULighting!P377</f>
        <v>0</v>
      </c>
      <c r="Q275" s="26">
        <f>NewSKULighting!Q377</f>
        <v>0</v>
      </c>
      <c r="R275" s="26">
        <f ca="1">NewSKULighting!R377</f>
        <v>0</v>
      </c>
      <c r="S275" s="26">
        <f>NewSKULighting!Y377</f>
        <v>0</v>
      </c>
      <c r="T275" s="26" t="str">
        <f ca="1">NewSKULighting!Z377</f>
        <v/>
      </c>
      <c r="U275" s="26">
        <f ca="1">NewSKULighting!AA377</f>
        <v>0</v>
      </c>
      <c r="V275" s="209" t="str">
        <f ca="1">NewSKULighting!AC377</f>
        <v/>
      </c>
      <c r="W275" s="209" t="str">
        <f ca="1">NewSKULighting!AD377</f>
        <v/>
      </c>
      <c r="X275" s="209" t="str">
        <f ca="1">NewSKULighting!AE377</f>
        <v/>
      </c>
      <c r="Y275" s="209">
        <f ca="1">NewSKULighting!AF377</f>
        <v>0</v>
      </c>
      <c r="Z275" s="209" t="str">
        <f>NewSKULighting!AH377</f>
        <v/>
      </c>
      <c r="AA275" s="209">
        <f>NewSKULighting!AI377</f>
        <v>0</v>
      </c>
      <c r="AB275" s="209" t="str">
        <f>NewSKULighting!AJ377</f>
        <v>NA</v>
      </c>
      <c r="AC275" s="209" t="str">
        <f>NewSKULighting!AK377</f>
        <v/>
      </c>
      <c r="AD275" s="209">
        <f ca="1">NewSKULighting!AL377</f>
        <v>0</v>
      </c>
    </row>
    <row r="276" spans="1:30" x14ac:dyDescent="0.35">
      <c r="A276" s="26">
        <f>NewSKULighting!A378</f>
        <v>0</v>
      </c>
      <c r="B276" s="26">
        <f>NewSKULighting!B378</f>
        <v>0</v>
      </c>
      <c r="C276" s="26">
        <f>NewSKULighting!C378</f>
        <v>0</v>
      </c>
      <c r="D276" s="26">
        <f>NewSKULighting!D378</f>
        <v>0</v>
      </c>
      <c r="E276" s="26">
        <f>NewSKULighting!E378</f>
        <v>0</v>
      </c>
      <c r="F276" s="26" t="str">
        <f ca="1">NewSKULighting!F378</f>
        <v/>
      </c>
      <c r="G276" s="26" t="str">
        <f>NewSKULighting!G378</f>
        <v>None</v>
      </c>
      <c r="H276" s="26">
        <f>NewSKULighting!H378</f>
        <v>0</v>
      </c>
      <c r="I276" s="26" t="str">
        <f>NewSKULighting!I378</f>
        <v/>
      </c>
      <c r="J276" s="26">
        <f>NewSKULighting!J378</f>
        <v>0</v>
      </c>
      <c r="K276" s="26" t="str">
        <f>NewSKULighting!K378</f>
        <v/>
      </c>
      <c r="L276" s="26" t="str">
        <f>NewSKULighting!L378</f>
        <v/>
      </c>
      <c r="M276" s="26" t="str">
        <f>NewSKULighting!M378</f>
        <v>None</v>
      </c>
      <c r="N276" s="26">
        <f>NewSKULighting!N378</f>
        <v>0</v>
      </c>
      <c r="O276" s="26">
        <f>NewSKULighting!O378</f>
        <v>0</v>
      </c>
      <c r="P276" s="26">
        <f ca="1">NewSKULighting!P378</f>
        <v>0</v>
      </c>
      <c r="Q276" s="26">
        <f>NewSKULighting!Q378</f>
        <v>0</v>
      </c>
      <c r="R276" s="26">
        <f ca="1">NewSKULighting!R378</f>
        <v>0</v>
      </c>
      <c r="S276" s="26">
        <f>NewSKULighting!Y378</f>
        <v>0</v>
      </c>
      <c r="T276" s="26" t="str">
        <f ca="1">NewSKULighting!Z378</f>
        <v/>
      </c>
      <c r="U276" s="26">
        <f ca="1">NewSKULighting!AA378</f>
        <v>0</v>
      </c>
      <c r="V276" s="209" t="str">
        <f ca="1">NewSKULighting!AC378</f>
        <v/>
      </c>
      <c r="W276" s="209" t="str">
        <f ca="1">NewSKULighting!AD378</f>
        <v/>
      </c>
      <c r="X276" s="209" t="str">
        <f ca="1">NewSKULighting!AE378</f>
        <v/>
      </c>
      <c r="Y276" s="209">
        <f ca="1">NewSKULighting!AF378</f>
        <v>0</v>
      </c>
      <c r="Z276" s="209" t="str">
        <f>NewSKULighting!AH378</f>
        <v/>
      </c>
      <c r="AA276" s="209">
        <f>NewSKULighting!AI378</f>
        <v>0</v>
      </c>
      <c r="AB276" s="209" t="str">
        <f>NewSKULighting!AJ378</f>
        <v>NA</v>
      </c>
      <c r="AC276" s="209" t="str">
        <f>NewSKULighting!AK378</f>
        <v/>
      </c>
      <c r="AD276" s="209">
        <f ca="1">NewSKULighting!AL378</f>
        <v>0</v>
      </c>
    </row>
    <row r="277" spans="1:30" x14ac:dyDescent="0.35">
      <c r="A277" s="26">
        <f>NewSKULighting!A379</f>
        <v>0</v>
      </c>
      <c r="B277" s="26">
        <f>NewSKULighting!B379</f>
        <v>0</v>
      </c>
      <c r="C277" s="26">
        <f>NewSKULighting!C379</f>
        <v>0</v>
      </c>
      <c r="D277" s="26">
        <f>NewSKULighting!D379</f>
        <v>0</v>
      </c>
      <c r="E277" s="26">
        <f>NewSKULighting!E379</f>
        <v>0</v>
      </c>
      <c r="F277" s="26" t="str">
        <f ca="1">NewSKULighting!F379</f>
        <v/>
      </c>
      <c r="G277" s="26" t="str">
        <f>NewSKULighting!G379</f>
        <v>None</v>
      </c>
      <c r="H277" s="26">
        <f>NewSKULighting!H379</f>
        <v>0</v>
      </c>
      <c r="I277" s="26" t="str">
        <f>NewSKULighting!I379</f>
        <v/>
      </c>
      <c r="J277" s="26">
        <f>NewSKULighting!J379</f>
        <v>0</v>
      </c>
      <c r="K277" s="26" t="str">
        <f>NewSKULighting!K379</f>
        <v/>
      </c>
      <c r="L277" s="26" t="str">
        <f>NewSKULighting!L379</f>
        <v/>
      </c>
      <c r="M277" s="26" t="str">
        <f>NewSKULighting!M379</f>
        <v>None</v>
      </c>
      <c r="N277" s="26">
        <f>NewSKULighting!N379</f>
        <v>0</v>
      </c>
      <c r="O277" s="26">
        <f>NewSKULighting!O379</f>
        <v>0</v>
      </c>
      <c r="P277" s="26">
        <f ca="1">NewSKULighting!P379</f>
        <v>0</v>
      </c>
      <c r="Q277" s="26">
        <f>NewSKULighting!Q379</f>
        <v>0</v>
      </c>
      <c r="R277" s="26">
        <f ca="1">NewSKULighting!R379</f>
        <v>0</v>
      </c>
      <c r="S277" s="26">
        <f>NewSKULighting!Y379</f>
        <v>0</v>
      </c>
      <c r="T277" s="26" t="str">
        <f ca="1">NewSKULighting!Z379</f>
        <v/>
      </c>
      <c r="U277" s="26">
        <f ca="1">NewSKULighting!AA379</f>
        <v>0</v>
      </c>
      <c r="V277" s="209" t="str">
        <f ca="1">NewSKULighting!AC379</f>
        <v/>
      </c>
      <c r="W277" s="209" t="str">
        <f ca="1">NewSKULighting!AD379</f>
        <v/>
      </c>
      <c r="X277" s="209" t="str">
        <f ca="1">NewSKULighting!AE379</f>
        <v/>
      </c>
      <c r="Y277" s="209">
        <f ca="1">NewSKULighting!AF379</f>
        <v>0</v>
      </c>
      <c r="Z277" s="209" t="str">
        <f>NewSKULighting!AH379</f>
        <v/>
      </c>
      <c r="AA277" s="209">
        <f>NewSKULighting!AI379</f>
        <v>0</v>
      </c>
      <c r="AB277" s="209" t="str">
        <f>NewSKULighting!AJ379</f>
        <v>NA</v>
      </c>
      <c r="AC277" s="209" t="str">
        <f>NewSKULighting!AK379</f>
        <v/>
      </c>
      <c r="AD277" s="209">
        <f ca="1">NewSKULighting!AL379</f>
        <v>0</v>
      </c>
    </row>
    <row r="278" spans="1:30" x14ac:dyDescent="0.35">
      <c r="A278" s="26">
        <f>NewSKULighting!A380</f>
        <v>0</v>
      </c>
      <c r="B278" s="26">
        <f>NewSKULighting!B380</f>
        <v>0</v>
      </c>
      <c r="C278" s="26">
        <f>NewSKULighting!C380</f>
        <v>0</v>
      </c>
      <c r="D278" s="26">
        <f>NewSKULighting!D380</f>
        <v>0</v>
      </c>
      <c r="E278" s="26">
        <f>NewSKULighting!E380</f>
        <v>0</v>
      </c>
      <c r="F278" s="26" t="str">
        <f ca="1">NewSKULighting!F380</f>
        <v/>
      </c>
      <c r="G278" s="26" t="str">
        <f>NewSKULighting!G380</f>
        <v>None</v>
      </c>
      <c r="H278" s="26">
        <f>NewSKULighting!H380</f>
        <v>0</v>
      </c>
      <c r="I278" s="26" t="str">
        <f>NewSKULighting!I380</f>
        <v/>
      </c>
      <c r="J278" s="26">
        <f>NewSKULighting!J380</f>
        <v>0</v>
      </c>
      <c r="K278" s="26" t="str">
        <f>NewSKULighting!K380</f>
        <v/>
      </c>
      <c r="L278" s="26" t="str">
        <f>NewSKULighting!L380</f>
        <v/>
      </c>
      <c r="M278" s="26" t="str">
        <f>NewSKULighting!M380</f>
        <v>None</v>
      </c>
      <c r="N278" s="26">
        <f>NewSKULighting!N380</f>
        <v>0</v>
      </c>
      <c r="O278" s="26">
        <f>NewSKULighting!O380</f>
        <v>0</v>
      </c>
      <c r="P278" s="26">
        <f ca="1">NewSKULighting!P380</f>
        <v>0</v>
      </c>
      <c r="Q278" s="26">
        <f>NewSKULighting!Q380</f>
        <v>0</v>
      </c>
      <c r="R278" s="26">
        <f ca="1">NewSKULighting!R380</f>
        <v>0</v>
      </c>
      <c r="S278" s="26">
        <f>NewSKULighting!Y380</f>
        <v>0</v>
      </c>
      <c r="T278" s="26" t="str">
        <f ca="1">NewSKULighting!Z380</f>
        <v/>
      </c>
      <c r="U278" s="26">
        <f ca="1">NewSKULighting!AA380</f>
        <v>0</v>
      </c>
      <c r="V278" s="209" t="str">
        <f ca="1">NewSKULighting!AC380</f>
        <v/>
      </c>
      <c r="W278" s="209" t="str">
        <f ca="1">NewSKULighting!AD380</f>
        <v/>
      </c>
      <c r="X278" s="209" t="str">
        <f ca="1">NewSKULighting!AE380</f>
        <v/>
      </c>
      <c r="Y278" s="209">
        <f ca="1">NewSKULighting!AF380</f>
        <v>0</v>
      </c>
      <c r="Z278" s="209" t="str">
        <f>NewSKULighting!AH380</f>
        <v/>
      </c>
      <c r="AA278" s="209">
        <f>NewSKULighting!AI380</f>
        <v>0</v>
      </c>
      <c r="AB278" s="209" t="str">
        <f>NewSKULighting!AJ380</f>
        <v>NA</v>
      </c>
      <c r="AC278" s="209" t="str">
        <f>NewSKULighting!AK380</f>
        <v/>
      </c>
      <c r="AD278" s="209">
        <f ca="1">NewSKULighting!AL380</f>
        <v>0</v>
      </c>
    </row>
    <row r="279" spans="1:30" x14ac:dyDescent="0.35">
      <c r="A279" s="26">
        <f>NewSKULighting!A381</f>
        <v>0</v>
      </c>
      <c r="B279" s="26">
        <f>NewSKULighting!B381</f>
        <v>0</v>
      </c>
      <c r="C279" s="26">
        <f>NewSKULighting!C381</f>
        <v>0</v>
      </c>
      <c r="D279" s="26">
        <f>NewSKULighting!D381</f>
        <v>0</v>
      </c>
      <c r="E279" s="26">
        <f>NewSKULighting!E381</f>
        <v>0</v>
      </c>
      <c r="F279" s="26" t="str">
        <f ca="1">NewSKULighting!F381</f>
        <v/>
      </c>
      <c r="G279" s="26" t="str">
        <f>NewSKULighting!G381</f>
        <v>None</v>
      </c>
      <c r="H279" s="26">
        <f>NewSKULighting!H381</f>
        <v>0</v>
      </c>
      <c r="I279" s="26" t="str">
        <f>NewSKULighting!I381</f>
        <v/>
      </c>
      <c r="J279" s="26">
        <f>NewSKULighting!J381</f>
        <v>0</v>
      </c>
      <c r="K279" s="26" t="str">
        <f>NewSKULighting!K381</f>
        <v/>
      </c>
      <c r="L279" s="26" t="str">
        <f>NewSKULighting!L381</f>
        <v/>
      </c>
      <c r="M279" s="26" t="str">
        <f>NewSKULighting!M381</f>
        <v>None</v>
      </c>
      <c r="N279" s="26">
        <f>NewSKULighting!N381</f>
        <v>0</v>
      </c>
      <c r="O279" s="26">
        <f>NewSKULighting!O381</f>
        <v>0</v>
      </c>
      <c r="P279" s="26">
        <f ca="1">NewSKULighting!P381</f>
        <v>0</v>
      </c>
      <c r="Q279" s="26">
        <f>NewSKULighting!Q381</f>
        <v>0</v>
      </c>
      <c r="R279" s="26">
        <f ca="1">NewSKULighting!R381</f>
        <v>0</v>
      </c>
      <c r="S279" s="26">
        <f>NewSKULighting!Y381</f>
        <v>0</v>
      </c>
      <c r="T279" s="26" t="str">
        <f ca="1">NewSKULighting!Z381</f>
        <v/>
      </c>
      <c r="U279" s="26">
        <f ca="1">NewSKULighting!AA381</f>
        <v>0</v>
      </c>
      <c r="V279" s="209" t="str">
        <f ca="1">NewSKULighting!AC381</f>
        <v/>
      </c>
      <c r="W279" s="209" t="str">
        <f ca="1">NewSKULighting!AD381</f>
        <v/>
      </c>
      <c r="X279" s="209" t="str">
        <f ca="1">NewSKULighting!AE381</f>
        <v/>
      </c>
      <c r="Y279" s="209">
        <f ca="1">NewSKULighting!AF381</f>
        <v>0</v>
      </c>
      <c r="Z279" s="209" t="str">
        <f>NewSKULighting!AH381</f>
        <v/>
      </c>
      <c r="AA279" s="209">
        <f>NewSKULighting!AI381</f>
        <v>0</v>
      </c>
      <c r="AB279" s="209" t="str">
        <f>NewSKULighting!AJ381</f>
        <v>NA</v>
      </c>
      <c r="AC279" s="209" t="str">
        <f>NewSKULighting!AK381</f>
        <v/>
      </c>
      <c r="AD279" s="209">
        <f ca="1">NewSKULighting!AL381</f>
        <v>0</v>
      </c>
    </row>
    <row r="280" spans="1:30" x14ac:dyDescent="0.35">
      <c r="A280" s="26">
        <f>NewSKULighting!A382</f>
        <v>0</v>
      </c>
      <c r="B280" s="26">
        <f>NewSKULighting!B382</f>
        <v>0</v>
      </c>
      <c r="C280" s="26">
        <f>NewSKULighting!C382</f>
        <v>0</v>
      </c>
      <c r="D280" s="26">
        <f>NewSKULighting!D382</f>
        <v>0</v>
      </c>
      <c r="E280" s="26">
        <f>NewSKULighting!E382</f>
        <v>0</v>
      </c>
      <c r="F280" s="26" t="str">
        <f ca="1">NewSKULighting!F382</f>
        <v/>
      </c>
      <c r="G280" s="26" t="str">
        <f>NewSKULighting!G382</f>
        <v>None</v>
      </c>
      <c r="H280" s="26">
        <f>NewSKULighting!H382</f>
        <v>0</v>
      </c>
      <c r="I280" s="26" t="str">
        <f>NewSKULighting!I382</f>
        <v/>
      </c>
      <c r="J280" s="26">
        <f>NewSKULighting!J382</f>
        <v>0</v>
      </c>
      <c r="K280" s="26" t="str">
        <f>NewSKULighting!K382</f>
        <v/>
      </c>
      <c r="L280" s="26" t="str">
        <f>NewSKULighting!L382</f>
        <v/>
      </c>
      <c r="M280" s="26" t="str">
        <f>NewSKULighting!M382</f>
        <v>None</v>
      </c>
      <c r="N280" s="26">
        <f>NewSKULighting!N382</f>
        <v>0</v>
      </c>
      <c r="O280" s="26">
        <f>NewSKULighting!O382</f>
        <v>0</v>
      </c>
      <c r="P280" s="26">
        <f ca="1">NewSKULighting!P382</f>
        <v>0</v>
      </c>
      <c r="Q280" s="26">
        <f>NewSKULighting!Q382</f>
        <v>0</v>
      </c>
      <c r="R280" s="26">
        <f ca="1">NewSKULighting!R382</f>
        <v>0</v>
      </c>
      <c r="S280" s="26">
        <f>NewSKULighting!Y382</f>
        <v>0</v>
      </c>
      <c r="T280" s="26" t="str">
        <f ca="1">NewSKULighting!Z382</f>
        <v/>
      </c>
      <c r="U280" s="26">
        <f ca="1">NewSKULighting!AA382</f>
        <v>0</v>
      </c>
      <c r="V280" s="209" t="str">
        <f ca="1">NewSKULighting!AC382</f>
        <v/>
      </c>
      <c r="W280" s="209" t="str">
        <f ca="1">NewSKULighting!AD382</f>
        <v/>
      </c>
      <c r="X280" s="209" t="str">
        <f ca="1">NewSKULighting!AE382</f>
        <v/>
      </c>
      <c r="Y280" s="209">
        <f ca="1">NewSKULighting!AF382</f>
        <v>0</v>
      </c>
      <c r="Z280" s="209" t="str">
        <f>NewSKULighting!AH382</f>
        <v/>
      </c>
      <c r="AA280" s="209">
        <f>NewSKULighting!AI382</f>
        <v>0</v>
      </c>
      <c r="AB280" s="209" t="str">
        <f>NewSKULighting!AJ382</f>
        <v>NA</v>
      </c>
      <c r="AC280" s="209" t="str">
        <f>NewSKULighting!AK382</f>
        <v/>
      </c>
      <c r="AD280" s="209">
        <f ca="1">NewSKULighting!AL382</f>
        <v>0</v>
      </c>
    </row>
    <row r="281" spans="1:30" x14ac:dyDescent="0.35">
      <c r="A281" s="26">
        <f>NewSKULighting!A383</f>
        <v>0</v>
      </c>
      <c r="B281" s="26">
        <f>NewSKULighting!B383</f>
        <v>0</v>
      </c>
      <c r="C281" s="26">
        <f>NewSKULighting!C383</f>
        <v>0</v>
      </c>
      <c r="D281" s="26">
        <f>NewSKULighting!D383</f>
        <v>0</v>
      </c>
      <c r="E281" s="26">
        <f>NewSKULighting!E383</f>
        <v>0</v>
      </c>
      <c r="F281" s="26" t="str">
        <f ca="1">NewSKULighting!F383</f>
        <v/>
      </c>
      <c r="G281" s="26" t="str">
        <f>NewSKULighting!G383</f>
        <v>None</v>
      </c>
      <c r="H281" s="26">
        <f>NewSKULighting!H383</f>
        <v>0</v>
      </c>
      <c r="I281" s="26" t="str">
        <f>NewSKULighting!I383</f>
        <v/>
      </c>
      <c r="J281" s="26">
        <f>NewSKULighting!J383</f>
        <v>0</v>
      </c>
      <c r="K281" s="26" t="str">
        <f>NewSKULighting!K383</f>
        <v/>
      </c>
      <c r="L281" s="26" t="str">
        <f>NewSKULighting!L383</f>
        <v/>
      </c>
      <c r="M281" s="26" t="str">
        <f>NewSKULighting!M383</f>
        <v>None</v>
      </c>
      <c r="N281" s="26">
        <f>NewSKULighting!N383</f>
        <v>0</v>
      </c>
      <c r="O281" s="26">
        <f>NewSKULighting!O383</f>
        <v>0</v>
      </c>
      <c r="P281" s="26">
        <f ca="1">NewSKULighting!P383</f>
        <v>0</v>
      </c>
      <c r="Q281" s="26">
        <f>NewSKULighting!Q383</f>
        <v>0</v>
      </c>
      <c r="R281" s="26">
        <f ca="1">NewSKULighting!R383</f>
        <v>0</v>
      </c>
      <c r="S281" s="26">
        <f>NewSKULighting!Y383</f>
        <v>0</v>
      </c>
      <c r="T281" s="26" t="str">
        <f ca="1">NewSKULighting!Z383</f>
        <v/>
      </c>
      <c r="U281" s="26">
        <f ca="1">NewSKULighting!AA383</f>
        <v>0</v>
      </c>
      <c r="V281" s="209" t="str">
        <f ca="1">NewSKULighting!AC383</f>
        <v/>
      </c>
      <c r="W281" s="209" t="str">
        <f ca="1">NewSKULighting!AD383</f>
        <v/>
      </c>
      <c r="X281" s="209" t="str">
        <f ca="1">NewSKULighting!AE383</f>
        <v/>
      </c>
      <c r="Y281" s="209">
        <f ca="1">NewSKULighting!AF383</f>
        <v>0</v>
      </c>
      <c r="Z281" s="209" t="str">
        <f>NewSKULighting!AH383</f>
        <v/>
      </c>
      <c r="AA281" s="209">
        <f>NewSKULighting!AI383</f>
        <v>0</v>
      </c>
      <c r="AB281" s="209" t="str">
        <f>NewSKULighting!AJ383</f>
        <v>NA</v>
      </c>
      <c r="AC281" s="209" t="str">
        <f>NewSKULighting!AK383</f>
        <v/>
      </c>
      <c r="AD281" s="209">
        <f ca="1">NewSKULighting!AL383</f>
        <v>0</v>
      </c>
    </row>
    <row r="282" spans="1:30" x14ac:dyDescent="0.35">
      <c r="A282" s="26">
        <f>NewSKULighting!A384</f>
        <v>0</v>
      </c>
      <c r="B282" s="26">
        <f>NewSKULighting!B384</f>
        <v>0</v>
      </c>
      <c r="C282" s="26">
        <f>NewSKULighting!C384</f>
        <v>0</v>
      </c>
      <c r="D282" s="26">
        <f>NewSKULighting!D384</f>
        <v>0</v>
      </c>
      <c r="E282" s="26">
        <f>NewSKULighting!E384</f>
        <v>0</v>
      </c>
      <c r="F282" s="26" t="str">
        <f ca="1">NewSKULighting!F384</f>
        <v/>
      </c>
      <c r="G282" s="26" t="str">
        <f>NewSKULighting!G384</f>
        <v>None</v>
      </c>
      <c r="H282" s="26">
        <f>NewSKULighting!H384</f>
        <v>0</v>
      </c>
      <c r="I282" s="26" t="str">
        <f>NewSKULighting!I384</f>
        <v/>
      </c>
      <c r="J282" s="26">
        <f>NewSKULighting!J384</f>
        <v>0</v>
      </c>
      <c r="K282" s="26" t="str">
        <f>NewSKULighting!K384</f>
        <v/>
      </c>
      <c r="L282" s="26" t="str">
        <f>NewSKULighting!L384</f>
        <v/>
      </c>
      <c r="M282" s="26" t="str">
        <f>NewSKULighting!M384</f>
        <v>None</v>
      </c>
      <c r="N282" s="26">
        <f>NewSKULighting!N384</f>
        <v>0</v>
      </c>
      <c r="O282" s="26">
        <f>NewSKULighting!O384</f>
        <v>0</v>
      </c>
      <c r="P282" s="26">
        <f ca="1">NewSKULighting!P384</f>
        <v>0</v>
      </c>
      <c r="Q282" s="26">
        <f>NewSKULighting!Q384</f>
        <v>0</v>
      </c>
      <c r="R282" s="26">
        <f ca="1">NewSKULighting!R384</f>
        <v>0</v>
      </c>
      <c r="S282" s="26">
        <f>NewSKULighting!Y384</f>
        <v>0</v>
      </c>
      <c r="T282" s="26" t="str">
        <f ca="1">NewSKULighting!Z384</f>
        <v/>
      </c>
      <c r="U282" s="26">
        <f ca="1">NewSKULighting!AA384</f>
        <v>0</v>
      </c>
      <c r="V282" s="209" t="str">
        <f ca="1">NewSKULighting!AC384</f>
        <v/>
      </c>
      <c r="W282" s="209" t="str">
        <f ca="1">NewSKULighting!AD384</f>
        <v/>
      </c>
      <c r="X282" s="209" t="str">
        <f ca="1">NewSKULighting!AE384</f>
        <v/>
      </c>
      <c r="Y282" s="209">
        <f ca="1">NewSKULighting!AF384</f>
        <v>0</v>
      </c>
      <c r="Z282" s="209" t="str">
        <f>NewSKULighting!AH384</f>
        <v/>
      </c>
      <c r="AA282" s="209">
        <f>NewSKULighting!AI384</f>
        <v>0</v>
      </c>
      <c r="AB282" s="209" t="str">
        <f>NewSKULighting!AJ384</f>
        <v>NA</v>
      </c>
      <c r="AC282" s="209" t="str">
        <f>NewSKULighting!AK384</f>
        <v/>
      </c>
      <c r="AD282" s="209">
        <f ca="1">NewSKULighting!AL384</f>
        <v>0</v>
      </c>
    </row>
    <row r="283" spans="1:30" x14ac:dyDescent="0.35">
      <c r="A283" s="26">
        <f>NewSKULighting!A385</f>
        <v>0</v>
      </c>
      <c r="B283" s="26">
        <f>NewSKULighting!B385</f>
        <v>0</v>
      </c>
      <c r="C283" s="26">
        <f>NewSKULighting!C385</f>
        <v>0</v>
      </c>
      <c r="D283" s="26">
        <f>NewSKULighting!D385</f>
        <v>0</v>
      </c>
      <c r="E283" s="26">
        <f>NewSKULighting!E385</f>
        <v>0</v>
      </c>
      <c r="F283" s="26" t="str">
        <f ca="1">NewSKULighting!F385</f>
        <v/>
      </c>
      <c r="G283" s="26" t="str">
        <f>NewSKULighting!G385</f>
        <v>None</v>
      </c>
      <c r="H283" s="26">
        <f>NewSKULighting!H385</f>
        <v>0</v>
      </c>
      <c r="I283" s="26" t="str">
        <f>NewSKULighting!I385</f>
        <v/>
      </c>
      <c r="J283" s="26">
        <f>NewSKULighting!J385</f>
        <v>0</v>
      </c>
      <c r="K283" s="26" t="str">
        <f>NewSKULighting!K385</f>
        <v/>
      </c>
      <c r="L283" s="26" t="str">
        <f>NewSKULighting!L385</f>
        <v/>
      </c>
      <c r="M283" s="26" t="str">
        <f>NewSKULighting!M385</f>
        <v>None</v>
      </c>
      <c r="N283" s="26">
        <f>NewSKULighting!N385</f>
        <v>0</v>
      </c>
      <c r="O283" s="26">
        <f>NewSKULighting!O385</f>
        <v>0</v>
      </c>
      <c r="P283" s="26">
        <f ca="1">NewSKULighting!P385</f>
        <v>0</v>
      </c>
      <c r="Q283" s="26">
        <f>NewSKULighting!Q385</f>
        <v>0</v>
      </c>
      <c r="R283" s="26">
        <f ca="1">NewSKULighting!R385</f>
        <v>0</v>
      </c>
      <c r="S283" s="26">
        <f>NewSKULighting!Y385</f>
        <v>0</v>
      </c>
      <c r="T283" s="26" t="str">
        <f ca="1">NewSKULighting!Z385</f>
        <v/>
      </c>
      <c r="U283" s="26">
        <f ca="1">NewSKULighting!AA385</f>
        <v>0</v>
      </c>
      <c r="V283" s="209" t="str">
        <f ca="1">NewSKULighting!AC385</f>
        <v/>
      </c>
      <c r="W283" s="209" t="str">
        <f ca="1">NewSKULighting!AD385</f>
        <v/>
      </c>
      <c r="X283" s="209" t="str">
        <f ca="1">NewSKULighting!AE385</f>
        <v/>
      </c>
      <c r="Y283" s="209">
        <f ca="1">NewSKULighting!AF385</f>
        <v>0</v>
      </c>
      <c r="Z283" s="209" t="str">
        <f>NewSKULighting!AH385</f>
        <v/>
      </c>
      <c r="AA283" s="209">
        <f>NewSKULighting!AI385</f>
        <v>0</v>
      </c>
      <c r="AB283" s="209" t="str">
        <f>NewSKULighting!AJ385</f>
        <v>NA</v>
      </c>
      <c r="AC283" s="209" t="str">
        <f>NewSKULighting!AK385</f>
        <v/>
      </c>
      <c r="AD283" s="209">
        <f ca="1">NewSKULighting!AL385</f>
        <v>0</v>
      </c>
    </row>
    <row r="284" spans="1:30" x14ac:dyDescent="0.35">
      <c r="A284" s="26">
        <f>NewSKULighting!A386</f>
        <v>0</v>
      </c>
      <c r="B284" s="26">
        <f>NewSKULighting!B386</f>
        <v>0</v>
      </c>
      <c r="C284" s="26">
        <f>NewSKULighting!C386</f>
        <v>0</v>
      </c>
      <c r="D284" s="26">
        <f>NewSKULighting!D386</f>
        <v>0</v>
      </c>
      <c r="E284" s="26">
        <f>NewSKULighting!E386</f>
        <v>0</v>
      </c>
      <c r="F284" s="26" t="str">
        <f ca="1">NewSKULighting!F386</f>
        <v/>
      </c>
      <c r="G284" s="26" t="str">
        <f>NewSKULighting!G386</f>
        <v>None</v>
      </c>
      <c r="H284" s="26">
        <f>NewSKULighting!H386</f>
        <v>0</v>
      </c>
      <c r="I284" s="26" t="str">
        <f>NewSKULighting!I386</f>
        <v/>
      </c>
      <c r="J284" s="26">
        <f>NewSKULighting!J386</f>
        <v>0</v>
      </c>
      <c r="K284" s="26" t="str">
        <f>NewSKULighting!K386</f>
        <v/>
      </c>
      <c r="L284" s="26" t="str">
        <f>NewSKULighting!L386</f>
        <v/>
      </c>
      <c r="M284" s="26" t="str">
        <f>NewSKULighting!M386</f>
        <v>None</v>
      </c>
      <c r="N284" s="26">
        <f>NewSKULighting!N386</f>
        <v>0</v>
      </c>
      <c r="O284" s="26">
        <f>NewSKULighting!O386</f>
        <v>0</v>
      </c>
      <c r="P284" s="26">
        <f ca="1">NewSKULighting!P386</f>
        <v>0</v>
      </c>
      <c r="Q284" s="26">
        <f>NewSKULighting!Q386</f>
        <v>0</v>
      </c>
      <c r="R284" s="26">
        <f ca="1">NewSKULighting!R386</f>
        <v>0</v>
      </c>
      <c r="S284" s="26">
        <f>NewSKULighting!Y386</f>
        <v>0</v>
      </c>
      <c r="T284" s="26" t="str">
        <f ca="1">NewSKULighting!Z386</f>
        <v/>
      </c>
      <c r="U284" s="26">
        <f ca="1">NewSKULighting!AA386</f>
        <v>0</v>
      </c>
      <c r="V284" s="209" t="str">
        <f ca="1">NewSKULighting!AC386</f>
        <v/>
      </c>
      <c r="W284" s="209" t="str">
        <f ca="1">NewSKULighting!AD386</f>
        <v/>
      </c>
      <c r="X284" s="209" t="str">
        <f ca="1">NewSKULighting!AE386</f>
        <v/>
      </c>
      <c r="Y284" s="209">
        <f ca="1">NewSKULighting!AF386</f>
        <v>0</v>
      </c>
      <c r="Z284" s="209" t="str">
        <f>NewSKULighting!AH386</f>
        <v/>
      </c>
      <c r="AA284" s="209">
        <f>NewSKULighting!AI386</f>
        <v>0</v>
      </c>
      <c r="AB284" s="209" t="str">
        <f>NewSKULighting!AJ386</f>
        <v>NA</v>
      </c>
      <c r="AC284" s="209" t="str">
        <f>NewSKULighting!AK386</f>
        <v/>
      </c>
      <c r="AD284" s="209">
        <f ca="1">NewSKULighting!AL386</f>
        <v>0</v>
      </c>
    </row>
    <row r="285" spans="1:30" x14ac:dyDescent="0.35">
      <c r="A285" s="26">
        <f>NewSKULighting!A387</f>
        <v>0</v>
      </c>
      <c r="B285" s="26">
        <f>NewSKULighting!B387</f>
        <v>0</v>
      </c>
      <c r="C285" s="26">
        <f>NewSKULighting!C387</f>
        <v>0</v>
      </c>
      <c r="D285" s="26">
        <f>NewSKULighting!D387</f>
        <v>0</v>
      </c>
      <c r="E285" s="26">
        <f>NewSKULighting!E387</f>
        <v>0</v>
      </c>
      <c r="F285" s="26" t="str">
        <f ca="1">NewSKULighting!F387</f>
        <v/>
      </c>
      <c r="G285" s="26" t="str">
        <f>NewSKULighting!G387</f>
        <v>None</v>
      </c>
      <c r="H285" s="26">
        <f>NewSKULighting!H387</f>
        <v>0</v>
      </c>
      <c r="I285" s="26" t="str">
        <f>NewSKULighting!I387</f>
        <v/>
      </c>
      <c r="J285" s="26">
        <f>NewSKULighting!J387</f>
        <v>0</v>
      </c>
      <c r="K285" s="26" t="str">
        <f>NewSKULighting!K387</f>
        <v/>
      </c>
      <c r="L285" s="26" t="str">
        <f>NewSKULighting!L387</f>
        <v/>
      </c>
      <c r="M285" s="26" t="str">
        <f>NewSKULighting!M387</f>
        <v>None</v>
      </c>
      <c r="N285" s="26">
        <f>NewSKULighting!N387</f>
        <v>0</v>
      </c>
      <c r="O285" s="26">
        <f>NewSKULighting!O387</f>
        <v>0</v>
      </c>
      <c r="P285" s="26">
        <f ca="1">NewSKULighting!P387</f>
        <v>0</v>
      </c>
      <c r="Q285" s="26">
        <f>NewSKULighting!Q387</f>
        <v>0</v>
      </c>
      <c r="R285" s="26">
        <f ca="1">NewSKULighting!R387</f>
        <v>0</v>
      </c>
      <c r="S285" s="26">
        <f>NewSKULighting!Y387</f>
        <v>0</v>
      </c>
      <c r="T285" s="26" t="str">
        <f ca="1">NewSKULighting!Z387</f>
        <v/>
      </c>
      <c r="U285" s="26">
        <f ca="1">NewSKULighting!AA387</f>
        <v>0</v>
      </c>
      <c r="V285" s="209" t="str">
        <f ca="1">NewSKULighting!AC387</f>
        <v/>
      </c>
      <c r="W285" s="209" t="str">
        <f ca="1">NewSKULighting!AD387</f>
        <v/>
      </c>
      <c r="X285" s="209" t="str">
        <f ca="1">NewSKULighting!AE387</f>
        <v/>
      </c>
      <c r="Y285" s="209">
        <f ca="1">NewSKULighting!AF387</f>
        <v>0</v>
      </c>
      <c r="Z285" s="209" t="str">
        <f>NewSKULighting!AH387</f>
        <v/>
      </c>
      <c r="AA285" s="209">
        <f>NewSKULighting!AI387</f>
        <v>0</v>
      </c>
      <c r="AB285" s="209" t="str">
        <f>NewSKULighting!AJ387</f>
        <v>NA</v>
      </c>
      <c r="AC285" s="209" t="str">
        <f>NewSKULighting!AK387</f>
        <v/>
      </c>
      <c r="AD285" s="209">
        <f ca="1">NewSKULighting!AL387</f>
        <v>0</v>
      </c>
    </row>
    <row r="286" spans="1:30" x14ac:dyDescent="0.35">
      <c r="A286" s="26">
        <f>NewSKULighting!A388</f>
        <v>0</v>
      </c>
      <c r="B286" s="26">
        <f>NewSKULighting!B388</f>
        <v>0</v>
      </c>
      <c r="C286" s="26">
        <f>NewSKULighting!C388</f>
        <v>0</v>
      </c>
      <c r="D286" s="26">
        <f>NewSKULighting!D388</f>
        <v>0</v>
      </c>
      <c r="E286" s="26">
        <f>NewSKULighting!E388</f>
        <v>0</v>
      </c>
      <c r="F286" s="26" t="str">
        <f ca="1">NewSKULighting!F388</f>
        <v/>
      </c>
      <c r="G286" s="26" t="str">
        <f>NewSKULighting!G388</f>
        <v>None</v>
      </c>
      <c r="H286" s="26">
        <f>NewSKULighting!H388</f>
        <v>0</v>
      </c>
      <c r="I286" s="26" t="str">
        <f>NewSKULighting!I388</f>
        <v/>
      </c>
      <c r="J286" s="26">
        <f>NewSKULighting!J388</f>
        <v>0</v>
      </c>
      <c r="K286" s="26" t="str">
        <f>NewSKULighting!K388</f>
        <v/>
      </c>
      <c r="L286" s="26" t="str">
        <f>NewSKULighting!L388</f>
        <v/>
      </c>
      <c r="M286" s="26" t="str">
        <f>NewSKULighting!M388</f>
        <v>None</v>
      </c>
      <c r="N286" s="26">
        <f>NewSKULighting!N388</f>
        <v>0</v>
      </c>
      <c r="O286" s="26">
        <f>NewSKULighting!O388</f>
        <v>0</v>
      </c>
      <c r="P286" s="26">
        <f ca="1">NewSKULighting!P388</f>
        <v>0</v>
      </c>
      <c r="Q286" s="26">
        <f>NewSKULighting!Q388</f>
        <v>0</v>
      </c>
      <c r="R286" s="26">
        <f ca="1">NewSKULighting!R388</f>
        <v>0</v>
      </c>
      <c r="S286" s="26">
        <f>NewSKULighting!Y388</f>
        <v>0</v>
      </c>
      <c r="T286" s="26" t="str">
        <f ca="1">NewSKULighting!Z388</f>
        <v/>
      </c>
      <c r="U286" s="26">
        <f ca="1">NewSKULighting!AA388</f>
        <v>0</v>
      </c>
      <c r="V286" s="209" t="str">
        <f ca="1">NewSKULighting!AC388</f>
        <v/>
      </c>
      <c r="W286" s="209" t="str">
        <f ca="1">NewSKULighting!AD388</f>
        <v/>
      </c>
      <c r="X286" s="209" t="str">
        <f ca="1">NewSKULighting!AE388</f>
        <v/>
      </c>
      <c r="Y286" s="209">
        <f ca="1">NewSKULighting!AF388</f>
        <v>0</v>
      </c>
      <c r="Z286" s="209" t="str">
        <f>NewSKULighting!AH388</f>
        <v/>
      </c>
      <c r="AA286" s="209">
        <f>NewSKULighting!AI388</f>
        <v>0</v>
      </c>
      <c r="AB286" s="209" t="str">
        <f>NewSKULighting!AJ388</f>
        <v>NA</v>
      </c>
      <c r="AC286" s="209" t="str">
        <f>NewSKULighting!AK388</f>
        <v/>
      </c>
      <c r="AD286" s="209">
        <f ca="1">NewSKULighting!AL388</f>
        <v>0</v>
      </c>
    </row>
    <row r="287" spans="1:30" x14ac:dyDescent="0.35">
      <c r="A287" s="26">
        <f>NewSKULighting!A389</f>
        <v>0</v>
      </c>
      <c r="B287" s="26">
        <f>NewSKULighting!B389</f>
        <v>0</v>
      </c>
      <c r="C287" s="26">
        <f>NewSKULighting!C389</f>
        <v>0</v>
      </c>
      <c r="D287" s="26">
        <f>NewSKULighting!D389</f>
        <v>0</v>
      </c>
      <c r="E287" s="26">
        <f>NewSKULighting!E389</f>
        <v>0</v>
      </c>
      <c r="F287" s="26" t="str">
        <f ca="1">NewSKULighting!F389</f>
        <v/>
      </c>
      <c r="G287" s="26" t="str">
        <f>NewSKULighting!G389</f>
        <v>None</v>
      </c>
      <c r="H287" s="26">
        <f>NewSKULighting!H389</f>
        <v>0</v>
      </c>
      <c r="I287" s="26" t="str">
        <f>NewSKULighting!I389</f>
        <v/>
      </c>
      <c r="J287" s="26">
        <f>NewSKULighting!J389</f>
        <v>0</v>
      </c>
      <c r="K287" s="26" t="str">
        <f>NewSKULighting!K389</f>
        <v/>
      </c>
      <c r="L287" s="26" t="str">
        <f>NewSKULighting!L389</f>
        <v/>
      </c>
      <c r="M287" s="26" t="str">
        <f>NewSKULighting!M389</f>
        <v>None</v>
      </c>
      <c r="N287" s="26">
        <f>NewSKULighting!N389</f>
        <v>0</v>
      </c>
      <c r="O287" s="26">
        <f>NewSKULighting!O389</f>
        <v>0</v>
      </c>
      <c r="P287" s="26">
        <f ca="1">NewSKULighting!P389</f>
        <v>0</v>
      </c>
      <c r="Q287" s="26">
        <f>NewSKULighting!Q389</f>
        <v>0</v>
      </c>
      <c r="R287" s="26">
        <f ca="1">NewSKULighting!R389</f>
        <v>0</v>
      </c>
      <c r="S287" s="26">
        <f>NewSKULighting!Y389</f>
        <v>0</v>
      </c>
      <c r="T287" s="26" t="str">
        <f ca="1">NewSKULighting!Z389</f>
        <v/>
      </c>
      <c r="U287" s="26">
        <f ca="1">NewSKULighting!AA389</f>
        <v>0</v>
      </c>
      <c r="V287" s="209" t="str">
        <f ca="1">NewSKULighting!AC389</f>
        <v/>
      </c>
      <c r="W287" s="209" t="str">
        <f ca="1">NewSKULighting!AD389</f>
        <v/>
      </c>
      <c r="X287" s="209" t="str">
        <f ca="1">NewSKULighting!AE389</f>
        <v/>
      </c>
      <c r="Y287" s="209">
        <f ca="1">NewSKULighting!AF389</f>
        <v>0</v>
      </c>
      <c r="Z287" s="209" t="str">
        <f>NewSKULighting!AH389</f>
        <v/>
      </c>
      <c r="AA287" s="209">
        <f>NewSKULighting!AI389</f>
        <v>0</v>
      </c>
      <c r="AB287" s="209" t="str">
        <f>NewSKULighting!AJ389</f>
        <v>NA</v>
      </c>
      <c r="AC287" s="209" t="str">
        <f>NewSKULighting!AK389</f>
        <v/>
      </c>
      <c r="AD287" s="209">
        <f ca="1">NewSKULighting!AL389</f>
        <v>0</v>
      </c>
    </row>
    <row r="288" spans="1:30" x14ac:dyDescent="0.35">
      <c r="A288" s="26">
        <f>NewSKULighting!A390</f>
        <v>0</v>
      </c>
      <c r="B288" s="26">
        <f>NewSKULighting!B390</f>
        <v>0</v>
      </c>
      <c r="C288" s="26">
        <f>NewSKULighting!C390</f>
        <v>0</v>
      </c>
      <c r="D288" s="26">
        <f>NewSKULighting!D390</f>
        <v>0</v>
      </c>
      <c r="E288" s="26">
        <f>NewSKULighting!E390</f>
        <v>0</v>
      </c>
      <c r="F288" s="26" t="str">
        <f ca="1">NewSKULighting!F390</f>
        <v/>
      </c>
      <c r="G288" s="26" t="str">
        <f>NewSKULighting!G390</f>
        <v>None</v>
      </c>
      <c r="H288" s="26">
        <f>NewSKULighting!H390</f>
        <v>0</v>
      </c>
      <c r="I288" s="26" t="str">
        <f>NewSKULighting!I390</f>
        <v/>
      </c>
      <c r="J288" s="26">
        <f>NewSKULighting!J390</f>
        <v>0</v>
      </c>
      <c r="K288" s="26" t="str">
        <f>NewSKULighting!K390</f>
        <v/>
      </c>
      <c r="L288" s="26" t="str">
        <f>NewSKULighting!L390</f>
        <v/>
      </c>
      <c r="M288" s="26" t="str">
        <f>NewSKULighting!M390</f>
        <v>None</v>
      </c>
      <c r="N288" s="26">
        <f>NewSKULighting!N390</f>
        <v>0</v>
      </c>
      <c r="O288" s="26">
        <f>NewSKULighting!O390</f>
        <v>0</v>
      </c>
      <c r="P288" s="26">
        <f ca="1">NewSKULighting!P390</f>
        <v>0</v>
      </c>
      <c r="Q288" s="26">
        <f>NewSKULighting!Q390</f>
        <v>0</v>
      </c>
      <c r="R288" s="26">
        <f ca="1">NewSKULighting!R390</f>
        <v>0</v>
      </c>
      <c r="S288" s="26">
        <f>NewSKULighting!Y390</f>
        <v>0</v>
      </c>
      <c r="T288" s="26" t="str">
        <f ca="1">NewSKULighting!Z390</f>
        <v/>
      </c>
      <c r="U288" s="26">
        <f ca="1">NewSKULighting!AA390</f>
        <v>0</v>
      </c>
      <c r="V288" s="209" t="str">
        <f ca="1">NewSKULighting!AC390</f>
        <v/>
      </c>
      <c r="W288" s="209" t="str">
        <f ca="1">NewSKULighting!AD390</f>
        <v/>
      </c>
      <c r="X288" s="209" t="str">
        <f ca="1">NewSKULighting!AE390</f>
        <v/>
      </c>
      <c r="Y288" s="209">
        <f ca="1">NewSKULighting!AF390</f>
        <v>0</v>
      </c>
      <c r="Z288" s="209" t="str">
        <f>NewSKULighting!AH390</f>
        <v/>
      </c>
      <c r="AA288" s="209">
        <f>NewSKULighting!AI390</f>
        <v>0</v>
      </c>
      <c r="AB288" s="209" t="str">
        <f>NewSKULighting!AJ390</f>
        <v>NA</v>
      </c>
      <c r="AC288" s="209" t="str">
        <f>NewSKULighting!AK390</f>
        <v/>
      </c>
      <c r="AD288" s="209">
        <f ca="1">NewSKULighting!AL390</f>
        <v>0</v>
      </c>
    </row>
    <row r="289" spans="1:30" x14ac:dyDescent="0.35">
      <c r="A289" s="26">
        <f>NewSKULighting!A391</f>
        <v>0</v>
      </c>
      <c r="B289" s="26">
        <f>NewSKULighting!B391</f>
        <v>0</v>
      </c>
      <c r="C289" s="26">
        <f>NewSKULighting!C391</f>
        <v>0</v>
      </c>
      <c r="D289" s="26">
        <f>NewSKULighting!D391</f>
        <v>0</v>
      </c>
      <c r="E289" s="26">
        <f>NewSKULighting!E391</f>
        <v>0</v>
      </c>
      <c r="F289" s="26" t="str">
        <f ca="1">NewSKULighting!F391</f>
        <v/>
      </c>
      <c r="G289" s="26" t="str">
        <f>NewSKULighting!G391</f>
        <v>None</v>
      </c>
      <c r="H289" s="26">
        <f>NewSKULighting!H391</f>
        <v>0</v>
      </c>
      <c r="I289" s="26" t="str">
        <f>NewSKULighting!I391</f>
        <v/>
      </c>
      <c r="J289" s="26">
        <f>NewSKULighting!J391</f>
        <v>0</v>
      </c>
      <c r="K289" s="26" t="str">
        <f>NewSKULighting!K391</f>
        <v/>
      </c>
      <c r="L289" s="26" t="str">
        <f>NewSKULighting!L391</f>
        <v/>
      </c>
      <c r="M289" s="26" t="str">
        <f>NewSKULighting!M391</f>
        <v>None</v>
      </c>
      <c r="N289" s="26">
        <f>NewSKULighting!N391</f>
        <v>0</v>
      </c>
      <c r="O289" s="26">
        <f>NewSKULighting!O391</f>
        <v>0</v>
      </c>
      <c r="P289" s="26">
        <f ca="1">NewSKULighting!P391</f>
        <v>0</v>
      </c>
      <c r="Q289" s="26">
        <f>NewSKULighting!Q391</f>
        <v>0</v>
      </c>
      <c r="R289" s="26">
        <f ca="1">NewSKULighting!R391</f>
        <v>0</v>
      </c>
      <c r="S289" s="26">
        <f>NewSKULighting!Y391</f>
        <v>0</v>
      </c>
      <c r="T289" s="26" t="str">
        <f ca="1">NewSKULighting!Z391</f>
        <v/>
      </c>
      <c r="U289" s="26">
        <f ca="1">NewSKULighting!AA391</f>
        <v>0</v>
      </c>
      <c r="V289" s="209" t="str">
        <f ca="1">NewSKULighting!AC391</f>
        <v/>
      </c>
      <c r="W289" s="209" t="str">
        <f ca="1">NewSKULighting!AD391</f>
        <v/>
      </c>
      <c r="X289" s="209" t="str">
        <f ca="1">NewSKULighting!AE391</f>
        <v/>
      </c>
      <c r="Y289" s="209">
        <f ca="1">NewSKULighting!AF391</f>
        <v>0</v>
      </c>
      <c r="Z289" s="209" t="str">
        <f>NewSKULighting!AH391</f>
        <v/>
      </c>
      <c r="AA289" s="209">
        <f>NewSKULighting!AI391</f>
        <v>0</v>
      </c>
      <c r="AB289" s="209" t="str">
        <f>NewSKULighting!AJ391</f>
        <v>NA</v>
      </c>
      <c r="AC289" s="209" t="str">
        <f>NewSKULighting!AK391</f>
        <v/>
      </c>
      <c r="AD289" s="209">
        <f ca="1">NewSKULighting!AL391</f>
        <v>0</v>
      </c>
    </row>
    <row r="290" spans="1:30" x14ac:dyDescent="0.35">
      <c r="A290" s="26">
        <f>NewSKULighting!A392</f>
        <v>0</v>
      </c>
      <c r="B290" s="26">
        <f>NewSKULighting!B392</f>
        <v>0</v>
      </c>
      <c r="C290" s="26">
        <f>NewSKULighting!C392</f>
        <v>0</v>
      </c>
      <c r="D290" s="26">
        <f>NewSKULighting!D392</f>
        <v>0</v>
      </c>
      <c r="E290" s="26">
        <f>NewSKULighting!E392</f>
        <v>0</v>
      </c>
      <c r="F290" s="26" t="str">
        <f ca="1">NewSKULighting!F392</f>
        <v/>
      </c>
      <c r="G290" s="26" t="str">
        <f>NewSKULighting!G392</f>
        <v>None</v>
      </c>
      <c r="H290" s="26">
        <f>NewSKULighting!H392</f>
        <v>0</v>
      </c>
      <c r="I290" s="26" t="str">
        <f>NewSKULighting!I392</f>
        <v/>
      </c>
      <c r="J290" s="26">
        <f>NewSKULighting!J392</f>
        <v>0</v>
      </c>
      <c r="K290" s="26" t="str">
        <f>NewSKULighting!K392</f>
        <v/>
      </c>
      <c r="L290" s="26" t="str">
        <f>NewSKULighting!L392</f>
        <v/>
      </c>
      <c r="M290" s="26" t="str">
        <f>NewSKULighting!M392</f>
        <v>None</v>
      </c>
      <c r="N290" s="26">
        <f>NewSKULighting!N392</f>
        <v>0</v>
      </c>
      <c r="O290" s="26">
        <f>NewSKULighting!O392</f>
        <v>0</v>
      </c>
      <c r="P290" s="26">
        <f ca="1">NewSKULighting!P392</f>
        <v>0</v>
      </c>
      <c r="Q290" s="26">
        <f>NewSKULighting!Q392</f>
        <v>0</v>
      </c>
      <c r="R290" s="26">
        <f ca="1">NewSKULighting!R392</f>
        <v>0</v>
      </c>
      <c r="S290" s="26">
        <f>NewSKULighting!Y392</f>
        <v>0</v>
      </c>
      <c r="T290" s="26" t="str">
        <f ca="1">NewSKULighting!Z392</f>
        <v/>
      </c>
      <c r="U290" s="26">
        <f ca="1">NewSKULighting!AA392</f>
        <v>0</v>
      </c>
      <c r="V290" s="209" t="str">
        <f ca="1">NewSKULighting!AC392</f>
        <v/>
      </c>
      <c r="W290" s="209" t="str">
        <f ca="1">NewSKULighting!AD392</f>
        <v/>
      </c>
      <c r="X290" s="209" t="str">
        <f ca="1">NewSKULighting!AE392</f>
        <v/>
      </c>
      <c r="Y290" s="209">
        <f ca="1">NewSKULighting!AF392</f>
        <v>0</v>
      </c>
      <c r="Z290" s="209" t="str">
        <f>NewSKULighting!AH392</f>
        <v/>
      </c>
      <c r="AA290" s="209">
        <f>NewSKULighting!AI392</f>
        <v>0</v>
      </c>
      <c r="AB290" s="209" t="str">
        <f>NewSKULighting!AJ392</f>
        <v>NA</v>
      </c>
      <c r="AC290" s="209" t="str">
        <f>NewSKULighting!AK392</f>
        <v/>
      </c>
      <c r="AD290" s="209">
        <f ca="1">NewSKULighting!AL392</f>
        <v>0</v>
      </c>
    </row>
    <row r="291" spans="1:30" x14ac:dyDescent="0.35">
      <c r="A291" s="26">
        <f>NewSKULighting!A393</f>
        <v>0</v>
      </c>
      <c r="B291" s="26">
        <f>NewSKULighting!B393</f>
        <v>0</v>
      </c>
      <c r="C291" s="26">
        <f>NewSKULighting!C393</f>
        <v>0</v>
      </c>
      <c r="D291" s="26">
        <f>NewSKULighting!D393</f>
        <v>0</v>
      </c>
      <c r="E291" s="26">
        <f>NewSKULighting!E393</f>
        <v>0</v>
      </c>
      <c r="F291" s="26" t="str">
        <f ca="1">NewSKULighting!F393</f>
        <v/>
      </c>
      <c r="G291" s="26" t="str">
        <f>NewSKULighting!G393</f>
        <v>None</v>
      </c>
      <c r="H291" s="26">
        <f>NewSKULighting!H393</f>
        <v>0</v>
      </c>
      <c r="I291" s="26" t="str">
        <f>NewSKULighting!I393</f>
        <v/>
      </c>
      <c r="J291" s="26">
        <f>NewSKULighting!J393</f>
        <v>0</v>
      </c>
      <c r="K291" s="26" t="str">
        <f>NewSKULighting!K393</f>
        <v/>
      </c>
      <c r="L291" s="26" t="str">
        <f>NewSKULighting!L393</f>
        <v/>
      </c>
      <c r="M291" s="26" t="str">
        <f>NewSKULighting!M393</f>
        <v>None</v>
      </c>
      <c r="N291" s="26">
        <f>NewSKULighting!N393</f>
        <v>0</v>
      </c>
      <c r="O291" s="26">
        <f>NewSKULighting!O393</f>
        <v>0</v>
      </c>
      <c r="P291" s="26">
        <f ca="1">NewSKULighting!P393</f>
        <v>0</v>
      </c>
      <c r="Q291" s="26">
        <f>NewSKULighting!Q393</f>
        <v>0</v>
      </c>
      <c r="R291" s="26">
        <f ca="1">NewSKULighting!R393</f>
        <v>0</v>
      </c>
      <c r="S291" s="26">
        <f>NewSKULighting!Y393</f>
        <v>0</v>
      </c>
      <c r="T291" s="26" t="str">
        <f ca="1">NewSKULighting!Z393</f>
        <v/>
      </c>
      <c r="U291" s="26">
        <f ca="1">NewSKULighting!AA393</f>
        <v>0</v>
      </c>
      <c r="V291" s="209" t="str">
        <f ca="1">NewSKULighting!AC393</f>
        <v/>
      </c>
      <c r="W291" s="209" t="str">
        <f ca="1">NewSKULighting!AD393</f>
        <v/>
      </c>
      <c r="X291" s="209" t="str">
        <f ca="1">NewSKULighting!AE393</f>
        <v/>
      </c>
      <c r="Y291" s="209">
        <f ca="1">NewSKULighting!AF393</f>
        <v>0</v>
      </c>
      <c r="Z291" s="209" t="str">
        <f>NewSKULighting!AH393</f>
        <v/>
      </c>
      <c r="AA291" s="209">
        <f>NewSKULighting!AI393</f>
        <v>0</v>
      </c>
      <c r="AB291" s="209" t="str">
        <f>NewSKULighting!AJ393</f>
        <v>NA</v>
      </c>
      <c r="AC291" s="209" t="str">
        <f>NewSKULighting!AK393</f>
        <v/>
      </c>
      <c r="AD291" s="209">
        <f ca="1">NewSKULighting!AL393</f>
        <v>0</v>
      </c>
    </row>
    <row r="292" spans="1:30" x14ac:dyDescent="0.35">
      <c r="A292" s="26">
        <f>NewSKULighting!A394</f>
        <v>0</v>
      </c>
      <c r="B292" s="26">
        <f>NewSKULighting!B394</f>
        <v>0</v>
      </c>
      <c r="C292" s="26">
        <f>NewSKULighting!C394</f>
        <v>0</v>
      </c>
      <c r="D292" s="26">
        <f>NewSKULighting!D394</f>
        <v>0</v>
      </c>
      <c r="E292" s="26">
        <f>NewSKULighting!E394</f>
        <v>0</v>
      </c>
      <c r="F292" s="26" t="str">
        <f ca="1">NewSKULighting!F394</f>
        <v/>
      </c>
      <c r="G292" s="26" t="str">
        <f>NewSKULighting!G394</f>
        <v>None</v>
      </c>
      <c r="H292" s="26">
        <f>NewSKULighting!H394</f>
        <v>0</v>
      </c>
      <c r="I292" s="26" t="str">
        <f>NewSKULighting!I394</f>
        <v/>
      </c>
      <c r="J292" s="26">
        <f>NewSKULighting!J394</f>
        <v>0</v>
      </c>
      <c r="K292" s="26" t="str">
        <f>NewSKULighting!K394</f>
        <v/>
      </c>
      <c r="L292" s="26" t="str">
        <f>NewSKULighting!L394</f>
        <v/>
      </c>
      <c r="M292" s="26" t="str">
        <f>NewSKULighting!M394</f>
        <v>None</v>
      </c>
      <c r="N292" s="26">
        <f>NewSKULighting!N394</f>
        <v>0</v>
      </c>
      <c r="O292" s="26">
        <f>NewSKULighting!O394</f>
        <v>0</v>
      </c>
      <c r="P292" s="26">
        <f ca="1">NewSKULighting!P394</f>
        <v>0</v>
      </c>
      <c r="Q292" s="26">
        <f>NewSKULighting!Q394</f>
        <v>0</v>
      </c>
      <c r="R292" s="26">
        <f ca="1">NewSKULighting!R394</f>
        <v>0</v>
      </c>
      <c r="S292" s="26">
        <f>NewSKULighting!Y394</f>
        <v>0</v>
      </c>
      <c r="T292" s="26" t="str">
        <f ca="1">NewSKULighting!Z394</f>
        <v/>
      </c>
      <c r="U292" s="26">
        <f ca="1">NewSKULighting!AA394</f>
        <v>0</v>
      </c>
      <c r="V292" s="209" t="str">
        <f ca="1">NewSKULighting!AC394</f>
        <v/>
      </c>
      <c r="W292" s="209" t="str">
        <f ca="1">NewSKULighting!AD394</f>
        <v/>
      </c>
      <c r="X292" s="209" t="str">
        <f ca="1">NewSKULighting!AE394</f>
        <v/>
      </c>
      <c r="Y292" s="209">
        <f ca="1">NewSKULighting!AF394</f>
        <v>0</v>
      </c>
      <c r="Z292" s="209" t="str">
        <f>NewSKULighting!AH394</f>
        <v/>
      </c>
      <c r="AA292" s="209">
        <f>NewSKULighting!AI394</f>
        <v>0</v>
      </c>
      <c r="AB292" s="209" t="str">
        <f>NewSKULighting!AJ394</f>
        <v>NA</v>
      </c>
      <c r="AC292" s="209" t="str">
        <f>NewSKULighting!AK394</f>
        <v/>
      </c>
      <c r="AD292" s="209">
        <f ca="1">NewSKULighting!AL394</f>
        <v>0</v>
      </c>
    </row>
    <row r="293" spans="1:30" x14ac:dyDescent="0.35">
      <c r="A293" s="26">
        <f>NewSKULighting!A395</f>
        <v>0</v>
      </c>
      <c r="B293" s="26">
        <f>NewSKULighting!B395</f>
        <v>0</v>
      </c>
      <c r="C293" s="26">
        <f>NewSKULighting!C395</f>
        <v>0</v>
      </c>
      <c r="D293" s="26">
        <f>NewSKULighting!D395</f>
        <v>0</v>
      </c>
      <c r="E293" s="26">
        <f>NewSKULighting!E395</f>
        <v>0</v>
      </c>
      <c r="F293" s="26" t="str">
        <f ca="1">NewSKULighting!F395</f>
        <v/>
      </c>
      <c r="G293" s="26" t="str">
        <f>NewSKULighting!G395</f>
        <v>None</v>
      </c>
      <c r="H293" s="26">
        <f>NewSKULighting!H395</f>
        <v>0</v>
      </c>
      <c r="I293" s="26" t="str">
        <f>NewSKULighting!I395</f>
        <v/>
      </c>
      <c r="J293" s="26">
        <f>NewSKULighting!J395</f>
        <v>0</v>
      </c>
      <c r="K293" s="26" t="str">
        <f>NewSKULighting!K395</f>
        <v/>
      </c>
      <c r="L293" s="26" t="str">
        <f>NewSKULighting!L395</f>
        <v/>
      </c>
      <c r="M293" s="26" t="str">
        <f>NewSKULighting!M395</f>
        <v>None</v>
      </c>
      <c r="N293" s="26">
        <f>NewSKULighting!N395</f>
        <v>0</v>
      </c>
      <c r="O293" s="26">
        <f>NewSKULighting!O395</f>
        <v>0</v>
      </c>
      <c r="P293" s="26">
        <f ca="1">NewSKULighting!P395</f>
        <v>0</v>
      </c>
      <c r="Q293" s="26">
        <f>NewSKULighting!Q395</f>
        <v>0</v>
      </c>
      <c r="R293" s="26">
        <f ca="1">NewSKULighting!R395</f>
        <v>0</v>
      </c>
      <c r="S293" s="26">
        <f>NewSKULighting!Y395</f>
        <v>0</v>
      </c>
      <c r="T293" s="26" t="str">
        <f ca="1">NewSKULighting!Z395</f>
        <v/>
      </c>
      <c r="U293" s="26">
        <f ca="1">NewSKULighting!AA395</f>
        <v>0</v>
      </c>
      <c r="V293" s="209" t="str">
        <f ca="1">NewSKULighting!AC395</f>
        <v/>
      </c>
      <c r="W293" s="209" t="str">
        <f ca="1">NewSKULighting!AD395</f>
        <v/>
      </c>
      <c r="X293" s="209" t="str">
        <f ca="1">NewSKULighting!AE395</f>
        <v/>
      </c>
      <c r="Y293" s="209">
        <f ca="1">NewSKULighting!AF395</f>
        <v>0</v>
      </c>
      <c r="Z293" s="209" t="str">
        <f>NewSKULighting!AH395</f>
        <v/>
      </c>
      <c r="AA293" s="209">
        <f>NewSKULighting!AI395</f>
        <v>0</v>
      </c>
      <c r="AB293" s="209" t="str">
        <f>NewSKULighting!AJ395</f>
        <v>NA</v>
      </c>
      <c r="AC293" s="209" t="str">
        <f>NewSKULighting!AK395</f>
        <v/>
      </c>
      <c r="AD293" s="209">
        <f ca="1">NewSKULighting!AL395</f>
        <v>0</v>
      </c>
    </row>
    <row r="294" spans="1:30" x14ac:dyDescent="0.35">
      <c r="A294" s="26">
        <f>NewSKULighting!A396</f>
        <v>0</v>
      </c>
      <c r="B294" s="26">
        <f>NewSKULighting!B396</f>
        <v>0</v>
      </c>
      <c r="C294" s="26">
        <f>NewSKULighting!C396</f>
        <v>0</v>
      </c>
      <c r="D294" s="26">
        <f>NewSKULighting!D396</f>
        <v>0</v>
      </c>
      <c r="E294" s="26">
        <f>NewSKULighting!E396</f>
        <v>0</v>
      </c>
      <c r="F294" s="26" t="str">
        <f ca="1">NewSKULighting!F396</f>
        <v/>
      </c>
      <c r="G294" s="26" t="str">
        <f>NewSKULighting!G396</f>
        <v>None</v>
      </c>
      <c r="H294" s="26">
        <f>NewSKULighting!H396</f>
        <v>0</v>
      </c>
      <c r="I294" s="26" t="str">
        <f>NewSKULighting!I396</f>
        <v/>
      </c>
      <c r="J294" s="26">
        <f>NewSKULighting!J396</f>
        <v>0</v>
      </c>
      <c r="K294" s="26" t="str">
        <f>NewSKULighting!K396</f>
        <v/>
      </c>
      <c r="L294" s="26" t="str">
        <f>NewSKULighting!L396</f>
        <v/>
      </c>
      <c r="M294" s="26" t="str">
        <f>NewSKULighting!M396</f>
        <v>None</v>
      </c>
      <c r="N294" s="26">
        <f>NewSKULighting!N396</f>
        <v>0</v>
      </c>
      <c r="O294" s="26">
        <f>NewSKULighting!O396</f>
        <v>0</v>
      </c>
      <c r="P294" s="26">
        <f ca="1">NewSKULighting!P396</f>
        <v>0</v>
      </c>
      <c r="Q294" s="26">
        <f>NewSKULighting!Q396</f>
        <v>0</v>
      </c>
      <c r="R294" s="26">
        <f ca="1">NewSKULighting!R396</f>
        <v>0</v>
      </c>
      <c r="S294" s="26">
        <f>NewSKULighting!Y396</f>
        <v>0</v>
      </c>
      <c r="T294" s="26" t="str">
        <f ca="1">NewSKULighting!Z396</f>
        <v/>
      </c>
      <c r="U294" s="26">
        <f ca="1">NewSKULighting!AA396</f>
        <v>0</v>
      </c>
      <c r="V294" s="209" t="str">
        <f ca="1">NewSKULighting!AC396</f>
        <v/>
      </c>
      <c r="W294" s="209" t="str">
        <f ca="1">NewSKULighting!AD396</f>
        <v/>
      </c>
      <c r="X294" s="209" t="str">
        <f ca="1">NewSKULighting!AE396</f>
        <v/>
      </c>
      <c r="Y294" s="209">
        <f ca="1">NewSKULighting!AF396</f>
        <v>0</v>
      </c>
      <c r="Z294" s="209" t="str">
        <f>NewSKULighting!AH396</f>
        <v/>
      </c>
      <c r="AA294" s="209">
        <f>NewSKULighting!AI396</f>
        <v>0</v>
      </c>
      <c r="AB294" s="209" t="str">
        <f>NewSKULighting!AJ396</f>
        <v>NA</v>
      </c>
      <c r="AC294" s="209" t="str">
        <f>NewSKULighting!AK396</f>
        <v/>
      </c>
      <c r="AD294" s="209">
        <f ca="1">NewSKULighting!AL396</f>
        <v>0</v>
      </c>
    </row>
    <row r="295" spans="1:30" x14ac:dyDescent="0.35">
      <c r="A295" s="26">
        <f>NewSKULighting!A397</f>
        <v>0</v>
      </c>
      <c r="B295" s="26">
        <f>NewSKULighting!B397</f>
        <v>0</v>
      </c>
      <c r="C295" s="26">
        <f>NewSKULighting!C397</f>
        <v>0</v>
      </c>
      <c r="D295" s="26">
        <f>NewSKULighting!D397</f>
        <v>0</v>
      </c>
      <c r="E295" s="26">
        <f>NewSKULighting!E397</f>
        <v>0</v>
      </c>
      <c r="F295" s="26" t="str">
        <f ca="1">NewSKULighting!F397</f>
        <v/>
      </c>
      <c r="G295" s="26" t="str">
        <f>NewSKULighting!G397</f>
        <v>None</v>
      </c>
      <c r="H295" s="26">
        <f>NewSKULighting!H397</f>
        <v>0</v>
      </c>
      <c r="I295" s="26" t="str">
        <f>NewSKULighting!I397</f>
        <v/>
      </c>
      <c r="J295" s="26">
        <f>NewSKULighting!J397</f>
        <v>0</v>
      </c>
      <c r="K295" s="26" t="str">
        <f>NewSKULighting!K397</f>
        <v/>
      </c>
      <c r="L295" s="26" t="str">
        <f>NewSKULighting!L397</f>
        <v/>
      </c>
      <c r="M295" s="26" t="str">
        <f>NewSKULighting!M397</f>
        <v>None</v>
      </c>
      <c r="N295" s="26">
        <f>NewSKULighting!N397</f>
        <v>0</v>
      </c>
      <c r="O295" s="26">
        <f>NewSKULighting!O397</f>
        <v>0</v>
      </c>
      <c r="P295" s="26">
        <f ca="1">NewSKULighting!P397</f>
        <v>0</v>
      </c>
      <c r="Q295" s="26">
        <f>NewSKULighting!Q397</f>
        <v>0</v>
      </c>
      <c r="R295" s="26">
        <f ca="1">NewSKULighting!R397</f>
        <v>0</v>
      </c>
      <c r="S295" s="26">
        <f>NewSKULighting!Y397</f>
        <v>0</v>
      </c>
      <c r="T295" s="26" t="str">
        <f ca="1">NewSKULighting!Z397</f>
        <v/>
      </c>
      <c r="U295" s="26">
        <f ca="1">NewSKULighting!AA397</f>
        <v>0</v>
      </c>
      <c r="V295" s="209" t="str">
        <f ca="1">NewSKULighting!AC397</f>
        <v/>
      </c>
      <c r="W295" s="209" t="str">
        <f ca="1">NewSKULighting!AD397</f>
        <v/>
      </c>
      <c r="X295" s="209" t="str">
        <f ca="1">NewSKULighting!AE397</f>
        <v/>
      </c>
      <c r="Y295" s="209">
        <f ca="1">NewSKULighting!AF397</f>
        <v>0</v>
      </c>
      <c r="Z295" s="209" t="str">
        <f>NewSKULighting!AH397</f>
        <v/>
      </c>
      <c r="AA295" s="209">
        <f>NewSKULighting!AI397</f>
        <v>0</v>
      </c>
      <c r="AB295" s="209" t="str">
        <f>NewSKULighting!AJ397</f>
        <v>NA</v>
      </c>
      <c r="AC295" s="209" t="str">
        <f>NewSKULighting!AK397</f>
        <v/>
      </c>
      <c r="AD295" s="209">
        <f ca="1">NewSKULighting!AL397</f>
        <v>0</v>
      </c>
    </row>
    <row r="296" spans="1:30" x14ac:dyDescent="0.35">
      <c r="A296" s="26">
        <f>NewSKULighting!A398</f>
        <v>0</v>
      </c>
      <c r="B296" s="26">
        <f>NewSKULighting!B398</f>
        <v>0</v>
      </c>
      <c r="C296" s="26">
        <f>NewSKULighting!C398</f>
        <v>0</v>
      </c>
      <c r="D296" s="26">
        <f>NewSKULighting!D398</f>
        <v>0</v>
      </c>
      <c r="E296" s="26">
        <f>NewSKULighting!E398</f>
        <v>0</v>
      </c>
      <c r="F296" s="26" t="str">
        <f ca="1">NewSKULighting!F398</f>
        <v/>
      </c>
      <c r="G296" s="26" t="str">
        <f>NewSKULighting!G398</f>
        <v>None</v>
      </c>
      <c r="H296" s="26">
        <f>NewSKULighting!H398</f>
        <v>0</v>
      </c>
      <c r="I296" s="26" t="str">
        <f>NewSKULighting!I398</f>
        <v/>
      </c>
      <c r="J296" s="26">
        <f>NewSKULighting!J398</f>
        <v>0</v>
      </c>
      <c r="K296" s="26" t="str">
        <f>NewSKULighting!K398</f>
        <v/>
      </c>
      <c r="L296" s="26" t="str">
        <f>NewSKULighting!L398</f>
        <v/>
      </c>
      <c r="M296" s="26" t="str">
        <f>NewSKULighting!M398</f>
        <v>None</v>
      </c>
      <c r="N296" s="26">
        <f>NewSKULighting!N398</f>
        <v>0</v>
      </c>
      <c r="O296" s="26">
        <f>NewSKULighting!O398</f>
        <v>0</v>
      </c>
      <c r="P296" s="26">
        <f ca="1">NewSKULighting!P398</f>
        <v>0</v>
      </c>
      <c r="Q296" s="26">
        <f>NewSKULighting!Q398</f>
        <v>0</v>
      </c>
      <c r="R296" s="26">
        <f ca="1">NewSKULighting!R398</f>
        <v>0</v>
      </c>
      <c r="S296" s="26">
        <f>NewSKULighting!Y398</f>
        <v>0</v>
      </c>
      <c r="T296" s="26" t="str">
        <f ca="1">NewSKULighting!Z398</f>
        <v/>
      </c>
      <c r="U296" s="26">
        <f ca="1">NewSKULighting!AA398</f>
        <v>0</v>
      </c>
      <c r="V296" s="209" t="str">
        <f ca="1">NewSKULighting!AC398</f>
        <v/>
      </c>
      <c r="W296" s="209" t="str">
        <f ca="1">NewSKULighting!AD398</f>
        <v/>
      </c>
      <c r="X296" s="209" t="str">
        <f ca="1">NewSKULighting!AE398</f>
        <v/>
      </c>
      <c r="Y296" s="209">
        <f ca="1">NewSKULighting!AF398</f>
        <v>0</v>
      </c>
      <c r="Z296" s="209" t="str">
        <f>NewSKULighting!AH398</f>
        <v/>
      </c>
      <c r="AA296" s="209">
        <f>NewSKULighting!AI398</f>
        <v>0</v>
      </c>
      <c r="AB296" s="209" t="str">
        <f>NewSKULighting!AJ398</f>
        <v>NA</v>
      </c>
      <c r="AC296" s="209" t="str">
        <f>NewSKULighting!AK398</f>
        <v/>
      </c>
      <c r="AD296" s="209">
        <f ca="1">NewSKULighting!AL398</f>
        <v>0</v>
      </c>
    </row>
    <row r="297" spans="1:30" x14ac:dyDescent="0.35">
      <c r="A297" s="26">
        <f>NewSKULighting!A399</f>
        <v>0</v>
      </c>
      <c r="B297" s="26">
        <f>NewSKULighting!B399</f>
        <v>0</v>
      </c>
      <c r="C297" s="26">
        <f>NewSKULighting!C399</f>
        <v>0</v>
      </c>
      <c r="D297" s="26">
        <f>NewSKULighting!D399</f>
        <v>0</v>
      </c>
      <c r="E297" s="26">
        <f>NewSKULighting!E399</f>
        <v>0</v>
      </c>
      <c r="F297" s="26" t="str">
        <f ca="1">NewSKULighting!F399</f>
        <v/>
      </c>
      <c r="G297" s="26" t="str">
        <f>NewSKULighting!G399</f>
        <v>None</v>
      </c>
      <c r="H297" s="26">
        <f>NewSKULighting!H399</f>
        <v>0</v>
      </c>
      <c r="I297" s="26" t="str">
        <f>NewSKULighting!I399</f>
        <v/>
      </c>
      <c r="J297" s="26">
        <f>NewSKULighting!J399</f>
        <v>0</v>
      </c>
      <c r="K297" s="26" t="str">
        <f>NewSKULighting!K399</f>
        <v/>
      </c>
      <c r="L297" s="26" t="str">
        <f>NewSKULighting!L399</f>
        <v/>
      </c>
      <c r="M297" s="26" t="str">
        <f>NewSKULighting!M399</f>
        <v>None</v>
      </c>
      <c r="N297" s="26">
        <f>NewSKULighting!N399</f>
        <v>0</v>
      </c>
      <c r="O297" s="26">
        <f>NewSKULighting!O399</f>
        <v>0</v>
      </c>
      <c r="P297" s="26">
        <f ca="1">NewSKULighting!P399</f>
        <v>0</v>
      </c>
      <c r="Q297" s="26">
        <f>NewSKULighting!Q399</f>
        <v>0</v>
      </c>
      <c r="R297" s="26">
        <f ca="1">NewSKULighting!R399</f>
        <v>0</v>
      </c>
      <c r="S297" s="26">
        <f>NewSKULighting!Y399</f>
        <v>0</v>
      </c>
      <c r="T297" s="26" t="str">
        <f ca="1">NewSKULighting!Z399</f>
        <v/>
      </c>
      <c r="U297" s="26">
        <f ca="1">NewSKULighting!AA399</f>
        <v>0</v>
      </c>
      <c r="V297" s="209" t="str">
        <f ca="1">NewSKULighting!AC399</f>
        <v/>
      </c>
      <c r="W297" s="209" t="str">
        <f ca="1">NewSKULighting!AD399</f>
        <v/>
      </c>
      <c r="X297" s="209" t="str">
        <f ca="1">NewSKULighting!AE399</f>
        <v/>
      </c>
      <c r="Y297" s="209">
        <f ca="1">NewSKULighting!AF399</f>
        <v>0</v>
      </c>
      <c r="Z297" s="209" t="str">
        <f>NewSKULighting!AH399</f>
        <v/>
      </c>
      <c r="AA297" s="209">
        <f>NewSKULighting!AI399</f>
        <v>0</v>
      </c>
      <c r="AB297" s="209" t="str">
        <f>NewSKULighting!AJ399</f>
        <v>NA</v>
      </c>
      <c r="AC297" s="209" t="str">
        <f>NewSKULighting!AK399</f>
        <v/>
      </c>
      <c r="AD297" s="209">
        <f ca="1">NewSKULighting!AL399</f>
        <v>0</v>
      </c>
    </row>
    <row r="298" spans="1:30" x14ac:dyDescent="0.35">
      <c r="A298" s="26">
        <f>NewSKULighting!A400</f>
        <v>0</v>
      </c>
      <c r="B298" s="26">
        <f>NewSKULighting!B400</f>
        <v>0</v>
      </c>
      <c r="C298" s="26">
        <f>NewSKULighting!C400</f>
        <v>0</v>
      </c>
      <c r="D298" s="26">
        <f>NewSKULighting!D400</f>
        <v>0</v>
      </c>
      <c r="E298" s="26">
        <f>NewSKULighting!E400</f>
        <v>0</v>
      </c>
      <c r="F298" s="26" t="str">
        <f ca="1">NewSKULighting!F400</f>
        <v/>
      </c>
      <c r="G298" s="26" t="str">
        <f>NewSKULighting!G400</f>
        <v>None</v>
      </c>
      <c r="H298" s="26">
        <f>NewSKULighting!H400</f>
        <v>0</v>
      </c>
      <c r="I298" s="26" t="str">
        <f>NewSKULighting!I400</f>
        <v/>
      </c>
      <c r="J298" s="26">
        <f>NewSKULighting!J400</f>
        <v>0</v>
      </c>
      <c r="K298" s="26" t="str">
        <f>NewSKULighting!K400</f>
        <v/>
      </c>
      <c r="L298" s="26" t="str">
        <f>NewSKULighting!L400</f>
        <v/>
      </c>
      <c r="M298" s="26" t="str">
        <f>NewSKULighting!M400</f>
        <v>None</v>
      </c>
      <c r="N298" s="26">
        <f>NewSKULighting!N400</f>
        <v>0</v>
      </c>
      <c r="O298" s="26">
        <f>NewSKULighting!O400</f>
        <v>0</v>
      </c>
      <c r="P298" s="26">
        <f ca="1">NewSKULighting!P400</f>
        <v>0</v>
      </c>
      <c r="Q298" s="26">
        <f>NewSKULighting!Q400</f>
        <v>0</v>
      </c>
      <c r="R298" s="26">
        <f ca="1">NewSKULighting!R400</f>
        <v>0</v>
      </c>
      <c r="S298" s="26">
        <f>NewSKULighting!Y400</f>
        <v>0</v>
      </c>
      <c r="T298" s="26" t="str">
        <f ca="1">NewSKULighting!Z400</f>
        <v/>
      </c>
      <c r="U298" s="26">
        <f ca="1">NewSKULighting!AA400</f>
        <v>0</v>
      </c>
      <c r="V298" s="209" t="str">
        <f ca="1">NewSKULighting!AC400</f>
        <v/>
      </c>
      <c r="W298" s="209" t="str">
        <f ca="1">NewSKULighting!AD400</f>
        <v/>
      </c>
      <c r="X298" s="209" t="str">
        <f ca="1">NewSKULighting!AE400</f>
        <v/>
      </c>
      <c r="Y298" s="209">
        <f ca="1">NewSKULighting!AF400</f>
        <v>0</v>
      </c>
      <c r="Z298" s="209" t="str">
        <f>NewSKULighting!AH400</f>
        <v/>
      </c>
      <c r="AA298" s="209">
        <f>NewSKULighting!AI400</f>
        <v>0</v>
      </c>
      <c r="AB298" s="209" t="str">
        <f>NewSKULighting!AJ400</f>
        <v>NA</v>
      </c>
      <c r="AC298" s="209" t="str">
        <f>NewSKULighting!AK400</f>
        <v/>
      </c>
      <c r="AD298" s="209">
        <f ca="1">NewSKULighting!AL400</f>
        <v>0</v>
      </c>
    </row>
    <row r="299" spans="1:30" x14ac:dyDescent="0.35">
      <c r="A299" s="26">
        <f>NewSKULighting!A401</f>
        <v>0</v>
      </c>
      <c r="B299" s="26">
        <f>NewSKULighting!B401</f>
        <v>0</v>
      </c>
      <c r="C299" s="26">
        <f>NewSKULighting!C401</f>
        <v>0</v>
      </c>
      <c r="D299" s="26">
        <f>NewSKULighting!D401</f>
        <v>0</v>
      </c>
      <c r="E299" s="26">
        <f>NewSKULighting!E401</f>
        <v>0</v>
      </c>
      <c r="F299" s="26" t="str">
        <f ca="1">NewSKULighting!F401</f>
        <v/>
      </c>
      <c r="G299" s="26" t="str">
        <f>NewSKULighting!G401</f>
        <v>None</v>
      </c>
      <c r="H299" s="26">
        <f>NewSKULighting!H401</f>
        <v>0</v>
      </c>
      <c r="I299" s="26" t="str">
        <f>NewSKULighting!I401</f>
        <v/>
      </c>
      <c r="J299" s="26">
        <f>NewSKULighting!J401</f>
        <v>0</v>
      </c>
      <c r="K299" s="26" t="str">
        <f>NewSKULighting!K401</f>
        <v/>
      </c>
      <c r="L299" s="26" t="str">
        <f>NewSKULighting!L401</f>
        <v/>
      </c>
      <c r="M299" s="26" t="str">
        <f>NewSKULighting!M401</f>
        <v>None</v>
      </c>
      <c r="N299" s="26">
        <f>NewSKULighting!N401</f>
        <v>0</v>
      </c>
      <c r="O299" s="26">
        <f>NewSKULighting!O401</f>
        <v>0</v>
      </c>
      <c r="P299" s="26">
        <f ca="1">NewSKULighting!P401</f>
        <v>0</v>
      </c>
      <c r="Q299" s="26">
        <f>NewSKULighting!Q401</f>
        <v>0</v>
      </c>
      <c r="R299" s="26">
        <f ca="1">NewSKULighting!R401</f>
        <v>0</v>
      </c>
      <c r="S299" s="26">
        <f>NewSKULighting!Y401</f>
        <v>0</v>
      </c>
      <c r="T299" s="26" t="str">
        <f ca="1">NewSKULighting!Z401</f>
        <v/>
      </c>
      <c r="U299" s="26">
        <f ca="1">NewSKULighting!AA401</f>
        <v>0</v>
      </c>
      <c r="V299" s="209" t="str">
        <f ca="1">NewSKULighting!AC401</f>
        <v/>
      </c>
      <c r="W299" s="209" t="str">
        <f ca="1">NewSKULighting!AD401</f>
        <v/>
      </c>
      <c r="X299" s="209" t="str">
        <f ca="1">NewSKULighting!AE401</f>
        <v/>
      </c>
      <c r="Y299" s="209">
        <f ca="1">NewSKULighting!AF401</f>
        <v>0</v>
      </c>
      <c r="Z299" s="209" t="str">
        <f>NewSKULighting!AH401</f>
        <v/>
      </c>
      <c r="AA299" s="209">
        <f>NewSKULighting!AI401</f>
        <v>0</v>
      </c>
      <c r="AB299" s="209" t="str">
        <f>NewSKULighting!AJ401</f>
        <v>NA</v>
      </c>
      <c r="AC299" s="209" t="str">
        <f>NewSKULighting!AK401</f>
        <v/>
      </c>
      <c r="AD299" s="209">
        <f ca="1">NewSKULighting!AL401</f>
        <v>0</v>
      </c>
    </row>
    <row r="300" spans="1:30" x14ac:dyDescent="0.35">
      <c r="A300" s="26">
        <f>NewSKULighting!A402</f>
        <v>0</v>
      </c>
      <c r="B300" s="26">
        <f>NewSKULighting!B402</f>
        <v>0</v>
      </c>
      <c r="C300" s="26">
        <f>NewSKULighting!C402</f>
        <v>0</v>
      </c>
      <c r="D300" s="26">
        <f>NewSKULighting!D402</f>
        <v>0</v>
      </c>
      <c r="E300" s="26">
        <f>NewSKULighting!E402</f>
        <v>0</v>
      </c>
      <c r="F300" s="26" t="str">
        <f ca="1">NewSKULighting!F402</f>
        <v/>
      </c>
      <c r="G300" s="26" t="str">
        <f>NewSKULighting!G402</f>
        <v>None</v>
      </c>
      <c r="H300" s="26">
        <f>NewSKULighting!H402</f>
        <v>0</v>
      </c>
      <c r="I300" s="26" t="str">
        <f>NewSKULighting!I402</f>
        <v/>
      </c>
      <c r="J300" s="26">
        <f>NewSKULighting!J402</f>
        <v>0</v>
      </c>
      <c r="K300" s="26" t="str">
        <f>NewSKULighting!K402</f>
        <v/>
      </c>
      <c r="L300" s="26" t="str">
        <f>NewSKULighting!L402</f>
        <v/>
      </c>
      <c r="M300" s="26" t="str">
        <f>NewSKULighting!M402</f>
        <v>None</v>
      </c>
      <c r="N300" s="26">
        <f>NewSKULighting!N402</f>
        <v>0</v>
      </c>
      <c r="O300" s="26">
        <f>NewSKULighting!O402</f>
        <v>0</v>
      </c>
      <c r="P300" s="26">
        <f ca="1">NewSKULighting!P402</f>
        <v>0</v>
      </c>
      <c r="Q300" s="26">
        <f>NewSKULighting!Q402</f>
        <v>0</v>
      </c>
      <c r="R300" s="26">
        <f ca="1">NewSKULighting!R402</f>
        <v>0</v>
      </c>
      <c r="S300" s="26">
        <f>NewSKULighting!Y402</f>
        <v>0</v>
      </c>
      <c r="T300" s="26" t="str">
        <f ca="1">NewSKULighting!Z402</f>
        <v/>
      </c>
      <c r="U300" s="26">
        <f ca="1">NewSKULighting!AA402</f>
        <v>0</v>
      </c>
      <c r="V300" s="209" t="str">
        <f ca="1">NewSKULighting!AC402</f>
        <v/>
      </c>
      <c r="W300" s="209" t="str">
        <f ca="1">NewSKULighting!AD402</f>
        <v/>
      </c>
      <c r="X300" s="209" t="str">
        <f ca="1">NewSKULighting!AE402</f>
        <v/>
      </c>
      <c r="Y300" s="209">
        <f ca="1">NewSKULighting!AF402</f>
        <v>0</v>
      </c>
      <c r="Z300" s="209" t="str">
        <f>NewSKULighting!AH402</f>
        <v/>
      </c>
      <c r="AA300" s="209">
        <f>NewSKULighting!AI402</f>
        <v>0</v>
      </c>
      <c r="AB300" s="209" t="str">
        <f>NewSKULighting!AJ402</f>
        <v>NA</v>
      </c>
      <c r="AC300" s="209" t="str">
        <f>NewSKULighting!AK402</f>
        <v/>
      </c>
      <c r="AD300" s="209">
        <f ca="1">NewSKULighting!AL402</f>
        <v>0</v>
      </c>
    </row>
    <row r="301" spans="1:30" x14ac:dyDescent="0.35">
      <c r="A301" s="26">
        <f>NewSKULighting!A403</f>
        <v>0</v>
      </c>
      <c r="B301" s="26">
        <f>NewSKULighting!B403</f>
        <v>0</v>
      </c>
      <c r="C301" s="26">
        <f>NewSKULighting!C403</f>
        <v>0</v>
      </c>
      <c r="D301" s="26">
        <f>NewSKULighting!D403</f>
        <v>0</v>
      </c>
      <c r="E301" s="26">
        <f>NewSKULighting!E403</f>
        <v>0</v>
      </c>
      <c r="F301" s="26" t="str">
        <f ca="1">NewSKULighting!F403</f>
        <v/>
      </c>
      <c r="G301" s="26" t="str">
        <f>NewSKULighting!G403</f>
        <v>None</v>
      </c>
      <c r="H301" s="26">
        <f>NewSKULighting!H403</f>
        <v>0</v>
      </c>
      <c r="I301" s="26" t="str">
        <f>NewSKULighting!I403</f>
        <v/>
      </c>
      <c r="J301" s="26">
        <f>NewSKULighting!J403</f>
        <v>0</v>
      </c>
      <c r="K301" s="26" t="str">
        <f>NewSKULighting!K403</f>
        <v/>
      </c>
      <c r="L301" s="26" t="str">
        <f>NewSKULighting!L403</f>
        <v/>
      </c>
      <c r="M301" s="26" t="str">
        <f>NewSKULighting!M403</f>
        <v>None</v>
      </c>
      <c r="N301" s="26">
        <f>NewSKULighting!N403</f>
        <v>0</v>
      </c>
      <c r="O301" s="26">
        <f>NewSKULighting!O403</f>
        <v>0</v>
      </c>
      <c r="P301" s="26">
        <f ca="1">NewSKULighting!P403</f>
        <v>0</v>
      </c>
      <c r="Q301" s="26">
        <f>NewSKULighting!Q403</f>
        <v>0</v>
      </c>
      <c r="R301" s="26">
        <f ca="1">NewSKULighting!R403</f>
        <v>0</v>
      </c>
      <c r="S301" s="26">
        <f>NewSKULighting!Y403</f>
        <v>0</v>
      </c>
      <c r="T301" s="26" t="str">
        <f ca="1">NewSKULighting!Z403</f>
        <v/>
      </c>
      <c r="U301" s="26">
        <f ca="1">NewSKULighting!AA403</f>
        <v>0</v>
      </c>
      <c r="V301" s="209" t="str">
        <f ca="1">NewSKULighting!AC403</f>
        <v/>
      </c>
      <c r="W301" s="209" t="str">
        <f ca="1">NewSKULighting!AD403</f>
        <v/>
      </c>
      <c r="X301" s="209" t="str">
        <f ca="1">NewSKULighting!AE403</f>
        <v/>
      </c>
      <c r="Y301" s="209">
        <f ca="1">NewSKULighting!AF403</f>
        <v>0</v>
      </c>
      <c r="Z301" s="209" t="str">
        <f>NewSKULighting!AH403</f>
        <v/>
      </c>
      <c r="AA301" s="209">
        <f>NewSKULighting!AI403</f>
        <v>0</v>
      </c>
      <c r="AB301" s="209" t="str">
        <f>NewSKULighting!AJ403</f>
        <v>NA</v>
      </c>
      <c r="AC301" s="209" t="str">
        <f>NewSKULighting!AK403</f>
        <v/>
      </c>
      <c r="AD301" s="209">
        <f ca="1">NewSKULighting!AL403</f>
        <v>0</v>
      </c>
    </row>
    <row r="302" spans="1:30" x14ac:dyDescent="0.35">
      <c r="A302" s="26">
        <f>NewSKULighting!A404</f>
        <v>0</v>
      </c>
      <c r="B302" s="26">
        <f>NewSKULighting!B404</f>
        <v>0</v>
      </c>
      <c r="C302" s="26">
        <f>NewSKULighting!C404</f>
        <v>0</v>
      </c>
      <c r="D302" s="26">
        <f>NewSKULighting!D404</f>
        <v>0</v>
      </c>
      <c r="E302" s="26">
        <f>NewSKULighting!E404</f>
        <v>0</v>
      </c>
      <c r="F302" s="26" t="str">
        <f ca="1">NewSKULighting!F404</f>
        <v/>
      </c>
      <c r="G302" s="26" t="str">
        <f>NewSKULighting!G404</f>
        <v>None</v>
      </c>
      <c r="H302" s="26">
        <f>NewSKULighting!H404</f>
        <v>0</v>
      </c>
      <c r="I302" s="26" t="str">
        <f>NewSKULighting!I404</f>
        <v/>
      </c>
      <c r="J302" s="26">
        <f>NewSKULighting!J404</f>
        <v>0</v>
      </c>
      <c r="K302" s="26" t="str">
        <f>NewSKULighting!K404</f>
        <v/>
      </c>
      <c r="L302" s="26" t="str">
        <f>NewSKULighting!L404</f>
        <v/>
      </c>
      <c r="M302" s="26" t="str">
        <f>NewSKULighting!M404</f>
        <v>None</v>
      </c>
      <c r="N302" s="26">
        <f>NewSKULighting!N404</f>
        <v>0</v>
      </c>
      <c r="O302" s="26">
        <f>NewSKULighting!O404</f>
        <v>0</v>
      </c>
      <c r="P302" s="26">
        <f ca="1">NewSKULighting!P404</f>
        <v>0</v>
      </c>
      <c r="Q302" s="26">
        <f>NewSKULighting!Q404</f>
        <v>0</v>
      </c>
      <c r="R302" s="26">
        <f ca="1">NewSKULighting!R404</f>
        <v>0</v>
      </c>
      <c r="S302" s="26">
        <f>NewSKULighting!Y404</f>
        <v>0</v>
      </c>
      <c r="T302" s="26" t="str">
        <f ca="1">NewSKULighting!Z404</f>
        <v/>
      </c>
      <c r="U302" s="26">
        <f ca="1">NewSKULighting!AA404</f>
        <v>0</v>
      </c>
      <c r="V302" s="209" t="str">
        <f ca="1">NewSKULighting!AC404</f>
        <v/>
      </c>
      <c r="W302" s="209" t="str">
        <f ca="1">NewSKULighting!AD404</f>
        <v/>
      </c>
      <c r="X302" s="209" t="str">
        <f ca="1">NewSKULighting!AE404</f>
        <v/>
      </c>
      <c r="Y302" s="209">
        <f ca="1">NewSKULighting!AF404</f>
        <v>0</v>
      </c>
      <c r="Z302" s="209" t="str">
        <f>NewSKULighting!AH404</f>
        <v/>
      </c>
      <c r="AA302" s="209">
        <f>NewSKULighting!AI404</f>
        <v>0</v>
      </c>
      <c r="AB302" s="209" t="str">
        <f>NewSKULighting!AJ404</f>
        <v>NA</v>
      </c>
      <c r="AC302" s="209" t="str">
        <f>NewSKULighting!AK404</f>
        <v/>
      </c>
      <c r="AD302" s="209">
        <f ca="1">NewSKULighting!AL404</f>
        <v>0</v>
      </c>
    </row>
    <row r="303" spans="1:30" x14ac:dyDescent="0.35">
      <c r="A303" s="26">
        <f>NewSKULighting!A405</f>
        <v>0</v>
      </c>
      <c r="B303" s="26">
        <f>NewSKULighting!B405</f>
        <v>0</v>
      </c>
      <c r="C303" s="26">
        <f>NewSKULighting!C405</f>
        <v>0</v>
      </c>
      <c r="D303" s="26">
        <f>NewSKULighting!D405</f>
        <v>0</v>
      </c>
      <c r="E303" s="26">
        <f>NewSKULighting!E405</f>
        <v>0</v>
      </c>
      <c r="F303" s="26" t="str">
        <f ca="1">NewSKULighting!F405</f>
        <v/>
      </c>
      <c r="G303" s="26" t="str">
        <f>NewSKULighting!G405</f>
        <v>None</v>
      </c>
      <c r="H303" s="26">
        <f>NewSKULighting!H405</f>
        <v>0</v>
      </c>
      <c r="I303" s="26" t="str">
        <f>NewSKULighting!I405</f>
        <v/>
      </c>
      <c r="J303" s="26">
        <f>NewSKULighting!J405</f>
        <v>0</v>
      </c>
      <c r="K303" s="26" t="str">
        <f>NewSKULighting!K405</f>
        <v/>
      </c>
      <c r="L303" s="26" t="str">
        <f>NewSKULighting!L405</f>
        <v/>
      </c>
      <c r="M303" s="26" t="str">
        <f>NewSKULighting!M405</f>
        <v>None</v>
      </c>
      <c r="N303" s="26">
        <f>NewSKULighting!N405</f>
        <v>0</v>
      </c>
      <c r="O303" s="26">
        <f>NewSKULighting!O405</f>
        <v>0</v>
      </c>
      <c r="P303" s="26">
        <f ca="1">NewSKULighting!P405</f>
        <v>0</v>
      </c>
      <c r="Q303" s="26">
        <f>NewSKULighting!Q405</f>
        <v>0</v>
      </c>
      <c r="R303" s="26">
        <f ca="1">NewSKULighting!R405</f>
        <v>0</v>
      </c>
      <c r="S303" s="26">
        <f>NewSKULighting!Y405</f>
        <v>0</v>
      </c>
      <c r="T303" s="26" t="str">
        <f ca="1">NewSKULighting!Z405</f>
        <v/>
      </c>
      <c r="U303" s="26">
        <f ca="1">NewSKULighting!AA405</f>
        <v>0</v>
      </c>
      <c r="V303" s="209" t="str">
        <f ca="1">NewSKULighting!AC405</f>
        <v/>
      </c>
      <c r="W303" s="209" t="str">
        <f ca="1">NewSKULighting!AD405</f>
        <v/>
      </c>
      <c r="X303" s="209" t="str">
        <f ca="1">NewSKULighting!AE405</f>
        <v/>
      </c>
      <c r="Y303" s="209">
        <f ca="1">NewSKULighting!AF405</f>
        <v>0</v>
      </c>
      <c r="Z303" s="209" t="str">
        <f>NewSKULighting!AH405</f>
        <v/>
      </c>
      <c r="AA303" s="209">
        <f>NewSKULighting!AI405</f>
        <v>0</v>
      </c>
      <c r="AB303" s="209" t="str">
        <f>NewSKULighting!AJ405</f>
        <v>NA</v>
      </c>
      <c r="AC303" s="209" t="str">
        <f>NewSKULighting!AK405</f>
        <v/>
      </c>
      <c r="AD303" s="209">
        <f ca="1">NewSKULighting!AL405</f>
        <v>0</v>
      </c>
    </row>
    <row r="304" spans="1:30" x14ac:dyDescent="0.35">
      <c r="A304" s="26">
        <f>NewSKULighting!A406</f>
        <v>0</v>
      </c>
      <c r="B304" s="26">
        <f>NewSKULighting!B406</f>
        <v>0</v>
      </c>
      <c r="C304" s="26">
        <f>NewSKULighting!C406</f>
        <v>0</v>
      </c>
      <c r="D304" s="26">
        <f>NewSKULighting!D406</f>
        <v>0</v>
      </c>
      <c r="E304" s="26">
        <f>NewSKULighting!E406</f>
        <v>0</v>
      </c>
      <c r="F304" s="26" t="str">
        <f ca="1">NewSKULighting!F406</f>
        <v/>
      </c>
      <c r="G304" s="26" t="str">
        <f>NewSKULighting!G406</f>
        <v>None</v>
      </c>
      <c r="H304" s="26">
        <f>NewSKULighting!H406</f>
        <v>0</v>
      </c>
      <c r="I304" s="26" t="str">
        <f>NewSKULighting!I406</f>
        <v/>
      </c>
      <c r="J304" s="26">
        <f>NewSKULighting!J406</f>
        <v>0</v>
      </c>
      <c r="K304" s="26" t="str">
        <f>NewSKULighting!K406</f>
        <v/>
      </c>
      <c r="L304" s="26" t="str">
        <f>NewSKULighting!L406</f>
        <v/>
      </c>
      <c r="M304" s="26" t="str">
        <f>NewSKULighting!M406</f>
        <v>None</v>
      </c>
      <c r="N304" s="26">
        <f>NewSKULighting!N406</f>
        <v>0</v>
      </c>
      <c r="O304" s="26">
        <f>NewSKULighting!O406</f>
        <v>0</v>
      </c>
      <c r="P304" s="26">
        <f ca="1">NewSKULighting!P406</f>
        <v>0</v>
      </c>
      <c r="Q304" s="26">
        <f>NewSKULighting!Q406</f>
        <v>0</v>
      </c>
      <c r="R304" s="26">
        <f ca="1">NewSKULighting!R406</f>
        <v>0</v>
      </c>
      <c r="S304" s="26">
        <f>NewSKULighting!Y406</f>
        <v>0</v>
      </c>
      <c r="T304" s="26" t="str">
        <f ca="1">NewSKULighting!Z406</f>
        <v/>
      </c>
      <c r="U304" s="26">
        <f ca="1">NewSKULighting!AA406</f>
        <v>0</v>
      </c>
      <c r="V304" s="209" t="str">
        <f ca="1">NewSKULighting!AC406</f>
        <v/>
      </c>
      <c r="W304" s="209" t="str">
        <f ca="1">NewSKULighting!AD406</f>
        <v/>
      </c>
      <c r="X304" s="209" t="str">
        <f ca="1">NewSKULighting!AE406</f>
        <v/>
      </c>
      <c r="Y304" s="209">
        <f ca="1">NewSKULighting!AF406</f>
        <v>0</v>
      </c>
      <c r="Z304" s="209" t="str">
        <f>NewSKULighting!AH406</f>
        <v/>
      </c>
      <c r="AA304" s="209">
        <f>NewSKULighting!AI406</f>
        <v>0</v>
      </c>
      <c r="AB304" s="209" t="str">
        <f>NewSKULighting!AJ406</f>
        <v>NA</v>
      </c>
      <c r="AC304" s="209" t="str">
        <f>NewSKULighting!AK406</f>
        <v/>
      </c>
      <c r="AD304" s="209">
        <f ca="1">NewSKULighting!AL406</f>
        <v>0</v>
      </c>
    </row>
    <row r="305" spans="1:30" x14ac:dyDescent="0.35">
      <c r="A305" s="26">
        <f>NewSKULighting!A407</f>
        <v>0</v>
      </c>
      <c r="B305" s="26">
        <f>NewSKULighting!B407</f>
        <v>0</v>
      </c>
      <c r="C305" s="26">
        <f>NewSKULighting!C407</f>
        <v>0</v>
      </c>
      <c r="D305" s="26">
        <f>NewSKULighting!D407</f>
        <v>0</v>
      </c>
      <c r="E305" s="26">
        <f>NewSKULighting!E407</f>
        <v>0</v>
      </c>
      <c r="F305" s="26" t="str">
        <f ca="1">NewSKULighting!F407</f>
        <v/>
      </c>
      <c r="G305" s="26" t="str">
        <f>NewSKULighting!G407</f>
        <v>None</v>
      </c>
      <c r="H305" s="26">
        <f>NewSKULighting!H407</f>
        <v>0</v>
      </c>
      <c r="I305" s="26" t="str">
        <f>NewSKULighting!I407</f>
        <v/>
      </c>
      <c r="J305" s="26">
        <f>NewSKULighting!J407</f>
        <v>0</v>
      </c>
      <c r="K305" s="26" t="str">
        <f>NewSKULighting!K407</f>
        <v/>
      </c>
      <c r="L305" s="26" t="str">
        <f>NewSKULighting!L407</f>
        <v/>
      </c>
      <c r="M305" s="26" t="str">
        <f>NewSKULighting!M407</f>
        <v>None</v>
      </c>
      <c r="N305" s="26">
        <f>NewSKULighting!N407</f>
        <v>0</v>
      </c>
      <c r="O305" s="26">
        <f>NewSKULighting!O407</f>
        <v>0</v>
      </c>
      <c r="P305" s="26">
        <f ca="1">NewSKULighting!P407</f>
        <v>0</v>
      </c>
      <c r="Q305" s="26">
        <f>NewSKULighting!Q407</f>
        <v>0</v>
      </c>
      <c r="R305" s="26">
        <f ca="1">NewSKULighting!R407</f>
        <v>0</v>
      </c>
      <c r="S305" s="26">
        <f>NewSKULighting!Y407</f>
        <v>0</v>
      </c>
      <c r="T305" s="26" t="str">
        <f ca="1">NewSKULighting!Z407</f>
        <v/>
      </c>
      <c r="U305" s="26">
        <f ca="1">NewSKULighting!AA407</f>
        <v>0</v>
      </c>
      <c r="V305" s="209" t="str">
        <f ca="1">NewSKULighting!AC407</f>
        <v/>
      </c>
      <c r="W305" s="209" t="str">
        <f ca="1">NewSKULighting!AD407</f>
        <v/>
      </c>
      <c r="X305" s="209" t="str">
        <f ca="1">NewSKULighting!AE407</f>
        <v/>
      </c>
      <c r="Y305" s="209">
        <f ca="1">NewSKULighting!AF407</f>
        <v>0</v>
      </c>
      <c r="Z305" s="209" t="str">
        <f>NewSKULighting!AH407</f>
        <v/>
      </c>
      <c r="AA305" s="209">
        <f>NewSKULighting!AI407</f>
        <v>0</v>
      </c>
      <c r="AB305" s="209" t="str">
        <f>NewSKULighting!AJ407</f>
        <v>NA</v>
      </c>
      <c r="AC305" s="209" t="str">
        <f>NewSKULighting!AK407</f>
        <v/>
      </c>
      <c r="AD305" s="209">
        <f ca="1">NewSKULighting!AL407</f>
        <v>0</v>
      </c>
    </row>
    <row r="306" spans="1:30" x14ac:dyDescent="0.35">
      <c r="A306" s="26">
        <f>NewSKULighting!A408</f>
        <v>0</v>
      </c>
      <c r="B306" s="26">
        <f>NewSKULighting!B408</f>
        <v>0</v>
      </c>
      <c r="C306" s="26">
        <f>NewSKULighting!C408</f>
        <v>0</v>
      </c>
      <c r="D306" s="26">
        <f>NewSKULighting!D408</f>
        <v>0</v>
      </c>
      <c r="E306" s="26">
        <f>NewSKULighting!E408</f>
        <v>0</v>
      </c>
      <c r="F306" s="26" t="str">
        <f ca="1">NewSKULighting!F408</f>
        <v/>
      </c>
      <c r="G306" s="26" t="str">
        <f>NewSKULighting!G408</f>
        <v>None</v>
      </c>
      <c r="H306" s="26">
        <f>NewSKULighting!H408</f>
        <v>0</v>
      </c>
      <c r="I306" s="26" t="str">
        <f>NewSKULighting!I408</f>
        <v/>
      </c>
      <c r="J306" s="26">
        <f>NewSKULighting!J408</f>
        <v>0</v>
      </c>
      <c r="K306" s="26" t="str">
        <f>NewSKULighting!K408</f>
        <v/>
      </c>
      <c r="L306" s="26" t="str">
        <f>NewSKULighting!L408</f>
        <v/>
      </c>
      <c r="M306" s="26" t="str">
        <f>NewSKULighting!M408</f>
        <v>None</v>
      </c>
      <c r="N306" s="26">
        <f>NewSKULighting!N408</f>
        <v>0</v>
      </c>
      <c r="O306" s="26">
        <f>NewSKULighting!O408</f>
        <v>0</v>
      </c>
      <c r="P306" s="26">
        <f ca="1">NewSKULighting!P408</f>
        <v>0</v>
      </c>
      <c r="Q306" s="26">
        <f>NewSKULighting!Q408</f>
        <v>0</v>
      </c>
      <c r="R306" s="26">
        <f ca="1">NewSKULighting!R408</f>
        <v>0</v>
      </c>
      <c r="S306" s="26">
        <f>NewSKULighting!Y408</f>
        <v>0</v>
      </c>
      <c r="T306" s="26" t="str">
        <f ca="1">NewSKULighting!Z408</f>
        <v/>
      </c>
      <c r="U306" s="26">
        <f ca="1">NewSKULighting!AA408</f>
        <v>0</v>
      </c>
      <c r="V306" s="209" t="str">
        <f ca="1">NewSKULighting!AC408</f>
        <v/>
      </c>
      <c r="W306" s="209" t="str">
        <f ca="1">NewSKULighting!AD408</f>
        <v/>
      </c>
      <c r="X306" s="209" t="str">
        <f ca="1">NewSKULighting!AE408</f>
        <v/>
      </c>
      <c r="Y306" s="209">
        <f ca="1">NewSKULighting!AF408</f>
        <v>0</v>
      </c>
      <c r="Z306" s="209" t="str">
        <f>NewSKULighting!AH408</f>
        <v/>
      </c>
      <c r="AA306" s="209">
        <f>NewSKULighting!AI408</f>
        <v>0</v>
      </c>
      <c r="AB306" s="209" t="str">
        <f>NewSKULighting!AJ408</f>
        <v>NA</v>
      </c>
      <c r="AC306" s="209" t="str">
        <f>NewSKULighting!AK408</f>
        <v/>
      </c>
      <c r="AD306" s="209">
        <f ca="1">NewSKULighting!AL408</f>
        <v>0</v>
      </c>
    </row>
    <row r="307" spans="1:30" x14ac:dyDescent="0.35">
      <c r="A307" s="26">
        <f>NewSKULighting!A409</f>
        <v>0</v>
      </c>
      <c r="B307" s="26">
        <f>NewSKULighting!B409</f>
        <v>0</v>
      </c>
      <c r="C307" s="26">
        <f>NewSKULighting!C409</f>
        <v>0</v>
      </c>
      <c r="D307" s="26">
        <f>NewSKULighting!D409</f>
        <v>0</v>
      </c>
      <c r="E307" s="26">
        <f>NewSKULighting!E409</f>
        <v>0</v>
      </c>
      <c r="F307" s="26" t="str">
        <f ca="1">NewSKULighting!F409</f>
        <v/>
      </c>
      <c r="G307" s="26" t="str">
        <f>NewSKULighting!G409</f>
        <v>None</v>
      </c>
      <c r="H307" s="26">
        <f>NewSKULighting!H409</f>
        <v>0</v>
      </c>
      <c r="I307" s="26" t="str">
        <f>NewSKULighting!I409</f>
        <v/>
      </c>
      <c r="J307" s="26">
        <f>NewSKULighting!J409</f>
        <v>0</v>
      </c>
      <c r="K307" s="26" t="str">
        <f>NewSKULighting!K409</f>
        <v/>
      </c>
      <c r="L307" s="26" t="str">
        <f>NewSKULighting!L409</f>
        <v/>
      </c>
      <c r="M307" s="26" t="str">
        <f>NewSKULighting!M409</f>
        <v>None</v>
      </c>
      <c r="N307" s="26">
        <f>NewSKULighting!N409</f>
        <v>0</v>
      </c>
      <c r="O307" s="26">
        <f>NewSKULighting!O409</f>
        <v>0</v>
      </c>
      <c r="P307" s="26">
        <f ca="1">NewSKULighting!P409</f>
        <v>0</v>
      </c>
      <c r="Q307" s="26">
        <f>NewSKULighting!Q409</f>
        <v>0</v>
      </c>
      <c r="R307" s="26">
        <f ca="1">NewSKULighting!R409</f>
        <v>0</v>
      </c>
      <c r="S307" s="26">
        <f>NewSKULighting!Y409</f>
        <v>0</v>
      </c>
      <c r="T307" s="26" t="str">
        <f ca="1">NewSKULighting!Z409</f>
        <v/>
      </c>
      <c r="U307" s="26">
        <f ca="1">NewSKULighting!AA409</f>
        <v>0</v>
      </c>
      <c r="V307" s="209" t="str">
        <f ca="1">NewSKULighting!AC409</f>
        <v/>
      </c>
      <c r="W307" s="209" t="str">
        <f ca="1">NewSKULighting!AD409</f>
        <v/>
      </c>
      <c r="X307" s="209" t="str">
        <f ca="1">NewSKULighting!AE409</f>
        <v/>
      </c>
      <c r="Y307" s="209">
        <f ca="1">NewSKULighting!AF409</f>
        <v>0</v>
      </c>
      <c r="Z307" s="209" t="str">
        <f>NewSKULighting!AH409</f>
        <v/>
      </c>
      <c r="AA307" s="209">
        <f>NewSKULighting!AI409</f>
        <v>0</v>
      </c>
      <c r="AB307" s="209" t="str">
        <f>NewSKULighting!AJ409</f>
        <v>NA</v>
      </c>
      <c r="AC307" s="209" t="str">
        <f>NewSKULighting!AK409</f>
        <v/>
      </c>
      <c r="AD307" s="209">
        <f ca="1">NewSKULighting!AL409</f>
        <v>0</v>
      </c>
    </row>
    <row r="308" spans="1:30" x14ac:dyDescent="0.35">
      <c r="A308" s="26">
        <f>NewSKULighting!A410</f>
        <v>0</v>
      </c>
      <c r="B308" s="26">
        <f>NewSKULighting!B410</f>
        <v>0</v>
      </c>
      <c r="C308" s="26">
        <f>NewSKULighting!C410</f>
        <v>0</v>
      </c>
      <c r="D308" s="26">
        <f>NewSKULighting!D410</f>
        <v>0</v>
      </c>
      <c r="E308" s="26">
        <f>NewSKULighting!E410</f>
        <v>0</v>
      </c>
      <c r="F308" s="26" t="str">
        <f ca="1">NewSKULighting!F410</f>
        <v/>
      </c>
      <c r="G308" s="26" t="str">
        <f>NewSKULighting!G410</f>
        <v>None</v>
      </c>
      <c r="H308" s="26">
        <f>NewSKULighting!H410</f>
        <v>0</v>
      </c>
      <c r="I308" s="26" t="str">
        <f>NewSKULighting!I410</f>
        <v/>
      </c>
      <c r="J308" s="26">
        <f>NewSKULighting!J410</f>
        <v>0</v>
      </c>
      <c r="K308" s="26" t="str">
        <f>NewSKULighting!K410</f>
        <v/>
      </c>
      <c r="L308" s="26" t="str">
        <f>NewSKULighting!L410</f>
        <v/>
      </c>
      <c r="M308" s="26" t="str">
        <f>NewSKULighting!M410</f>
        <v>None</v>
      </c>
      <c r="N308" s="26">
        <f>NewSKULighting!N410</f>
        <v>0</v>
      </c>
      <c r="O308" s="26">
        <f>NewSKULighting!O410</f>
        <v>0</v>
      </c>
      <c r="P308" s="26">
        <f ca="1">NewSKULighting!P410</f>
        <v>0</v>
      </c>
      <c r="Q308" s="26">
        <f>NewSKULighting!Q410</f>
        <v>0</v>
      </c>
      <c r="R308" s="26">
        <f ca="1">NewSKULighting!R410</f>
        <v>0</v>
      </c>
      <c r="S308" s="26">
        <f>NewSKULighting!Y410</f>
        <v>0</v>
      </c>
      <c r="T308" s="26" t="str">
        <f ca="1">NewSKULighting!Z410</f>
        <v/>
      </c>
      <c r="U308" s="26">
        <f ca="1">NewSKULighting!AA410</f>
        <v>0</v>
      </c>
      <c r="V308" s="209" t="str">
        <f ca="1">NewSKULighting!AC410</f>
        <v/>
      </c>
      <c r="W308" s="209" t="str">
        <f ca="1">NewSKULighting!AD410</f>
        <v/>
      </c>
      <c r="X308" s="209" t="str">
        <f ca="1">NewSKULighting!AE410</f>
        <v/>
      </c>
      <c r="Y308" s="209">
        <f ca="1">NewSKULighting!AF410</f>
        <v>0</v>
      </c>
      <c r="Z308" s="209" t="str">
        <f>NewSKULighting!AH410</f>
        <v/>
      </c>
      <c r="AA308" s="209">
        <f>NewSKULighting!AI410</f>
        <v>0</v>
      </c>
      <c r="AB308" s="209" t="str">
        <f>NewSKULighting!AJ410</f>
        <v>NA</v>
      </c>
      <c r="AC308" s="209" t="str">
        <f>NewSKULighting!AK410</f>
        <v/>
      </c>
      <c r="AD308" s="209">
        <f ca="1">NewSKULighting!AL410</f>
        <v>0</v>
      </c>
    </row>
    <row r="309" spans="1:30" x14ac:dyDescent="0.35">
      <c r="A309" s="26">
        <f>NewSKULighting!A411</f>
        <v>0</v>
      </c>
      <c r="B309" s="26">
        <f>NewSKULighting!B411</f>
        <v>0</v>
      </c>
      <c r="C309" s="26">
        <f>NewSKULighting!C411</f>
        <v>0</v>
      </c>
      <c r="D309" s="26">
        <f>NewSKULighting!D411</f>
        <v>0</v>
      </c>
      <c r="E309" s="26">
        <f>NewSKULighting!E411</f>
        <v>0</v>
      </c>
      <c r="F309" s="26" t="str">
        <f ca="1">NewSKULighting!F411</f>
        <v/>
      </c>
      <c r="G309" s="26" t="str">
        <f>NewSKULighting!G411</f>
        <v>None</v>
      </c>
      <c r="H309" s="26">
        <f>NewSKULighting!H411</f>
        <v>0</v>
      </c>
      <c r="I309" s="26" t="str">
        <f>NewSKULighting!I411</f>
        <v/>
      </c>
      <c r="J309" s="26">
        <f>NewSKULighting!J411</f>
        <v>0</v>
      </c>
      <c r="K309" s="26" t="str">
        <f>NewSKULighting!K411</f>
        <v/>
      </c>
      <c r="L309" s="26" t="str">
        <f>NewSKULighting!L411</f>
        <v/>
      </c>
      <c r="M309" s="26" t="str">
        <f>NewSKULighting!M411</f>
        <v>None</v>
      </c>
      <c r="N309" s="26">
        <f>NewSKULighting!N411</f>
        <v>0</v>
      </c>
      <c r="O309" s="26">
        <f>NewSKULighting!O411</f>
        <v>0</v>
      </c>
      <c r="P309" s="26">
        <f ca="1">NewSKULighting!P411</f>
        <v>0</v>
      </c>
      <c r="Q309" s="26">
        <f>NewSKULighting!Q411</f>
        <v>0</v>
      </c>
      <c r="R309" s="26">
        <f ca="1">NewSKULighting!R411</f>
        <v>0</v>
      </c>
      <c r="S309" s="26">
        <f>NewSKULighting!Y411</f>
        <v>0</v>
      </c>
      <c r="T309" s="26" t="str">
        <f ca="1">NewSKULighting!Z411</f>
        <v/>
      </c>
      <c r="U309" s="26">
        <f ca="1">NewSKULighting!AA411</f>
        <v>0</v>
      </c>
      <c r="V309" s="209" t="str">
        <f ca="1">NewSKULighting!AC411</f>
        <v/>
      </c>
      <c r="W309" s="209" t="str">
        <f ca="1">NewSKULighting!AD411</f>
        <v/>
      </c>
      <c r="X309" s="209" t="str">
        <f ca="1">NewSKULighting!AE411</f>
        <v/>
      </c>
      <c r="Y309" s="209">
        <f ca="1">NewSKULighting!AF411</f>
        <v>0</v>
      </c>
      <c r="Z309" s="209" t="str">
        <f>NewSKULighting!AH411</f>
        <v/>
      </c>
      <c r="AA309" s="209">
        <f>NewSKULighting!AI411</f>
        <v>0</v>
      </c>
      <c r="AB309" s="209" t="str">
        <f>NewSKULighting!AJ411</f>
        <v>NA</v>
      </c>
      <c r="AC309" s="209" t="str">
        <f>NewSKULighting!AK411</f>
        <v/>
      </c>
      <c r="AD309" s="209">
        <f ca="1">NewSKULighting!AL411</f>
        <v>0</v>
      </c>
    </row>
    <row r="310" spans="1:30" x14ac:dyDescent="0.35">
      <c r="A310" s="26">
        <f>NewSKULighting!A412</f>
        <v>0</v>
      </c>
      <c r="B310" s="26">
        <f>NewSKULighting!B412</f>
        <v>0</v>
      </c>
      <c r="C310" s="26">
        <f>NewSKULighting!C412</f>
        <v>0</v>
      </c>
      <c r="D310" s="26">
        <f>NewSKULighting!D412</f>
        <v>0</v>
      </c>
      <c r="E310" s="26">
        <f>NewSKULighting!E412</f>
        <v>0</v>
      </c>
      <c r="F310" s="26" t="str">
        <f ca="1">NewSKULighting!F412</f>
        <v/>
      </c>
      <c r="G310" s="26" t="str">
        <f>NewSKULighting!G412</f>
        <v>None</v>
      </c>
      <c r="H310" s="26">
        <f>NewSKULighting!H412</f>
        <v>0</v>
      </c>
      <c r="I310" s="26" t="str">
        <f>NewSKULighting!I412</f>
        <v/>
      </c>
      <c r="J310" s="26">
        <f>NewSKULighting!J412</f>
        <v>0</v>
      </c>
      <c r="K310" s="26" t="str">
        <f>NewSKULighting!K412</f>
        <v/>
      </c>
      <c r="L310" s="26" t="str">
        <f>NewSKULighting!L412</f>
        <v/>
      </c>
      <c r="M310" s="26" t="str">
        <f>NewSKULighting!M412</f>
        <v>None</v>
      </c>
      <c r="N310" s="26">
        <f>NewSKULighting!N412</f>
        <v>0</v>
      </c>
      <c r="O310" s="26">
        <f>NewSKULighting!O412</f>
        <v>0</v>
      </c>
      <c r="P310" s="26">
        <f ca="1">NewSKULighting!P412</f>
        <v>0</v>
      </c>
      <c r="Q310" s="26">
        <f>NewSKULighting!Q412</f>
        <v>0</v>
      </c>
      <c r="R310" s="26">
        <f ca="1">NewSKULighting!R412</f>
        <v>0</v>
      </c>
      <c r="S310" s="26">
        <f>NewSKULighting!Y412</f>
        <v>0</v>
      </c>
      <c r="T310" s="26" t="str">
        <f ca="1">NewSKULighting!Z412</f>
        <v/>
      </c>
      <c r="U310" s="26">
        <f ca="1">NewSKULighting!AA412</f>
        <v>0</v>
      </c>
      <c r="V310" s="209" t="str">
        <f ca="1">NewSKULighting!AC412</f>
        <v/>
      </c>
      <c r="W310" s="209" t="str">
        <f ca="1">NewSKULighting!AD412</f>
        <v/>
      </c>
      <c r="X310" s="209" t="str">
        <f ca="1">NewSKULighting!AE412</f>
        <v/>
      </c>
      <c r="Y310" s="209">
        <f ca="1">NewSKULighting!AF412</f>
        <v>0</v>
      </c>
      <c r="Z310" s="209" t="str">
        <f>NewSKULighting!AH412</f>
        <v/>
      </c>
      <c r="AA310" s="209">
        <f>NewSKULighting!AI412</f>
        <v>0</v>
      </c>
      <c r="AB310" s="209" t="str">
        <f>NewSKULighting!AJ412</f>
        <v>NA</v>
      </c>
      <c r="AC310" s="209" t="str">
        <f>NewSKULighting!AK412</f>
        <v/>
      </c>
      <c r="AD310" s="209">
        <f ca="1">NewSKULighting!AL412</f>
        <v>0</v>
      </c>
    </row>
    <row r="311" spans="1:30" x14ac:dyDescent="0.35">
      <c r="A311" s="26">
        <f>NewSKULighting!A413</f>
        <v>0</v>
      </c>
      <c r="B311" s="26">
        <f>NewSKULighting!B413</f>
        <v>0</v>
      </c>
      <c r="C311" s="26">
        <f>NewSKULighting!C413</f>
        <v>0</v>
      </c>
      <c r="D311" s="26">
        <f>NewSKULighting!D413</f>
        <v>0</v>
      </c>
      <c r="E311" s="26">
        <f>NewSKULighting!E413</f>
        <v>0</v>
      </c>
      <c r="F311" s="26" t="str">
        <f ca="1">NewSKULighting!F413</f>
        <v/>
      </c>
      <c r="G311" s="26" t="str">
        <f>NewSKULighting!G413</f>
        <v>None</v>
      </c>
      <c r="H311" s="26">
        <f>NewSKULighting!H413</f>
        <v>0</v>
      </c>
      <c r="I311" s="26" t="str">
        <f>NewSKULighting!I413</f>
        <v/>
      </c>
      <c r="J311" s="26">
        <f>NewSKULighting!J413</f>
        <v>0</v>
      </c>
      <c r="K311" s="26" t="str">
        <f>NewSKULighting!K413</f>
        <v/>
      </c>
      <c r="L311" s="26" t="str">
        <f>NewSKULighting!L413</f>
        <v/>
      </c>
      <c r="M311" s="26" t="str">
        <f>NewSKULighting!M413</f>
        <v>None</v>
      </c>
      <c r="N311" s="26">
        <f>NewSKULighting!N413</f>
        <v>0</v>
      </c>
      <c r="O311" s="26">
        <f>NewSKULighting!O413</f>
        <v>0</v>
      </c>
      <c r="P311" s="26">
        <f ca="1">NewSKULighting!P413</f>
        <v>0</v>
      </c>
      <c r="Q311" s="26">
        <f>NewSKULighting!Q413</f>
        <v>0</v>
      </c>
      <c r="R311" s="26">
        <f ca="1">NewSKULighting!R413</f>
        <v>0</v>
      </c>
      <c r="S311" s="26">
        <f>NewSKULighting!Y413</f>
        <v>0</v>
      </c>
      <c r="T311" s="26" t="str">
        <f ca="1">NewSKULighting!Z413</f>
        <v/>
      </c>
      <c r="U311" s="26">
        <f ca="1">NewSKULighting!AA413</f>
        <v>0</v>
      </c>
      <c r="V311" s="209" t="str">
        <f ca="1">NewSKULighting!AC413</f>
        <v/>
      </c>
      <c r="W311" s="209" t="str">
        <f ca="1">NewSKULighting!AD413</f>
        <v/>
      </c>
      <c r="X311" s="209" t="str">
        <f ca="1">NewSKULighting!AE413</f>
        <v/>
      </c>
      <c r="Y311" s="209">
        <f ca="1">NewSKULighting!AF413</f>
        <v>0</v>
      </c>
      <c r="Z311" s="209" t="str">
        <f>NewSKULighting!AH413</f>
        <v/>
      </c>
      <c r="AA311" s="209">
        <f>NewSKULighting!AI413</f>
        <v>0</v>
      </c>
      <c r="AB311" s="209" t="str">
        <f>NewSKULighting!AJ413</f>
        <v>NA</v>
      </c>
      <c r="AC311" s="209" t="str">
        <f>NewSKULighting!AK413</f>
        <v/>
      </c>
      <c r="AD311" s="209">
        <f ca="1">NewSKULighting!AL413</f>
        <v>0</v>
      </c>
    </row>
    <row r="312" spans="1:30" x14ac:dyDescent="0.35">
      <c r="A312" s="26">
        <f>NewSKULighting!A414</f>
        <v>0</v>
      </c>
      <c r="B312" s="26">
        <f>NewSKULighting!B414</f>
        <v>0</v>
      </c>
      <c r="C312" s="26">
        <f>NewSKULighting!C414</f>
        <v>0</v>
      </c>
      <c r="D312" s="26">
        <f>NewSKULighting!D414</f>
        <v>0</v>
      </c>
      <c r="E312" s="26">
        <f>NewSKULighting!E414</f>
        <v>0</v>
      </c>
      <c r="F312" s="26" t="str">
        <f ca="1">NewSKULighting!F414</f>
        <v/>
      </c>
      <c r="G312" s="26" t="str">
        <f>NewSKULighting!G414</f>
        <v>None</v>
      </c>
      <c r="H312" s="26">
        <f>NewSKULighting!H414</f>
        <v>0</v>
      </c>
      <c r="I312" s="26" t="str">
        <f>NewSKULighting!I414</f>
        <v/>
      </c>
      <c r="J312" s="26">
        <f>NewSKULighting!J414</f>
        <v>0</v>
      </c>
      <c r="K312" s="26" t="str">
        <f>NewSKULighting!K414</f>
        <v/>
      </c>
      <c r="L312" s="26" t="str">
        <f>NewSKULighting!L414</f>
        <v/>
      </c>
      <c r="M312" s="26" t="str">
        <f>NewSKULighting!M414</f>
        <v>None</v>
      </c>
      <c r="N312" s="26">
        <f>NewSKULighting!N414</f>
        <v>0</v>
      </c>
      <c r="O312" s="26">
        <f>NewSKULighting!O414</f>
        <v>0</v>
      </c>
      <c r="P312" s="26">
        <f ca="1">NewSKULighting!P414</f>
        <v>0</v>
      </c>
      <c r="Q312" s="26">
        <f>NewSKULighting!Q414</f>
        <v>0</v>
      </c>
      <c r="R312" s="26">
        <f ca="1">NewSKULighting!R414</f>
        <v>0</v>
      </c>
      <c r="S312" s="26">
        <f>NewSKULighting!Y414</f>
        <v>0</v>
      </c>
      <c r="T312" s="26" t="str">
        <f ca="1">NewSKULighting!Z414</f>
        <v/>
      </c>
      <c r="U312" s="26">
        <f ca="1">NewSKULighting!AA414</f>
        <v>0</v>
      </c>
      <c r="V312" s="209" t="str">
        <f ca="1">NewSKULighting!AC414</f>
        <v/>
      </c>
      <c r="W312" s="209" t="str">
        <f ca="1">NewSKULighting!AD414</f>
        <v/>
      </c>
      <c r="X312" s="209" t="str">
        <f ca="1">NewSKULighting!AE414</f>
        <v/>
      </c>
      <c r="Y312" s="209">
        <f ca="1">NewSKULighting!AF414</f>
        <v>0</v>
      </c>
      <c r="Z312" s="209" t="str">
        <f>NewSKULighting!AH414</f>
        <v/>
      </c>
      <c r="AA312" s="209">
        <f>NewSKULighting!AI414</f>
        <v>0</v>
      </c>
      <c r="AB312" s="209" t="str">
        <f>NewSKULighting!AJ414</f>
        <v>NA</v>
      </c>
      <c r="AC312" s="209" t="str">
        <f>NewSKULighting!AK414</f>
        <v/>
      </c>
      <c r="AD312" s="209">
        <f ca="1">NewSKULighting!AL414</f>
        <v>0</v>
      </c>
    </row>
    <row r="313" spans="1:30" x14ac:dyDescent="0.35">
      <c r="A313" s="26">
        <f>NewSKULighting!A415</f>
        <v>0</v>
      </c>
      <c r="B313" s="26">
        <f>NewSKULighting!B415</f>
        <v>0</v>
      </c>
      <c r="C313" s="26">
        <f>NewSKULighting!C415</f>
        <v>0</v>
      </c>
      <c r="D313" s="26">
        <f>NewSKULighting!D415</f>
        <v>0</v>
      </c>
      <c r="E313" s="26">
        <f>NewSKULighting!E415</f>
        <v>0</v>
      </c>
      <c r="F313" s="26" t="str">
        <f ca="1">NewSKULighting!F415</f>
        <v/>
      </c>
      <c r="G313" s="26" t="str">
        <f>NewSKULighting!G415</f>
        <v>None</v>
      </c>
      <c r="H313" s="26">
        <f>NewSKULighting!H415</f>
        <v>0</v>
      </c>
      <c r="I313" s="26" t="str">
        <f>NewSKULighting!I415</f>
        <v/>
      </c>
      <c r="J313" s="26">
        <f>NewSKULighting!J415</f>
        <v>0</v>
      </c>
      <c r="K313" s="26" t="str">
        <f>NewSKULighting!K415</f>
        <v/>
      </c>
      <c r="L313" s="26" t="str">
        <f>NewSKULighting!L415</f>
        <v/>
      </c>
      <c r="M313" s="26" t="str">
        <f>NewSKULighting!M415</f>
        <v>None</v>
      </c>
      <c r="N313" s="26">
        <f>NewSKULighting!N415</f>
        <v>0</v>
      </c>
      <c r="O313" s="26">
        <f>NewSKULighting!O415</f>
        <v>0</v>
      </c>
      <c r="P313" s="26">
        <f ca="1">NewSKULighting!P415</f>
        <v>0</v>
      </c>
      <c r="Q313" s="26">
        <f>NewSKULighting!Q415</f>
        <v>0</v>
      </c>
      <c r="R313" s="26">
        <f ca="1">NewSKULighting!R415</f>
        <v>0</v>
      </c>
      <c r="S313" s="26">
        <f>NewSKULighting!Y415</f>
        <v>0</v>
      </c>
      <c r="T313" s="26" t="str">
        <f ca="1">NewSKULighting!Z415</f>
        <v/>
      </c>
      <c r="U313" s="26">
        <f ca="1">NewSKULighting!AA415</f>
        <v>0</v>
      </c>
      <c r="V313" s="209" t="str">
        <f ca="1">NewSKULighting!AC415</f>
        <v/>
      </c>
      <c r="W313" s="209" t="str">
        <f ca="1">NewSKULighting!AD415</f>
        <v/>
      </c>
      <c r="X313" s="209" t="str">
        <f ca="1">NewSKULighting!AE415</f>
        <v/>
      </c>
      <c r="Y313" s="209">
        <f ca="1">NewSKULighting!AF415</f>
        <v>0</v>
      </c>
      <c r="Z313" s="209" t="str">
        <f>NewSKULighting!AH415</f>
        <v/>
      </c>
      <c r="AA313" s="209">
        <f>NewSKULighting!AI415</f>
        <v>0</v>
      </c>
      <c r="AB313" s="209" t="str">
        <f>NewSKULighting!AJ415</f>
        <v>NA</v>
      </c>
      <c r="AC313" s="209" t="str">
        <f>NewSKULighting!AK415</f>
        <v/>
      </c>
      <c r="AD313" s="209">
        <f ca="1">NewSKULighting!AL415</f>
        <v>0</v>
      </c>
    </row>
    <row r="314" spans="1:30" x14ac:dyDescent="0.35">
      <c r="A314" s="26">
        <f>NewSKULighting!A416</f>
        <v>0</v>
      </c>
      <c r="B314" s="26">
        <f>NewSKULighting!B416</f>
        <v>0</v>
      </c>
      <c r="C314" s="26">
        <f>NewSKULighting!C416</f>
        <v>0</v>
      </c>
      <c r="D314" s="26">
        <f>NewSKULighting!D416</f>
        <v>0</v>
      </c>
      <c r="E314" s="26">
        <f>NewSKULighting!E416</f>
        <v>0</v>
      </c>
      <c r="F314" s="26" t="str">
        <f ca="1">NewSKULighting!F416</f>
        <v/>
      </c>
      <c r="G314" s="26" t="str">
        <f>NewSKULighting!G416</f>
        <v>None</v>
      </c>
      <c r="H314" s="26">
        <f>NewSKULighting!H416</f>
        <v>0</v>
      </c>
      <c r="I314" s="26" t="str">
        <f>NewSKULighting!I416</f>
        <v/>
      </c>
      <c r="J314" s="26">
        <f>NewSKULighting!J416</f>
        <v>0</v>
      </c>
      <c r="K314" s="26" t="str">
        <f>NewSKULighting!K416</f>
        <v/>
      </c>
      <c r="L314" s="26" t="str">
        <f>NewSKULighting!L416</f>
        <v/>
      </c>
      <c r="M314" s="26" t="str">
        <f>NewSKULighting!M416</f>
        <v>None</v>
      </c>
      <c r="N314" s="26">
        <f>NewSKULighting!N416</f>
        <v>0</v>
      </c>
      <c r="O314" s="26">
        <f>NewSKULighting!O416</f>
        <v>0</v>
      </c>
      <c r="P314" s="26">
        <f ca="1">NewSKULighting!P416</f>
        <v>0</v>
      </c>
      <c r="Q314" s="26">
        <f>NewSKULighting!Q416</f>
        <v>0</v>
      </c>
      <c r="R314" s="26">
        <f ca="1">NewSKULighting!R416</f>
        <v>0</v>
      </c>
      <c r="S314" s="26">
        <f>NewSKULighting!Y416</f>
        <v>0</v>
      </c>
      <c r="T314" s="26" t="str">
        <f ca="1">NewSKULighting!Z416</f>
        <v/>
      </c>
      <c r="U314" s="26">
        <f ca="1">NewSKULighting!AA416</f>
        <v>0</v>
      </c>
      <c r="V314" s="209" t="str">
        <f ca="1">NewSKULighting!AC416</f>
        <v/>
      </c>
      <c r="W314" s="209" t="str">
        <f ca="1">NewSKULighting!AD416</f>
        <v/>
      </c>
      <c r="X314" s="209" t="str">
        <f ca="1">NewSKULighting!AE416</f>
        <v/>
      </c>
      <c r="Y314" s="209">
        <f ca="1">NewSKULighting!AF416</f>
        <v>0</v>
      </c>
      <c r="Z314" s="209" t="str">
        <f>NewSKULighting!AH416</f>
        <v/>
      </c>
      <c r="AA314" s="209">
        <f>NewSKULighting!AI416</f>
        <v>0</v>
      </c>
      <c r="AB314" s="209" t="str">
        <f>NewSKULighting!AJ416</f>
        <v>NA</v>
      </c>
      <c r="AC314" s="209" t="str">
        <f>NewSKULighting!AK416</f>
        <v/>
      </c>
      <c r="AD314" s="209">
        <f ca="1">NewSKULighting!AL416</f>
        <v>0</v>
      </c>
    </row>
    <row r="315" spans="1:30" x14ac:dyDescent="0.35">
      <c r="A315" s="26">
        <f>NewSKULighting!A417</f>
        <v>0</v>
      </c>
      <c r="B315" s="26">
        <f>NewSKULighting!B417</f>
        <v>0</v>
      </c>
      <c r="C315" s="26">
        <f>NewSKULighting!C417</f>
        <v>0</v>
      </c>
      <c r="D315" s="26">
        <f>NewSKULighting!D417</f>
        <v>0</v>
      </c>
      <c r="E315" s="26">
        <f>NewSKULighting!E417</f>
        <v>0</v>
      </c>
      <c r="F315" s="26" t="str">
        <f ca="1">NewSKULighting!F417</f>
        <v/>
      </c>
      <c r="G315" s="26" t="str">
        <f>NewSKULighting!G417</f>
        <v>None</v>
      </c>
      <c r="H315" s="26">
        <f>NewSKULighting!H417</f>
        <v>0</v>
      </c>
      <c r="I315" s="26" t="str">
        <f>NewSKULighting!I417</f>
        <v/>
      </c>
      <c r="J315" s="26">
        <f>NewSKULighting!J417</f>
        <v>0</v>
      </c>
      <c r="K315" s="26" t="str">
        <f>NewSKULighting!K417</f>
        <v/>
      </c>
      <c r="L315" s="26" t="str">
        <f>NewSKULighting!L417</f>
        <v/>
      </c>
      <c r="M315" s="26" t="str">
        <f>NewSKULighting!M417</f>
        <v>None</v>
      </c>
      <c r="N315" s="26">
        <f>NewSKULighting!N417</f>
        <v>0</v>
      </c>
      <c r="O315" s="26">
        <f>NewSKULighting!O417</f>
        <v>0</v>
      </c>
      <c r="P315" s="26">
        <f ca="1">NewSKULighting!P417</f>
        <v>0</v>
      </c>
      <c r="Q315" s="26">
        <f>NewSKULighting!Q417</f>
        <v>0</v>
      </c>
      <c r="R315" s="26">
        <f ca="1">NewSKULighting!R417</f>
        <v>0</v>
      </c>
      <c r="S315" s="26">
        <f>NewSKULighting!Y417</f>
        <v>0</v>
      </c>
      <c r="T315" s="26" t="str">
        <f ca="1">NewSKULighting!Z417</f>
        <v/>
      </c>
      <c r="U315" s="26">
        <f ca="1">NewSKULighting!AA417</f>
        <v>0</v>
      </c>
      <c r="V315" s="209" t="str">
        <f ca="1">NewSKULighting!AC417</f>
        <v/>
      </c>
      <c r="W315" s="209" t="str">
        <f ca="1">NewSKULighting!AD417</f>
        <v/>
      </c>
      <c r="X315" s="209" t="str">
        <f ca="1">NewSKULighting!AE417</f>
        <v/>
      </c>
      <c r="Y315" s="209">
        <f ca="1">NewSKULighting!AF417</f>
        <v>0</v>
      </c>
      <c r="Z315" s="209" t="str">
        <f>NewSKULighting!AH417</f>
        <v/>
      </c>
      <c r="AA315" s="209">
        <f>NewSKULighting!AI417</f>
        <v>0</v>
      </c>
      <c r="AB315" s="209" t="str">
        <f>NewSKULighting!AJ417</f>
        <v>NA</v>
      </c>
      <c r="AC315" s="209" t="str">
        <f>NewSKULighting!AK417</f>
        <v/>
      </c>
      <c r="AD315" s="209">
        <f ca="1">NewSKULighting!AL417</f>
        <v>0</v>
      </c>
    </row>
    <row r="316" spans="1:30" x14ac:dyDescent="0.35">
      <c r="A316" s="26">
        <f>NewSKULighting!A418</f>
        <v>0</v>
      </c>
      <c r="B316" s="26">
        <f>NewSKULighting!B418</f>
        <v>0</v>
      </c>
      <c r="C316" s="26">
        <f>NewSKULighting!C418</f>
        <v>0</v>
      </c>
      <c r="D316" s="26">
        <f>NewSKULighting!D418</f>
        <v>0</v>
      </c>
      <c r="E316" s="26">
        <f>NewSKULighting!E418</f>
        <v>0</v>
      </c>
      <c r="F316" s="26" t="str">
        <f ca="1">NewSKULighting!F418</f>
        <v/>
      </c>
      <c r="G316" s="26" t="str">
        <f>NewSKULighting!G418</f>
        <v>None</v>
      </c>
      <c r="H316" s="26">
        <f>NewSKULighting!H418</f>
        <v>0</v>
      </c>
      <c r="I316" s="26" t="str">
        <f>NewSKULighting!I418</f>
        <v/>
      </c>
      <c r="J316" s="26">
        <f>NewSKULighting!J418</f>
        <v>0</v>
      </c>
      <c r="K316" s="26" t="str">
        <f>NewSKULighting!K418</f>
        <v/>
      </c>
      <c r="L316" s="26" t="str">
        <f>NewSKULighting!L418</f>
        <v/>
      </c>
      <c r="M316" s="26" t="str">
        <f>NewSKULighting!M418</f>
        <v>None</v>
      </c>
      <c r="N316" s="26">
        <f>NewSKULighting!N418</f>
        <v>0</v>
      </c>
      <c r="O316" s="26">
        <f>NewSKULighting!O418</f>
        <v>0</v>
      </c>
      <c r="P316" s="26">
        <f ca="1">NewSKULighting!P418</f>
        <v>0</v>
      </c>
      <c r="Q316" s="26">
        <f>NewSKULighting!Q418</f>
        <v>0</v>
      </c>
      <c r="R316" s="26">
        <f ca="1">NewSKULighting!R418</f>
        <v>0</v>
      </c>
      <c r="S316" s="26">
        <f>NewSKULighting!Y418</f>
        <v>0</v>
      </c>
      <c r="T316" s="26" t="str">
        <f ca="1">NewSKULighting!Z418</f>
        <v/>
      </c>
      <c r="U316" s="26">
        <f ca="1">NewSKULighting!AA418</f>
        <v>0</v>
      </c>
      <c r="V316" s="209" t="str">
        <f ca="1">NewSKULighting!AC418</f>
        <v/>
      </c>
      <c r="W316" s="209" t="str">
        <f ca="1">NewSKULighting!AD418</f>
        <v/>
      </c>
      <c r="X316" s="209" t="str">
        <f ca="1">NewSKULighting!AE418</f>
        <v/>
      </c>
      <c r="Y316" s="209">
        <f ca="1">NewSKULighting!AF418</f>
        <v>0</v>
      </c>
      <c r="Z316" s="209" t="str">
        <f>NewSKULighting!AH418</f>
        <v/>
      </c>
      <c r="AA316" s="209">
        <f>NewSKULighting!AI418</f>
        <v>0</v>
      </c>
      <c r="AB316" s="209" t="str">
        <f>NewSKULighting!AJ418</f>
        <v>NA</v>
      </c>
      <c r="AC316" s="209" t="str">
        <f>NewSKULighting!AK418</f>
        <v/>
      </c>
      <c r="AD316" s="209">
        <f ca="1">NewSKULighting!AL418</f>
        <v>0</v>
      </c>
    </row>
    <row r="317" spans="1:30" x14ac:dyDescent="0.35">
      <c r="A317" s="26">
        <f>NewSKULighting!A419</f>
        <v>0</v>
      </c>
      <c r="B317" s="26">
        <f>NewSKULighting!B419</f>
        <v>0</v>
      </c>
      <c r="C317" s="26">
        <f>NewSKULighting!C419</f>
        <v>0</v>
      </c>
      <c r="D317" s="26">
        <f>NewSKULighting!D419</f>
        <v>0</v>
      </c>
      <c r="E317" s="26">
        <f>NewSKULighting!E419</f>
        <v>0</v>
      </c>
      <c r="F317" s="26" t="str">
        <f ca="1">NewSKULighting!F419</f>
        <v/>
      </c>
      <c r="G317" s="26" t="str">
        <f>NewSKULighting!G419</f>
        <v>None</v>
      </c>
      <c r="H317" s="26">
        <f>NewSKULighting!H419</f>
        <v>0</v>
      </c>
      <c r="I317" s="26" t="str">
        <f>NewSKULighting!I419</f>
        <v/>
      </c>
      <c r="J317" s="26">
        <f>NewSKULighting!J419</f>
        <v>0</v>
      </c>
      <c r="K317" s="26" t="str">
        <f>NewSKULighting!K419</f>
        <v/>
      </c>
      <c r="L317" s="26" t="str">
        <f>NewSKULighting!L419</f>
        <v/>
      </c>
      <c r="M317" s="26" t="str">
        <f>NewSKULighting!M419</f>
        <v>None</v>
      </c>
      <c r="N317" s="26">
        <f>NewSKULighting!N419</f>
        <v>0</v>
      </c>
      <c r="O317" s="26">
        <f>NewSKULighting!O419</f>
        <v>0</v>
      </c>
      <c r="P317" s="26">
        <f ca="1">NewSKULighting!P419</f>
        <v>0</v>
      </c>
      <c r="Q317" s="26">
        <f>NewSKULighting!Q419</f>
        <v>0</v>
      </c>
      <c r="R317" s="26">
        <f ca="1">NewSKULighting!R419</f>
        <v>0</v>
      </c>
      <c r="S317" s="26">
        <f>NewSKULighting!Y419</f>
        <v>0</v>
      </c>
      <c r="T317" s="26" t="str">
        <f ca="1">NewSKULighting!Z419</f>
        <v/>
      </c>
      <c r="U317" s="26">
        <f ca="1">NewSKULighting!AA419</f>
        <v>0</v>
      </c>
      <c r="V317" s="209" t="str">
        <f ca="1">NewSKULighting!AC419</f>
        <v/>
      </c>
      <c r="W317" s="209" t="str">
        <f ca="1">NewSKULighting!AD419</f>
        <v/>
      </c>
      <c r="X317" s="209" t="str">
        <f ca="1">NewSKULighting!AE419</f>
        <v/>
      </c>
      <c r="Y317" s="209">
        <f ca="1">NewSKULighting!AF419</f>
        <v>0</v>
      </c>
      <c r="Z317" s="209" t="str">
        <f>NewSKULighting!AH419</f>
        <v/>
      </c>
      <c r="AA317" s="209">
        <f>NewSKULighting!AI419</f>
        <v>0</v>
      </c>
      <c r="AB317" s="209" t="str">
        <f>NewSKULighting!AJ419</f>
        <v>NA</v>
      </c>
      <c r="AC317" s="209" t="str">
        <f>NewSKULighting!AK419</f>
        <v/>
      </c>
      <c r="AD317" s="209">
        <f ca="1">NewSKULighting!AL419</f>
        <v>0</v>
      </c>
    </row>
    <row r="318" spans="1:30" x14ac:dyDescent="0.35">
      <c r="A318" s="26">
        <f>NewSKULighting!A420</f>
        <v>0</v>
      </c>
      <c r="B318" s="26">
        <f>NewSKULighting!B420</f>
        <v>0</v>
      </c>
      <c r="C318" s="26">
        <f>NewSKULighting!C420</f>
        <v>0</v>
      </c>
      <c r="D318" s="26">
        <f>NewSKULighting!D420</f>
        <v>0</v>
      </c>
      <c r="E318" s="26">
        <f>NewSKULighting!E420</f>
        <v>0</v>
      </c>
      <c r="F318" s="26" t="str">
        <f ca="1">NewSKULighting!F420</f>
        <v/>
      </c>
      <c r="G318" s="26" t="str">
        <f>NewSKULighting!G420</f>
        <v>None</v>
      </c>
      <c r="H318" s="26">
        <f>NewSKULighting!H420</f>
        <v>0</v>
      </c>
      <c r="I318" s="26" t="str">
        <f>NewSKULighting!I420</f>
        <v/>
      </c>
      <c r="J318" s="26">
        <f>NewSKULighting!J420</f>
        <v>0</v>
      </c>
      <c r="K318" s="26" t="str">
        <f>NewSKULighting!K420</f>
        <v/>
      </c>
      <c r="L318" s="26" t="str">
        <f>NewSKULighting!L420</f>
        <v/>
      </c>
      <c r="M318" s="26" t="str">
        <f>NewSKULighting!M420</f>
        <v>None</v>
      </c>
      <c r="N318" s="26">
        <f>NewSKULighting!N420</f>
        <v>0</v>
      </c>
      <c r="O318" s="26">
        <f>NewSKULighting!O420</f>
        <v>0</v>
      </c>
      <c r="P318" s="26">
        <f ca="1">NewSKULighting!P420</f>
        <v>0</v>
      </c>
      <c r="Q318" s="26">
        <f>NewSKULighting!Q420</f>
        <v>0</v>
      </c>
      <c r="R318" s="26">
        <f ca="1">NewSKULighting!R420</f>
        <v>0</v>
      </c>
      <c r="S318" s="26">
        <f>NewSKULighting!Y420</f>
        <v>0</v>
      </c>
      <c r="T318" s="26" t="str">
        <f ca="1">NewSKULighting!Z420</f>
        <v/>
      </c>
      <c r="U318" s="26">
        <f ca="1">NewSKULighting!AA420</f>
        <v>0</v>
      </c>
      <c r="V318" s="209" t="str">
        <f ca="1">NewSKULighting!AC420</f>
        <v/>
      </c>
      <c r="W318" s="209" t="str">
        <f ca="1">NewSKULighting!AD420</f>
        <v/>
      </c>
      <c r="X318" s="209" t="str">
        <f ca="1">NewSKULighting!AE420</f>
        <v/>
      </c>
      <c r="Y318" s="209">
        <f ca="1">NewSKULighting!AF420</f>
        <v>0</v>
      </c>
      <c r="Z318" s="209" t="str">
        <f>NewSKULighting!AH420</f>
        <v/>
      </c>
      <c r="AA318" s="209">
        <f>NewSKULighting!AI420</f>
        <v>0</v>
      </c>
      <c r="AB318" s="209" t="str">
        <f>NewSKULighting!AJ420</f>
        <v>NA</v>
      </c>
      <c r="AC318" s="209" t="str">
        <f>NewSKULighting!AK420</f>
        <v/>
      </c>
      <c r="AD318" s="209">
        <f ca="1">NewSKULighting!AL420</f>
        <v>0</v>
      </c>
    </row>
    <row r="319" spans="1:30" x14ac:dyDescent="0.35">
      <c r="A319" s="26">
        <f>NewSKULighting!A421</f>
        <v>0</v>
      </c>
      <c r="B319" s="26">
        <f>NewSKULighting!B421</f>
        <v>0</v>
      </c>
      <c r="C319" s="26">
        <f>NewSKULighting!C421</f>
        <v>0</v>
      </c>
      <c r="D319" s="26">
        <f>NewSKULighting!D421</f>
        <v>0</v>
      </c>
      <c r="E319" s="26">
        <f>NewSKULighting!E421</f>
        <v>0</v>
      </c>
      <c r="F319" s="26" t="str">
        <f ca="1">NewSKULighting!F421</f>
        <v/>
      </c>
      <c r="G319" s="26" t="str">
        <f>NewSKULighting!G421</f>
        <v>None</v>
      </c>
      <c r="H319" s="26">
        <f>NewSKULighting!H421</f>
        <v>0</v>
      </c>
      <c r="I319" s="26" t="str">
        <f>NewSKULighting!I421</f>
        <v/>
      </c>
      <c r="J319" s="26">
        <f>NewSKULighting!J421</f>
        <v>0</v>
      </c>
      <c r="K319" s="26" t="str">
        <f>NewSKULighting!K421</f>
        <v/>
      </c>
      <c r="L319" s="26" t="str">
        <f>NewSKULighting!L421</f>
        <v/>
      </c>
      <c r="M319" s="26" t="str">
        <f>NewSKULighting!M421</f>
        <v>None</v>
      </c>
      <c r="N319" s="26">
        <f>NewSKULighting!N421</f>
        <v>0</v>
      </c>
      <c r="O319" s="26">
        <f>NewSKULighting!O421</f>
        <v>0</v>
      </c>
      <c r="P319" s="26">
        <f ca="1">NewSKULighting!P421</f>
        <v>0</v>
      </c>
      <c r="Q319" s="26">
        <f>NewSKULighting!Q421</f>
        <v>0</v>
      </c>
      <c r="R319" s="26">
        <f ca="1">NewSKULighting!R421</f>
        <v>0</v>
      </c>
      <c r="S319" s="26">
        <f>NewSKULighting!Y421</f>
        <v>0</v>
      </c>
      <c r="T319" s="26" t="str">
        <f ca="1">NewSKULighting!Z421</f>
        <v/>
      </c>
      <c r="U319" s="26">
        <f ca="1">NewSKULighting!AA421</f>
        <v>0</v>
      </c>
      <c r="V319" s="209" t="str">
        <f ca="1">NewSKULighting!AC421</f>
        <v/>
      </c>
      <c r="W319" s="209" t="str">
        <f ca="1">NewSKULighting!AD421</f>
        <v/>
      </c>
      <c r="X319" s="209" t="str">
        <f ca="1">NewSKULighting!AE421</f>
        <v/>
      </c>
      <c r="Y319" s="209">
        <f ca="1">NewSKULighting!AF421</f>
        <v>0</v>
      </c>
      <c r="Z319" s="209" t="str">
        <f>NewSKULighting!AH421</f>
        <v/>
      </c>
      <c r="AA319" s="209">
        <f>NewSKULighting!AI421</f>
        <v>0</v>
      </c>
      <c r="AB319" s="209" t="str">
        <f>NewSKULighting!AJ421</f>
        <v>NA</v>
      </c>
      <c r="AC319" s="209" t="str">
        <f>NewSKULighting!AK421</f>
        <v/>
      </c>
      <c r="AD319" s="209">
        <f ca="1">NewSKULighting!AL421</f>
        <v>0</v>
      </c>
    </row>
    <row r="320" spans="1:30" x14ac:dyDescent="0.35">
      <c r="A320" s="26">
        <f>NewSKULighting!A422</f>
        <v>0</v>
      </c>
      <c r="B320" s="26">
        <f>NewSKULighting!B422</f>
        <v>0</v>
      </c>
      <c r="C320" s="26">
        <f>NewSKULighting!C422</f>
        <v>0</v>
      </c>
      <c r="D320" s="26">
        <f>NewSKULighting!D422</f>
        <v>0</v>
      </c>
      <c r="E320" s="26">
        <f>NewSKULighting!E422</f>
        <v>0</v>
      </c>
      <c r="F320" s="26" t="str">
        <f ca="1">NewSKULighting!F422</f>
        <v/>
      </c>
      <c r="G320" s="26" t="str">
        <f>NewSKULighting!G422</f>
        <v>None</v>
      </c>
      <c r="H320" s="26">
        <f>NewSKULighting!H422</f>
        <v>0</v>
      </c>
      <c r="I320" s="26" t="str">
        <f>NewSKULighting!I422</f>
        <v/>
      </c>
      <c r="J320" s="26">
        <f>NewSKULighting!J422</f>
        <v>0</v>
      </c>
      <c r="K320" s="26" t="str">
        <f>NewSKULighting!K422</f>
        <v/>
      </c>
      <c r="L320" s="26" t="str">
        <f>NewSKULighting!L422</f>
        <v/>
      </c>
      <c r="M320" s="26" t="str">
        <f>NewSKULighting!M422</f>
        <v>None</v>
      </c>
      <c r="N320" s="26">
        <f>NewSKULighting!N422</f>
        <v>0</v>
      </c>
      <c r="O320" s="26">
        <f>NewSKULighting!O422</f>
        <v>0</v>
      </c>
      <c r="P320" s="26">
        <f ca="1">NewSKULighting!P422</f>
        <v>0</v>
      </c>
      <c r="Q320" s="26">
        <f>NewSKULighting!Q422</f>
        <v>0</v>
      </c>
      <c r="R320" s="26">
        <f ca="1">NewSKULighting!R422</f>
        <v>0</v>
      </c>
      <c r="S320" s="26">
        <f>NewSKULighting!Y422</f>
        <v>0</v>
      </c>
      <c r="T320" s="26" t="str">
        <f ca="1">NewSKULighting!Z422</f>
        <v/>
      </c>
      <c r="U320" s="26">
        <f ca="1">NewSKULighting!AA422</f>
        <v>0</v>
      </c>
      <c r="V320" s="209" t="str">
        <f ca="1">NewSKULighting!AC422</f>
        <v/>
      </c>
      <c r="W320" s="209" t="str">
        <f ca="1">NewSKULighting!AD422</f>
        <v/>
      </c>
      <c r="X320" s="209" t="str">
        <f ca="1">NewSKULighting!AE422</f>
        <v/>
      </c>
      <c r="Y320" s="209">
        <f ca="1">NewSKULighting!AF422</f>
        <v>0</v>
      </c>
      <c r="Z320" s="209" t="str">
        <f>NewSKULighting!AH422</f>
        <v/>
      </c>
      <c r="AA320" s="209">
        <f>NewSKULighting!AI422</f>
        <v>0</v>
      </c>
      <c r="AB320" s="209" t="str">
        <f>NewSKULighting!AJ422</f>
        <v>NA</v>
      </c>
      <c r="AC320" s="209" t="str">
        <f>NewSKULighting!AK422</f>
        <v/>
      </c>
      <c r="AD320" s="209">
        <f ca="1">NewSKULighting!AL422</f>
        <v>0</v>
      </c>
    </row>
    <row r="321" spans="1:30" x14ac:dyDescent="0.35">
      <c r="A321" s="26">
        <f>NewSKULighting!A423</f>
        <v>0</v>
      </c>
      <c r="B321" s="26">
        <f>NewSKULighting!B423</f>
        <v>0</v>
      </c>
      <c r="C321" s="26">
        <f>NewSKULighting!C423</f>
        <v>0</v>
      </c>
      <c r="D321" s="26">
        <f>NewSKULighting!D423</f>
        <v>0</v>
      </c>
      <c r="E321" s="26">
        <f>NewSKULighting!E423</f>
        <v>0</v>
      </c>
      <c r="F321" s="26" t="str">
        <f ca="1">NewSKULighting!F423</f>
        <v/>
      </c>
      <c r="G321" s="26" t="str">
        <f>NewSKULighting!G423</f>
        <v>None</v>
      </c>
      <c r="H321" s="26">
        <f>NewSKULighting!H423</f>
        <v>0</v>
      </c>
      <c r="I321" s="26" t="str">
        <f>NewSKULighting!I423</f>
        <v/>
      </c>
      <c r="J321" s="26">
        <f>NewSKULighting!J423</f>
        <v>0</v>
      </c>
      <c r="K321" s="26" t="str">
        <f>NewSKULighting!K423</f>
        <v/>
      </c>
      <c r="L321" s="26" t="str">
        <f>NewSKULighting!L423</f>
        <v/>
      </c>
      <c r="M321" s="26" t="str">
        <f>NewSKULighting!M423</f>
        <v>None</v>
      </c>
      <c r="N321" s="26">
        <f>NewSKULighting!N423</f>
        <v>0</v>
      </c>
      <c r="O321" s="26">
        <f>NewSKULighting!O423</f>
        <v>0</v>
      </c>
      <c r="P321" s="26">
        <f ca="1">NewSKULighting!P423</f>
        <v>0</v>
      </c>
      <c r="Q321" s="26">
        <f>NewSKULighting!Q423</f>
        <v>0</v>
      </c>
      <c r="R321" s="26">
        <f ca="1">NewSKULighting!R423</f>
        <v>0</v>
      </c>
      <c r="S321" s="26">
        <f>NewSKULighting!Y423</f>
        <v>0</v>
      </c>
      <c r="T321" s="26" t="str">
        <f ca="1">NewSKULighting!Z423</f>
        <v/>
      </c>
      <c r="U321" s="26">
        <f ca="1">NewSKULighting!AA423</f>
        <v>0</v>
      </c>
      <c r="V321" s="209" t="str">
        <f ca="1">NewSKULighting!AC423</f>
        <v/>
      </c>
      <c r="W321" s="209" t="str">
        <f ca="1">NewSKULighting!AD423</f>
        <v/>
      </c>
      <c r="X321" s="209" t="str">
        <f ca="1">NewSKULighting!AE423</f>
        <v/>
      </c>
      <c r="Y321" s="209">
        <f ca="1">NewSKULighting!AF423</f>
        <v>0</v>
      </c>
      <c r="Z321" s="209" t="str">
        <f>NewSKULighting!AH423</f>
        <v/>
      </c>
      <c r="AA321" s="209">
        <f>NewSKULighting!AI423</f>
        <v>0</v>
      </c>
      <c r="AB321" s="209" t="str">
        <f>NewSKULighting!AJ423</f>
        <v>NA</v>
      </c>
      <c r="AC321" s="209" t="str">
        <f>NewSKULighting!AK423</f>
        <v/>
      </c>
      <c r="AD321" s="209">
        <f ca="1">NewSKULighting!AL423</f>
        <v>0</v>
      </c>
    </row>
    <row r="322" spans="1:30" x14ac:dyDescent="0.35">
      <c r="A322" s="26">
        <f>NewSKULighting!A424</f>
        <v>0</v>
      </c>
      <c r="B322" s="26">
        <f>NewSKULighting!B424</f>
        <v>0</v>
      </c>
      <c r="C322" s="26">
        <f>NewSKULighting!C424</f>
        <v>0</v>
      </c>
      <c r="D322" s="26">
        <f>NewSKULighting!D424</f>
        <v>0</v>
      </c>
      <c r="E322" s="26">
        <f>NewSKULighting!E424</f>
        <v>0</v>
      </c>
      <c r="F322" s="26" t="str">
        <f ca="1">NewSKULighting!F424</f>
        <v/>
      </c>
      <c r="G322" s="26" t="str">
        <f>NewSKULighting!G424</f>
        <v>None</v>
      </c>
      <c r="H322" s="26">
        <f>NewSKULighting!H424</f>
        <v>0</v>
      </c>
      <c r="I322" s="26" t="str">
        <f>NewSKULighting!I424</f>
        <v/>
      </c>
      <c r="J322" s="26">
        <f>NewSKULighting!J424</f>
        <v>0</v>
      </c>
      <c r="K322" s="26" t="str">
        <f>NewSKULighting!K424</f>
        <v/>
      </c>
      <c r="L322" s="26" t="str">
        <f>NewSKULighting!L424</f>
        <v/>
      </c>
      <c r="M322" s="26" t="str">
        <f>NewSKULighting!M424</f>
        <v>None</v>
      </c>
      <c r="N322" s="26">
        <f>NewSKULighting!N424</f>
        <v>0</v>
      </c>
      <c r="O322" s="26">
        <f>NewSKULighting!O424</f>
        <v>0</v>
      </c>
      <c r="P322" s="26">
        <f ca="1">NewSKULighting!P424</f>
        <v>0</v>
      </c>
      <c r="Q322" s="26">
        <f>NewSKULighting!Q424</f>
        <v>0</v>
      </c>
      <c r="R322" s="26">
        <f ca="1">NewSKULighting!R424</f>
        <v>0</v>
      </c>
      <c r="S322" s="26">
        <f>NewSKULighting!Y424</f>
        <v>0</v>
      </c>
      <c r="T322" s="26" t="str">
        <f ca="1">NewSKULighting!Z424</f>
        <v/>
      </c>
      <c r="U322" s="26">
        <f ca="1">NewSKULighting!AA424</f>
        <v>0</v>
      </c>
      <c r="V322" s="209" t="str">
        <f ca="1">NewSKULighting!AC424</f>
        <v/>
      </c>
      <c r="W322" s="209" t="str">
        <f ca="1">NewSKULighting!AD424</f>
        <v/>
      </c>
      <c r="X322" s="209" t="str">
        <f ca="1">NewSKULighting!AE424</f>
        <v/>
      </c>
      <c r="Y322" s="209">
        <f ca="1">NewSKULighting!AF424</f>
        <v>0</v>
      </c>
      <c r="Z322" s="209" t="str">
        <f>NewSKULighting!AH424</f>
        <v/>
      </c>
      <c r="AA322" s="209">
        <f>NewSKULighting!AI424</f>
        <v>0</v>
      </c>
      <c r="AB322" s="209" t="str">
        <f>NewSKULighting!AJ424</f>
        <v>NA</v>
      </c>
      <c r="AC322" s="209" t="str">
        <f>NewSKULighting!AK424</f>
        <v/>
      </c>
      <c r="AD322" s="209">
        <f ca="1">NewSKULighting!AL424</f>
        <v>0</v>
      </c>
    </row>
    <row r="323" spans="1:30" x14ac:dyDescent="0.35">
      <c r="A323" s="26">
        <f>NewSKULighting!A425</f>
        <v>0</v>
      </c>
      <c r="B323" s="26">
        <f>NewSKULighting!B425</f>
        <v>0</v>
      </c>
      <c r="C323" s="26">
        <f>NewSKULighting!C425</f>
        <v>0</v>
      </c>
      <c r="D323" s="26">
        <f>NewSKULighting!D425</f>
        <v>0</v>
      </c>
      <c r="E323" s="26">
        <f>NewSKULighting!E425</f>
        <v>0</v>
      </c>
      <c r="F323" s="26" t="str">
        <f ca="1">NewSKULighting!F425</f>
        <v/>
      </c>
      <c r="G323" s="26" t="str">
        <f>NewSKULighting!G425</f>
        <v>None</v>
      </c>
      <c r="H323" s="26">
        <f>NewSKULighting!H425</f>
        <v>0</v>
      </c>
      <c r="I323" s="26" t="str">
        <f>NewSKULighting!I425</f>
        <v/>
      </c>
      <c r="J323" s="26">
        <f>NewSKULighting!J425</f>
        <v>0</v>
      </c>
      <c r="K323" s="26" t="str">
        <f>NewSKULighting!K425</f>
        <v/>
      </c>
      <c r="L323" s="26" t="str">
        <f>NewSKULighting!L425</f>
        <v/>
      </c>
      <c r="M323" s="26" t="str">
        <f>NewSKULighting!M425</f>
        <v>None</v>
      </c>
      <c r="N323" s="26">
        <f>NewSKULighting!N425</f>
        <v>0</v>
      </c>
      <c r="O323" s="26">
        <f>NewSKULighting!O425</f>
        <v>0</v>
      </c>
      <c r="P323" s="26">
        <f ca="1">NewSKULighting!P425</f>
        <v>0</v>
      </c>
      <c r="Q323" s="26">
        <f>NewSKULighting!Q425</f>
        <v>0</v>
      </c>
      <c r="R323" s="26">
        <f ca="1">NewSKULighting!R425</f>
        <v>0</v>
      </c>
      <c r="S323" s="26">
        <f>NewSKULighting!Y425</f>
        <v>0</v>
      </c>
      <c r="T323" s="26" t="str">
        <f ca="1">NewSKULighting!Z425</f>
        <v/>
      </c>
      <c r="U323" s="26">
        <f ca="1">NewSKULighting!AA425</f>
        <v>0</v>
      </c>
      <c r="V323" s="209" t="str">
        <f ca="1">NewSKULighting!AC425</f>
        <v/>
      </c>
      <c r="W323" s="209" t="str">
        <f ca="1">NewSKULighting!AD425</f>
        <v/>
      </c>
      <c r="X323" s="209" t="str">
        <f ca="1">NewSKULighting!AE425</f>
        <v/>
      </c>
      <c r="Y323" s="209">
        <f ca="1">NewSKULighting!AF425</f>
        <v>0</v>
      </c>
      <c r="Z323" s="209" t="str">
        <f>NewSKULighting!AH425</f>
        <v/>
      </c>
      <c r="AA323" s="209">
        <f>NewSKULighting!AI425</f>
        <v>0</v>
      </c>
      <c r="AB323" s="209" t="str">
        <f>NewSKULighting!AJ425</f>
        <v>NA</v>
      </c>
      <c r="AC323" s="209" t="str">
        <f>NewSKULighting!AK425</f>
        <v/>
      </c>
      <c r="AD323" s="209">
        <f ca="1">NewSKULighting!AL425</f>
        <v>0</v>
      </c>
    </row>
    <row r="324" spans="1:30" x14ac:dyDescent="0.35">
      <c r="A324" s="26">
        <f>NewSKULighting!A426</f>
        <v>0</v>
      </c>
      <c r="B324" s="26">
        <f>NewSKULighting!B426</f>
        <v>0</v>
      </c>
      <c r="C324" s="26">
        <f>NewSKULighting!C426</f>
        <v>0</v>
      </c>
      <c r="D324" s="26">
        <f>NewSKULighting!D426</f>
        <v>0</v>
      </c>
      <c r="E324" s="26">
        <f>NewSKULighting!E426</f>
        <v>0</v>
      </c>
      <c r="F324" s="26" t="str">
        <f ca="1">NewSKULighting!F426</f>
        <v/>
      </c>
      <c r="G324" s="26" t="str">
        <f>NewSKULighting!G426</f>
        <v>None</v>
      </c>
      <c r="H324" s="26">
        <f>NewSKULighting!H426</f>
        <v>0</v>
      </c>
      <c r="I324" s="26" t="str">
        <f>NewSKULighting!I426</f>
        <v/>
      </c>
      <c r="J324" s="26">
        <f>NewSKULighting!J426</f>
        <v>0</v>
      </c>
      <c r="K324" s="26" t="str">
        <f>NewSKULighting!K426</f>
        <v/>
      </c>
      <c r="L324" s="26" t="str">
        <f>NewSKULighting!L426</f>
        <v/>
      </c>
      <c r="M324" s="26" t="str">
        <f>NewSKULighting!M426</f>
        <v>None</v>
      </c>
      <c r="N324" s="26">
        <f>NewSKULighting!N426</f>
        <v>0</v>
      </c>
      <c r="O324" s="26">
        <f>NewSKULighting!O426</f>
        <v>0</v>
      </c>
      <c r="P324" s="26">
        <f ca="1">NewSKULighting!P426</f>
        <v>0</v>
      </c>
      <c r="Q324" s="26">
        <f>NewSKULighting!Q426</f>
        <v>0</v>
      </c>
      <c r="R324" s="26">
        <f ca="1">NewSKULighting!R426</f>
        <v>0</v>
      </c>
      <c r="S324" s="26">
        <f>NewSKULighting!Y426</f>
        <v>0</v>
      </c>
      <c r="T324" s="26" t="str">
        <f ca="1">NewSKULighting!Z426</f>
        <v/>
      </c>
      <c r="U324" s="26">
        <f ca="1">NewSKULighting!AA426</f>
        <v>0</v>
      </c>
      <c r="V324" s="209" t="str">
        <f ca="1">NewSKULighting!AC426</f>
        <v/>
      </c>
      <c r="W324" s="209" t="str">
        <f ca="1">NewSKULighting!AD426</f>
        <v/>
      </c>
      <c r="X324" s="209" t="str">
        <f ca="1">NewSKULighting!AE426</f>
        <v/>
      </c>
      <c r="Y324" s="209">
        <f ca="1">NewSKULighting!AF426</f>
        <v>0</v>
      </c>
      <c r="Z324" s="209" t="str">
        <f>NewSKULighting!AH426</f>
        <v/>
      </c>
      <c r="AA324" s="209">
        <f>NewSKULighting!AI426</f>
        <v>0</v>
      </c>
      <c r="AB324" s="209" t="str">
        <f>NewSKULighting!AJ426</f>
        <v>NA</v>
      </c>
      <c r="AC324" s="209" t="str">
        <f>NewSKULighting!AK426</f>
        <v/>
      </c>
      <c r="AD324" s="209">
        <f ca="1">NewSKULighting!AL426</f>
        <v>0</v>
      </c>
    </row>
    <row r="325" spans="1:30" x14ac:dyDescent="0.35">
      <c r="A325" s="26">
        <f>NewSKULighting!A427</f>
        <v>0</v>
      </c>
      <c r="B325" s="26">
        <f>NewSKULighting!B427</f>
        <v>0</v>
      </c>
      <c r="C325" s="26">
        <f>NewSKULighting!C427</f>
        <v>0</v>
      </c>
      <c r="D325" s="26">
        <f>NewSKULighting!D427</f>
        <v>0</v>
      </c>
      <c r="E325" s="26">
        <f>NewSKULighting!E427</f>
        <v>0</v>
      </c>
      <c r="F325" s="26" t="str">
        <f ca="1">NewSKULighting!F427</f>
        <v/>
      </c>
      <c r="G325" s="26" t="str">
        <f>NewSKULighting!G427</f>
        <v>None</v>
      </c>
      <c r="H325" s="26">
        <f>NewSKULighting!H427</f>
        <v>0</v>
      </c>
      <c r="I325" s="26" t="str">
        <f>NewSKULighting!I427</f>
        <v/>
      </c>
      <c r="J325" s="26">
        <f>NewSKULighting!J427</f>
        <v>0</v>
      </c>
      <c r="K325" s="26" t="str">
        <f>NewSKULighting!K427</f>
        <v/>
      </c>
      <c r="L325" s="26" t="str">
        <f>NewSKULighting!L427</f>
        <v/>
      </c>
      <c r="M325" s="26" t="str">
        <f>NewSKULighting!M427</f>
        <v>None</v>
      </c>
      <c r="N325" s="26">
        <f>NewSKULighting!N427</f>
        <v>0</v>
      </c>
      <c r="O325" s="26">
        <f>NewSKULighting!O427</f>
        <v>0</v>
      </c>
      <c r="P325" s="26">
        <f ca="1">NewSKULighting!P427</f>
        <v>0</v>
      </c>
      <c r="Q325" s="26">
        <f>NewSKULighting!Q427</f>
        <v>0</v>
      </c>
      <c r="R325" s="26">
        <f ca="1">NewSKULighting!R427</f>
        <v>0</v>
      </c>
      <c r="S325" s="26">
        <f>NewSKULighting!Y427</f>
        <v>0</v>
      </c>
      <c r="T325" s="26" t="str">
        <f ca="1">NewSKULighting!Z427</f>
        <v/>
      </c>
      <c r="U325" s="26">
        <f ca="1">NewSKULighting!AA427</f>
        <v>0</v>
      </c>
      <c r="V325" s="209" t="str">
        <f ca="1">NewSKULighting!AC427</f>
        <v/>
      </c>
      <c r="W325" s="209" t="str">
        <f ca="1">NewSKULighting!AD427</f>
        <v/>
      </c>
      <c r="X325" s="209" t="str">
        <f ca="1">NewSKULighting!AE427</f>
        <v/>
      </c>
      <c r="Y325" s="209">
        <f ca="1">NewSKULighting!AF427</f>
        <v>0</v>
      </c>
      <c r="Z325" s="209" t="str">
        <f>NewSKULighting!AH427</f>
        <v/>
      </c>
      <c r="AA325" s="209">
        <f>NewSKULighting!AI427</f>
        <v>0</v>
      </c>
      <c r="AB325" s="209" t="str">
        <f>NewSKULighting!AJ427</f>
        <v>NA</v>
      </c>
      <c r="AC325" s="209" t="str">
        <f>NewSKULighting!AK427</f>
        <v/>
      </c>
      <c r="AD325" s="209">
        <f ca="1">NewSKULighting!AL427</f>
        <v>0</v>
      </c>
    </row>
    <row r="326" spans="1:30" x14ac:dyDescent="0.35">
      <c r="A326" s="26">
        <f>NewSKULighting!A428</f>
        <v>0</v>
      </c>
      <c r="B326" s="26">
        <f>NewSKULighting!B428</f>
        <v>0</v>
      </c>
      <c r="C326" s="26">
        <f>NewSKULighting!C428</f>
        <v>0</v>
      </c>
      <c r="D326" s="26">
        <f>NewSKULighting!D428</f>
        <v>0</v>
      </c>
      <c r="E326" s="26">
        <f>NewSKULighting!E428</f>
        <v>0</v>
      </c>
      <c r="F326" s="26" t="str">
        <f ca="1">NewSKULighting!F428</f>
        <v/>
      </c>
      <c r="G326" s="26" t="str">
        <f>NewSKULighting!G428</f>
        <v>None</v>
      </c>
      <c r="H326" s="26">
        <f>NewSKULighting!H428</f>
        <v>0</v>
      </c>
      <c r="I326" s="26" t="str">
        <f>NewSKULighting!I428</f>
        <v/>
      </c>
      <c r="J326" s="26">
        <f>NewSKULighting!J428</f>
        <v>0</v>
      </c>
      <c r="K326" s="26" t="str">
        <f>NewSKULighting!K428</f>
        <v/>
      </c>
      <c r="L326" s="26" t="str">
        <f>NewSKULighting!L428</f>
        <v/>
      </c>
      <c r="M326" s="26" t="str">
        <f>NewSKULighting!M428</f>
        <v>None</v>
      </c>
      <c r="N326" s="26">
        <f>NewSKULighting!N428</f>
        <v>0</v>
      </c>
      <c r="O326" s="26">
        <f>NewSKULighting!O428</f>
        <v>0</v>
      </c>
      <c r="P326" s="26">
        <f ca="1">NewSKULighting!P428</f>
        <v>0</v>
      </c>
      <c r="Q326" s="26">
        <f>NewSKULighting!Q428</f>
        <v>0</v>
      </c>
      <c r="R326" s="26">
        <f ca="1">NewSKULighting!R428</f>
        <v>0</v>
      </c>
      <c r="S326" s="26">
        <f>NewSKULighting!Y428</f>
        <v>0</v>
      </c>
      <c r="T326" s="26" t="str">
        <f ca="1">NewSKULighting!Z428</f>
        <v/>
      </c>
      <c r="U326" s="26">
        <f ca="1">NewSKULighting!AA428</f>
        <v>0</v>
      </c>
      <c r="V326" s="209" t="str">
        <f ca="1">NewSKULighting!AC428</f>
        <v/>
      </c>
      <c r="W326" s="209" t="str">
        <f ca="1">NewSKULighting!AD428</f>
        <v/>
      </c>
      <c r="X326" s="209" t="str">
        <f ca="1">NewSKULighting!AE428</f>
        <v/>
      </c>
      <c r="Y326" s="209">
        <f ca="1">NewSKULighting!AF428</f>
        <v>0</v>
      </c>
      <c r="Z326" s="209" t="str">
        <f>NewSKULighting!AH428</f>
        <v/>
      </c>
      <c r="AA326" s="209">
        <f>NewSKULighting!AI428</f>
        <v>0</v>
      </c>
      <c r="AB326" s="209" t="str">
        <f>NewSKULighting!AJ428</f>
        <v>NA</v>
      </c>
      <c r="AC326" s="209" t="str">
        <f>NewSKULighting!AK428</f>
        <v/>
      </c>
      <c r="AD326" s="209">
        <f ca="1">NewSKULighting!AL428</f>
        <v>0</v>
      </c>
    </row>
    <row r="327" spans="1:30" x14ac:dyDescent="0.35">
      <c r="A327" s="26">
        <f>NewSKULighting!A429</f>
        <v>0</v>
      </c>
      <c r="B327" s="26">
        <f>NewSKULighting!B429</f>
        <v>0</v>
      </c>
      <c r="C327" s="26">
        <f>NewSKULighting!C429</f>
        <v>0</v>
      </c>
      <c r="D327" s="26">
        <f>NewSKULighting!D429</f>
        <v>0</v>
      </c>
      <c r="E327" s="26">
        <f>NewSKULighting!E429</f>
        <v>0</v>
      </c>
      <c r="F327" s="26" t="str">
        <f ca="1">NewSKULighting!F429</f>
        <v/>
      </c>
      <c r="G327" s="26" t="str">
        <f>NewSKULighting!G429</f>
        <v>None</v>
      </c>
      <c r="H327" s="26">
        <f>NewSKULighting!H429</f>
        <v>0</v>
      </c>
      <c r="I327" s="26" t="str">
        <f>NewSKULighting!I429</f>
        <v/>
      </c>
      <c r="J327" s="26">
        <f>NewSKULighting!J429</f>
        <v>0</v>
      </c>
      <c r="K327" s="26" t="str">
        <f>NewSKULighting!K429</f>
        <v/>
      </c>
      <c r="L327" s="26" t="str">
        <f>NewSKULighting!L429</f>
        <v/>
      </c>
      <c r="M327" s="26" t="str">
        <f>NewSKULighting!M429</f>
        <v>None</v>
      </c>
      <c r="N327" s="26">
        <f>NewSKULighting!N429</f>
        <v>0</v>
      </c>
      <c r="O327" s="26">
        <f>NewSKULighting!O429</f>
        <v>0</v>
      </c>
      <c r="P327" s="26">
        <f ca="1">NewSKULighting!P429</f>
        <v>0</v>
      </c>
      <c r="Q327" s="26">
        <f>NewSKULighting!Q429</f>
        <v>0</v>
      </c>
      <c r="R327" s="26">
        <f ca="1">NewSKULighting!R429</f>
        <v>0</v>
      </c>
      <c r="S327" s="26">
        <f>NewSKULighting!Y429</f>
        <v>0</v>
      </c>
      <c r="T327" s="26" t="str">
        <f ca="1">NewSKULighting!Z429</f>
        <v/>
      </c>
      <c r="U327" s="26">
        <f ca="1">NewSKULighting!AA429</f>
        <v>0</v>
      </c>
      <c r="V327" s="209" t="str">
        <f ca="1">NewSKULighting!AC429</f>
        <v/>
      </c>
      <c r="W327" s="209" t="str">
        <f ca="1">NewSKULighting!AD429</f>
        <v/>
      </c>
      <c r="X327" s="209" t="str">
        <f ca="1">NewSKULighting!AE429</f>
        <v/>
      </c>
      <c r="Y327" s="209">
        <f ca="1">NewSKULighting!AF429</f>
        <v>0</v>
      </c>
      <c r="Z327" s="209" t="str">
        <f>NewSKULighting!AH429</f>
        <v/>
      </c>
      <c r="AA327" s="209">
        <f>NewSKULighting!AI429</f>
        <v>0</v>
      </c>
      <c r="AB327" s="209" t="str">
        <f>NewSKULighting!AJ429</f>
        <v>NA</v>
      </c>
      <c r="AC327" s="209" t="str">
        <f>NewSKULighting!AK429</f>
        <v/>
      </c>
      <c r="AD327" s="209">
        <f ca="1">NewSKULighting!AL429</f>
        <v>0</v>
      </c>
    </row>
    <row r="328" spans="1:30" x14ac:dyDescent="0.35">
      <c r="A328" s="26">
        <f>NewSKULighting!A430</f>
        <v>0</v>
      </c>
      <c r="B328" s="26">
        <f>NewSKULighting!B430</f>
        <v>0</v>
      </c>
      <c r="C328" s="26">
        <f>NewSKULighting!C430</f>
        <v>0</v>
      </c>
      <c r="D328" s="26">
        <f>NewSKULighting!D430</f>
        <v>0</v>
      </c>
      <c r="E328" s="26">
        <f>NewSKULighting!E430</f>
        <v>0</v>
      </c>
      <c r="F328" s="26" t="str">
        <f ca="1">NewSKULighting!F430</f>
        <v/>
      </c>
      <c r="G328" s="26" t="str">
        <f>NewSKULighting!G430</f>
        <v>None</v>
      </c>
      <c r="H328" s="26">
        <f>NewSKULighting!H430</f>
        <v>0</v>
      </c>
      <c r="I328" s="26" t="str">
        <f>NewSKULighting!I430</f>
        <v/>
      </c>
      <c r="J328" s="26">
        <f>NewSKULighting!J430</f>
        <v>0</v>
      </c>
      <c r="K328" s="26" t="str">
        <f>NewSKULighting!K430</f>
        <v/>
      </c>
      <c r="L328" s="26" t="str">
        <f>NewSKULighting!L430</f>
        <v/>
      </c>
      <c r="M328" s="26" t="str">
        <f>NewSKULighting!M430</f>
        <v>None</v>
      </c>
      <c r="N328" s="26">
        <f>NewSKULighting!N430</f>
        <v>0</v>
      </c>
      <c r="O328" s="26">
        <f>NewSKULighting!O430</f>
        <v>0</v>
      </c>
      <c r="P328" s="26">
        <f ca="1">NewSKULighting!P430</f>
        <v>0</v>
      </c>
      <c r="Q328" s="26">
        <f>NewSKULighting!Q430</f>
        <v>0</v>
      </c>
      <c r="R328" s="26">
        <f ca="1">NewSKULighting!R430</f>
        <v>0</v>
      </c>
      <c r="S328" s="26">
        <f>NewSKULighting!Y430</f>
        <v>0</v>
      </c>
      <c r="T328" s="26" t="str">
        <f ca="1">NewSKULighting!Z430</f>
        <v/>
      </c>
      <c r="U328" s="26">
        <f ca="1">NewSKULighting!AA430</f>
        <v>0</v>
      </c>
      <c r="V328" s="209" t="str">
        <f ca="1">NewSKULighting!AC430</f>
        <v/>
      </c>
      <c r="W328" s="209" t="str">
        <f ca="1">NewSKULighting!AD430</f>
        <v/>
      </c>
      <c r="X328" s="209" t="str">
        <f ca="1">NewSKULighting!AE430</f>
        <v/>
      </c>
      <c r="Y328" s="209">
        <f ca="1">NewSKULighting!AF430</f>
        <v>0</v>
      </c>
      <c r="Z328" s="209" t="str">
        <f>NewSKULighting!AH430</f>
        <v/>
      </c>
      <c r="AA328" s="209">
        <f>NewSKULighting!AI430</f>
        <v>0</v>
      </c>
      <c r="AB328" s="209" t="str">
        <f>NewSKULighting!AJ430</f>
        <v>NA</v>
      </c>
      <c r="AC328" s="209" t="str">
        <f>NewSKULighting!AK430</f>
        <v/>
      </c>
      <c r="AD328" s="209">
        <f ca="1">NewSKULighting!AL430</f>
        <v>0</v>
      </c>
    </row>
    <row r="329" spans="1:30" x14ac:dyDescent="0.35">
      <c r="A329" s="26">
        <f>NewSKULighting!A431</f>
        <v>0</v>
      </c>
      <c r="B329" s="26">
        <f>NewSKULighting!B431</f>
        <v>0</v>
      </c>
      <c r="C329" s="26">
        <f>NewSKULighting!C431</f>
        <v>0</v>
      </c>
      <c r="D329" s="26">
        <f>NewSKULighting!D431</f>
        <v>0</v>
      </c>
      <c r="E329" s="26">
        <f>NewSKULighting!E431</f>
        <v>0</v>
      </c>
      <c r="F329" s="26" t="str">
        <f ca="1">NewSKULighting!F431</f>
        <v/>
      </c>
      <c r="G329" s="26" t="str">
        <f>NewSKULighting!G431</f>
        <v>None</v>
      </c>
      <c r="H329" s="26">
        <f>NewSKULighting!H431</f>
        <v>0</v>
      </c>
      <c r="I329" s="26" t="str">
        <f>NewSKULighting!I431</f>
        <v/>
      </c>
      <c r="J329" s="26">
        <f>NewSKULighting!J431</f>
        <v>0</v>
      </c>
      <c r="K329" s="26" t="str">
        <f>NewSKULighting!K431</f>
        <v/>
      </c>
      <c r="L329" s="26" t="str">
        <f>NewSKULighting!L431</f>
        <v/>
      </c>
      <c r="M329" s="26" t="str">
        <f>NewSKULighting!M431</f>
        <v>None</v>
      </c>
      <c r="N329" s="26">
        <f>NewSKULighting!N431</f>
        <v>0</v>
      </c>
      <c r="O329" s="26">
        <f>NewSKULighting!O431</f>
        <v>0</v>
      </c>
      <c r="P329" s="26">
        <f ca="1">NewSKULighting!P431</f>
        <v>0</v>
      </c>
      <c r="Q329" s="26">
        <f>NewSKULighting!Q431</f>
        <v>0</v>
      </c>
      <c r="R329" s="26">
        <f ca="1">NewSKULighting!R431</f>
        <v>0</v>
      </c>
      <c r="S329" s="26">
        <f>NewSKULighting!Y431</f>
        <v>0</v>
      </c>
      <c r="T329" s="26" t="str">
        <f ca="1">NewSKULighting!Z431</f>
        <v/>
      </c>
      <c r="U329" s="26">
        <f ca="1">NewSKULighting!AA431</f>
        <v>0</v>
      </c>
      <c r="V329" s="209" t="str">
        <f ca="1">NewSKULighting!AC431</f>
        <v/>
      </c>
      <c r="W329" s="209" t="str">
        <f ca="1">NewSKULighting!AD431</f>
        <v/>
      </c>
      <c r="X329" s="209" t="str">
        <f ca="1">NewSKULighting!AE431</f>
        <v/>
      </c>
      <c r="Y329" s="209">
        <f ca="1">NewSKULighting!AF431</f>
        <v>0</v>
      </c>
      <c r="Z329" s="209" t="str">
        <f>NewSKULighting!AH431</f>
        <v/>
      </c>
      <c r="AA329" s="209">
        <f>NewSKULighting!AI431</f>
        <v>0</v>
      </c>
      <c r="AB329" s="209" t="str">
        <f>NewSKULighting!AJ431</f>
        <v>NA</v>
      </c>
      <c r="AC329" s="209" t="str">
        <f>NewSKULighting!AK431</f>
        <v/>
      </c>
      <c r="AD329" s="209">
        <f ca="1">NewSKULighting!AL431</f>
        <v>0</v>
      </c>
    </row>
    <row r="330" spans="1:30" x14ac:dyDescent="0.35">
      <c r="A330" s="26">
        <f>NewSKULighting!A432</f>
        <v>0</v>
      </c>
      <c r="B330" s="26">
        <f>NewSKULighting!B432</f>
        <v>0</v>
      </c>
      <c r="C330" s="26">
        <f>NewSKULighting!C432</f>
        <v>0</v>
      </c>
      <c r="D330" s="26">
        <f>NewSKULighting!D432</f>
        <v>0</v>
      </c>
      <c r="E330" s="26">
        <f>NewSKULighting!E432</f>
        <v>0</v>
      </c>
      <c r="F330" s="26" t="str">
        <f ca="1">NewSKULighting!F432</f>
        <v/>
      </c>
      <c r="G330" s="26" t="str">
        <f>NewSKULighting!G432</f>
        <v>None</v>
      </c>
      <c r="H330" s="26">
        <f>NewSKULighting!H432</f>
        <v>0</v>
      </c>
      <c r="I330" s="26" t="str">
        <f>NewSKULighting!I432</f>
        <v/>
      </c>
      <c r="J330" s="26">
        <f>NewSKULighting!J432</f>
        <v>0</v>
      </c>
      <c r="K330" s="26" t="str">
        <f>NewSKULighting!K432</f>
        <v/>
      </c>
      <c r="L330" s="26" t="str">
        <f>NewSKULighting!L432</f>
        <v/>
      </c>
      <c r="M330" s="26" t="str">
        <f>NewSKULighting!M432</f>
        <v>None</v>
      </c>
      <c r="N330" s="26">
        <f>NewSKULighting!N432</f>
        <v>0</v>
      </c>
      <c r="O330" s="26">
        <f>NewSKULighting!O432</f>
        <v>0</v>
      </c>
      <c r="P330" s="26">
        <f ca="1">NewSKULighting!P432</f>
        <v>0</v>
      </c>
      <c r="Q330" s="26">
        <f>NewSKULighting!Q432</f>
        <v>0</v>
      </c>
      <c r="R330" s="26">
        <f ca="1">NewSKULighting!R432</f>
        <v>0</v>
      </c>
      <c r="S330" s="26">
        <f>NewSKULighting!Y432</f>
        <v>0</v>
      </c>
      <c r="T330" s="26" t="str">
        <f ca="1">NewSKULighting!Z432</f>
        <v/>
      </c>
      <c r="U330" s="26">
        <f ca="1">NewSKULighting!AA432</f>
        <v>0</v>
      </c>
      <c r="V330" s="209" t="str">
        <f ca="1">NewSKULighting!AC432</f>
        <v/>
      </c>
      <c r="W330" s="209" t="str">
        <f ca="1">NewSKULighting!AD432</f>
        <v/>
      </c>
      <c r="X330" s="209" t="str">
        <f ca="1">NewSKULighting!AE432</f>
        <v/>
      </c>
      <c r="Y330" s="209">
        <f ca="1">NewSKULighting!AF432</f>
        <v>0</v>
      </c>
      <c r="Z330" s="209" t="str">
        <f>NewSKULighting!AH432</f>
        <v/>
      </c>
      <c r="AA330" s="209">
        <f>NewSKULighting!AI432</f>
        <v>0</v>
      </c>
      <c r="AB330" s="209" t="str">
        <f>NewSKULighting!AJ432</f>
        <v>NA</v>
      </c>
      <c r="AC330" s="209" t="str">
        <f>NewSKULighting!AK432</f>
        <v/>
      </c>
      <c r="AD330" s="209">
        <f ca="1">NewSKULighting!AL432</f>
        <v>0</v>
      </c>
    </row>
    <row r="331" spans="1:30" x14ac:dyDescent="0.35">
      <c r="A331" s="26">
        <f>NewSKULighting!A433</f>
        <v>0</v>
      </c>
      <c r="B331" s="26">
        <f>NewSKULighting!B433</f>
        <v>0</v>
      </c>
      <c r="C331" s="26">
        <f>NewSKULighting!C433</f>
        <v>0</v>
      </c>
      <c r="D331" s="26">
        <f>NewSKULighting!D433</f>
        <v>0</v>
      </c>
      <c r="E331" s="26">
        <f>NewSKULighting!E433</f>
        <v>0</v>
      </c>
      <c r="F331" s="26" t="str">
        <f ca="1">NewSKULighting!F433</f>
        <v/>
      </c>
      <c r="G331" s="26" t="str">
        <f>NewSKULighting!G433</f>
        <v>None</v>
      </c>
      <c r="H331" s="26">
        <f>NewSKULighting!H433</f>
        <v>0</v>
      </c>
      <c r="I331" s="26" t="str">
        <f>NewSKULighting!I433</f>
        <v/>
      </c>
      <c r="J331" s="26">
        <f>NewSKULighting!J433</f>
        <v>0</v>
      </c>
      <c r="K331" s="26" t="str">
        <f>NewSKULighting!K433</f>
        <v/>
      </c>
      <c r="L331" s="26" t="str">
        <f>NewSKULighting!L433</f>
        <v/>
      </c>
      <c r="M331" s="26" t="str">
        <f>NewSKULighting!M433</f>
        <v>None</v>
      </c>
      <c r="N331" s="26">
        <f>NewSKULighting!N433</f>
        <v>0</v>
      </c>
      <c r="O331" s="26">
        <f>NewSKULighting!O433</f>
        <v>0</v>
      </c>
      <c r="P331" s="26">
        <f ca="1">NewSKULighting!P433</f>
        <v>0</v>
      </c>
      <c r="Q331" s="26">
        <f>NewSKULighting!Q433</f>
        <v>0</v>
      </c>
      <c r="R331" s="26">
        <f ca="1">NewSKULighting!R433</f>
        <v>0</v>
      </c>
      <c r="S331" s="26">
        <f>NewSKULighting!Y433</f>
        <v>0</v>
      </c>
      <c r="T331" s="26" t="str">
        <f ca="1">NewSKULighting!Z433</f>
        <v/>
      </c>
      <c r="U331" s="26">
        <f ca="1">NewSKULighting!AA433</f>
        <v>0</v>
      </c>
      <c r="V331" s="209" t="str">
        <f ca="1">NewSKULighting!AC433</f>
        <v/>
      </c>
      <c r="W331" s="209" t="str">
        <f ca="1">NewSKULighting!AD433</f>
        <v/>
      </c>
      <c r="X331" s="209" t="str">
        <f ca="1">NewSKULighting!AE433</f>
        <v/>
      </c>
      <c r="Y331" s="209">
        <f ca="1">NewSKULighting!AF433</f>
        <v>0</v>
      </c>
      <c r="Z331" s="209" t="str">
        <f>NewSKULighting!AH433</f>
        <v/>
      </c>
      <c r="AA331" s="209">
        <f>NewSKULighting!AI433</f>
        <v>0</v>
      </c>
      <c r="AB331" s="209" t="str">
        <f>NewSKULighting!AJ433</f>
        <v>NA</v>
      </c>
      <c r="AC331" s="209" t="str">
        <f>NewSKULighting!AK433</f>
        <v/>
      </c>
      <c r="AD331" s="209">
        <f ca="1">NewSKULighting!AL433</f>
        <v>0</v>
      </c>
    </row>
    <row r="332" spans="1:30" x14ac:dyDescent="0.35">
      <c r="A332" s="26">
        <f>NewSKULighting!A434</f>
        <v>0</v>
      </c>
      <c r="B332" s="26">
        <f>NewSKULighting!B434</f>
        <v>0</v>
      </c>
      <c r="C332" s="26">
        <f>NewSKULighting!C434</f>
        <v>0</v>
      </c>
      <c r="D332" s="26">
        <f>NewSKULighting!D434</f>
        <v>0</v>
      </c>
      <c r="E332" s="26">
        <f>NewSKULighting!E434</f>
        <v>0</v>
      </c>
      <c r="F332" s="26" t="str">
        <f ca="1">NewSKULighting!F434</f>
        <v/>
      </c>
      <c r="G332" s="26" t="str">
        <f>NewSKULighting!G434</f>
        <v>None</v>
      </c>
      <c r="H332" s="26">
        <f>NewSKULighting!H434</f>
        <v>0</v>
      </c>
      <c r="I332" s="26" t="str">
        <f>NewSKULighting!I434</f>
        <v/>
      </c>
      <c r="J332" s="26">
        <f>NewSKULighting!J434</f>
        <v>0</v>
      </c>
      <c r="K332" s="26" t="str">
        <f>NewSKULighting!K434</f>
        <v/>
      </c>
      <c r="L332" s="26" t="str">
        <f>NewSKULighting!L434</f>
        <v/>
      </c>
      <c r="M332" s="26" t="str">
        <f>NewSKULighting!M434</f>
        <v>None</v>
      </c>
      <c r="N332" s="26">
        <f>NewSKULighting!N434</f>
        <v>0</v>
      </c>
      <c r="O332" s="26">
        <f>NewSKULighting!O434</f>
        <v>0</v>
      </c>
      <c r="P332" s="26">
        <f ca="1">NewSKULighting!P434</f>
        <v>0</v>
      </c>
      <c r="Q332" s="26">
        <f>NewSKULighting!Q434</f>
        <v>0</v>
      </c>
      <c r="R332" s="26">
        <f ca="1">NewSKULighting!R434</f>
        <v>0</v>
      </c>
      <c r="S332" s="26">
        <f>NewSKULighting!Y434</f>
        <v>0</v>
      </c>
      <c r="T332" s="26" t="str">
        <f ca="1">NewSKULighting!Z434</f>
        <v/>
      </c>
      <c r="U332" s="26">
        <f ca="1">NewSKULighting!AA434</f>
        <v>0</v>
      </c>
      <c r="V332" s="209" t="str">
        <f ca="1">NewSKULighting!AC434</f>
        <v/>
      </c>
      <c r="W332" s="209" t="str">
        <f ca="1">NewSKULighting!AD434</f>
        <v/>
      </c>
      <c r="X332" s="209" t="str">
        <f ca="1">NewSKULighting!AE434</f>
        <v/>
      </c>
      <c r="Y332" s="209">
        <f ca="1">NewSKULighting!AF434</f>
        <v>0</v>
      </c>
      <c r="Z332" s="209" t="str">
        <f>NewSKULighting!AH434</f>
        <v/>
      </c>
      <c r="AA332" s="209">
        <f>NewSKULighting!AI434</f>
        <v>0</v>
      </c>
      <c r="AB332" s="209" t="str">
        <f>NewSKULighting!AJ434</f>
        <v>NA</v>
      </c>
      <c r="AC332" s="209" t="str">
        <f>NewSKULighting!AK434</f>
        <v/>
      </c>
      <c r="AD332" s="209">
        <f ca="1">NewSKULighting!AL434</f>
        <v>0</v>
      </c>
    </row>
    <row r="333" spans="1:30" x14ac:dyDescent="0.35">
      <c r="A333" s="26">
        <f>NewSKULighting!A435</f>
        <v>0</v>
      </c>
      <c r="B333" s="26">
        <f>NewSKULighting!B435</f>
        <v>0</v>
      </c>
      <c r="C333" s="26">
        <f>NewSKULighting!C435</f>
        <v>0</v>
      </c>
      <c r="D333" s="26">
        <f>NewSKULighting!D435</f>
        <v>0</v>
      </c>
      <c r="E333" s="26">
        <f>NewSKULighting!E435</f>
        <v>0</v>
      </c>
      <c r="F333" s="26" t="str">
        <f ca="1">NewSKULighting!F435</f>
        <v/>
      </c>
      <c r="G333" s="26" t="str">
        <f>NewSKULighting!G435</f>
        <v>None</v>
      </c>
      <c r="H333" s="26">
        <f>NewSKULighting!H435</f>
        <v>0</v>
      </c>
      <c r="I333" s="26" t="str">
        <f>NewSKULighting!I435</f>
        <v/>
      </c>
      <c r="J333" s="26">
        <f>NewSKULighting!J435</f>
        <v>0</v>
      </c>
      <c r="K333" s="26" t="str">
        <f>NewSKULighting!K435</f>
        <v/>
      </c>
      <c r="L333" s="26" t="str">
        <f>NewSKULighting!L435</f>
        <v/>
      </c>
      <c r="M333" s="26" t="str">
        <f>NewSKULighting!M435</f>
        <v>None</v>
      </c>
      <c r="N333" s="26">
        <f>NewSKULighting!N435</f>
        <v>0</v>
      </c>
      <c r="O333" s="26">
        <f>NewSKULighting!O435</f>
        <v>0</v>
      </c>
      <c r="P333" s="26">
        <f ca="1">NewSKULighting!P435</f>
        <v>0</v>
      </c>
      <c r="Q333" s="26">
        <f>NewSKULighting!Q435</f>
        <v>0</v>
      </c>
      <c r="R333" s="26">
        <f ca="1">NewSKULighting!R435</f>
        <v>0</v>
      </c>
      <c r="S333" s="26">
        <f>NewSKULighting!Y435</f>
        <v>0</v>
      </c>
      <c r="T333" s="26" t="str">
        <f ca="1">NewSKULighting!Z435</f>
        <v/>
      </c>
      <c r="U333" s="26">
        <f ca="1">NewSKULighting!AA435</f>
        <v>0</v>
      </c>
      <c r="V333" s="209" t="str">
        <f ca="1">NewSKULighting!AC435</f>
        <v/>
      </c>
      <c r="W333" s="209" t="str">
        <f ca="1">NewSKULighting!AD435</f>
        <v/>
      </c>
      <c r="X333" s="209" t="str">
        <f ca="1">NewSKULighting!AE435</f>
        <v/>
      </c>
      <c r="Y333" s="209">
        <f ca="1">NewSKULighting!AF435</f>
        <v>0</v>
      </c>
      <c r="Z333" s="209" t="str">
        <f>NewSKULighting!AH435</f>
        <v/>
      </c>
      <c r="AA333" s="209">
        <f>NewSKULighting!AI435</f>
        <v>0</v>
      </c>
      <c r="AB333" s="209" t="str">
        <f>NewSKULighting!AJ435</f>
        <v>NA</v>
      </c>
      <c r="AC333" s="209" t="str">
        <f>NewSKULighting!AK435</f>
        <v/>
      </c>
      <c r="AD333" s="209">
        <f ca="1">NewSKULighting!AL435</f>
        <v>0</v>
      </c>
    </row>
    <row r="334" spans="1:30" x14ac:dyDescent="0.35">
      <c r="A334" s="26">
        <f>NewSKULighting!A436</f>
        <v>0</v>
      </c>
      <c r="B334" s="26">
        <f>NewSKULighting!B436</f>
        <v>0</v>
      </c>
      <c r="C334" s="26">
        <f>NewSKULighting!C436</f>
        <v>0</v>
      </c>
      <c r="D334" s="26">
        <f>NewSKULighting!D436</f>
        <v>0</v>
      </c>
      <c r="E334" s="26">
        <f>NewSKULighting!E436</f>
        <v>0</v>
      </c>
      <c r="F334" s="26" t="str">
        <f ca="1">NewSKULighting!F436</f>
        <v/>
      </c>
      <c r="G334" s="26" t="str">
        <f>NewSKULighting!G436</f>
        <v>None</v>
      </c>
      <c r="H334" s="26">
        <f>NewSKULighting!H436</f>
        <v>0</v>
      </c>
      <c r="I334" s="26" t="str">
        <f>NewSKULighting!I436</f>
        <v/>
      </c>
      <c r="J334" s="26">
        <f>NewSKULighting!J436</f>
        <v>0</v>
      </c>
      <c r="K334" s="26" t="str">
        <f>NewSKULighting!K436</f>
        <v/>
      </c>
      <c r="L334" s="26" t="str">
        <f>NewSKULighting!L436</f>
        <v/>
      </c>
      <c r="M334" s="26" t="str">
        <f>NewSKULighting!M436</f>
        <v>None</v>
      </c>
      <c r="N334" s="26">
        <f>NewSKULighting!N436</f>
        <v>0</v>
      </c>
      <c r="O334" s="26">
        <f>NewSKULighting!O436</f>
        <v>0</v>
      </c>
      <c r="P334" s="26">
        <f ca="1">NewSKULighting!P436</f>
        <v>0</v>
      </c>
      <c r="Q334" s="26">
        <f>NewSKULighting!Q436</f>
        <v>0</v>
      </c>
      <c r="R334" s="26">
        <f ca="1">NewSKULighting!R436</f>
        <v>0</v>
      </c>
      <c r="S334" s="26">
        <f>NewSKULighting!Y436</f>
        <v>0</v>
      </c>
      <c r="T334" s="26" t="str">
        <f ca="1">NewSKULighting!Z436</f>
        <v/>
      </c>
      <c r="U334" s="26">
        <f ca="1">NewSKULighting!AA436</f>
        <v>0</v>
      </c>
      <c r="V334" s="209" t="str">
        <f ca="1">NewSKULighting!AC436</f>
        <v/>
      </c>
      <c r="W334" s="209" t="str">
        <f ca="1">NewSKULighting!AD436</f>
        <v/>
      </c>
      <c r="X334" s="209" t="str">
        <f ca="1">NewSKULighting!AE436</f>
        <v/>
      </c>
      <c r="Y334" s="209">
        <f ca="1">NewSKULighting!AF436</f>
        <v>0</v>
      </c>
      <c r="Z334" s="209" t="str">
        <f>NewSKULighting!AH436</f>
        <v/>
      </c>
      <c r="AA334" s="209">
        <f>NewSKULighting!AI436</f>
        <v>0</v>
      </c>
      <c r="AB334" s="209" t="str">
        <f>NewSKULighting!AJ436</f>
        <v>NA</v>
      </c>
      <c r="AC334" s="209" t="str">
        <f>NewSKULighting!AK436</f>
        <v/>
      </c>
      <c r="AD334" s="209">
        <f ca="1">NewSKULighting!AL436</f>
        <v>0</v>
      </c>
    </row>
    <row r="335" spans="1:30" x14ac:dyDescent="0.35">
      <c r="A335" s="26">
        <f>NewSKULighting!A437</f>
        <v>0</v>
      </c>
      <c r="B335" s="26">
        <f>NewSKULighting!B437</f>
        <v>0</v>
      </c>
      <c r="C335" s="26">
        <f>NewSKULighting!C437</f>
        <v>0</v>
      </c>
      <c r="D335" s="26">
        <f>NewSKULighting!D437</f>
        <v>0</v>
      </c>
      <c r="E335" s="26">
        <f>NewSKULighting!E437</f>
        <v>0</v>
      </c>
      <c r="F335" s="26" t="str">
        <f ca="1">NewSKULighting!F437</f>
        <v/>
      </c>
      <c r="G335" s="26" t="str">
        <f>NewSKULighting!G437</f>
        <v>None</v>
      </c>
      <c r="H335" s="26">
        <f>NewSKULighting!H437</f>
        <v>0</v>
      </c>
      <c r="I335" s="26" t="str">
        <f>NewSKULighting!I437</f>
        <v/>
      </c>
      <c r="J335" s="26">
        <f>NewSKULighting!J437</f>
        <v>0</v>
      </c>
      <c r="K335" s="26" t="str">
        <f>NewSKULighting!K437</f>
        <v/>
      </c>
      <c r="L335" s="26" t="str">
        <f>NewSKULighting!L437</f>
        <v/>
      </c>
      <c r="M335" s="26" t="str">
        <f>NewSKULighting!M437</f>
        <v>None</v>
      </c>
      <c r="N335" s="26">
        <f>NewSKULighting!N437</f>
        <v>0</v>
      </c>
      <c r="O335" s="26">
        <f>NewSKULighting!O437</f>
        <v>0</v>
      </c>
      <c r="P335" s="26">
        <f ca="1">NewSKULighting!P437</f>
        <v>0</v>
      </c>
      <c r="Q335" s="26">
        <f>NewSKULighting!Q437</f>
        <v>0</v>
      </c>
      <c r="R335" s="26">
        <f ca="1">NewSKULighting!R437</f>
        <v>0</v>
      </c>
      <c r="S335" s="26">
        <f>NewSKULighting!Y437</f>
        <v>0</v>
      </c>
      <c r="T335" s="26" t="str">
        <f ca="1">NewSKULighting!Z437</f>
        <v/>
      </c>
      <c r="U335" s="26">
        <f ca="1">NewSKULighting!AA437</f>
        <v>0</v>
      </c>
      <c r="V335" s="209" t="str">
        <f ca="1">NewSKULighting!AC437</f>
        <v/>
      </c>
      <c r="W335" s="209" t="str">
        <f ca="1">NewSKULighting!AD437</f>
        <v/>
      </c>
      <c r="X335" s="209" t="str">
        <f ca="1">NewSKULighting!AE437</f>
        <v/>
      </c>
      <c r="Y335" s="209">
        <f ca="1">NewSKULighting!AF437</f>
        <v>0</v>
      </c>
      <c r="Z335" s="209" t="str">
        <f>NewSKULighting!AH437</f>
        <v/>
      </c>
      <c r="AA335" s="209">
        <f>NewSKULighting!AI437</f>
        <v>0</v>
      </c>
      <c r="AB335" s="209" t="str">
        <f>NewSKULighting!AJ437</f>
        <v>NA</v>
      </c>
      <c r="AC335" s="209" t="str">
        <f>NewSKULighting!AK437</f>
        <v/>
      </c>
      <c r="AD335" s="209">
        <f ca="1">NewSKULighting!AL437</f>
        <v>0</v>
      </c>
    </row>
    <row r="336" spans="1:30" x14ac:dyDescent="0.35">
      <c r="A336" s="26">
        <f>NewSKULighting!A438</f>
        <v>0</v>
      </c>
      <c r="B336" s="26">
        <f>NewSKULighting!B438</f>
        <v>0</v>
      </c>
      <c r="C336" s="26">
        <f>NewSKULighting!C438</f>
        <v>0</v>
      </c>
      <c r="D336" s="26">
        <f>NewSKULighting!D438</f>
        <v>0</v>
      </c>
      <c r="E336" s="26">
        <f>NewSKULighting!E438</f>
        <v>0</v>
      </c>
      <c r="F336" s="26" t="str">
        <f ca="1">NewSKULighting!F438</f>
        <v/>
      </c>
      <c r="G336" s="26" t="str">
        <f>NewSKULighting!G438</f>
        <v>None</v>
      </c>
      <c r="H336" s="26">
        <f>NewSKULighting!H438</f>
        <v>0</v>
      </c>
      <c r="I336" s="26" t="str">
        <f>NewSKULighting!I438</f>
        <v/>
      </c>
      <c r="J336" s="26">
        <f>NewSKULighting!J438</f>
        <v>0</v>
      </c>
      <c r="K336" s="26" t="str">
        <f>NewSKULighting!K438</f>
        <v/>
      </c>
      <c r="L336" s="26" t="str">
        <f>NewSKULighting!L438</f>
        <v/>
      </c>
      <c r="M336" s="26" t="str">
        <f>NewSKULighting!M438</f>
        <v>None</v>
      </c>
      <c r="N336" s="26">
        <f>NewSKULighting!N438</f>
        <v>0</v>
      </c>
      <c r="O336" s="26">
        <f>NewSKULighting!O438</f>
        <v>0</v>
      </c>
      <c r="P336" s="26">
        <f ca="1">NewSKULighting!P438</f>
        <v>0</v>
      </c>
      <c r="Q336" s="26">
        <f>NewSKULighting!Q438</f>
        <v>0</v>
      </c>
      <c r="R336" s="26">
        <f ca="1">NewSKULighting!R438</f>
        <v>0</v>
      </c>
      <c r="S336" s="26">
        <f>NewSKULighting!Y438</f>
        <v>0</v>
      </c>
      <c r="T336" s="26" t="str">
        <f ca="1">NewSKULighting!Z438</f>
        <v/>
      </c>
      <c r="U336" s="26">
        <f ca="1">NewSKULighting!AA438</f>
        <v>0</v>
      </c>
      <c r="V336" s="209" t="str">
        <f ca="1">NewSKULighting!AC438</f>
        <v/>
      </c>
      <c r="W336" s="209" t="str">
        <f ca="1">NewSKULighting!AD438</f>
        <v/>
      </c>
      <c r="X336" s="209" t="str">
        <f ca="1">NewSKULighting!AE438</f>
        <v/>
      </c>
      <c r="Y336" s="209">
        <f ca="1">NewSKULighting!AF438</f>
        <v>0</v>
      </c>
      <c r="Z336" s="209" t="str">
        <f>NewSKULighting!AH438</f>
        <v/>
      </c>
      <c r="AA336" s="209">
        <f>NewSKULighting!AI438</f>
        <v>0</v>
      </c>
      <c r="AB336" s="209" t="str">
        <f>NewSKULighting!AJ438</f>
        <v>NA</v>
      </c>
      <c r="AC336" s="209" t="str">
        <f>NewSKULighting!AK438</f>
        <v/>
      </c>
      <c r="AD336" s="209">
        <f ca="1">NewSKULighting!AL438</f>
        <v>0</v>
      </c>
    </row>
    <row r="337" spans="1:30" x14ac:dyDescent="0.35">
      <c r="A337" s="26">
        <f>NewSKULighting!A439</f>
        <v>0</v>
      </c>
      <c r="B337" s="26">
        <f>NewSKULighting!B439</f>
        <v>0</v>
      </c>
      <c r="C337" s="26">
        <f>NewSKULighting!C439</f>
        <v>0</v>
      </c>
      <c r="D337" s="26">
        <f>NewSKULighting!D439</f>
        <v>0</v>
      </c>
      <c r="E337" s="26">
        <f>NewSKULighting!E439</f>
        <v>0</v>
      </c>
      <c r="F337" s="26" t="str">
        <f ca="1">NewSKULighting!F439</f>
        <v/>
      </c>
      <c r="G337" s="26" t="str">
        <f>NewSKULighting!G439</f>
        <v>None</v>
      </c>
      <c r="H337" s="26">
        <f>NewSKULighting!H439</f>
        <v>0</v>
      </c>
      <c r="I337" s="26" t="str">
        <f>NewSKULighting!I439</f>
        <v/>
      </c>
      <c r="J337" s="26">
        <f>NewSKULighting!J439</f>
        <v>0</v>
      </c>
      <c r="K337" s="26" t="str">
        <f>NewSKULighting!K439</f>
        <v/>
      </c>
      <c r="L337" s="26" t="str">
        <f>NewSKULighting!L439</f>
        <v/>
      </c>
      <c r="M337" s="26" t="str">
        <f>NewSKULighting!M439</f>
        <v>None</v>
      </c>
      <c r="N337" s="26">
        <f>NewSKULighting!N439</f>
        <v>0</v>
      </c>
      <c r="O337" s="26">
        <f>NewSKULighting!O439</f>
        <v>0</v>
      </c>
      <c r="P337" s="26">
        <f ca="1">NewSKULighting!P439</f>
        <v>0</v>
      </c>
      <c r="Q337" s="26">
        <f>NewSKULighting!Q439</f>
        <v>0</v>
      </c>
      <c r="R337" s="26">
        <f ca="1">NewSKULighting!R439</f>
        <v>0</v>
      </c>
      <c r="S337" s="26">
        <f>NewSKULighting!Y439</f>
        <v>0</v>
      </c>
      <c r="T337" s="26" t="str">
        <f ca="1">NewSKULighting!Z439</f>
        <v/>
      </c>
      <c r="U337" s="26">
        <f ca="1">NewSKULighting!AA439</f>
        <v>0</v>
      </c>
      <c r="V337" s="209" t="str">
        <f ca="1">NewSKULighting!AC439</f>
        <v/>
      </c>
      <c r="W337" s="209" t="str">
        <f ca="1">NewSKULighting!AD439</f>
        <v/>
      </c>
      <c r="X337" s="209" t="str">
        <f ca="1">NewSKULighting!AE439</f>
        <v/>
      </c>
      <c r="Y337" s="209">
        <f ca="1">NewSKULighting!AF439</f>
        <v>0</v>
      </c>
      <c r="Z337" s="209" t="str">
        <f>NewSKULighting!AH439</f>
        <v/>
      </c>
      <c r="AA337" s="209">
        <f>NewSKULighting!AI439</f>
        <v>0</v>
      </c>
      <c r="AB337" s="209" t="str">
        <f>NewSKULighting!AJ439</f>
        <v>NA</v>
      </c>
      <c r="AC337" s="209" t="str">
        <f>NewSKULighting!AK439</f>
        <v/>
      </c>
      <c r="AD337" s="209">
        <f ca="1">NewSKULighting!AL439</f>
        <v>0</v>
      </c>
    </row>
    <row r="338" spans="1:30" x14ac:dyDescent="0.35">
      <c r="A338" s="26">
        <f>NewSKULighting!A440</f>
        <v>0</v>
      </c>
      <c r="B338" s="26">
        <f>NewSKULighting!B440</f>
        <v>0</v>
      </c>
      <c r="C338" s="26">
        <f>NewSKULighting!C440</f>
        <v>0</v>
      </c>
      <c r="D338" s="26">
        <f>NewSKULighting!D440</f>
        <v>0</v>
      </c>
      <c r="E338" s="26">
        <f>NewSKULighting!E440</f>
        <v>0</v>
      </c>
      <c r="F338" s="26" t="str">
        <f ca="1">NewSKULighting!F440</f>
        <v/>
      </c>
      <c r="G338" s="26" t="str">
        <f>NewSKULighting!G440</f>
        <v>None</v>
      </c>
      <c r="H338" s="26">
        <f>NewSKULighting!H440</f>
        <v>0</v>
      </c>
      <c r="I338" s="26" t="str">
        <f>NewSKULighting!I440</f>
        <v/>
      </c>
      <c r="J338" s="26">
        <f>NewSKULighting!J440</f>
        <v>0</v>
      </c>
      <c r="K338" s="26" t="str">
        <f>NewSKULighting!K440</f>
        <v/>
      </c>
      <c r="L338" s="26" t="str">
        <f>NewSKULighting!L440</f>
        <v/>
      </c>
      <c r="M338" s="26" t="str">
        <f>NewSKULighting!M440</f>
        <v>None</v>
      </c>
      <c r="N338" s="26">
        <f>NewSKULighting!N440</f>
        <v>0</v>
      </c>
      <c r="O338" s="26">
        <f>NewSKULighting!O440</f>
        <v>0</v>
      </c>
      <c r="P338" s="26">
        <f ca="1">NewSKULighting!P440</f>
        <v>0</v>
      </c>
      <c r="Q338" s="26">
        <f>NewSKULighting!Q440</f>
        <v>0</v>
      </c>
      <c r="R338" s="26">
        <f ca="1">NewSKULighting!R440</f>
        <v>0</v>
      </c>
      <c r="S338" s="26">
        <f>NewSKULighting!Y440</f>
        <v>0</v>
      </c>
      <c r="T338" s="26" t="str">
        <f ca="1">NewSKULighting!Z440</f>
        <v/>
      </c>
      <c r="U338" s="26">
        <f ca="1">NewSKULighting!AA440</f>
        <v>0</v>
      </c>
      <c r="V338" s="209" t="str">
        <f ca="1">NewSKULighting!AC440</f>
        <v/>
      </c>
      <c r="W338" s="209" t="str">
        <f ca="1">NewSKULighting!AD440</f>
        <v/>
      </c>
      <c r="X338" s="209" t="str">
        <f ca="1">NewSKULighting!AE440</f>
        <v/>
      </c>
      <c r="Y338" s="209">
        <f ca="1">NewSKULighting!AF440</f>
        <v>0</v>
      </c>
      <c r="Z338" s="209" t="str">
        <f>NewSKULighting!AH440</f>
        <v/>
      </c>
      <c r="AA338" s="209">
        <f>NewSKULighting!AI440</f>
        <v>0</v>
      </c>
      <c r="AB338" s="209" t="str">
        <f>NewSKULighting!AJ440</f>
        <v>NA</v>
      </c>
      <c r="AC338" s="209" t="str">
        <f>NewSKULighting!AK440</f>
        <v/>
      </c>
      <c r="AD338" s="209">
        <f ca="1">NewSKULighting!AL440</f>
        <v>0</v>
      </c>
    </row>
    <row r="339" spans="1:30" x14ac:dyDescent="0.35">
      <c r="A339" s="26">
        <f>NewSKULighting!A441</f>
        <v>0</v>
      </c>
      <c r="B339" s="26">
        <f>NewSKULighting!B441</f>
        <v>0</v>
      </c>
      <c r="C339" s="26">
        <f>NewSKULighting!C441</f>
        <v>0</v>
      </c>
      <c r="D339" s="26">
        <f>NewSKULighting!D441</f>
        <v>0</v>
      </c>
      <c r="E339" s="26">
        <f>NewSKULighting!E441</f>
        <v>0</v>
      </c>
      <c r="F339" s="26" t="str">
        <f ca="1">NewSKULighting!F441</f>
        <v/>
      </c>
      <c r="G339" s="26" t="str">
        <f>NewSKULighting!G441</f>
        <v>None</v>
      </c>
      <c r="H339" s="26">
        <f>NewSKULighting!H441</f>
        <v>0</v>
      </c>
      <c r="I339" s="26" t="str">
        <f>NewSKULighting!I441</f>
        <v/>
      </c>
      <c r="J339" s="26">
        <f>NewSKULighting!J441</f>
        <v>0</v>
      </c>
      <c r="K339" s="26" t="str">
        <f>NewSKULighting!K441</f>
        <v/>
      </c>
      <c r="L339" s="26" t="str">
        <f>NewSKULighting!L441</f>
        <v/>
      </c>
      <c r="M339" s="26" t="str">
        <f>NewSKULighting!M441</f>
        <v>None</v>
      </c>
      <c r="N339" s="26">
        <f>NewSKULighting!N441</f>
        <v>0</v>
      </c>
      <c r="O339" s="26">
        <f>NewSKULighting!O441</f>
        <v>0</v>
      </c>
      <c r="P339" s="26">
        <f ca="1">NewSKULighting!P441</f>
        <v>0</v>
      </c>
      <c r="Q339" s="26">
        <f>NewSKULighting!Q441</f>
        <v>0</v>
      </c>
      <c r="R339" s="26">
        <f ca="1">NewSKULighting!R441</f>
        <v>0</v>
      </c>
      <c r="S339" s="26">
        <f>NewSKULighting!Y441</f>
        <v>0</v>
      </c>
      <c r="T339" s="26" t="str">
        <f ca="1">NewSKULighting!Z441</f>
        <v/>
      </c>
      <c r="U339" s="26">
        <f ca="1">NewSKULighting!AA441</f>
        <v>0</v>
      </c>
      <c r="V339" s="209" t="str">
        <f ca="1">NewSKULighting!AC441</f>
        <v/>
      </c>
      <c r="W339" s="209" t="str">
        <f ca="1">NewSKULighting!AD441</f>
        <v/>
      </c>
      <c r="X339" s="209" t="str">
        <f ca="1">NewSKULighting!AE441</f>
        <v/>
      </c>
      <c r="Y339" s="209">
        <f ca="1">NewSKULighting!AF441</f>
        <v>0</v>
      </c>
      <c r="Z339" s="209" t="str">
        <f>NewSKULighting!AH441</f>
        <v/>
      </c>
      <c r="AA339" s="209">
        <f>NewSKULighting!AI441</f>
        <v>0</v>
      </c>
      <c r="AB339" s="209" t="str">
        <f>NewSKULighting!AJ441</f>
        <v>NA</v>
      </c>
      <c r="AC339" s="209" t="str">
        <f>NewSKULighting!AK441</f>
        <v/>
      </c>
      <c r="AD339" s="209">
        <f ca="1">NewSKULighting!AL441</f>
        <v>0</v>
      </c>
    </row>
    <row r="340" spans="1:30" x14ac:dyDescent="0.35">
      <c r="A340" s="26">
        <f>NewSKULighting!A442</f>
        <v>0</v>
      </c>
      <c r="B340" s="26">
        <f>NewSKULighting!B442</f>
        <v>0</v>
      </c>
      <c r="C340" s="26">
        <f>NewSKULighting!C442</f>
        <v>0</v>
      </c>
      <c r="D340" s="26">
        <f>NewSKULighting!D442</f>
        <v>0</v>
      </c>
      <c r="E340" s="26">
        <f>NewSKULighting!E442</f>
        <v>0</v>
      </c>
      <c r="F340" s="26" t="str">
        <f ca="1">NewSKULighting!F442</f>
        <v/>
      </c>
      <c r="G340" s="26" t="str">
        <f>NewSKULighting!G442</f>
        <v>None</v>
      </c>
      <c r="H340" s="26">
        <f>NewSKULighting!H442</f>
        <v>0</v>
      </c>
      <c r="I340" s="26" t="str">
        <f>NewSKULighting!I442</f>
        <v/>
      </c>
      <c r="J340" s="26">
        <f>NewSKULighting!J442</f>
        <v>0</v>
      </c>
      <c r="K340" s="26" t="str">
        <f>NewSKULighting!K442</f>
        <v/>
      </c>
      <c r="L340" s="26" t="str">
        <f>NewSKULighting!L442</f>
        <v/>
      </c>
      <c r="M340" s="26" t="str">
        <f>NewSKULighting!M442</f>
        <v>None</v>
      </c>
      <c r="N340" s="26">
        <f>NewSKULighting!N442</f>
        <v>0</v>
      </c>
      <c r="O340" s="26">
        <f>NewSKULighting!O442</f>
        <v>0</v>
      </c>
      <c r="P340" s="26">
        <f ca="1">NewSKULighting!P442</f>
        <v>0</v>
      </c>
      <c r="Q340" s="26">
        <f>NewSKULighting!Q442</f>
        <v>0</v>
      </c>
      <c r="R340" s="26">
        <f ca="1">NewSKULighting!R442</f>
        <v>0</v>
      </c>
      <c r="S340" s="26">
        <f>NewSKULighting!Y442</f>
        <v>0</v>
      </c>
      <c r="T340" s="26" t="str">
        <f ca="1">NewSKULighting!Z442</f>
        <v/>
      </c>
      <c r="U340" s="26">
        <f ca="1">NewSKULighting!AA442</f>
        <v>0</v>
      </c>
      <c r="V340" s="209" t="str">
        <f ca="1">NewSKULighting!AC442</f>
        <v/>
      </c>
      <c r="W340" s="209" t="str">
        <f ca="1">NewSKULighting!AD442</f>
        <v/>
      </c>
      <c r="X340" s="209" t="str">
        <f ca="1">NewSKULighting!AE442</f>
        <v/>
      </c>
      <c r="Y340" s="209">
        <f ca="1">NewSKULighting!AF442</f>
        <v>0</v>
      </c>
      <c r="Z340" s="209" t="str">
        <f>NewSKULighting!AH442</f>
        <v/>
      </c>
      <c r="AA340" s="209">
        <f>NewSKULighting!AI442</f>
        <v>0</v>
      </c>
      <c r="AB340" s="209" t="str">
        <f>NewSKULighting!AJ442</f>
        <v>NA</v>
      </c>
      <c r="AC340" s="209" t="str">
        <f>NewSKULighting!AK442</f>
        <v/>
      </c>
      <c r="AD340" s="209">
        <f ca="1">NewSKULighting!AL442</f>
        <v>0</v>
      </c>
    </row>
    <row r="341" spans="1:30" x14ac:dyDescent="0.35">
      <c r="A341" s="26">
        <f>NewSKULighting!A443</f>
        <v>0</v>
      </c>
      <c r="B341" s="26">
        <f>NewSKULighting!B443</f>
        <v>0</v>
      </c>
      <c r="C341" s="26">
        <f>NewSKULighting!C443</f>
        <v>0</v>
      </c>
      <c r="D341" s="26">
        <f>NewSKULighting!D443</f>
        <v>0</v>
      </c>
      <c r="E341" s="26">
        <f>NewSKULighting!E443</f>
        <v>0</v>
      </c>
      <c r="F341" s="26" t="str">
        <f ca="1">NewSKULighting!F443</f>
        <v/>
      </c>
      <c r="G341" s="26" t="str">
        <f>NewSKULighting!G443</f>
        <v>None</v>
      </c>
      <c r="H341" s="26">
        <f>NewSKULighting!H443</f>
        <v>0</v>
      </c>
      <c r="I341" s="26" t="str">
        <f>NewSKULighting!I443</f>
        <v/>
      </c>
      <c r="J341" s="26">
        <f>NewSKULighting!J443</f>
        <v>0</v>
      </c>
      <c r="K341" s="26" t="str">
        <f>NewSKULighting!K443</f>
        <v/>
      </c>
      <c r="L341" s="26" t="str">
        <f>NewSKULighting!L443</f>
        <v/>
      </c>
      <c r="M341" s="26" t="str">
        <f>NewSKULighting!M443</f>
        <v>None</v>
      </c>
      <c r="N341" s="26">
        <f>NewSKULighting!N443</f>
        <v>0</v>
      </c>
      <c r="O341" s="26">
        <f>NewSKULighting!O443</f>
        <v>0</v>
      </c>
      <c r="P341" s="26">
        <f ca="1">NewSKULighting!P443</f>
        <v>0</v>
      </c>
      <c r="Q341" s="26">
        <f>NewSKULighting!Q443</f>
        <v>0</v>
      </c>
      <c r="R341" s="26">
        <f ca="1">NewSKULighting!R443</f>
        <v>0</v>
      </c>
      <c r="S341" s="26">
        <f>NewSKULighting!Y443</f>
        <v>0</v>
      </c>
      <c r="T341" s="26" t="str">
        <f ca="1">NewSKULighting!Z443</f>
        <v/>
      </c>
      <c r="U341" s="26">
        <f ca="1">NewSKULighting!AA443</f>
        <v>0</v>
      </c>
      <c r="V341" s="209" t="str">
        <f ca="1">NewSKULighting!AC443</f>
        <v/>
      </c>
      <c r="W341" s="209" t="str">
        <f ca="1">NewSKULighting!AD443</f>
        <v/>
      </c>
      <c r="X341" s="209" t="str">
        <f ca="1">NewSKULighting!AE443</f>
        <v/>
      </c>
      <c r="Y341" s="209">
        <f ca="1">NewSKULighting!AF443</f>
        <v>0</v>
      </c>
      <c r="Z341" s="209" t="str">
        <f>NewSKULighting!AH443</f>
        <v/>
      </c>
      <c r="AA341" s="209">
        <f>NewSKULighting!AI443</f>
        <v>0</v>
      </c>
      <c r="AB341" s="209" t="str">
        <f>NewSKULighting!AJ443</f>
        <v>NA</v>
      </c>
      <c r="AC341" s="209" t="str">
        <f>NewSKULighting!AK443</f>
        <v/>
      </c>
      <c r="AD341" s="209">
        <f ca="1">NewSKULighting!AL443</f>
        <v>0</v>
      </c>
    </row>
    <row r="342" spans="1:30" x14ac:dyDescent="0.35">
      <c r="A342" s="26">
        <f>NewSKULighting!A444</f>
        <v>0</v>
      </c>
      <c r="B342" s="26">
        <f>NewSKULighting!B444</f>
        <v>0</v>
      </c>
      <c r="C342" s="26">
        <f>NewSKULighting!C444</f>
        <v>0</v>
      </c>
      <c r="D342" s="26">
        <f>NewSKULighting!D444</f>
        <v>0</v>
      </c>
      <c r="E342" s="26">
        <f>NewSKULighting!E444</f>
        <v>0</v>
      </c>
      <c r="F342" s="26" t="str">
        <f ca="1">NewSKULighting!F444</f>
        <v/>
      </c>
      <c r="G342" s="26" t="str">
        <f>NewSKULighting!G444</f>
        <v>None</v>
      </c>
      <c r="H342" s="26">
        <f>NewSKULighting!H444</f>
        <v>0</v>
      </c>
      <c r="I342" s="26" t="str">
        <f>NewSKULighting!I444</f>
        <v/>
      </c>
      <c r="J342" s="26">
        <f>NewSKULighting!J444</f>
        <v>0</v>
      </c>
      <c r="K342" s="26" t="str">
        <f>NewSKULighting!K444</f>
        <v/>
      </c>
      <c r="L342" s="26" t="str">
        <f>NewSKULighting!L444</f>
        <v/>
      </c>
      <c r="M342" s="26" t="str">
        <f>NewSKULighting!M444</f>
        <v>None</v>
      </c>
      <c r="N342" s="26">
        <f>NewSKULighting!N444</f>
        <v>0</v>
      </c>
      <c r="O342" s="26">
        <f>NewSKULighting!O444</f>
        <v>0</v>
      </c>
      <c r="P342" s="26">
        <f ca="1">NewSKULighting!P444</f>
        <v>0</v>
      </c>
      <c r="Q342" s="26">
        <f>NewSKULighting!Q444</f>
        <v>0</v>
      </c>
      <c r="R342" s="26">
        <f ca="1">NewSKULighting!R444</f>
        <v>0</v>
      </c>
      <c r="S342" s="26">
        <f>NewSKULighting!Y444</f>
        <v>0</v>
      </c>
      <c r="T342" s="26" t="str">
        <f ca="1">NewSKULighting!Z444</f>
        <v/>
      </c>
      <c r="U342" s="26">
        <f ca="1">NewSKULighting!AA444</f>
        <v>0</v>
      </c>
      <c r="V342" s="209" t="str">
        <f ca="1">NewSKULighting!AC444</f>
        <v/>
      </c>
      <c r="W342" s="209" t="str">
        <f ca="1">NewSKULighting!AD444</f>
        <v/>
      </c>
      <c r="X342" s="209" t="str">
        <f ca="1">NewSKULighting!AE444</f>
        <v/>
      </c>
      <c r="Y342" s="209">
        <f ca="1">NewSKULighting!AF444</f>
        <v>0</v>
      </c>
      <c r="Z342" s="209" t="str">
        <f>NewSKULighting!AH444</f>
        <v/>
      </c>
      <c r="AA342" s="209">
        <f>NewSKULighting!AI444</f>
        <v>0</v>
      </c>
      <c r="AB342" s="209" t="str">
        <f>NewSKULighting!AJ444</f>
        <v>NA</v>
      </c>
      <c r="AC342" s="209" t="str">
        <f>NewSKULighting!AK444</f>
        <v/>
      </c>
      <c r="AD342" s="209">
        <f ca="1">NewSKULighting!AL444</f>
        <v>0</v>
      </c>
    </row>
    <row r="343" spans="1:30" x14ac:dyDescent="0.35">
      <c r="A343" s="26">
        <f>NewSKULighting!A445</f>
        <v>0</v>
      </c>
      <c r="B343" s="26">
        <f>NewSKULighting!B445</f>
        <v>0</v>
      </c>
      <c r="C343" s="26">
        <f>NewSKULighting!C445</f>
        <v>0</v>
      </c>
      <c r="D343" s="26">
        <f>NewSKULighting!D445</f>
        <v>0</v>
      </c>
      <c r="E343" s="26">
        <f>NewSKULighting!E445</f>
        <v>0</v>
      </c>
      <c r="F343" s="26" t="str">
        <f ca="1">NewSKULighting!F445</f>
        <v/>
      </c>
      <c r="G343" s="26" t="str">
        <f>NewSKULighting!G445</f>
        <v>None</v>
      </c>
      <c r="H343" s="26">
        <f>NewSKULighting!H445</f>
        <v>0</v>
      </c>
      <c r="I343" s="26" t="str">
        <f>NewSKULighting!I445</f>
        <v/>
      </c>
      <c r="J343" s="26">
        <f>NewSKULighting!J445</f>
        <v>0</v>
      </c>
      <c r="K343" s="26" t="str">
        <f>NewSKULighting!K445</f>
        <v/>
      </c>
      <c r="L343" s="26" t="str">
        <f>NewSKULighting!L445</f>
        <v/>
      </c>
      <c r="M343" s="26" t="str">
        <f>NewSKULighting!M445</f>
        <v>None</v>
      </c>
      <c r="N343" s="26">
        <f>NewSKULighting!N445</f>
        <v>0</v>
      </c>
      <c r="O343" s="26">
        <f>NewSKULighting!O445</f>
        <v>0</v>
      </c>
      <c r="P343" s="26">
        <f ca="1">NewSKULighting!P445</f>
        <v>0</v>
      </c>
      <c r="Q343" s="26">
        <f>NewSKULighting!Q445</f>
        <v>0</v>
      </c>
      <c r="R343" s="26">
        <f ca="1">NewSKULighting!R445</f>
        <v>0</v>
      </c>
      <c r="S343" s="26">
        <f>NewSKULighting!Y445</f>
        <v>0</v>
      </c>
      <c r="T343" s="26" t="str">
        <f ca="1">NewSKULighting!Z445</f>
        <v/>
      </c>
      <c r="U343" s="26">
        <f ca="1">NewSKULighting!AA445</f>
        <v>0</v>
      </c>
      <c r="V343" s="209" t="str">
        <f ca="1">NewSKULighting!AC445</f>
        <v/>
      </c>
      <c r="W343" s="209" t="str">
        <f ca="1">NewSKULighting!AD445</f>
        <v/>
      </c>
      <c r="X343" s="209" t="str">
        <f ca="1">NewSKULighting!AE445</f>
        <v/>
      </c>
      <c r="Y343" s="209">
        <f ca="1">NewSKULighting!AF445</f>
        <v>0</v>
      </c>
      <c r="Z343" s="209" t="str">
        <f>NewSKULighting!AH445</f>
        <v/>
      </c>
      <c r="AA343" s="209">
        <f>NewSKULighting!AI445</f>
        <v>0</v>
      </c>
      <c r="AB343" s="209" t="str">
        <f>NewSKULighting!AJ445</f>
        <v>NA</v>
      </c>
      <c r="AC343" s="209" t="str">
        <f>NewSKULighting!AK445</f>
        <v/>
      </c>
      <c r="AD343" s="209">
        <f ca="1">NewSKULighting!AL445</f>
        <v>0</v>
      </c>
    </row>
    <row r="344" spans="1:30" x14ac:dyDescent="0.35">
      <c r="A344" s="26">
        <f>NewSKULighting!A446</f>
        <v>0</v>
      </c>
      <c r="B344" s="26">
        <f>NewSKULighting!B446</f>
        <v>0</v>
      </c>
      <c r="C344" s="26">
        <f>NewSKULighting!C446</f>
        <v>0</v>
      </c>
      <c r="D344" s="26">
        <f>NewSKULighting!D446</f>
        <v>0</v>
      </c>
      <c r="E344" s="26">
        <f>NewSKULighting!E446</f>
        <v>0</v>
      </c>
      <c r="F344" s="26" t="str">
        <f ca="1">NewSKULighting!F446</f>
        <v/>
      </c>
      <c r="G344" s="26" t="str">
        <f>NewSKULighting!G446</f>
        <v>None</v>
      </c>
      <c r="H344" s="26">
        <f>NewSKULighting!H446</f>
        <v>0</v>
      </c>
      <c r="I344" s="26" t="str">
        <f>NewSKULighting!I446</f>
        <v/>
      </c>
      <c r="J344" s="26">
        <f>NewSKULighting!J446</f>
        <v>0</v>
      </c>
      <c r="K344" s="26" t="str">
        <f>NewSKULighting!K446</f>
        <v/>
      </c>
      <c r="L344" s="26" t="str">
        <f>NewSKULighting!L446</f>
        <v/>
      </c>
      <c r="M344" s="26" t="str">
        <f>NewSKULighting!M446</f>
        <v>None</v>
      </c>
      <c r="N344" s="26">
        <f>NewSKULighting!N446</f>
        <v>0</v>
      </c>
      <c r="O344" s="26">
        <f>NewSKULighting!O446</f>
        <v>0</v>
      </c>
      <c r="P344" s="26">
        <f ca="1">NewSKULighting!P446</f>
        <v>0</v>
      </c>
      <c r="Q344" s="26">
        <f>NewSKULighting!Q446</f>
        <v>0</v>
      </c>
      <c r="R344" s="26">
        <f ca="1">NewSKULighting!R446</f>
        <v>0</v>
      </c>
      <c r="S344" s="26">
        <f>NewSKULighting!Y446</f>
        <v>0</v>
      </c>
      <c r="T344" s="26" t="str">
        <f ca="1">NewSKULighting!Z446</f>
        <v/>
      </c>
      <c r="U344" s="26">
        <f ca="1">NewSKULighting!AA446</f>
        <v>0</v>
      </c>
      <c r="V344" s="209" t="str">
        <f ca="1">NewSKULighting!AC446</f>
        <v/>
      </c>
      <c r="W344" s="209" t="str">
        <f ca="1">NewSKULighting!AD446</f>
        <v/>
      </c>
      <c r="X344" s="209" t="str">
        <f ca="1">NewSKULighting!AE446</f>
        <v/>
      </c>
      <c r="Y344" s="209">
        <f ca="1">NewSKULighting!AF446</f>
        <v>0</v>
      </c>
      <c r="Z344" s="209" t="str">
        <f>NewSKULighting!AH446</f>
        <v/>
      </c>
      <c r="AA344" s="209">
        <f>NewSKULighting!AI446</f>
        <v>0</v>
      </c>
      <c r="AB344" s="209" t="str">
        <f>NewSKULighting!AJ446</f>
        <v>NA</v>
      </c>
      <c r="AC344" s="209" t="str">
        <f>NewSKULighting!AK446</f>
        <v/>
      </c>
      <c r="AD344" s="209">
        <f ca="1">NewSKULighting!AL446</f>
        <v>0</v>
      </c>
    </row>
    <row r="345" spans="1:30" x14ac:dyDescent="0.35">
      <c r="A345" s="26">
        <f>NewSKULighting!A447</f>
        <v>0</v>
      </c>
      <c r="B345" s="26">
        <f>NewSKULighting!B447</f>
        <v>0</v>
      </c>
      <c r="C345" s="26">
        <f>NewSKULighting!C447</f>
        <v>0</v>
      </c>
      <c r="D345" s="26">
        <f>NewSKULighting!D447</f>
        <v>0</v>
      </c>
      <c r="E345" s="26">
        <f>NewSKULighting!E447</f>
        <v>0</v>
      </c>
      <c r="F345" s="26" t="str">
        <f ca="1">NewSKULighting!F447</f>
        <v/>
      </c>
      <c r="G345" s="26" t="str">
        <f>NewSKULighting!G447</f>
        <v>None</v>
      </c>
      <c r="H345" s="26">
        <f>NewSKULighting!H447</f>
        <v>0</v>
      </c>
      <c r="I345" s="26" t="str">
        <f>NewSKULighting!I447</f>
        <v/>
      </c>
      <c r="J345" s="26">
        <f>NewSKULighting!J447</f>
        <v>0</v>
      </c>
      <c r="K345" s="26" t="str">
        <f>NewSKULighting!K447</f>
        <v/>
      </c>
      <c r="L345" s="26" t="str">
        <f>NewSKULighting!L447</f>
        <v/>
      </c>
      <c r="M345" s="26" t="str">
        <f>NewSKULighting!M447</f>
        <v>None</v>
      </c>
      <c r="N345" s="26">
        <f>NewSKULighting!N447</f>
        <v>0</v>
      </c>
      <c r="O345" s="26">
        <f>NewSKULighting!O447</f>
        <v>0</v>
      </c>
      <c r="P345" s="26">
        <f ca="1">NewSKULighting!P447</f>
        <v>0</v>
      </c>
      <c r="Q345" s="26">
        <f>NewSKULighting!Q447</f>
        <v>0</v>
      </c>
      <c r="R345" s="26">
        <f ca="1">NewSKULighting!R447</f>
        <v>0</v>
      </c>
      <c r="S345" s="26">
        <f>NewSKULighting!Y447</f>
        <v>0</v>
      </c>
      <c r="T345" s="26" t="str">
        <f ca="1">NewSKULighting!Z447</f>
        <v/>
      </c>
      <c r="U345" s="26">
        <f ca="1">NewSKULighting!AA447</f>
        <v>0</v>
      </c>
      <c r="V345" s="209" t="str">
        <f ca="1">NewSKULighting!AC447</f>
        <v/>
      </c>
      <c r="W345" s="209" t="str">
        <f ca="1">NewSKULighting!AD447</f>
        <v/>
      </c>
      <c r="X345" s="209" t="str">
        <f ca="1">NewSKULighting!AE447</f>
        <v/>
      </c>
      <c r="Y345" s="209">
        <f ca="1">NewSKULighting!AF447</f>
        <v>0</v>
      </c>
      <c r="Z345" s="209" t="str">
        <f>NewSKULighting!AH447</f>
        <v/>
      </c>
      <c r="AA345" s="209">
        <f>NewSKULighting!AI447</f>
        <v>0</v>
      </c>
      <c r="AB345" s="209" t="str">
        <f>NewSKULighting!AJ447</f>
        <v>NA</v>
      </c>
      <c r="AC345" s="209" t="str">
        <f>NewSKULighting!AK447</f>
        <v/>
      </c>
      <c r="AD345" s="209">
        <f ca="1">NewSKULighting!AL447</f>
        <v>0</v>
      </c>
    </row>
    <row r="346" spans="1:30" x14ac:dyDescent="0.35">
      <c r="A346" s="26">
        <f>NewSKULighting!A448</f>
        <v>0</v>
      </c>
      <c r="B346" s="26">
        <f>NewSKULighting!B448</f>
        <v>0</v>
      </c>
      <c r="C346" s="26">
        <f>NewSKULighting!C448</f>
        <v>0</v>
      </c>
      <c r="D346" s="26">
        <f>NewSKULighting!D448</f>
        <v>0</v>
      </c>
      <c r="E346" s="26">
        <f>NewSKULighting!E448</f>
        <v>0</v>
      </c>
      <c r="F346" s="26" t="str">
        <f ca="1">NewSKULighting!F448</f>
        <v/>
      </c>
      <c r="G346" s="26" t="str">
        <f>NewSKULighting!G448</f>
        <v>None</v>
      </c>
      <c r="H346" s="26">
        <f>NewSKULighting!H448</f>
        <v>0</v>
      </c>
      <c r="I346" s="26" t="str">
        <f>NewSKULighting!I448</f>
        <v/>
      </c>
      <c r="J346" s="26">
        <f>NewSKULighting!J448</f>
        <v>0</v>
      </c>
      <c r="K346" s="26" t="str">
        <f>NewSKULighting!K448</f>
        <v/>
      </c>
      <c r="L346" s="26" t="str">
        <f>NewSKULighting!L448</f>
        <v/>
      </c>
      <c r="M346" s="26" t="str">
        <f>NewSKULighting!M448</f>
        <v>None</v>
      </c>
      <c r="N346" s="26">
        <f>NewSKULighting!N448</f>
        <v>0</v>
      </c>
      <c r="O346" s="26">
        <f>NewSKULighting!O448</f>
        <v>0</v>
      </c>
      <c r="P346" s="26">
        <f ca="1">NewSKULighting!P448</f>
        <v>0</v>
      </c>
      <c r="Q346" s="26">
        <f>NewSKULighting!Q448</f>
        <v>0</v>
      </c>
      <c r="R346" s="26">
        <f ca="1">NewSKULighting!R448</f>
        <v>0</v>
      </c>
      <c r="S346" s="26">
        <f>NewSKULighting!Y448</f>
        <v>0</v>
      </c>
      <c r="T346" s="26" t="str">
        <f ca="1">NewSKULighting!Z448</f>
        <v/>
      </c>
      <c r="U346" s="26">
        <f ca="1">NewSKULighting!AA448</f>
        <v>0</v>
      </c>
      <c r="V346" s="209" t="str">
        <f ca="1">NewSKULighting!AC448</f>
        <v/>
      </c>
      <c r="W346" s="209" t="str">
        <f ca="1">NewSKULighting!AD448</f>
        <v/>
      </c>
      <c r="X346" s="209" t="str">
        <f ca="1">NewSKULighting!AE448</f>
        <v/>
      </c>
      <c r="Y346" s="209">
        <f ca="1">NewSKULighting!AF448</f>
        <v>0</v>
      </c>
      <c r="Z346" s="209" t="str">
        <f>NewSKULighting!AH448</f>
        <v/>
      </c>
      <c r="AA346" s="209">
        <f>NewSKULighting!AI448</f>
        <v>0</v>
      </c>
      <c r="AB346" s="209" t="str">
        <f>NewSKULighting!AJ448</f>
        <v>NA</v>
      </c>
      <c r="AC346" s="209" t="str">
        <f>NewSKULighting!AK448</f>
        <v/>
      </c>
      <c r="AD346" s="209">
        <f ca="1">NewSKULighting!AL448</f>
        <v>0</v>
      </c>
    </row>
    <row r="347" spans="1:30" x14ac:dyDescent="0.35">
      <c r="A347" s="26">
        <f>NewSKULighting!A449</f>
        <v>0</v>
      </c>
      <c r="B347" s="26">
        <f>NewSKULighting!B449</f>
        <v>0</v>
      </c>
      <c r="C347" s="26">
        <f>NewSKULighting!C449</f>
        <v>0</v>
      </c>
      <c r="D347" s="26">
        <f>NewSKULighting!D449</f>
        <v>0</v>
      </c>
      <c r="E347" s="26">
        <f>NewSKULighting!E449</f>
        <v>0</v>
      </c>
      <c r="F347" s="26" t="str">
        <f ca="1">NewSKULighting!F449</f>
        <v/>
      </c>
      <c r="G347" s="26" t="str">
        <f>NewSKULighting!G449</f>
        <v>None</v>
      </c>
      <c r="H347" s="26">
        <f>NewSKULighting!H449</f>
        <v>0</v>
      </c>
      <c r="I347" s="26" t="str">
        <f>NewSKULighting!I449</f>
        <v/>
      </c>
      <c r="J347" s="26">
        <f>NewSKULighting!J449</f>
        <v>0</v>
      </c>
      <c r="K347" s="26" t="str">
        <f>NewSKULighting!K449</f>
        <v/>
      </c>
      <c r="L347" s="26" t="str">
        <f>NewSKULighting!L449</f>
        <v/>
      </c>
      <c r="M347" s="26" t="str">
        <f>NewSKULighting!M449</f>
        <v>None</v>
      </c>
      <c r="N347" s="26">
        <f>NewSKULighting!N449</f>
        <v>0</v>
      </c>
      <c r="O347" s="26">
        <f>NewSKULighting!O449</f>
        <v>0</v>
      </c>
      <c r="P347" s="26">
        <f ca="1">NewSKULighting!P449</f>
        <v>0</v>
      </c>
      <c r="Q347" s="26">
        <f>NewSKULighting!Q449</f>
        <v>0</v>
      </c>
      <c r="R347" s="26">
        <f ca="1">NewSKULighting!R449</f>
        <v>0</v>
      </c>
      <c r="S347" s="26">
        <f>NewSKULighting!Y449</f>
        <v>0</v>
      </c>
      <c r="T347" s="26" t="str">
        <f ca="1">NewSKULighting!Z449</f>
        <v/>
      </c>
      <c r="U347" s="26">
        <f ca="1">NewSKULighting!AA449</f>
        <v>0</v>
      </c>
      <c r="V347" s="209" t="str">
        <f ca="1">NewSKULighting!AC449</f>
        <v/>
      </c>
      <c r="W347" s="209" t="str">
        <f ca="1">NewSKULighting!AD449</f>
        <v/>
      </c>
      <c r="X347" s="209" t="str">
        <f ca="1">NewSKULighting!AE449</f>
        <v/>
      </c>
      <c r="Y347" s="209">
        <f ca="1">NewSKULighting!AF449</f>
        <v>0</v>
      </c>
      <c r="Z347" s="209" t="str">
        <f>NewSKULighting!AH449</f>
        <v/>
      </c>
      <c r="AA347" s="209">
        <f>NewSKULighting!AI449</f>
        <v>0</v>
      </c>
      <c r="AB347" s="209" t="str">
        <f>NewSKULighting!AJ449</f>
        <v>NA</v>
      </c>
      <c r="AC347" s="209" t="str">
        <f>NewSKULighting!AK449</f>
        <v/>
      </c>
      <c r="AD347" s="209">
        <f ca="1">NewSKULighting!AL449</f>
        <v>0</v>
      </c>
    </row>
    <row r="348" spans="1:30" x14ac:dyDescent="0.35">
      <c r="A348" s="26">
        <f>NewSKULighting!A450</f>
        <v>0</v>
      </c>
      <c r="B348" s="26">
        <f>NewSKULighting!B450</f>
        <v>0</v>
      </c>
      <c r="C348" s="26">
        <f>NewSKULighting!C450</f>
        <v>0</v>
      </c>
      <c r="D348" s="26">
        <f>NewSKULighting!D450</f>
        <v>0</v>
      </c>
      <c r="E348" s="26">
        <f>NewSKULighting!E450</f>
        <v>0</v>
      </c>
      <c r="F348" s="26" t="str">
        <f ca="1">NewSKULighting!F450</f>
        <v/>
      </c>
      <c r="G348" s="26" t="str">
        <f>NewSKULighting!G450</f>
        <v>None</v>
      </c>
      <c r="H348" s="26">
        <f>NewSKULighting!H450</f>
        <v>0</v>
      </c>
      <c r="I348" s="26" t="str">
        <f>NewSKULighting!I450</f>
        <v/>
      </c>
      <c r="J348" s="26">
        <f>NewSKULighting!J450</f>
        <v>0</v>
      </c>
      <c r="K348" s="26" t="str">
        <f>NewSKULighting!K450</f>
        <v/>
      </c>
      <c r="L348" s="26" t="str">
        <f>NewSKULighting!L450</f>
        <v/>
      </c>
      <c r="M348" s="26" t="str">
        <f>NewSKULighting!M450</f>
        <v>None</v>
      </c>
      <c r="N348" s="26">
        <f>NewSKULighting!N450</f>
        <v>0</v>
      </c>
      <c r="O348" s="26">
        <f>NewSKULighting!O450</f>
        <v>0</v>
      </c>
      <c r="P348" s="26">
        <f ca="1">NewSKULighting!P450</f>
        <v>0</v>
      </c>
      <c r="Q348" s="26">
        <f>NewSKULighting!Q450</f>
        <v>0</v>
      </c>
      <c r="R348" s="26">
        <f ca="1">NewSKULighting!R450</f>
        <v>0</v>
      </c>
      <c r="S348" s="26">
        <f>NewSKULighting!Y450</f>
        <v>0</v>
      </c>
      <c r="T348" s="26" t="str">
        <f ca="1">NewSKULighting!Z450</f>
        <v/>
      </c>
      <c r="U348" s="26">
        <f ca="1">NewSKULighting!AA450</f>
        <v>0</v>
      </c>
      <c r="V348" s="209" t="str">
        <f ca="1">NewSKULighting!AC450</f>
        <v/>
      </c>
      <c r="W348" s="209" t="str">
        <f ca="1">NewSKULighting!AD450</f>
        <v/>
      </c>
      <c r="X348" s="209" t="str">
        <f ca="1">NewSKULighting!AE450</f>
        <v/>
      </c>
      <c r="Y348" s="209">
        <f ca="1">NewSKULighting!AF450</f>
        <v>0</v>
      </c>
      <c r="Z348" s="209" t="str">
        <f>NewSKULighting!AH450</f>
        <v/>
      </c>
      <c r="AA348" s="209">
        <f>NewSKULighting!AI450</f>
        <v>0</v>
      </c>
      <c r="AB348" s="209" t="str">
        <f>NewSKULighting!AJ450</f>
        <v>NA</v>
      </c>
      <c r="AC348" s="209" t="str">
        <f>NewSKULighting!AK450</f>
        <v/>
      </c>
      <c r="AD348" s="209">
        <f ca="1">NewSKULighting!AL450</f>
        <v>0</v>
      </c>
    </row>
    <row r="349" spans="1:30" x14ac:dyDescent="0.35">
      <c r="A349" s="26">
        <f>NewSKULighting!A451</f>
        <v>0</v>
      </c>
      <c r="B349" s="26">
        <f>NewSKULighting!B451</f>
        <v>0</v>
      </c>
      <c r="C349" s="26">
        <f>NewSKULighting!C451</f>
        <v>0</v>
      </c>
      <c r="D349" s="26">
        <f>NewSKULighting!D451</f>
        <v>0</v>
      </c>
      <c r="E349" s="26">
        <f>NewSKULighting!E451</f>
        <v>0</v>
      </c>
      <c r="F349" s="26" t="str">
        <f ca="1">NewSKULighting!F451</f>
        <v/>
      </c>
      <c r="G349" s="26" t="str">
        <f>NewSKULighting!G451</f>
        <v>None</v>
      </c>
      <c r="H349" s="26">
        <f>NewSKULighting!H451</f>
        <v>0</v>
      </c>
      <c r="I349" s="26" t="str">
        <f>NewSKULighting!I451</f>
        <v/>
      </c>
      <c r="J349" s="26">
        <f>NewSKULighting!J451</f>
        <v>0</v>
      </c>
      <c r="K349" s="26" t="str">
        <f>NewSKULighting!K451</f>
        <v/>
      </c>
      <c r="L349" s="26" t="str">
        <f>NewSKULighting!L451</f>
        <v/>
      </c>
      <c r="M349" s="26" t="str">
        <f>NewSKULighting!M451</f>
        <v>None</v>
      </c>
      <c r="N349" s="26">
        <f>NewSKULighting!N451</f>
        <v>0</v>
      </c>
      <c r="O349" s="26">
        <f>NewSKULighting!O451</f>
        <v>0</v>
      </c>
      <c r="P349" s="26">
        <f ca="1">NewSKULighting!P451</f>
        <v>0</v>
      </c>
      <c r="Q349" s="26">
        <f>NewSKULighting!Q451</f>
        <v>0</v>
      </c>
      <c r="R349" s="26">
        <f ca="1">NewSKULighting!R451</f>
        <v>0</v>
      </c>
      <c r="S349" s="26">
        <f>NewSKULighting!Y451</f>
        <v>0</v>
      </c>
      <c r="T349" s="26" t="str">
        <f ca="1">NewSKULighting!Z451</f>
        <v/>
      </c>
      <c r="U349" s="26">
        <f ca="1">NewSKULighting!AA451</f>
        <v>0</v>
      </c>
      <c r="V349" s="209" t="str">
        <f ca="1">NewSKULighting!AC451</f>
        <v/>
      </c>
      <c r="W349" s="209" t="str">
        <f ca="1">NewSKULighting!AD451</f>
        <v/>
      </c>
      <c r="X349" s="209" t="str">
        <f ca="1">NewSKULighting!AE451</f>
        <v/>
      </c>
      <c r="Y349" s="209">
        <f ca="1">NewSKULighting!AF451</f>
        <v>0</v>
      </c>
      <c r="Z349" s="209" t="str">
        <f>NewSKULighting!AH451</f>
        <v/>
      </c>
      <c r="AA349" s="209">
        <f>NewSKULighting!AI451</f>
        <v>0</v>
      </c>
      <c r="AB349" s="209" t="str">
        <f>NewSKULighting!AJ451</f>
        <v>NA</v>
      </c>
      <c r="AC349" s="209" t="str">
        <f>NewSKULighting!AK451</f>
        <v/>
      </c>
      <c r="AD349" s="209">
        <f ca="1">NewSKULighting!AL451</f>
        <v>0</v>
      </c>
    </row>
    <row r="350" spans="1:30" x14ac:dyDescent="0.35">
      <c r="A350" s="26">
        <f>NewSKULighting!A452</f>
        <v>0</v>
      </c>
      <c r="B350" s="26">
        <f>NewSKULighting!B452</f>
        <v>0</v>
      </c>
      <c r="C350" s="26">
        <f>NewSKULighting!C452</f>
        <v>0</v>
      </c>
      <c r="D350" s="26">
        <f>NewSKULighting!D452</f>
        <v>0</v>
      </c>
      <c r="E350" s="26">
        <f>NewSKULighting!E452</f>
        <v>0</v>
      </c>
      <c r="F350" s="26" t="str">
        <f ca="1">NewSKULighting!F452</f>
        <v/>
      </c>
      <c r="G350" s="26" t="str">
        <f>NewSKULighting!G452</f>
        <v>None</v>
      </c>
      <c r="H350" s="26">
        <f>NewSKULighting!H452</f>
        <v>0</v>
      </c>
      <c r="I350" s="26" t="str">
        <f>NewSKULighting!I452</f>
        <v/>
      </c>
      <c r="J350" s="26">
        <f>NewSKULighting!J452</f>
        <v>0</v>
      </c>
      <c r="K350" s="26" t="str">
        <f>NewSKULighting!K452</f>
        <v/>
      </c>
      <c r="L350" s="26" t="str">
        <f>NewSKULighting!L452</f>
        <v/>
      </c>
      <c r="M350" s="26" t="str">
        <f>NewSKULighting!M452</f>
        <v>None</v>
      </c>
      <c r="N350" s="26">
        <f>NewSKULighting!N452</f>
        <v>0</v>
      </c>
      <c r="O350" s="26">
        <f>NewSKULighting!O452</f>
        <v>0</v>
      </c>
      <c r="P350" s="26">
        <f ca="1">NewSKULighting!P452</f>
        <v>0</v>
      </c>
      <c r="Q350" s="26">
        <f>NewSKULighting!Q452</f>
        <v>0</v>
      </c>
      <c r="R350" s="26">
        <f ca="1">NewSKULighting!R452</f>
        <v>0</v>
      </c>
      <c r="S350" s="26">
        <f>NewSKULighting!Y452</f>
        <v>0</v>
      </c>
      <c r="T350" s="26" t="str">
        <f ca="1">NewSKULighting!Z452</f>
        <v/>
      </c>
      <c r="U350" s="26">
        <f ca="1">NewSKULighting!AA452</f>
        <v>0</v>
      </c>
      <c r="V350" s="209" t="str">
        <f ca="1">NewSKULighting!AC452</f>
        <v/>
      </c>
      <c r="W350" s="209" t="str">
        <f ca="1">NewSKULighting!AD452</f>
        <v/>
      </c>
      <c r="X350" s="209" t="str">
        <f ca="1">NewSKULighting!AE452</f>
        <v/>
      </c>
      <c r="Y350" s="209">
        <f ca="1">NewSKULighting!AF452</f>
        <v>0</v>
      </c>
      <c r="Z350" s="209" t="str">
        <f>NewSKULighting!AH452</f>
        <v/>
      </c>
      <c r="AA350" s="209">
        <f>NewSKULighting!AI452</f>
        <v>0</v>
      </c>
      <c r="AB350" s="209" t="str">
        <f>NewSKULighting!AJ452</f>
        <v>NA</v>
      </c>
      <c r="AC350" s="209" t="str">
        <f>NewSKULighting!AK452</f>
        <v/>
      </c>
      <c r="AD350" s="209">
        <f ca="1">NewSKULighting!AL452</f>
        <v>0</v>
      </c>
    </row>
    <row r="351" spans="1:30" x14ac:dyDescent="0.35">
      <c r="A351" s="26">
        <f>NewSKULighting!A453</f>
        <v>0</v>
      </c>
      <c r="B351" s="26">
        <f>NewSKULighting!B453</f>
        <v>0</v>
      </c>
      <c r="C351" s="26">
        <f>NewSKULighting!C453</f>
        <v>0</v>
      </c>
      <c r="D351" s="26">
        <f>NewSKULighting!D453</f>
        <v>0</v>
      </c>
      <c r="E351" s="26">
        <f>NewSKULighting!E453</f>
        <v>0</v>
      </c>
      <c r="F351" s="26" t="str">
        <f ca="1">NewSKULighting!F453</f>
        <v/>
      </c>
      <c r="G351" s="26" t="str">
        <f>NewSKULighting!G453</f>
        <v>None</v>
      </c>
      <c r="H351" s="26">
        <f>NewSKULighting!H453</f>
        <v>0</v>
      </c>
      <c r="I351" s="26" t="str">
        <f>NewSKULighting!I453</f>
        <v/>
      </c>
      <c r="J351" s="26">
        <f>NewSKULighting!J453</f>
        <v>0</v>
      </c>
      <c r="K351" s="26" t="str">
        <f>NewSKULighting!K453</f>
        <v/>
      </c>
      <c r="L351" s="26" t="str">
        <f>NewSKULighting!L453</f>
        <v/>
      </c>
      <c r="M351" s="26" t="str">
        <f>NewSKULighting!M453</f>
        <v>None</v>
      </c>
      <c r="N351" s="26">
        <f>NewSKULighting!N453</f>
        <v>0</v>
      </c>
      <c r="O351" s="26">
        <f>NewSKULighting!O453</f>
        <v>0</v>
      </c>
      <c r="P351" s="26">
        <f ca="1">NewSKULighting!P453</f>
        <v>0</v>
      </c>
      <c r="Q351" s="26">
        <f>NewSKULighting!Q453</f>
        <v>0</v>
      </c>
      <c r="R351" s="26">
        <f ca="1">NewSKULighting!R453</f>
        <v>0</v>
      </c>
      <c r="S351" s="26">
        <f>NewSKULighting!Y453</f>
        <v>0</v>
      </c>
      <c r="T351" s="26" t="str">
        <f ca="1">NewSKULighting!Z453</f>
        <v/>
      </c>
      <c r="U351" s="26">
        <f ca="1">NewSKULighting!AA453</f>
        <v>0</v>
      </c>
      <c r="V351" s="209" t="str">
        <f ca="1">NewSKULighting!AC453</f>
        <v/>
      </c>
      <c r="W351" s="209" t="str">
        <f ca="1">NewSKULighting!AD453</f>
        <v/>
      </c>
      <c r="X351" s="209" t="str">
        <f ca="1">NewSKULighting!AE453</f>
        <v/>
      </c>
      <c r="Y351" s="209">
        <f ca="1">NewSKULighting!AF453</f>
        <v>0</v>
      </c>
      <c r="Z351" s="209" t="str">
        <f>NewSKULighting!AH453</f>
        <v/>
      </c>
      <c r="AA351" s="209">
        <f>NewSKULighting!AI453</f>
        <v>0</v>
      </c>
      <c r="AB351" s="209" t="str">
        <f>NewSKULighting!AJ453</f>
        <v>NA</v>
      </c>
      <c r="AC351" s="209" t="str">
        <f>NewSKULighting!AK453</f>
        <v/>
      </c>
      <c r="AD351" s="209">
        <f ca="1">NewSKULighting!AL453</f>
        <v>0</v>
      </c>
    </row>
    <row r="352" spans="1:30" x14ac:dyDescent="0.35">
      <c r="A352" s="26">
        <f>NewSKULighting!A454</f>
        <v>0</v>
      </c>
      <c r="B352" s="26">
        <f>NewSKULighting!B454</f>
        <v>0</v>
      </c>
      <c r="C352" s="26">
        <f>NewSKULighting!C454</f>
        <v>0</v>
      </c>
      <c r="D352" s="26">
        <f>NewSKULighting!D454</f>
        <v>0</v>
      </c>
      <c r="E352" s="26">
        <f>NewSKULighting!E454</f>
        <v>0</v>
      </c>
      <c r="F352" s="26" t="str">
        <f ca="1">NewSKULighting!F454</f>
        <v/>
      </c>
      <c r="G352" s="26" t="str">
        <f>NewSKULighting!G454</f>
        <v>None</v>
      </c>
      <c r="H352" s="26">
        <f>NewSKULighting!H454</f>
        <v>0</v>
      </c>
      <c r="I352" s="26" t="str">
        <f>NewSKULighting!I454</f>
        <v/>
      </c>
      <c r="J352" s="26">
        <f>NewSKULighting!J454</f>
        <v>0</v>
      </c>
      <c r="K352" s="26" t="str">
        <f>NewSKULighting!K454</f>
        <v/>
      </c>
      <c r="L352" s="26" t="str">
        <f>NewSKULighting!L454</f>
        <v/>
      </c>
      <c r="M352" s="26" t="str">
        <f>NewSKULighting!M454</f>
        <v>None</v>
      </c>
      <c r="N352" s="26">
        <f>NewSKULighting!N454</f>
        <v>0</v>
      </c>
      <c r="O352" s="26">
        <f>NewSKULighting!O454</f>
        <v>0</v>
      </c>
      <c r="P352" s="26">
        <f ca="1">NewSKULighting!P454</f>
        <v>0</v>
      </c>
      <c r="Q352" s="26">
        <f>NewSKULighting!Q454</f>
        <v>0</v>
      </c>
      <c r="R352" s="26">
        <f ca="1">NewSKULighting!R454</f>
        <v>0</v>
      </c>
      <c r="S352" s="26">
        <f>NewSKULighting!Y454</f>
        <v>0</v>
      </c>
      <c r="T352" s="26" t="str">
        <f ca="1">NewSKULighting!Z454</f>
        <v/>
      </c>
      <c r="U352" s="26">
        <f ca="1">NewSKULighting!AA454</f>
        <v>0</v>
      </c>
      <c r="V352" s="209" t="str">
        <f ca="1">NewSKULighting!AC454</f>
        <v/>
      </c>
      <c r="W352" s="209" t="str">
        <f ca="1">NewSKULighting!AD454</f>
        <v/>
      </c>
      <c r="X352" s="209" t="str">
        <f ca="1">NewSKULighting!AE454</f>
        <v/>
      </c>
      <c r="Y352" s="209">
        <f ca="1">NewSKULighting!AF454</f>
        <v>0</v>
      </c>
      <c r="Z352" s="209" t="str">
        <f>NewSKULighting!AH454</f>
        <v/>
      </c>
      <c r="AA352" s="209">
        <f>NewSKULighting!AI454</f>
        <v>0</v>
      </c>
      <c r="AB352" s="209" t="str">
        <f>NewSKULighting!AJ454</f>
        <v>NA</v>
      </c>
      <c r="AC352" s="209" t="str">
        <f>NewSKULighting!AK454</f>
        <v/>
      </c>
      <c r="AD352" s="209">
        <f ca="1">NewSKULighting!AL454</f>
        <v>0</v>
      </c>
    </row>
    <row r="353" spans="1:30" x14ac:dyDescent="0.35">
      <c r="A353" s="26">
        <f>NewSKULighting!A455</f>
        <v>0</v>
      </c>
      <c r="B353" s="26">
        <f>NewSKULighting!B455</f>
        <v>0</v>
      </c>
      <c r="C353" s="26">
        <f>NewSKULighting!C455</f>
        <v>0</v>
      </c>
      <c r="D353" s="26">
        <f>NewSKULighting!D455</f>
        <v>0</v>
      </c>
      <c r="E353" s="26">
        <f>NewSKULighting!E455</f>
        <v>0</v>
      </c>
      <c r="F353" s="26" t="str">
        <f ca="1">NewSKULighting!F455</f>
        <v/>
      </c>
      <c r="G353" s="26" t="str">
        <f>NewSKULighting!G455</f>
        <v>None</v>
      </c>
      <c r="H353" s="26">
        <f>NewSKULighting!H455</f>
        <v>0</v>
      </c>
      <c r="I353" s="26" t="str">
        <f>NewSKULighting!I455</f>
        <v/>
      </c>
      <c r="J353" s="26">
        <f>NewSKULighting!J455</f>
        <v>0</v>
      </c>
      <c r="K353" s="26" t="str">
        <f>NewSKULighting!K455</f>
        <v/>
      </c>
      <c r="L353" s="26" t="str">
        <f>NewSKULighting!L455</f>
        <v/>
      </c>
      <c r="M353" s="26" t="str">
        <f>NewSKULighting!M455</f>
        <v>None</v>
      </c>
      <c r="N353" s="26">
        <f>NewSKULighting!N455</f>
        <v>0</v>
      </c>
      <c r="O353" s="26">
        <f>NewSKULighting!O455</f>
        <v>0</v>
      </c>
      <c r="P353" s="26">
        <f ca="1">NewSKULighting!P455</f>
        <v>0</v>
      </c>
      <c r="Q353" s="26">
        <f>NewSKULighting!Q455</f>
        <v>0</v>
      </c>
      <c r="R353" s="26">
        <f ca="1">NewSKULighting!R455</f>
        <v>0</v>
      </c>
      <c r="S353" s="26">
        <f>NewSKULighting!Y455</f>
        <v>0</v>
      </c>
      <c r="T353" s="26" t="str">
        <f ca="1">NewSKULighting!Z455</f>
        <v/>
      </c>
      <c r="U353" s="26">
        <f ca="1">NewSKULighting!AA455</f>
        <v>0</v>
      </c>
      <c r="V353" s="209" t="str">
        <f ca="1">NewSKULighting!AC455</f>
        <v/>
      </c>
      <c r="W353" s="209" t="str">
        <f ca="1">NewSKULighting!AD455</f>
        <v/>
      </c>
      <c r="X353" s="209" t="str">
        <f ca="1">NewSKULighting!AE455</f>
        <v/>
      </c>
      <c r="Y353" s="209">
        <f ca="1">NewSKULighting!AF455</f>
        <v>0</v>
      </c>
      <c r="Z353" s="209" t="str">
        <f>NewSKULighting!AH455</f>
        <v/>
      </c>
      <c r="AA353" s="209">
        <f>NewSKULighting!AI455</f>
        <v>0</v>
      </c>
      <c r="AB353" s="209" t="str">
        <f>NewSKULighting!AJ455</f>
        <v>NA</v>
      </c>
      <c r="AC353" s="209" t="str">
        <f>NewSKULighting!AK455</f>
        <v/>
      </c>
      <c r="AD353" s="209">
        <f ca="1">NewSKULighting!AL455</f>
        <v>0</v>
      </c>
    </row>
    <row r="354" spans="1:30" x14ac:dyDescent="0.35">
      <c r="A354" s="26">
        <f>NewSKULighting!A456</f>
        <v>0</v>
      </c>
      <c r="B354" s="26">
        <f>NewSKULighting!B456</f>
        <v>0</v>
      </c>
      <c r="C354" s="26">
        <f>NewSKULighting!C456</f>
        <v>0</v>
      </c>
      <c r="D354" s="26">
        <f>NewSKULighting!D456</f>
        <v>0</v>
      </c>
      <c r="E354" s="26">
        <f>NewSKULighting!E456</f>
        <v>0</v>
      </c>
      <c r="F354" s="26" t="str">
        <f ca="1">NewSKULighting!F456</f>
        <v/>
      </c>
      <c r="G354" s="26" t="str">
        <f>NewSKULighting!G456</f>
        <v>None</v>
      </c>
      <c r="H354" s="26">
        <f>NewSKULighting!H456</f>
        <v>0</v>
      </c>
      <c r="I354" s="26" t="str">
        <f>NewSKULighting!I456</f>
        <v/>
      </c>
      <c r="J354" s="26">
        <f>NewSKULighting!J456</f>
        <v>0</v>
      </c>
      <c r="K354" s="26" t="str">
        <f>NewSKULighting!K456</f>
        <v/>
      </c>
      <c r="L354" s="26" t="str">
        <f>NewSKULighting!L456</f>
        <v/>
      </c>
      <c r="M354" s="26" t="str">
        <f>NewSKULighting!M456</f>
        <v>None</v>
      </c>
      <c r="N354" s="26">
        <f>NewSKULighting!N456</f>
        <v>0</v>
      </c>
      <c r="O354" s="26">
        <f>NewSKULighting!O456</f>
        <v>0</v>
      </c>
      <c r="P354" s="26">
        <f ca="1">NewSKULighting!P456</f>
        <v>0</v>
      </c>
      <c r="Q354" s="26">
        <f>NewSKULighting!Q456</f>
        <v>0</v>
      </c>
      <c r="R354" s="26">
        <f ca="1">NewSKULighting!R456</f>
        <v>0</v>
      </c>
      <c r="S354" s="26">
        <f>NewSKULighting!Y456</f>
        <v>0</v>
      </c>
      <c r="T354" s="26" t="str">
        <f ca="1">NewSKULighting!Z456</f>
        <v/>
      </c>
      <c r="U354" s="26">
        <f ca="1">NewSKULighting!AA456</f>
        <v>0</v>
      </c>
      <c r="V354" s="209" t="str">
        <f ca="1">NewSKULighting!AC456</f>
        <v/>
      </c>
      <c r="W354" s="209" t="str">
        <f ca="1">NewSKULighting!AD456</f>
        <v/>
      </c>
      <c r="X354" s="209" t="str">
        <f ca="1">NewSKULighting!AE456</f>
        <v/>
      </c>
      <c r="Y354" s="209">
        <f ca="1">NewSKULighting!AF456</f>
        <v>0</v>
      </c>
      <c r="Z354" s="209" t="str">
        <f>NewSKULighting!AH456</f>
        <v/>
      </c>
      <c r="AA354" s="209">
        <f>NewSKULighting!AI456</f>
        <v>0</v>
      </c>
      <c r="AB354" s="209" t="str">
        <f>NewSKULighting!AJ456</f>
        <v>NA</v>
      </c>
      <c r="AC354" s="209" t="str">
        <f>NewSKULighting!AK456</f>
        <v/>
      </c>
      <c r="AD354" s="209">
        <f ca="1">NewSKULighting!AL456</f>
        <v>0</v>
      </c>
    </row>
    <row r="355" spans="1:30" x14ac:dyDescent="0.35">
      <c r="A355" s="26">
        <f>NewSKULighting!A457</f>
        <v>0</v>
      </c>
      <c r="B355" s="26">
        <f>NewSKULighting!B457</f>
        <v>0</v>
      </c>
      <c r="C355" s="26">
        <f>NewSKULighting!C457</f>
        <v>0</v>
      </c>
      <c r="D355" s="26">
        <f>NewSKULighting!D457</f>
        <v>0</v>
      </c>
      <c r="E355" s="26">
        <f>NewSKULighting!E457</f>
        <v>0</v>
      </c>
      <c r="F355" s="26" t="str">
        <f ca="1">NewSKULighting!F457</f>
        <v/>
      </c>
      <c r="G355" s="26" t="str">
        <f>NewSKULighting!G457</f>
        <v>None</v>
      </c>
      <c r="H355" s="26">
        <f>NewSKULighting!H457</f>
        <v>0</v>
      </c>
      <c r="I355" s="26" t="str">
        <f>NewSKULighting!I457</f>
        <v/>
      </c>
      <c r="J355" s="26">
        <f>NewSKULighting!J457</f>
        <v>0</v>
      </c>
      <c r="K355" s="26" t="str">
        <f>NewSKULighting!K457</f>
        <v/>
      </c>
      <c r="L355" s="26" t="str">
        <f>NewSKULighting!L457</f>
        <v/>
      </c>
      <c r="M355" s="26" t="str">
        <f>NewSKULighting!M457</f>
        <v>None</v>
      </c>
      <c r="N355" s="26">
        <f>NewSKULighting!N457</f>
        <v>0</v>
      </c>
      <c r="O355" s="26">
        <f>NewSKULighting!O457</f>
        <v>0</v>
      </c>
      <c r="P355" s="26">
        <f ca="1">NewSKULighting!P457</f>
        <v>0</v>
      </c>
      <c r="Q355" s="26">
        <f>NewSKULighting!Q457</f>
        <v>0</v>
      </c>
      <c r="R355" s="26">
        <f ca="1">NewSKULighting!R457</f>
        <v>0</v>
      </c>
      <c r="S355" s="26">
        <f>NewSKULighting!Y457</f>
        <v>0</v>
      </c>
      <c r="T355" s="26" t="str">
        <f ca="1">NewSKULighting!Z457</f>
        <v/>
      </c>
      <c r="U355" s="26">
        <f ca="1">NewSKULighting!AA457</f>
        <v>0</v>
      </c>
      <c r="V355" s="209" t="str">
        <f ca="1">NewSKULighting!AC457</f>
        <v/>
      </c>
      <c r="W355" s="209" t="str">
        <f ca="1">NewSKULighting!AD457</f>
        <v/>
      </c>
      <c r="X355" s="209" t="str">
        <f ca="1">NewSKULighting!AE457</f>
        <v/>
      </c>
      <c r="Y355" s="209">
        <f ca="1">NewSKULighting!AF457</f>
        <v>0</v>
      </c>
      <c r="Z355" s="209" t="str">
        <f>NewSKULighting!AH457</f>
        <v/>
      </c>
      <c r="AA355" s="209">
        <f>NewSKULighting!AI457</f>
        <v>0</v>
      </c>
      <c r="AB355" s="209" t="str">
        <f>NewSKULighting!AJ457</f>
        <v>NA</v>
      </c>
      <c r="AC355" s="209" t="str">
        <f>NewSKULighting!AK457</f>
        <v/>
      </c>
      <c r="AD355" s="209">
        <f ca="1">NewSKULighting!AL457</f>
        <v>0</v>
      </c>
    </row>
    <row r="356" spans="1:30" x14ac:dyDescent="0.35">
      <c r="A356" s="26">
        <f>NewSKULighting!A458</f>
        <v>0</v>
      </c>
      <c r="B356" s="26">
        <f>NewSKULighting!B458</f>
        <v>0</v>
      </c>
      <c r="C356" s="26">
        <f>NewSKULighting!C458</f>
        <v>0</v>
      </c>
      <c r="D356" s="26">
        <f>NewSKULighting!D458</f>
        <v>0</v>
      </c>
      <c r="E356" s="26">
        <f>NewSKULighting!E458</f>
        <v>0</v>
      </c>
      <c r="F356" s="26" t="str">
        <f ca="1">NewSKULighting!F458</f>
        <v/>
      </c>
      <c r="G356" s="26" t="str">
        <f>NewSKULighting!G458</f>
        <v>None</v>
      </c>
      <c r="H356" s="26">
        <f>NewSKULighting!H458</f>
        <v>0</v>
      </c>
      <c r="I356" s="26" t="str">
        <f>NewSKULighting!I458</f>
        <v/>
      </c>
      <c r="J356" s="26">
        <f>NewSKULighting!J458</f>
        <v>0</v>
      </c>
      <c r="K356" s="26" t="str">
        <f>NewSKULighting!K458</f>
        <v/>
      </c>
      <c r="L356" s="26" t="str">
        <f>NewSKULighting!L458</f>
        <v/>
      </c>
      <c r="M356" s="26" t="str">
        <f>NewSKULighting!M458</f>
        <v>None</v>
      </c>
      <c r="N356" s="26">
        <f>NewSKULighting!N458</f>
        <v>0</v>
      </c>
      <c r="O356" s="26">
        <f>NewSKULighting!O458</f>
        <v>0</v>
      </c>
      <c r="P356" s="26">
        <f ca="1">NewSKULighting!P458</f>
        <v>0</v>
      </c>
      <c r="Q356" s="26">
        <f>NewSKULighting!Q458</f>
        <v>0</v>
      </c>
      <c r="R356" s="26">
        <f ca="1">NewSKULighting!R458</f>
        <v>0</v>
      </c>
      <c r="S356" s="26">
        <f>NewSKULighting!Y458</f>
        <v>0</v>
      </c>
      <c r="T356" s="26" t="str">
        <f ca="1">NewSKULighting!Z458</f>
        <v/>
      </c>
      <c r="U356" s="26">
        <f ca="1">NewSKULighting!AA458</f>
        <v>0</v>
      </c>
      <c r="V356" s="209" t="str">
        <f ca="1">NewSKULighting!AC458</f>
        <v/>
      </c>
      <c r="W356" s="209" t="str">
        <f ca="1">NewSKULighting!AD458</f>
        <v/>
      </c>
      <c r="X356" s="209" t="str">
        <f ca="1">NewSKULighting!AE458</f>
        <v/>
      </c>
      <c r="Y356" s="209">
        <f ca="1">NewSKULighting!AF458</f>
        <v>0</v>
      </c>
      <c r="Z356" s="209" t="str">
        <f>NewSKULighting!AH458</f>
        <v/>
      </c>
      <c r="AA356" s="209">
        <f>NewSKULighting!AI458</f>
        <v>0</v>
      </c>
      <c r="AB356" s="209" t="str">
        <f>NewSKULighting!AJ458</f>
        <v>NA</v>
      </c>
      <c r="AC356" s="209" t="str">
        <f>NewSKULighting!AK458</f>
        <v/>
      </c>
      <c r="AD356" s="209">
        <f ca="1">NewSKULighting!AL458</f>
        <v>0</v>
      </c>
    </row>
    <row r="357" spans="1:30" x14ac:dyDescent="0.35">
      <c r="A357" s="26">
        <f>NewSKULighting!A459</f>
        <v>0</v>
      </c>
      <c r="B357" s="26">
        <f>NewSKULighting!B459</f>
        <v>0</v>
      </c>
      <c r="C357" s="26">
        <f>NewSKULighting!C459</f>
        <v>0</v>
      </c>
      <c r="D357" s="26">
        <f>NewSKULighting!D459</f>
        <v>0</v>
      </c>
      <c r="E357" s="26">
        <f>NewSKULighting!E459</f>
        <v>0</v>
      </c>
      <c r="F357" s="26" t="str">
        <f ca="1">NewSKULighting!F459</f>
        <v/>
      </c>
      <c r="G357" s="26" t="str">
        <f>NewSKULighting!G459</f>
        <v>None</v>
      </c>
      <c r="H357" s="26">
        <f>NewSKULighting!H459</f>
        <v>0</v>
      </c>
      <c r="I357" s="26" t="str">
        <f>NewSKULighting!I459</f>
        <v/>
      </c>
      <c r="J357" s="26">
        <f>NewSKULighting!J459</f>
        <v>0</v>
      </c>
      <c r="K357" s="26" t="str">
        <f>NewSKULighting!K459</f>
        <v/>
      </c>
      <c r="L357" s="26" t="str">
        <f>NewSKULighting!L459</f>
        <v/>
      </c>
      <c r="M357" s="26" t="str">
        <f>NewSKULighting!M459</f>
        <v>None</v>
      </c>
      <c r="N357" s="26">
        <f>NewSKULighting!N459</f>
        <v>0</v>
      </c>
      <c r="O357" s="26">
        <f>NewSKULighting!O459</f>
        <v>0</v>
      </c>
      <c r="P357" s="26">
        <f ca="1">NewSKULighting!P459</f>
        <v>0</v>
      </c>
      <c r="Q357" s="26">
        <f>NewSKULighting!Q459</f>
        <v>0</v>
      </c>
      <c r="R357" s="26">
        <f ca="1">NewSKULighting!R459</f>
        <v>0</v>
      </c>
      <c r="S357" s="26">
        <f>NewSKULighting!Y459</f>
        <v>0</v>
      </c>
      <c r="T357" s="26" t="str">
        <f ca="1">NewSKULighting!Z459</f>
        <v/>
      </c>
      <c r="U357" s="26">
        <f ca="1">NewSKULighting!AA459</f>
        <v>0</v>
      </c>
      <c r="V357" s="209" t="str">
        <f ca="1">NewSKULighting!AC459</f>
        <v/>
      </c>
      <c r="W357" s="209" t="str">
        <f ca="1">NewSKULighting!AD459</f>
        <v/>
      </c>
      <c r="X357" s="209" t="str">
        <f ca="1">NewSKULighting!AE459</f>
        <v/>
      </c>
      <c r="Y357" s="209">
        <f ca="1">NewSKULighting!AF459</f>
        <v>0</v>
      </c>
      <c r="Z357" s="209" t="str">
        <f>NewSKULighting!AH459</f>
        <v/>
      </c>
      <c r="AA357" s="209">
        <f>NewSKULighting!AI459</f>
        <v>0</v>
      </c>
      <c r="AB357" s="209" t="str">
        <f>NewSKULighting!AJ459</f>
        <v>NA</v>
      </c>
      <c r="AC357" s="209" t="str">
        <f>NewSKULighting!AK459</f>
        <v/>
      </c>
      <c r="AD357" s="209">
        <f ca="1">NewSKULighting!AL459</f>
        <v>0</v>
      </c>
    </row>
    <row r="358" spans="1:30" x14ac:dyDescent="0.35">
      <c r="A358" s="26">
        <f>NewSKULighting!A460</f>
        <v>0</v>
      </c>
      <c r="B358" s="26">
        <f>NewSKULighting!B460</f>
        <v>0</v>
      </c>
      <c r="C358" s="26">
        <f>NewSKULighting!C460</f>
        <v>0</v>
      </c>
      <c r="D358" s="26">
        <f>NewSKULighting!D460</f>
        <v>0</v>
      </c>
      <c r="E358" s="26">
        <f>NewSKULighting!E460</f>
        <v>0</v>
      </c>
      <c r="F358" s="26" t="str">
        <f ca="1">NewSKULighting!F460</f>
        <v/>
      </c>
      <c r="G358" s="26" t="str">
        <f>NewSKULighting!G460</f>
        <v>None</v>
      </c>
      <c r="H358" s="26">
        <f>NewSKULighting!H460</f>
        <v>0</v>
      </c>
      <c r="I358" s="26" t="str">
        <f>NewSKULighting!I460</f>
        <v/>
      </c>
      <c r="J358" s="26">
        <f>NewSKULighting!J460</f>
        <v>0</v>
      </c>
      <c r="K358" s="26" t="str">
        <f>NewSKULighting!K460</f>
        <v/>
      </c>
      <c r="L358" s="26" t="str">
        <f>NewSKULighting!L460</f>
        <v/>
      </c>
      <c r="M358" s="26" t="str">
        <f>NewSKULighting!M460</f>
        <v>None</v>
      </c>
      <c r="N358" s="26">
        <f>NewSKULighting!N460</f>
        <v>0</v>
      </c>
      <c r="O358" s="26">
        <f>NewSKULighting!O460</f>
        <v>0</v>
      </c>
      <c r="P358" s="26">
        <f ca="1">NewSKULighting!P460</f>
        <v>0</v>
      </c>
      <c r="Q358" s="26">
        <f>NewSKULighting!Q460</f>
        <v>0</v>
      </c>
      <c r="R358" s="26">
        <f ca="1">NewSKULighting!R460</f>
        <v>0</v>
      </c>
      <c r="S358" s="26">
        <f>NewSKULighting!Y460</f>
        <v>0</v>
      </c>
      <c r="T358" s="26" t="str">
        <f ca="1">NewSKULighting!Z460</f>
        <v/>
      </c>
      <c r="U358" s="26">
        <f ca="1">NewSKULighting!AA460</f>
        <v>0</v>
      </c>
      <c r="V358" s="209" t="str">
        <f ca="1">NewSKULighting!AC460</f>
        <v/>
      </c>
      <c r="W358" s="209" t="str">
        <f ca="1">NewSKULighting!AD460</f>
        <v/>
      </c>
      <c r="X358" s="209" t="str">
        <f ca="1">NewSKULighting!AE460</f>
        <v/>
      </c>
      <c r="Y358" s="209">
        <f ca="1">NewSKULighting!AF460</f>
        <v>0</v>
      </c>
      <c r="Z358" s="209" t="str">
        <f>NewSKULighting!AH460</f>
        <v/>
      </c>
      <c r="AA358" s="209">
        <f>NewSKULighting!AI460</f>
        <v>0</v>
      </c>
      <c r="AB358" s="209" t="str">
        <f>NewSKULighting!AJ460</f>
        <v>NA</v>
      </c>
      <c r="AC358" s="209" t="str">
        <f>NewSKULighting!AK460</f>
        <v/>
      </c>
      <c r="AD358" s="209">
        <f ca="1">NewSKULighting!AL460</f>
        <v>0</v>
      </c>
    </row>
    <row r="359" spans="1:30" x14ac:dyDescent="0.35">
      <c r="A359" s="26">
        <f>NewSKULighting!A461</f>
        <v>0</v>
      </c>
      <c r="B359" s="26">
        <f>NewSKULighting!B461</f>
        <v>0</v>
      </c>
      <c r="C359" s="26">
        <f>NewSKULighting!C461</f>
        <v>0</v>
      </c>
      <c r="D359" s="26">
        <f>NewSKULighting!D461</f>
        <v>0</v>
      </c>
      <c r="E359" s="26">
        <f>NewSKULighting!E461</f>
        <v>0</v>
      </c>
      <c r="F359" s="26" t="str">
        <f ca="1">NewSKULighting!F461</f>
        <v/>
      </c>
      <c r="G359" s="26" t="str">
        <f>NewSKULighting!G461</f>
        <v>None</v>
      </c>
      <c r="H359" s="26">
        <f>NewSKULighting!H461</f>
        <v>0</v>
      </c>
      <c r="I359" s="26" t="str">
        <f>NewSKULighting!I461</f>
        <v/>
      </c>
      <c r="J359" s="26">
        <f>NewSKULighting!J461</f>
        <v>0</v>
      </c>
      <c r="K359" s="26" t="str">
        <f>NewSKULighting!K461</f>
        <v/>
      </c>
      <c r="L359" s="26" t="str">
        <f>NewSKULighting!L461</f>
        <v/>
      </c>
      <c r="M359" s="26" t="str">
        <f>NewSKULighting!M461</f>
        <v>None</v>
      </c>
      <c r="N359" s="26">
        <f>NewSKULighting!N461</f>
        <v>0</v>
      </c>
      <c r="O359" s="26">
        <f>NewSKULighting!O461</f>
        <v>0</v>
      </c>
      <c r="P359" s="26">
        <f ca="1">NewSKULighting!P461</f>
        <v>0</v>
      </c>
      <c r="Q359" s="26">
        <f>NewSKULighting!Q461</f>
        <v>0</v>
      </c>
      <c r="R359" s="26">
        <f ca="1">NewSKULighting!R461</f>
        <v>0</v>
      </c>
      <c r="S359" s="26">
        <f>NewSKULighting!Y461</f>
        <v>0</v>
      </c>
      <c r="T359" s="26" t="str">
        <f ca="1">NewSKULighting!Z461</f>
        <v/>
      </c>
      <c r="U359" s="26">
        <f ca="1">NewSKULighting!AA461</f>
        <v>0</v>
      </c>
      <c r="V359" s="209" t="str">
        <f ca="1">NewSKULighting!AC461</f>
        <v/>
      </c>
      <c r="W359" s="209" t="str">
        <f ca="1">NewSKULighting!AD461</f>
        <v/>
      </c>
      <c r="X359" s="209" t="str">
        <f ca="1">NewSKULighting!AE461</f>
        <v/>
      </c>
      <c r="Y359" s="209">
        <f ca="1">NewSKULighting!AF461</f>
        <v>0</v>
      </c>
      <c r="Z359" s="209" t="str">
        <f>NewSKULighting!AH461</f>
        <v/>
      </c>
      <c r="AA359" s="209">
        <f>NewSKULighting!AI461</f>
        <v>0</v>
      </c>
      <c r="AB359" s="209" t="str">
        <f>NewSKULighting!AJ461</f>
        <v>NA</v>
      </c>
      <c r="AC359" s="209" t="str">
        <f>NewSKULighting!AK461</f>
        <v/>
      </c>
      <c r="AD359" s="209">
        <f ca="1">NewSKULighting!AL461</f>
        <v>0</v>
      </c>
    </row>
    <row r="360" spans="1:30" x14ac:dyDescent="0.35">
      <c r="A360" s="26">
        <f>NewSKULighting!A462</f>
        <v>0</v>
      </c>
      <c r="B360" s="26">
        <f>NewSKULighting!B462</f>
        <v>0</v>
      </c>
      <c r="C360" s="26">
        <f>NewSKULighting!C462</f>
        <v>0</v>
      </c>
      <c r="D360" s="26">
        <f>NewSKULighting!D462</f>
        <v>0</v>
      </c>
      <c r="E360" s="26">
        <f>NewSKULighting!E462</f>
        <v>0</v>
      </c>
      <c r="F360" s="26" t="str">
        <f ca="1">NewSKULighting!F462</f>
        <v/>
      </c>
      <c r="G360" s="26" t="str">
        <f>NewSKULighting!G462</f>
        <v>None</v>
      </c>
      <c r="H360" s="26">
        <f>NewSKULighting!H462</f>
        <v>0</v>
      </c>
      <c r="I360" s="26" t="str">
        <f>NewSKULighting!I462</f>
        <v/>
      </c>
      <c r="J360" s="26">
        <f>NewSKULighting!J462</f>
        <v>0</v>
      </c>
      <c r="K360" s="26" t="str">
        <f>NewSKULighting!K462</f>
        <v/>
      </c>
      <c r="L360" s="26" t="str">
        <f>NewSKULighting!L462</f>
        <v/>
      </c>
      <c r="M360" s="26" t="str">
        <f>NewSKULighting!M462</f>
        <v>None</v>
      </c>
      <c r="N360" s="26">
        <f>NewSKULighting!N462</f>
        <v>0</v>
      </c>
      <c r="O360" s="26">
        <f>NewSKULighting!O462</f>
        <v>0</v>
      </c>
      <c r="P360" s="26">
        <f ca="1">NewSKULighting!P462</f>
        <v>0</v>
      </c>
      <c r="Q360" s="26">
        <f>NewSKULighting!Q462</f>
        <v>0</v>
      </c>
      <c r="R360" s="26">
        <f ca="1">NewSKULighting!R462</f>
        <v>0</v>
      </c>
      <c r="S360" s="26">
        <f>NewSKULighting!Y462</f>
        <v>0</v>
      </c>
      <c r="T360" s="26" t="str">
        <f ca="1">NewSKULighting!Z462</f>
        <v/>
      </c>
      <c r="U360" s="26">
        <f ca="1">NewSKULighting!AA462</f>
        <v>0</v>
      </c>
      <c r="V360" s="209" t="str">
        <f ca="1">NewSKULighting!AC462</f>
        <v/>
      </c>
      <c r="W360" s="209" t="str">
        <f ca="1">NewSKULighting!AD462</f>
        <v/>
      </c>
      <c r="X360" s="209" t="str">
        <f ca="1">NewSKULighting!AE462</f>
        <v/>
      </c>
      <c r="Y360" s="209">
        <f ca="1">NewSKULighting!AF462</f>
        <v>0</v>
      </c>
      <c r="Z360" s="209" t="str">
        <f>NewSKULighting!AH462</f>
        <v/>
      </c>
      <c r="AA360" s="209">
        <f>NewSKULighting!AI462</f>
        <v>0</v>
      </c>
      <c r="AB360" s="209" t="str">
        <f>NewSKULighting!AJ462</f>
        <v>NA</v>
      </c>
      <c r="AC360" s="209" t="str">
        <f>NewSKULighting!AK462</f>
        <v/>
      </c>
      <c r="AD360" s="209">
        <f ca="1">NewSKULighting!AL462</f>
        <v>0</v>
      </c>
    </row>
    <row r="361" spans="1:30" x14ac:dyDescent="0.35">
      <c r="A361" s="26">
        <f>NewSKULighting!A463</f>
        <v>0</v>
      </c>
      <c r="B361" s="26">
        <f>NewSKULighting!B463</f>
        <v>0</v>
      </c>
      <c r="C361" s="26">
        <f>NewSKULighting!C463</f>
        <v>0</v>
      </c>
      <c r="D361" s="26">
        <f>NewSKULighting!D463</f>
        <v>0</v>
      </c>
      <c r="E361" s="26">
        <f>NewSKULighting!E463</f>
        <v>0</v>
      </c>
      <c r="F361" s="26" t="str">
        <f ca="1">NewSKULighting!F463</f>
        <v/>
      </c>
      <c r="G361" s="26" t="str">
        <f>NewSKULighting!G463</f>
        <v>None</v>
      </c>
      <c r="H361" s="26">
        <f>NewSKULighting!H463</f>
        <v>0</v>
      </c>
      <c r="I361" s="26" t="str">
        <f>NewSKULighting!I463</f>
        <v/>
      </c>
      <c r="J361" s="26">
        <f>NewSKULighting!J463</f>
        <v>0</v>
      </c>
      <c r="K361" s="26" t="str">
        <f>NewSKULighting!K463</f>
        <v/>
      </c>
      <c r="L361" s="26" t="str">
        <f>NewSKULighting!L463</f>
        <v/>
      </c>
      <c r="M361" s="26" t="str">
        <f>NewSKULighting!M463</f>
        <v>None</v>
      </c>
      <c r="N361" s="26">
        <f>NewSKULighting!N463</f>
        <v>0</v>
      </c>
      <c r="O361" s="26">
        <f>NewSKULighting!O463</f>
        <v>0</v>
      </c>
      <c r="P361" s="26">
        <f ca="1">NewSKULighting!P463</f>
        <v>0</v>
      </c>
      <c r="Q361" s="26">
        <f>NewSKULighting!Q463</f>
        <v>0</v>
      </c>
      <c r="R361" s="26">
        <f ca="1">NewSKULighting!R463</f>
        <v>0</v>
      </c>
      <c r="S361" s="26">
        <f>NewSKULighting!Y463</f>
        <v>0</v>
      </c>
      <c r="T361" s="26" t="str">
        <f ca="1">NewSKULighting!Z463</f>
        <v/>
      </c>
      <c r="U361" s="26">
        <f ca="1">NewSKULighting!AA463</f>
        <v>0</v>
      </c>
      <c r="V361" s="209" t="str">
        <f ca="1">NewSKULighting!AC463</f>
        <v/>
      </c>
      <c r="W361" s="209" t="str">
        <f ca="1">NewSKULighting!AD463</f>
        <v/>
      </c>
      <c r="X361" s="209" t="str">
        <f ca="1">NewSKULighting!AE463</f>
        <v/>
      </c>
      <c r="Y361" s="209">
        <f ca="1">NewSKULighting!AF463</f>
        <v>0</v>
      </c>
      <c r="Z361" s="209" t="str">
        <f>NewSKULighting!AH463</f>
        <v/>
      </c>
      <c r="AA361" s="209">
        <f>NewSKULighting!AI463</f>
        <v>0</v>
      </c>
      <c r="AB361" s="209" t="str">
        <f>NewSKULighting!AJ463</f>
        <v>NA</v>
      </c>
      <c r="AC361" s="209" t="str">
        <f>NewSKULighting!AK463</f>
        <v/>
      </c>
      <c r="AD361" s="209">
        <f ca="1">NewSKULighting!AL463</f>
        <v>0</v>
      </c>
    </row>
    <row r="362" spans="1:30" x14ac:dyDescent="0.35">
      <c r="A362" s="26">
        <f>NewSKULighting!A464</f>
        <v>0</v>
      </c>
      <c r="B362" s="26">
        <f>NewSKULighting!B464</f>
        <v>0</v>
      </c>
      <c r="C362" s="26">
        <f>NewSKULighting!C464</f>
        <v>0</v>
      </c>
      <c r="D362" s="26">
        <f>NewSKULighting!D464</f>
        <v>0</v>
      </c>
      <c r="E362" s="26">
        <f>NewSKULighting!E464</f>
        <v>0</v>
      </c>
      <c r="F362" s="26" t="str">
        <f ca="1">NewSKULighting!F464</f>
        <v/>
      </c>
      <c r="G362" s="26" t="str">
        <f>NewSKULighting!G464</f>
        <v>None</v>
      </c>
      <c r="H362" s="26">
        <f>NewSKULighting!H464</f>
        <v>0</v>
      </c>
      <c r="I362" s="26" t="str">
        <f>NewSKULighting!I464</f>
        <v/>
      </c>
      <c r="J362" s="26">
        <f>NewSKULighting!J464</f>
        <v>0</v>
      </c>
      <c r="K362" s="26" t="str">
        <f>NewSKULighting!K464</f>
        <v/>
      </c>
      <c r="L362" s="26" t="str">
        <f>NewSKULighting!L464</f>
        <v/>
      </c>
      <c r="M362" s="26" t="str">
        <f>NewSKULighting!M464</f>
        <v>None</v>
      </c>
      <c r="N362" s="26">
        <f>NewSKULighting!N464</f>
        <v>0</v>
      </c>
      <c r="O362" s="26">
        <f>NewSKULighting!O464</f>
        <v>0</v>
      </c>
      <c r="P362" s="26">
        <f ca="1">NewSKULighting!P464</f>
        <v>0</v>
      </c>
      <c r="Q362" s="26">
        <f>NewSKULighting!Q464</f>
        <v>0</v>
      </c>
      <c r="R362" s="26">
        <f ca="1">NewSKULighting!R464</f>
        <v>0</v>
      </c>
      <c r="S362" s="26">
        <f>NewSKULighting!Y464</f>
        <v>0</v>
      </c>
      <c r="T362" s="26" t="str">
        <f ca="1">NewSKULighting!Z464</f>
        <v/>
      </c>
      <c r="U362" s="26">
        <f ca="1">NewSKULighting!AA464</f>
        <v>0</v>
      </c>
      <c r="V362" s="209" t="str">
        <f ca="1">NewSKULighting!AC464</f>
        <v/>
      </c>
      <c r="W362" s="209" t="str">
        <f ca="1">NewSKULighting!AD464</f>
        <v/>
      </c>
      <c r="X362" s="209" t="str">
        <f ca="1">NewSKULighting!AE464</f>
        <v/>
      </c>
      <c r="Y362" s="209">
        <f ca="1">NewSKULighting!AF464</f>
        <v>0</v>
      </c>
      <c r="Z362" s="209" t="str">
        <f>NewSKULighting!AH464</f>
        <v/>
      </c>
      <c r="AA362" s="209">
        <f>NewSKULighting!AI464</f>
        <v>0</v>
      </c>
      <c r="AB362" s="209" t="str">
        <f>NewSKULighting!AJ464</f>
        <v>NA</v>
      </c>
      <c r="AC362" s="209" t="str">
        <f>NewSKULighting!AK464</f>
        <v/>
      </c>
      <c r="AD362" s="209">
        <f ca="1">NewSKULighting!AL464</f>
        <v>0</v>
      </c>
    </row>
    <row r="363" spans="1:30" x14ac:dyDescent="0.35">
      <c r="A363" s="26">
        <f>NewSKULighting!A465</f>
        <v>0</v>
      </c>
      <c r="B363" s="26">
        <f>NewSKULighting!B465</f>
        <v>0</v>
      </c>
      <c r="C363" s="26">
        <f>NewSKULighting!C465</f>
        <v>0</v>
      </c>
      <c r="D363" s="26">
        <f>NewSKULighting!D465</f>
        <v>0</v>
      </c>
      <c r="E363" s="26">
        <f>NewSKULighting!E465</f>
        <v>0</v>
      </c>
      <c r="F363" s="26" t="str">
        <f ca="1">NewSKULighting!F465</f>
        <v/>
      </c>
      <c r="G363" s="26" t="str">
        <f>NewSKULighting!G465</f>
        <v>None</v>
      </c>
      <c r="H363" s="26">
        <f>NewSKULighting!H465</f>
        <v>0</v>
      </c>
      <c r="I363" s="26" t="str">
        <f>NewSKULighting!I465</f>
        <v/>
      </c>
      <c r="J363" s="26">
        <f>NewSKULighting!J465</f>
        <v>0</v>
      </c>
      <c r="K363" s="26" t="str">
        <f>NewSKULighting!K465</f>
        <v/>
      </c>
      <c r="L363" s="26" t="str">
        <f>NewSKULighting!L465</f>
        <v/>
      </c>
      <c r="M363" s="26" t="str">
        <f>NewSKULighting!M465</f>
        <v>None</v>
      </c>
      <c r="N363" s="26">
        <f>NewSKULighting!N465</f>
        <v>0</v>
      </c>
      <c r="O363" s="26">
        <f>NewSKULighting!O465</f>
        <v>0</v>
      </c>
      <c r="P363" s="26">
        <f ca="1">NewSKULighting!P465</f>
        <v>0</v>
      </c>
      <c r="Q363" s="26">
        <f>NewSKULighting!Q465</f>
        <v>0</v>
      </c>
      <c r="R363" s="26">
        <f ca="1">NewSKULighting!R465</f>
        <v>0</v>
      </c>
      <c r="S363" s="26">
        <f>NewSKULighting!Y465</f>
        <v>0</v>
      </c>
      <c r="T363" s="26" t="str">
        <f ca="1">NewSKULighting!Z465</f>
        <v/>
      </c>
      <c r="U363" s="26">
        <f ca="1">NewSKULighting!AA465</f>
        <v>0</v>
      </c>
      <c r="V363" s="209" t="str">
        <f ca="1">NewSKULighting!AC465</f>
        <v/>
      </c>
      <c r="W363" s="209" t="str">
        <f ca="1">NewSKULighting!AD465</f>
        <v/>
      </c>
      <c r="X363" s="209" t="str">
        <f ca="1">NewSKULighting!AE465</f>
        <v/>
      </c>
      <c r="Y363" s="209">
        <f ca="1">NewSKULighting!AF465</f>
        <v>0</v>
      </c>
      <c r="Z363" s="209" t="str">
        <f>NewSKULighting!AH465</f>
        <v/>
      </c>
      <c r="AA363" s="209">
        <f>NewSKULighting!AI465</f>
        <v>0</v>
      </c>
      <c r="AB363" s="209" t="str">
        <f>NewSKULighting!AJ465</f>
        <v>NA</v>
      </c>
      <c r="AC363" s="209" t="str">
        <f>NewSKULighting!AK465</f>
        <v/>
      </c>
      <c r="AD363" s="209">
        <f ca="1">NewSKULighting!AL465</f>
        <v>0</v>
      </c>
    </row>
    <row r="364" spans="1:30" x14ac:dyDescent="0.35">
      <c r="A364" s="26">
        <f>NewSKULighting!A466</f>
        <v>0</v>
      </c>
      <c r="B364" s="26">
        <f>NewSKULighting!B466</f>
        <v>0</v>
      </c>
      <c r="C364" s="26">
        <f>NewSKULighting!C466</f>
        <v>0</v>
      </c>
      <c r="D364" s="26">
        <f>NewSKULighting!D466</f>
        <v>0</v>
      </c>
      <c r="E364" s="26">
        <f>NewSKULighting!E466</f>
        <v>0</v>
      </c>
      <c r="F364" s="26" t="str">
        <f ca="1">NewSKULighting!F466</f>
        <v/>
      </c>
      <c r="G364" s="26" t="str">
        <f>NewSKULighting!G466</f>
        <v>None</v>
      </c>
      <c r="H364" s="26">
        <f>NewSKULighting!H466</f>
        <v>0</v>
      </c>
      <c r="I364" s="26" t="str">
        <f>NewSKULighting!I466</f>
        <v/>
      </c>
      <c r="J364" s="26">
        <f>NewSKULighting!J466</f>
        <v>0</v>
      </c>
      <c r="K364" s="26" t="str">
        <f>NewSKULighting!K466</f>
        <v/>
      </c>
      <c r="L364" s="26" t="str">
        <f>NewSKULighting!L466</f>
        <v/>
      </c>
      <c r="M364" s="26" t="str">
        <f>NewSKULighting!M466</f>
        <v>None</v>
      </c>
      <c r="N364" s="26">
        <f>NewSKULighting!N466</f>
        <v>0</v>
      </c>
      <c r="O364" s="26">
        <f>NewSKULighting!O466</f>
        <v>0</v>
      </c>
      <c r="P364" s="26">
        <f ca="1">NewSKULighting!P466</f>
        <v>0</v>
      </c>
      <c r="Q364" s="26">
        <f>NewSKULighting!Q466</f>
        <v>0</v>
      </c>
      <c r="R364" s="26">
        <f ca="1">NewSKULighting!R466</f>
        <v>0</v>
      </c>
      <c r="S364" s="26">
        <f>NewSKULighting!Y466</f>
        <v>0</v>
      </c>
      <c r="T364" s="26" t="str">
        <f ca="1">NewSKULighting!Z466</f>
        <v/>
      </c>
      <c r="U364" s="26">
        <f ca="1">NewSKULighting!AA466</f>
        <v>0</v>
      </c>
      <c r="V364" s="209" t="str">
        <f ca="1">NewSKULighting!AC466</f>
        <v/>
      </c>
      <c r="W364" s="209" t="str">
        <f ca="1">NewSKULighting!AD466</f>
        <v/>
      </c>
      <c r="X364" s="209" t="str">
        <f ca="1">NewSKULighting!AE466</f>
        <v/>
      </c>
      <c r="Y364" s="209">
        <f ca="1">NewSKULighting!AF466</f>
        <v>0</v>
      </c>
      <c r="Z364" s="209" t="str">
        <f>NewSKULighting!AH466</f>
        <v/>
      </c>
      <c r="AA364" s="209">
        <f>NewSKULighting!AI466</f>
        <v>0</v>
      </c>
      <c r="AB364" s="209" t="str">
        <f>NewSKULighting!AJ466</f>
        <v>NA</v>
      </c>
      <c r="AC364" s="209" t="str">
        <f>NewSKULighting!AK466</f>
        <v/>
      </c>
      <c r="AD364" s="209">
        <f ca="1">NewSKULighting!AL466</f>
        <v>0</v>
      </c>
    </row>
    <row r="365" spans="1:30" x14ac:dyDescent="0.35">
      <c r="A365" s="26">
        <f>NewSKULighting!A467</f>
        <v>0</v>
      </c>
      <c r="B365" s="26">
        <f>NewSKULighting!B467</f>
        <v>0</v>
      </c>
      <c r="C365" s="26">
        <f>NewSKULighting!C467</f>
        <v>0</v>
      </c>
      <c r="D365" s="26">
        <f>NewSKULighting!D467</f>
        <v>0</v>
      </c>
      <c r="E365" s="26">
        <f>NewSKULighting!E467</f>
        <v>0</v>
      </c>
      <c r="F365" s="26" t="str">
        <f ca="1">NewSKULighting!F467</f>
        <v/>
      </c>
      <c r="G365" s="26" t="str">
        <f>NewSKULighting!G467</f>
        <v>None</v>
      </c>
      <c r="H365" s="26">
        <f>NewSKULighting!H467</f>
        <v>0</v>
      </c>
      <c r="I365" s="26" t="str">
        <f>NewSKULighting!I467</f>
        <v/>
      </c>
      <c r="J365" s="26">
        <f>NewSKULighting!J467</f>
        <v>0</v>
      </c>
      <c r="K365" s="26" t="str">
        <f>NewSKULighting!K467</f>
        <v/>
      </c>
      <c r="L365" s="26" t="str">
        <f>NewSKULighting!L467</f>
        <v/>
      </c>
      <c r="M365" s="26" t="str">
        <f>NewSKULighting!M467</f>
        <v>None</v>
      </c>
      <c r="N365" s="26">
        <f>NewSKULighting!N467</f>
        <v>0</v>
      </c>
      <c r="O365" s="26">
        <f>NewSKULighting!O467</f>
        <v>0</v>
      </c>
      <c r="P365" s="26">
        <f ca="1">NewSKULighting!P467</f>
        <v>0</v>
      </c>
      <c r="Q365" s="26">
        <f>NewSKULighting!Q467</f>
        <v>0</v>
      </c>
      <c r="R365" s="26">
        <f ca="1">NewSKULighting!R467</f>
        <v>0</v>
      </c>
      <c r="S365" s="26">
        <f>NewSKULighting!Y467</f>
        <v>0</v>
      </c>
      <c r="T365" s="26" t="str">
        <f ca="1">NewSKULighting!Z467</f>
        <v/>
      </c>
      <c r="U365" s="26">
        <f ca="1">NewSKULighting!AA467</f>
        <v>0</v>
      </c>
      <c r="V365" s="209" t="str">
        <f ca="1">NewSKULighting!AC467</f>
        <v/>
      </c>
      <c r="W365" s="209" t="str">
        <f ca="1">NewSKULighting!AD467</f>
        <v/>
      </c>
      <c r="X365" s="209" t="str">
        <f ca="1">NewSKULighting!AE467</f>
        <v/>
      </c>
      <c r="Y365" s="209">
        <f ca="1">NewSKULighting!AF467</f>
        <v>0</v>
      </c>
      <c r="Z365" s="209" t="str">
        <f>NewSKULighting!AH467</f>
        <v/>
      </c>
      <c r="AA365" s="209">
        <f>NewSKULighting!AI467</f>
        <v>0</v>
      </c>
      <c r="AB365" s="209" t="str">
        <f>NewSKULighting!AJ467</f>
        <v>NA</v>
      </c>
      <c r="AC365" s="209" t="str">
        <f>NewSKULighting!AK467</f>
        <v/>
      </c>
      <c r="AD365" s="209">
        <f ca="1">NewSKULighting!AL467</f>
        <v>0</v>
      </c>
    </row>
    <row r="366" spans="1:30" x14ac:dyDescent="0.35">
      <c r="A366" s="26">
        <f>NewSKULighting!A468</f>
        <v>0</v>
      </c>
      <c r="B366" s="26">
        <f>NewSKULighting!B468</f>
        <v>0</v>
      </c>
      <c r="C366" s="26">
        <f>NewSKULighting!C468</f>
        <v>0</v>
      </c>
      <c r="D366" s="26">
        <f>NewSKULighting!D468</f>
        <v>0</v>
      </c>
      <c r="E366" s="26">
        <f>NewSKULighting!E468</f>
        <v>0</v>
      </c>
      <c r="F366" s="26" t="str">
        <f ca="1">NewSKULighting!F468</f>
        <v/>
      </c>
      <c r="G366" s="26" t="str">
        <f>NewSKULighting!G468</f>
        <v>None</v>
      </c>
      <c r="H366" s="26">
        <f>NewSKULighting!H468</f>
        <v>0</v>
      </c>
      <c r="I366" s="26" t="str">
        <f>NewSKULighting!I468</f>
        <v/>
      </c>
      <c r="J366" s="26">
        <f>NewSKULighting!J468</f>
        <v>0</v>
      </c>
      <c r="K366" s="26" t="str">
        <f>NewSKULighting!K468</f>
        <v/>
      </c>
      <c r="L366" s="26" t="str">
        <f>NewSKULighting!L468</f>
        <v/>
      </c>
      <c r="M366" s="26" t="str">
        <f>NewSKULighting!M468</f>
        <v>None</v>
      </c>
      <c r="N366" s="26">
        <f>NewSKULighting!N468</f>
        <v>0</v>
      </c>
      <c r="O366" s="26">
        <f>NewSKULighting!O468</f>
        <v>0</v>
      </c>
      <c r="P366" s="26">
        <f ca="1">NewSKULighting!P468</f>
        <v>0</v>
      </c>
      <c r="Q366" s="26">
        <f>NewSKULighting!Q468</f>
        <v>0</v>
      </c>
      <c r="R366" s="26">
        <f ca="1">NewSKULighting!R468</f>
        <v>0</v>
      </c>
      <c r="S366" s="26">
        <f>NewSKULighting!Y468</f>
        <v>0</v>
      </c>
      <c r="T366" s="26" t="str">
        <f ca="1">NewSKULighting!Z468</f>
        <v/>
      </c>
      <c r="U366" s="26">
        <f ca="1">NewSKULighting!AA468</f>
        <v>0</v>
      </c>
      <c r="V366" s="209" t="str">
        <f ca="1">NewSKULighting!AC468</f>
        <v/>
      </c>
      <c r="W366" s="209" t="str">
        <f ca="1">NewSKULighting!AD468</f>
        <v/>
      </c>
      <c r="X366" s="209" t="str">
        <f ca="1">NewSKULighting!AE468</f>
        <v/>
      </c>
      <c r="Y366" s="209">
        <f ca="1">NewSKULighting!AF468</f>
        <v>0</v>
      </c>
      <c r="Z366" s="209" t="str">
        <f>NewSKULighting!AH468</f>
        <v/>
      </c>
      <c r="AA366" s="209">
        <f>NewSKULighting!AI468</f>
        <v>0</v>
      </c>
      <c r="AB366" s="209" t="str">
        <f>NewSKULighting!AJ468</f>
        <v>NA</v>
      </c>
      <c r="AC366" s="209" t="str">
        <f>NewSKULighting!AK468</f>
        <v/>
      </c>
      <c r="AD366" s="209">
        <f ca="1">NewSKULighting!AL468</f>
        <v>0</v>
      </c>
    </row>
    <row r="367" spans="1:30" x14ac:dyDescent="0.35">
      <c r="A367" s="26">
        <f>NewSKULighting!A469</f>
        <v>0</v>
      </c>
      <c r="B367" s="26">
        <f>NewSKULighting!B469</f>
        <v>0</v>
      </c>
      <c r="C367" s="26">
        <f>NewSKULighting!C469</f>
        <v>0</v>
      </c>
      <c r="D367" s="26">
        <f>NewSKULighting!D469</f>
        <v>0</v>
      </c>
      <c r="E367" s="26">
        <f>NewSKULighting!E469</f>
        <v>0</v>
      </c>
      <c r="F367" s="26" t="str">
        <f ca="1">NewSKULighting!F469</f>
        <v/>
      </c>
      <c r="G367" s="26" t="str">
        <f>NewSKULighting!G469</f>
        <v>None</v>
      </c>
      <c r="H367" s="26">
        <f>NewSKULighting!H469</f>
        <v>0</v>
      </c>
      <c r="I367" s="26" t="str">
        <f>NewSKULighting!I469</f>
        <v/>
      </c>
      <c r="J367" s="26">
        <f>NewSKULighting!J469</f>
        <v>0</v>
      </c>
      <c r="K367" s="26" t="str">
        <f>NewSKULighting!K469</f>
        <v/>
      </c>
      <c r="L367" s="26" t="str">
        <f>NewSKULighting!L469</f>
        <v/>
      </c>
      <c r="M367" s="26" t="str">
        <f>NewSKULighting!M469</f>
        <v>None</v>
      </c>
      <c r="N367" s="26">
        <f>NewSKULighting!N469</f>
        <v>0</v>
      </c>
      <c r="O367" s="26">
        <f>NewSKULighting!O469</f>
        <v>0</v>
      </c>
      <c r="P367" s="26">
        <f ca="1">NewSKULighting!P469</f>
        <v>0</v>
      </c>
      <c r="Q367" s="26">
        <f>NewSKULighting!Q469</f>
        <v>0</v>
      </c>
      <c r="R367" s="26">
        <f ca="1">NewSKULighting!R469</f>
        <v>0</v>
      </c>
      <c r="S367" s="26">
        <f>NewSKULighting!Y469</f>
        <v>0</v>
      </c>
      <c r="T367" s="26" t="str">
        <f ca="1">NewSKULighting!Z469</f>
        <v/>
      </c>
      <c r="U367" s="26">
        <f ca="1">NewSKULighting!AA469</f>
        <v>0</v>
      </c>
      <c r="V367" s="209" t="str">
        <f ca="1">NewSKULighting!AC469</f>
        <v/>
      </c>
      <c r="W367" s="209" t="str">
        <f ca="1">NewSKULighting!AD469</f>
        <v/>
      </c>
      <c r="X367" s="209" t="str">
        <f ca="1">NewSKULighting!AE469</f>
        <v/>
      </c>
      <c r="Y367" s="209">
        <f ca="1">NewSKULighting!AF469</f>
        <v>0</v>
      </c>
      <c r="Z367" s="209" t="str">
        <f>NewSKULighting!AH469</f>
        <v/>
      </c>
      <c r="AA367" s="209">
        <f>NewSKULighting!AI469</f>
        <v>0</v>
      </c>
      <c r="AB367" s="209" t="str">
        <f>NewSKULighting!AJ469</f>
        <v>NA</v>
      </c>
      <c r="AC367" s="209" t="str">
        <f>NewSKULighting!AK469</f>
        <v/>
      </c>
      <c r="AD367" s="209">
        <f ca="1">NewSKULighting!AL469</f>
        <v>0</v>
      </c>
    </row>
    <row r="368" spans="1:30" x14ac:dyDescent="0.35">
      <c r="A368" s="26">
        <f>NewSKULighting!A470</f>
        <v>0</v>
      </c>
      <c r="B368" s="26">
        <f>NewSKULighting!B470</f>
        <v>0</v>
      </c>
      <c r="C368" s="26">
        <f>NewSKULighting!C470</f>
        <v>0</v>
      </c>
      <c r="D368" s="26">
        <f>NewSKULighting!D470</f>
        <v>0</v>
      </c>
      <c r="E368" s="26">
        <f>NewSKULighting!E470</f>
        <v>0</v>
      </c>
      <c r="F368" s="26" t="str">
        <f ca="1">NewSKULighting!F470</f>
        <v/>
      </c>
      <c r="G368" s="26" t="str">
        <f>NewSKULighting!G470</f>
        <v>None</v>
      </c>
      <c r="H368" s="26">
        <f>NewSKULighting!H470</f>
        <v>0</v>
      </c>
      <c r="I368" s="26" t="str">
        <f>NewSKULighting!I470</f>
        <v/>
      </c>
      <c r="J368" s="26">
        <f>NewSKULighting!J470</f>
        <v>0</v>
      </c>
      <c r="K368" s="26" t="str">
        <f>NewSKULighting!K470</f>
        <v/>
      </c>
      <c r="L368" s="26" t="str">
        <f>NewSKULighting!L470</f>
        <v/>
      </c>
      <c r="M368" s="26" t="str">
        <f>NewSKULighting!M470</f>
        <v>None</v>
      </c>
      <c r="N368" s="26">
        <f>NewSKULighting!N470</f>
        <v>0</v>
      </c>
      <c r="O368" s="26">
        <f>NewSKULighting!O470</f>
        <v>0</v>
      </c>
      <c r="P368" s="26">
        <f ca="1">NewSKULighting!P470</f>
        <v>0</v>
      </c>
      <c r="Q368" s="26">
        <f>NewSKULighting!Q470</f>
        <v>0</v>
      </c>
      <c r="R368" s="26">
        <f ca="1">NewSKULighting!R470</f>
        <v>0</v>
      </c>
      <c r="S368" s="26">
        <f>NewSKULighting!Y470</f>
        <v>0</v>
      </c>
      <c r="T368" s="26" t="str">
        <f ca="1">NewSKULighting!Z470</f>
        <v/>
      </c>
      <c r="U368" s="26">
        <f ca="1">NewSKULighting!AA470</f>
        <v>0</v>
      </c>
      <c r="V368" s="209" t="str">
        <f ca="1">NewSKULighting!AC470</f>
        <v/>
      </c>
      <c r="W368" s="209" t="str">
        <f ca="1">NewSKULighting!AD470</f>
        <v/>
      </c>
      <c r="X368" s="209" t="str">
        <f ca="1">NewSKULighting!AE470</f>
        <v/>
      </c>
      <c r="Y368" s="209">
        <f ca="1">NewSKULighting!AF470</f>
        <v>0</v>
      </c>
      <c r="Z368" s="209" t="str">
        <f>NewSKULighting!AH470</f>
        <v/>
      </c>
      <c r="AA368" s="209">
        <f>NewSKULighting!AI470</f>
        <v>0</v>
      </c>
      <c r="AB368" s="209" t="str">
        <f>NewSKULighting!AJ470</f>
        <v>NA</v>
      </c>
      <c r="AC368" s="209" t="str">
        <f>NewSKULighting!AK470</f>
        <v/>
      </c>
      <c r="AD368" s="209">
        <f ca="1">NewSKULighting!AL470</f>
        <v>0</v>
      </c>
    </row>
    <row r="369" spans="1:30" x14ac:dyDescent="0.35">
      <c r="A369" s="26">
        <f>NewSKULighting!A471</f>
        <v>0</v>
      </c>
      <c r="B369" s="26">
        <f>NewSKULighting!B471</f>
        <v>0</v>
      </c>
      <c r="C369" s="26">
        <f>NewSKULighting!C471</f>
        <v>0</v>
      </c>
      <c r="D369" s="26">
        <f>NewSKULighting!D471</f>
        <v>0</v>
      </c>
      <c r="E369" s="26">
        <f>NewSKULighting!E471</f>
        <v>0</v>
      </c>
      <c r="F369" s="26" t="str">
        <f ca="1">NewSKULighting!F471</f>
        <v/>
      </c>
      <c r="G369" s="26" t="str">
        <f>NewSKULighting!G471</f>
        <v>None</v>
      </c>
      <c r="H369" s="26">
        <f>NewSKULighting!H471</f>
        <v>0</v>
      </c>
      <c r="I369" s="26" t="str">
        <f>NewSKULighting!I471</f>
        <v/>
      </c>
      <c r="J369" s="26">
        <f>NewSKULighting!J471</f>
        <v>0</v>
      </c>
      <c r="K369" s="26" t="str">
        <f>NewSKULighting!K471</f>
        <v/>
      </c>
      <c r="L369" s="26" t="str">
        <f>NewSKULighting!L471</f>
        <v/>
      </c>
      <c r="M369" s="26" t="str">
        <f>NewSKULighting!M471</f>
        <v>None</v>
      </c>
      <c r="N369" s="26">
        <f>NewSKULighting!N471</f>
        <v>0</v>
      </c>
      <c r="O369" s="26">
        <f>NewSKULighting!O471</f>
        <v>0</v>
      </c>
      <c r="P369" s="26">
        <f ca="1">NewSKULighting!P471</f>
        <v>0</v>
      </c>
      <c r="Q369" s="26">
        <f>NewSKULighting!Q471</f>
        <v>0</v>
      </c>
      <c r="R369" s="26">
        <f ca="1">NewSKULighting!R471</f>
        <v>0</v>
      </c>
      <c r="S369" s="26">
        <f>NewSKULighting!Y471</f>
        <v>0</v>
      </c>
      <c r="T369" s="26" t="str">
        <f ca="1">NewSKULighting!Z471</f>
        <v/>
      </c>
      <c r="U369" s="26">
        <f ca="1">NewSKULighting!AA471</f>
        <v>0</v>
      </c>
      <c r="V369" s="209" t="str">
        <f ca="1">NewSKULighting!AC471</f>
        <v/>
      </c>
      <c r="W369" s="209" t="str">
        <f ca="1">NewSKULighting!AD471</f>
        <v/>
      </c>
      <c r="X369" s="209" t="str">
        <f ca="1">NewSKULighting!AE471</f>
        <v/>
      </c>
      <c r="Y369" s="209">
        <f ca="1">NewSKULighting!AF471</f>
        <v>0</v>
      </c>
      <c r="Z369" s="209" t="str">
        <f>NewSKULighting!AH471</f>
        <v/>
      </c>
      <c r="AA369" s="209">
        <f>NewSKULighting!AI471</f>
        <v>0</v>
      </c>
      <c r="AB369" s="209" t="str">
        <f>NewSKULighting!AJ471</f>
        <v>NA</v>
      </c>
      <c r="AC369" s="209" t="str">
        <f>NewSKULighting!AK471</f>
        <v/>
      </c>
      <c r="AD369" s="209">
        <f ca="1">NewSKULighting!AL471</f>
        <v>0</v>
      </c>
    </row>
    <row r="370" spans="1:30" x14ac:dyDescent="0.35">
      <c r="A370" s="26">
        <f>NewSKULighting!A472</f>
        <v>0</v>
      </c>
      <c r="B370" s="26">
        <f>NewSKULighting!B472</f>
        <v>0</v>
      </c>
      <c r="C370" s="26">
        <f>NewSKULighting!C472</f>
        <v>0</v>
      </c>
      <c r="D370" s="26">
        <f>NewSKULighting!D472</f>
        <v>0</v>
      </c>
      <c r="E370" s="26">
        <f>NewSKULighting!E472</f>
        <v>0</v>
      </c>
      <c r="F370" s="26" t="str">
        <f ca="1">NewSKULighting!F472</f>
        <v/>
      </c>
      <c r="G370" s="26" t="str">
        <f>NewSKULighting!G472</f>
        <v>None</v>
      </c>
      <c r="H370" s="26">
        <f>NewSKULighting!H472</f>
        <v>0</v>
      </c>
      <c r="I370" s="26" t="str">
        <f>NewSKULighting!I472</f>
        <v/>
      </c>
      <c r="J370" s="26">
        <f>NewSKULighting!J472</f>
        <v>0</v>
      </c>
      <c r="K370" s="26" t="str">
        <f>NewSKULighting!K472</f>
        <v/>
      </c>
      <c r="L370" s="26" t="str">
        <f>NewSKULighting!L472</f>
        <v/>
      </c>
      <c r="M370" s="26" t="str">
        <f>NewSKULighting!M472</f>
        <v>None</v>
      </c>
      <c r="N370" s="26">
        <f>NewSKULighting!N472</f>
        <v>0</v>
      </c>
      <c r="O370" s="26">
        <f>NewSKULighting!O472</f>
        <v>0</v>
      </c>
      <c r="P370" s="26">
        <f ca="1">NewSKULighting!P472</f>
        <v>0</v>
      </c>
      <c r="Q370" s="26">
        <f>NewSKULighting!Q472</f>
        <v>0</v>
      </c>
      <c r="R370" s="26">
        <f ca="1">NewSKULighting!R472</f>
        <v>0</v>
      </c>
      <c r="S370" s="26">
        <f>NewSKULighting!Y472</f>
        <v>0</v>
      </c>
      <c r="T370" s="26" t="str">
        <f ca="1">NewSKULighting!Z472</f>
        <v/>
      </c>
      <c r="U370" s="26">
        <f ca="1">NewSKULighting!AA472</f>
        <v>0</v>
      </c>
      <c r="V370" s="209" t="str">
        <f ca="1">NewSKULighting!AC472</f>
        <v/>
      </c>
      <c r="W370" s="209" t="str">
        <f ca="1">NewSKULighting!AD472</f>
        <v/>
      </c>
      <c r="X370" s="209" t="str">
        <f ca="1">NewSKULighting!AE472</f>
        <v/>
      </c>
      <c r="Y370" s="209">
        <f ca="1">NewSKULighting!AF472</f>
        <v>0</v>
      </c>
      <c r="Z370" s="209" t="str">
        <f>NewSKULighting!AH472</f>
        <v/>
      </c>
      <c r="AA370" s="209">
        <f>NewSKULighting!AI472</f>
        <v>0</v>
      </c>
      <c r="AB370" s="209" t="str">
        <f>NewSKULighting!AJ472</f>
        <v>NA</v>
      </c>
      <c r="AC370" s="209" t="str">
        <f>NewSKULighting!AK472</f>
        <v/>
      </c>
      <c r="AD370" s="209">
        <f ca="1">NewSKULighting!AL472</f>
        <v>0</v>
      </c>
    </row>
    <row r="371" spans="1:30" x14ac:dyDescent="0.35">
      <c r="A371" s="26">
        <f>NewSKULighting!A473</f>
        <v>0</v>
      </c>
      <c r="B371" s="26">
        <f>NewSKULighting!B473</f>
        <v>0</v>
      </c>
      <c r="C371" s="26">
        <f>NewSKULighting!C473</f>
        <v>0</v>
      </c>
      <c r="D371" s="26">
        <f>NewSKULighting!D473</f>
        <v>0</v>
      </c>
      <c r="E371" s="26">
        <f>NewSKULighting!E473</f>
        <v>0</v>
      </c>
      <c r="F371" s="26" t="str">
        <f ca="1">NewSKULighting!F473</f>
        <v/>
      </c>
      <c r="G371" s="26" t="str">
        <f>NewSKULighting!G473</f>
        <v>None</v>
      </c>
      <c r="H371" s="26">
        <f>NewSKULighting!H473</f>
        <v>0</v>
      </c>
      <c r="I371" s="26" t="str">
        <f>NewSKULighting!I473</f>
        <v/>
      </c>
      <c r="J371" s="26">
        <f>NewSKULighting!J473</f>
        <v>0</v>
      </c>
      <c r="K371" s="26" t="str">
        <f>NewSKULighting!K473</f>
        <v/>
      </c>
      <c r="L371" s="26" t="str">
        <f>NewSKULighting!L473</f>
        <v/>
      </c>
      <c r="M371" s="26" t="str">
        <f>NewSKULighting!M473</f>
        <v>None</v>
      </c>
      <c r="N371" s="26">
        <f>NewSKULighting!N473</f>
        <v>0</v>
      </c>
      <c r="O371" s="26">
        <f>NewSKULighting!O473</f>
        <v>0</v>
      </c>
      <c r="P371" s="26">
        <f ca="1">NewSKULighting!P473</f>
        <v>0</v>
      </c>
      <c r="Q371" s="26">
        <f>NewSKULighting!Q473</f>
        <v>0</v>
      </c>
      <c r="R371" s="26">
        <f ca="1">NewSKULighting!R473</f>
        <v>0</v>
      </c>
      <c r="S371" s="26">
        <f>NewSKULighting!Y473</f>
        <v>0</v>
      </c>
      <c r="T371" s="26" t="str">
        <f ca="1">NewSKULighting!Z473</f>
        <v/>
      </c>
      <c r="U371" s="26">
        <f ca="1">NewSKULighting!AA473</f>
        <v>0</v>
      </c>
      <c r="V371" s="209" t="str">
        <f ca="1">NewSKULighting!AC473</f>
        <v/>
      </c>
      <c r="W371" s="209" t="str">
        <f ca="1">NewSKULighting!AD473</f>
        <v/>
      </c>
      <c r="X371" s="209" t="str">
        <f ca="1">NewSKULighting!AE473</f>
        <v/>
      </c>
      <c r="Y371" s="209">
        <f ca="1">NewSKULighting!AF473</f>
        <v>0</v>
      </c>
      <c r="Z371" s="209" t="str">
        <f>NewSKULighting!AH473</f>
        <v/>
      </c>
      <c r="AA371" s="209">
        <f>NewSKULighting!AI473</f>
        <v>0</v>
      </c>
      <c r="AB371" s="209" t="str">
        <f>NewSKULighting!AJ473</f>
        <v>NA</v>
      </c>
      <c r="AC371" s="209" t="str">
        <f>NewSKULighting!AK473</f>
        <v/>
      </c>
      <c r="AD371" s="209">
        <f ca="1">NewSKULighting!AL473</f>
        <v>0</v>
      </c>
    </row>
    <row r="372" spans="1:30" x14ac:dyDescent="0.35">
      <c r="A372" s="26">
        <f>NewSKULighting!A474</f>
        <v>0</v>
      </c>
      <c r="B372" s="26">
        <f>NewSKULighting!B474</f>
        <v>0</v>
      </c>
      <c r="C372" s="26">
        <f>NewSKULighting!C474</f>
        <v>0</v>
      </c>
      <c r="D372" s="26">
        <f>NewSKULighting!D474</f>
        <v>0</v>
      </c>
      <c r="E372" s="26">
        <f>NewSKULighting!E474</f>
        <v>0</v>
      </c>
      <c r="F372" s="26" t="str">
        <f ca="1">NewSKULighting!F474</f>
        <v/>
      </c>
      <c r="G372" s="26" t="str">
        <f>NewSKULighting!G474</f>
        <v>None</v>
      </c>
      <c r="H372" s="26">
        <f>NewSKULighting!H474</f>
        <v>0</v>
      </c>
      <c r="I372" s="26" t="str">
        <f>NewSKULighting!I474</f>
        <v/>
      </c>
      <c r="J372" s="26">
        <f>NewSKULighting!J474</f>
        <v>0</v>
      </c>
      <c r="K372" s="26" t="str">
        <f>NewSKULighting!K474</f>
        <v/>
      </c>
      <c r="L372" s="26" t="str">
        <f>NewSKULighting!L474</f>
        <v/>
      </c>
      <c r="M372" s="26" t="str">
        <f>NewSKULighting!M474</f>
        <v>None</v>
      </c>
      <c r="N372" s="26">
        <f>NewSKULighting!N474</f>
        <v>0</v>
      </c>
      <c r="O372" s="26">
        <f>NewSKULighting!O474</f>
        <v>0</v>
      </c>
      <c r="P372" s="26">
        <f ca="1">NewSKULighting!P474</f>
        <v>0</v>
      </c>
      <c r="Q372" s="26">
        <f>NewSKULighting!Q474</f>
        <v>0</v>
      </c>
      <c r="R372" s="26">
        <f ca="1">NewSKULighting!R474</f>
        <v>0</v>
      </c>
      <c r="S372" s="26">
        <f>NewSKULighting!Y474</f>
        <v>0</v>
      </c>
      <c r="T372" s="26" t="str">
        <f ca="1">NewSKULighting!Z474</f>
        <v/>
      </c>
      <c r="U372" s="26">
        <f ca="1">NewSKULighting!AA474</f>
        <v>0</v>
      </c>
      <c r="V372" s="209" t="str">
        <f ca="1">NewSKULighting!AC474</f>
        <v/>
      </c>
      <c r="W372" s="209" t="str">
        <f ca="1">NewSKULighting!AD474</f>
        <v/>
      </c>
      <c r="X372" s="209" t="str">
        <f ca="1">NewSKULighting!AE474</f>
        <v/>
      </c>
      <c r="Y372" s="209">
        <f ca="1">NewSKULighting!AF474</f>
        <v>0</v>
      </c>
      <c r="Z372" s="209" t="str">
        <f>NewSKULighting!AH474</f>
        <v/>
      </c>
      <c r="AA372" s="209">
        <f>NewSKULighting!AI474</f>
        <v>0</v>
      </c>
      <c r="AB372" s="209" t="str">
        <f>NewSKULighting!AJ474</f>
        <v>NA</v>
      </c>
      <c r="AC372" s="209" t="str">
        <f>NewSKULighting!AK474</f>
        <v/>
      </c>
      <c r="AD372" s="209">
        <f ca="1">NewSKULighting!AL474</f>
        <v>0</v>
      </c>
    </row>
    <row r="373" spans="1:30" x14ac:dyDescent="0.35">
      <c r="A373" s="26">
        <f>NewSKULighting!A475</f>
        <v>0</v>
      </c>
      <c r="B373" s="26">
        <f>NewSKULighting!B475</f>
        <v>0</v>
      </c>
      <c r="C373" s="26">
        <f>NewSKULighting!C475</f>
        <v>0</v>
      </c>
      <c r="D373" s="26">
        <f>NewSKULighting!D475</f>
        <v>0</v>
      </c>
      <c r="E373" s="26">
        <f>NewSKULighting!E475</f>
        <v>0</v>
      </c>
      <c r="F373" s="26" t="str">
        <f ca="1">NewSKULighting!F475</f>
        <v/>
      </c>
      <c r="G373" s="26" t="str">
        <f>NewSKULighting!G475</f>
        <v>None</v>
      </c>
      <c r="H373" s="26">
        <f>NewSKULighting!H475</f>
        <v>0</v>
      </c>
      <c r="I373" s="26" t="str">
        <f>NewSKULighting!I475</f>
        <v/>
      </c>
      <c r="J373" s="26">
        <f>NewSKULighting!J475</f>
        <v>0</v>
      </c>
      <c r="K373" s="26" t="str">
        <f>NewSKULighting!K475</f>
        <v/>
      </c>
      <c r="L373" s="26" t="str">
        <f>NewSKULighting!L475</f>
        <v/>
      </c>
      <c r="M373" s="26" t="str">
        <f>NewSKULighting!M475</f>
        <v>None</v>
      </c>
      <c r="N373" s="26">
        <f>NewSKULighting!N475</f>
        <v>0</v>
      </c>
      <c r="O373" s="26">
        <f>NewSKULighting!O475</f>
        <v>0</v>
      </c>
      <c r="P373" s="26">
        <f ca="1">NewSKULighting!P475</f>
        <v>0</v>
      </c>
      <c r="Q373" s="26">
        <f>NewSKULighting!Q475</f>
        <v>0</v>
      </c>
      <c r="R373" s="26">
        <f ca="1">NewSKULighting!R475</f>
        <v>0</v>
      </c>
      <c r="S373" s="26">
        <f>NewSKULighting!Y475</f>
        <v>0</v>
      </c>
      <c r="T373" s="26" t="str">
        <f ca="1">NewSKULighting!Z475</f>
        <v/>
      </c>
      <c r="U373" s="26">
        <f ca="1">NewSKULighting!AA475</f>
        <v>0</v>
      </c>
      <c r="V373" s="209" t="str">
        <f ca="1">NewSKULighting!AC475</f>
        <v/>
      </c>
      <c r="W373" s="209" t="str">
        <f ca="1">NewSKULighting!AD475</f>
        <v/>
      </c>
      <c r="X373" s="209" t="str">
        <f ca="1">NewSKULighting!AE475</f>
        <v/>
      </c>
      <c r="Y373" s="209">
        <f ca="1">NewSKULighting!AF475</f>
        <v>0</v>
      </c>
      <c r="Z373" s="209" t="str">
        <f>NewSKULighting!AH475</f>
        <v/>
      </c>
      <c r="AA373" s="209">
        <f>NewSKULighting!AI475</f>
        <v>0</v>
      </c>
      <c r="AB373" s="209" t="str">
        <f>NewSKULighting!AJ475</f>
        <v>NA</v>
      </c>
      <c r="AC373" s="209" t="str">
        <f>NewSKULighting!AK475</f>
        <v/>
      </c>
      <c r="AD373" s="209">
        <f ca="1">NewSKULighting!AL475</f>
        <v>0</v>
      </c>
    </row>
    <row r="374" spans="1:30" x14ac:dyDescent="0.35">
      <c r="A374" s="26">
        <f>NewSKULighting!A476</f>
        <v>0</v>
      </c>
      <c r="B374" s="26">
        <f>NewSKULighting!B476</f>
        <v>0</v>
      </c>
      <c r="C374" s="26">
        <f>NewSKULighting!C476</f>
        <v>0</v>
      </c>
      <c r="D374" s="26">
        <f>NewSKULighting!D476</f>
        <v>0</v>
      </c>
      <c r="E374" s="26">
        <f>NewSKULighting!E476</f>
        <v>0</v>
      </c>
      <c r="F374" s="26" t="str">
        <f ca="1">NewSKULighting!F476</f>
        <v/>
      </c>
      <c r="G374" s="26" t="str">
        <f>NewSKULighting!G476</f>
        <v>None</v>
      </c>
      <c r="H374" s="26">
        <f>NewSKULighting!H476</f>
        <v>0</v>
      </c>
      <c r="I374" s="26" t="str">
        <f>NewSKULighting!I476</f>
        <v/>
      </c>
      <c r="J374" s="26">
        <f>NewSKULighting!J476</f>
        <v>0</v>
      </c>
      <c r="K374" s="26" t="str">
        <f>NewSKULighting!K476</f>
        <v/>
      </c>
      <c r="L374" s="26" t="str">
        <f>NewSKULighting!L476</f>
        <v/>
      </c>
      <c r="M374" s="26" t="str">
        <f>NewSKULighting!M476</f>
        <v>None</v>
      </c>
      <c r="N374" s="26">
        <f>NewSKULighting!N476</f>
        <v>0</v>
      </c>
      <c r="O374" s="26">
        <f>NewSKULighting!O476</f>
        <v>0</v>
      </c>
      <c r="P374" s="26">
        <f ca="1">NewSKULighting!P476</f>
        <v>0</v>
      </c>
      <c r="Q374" s="26">
        <f>NewSKULighting!Q476</f>
        <v>0</v>
      </c>
      <c r="R374" s="26">
        <f ca="1">NewSKULighting!R476</f>
        <v>0</v>
      </c>
      <c r="S374" s="26">
        <f>NewSKULighting!Y476</f>
        <v>0</v>
      </c>
      <c r="T374" s="26" t="str">
        <f ca="1">NewSKULighting!Z476</f>
        <v/>
      </c>
      <c r="U374" s="26">
        <f ca="1">NewSKULighting!AA476</f>
        <v>0</v>
      </c>
      <c r="V374" s="209" t="str">
        <f ca="1">NewSKULighting!AC476</f>
        <v/>
      </c>
      <c r="W374" s="209" t="str">
        <f ca="1">NewSKULighting!AD476</f>
        <v/>
      </c>
      <c r="X374" s="209" t="str">
        <f ca="1">NewSKULighting!AE476</f>
        <v/>
      </c>
      <c r="Y374" s="209">
        <f ca="1">NewSKULighting!AF476</f>
        <v>0</v>
      </c>
      <c r="Z374" s="209" t="str">
        <f>NewSKULighting!AH476</f>
        <v/>
      </c>
      <c r="AA374" s="209">
        <f>NewSKULighting!AI476</f>
        <v>0</v>
      </c>
      <c r="AB374" s="209" t="str">
        <f>NewSKULighting!AJ476</f>
        <v>NA</v>
      </c>
      <c r="AC374" s="209" t="str">
        <f>NewSKULighting!AK476</f>
        <v/>
      </c>
      <c r="AD374" s="209">
        <f ca="1">NewSKULighting!AL476</f>
        <v>0</v>
      </c>
    </row>
    <row r="375" spans="1:30" x14ac:dyDescent="0.35">
      <c r="A375" s="26">
        <f>NewSKULighting!A477</f>
        <v>0</v>
      </c>
      <c r="B375" s="26">
        <f>NewSKULighting!B477</f>
        <v>0</v>
      </c>
      <c r="C375" s="26">
        <f>NewSKULighting!C477</f>
        <v>0</v>
      </c>
      <c r="D375" s="26">
        <f>NewSKULighting!D477</f>
        <v>0</v>
      </c>
      <c r="E375" s="26">
        <f>NewSKULighting!E477</f>
        <v>0</v>
      </c>
      <c r="F375" s="26" t="str">
        <f ca="1">NewSKULighting!F477</f>
        <v/>
      </c>
      <c r="G375" s="26" t="str">
        <f>NewSKULighting!G477</f>
        <v>None</v>
      </c>
      <c r="H375" s="26">
        <f>NewSKULighting!H477</f>
        <v>0</v>
      </c>
      <c r="I375" s="26" t="str">
        <f>NewSKULighting!I477</f>
        <v/>
      </c>
      <c r="J375" s="26">
        <f>NewSKULighting!J477</f>
        <v>0</v>
      </c>
      <c r="K375" s="26" t="str">
        <f>NewSKULighting!K477</f>
        <v/>
      </c>
      <c r="L375" s="26" t="str">
        <f>NewSKULighting!L477</f>
        <v/>
      </c>
      <c r="M375" s="26" t="str">
        <f>NewSKULighting!M477</f>
        <v>None</v>
      </c>
      <c r="N375" s="26">
        <f>NewSKULighting!N477</f>
        <v>0</v>
      </c>
      <c r="O375" s="26">
        <f>NewSKULighting!O477</f>
        <v>0</v>
      </c>
      <c r="P375" s="26">
        <f ca="1">NewSKULighting!P477</f>
        <v>0</v>
      </c>
      <c r="Q375" s="26">
        <f>NewSKULighting!Q477</f>
        <v>0</v>
      </c>
      <c r="R375" s="26">
        <f ca="1">NewSKULighting!R477</f>
        <v>0</v>
      </c>
      <c r="S375" s="26">
        <f>NewSKULighting!Y477</f>
        <v>0</v>
      </c>
      <c r="T375" s="26" t="str">
        <f ca="1">NewSKULighting!Z477</f>
        <v/>
      </c>
      <c r="U375" s="26">
        <f ca="1">NewSKULighting!AA477</f>
        <v>0</v>
      </c>
      <c r="V375" s="209" t="str">
        <f ca="1">NewSKULighting!AC477</f>
        <v/>
      </c>
      <c r="W375" s="209" t="str">
        <f ca="1">NewSKULighting!AD477</f>
        <v/>
      </c>
      <c r="X375" s="209" t="str">
        <f ca="1">NewSKULighting!AE477</f>
        <v/>
      </c>
      <c r="Y375" s="209">
        <f ca="1">NewSKULighting!AF477</f>
        <v>0</v>
      </c>
      <c r="Z375" s="209" t="str">
        <f>NewSKULighting!AH477</f>
        <v/>
      </c>
      <c r="AA375" s="209">
        <f>NewSKULighting!AI477</f>
        <v>0</v>
      </c>
      <c r="AB375" s="209" t="str">
        <f>NewSKULighting!AJ477</f>
        <v>NA</v>
      </c>
      <c r="AC375" s="209" t="str">
        <f>NewSKULighting!AK477</f>
        <v/>
      </c>
      <c r="AD375" s="209">
        <f ca="1">NewSKULighting!AL477</f>
        <v>0</v>
      </c>
    </row>
    <row r="376" spans="1:30" x14ac:dyDescent="0.35">
      <c r="A376" s="26">
        <f>NewSKULighting!A478</f>
        <v>0</v>
      </c>
      <c r="B376" s="26">
        <f>NewSKULighting!B478</f>
        <v>0</v>
      </c>
      <c r="C376" s="26">
        <f>NewSKULighting!C478</f>
        <v>0</v>
      </c>
      <c r="D376" s="26">
        <f>NewSKULighting!D478</f>
        <v>0</v>
      </c>
      <c r="E376" s="26">
        <f>NewSKULighting!E478</f>
        <v>0</v>
      </c>
      <c r="F376" s="26" t="str">
        <f ca="1">NewSKULighting!F478</f>
        <v/>
      </c>
      <c r="G376" s="26" t="str">
        <f>NewSKULighting!G478</f>
        <v>None</v>
      </c>
      <c r="H376" s="26">
        <f>NewSKULighting!H478</f>
        <v>0</v>
      </c>
      <c r="I376" s="26" t="str">
        <f>NewSKULighting!I478</f>
        <v/>
      </c>
      <c r="J376" s="26">
        <f>NewSKULighting!J478</f>
        <v>0</v>
      </c>
      <c r="K376" s="26" t="str">
        <f>NewSKULighting!K478</f>
        <v/>
      </c>
      <c r="L376" s="26" t="str">
        <f>NewSKULighting!L478</f>
        <v/>
      </c>
      <c r="M376" s="26" t="str">
        <f>NewSKULighting!M478</f>
        <v>None</v>
      </c>
      <c r="N376" s="26">
        <f>NewSKULighting!N478</f>
        <v>0</v>
      </c>
      <c r="O376" s="26">
        <f>NewSKULighting!O478</f>
        <v>0</v>
      </c>
      <c r="P376" s="26">
        <f ca="1">NewSKULighting!P478</f>
        <v>0</v>
      </c>
      <c r="Q376" s="26">
        <f>NewSKULighting!Q478</f>
        <v>0</v>
      </c>
      <c r="R376" s="26">
        <f ca="1">NewSKULighting!R478</f>
        <v>0</v>
      </c>
      <c r="S376" s="26">
        <f>NewSKULighting!Y478</f>
        <v>0</v>
      </c>
      <c r="T376" s="26" t="str">
        <f ca="1">NewSKULighting!Z478</f>
        <v/>
      </c>
      <c r="U376" s="26">
        <f ca="1">NewSKULighting!AA478</f>
        <v>0</v>
      </c>
      <c r="V376" s="209" t="str">
        <f ca="1">NewSKULighting!AC478</f>
        <v/>
      </c>
      <c r="W376" s="209" t="str">
        <f ca="1">NewSKULighting!AD478</f>
        <v/>
      </c>
      <c r="X376" s="209" t="str">
        <f ca="1">NewSKULighting!AE478</f>
        <v/>
      </c>
      <c r="Y376" s="209">
        <f ca="1">NewSKULighting!AF478</f>
        <v>0</v>
      </c>
      <c r="Z376" s="209" t="str">
        <f>NewSKULighting!AH478</f>
        <v/>
      </c>
      <c r="AA376" s="209">
        <f>NewSKULighting!AI478</f>
        <v>0</v>
      </c>
      <c r="AB376" s="209" t="str">
        <f>NewSKULighting!AJ478</f>
        <v>NA</v>
      </c>
      <c r="AC376" s="209" t="str">
        <f>NewSKULighting!AK478</f>
        <v/>
      </c>
      <c r="AD376" s="209">
        <f ca="1">NewSKULighting!AL478</f>
        <v>0</v>
      </c>
    </row>
    <row r="377" spans="1:30" x14ac:dyDescent="0.35">
      <c r="A377" s="26">
        <f>NewSKULighting!A479</f>
        <v>0</v>
      </c>
      <c r="B377" s="26">
        <f>NewSKULighting!B479</f>
        <v>0</v>
      </c>
      <c r="C377" s="26">
        <f>NewSKULighting!C479</f>
        <v>0</v>
      </c>
      <c r="D377" s="26">
        <f>NewSKULighting!D479</f>
        <v>0</v>
      </c>
      <c r="E377" s="26">
        <f>NewSKULighting!E479</f>
        <v>0</v>
      </c>
      <c r="F377" s="26" t="str">
        <f ca="1">NewSKULighting!F479</f>
        <v/>
      </c>
      <c r="G377" s="26" t="str">
        <f>NewSKULighting!G479</f>
        <v>None</v>
      </c>
      <c r="H377" s="26">
        <f>NewSKULighting!H479</f>
        <v>0</v>
      </c>
      <c r="I377" s="26" t="str">
        <f>NewSKULighting!I479</f>
        <v/>
      </c>
      <c r="J377" s="26">
        <f>NewSKULighting!J479</f>
        <v>0</v>
      </c>
      <c r="K377" s="26" t="str">
        <f>NewSKULighting!K479</f>
        <v/>
      </c>
      <c r="L377" s="26" t="str">
        <f>NewSKULighting!L479</f>
        <v/>
      </c>
      <c r="M377" s="26" t="str">
        <f>NewSKULighting!M479</f>
        <v>None</v>
      </c>
      <c r="N377" s="26">
        <f>NewSKULighting!N479</f>
        <v>0</v>
      </c>
      <c r="O377" s="26">
        <f>NewSKULighting!O479</f>
        <v>0</v>
      </c>
      <c r="P377" s="26">
        <f ca="1">NewSKULighting!P479</f>
        <v>0</v>
      </c>
      <c r="Q377" s="26">
        <f>NewSKULighting!Q479</f>
        <v>0</v>
      </c>
      <c r="R377" s="26">
        <f ca="1">NewSKULighting!R479</f>
        <v>0</v>
      </c>
      <c r="S377" s="26">
        <f>NewSKULighting!Y479</f>
        <v>0</v>
      </c>
      <c r="T377" s="26" t="str">
        <f ca="1">NewSKULighting!Z479</f>
        <v/>
      </c>
      <c r="U377" s="26">
        <f ca="1">NewSKULighting!AA479</f>
        <v>0</v>
      </c>
      <c r="V377" s="209" t="str">
        <f ca="1">NewSKULighting!AC479</f>
        <v/>
      </c>
      <c r="W377" s="209" t="str">
        <f ca="1">NewSKULighting!AD479</f>
        <v/>
      </c>
      <c r="X377" s="209" t="str">
        <f ca="1">NewSKULighting!AE479</f>
        <v/>
      </c>
      <c r="Y377" s="209">
        <f ca="1">NewSKULighting!AF479</f>
        <v>0</v>
      </c>
      <c r="Z377" s="209" t="str">
        <f>NewSKULighting!AH479</f>
        <v/>
      </c>
      <c r="AA377" s="209">
        <f>NewSKULighting!AI479</f>
        <v>0</v>
      </c>
      <c r="AB377" s="209" t="str">
        <f>NewSKULighting!AJ479</f>
        <v>NA</v>
      </c>
      <c r="AC377" s="209" t="str">
        <f>NewSKULighting!AK479</f>
        <v/>
      </c>
      <c r="AD377" s="209">
        <f ca="1">NewSKULighting!AL479</f>
        <v>0</v>
      </c>
    </row>
    <row r="378" spans="1:30" x14ac:dyDescent="0.35">
      <c r="A378" s="26">
        <f>NewSKULighting!A480</f>
        <v>0</v>
      </c>
      <c r="B378" s="26">
        <f>NewSKULighting!B480</f>
        <v>0</v>
      </c>
      <c r="C378" s="26">
        <f>NewSKULighting!C480</f>
        <v>0</v>
      </c>
      <c r="D378" s="26">
        <f>NewSKULighting!D480</f>
        <v>0</v>
      </c>
      <c r="E378" s="26">
        <f>NewSKULighting!E480</f>
        <v>0</v>
      </c>
      <c r="F378" s="26" t="str">
        <f ca="1">NewSKULighting!F480</f>
        <v/>
      </c>
      <c r="G378" s="26" t="str">
        <f>NewSKULighting!G480</f>
        <v>None</v>
      </c>
      <c r="H378" s="26">
        <f>NewSKULighting!H480</f>
        <v>0</v>
      </c>
      <c r="I378" s="26" t="str">
        <f>NewSKULighting!I480</f>
        <v/>
      </c>
      <c r="J378" s="26">
        <f>NewSKULighting!J480</f>
        <v>0</v>
      </c>
      <c r="K378" s="26" t="str">
        <f>NewSKULighting!K480</f>
        <v/>
      </c>
      <c r="L378" s="26" t="str">
        <f>NewSKULighting!L480</f>
        <v/>
      </c>
      <c r="M378" s="26" t="str">
        <f>NewSKULighting!M480</f>
        <v>None</v>
      </c>
      <c r="N378" s="26">
        <f>NewSKULighting!N480</f>
        <v>0</v>
      </c>
      <c r="O378" s="26">
        <f>NewSKULighting!O480</f>
        <v>0</v>
      </c>
      <c r="P378" s="26">
        <f ca="1">NewSKULighting!P480</f>
        <v>0</v>
      </c>
      <c r="Q378" s="26">
        <f>NewSKULighting!Q480</f>
        <v>0</v>
      </c>
      <c r="R378" s="26">
        <f ca="1">NewSKULighting!R480</f>
        <v>0</v>
      </c>
      <c r="S378" s="26">
        <f>NewSKULighting!Y480</f>
        <v>0</v>
      </c>
      <c r="T378" s="26" t="str">
        <f ca="1">NewSKULighting!Z480</f>
        <v/>
      </c>
      <c r="U378" s="26">
        <f ca="1">NewSKULighting!AA480</f>
        <v>0</v>
      </c>
      <c r="V378" s="209" t="str">
        <f ca="1">NewSKULighting!AC480</f>
        <v/>
      </c>
      <c r="W378" s="209" t="str">
        <f ca="1">NewSKULighting!AD480</f>
        <v/>
      </c>
      <c r="X378" s="209" t="str">
        <f ca="1">NewSKULighting!AE480</f>
        <v/>
      </c>
      <c r="Y378" s="209">
        <f ca="1">NewSKULighting!AF480</f>
        <v>0</v>
      </c>
      <c r="Z378" s="209" t="str">
        <f>NewSKULighting!AH480</f>
        <v/>
      </c>
      <c r="AA378" s="209">
        <f>NewSKULighting!AI480</f>
        <v>0</v>
      </c>
      <c r="AB378" s="209" t="str">
        <f>NewSKULighting!AJ480</f>
        <v>NA</v>
      </c>
      <c r="AC378" s="209" t="str">
        <f>NewSKULighting!AK480</f>
        <v/>
      </c>
      <c r="AD378" s="209">
        <f ca="1">NewSKULighting!AL480</f>
        <v>0</v>
      </c>
    </row>
    <row r="379" spans="1:30" x14ac:dyDescent="0.35">
      <c r="A379" s="26">
        <f>NewSKULighting!A481</f>
        <v>0</v>
      </c>
      <c r="B379" s="26">
        <f>NewSKULighting!B481</f>
        <v>0</v>
      </c>
      <c r="C379" s="26">
        <f>NewSKULighting!C481</f>
        <v>0</v>
      </c>
      <c r="D379" s="26">
        <f>NewSKULighting!D481</f>
        <v>0</v>
      </c>
      <c r="E379" s="26">
        <f>NewSKULighting!E481</f>
        <v>0</v>
      </c>
      <c r="F379" s="26" t="str">
        <f ca="1">NewSKULighting!F481</f>
        <v/>
      </c>
      <c r="G379" s="26" t="str">
        <f>NewSKULighting!G481</f>
        <v>None</v>
      </c>
      <c r="H379" s="26">
        <f>NewSKULighting!H481</f>
        <v>0</v>
      </c>
      <c r="I379" s="26" t="str">
        <f>NewSKULighting!I481</f>
        <v/>
      </c>
      <c r="J379" s="26">
        <f>NewSKULighting!J481</f>
        <v>0</v>
      </c>
      <c r="K379" s="26" t="str">
        <f>NewSKULighting!K481</f>
        <v/>
      </c>
      <c r="L379" s="26" t="str">
        <f>NewSKULighting!L481</f>
        <v/>
      </c>
      <c r="M379" s="26" t="str">
        <f>NewSKULighting!M481</f>
        <v>None</v>
      </c>
      <c r="N379" s="26">
        <f>NewSKULighting!N481</f>
        <v>0</v>
      </c>
      <c r="O379" s="26">
        <f>NewSKULighting!O481</f>
        <v>0</v>
      </c>
      <c r="P379" s="26">
        <f ca="1">NewSKULighting!P481</f>
        <v>0</v>
      </c>
      <c r="Q379" s="26">
        <f>NewSKULighting!Q481</f>
        <v>0</v>
      </c>
      <c r="R379" s="26">
        <f ca="1">NewSKULighting!R481</f>
        <v>0</v>
      </c>
      <c r="S379" s="26">
        <f>NewSKULighting!Y481</f>
        <v>0</v>
      </c>
      <c r="T379" s="26" t="str">
        <f ca="1">NewSKULighting!Z481</f>
        <v/>
      </c>
      <c r="U379" s="26">
        <f ca="1">NewSKULighting!AA481</f>
        <v>0</v>
      </c>
      <c r="V379" s="209" t="str">
        <f ca="1">NewSKULighting!AC481</f>
        <v/>
      </c>
      <c r="W379" s="209" t="str">
        <f ca="1">NewSKULighting!AD481</f>
        <v/>
      </c>
      <c r="X379" s="209" t="str">
        <f ca="1">NewSKULighting!AE481</f>
        <v/>
      </c>
      <c r="Y379" s="209">
        <f ca="1">NewSKULighting!AF481</f>
        <v>0</v>
      </c>
      <c r="Z379" s="209" t="str">
        <f>NewSKULighting!AH481</f>
        <v/>
      </c>
      <c r="AA379" s="209">
        <f>NewSKULighting!AI481</f>
        <v>0</v>
      </c>
      <c r="AB379" s="209" t="str">
        <f>NewSKULighting!AJ481</f>
        <v>NA</v>
      </c>
      <c r="AC379" s="209" t="str">
        <f>NewSKULighting!AK481</f>
        <v/>
      </c>
      <c r="AD379" s="209">
        <f ca="1">NewSKULighting!AL481</f>
        <v>0</v>
      </c>
    </row>
    <row r="380" spans="1:30" x14ac:dyDescent="0.35">
      <c r="A380" s="26">
        <f>NewSKULighting!A482</f>
        <v>0</v>
      </c>
      <c r="B380" s="26">
        <f>NewSKULighting!B482</f>
        <v>0</v>
      </c>
      <c r="C380" s="26">
        <f>NewSKULighting!C482</f>
        <v>0</v>
      </c>
      <c r="D380" s="26">
        <f>NewSKULighting!D482</f>
        <v>0</v>
      </c>
      <c r="E380" s="26">
        <f>NewSKULighting!E482</f>
        <v>0</v>
      </c>
      <c r="F380" s="26" t="str">
        <f ca="1">NewSKULighting!F482</f>
        <v/>
      </c>
      <c r="G380" s="26" t="str">
        <f>NewSKULighting!G482</f>
        <v>None</v>
      </c>
      <c r="H380" s="26">
        <f>NewSKULighting!H482</f>
        <v>0</v>
      </c>
      <c r="I380" s="26" t="str">
        <f>NewSKULighting!I482</f>
        <v/>
      </c>
      <c r="J380" s="26">
        <f>NewSKULighting!J482</f>
        <v>0</v>
      </c>
      <c r="K380" s="26" t="str">
        <f>NewSKULighting!K482</f>
        <v/>
      </c>
      <c r="L380" s="26" t="str">
        <f>NewSKULighting!L482</f>
        <v/>
      </c>
      <c r="M380" s="26" t="str">
        <f>NewSKULighting!M482</f>
        <v>None</v>
      </c>
      <c r="N380" s="26">
        <f>NewSKULighting!N482</f>
        <v>0</v>
      </c>
      <c r="O380" s="26">
        <f>NewSKULighting!O482</f>
        <v>0</v>
      </c>
      <c r="P380" s="26">
        <f ca="1">NewSKULighting!P482</f>
        <v>0</v>
      </c>
      <c r="Q380" s="26">
        <f>NewSKULighting!Q482</f>
        <v>0</v>
      </c>
      <c r="R380" s="26">
        <f ca="1">NewSKULighting!R482</f>
        <v>0</v>
      </c>
      <c r="S380" s="26">
        <f>NewSKULighting!Y482</f>
        <v>0</v>
      </c>
      <c r="T380" s="26" t="str">
        <f ca="1">NewSKULighting!Z482</f>
        <v/>
      </c>
      <c r="U380" s="26">
        <f ca="1">NewSKULighting!AA482</f>
        <v>0</v>
      </c>
      <c r="V380" s="209" t="str">
        <f ca="1">NewSKULighting!AC482</f>
        <v/>
      </c>
      <c r="W380" s="209" t="str">
        <f ca="1">NewSKULighting!AD482</f>
        <v/>
      </c>
      <c r="X380" s="209" t="str">
        <f ca="1">NewSKULighting!AE482</f>
        <v/>
      </c>
      <c r="Y380" s="209">
        <f ca="1">NewSKULighting!AF482</f>
        <v>0</v>
      </c>
      <c r="Z380" s="209" t="str">
        <f>NewSKULighting!AH482</f>
        <v/>
      </c>
      <c r="AA380" s="209">
        <f>NewSKULighting!AI482</f>
        <v>0</v>
      </c>
      <c r="AB380" s="209" t="str">
        <f>NewSKULighting!AJ482</f>
        <v>NA</v>
      </c>
      <c r="AC380" s="209" t="str">
        <f>NewSKULighting!AK482</f>
        <v/>
      </c>
      <c r="AD380" s="209">
        <f ca="1">NewSKULighting!AL482</f>
        <v>0</v>
      </c>
    </row>
    <row r="381" spans="1:30" x14ac:dyDescent="0.35">
      <c r="A381" s="26">
        <f>NewSKULighting!A483</f>
        <v>0</v>
      </c>
      <c r="B381" s="26">
        <f>NewSKULighting!B483</f>
        <v>0</v>
      </c>
      <c r="C381" s="26">
        <f>NewSKULighting!C483</f>
        <v>0</v>
      </c>
      <c r="D381" s="26">
        <f>NewSKULighting!D483</f>
        <v>0</v>
      </c>
      <c r="E381" s="26">
        <f>NewSKULighting!E483</f>
        <v>0</v>
      </c>
      <c r="F381" s="26" t="str">
        <f ca="1">NewSKULighting!F483</f>
        <v/>
      </c>
      <c r="G381" s="26" t="str">
        <f>NewSKULighting!G483</f>
        <v>None</v>
      </c>
      <c r="H381" s="26">
        <f>NewSKULighting!H483</f>
        <v>0</v>
      </c>
      <c r="I381" s="26" t="str">
        <f>NewSKULighting!I483</f>
        <v/>
      </c>
      <c r="J381" s="26">
        <f>NewSKULighting!J483</f>
        <v>0</v>
      </c>
      <c r="K381" s="26" t="str">
        <f>NewSKULighting!K483</f>
        <v/>
      </c>
      <c r="L381" s="26" t="str">
        <f>NewSKULighting!L483</f>
        <v/>
      </c>
      <c r="M381" s="26" t="str">
        <f>NewSKULighting!M483</f>
        <v>None</v>
      </c>
      <c r="N381" s="26">
        <f>NewSKULighting!N483</f>
        <v>0</v>
      </c>
      <c r="O381" s="26">
        <f>NewSKULighting!O483</f>
        <v>0</v>
      </c>
      <c r="P381" s="26">
        <f ca="1">NewSKULighting!P483</f>
        <v>0</v>
      </c>
      <c r="Q381" s="26">
        <f>NewSKULighting!Q483</f>
        <v>0</v>
      </c>
      <c r="R381" s="26">
        <f ca="1">NewSKULighting!R483</f>
        <v>0</v>
      </c>
      <c r="S381" s="26">
        <f>NewSKULighting!Y483</f>
        <v>0</v>
      </c>
      <c r="T381" s="26" t="str">
        <f ca="1">NewSKULighting!Z483</f>
        <v/>
      </c>
      <c r="U381" s="26">
        <f ca="1">NewSKULighting!AA483</f>
        <v>0</v>
      </c>
      <c r="V381" s="209" t="str">
        <f ca="1">NewSKULighting!AC483</f>
        <v/>
      </c>
      <c r="W381" s="209" t="str">
        <f ca="1">NewSKULighting!AD483</f>
        <v/>
      </c>
      <c r="X381" s="209" t="str">
        <f ca="1">NewSKULighting!AE483</f>
        <v/>
      </c>
      <c r="Y381" s="209">
        <f ca="1">NewSKULighting!AF483</f>
        <v>0</v>
      </c>
      <c r="Z381" s="209" t="str">
        <f>NewSKULighting!AH483</f>
        <v/>
      </c>
      <c r="AA381" s="209">
        <f>NewSKULighting!AI483</f>
        <v>0</v>
      </c>
      <c r="AB381" s="209" t="str">
        <f>NewSKULighting!AJ483</f>
        <v>NA</v>
      </c>
      <c r="AC381" s="209" t="str">
        <f>NewSKULighting!AK483</f>
        <v/>
      </c>
      <c r="AD381" s="209">
        <f ca="1">NewSKULighting!AL483</f>
        <v>0</v>
      </c>
    </row>
    <row r="382" spans="1:30" x14ac:dyDescent="0.35">
      <c r="A382" s="26">
        <f>NewSKULighting!A484</f>
        <v>0</v>
      </c>
      <c r="B382" s="26">
        <f>NewSKULighting!B484</f>
        <v>0</v>
      </c>
      <c r="C382" s="26">
        <f>NewSKULighting!C484</f>
        <v>0</v>
      </c>
      <c r="D382" s="26">
        <f>NewSKULighting!D484</f>
        <v>0</v>
      </c>
      <c r="E382" s="26">
        <f>NewSKULighting!E484</f>
        <v>0</v>
      </c>
      <c r="F382" s="26" t="str">
        <f ca="1">NewSKULighting!F484</f>
        <v/>
      </c>
      <c r="G382" s="26" t="str">
        <f>NewSKULighting!G484</f>
        <v>None</v>
      </c>
      <c r="H382" s="26">
        <f>NewSKULighting!H484</f>
        <v>0</v>
      </c>
      <c r="I382" s="26" t="str">
        <f>NewSKULighting!I484</f>
        <v/>
      </c>
      <c r="J382" s="26">
        <f>NewSKULighting!J484</f>
        <v>0</v>
      </c>
      <c r="K382" s="26" t="str">
        <f>NewSKULighting!K484</f>
        <v/>
      </c>
      <c r="L382" s="26" t="str">
        <f>NewSKULighting!L484</f>
        <v/>
      </c>
      <c r="M382" s="26" t="str">
        <f>NewSKULighting!M484</f>
        <v>None</v>
      </c>
      <c r="N382" s="26">
        <f>NewSKULighting!N484</f>
        <v>0</v>
      </c>
      <c r="O382" s="26">
        <f>NewSKULighting!O484</f>
        <v>0</v>
      </c>
      <c r="P382" s="26">
        <f ca="1">NewSKULighting!P484</f>
        <v>0</v>
      </c>
      <c r="Q382" s="26">
        <f>NewSKULighting!Q484</f>
        <v>0</v>
      </c>
      <c r="R382" s="26">
        <f ca="1">NewSKULighting!R484</f>
        <v>0</v>
      </c>
      <c r="S382" s="26">
        <f>NewSKULighting!Y484</f>
        <v>0</v>
      </c>
      <c r="T382" s="26" t="str">
        <f ca="1">NewSKULighting!Z484</f>
        <v/>
      </c>
      <c r="U382" s="26">
        <f ca="1">NewSKULighting!AA484</f>
        <v>0</v>
      </c>
      <c r="V382" s="209" t="str">
        <f ca="1">NewSKULighting!AC484</f>
        <v/>
      </c>
      <c r="W382" s="209" t="str">
        <f ca="1">NewSKULighting!AD484</f>
        <v/>
      </c>
      <c r="X382" s="209" t="str">
        <f ca="1">NewSKULighting!AE484</f>
        <v/>
      </c>
      <c r="Y382" s="209">
        <f ca="1">NewSKULighting!AF484</f>
        <v>0</v>
      </c>
      <c r="Z382" s="209" t="str">
        <f>NewSKULighting!AH484</f>
        <v/>
      </c>
      <c r="AA382" s="209">
        <f>NewSKULighting!AI484</f>
        <v>0</v>
      </c>
      <c r="AB382" s="209" t="str">
        <f>NewSKULighting!AJ484</f>
        <v>NA</v>
      </c>
      <c r="AC382" s="209" t="str">
        <f>NewSKULighting!AK484</f>
        <v/>
      </c>
      <c r="AD382" s="209">
        <f ca="1">NewSKULighting!AL484</f>
        <v>0</v>
      </c>
    </row>
    <row r="383" spans="1:30" x14ac:dyDescent="0.35">
      <c r="A383" s="26">
        <f>NewSKULighting!A485</f>
        <v>0</v>
      </c>
      <c r="B383" s="26">
        <f>NewSKULighting!B485</f>
        <v>0</v>
      </c>
      <c r="C383" s="26">
        <f>NewSKULighting!C485</f>
        <v>0</v>
      </c>
      <c r="D383" s="26">
        <f>NewSKULighting!D485</f>
        <v>0</v>
      </c>
      <c r="E383" s="26">
        <f>NewSKULighting!E485</f>
        <v>0</v>
      </c>
      <c r="F383" s="26" t="str">
        <f ca="1">NewSKULighting!F485</f>
        <v/>
      </c>
      <c r="G383" s="26" t="str">
        <f>NewSKULighting!G485</f>
        <v>None</v>
      </c>
      <c r="H383" s="26">
        <f>NewSKULighting!H485</f>
        <v>0</v>
      </c>
      <c r="I383" s="26" t="str">
        <f>NewSKULighting!I485</f>
        <v/>
      </c>
      <c r="J383" s="26">
        <f>NewSKULighting!J485</f>
        <v>0</v>
      </c>
      <c r="K383" s="26" t="str">
        <f>NewSKULighting!K485</f>
        <v/>
      </c>
      <c r="L383" s="26" t="str">
        <f>NewSKULighting!L485</f>
        <v/>
      </c>
      <c r="M383" s="26" t="str">
        <f>NewSKULighting!M485</f>
        <v>None</v>
      </c>
      <c r="N383" s="26">
        <f>NewSKULighting!N485</f>
        <v>0</v>
      </c>
      <c r="O383" s="26">
        <f>NewSKULighting!O485</f>
        <v>0</v>
      </c>
      <c r="P383" s="26">
        <f ca="1">NewSKULighting!P485</f>
        <v>0</v>
      </c>
      <c r="Q383" s="26">
        <f>NewSKULighting!Q485</f>
        <v>0</v>
      </c>
      <c r="R383" s="26">
        <f ca="1">NewSKULighting!R485</f>
        <v>0</v>
      </c>
      <c r="S383" s="26">
        <f>NewSKULighting!Y485</f>
        <v>0</v>
      </c>
      <c r="T383" s="26" t="str">
        <f ca="1">NewSKULighting!Z485</f>
        <v/>
      </c>
      <c r="U383" s="26">
        <f ca="1">NewSKULighting!AA485</f>
        <v>0</v>
      </c>
      <c r="V383" s="209" t="str">
        <f ca="1">NewSKULighting!AC485</f>
        <v/>
      </c>
      <c r="W383" s="209" t="str">
        <f ca="1">NewSKULighting!AD485</f>
        <v/>
      </c>
      <c r="X383" s="209" t="str">
        <f ca="1">NewSKULighting!AE485</f>
        <v/>
      </c>
      <c r="Y383" s="209">
        <f ca="1">NewSKULighting!AF485</f>
        <v>0</v>
      </c>
      <c r="Z383" s="209" t="str">
        <f>NewSKULighting!AH485</f>
        <v/>
      </c>
      <c r="AA383" s="209">
        <f>NewSKULighting!AI485</f>
        <v>0</v>
      </c>
      <c r="AB383" s="209" t="str">
        <f>NewSKULighting!AJ485</f>
        <v>NA</v>
      </c>
      <c r="AC383" s="209" t="str">
        <f>NewSKULighting!AK485</f>
        <v/>
      </c>
      <c r="AD383" s="209">
        <f ca="1">NewSKULighting!AL485</f>
        <v>0</v>
      </c>
    </row>
    <row r="384" spans="1:30" x14ac:dyDescent="0.35">
      <c r="A384" s="26">
        <f>NewSKULighting!A486</f>
        <v>0</v>
      </c>
      <c r="B384" s="26">
        <f>NewSKULighting!B486</f>
        <v>0</v>
      </c>
      <c r="C384" s="26">
        <f>NewSKULighting!C486</f>
        <v>0</v>
      </c>
      <c r="D384" s="26">
        <f>NewSKULighting!D486</f>
        <v>0</v>
      </c>
      <c r="E384" s="26">
        <f>NewSKULighting!E486</f>
        <v>0</v>
      </c>
      <c r="F384" s="26" t="str">
        <f ca="1">NewSKULighting!F486</f>
        <v/>
      </c>
      <c r="G384" s="26" t="str">
        <f>NewSKULighting!G486</f>
        <v>None</v>
      </c>
      <c r="H384" s="26">
        <f>NewSKULighting!H486</f>
        <v>0</v>
      </c>
      <c r="I384" s="26" t="str">
        <f>NewSKULighting!I486</f>
        <v/>
      </c>
      <c r="J384" s="26">
        <f>NewSKULighting!J486</f>
        <v>0</v>
      </c>
      <c r="K384" s="26" t="str">
        <f>NewSKULighting!K486</f>
        <v/>
      </c>
      <c r="L384" s="26" t="str">
        <f>NewSKULighting!L486</f>
        <v/>
      </c>
      <c r="M384" s="26" t="str">
        <f>NewSKULighting!M486</f>
        <v>None</v>
      </c>
      <c r="N384" s="26">
        <f>NewSKULighting!N486</f>
        <v>0</v>
      </c>
      <c r="O384" s="26">
        <f>NewSKULighting!O486</f>
        <v>0</v>
      </c>
      <c r="P384" s="26">
        <f ca="1">NewSKULighting!P486</f>
        <v>0</v>
      </c>
      <c r="Q384" s="26">
        <f>NewSKULighting!Q486</f>
        <v>0</v>
      </c>
      <c r="R384" s="26">
        <f ca="1">NewSKULighting!R486</f>
        <v>0</v>
      </c>
      <c r="S384" s="26">
        <f>NewSKULighting!Y486</f>
        <v>0</v>
      </c>
      <c r="T384" s="26" t="str">
        <f ca="1">NewSKULighting!Z486</f>
        <v/>
      </c>
      <c r="U384" s="26">
        <f ca="1">NewSKULighting!AA486</f>
        <v>0</v>
      </c>
      <c r="V384" s="209" t="str">
        <f ca="1">NewSKULighting!AC486</f>
        <v/>
      </c>
      <c r="W384" s="209" t="str">
        <f ca="1">NewSKULighting!AD486</f>
        <v/>
      </c>
      <c r="X384" s="209" t="str">
        <f ca="1">NewSKULighting!AE486</f>
        <v/>
      </c>
      <c r="Y384" s="209">
        <f ca="1">NewSKULighting!AF486</f>
        <v>0</v>
      </c>
      <c r="Z384" s="209" t="str">
        <f>NewSKULighting!AH486</f>
        <v/>
      </c>
      <c r="AA384" s="209">
        <f>NewSKULighting!AI486</f>
        <v>0</v>
      </c>
      <c r="AB384" s="209" t="str">
        <f>NewSKULighting!AJ486</f>
        <v>NA</v>
      </c>
      <c r="AC384" s="209" t="str">
        <f>NewSKULighting!AK486</f>
        <v/>
      </c>
      <c r="AD384" s="209">
        <f ca="1">NewSKULighting!AL486</f>
        <v>0</v>
      </c>
    </row>
    <row r="385" spans="1:30" x14ac:dyDescent="0.35">
      <c r="A385" s="26">
        <f>NewSKULighting!A487</f>
        <v>0</v>
      </c>
      <c r="B385" s="26">
        <f>NewSKULighting!B487</f>
        <v>0</v>
      </c>
      <c r="C385" s="26">
        <f>NewSKULighting!C487</f>
        <v>0</v>
      </c>
      <c r="D385" s="26">
        <f>NewSKULighting!D487</f>
        <v>0</v>
      </c>
      <c r="E385" s="26">
        <f>NewSKULighting!E487</f>
        <v>0</v>
      </c>
      <c r="F385" s="26" t="str">
        <f ca="1">NewSKULighting!F487</f>
        <v/>
      </c>
      <c r="G385" s="26" t="str">
        <f>NewSKULighting!G487</f>
        <v>None</v>
      </c>
      <c r="H385" s="26">
        <f>NewSKULighting!H487</f>
        <v>0</v>
      </c>
      <c r="I385" s="26" t="str">
        <f>NewSKULighting!I487</f>
        <v/>
      </c>
      <c r="J385" s="26">
        <f>NewSKULighting!J487</f>
        <v>0</v>
      </c>
      <c r="K385" s="26" t="str">
        <f>NewSKULighting!K487</f>
        <v/>
      </c>
      <c r="L385" s="26" t="str">
        <f>NewSKULighting!L487</f>
        <v/>
      </c>
      <c r="M385" s="26" t="str">
        <f>NewSKULighting!M487</f>
        <v>None</v>
      </c>
      <c r="N385" s="26">
        <f>NewSKULighting!N487</f>
        <v>0</v>
      </c>
      <c r="O385" s="26">
        <f>NewSKULighting!O487</f>
        <v>0</v>
      </c>
      <c r="P385" s="26">
        <f ca="1">NewSKULighting!P487</f>
        <v>0</v>
      </c>
      <c r="Q385" s="26">
        <f>NewSKULighting!Q487</f>
        <v>0</v>
      </c>
      <c r="R385" s="26">
        <f ca="1">NewSKULighting!R487</f>
        <v>0</v>
      </c>
      <c r="S385" s="26">
        <f>NewSKULighting!Y487</f>
        <v>0</v>
      </c>
      <c r="T385" s="26" t="str">
        <f ca="1">NewSKULighting!Z487</f>
        <v/>
      </c>
      <c r="U385" s="26">
        <f ca="1">NewSKULighting!AA487</f>
        <v>0</v>
      </c>
      <c r="V385" s="209" t="str">
        <f ca="1">NewSKULighting!AC487</f>
        <v/>
      </c>
      <c r="W385" s="209" t="str">
        <f ca="1">NewSKULighting!AD487</f>
        <v/>
      </c>
      <c r="X385" s="209" t="str">
        <f ca="1">NewSKULighting!AE487</f>
        <v/>
      </c>
      <c r="Y385" s="209">
        <f ca="1">NewSKULighting!AF487</f>
        <v>0</v>
      </c>
      <c r="Z385" s="209" t="str">
        <f>NewSKULighting!AH487</f>
        <v/>
      </c>
      <c r="AA385" s="209">
        <f>NewSKULighting!AI487</f>
        <v>0</v>
      </c>
      <c r="AB385" s="209" t="str">
        <f>NewSKULighting!AJ487</f>
        <v>NA</v>
      </c>
      <c r="AC385" s="209" t="str">
        <f>NewSKULighting!AK487</f>
        <v/>
      </c>
      <c r="AD385" s="209">
        <f ca="1">NewSKULighting!AL487</f>
        <v>0</v>
      </c>
    </row>
    <row r="386" spans="1:30" x14ac:dyDescent="0.35">
      <c r="A386" s="26">
        <f>NewSKULighting!A488</f>
        <v>0</v>
      </c>
      <c r="B386" s="26">
        <f>NewSKULighting!B488</f>
        <v>0</v>
      </c>
      <c r="C386" s="26">
        <f>NewSKULighting!C488</f>
        <v>0</v>
      </c>
      <c r="D386" s="26">
        <f>NewSKULighting!D488</f>
        <v>0</v>
      </c>
      <c r="E386" s="26">
        <f>NewSKULighting!E488</f>
        <v>0</v>
      </c>
      <c r="F386" s="26" t="str">
        <f ca="1">NewSKULighting!F488</f>
        <v/>
      </c>
      <c r="G386" s="26" t="str">
        <f>NewSKULighting!G488</f>
        <v>None</v>
      </c>
      <c r="H386" s="26">
        <f>NewSKULighting!H488</f>
        <v>0</v>
      </c>
      <c r="I386" s="26" t="str">
        <f>NewSKULighting!I488</f>
        <v/>
      </c>
      <c r="J386" s="26">
        <f>NewSKULighting!J488</f>
        <v>0</v>
      </c>
      <c r="K386" s="26" t="str">
        <f>NewSKULighting!K488</f>
        <v/>
      </c>
      <c r="L386" s="26" t="str">
        <f>NewSKULighting!L488</f>
        <v/>
      </c>
      <c r="M386" s="26" t="str">
        <f>NewSKULighting!M488</f>
        <v>None</v>
      </c>
      <c r="N386" s="26">
        <f>NewSKULighting!N488</f>
        <v>0</v>
      </c>
      <c r="O386" s="26">
        <f>NewSKULighting!O488</f>
        <v>0</v>
      </c>
      <c r="P386" s="26">
        <f ca="1">NewSKULighting!P488</f>
        <v>0</v>
      </c>
      <c r="Q386" s="26">
        <f>NewSKULighting!Q488</f>
        <v>0</v>
      </c>
      <c r="R386" s="26">
        <f ca="1">NewSKULighting!R488</f>
        <v>0</v>
      </c>
      <c r="S386" s="26">
        <f>NewSKULighting!Y488</f>
        <v>0</v>
      </c>
      <c r="T386" s="26" t="str">
        <f ca="1">NewSKULighting!Z488</f>
        <v/>
      </c>
      <c r="U386" s="26">
        <f ca="1">NewSKULighting!AA488</f>
        <v>0</v>
      </c>
      <c r="V386" s="209" t="str">
        <f ca="1">NewSKULighting!AC488</f>
        <v/>
      </c>
      <c r="W386" s="209" t="str">
        <f ca="1">NewSKULighting!AD488</f>
        <v/>
      </c>
      <c r="X386" s="209" t="str">
        <f ca="1">NewSKULighting!AE488</f>
        <v/>
      </c>
      <c r="Y386" s="209">
        <f ca="1">NewSKULighting!AF488</f>
        <v>0</v>
      </c>
      <c r="Z386" s="209" t="str">
        <f>NewSKULighting!AH488</f>
        <v/>
      </c>
      <c r="AA386" s="209">
        <f>NewSKULighting!AI488</f>
        <v>0</v>
      </c>
      <c r="AB386" s="209" t="str">
        <f>NewSKULighting!AJ488</f>
        <v>NA</v>
      </c>
      <c r="AC386" s="209" t="str">
        <f>NewSKULighting!AK488</f>
        <v/>
      </c>
      <c r="AD386" s="209">
        <f ca="1">NewSKULighting!AL488</f>
        <v>0</v>
      </c>
    </row>
    <row r="387" spans="1:30" x14ac:dyDescent="0.35">
      <c r="A387" s="26">
        <f>NewSKULighting!A489</f>
        <v>0</v>
      </c>
      <c r="B387" s="26">
        <f>NewSKULighting!B489</f>
        <v>0</v>
      </c>
      <c r="C387" s="26">
        <f>NewSKULighting!C489</f>
        <v>0</v>
      </c>
      <c r="D387" s="26">
        <f>NewSKULighting!D489</f>
        <v>0</v>
      </c>
      <c r="E387" s="26">
        <f>NewSKULighting!E489</f>
        <v>0</v>
      </c>
      <c r="F387" s="26" t="str">
        <f ca="1">NewSKULighting!F489</f>
        <v/>
      </c>
      <c r="G387" s="26" t="str">
        <f>NewSKULighting!G489</f>
        <v>None</v>
      </c>
      <c r="H387" s="26">
        <f>NewSKULighting!H489</f>
        <v>0</v>
      </c>
      <c r="I387" s="26" t="str">
        <f>NewSKULighting!I489</f>
        <v/>
      </c>
      <c r="J387" s="26">
        <f>NewSKULighting!J489</f>
        <v>0</v>
      </c>
      <c r="K387" s="26" t="str">
        <f>NewSKULighting!K489</f>
        <v/>
      </c>
      <c r="L387" s="26" t="str">
        <f>NewSKULighting!L489</f>
        <v/>
      </c>
      <c r="M387" s="26" t="str">
        <f>NewSKULighting!M489</f>
        <v>None</v>
      </c>
      <c r="N387" s="26">
        <f>NewSKULighting!N489</f>
        <v>0</v>
      </c>
      <c r="O387" s="26">
        <f>NewSKULighting!O489</f>
        <v>0</v>
      </c>
      <c r="P387" s="26">
        <f ca="1">NewSKULighting!P489</f>
        <v>0</v>
      </c>
      <c r="Q387" s="26">
        <f>NewSKULighting!Q489</f>
        <v>0</v>
      </c>
      <c r="R387" s="26">
        <f ca="1">NewSKULighting!R489</f>
        <v>0</v>
      </c>
      <c r="S387" s="26">
        <f>NewSKULighting!Y489</f>
        <v>0</v>
      </c>
      <c r="T387" s="26" t="str">
        <f ca="1">NewSKULighting!Z489</f>
        <v/>
      </c>
      <c r="U387" s="26">
        <f ca="1">NewSKULighting!AA489</f>
        <v>0</v>
      </c>
      <c r="V387" s="209" t="str">
        <f ca="1">NewSKULighting!AC489</f>
        <v/>
      </c>
      <c r="W387" s="209" t="str">
        <f ca="1">NewSKULighting!AD489</f>
        <v/>
      </c>
      <c r="X387" s="209" t="str">
        <f ca="1">NewSKULighting!AE489</f>
        <v/>
      </c>
      <c r="Y387" s="209">
        <f ca="1">NewSKULighting!AF489</f>
        <v>0</v>
      </c>
      <c r="Z387" s="209" t="str">
        <f>NewSKULighting!AH489</f>
        <v/>
      </c>
      <c r="AA387" s="209">
        <f>NewSKULighting!AI489</f>
        <v>0</v>
      </c>
      <c r="AB387" s="209" t="str">
        <f>NewSKULighting!AJ489</f>
        <v>NA</v>
      </c>
      <c r="AC387" s="209" t="str">
        <f>NewSKULighting!AK489</f>
        <v/>
      </c>
      <c r="AD387" s="209">
        <f ca="1">NewSKULighting!AL489</f>
        <v>0</v>
      </c>
    </row>
    <row r="388" spans="1:30" x14ac:dyDescent="0.35">
      <c r="A388" s="26">
        <f>NewSKULighting!A490</f>
        <v>0</v>
      </c>
      <c r="B388" s="26">
        <f>NewSKULighting!B490</f>
        <v>0</v>
      </c>
      <c r="C388" s="26">
        <f>NewSKULighting!C490</f>
        <v>0</v>
      </c>
      <c r="D388" s="26">
        <f>NewSKULighting!D490</f>
        <v>0</v>
      </c>
      <c r="E388" s="26">
        <f>NewSKULighting!E490</f>
        <v>0</v>
      </c>
      <c r="F388" s="26" t="str">
        <f ca="1">NewSKULighting!F490</f>
        <v/>
      </c>
      <c r="G388" s="26" t="str">
        <f>NewSKULighting!G490</f>
        <v>None</v>
      </c>
      <c r="H388" s="26">
        <f>NewSKULighting!H490</f>
        <v>0</v>
      </c>
      <c r="I388" s="26" t="str">
        <f>NewSKULighting!I490</f>
        <v/>
      </c>
      <c r="J388" s="26">
        <f>NewSKULighting!J490</f>
        <v>0</v>
      </c>
      <c r="K388" s="26" t="str">
        <f>NewSKULighting!K490</f>
        <v/>
      </c>
      <c r="L388" s="26" t="str">
        <f>NewSKULighting!L490</f>
        <v/>
      </c>
      <c r="M388" s="26" t="str">
        <f>NewSKULighting!M490</f>
        <v>None</v>
      </c>
      <c r="N388" s="26">
        <f>NewSKULighting!N490</f>
        <v>0</v>
      </c>
      <c r="O388" s="26">
        <f>NewSKULighting!O490</f>
        <v>0</v>
      </c>
      <c r="P388" s="26">
        <f ca="1">NewSKULighting!P490</f>
        <v>0</v>
      </c>
      <c r="Q388" s="26">
        <f>NewSKULighting!Q490</f>
        <v>0</v>
      </c>
      <c r="R388" s="26">
        <f ca="1">NewSKULighting!R490</f>
        <v>0</v>
      </c>
      <c r="S388" s="26">
        <f>NewSKULighting!Y490</f>
        <v>0</v>
      </c>
      <c r="T388" s="26" t="str">
        <f ca="1">NewSKULighting!Z490</f>
        <v/>
      </c>
      <c r="U388" s="26">
        <f ca="1">NewSKULighting!AA490</f>
        <v>0</v>
      </c>
      <c r="V388" s="209" t="str">
        <f ca="1">NewSKULighting!AC490</f>
        <v/>
      </c>
      <c r="W388" s="209" t="str">
        <f ca="1">NewSKULighting!AD490</f>
        <v/>
      </c>
      <c r="X388" s="209" t="str">
        <f ca="1">NewSKULighting!AE490</f>
        <v/>
      </c>
      <c r="Y388" s="209">
        <f ca="1">NewSKULighting!AF490</f>
        <v>0</v>
      </c>
      <c r="Z388" s="209" t="str">
        <f>NewSKULighting!AH490</f>
        <v/>
      </c>
      <c r="AA388" s="209">
        <f>NewSKULighting!AI490</f>
        <v>0</v>
      </c>
      <c r="AB388" s="209" t="str">
        <f>NewSKULighting!AJ490</f>
        <v>NA</v>
      </c>
      <c r="AC388" s="209" t="str">
        <f>NewSKULighting!AK490</f>
        <v/>
      </c>
      <c r="AD388" s="209">
        <f ca="1">NewSKULighting!AL490</f>
        <v>0</v>
      </c>
    </row>
    <row r="389" spans="1:30" x14ac:dyDescent="0.35">
      <c r="A389" s="26">
        <f>NewSKULighting!A491</f>
        <v>0</v>
      </c>
      <c r="B389" s="26">
        <f>NewSKULighting!B491</f>
        <v>0</v>
      </c>
      <c r="C389" s="26">
        <f>NewSKULighting!C491</f>
        <v>0</v>
      </c>
      <c r="D389" s="26">
        <f>NewSKULighting!D491</f>
        <v>0</v>
      </c>
      <c r="E389" s="26">
        <f>NewSKULighting!E491</f>
        <v>0</v>
      </c>
      <c r="F389" s="26" t="str">
        <f ca="1">NewSKULighting!F491</f>
        <v/>
      </c>
      <c r="G389" s="26" t="str">
        <f>NewSKULighting!G491</f>
        <v>None</v>
      </c>
      <c r="H389" s="26">
        <f>NewSKULighting!H491</f>
        <v>0</v>
      </c>
      <c r="I389" s="26" t="str">
        <f>NewSKULighting!I491</f>
        <v/>
      </c>
      <c r="J389" s="26">
        <f>NewSKULighting!J491</f>
        <v>0</v>
      </c>
      <c r="K389" s="26" t="str">
        <f>NewSKULighting!K491</f>
        <v/>
      </c>
      <c r="L389" s="26" t="str">
        <f>NewSKULighting!L491</f>
        <v/>
      </c>
      <c r="M389" s="26" t="str">
        <f>NewSKULighting!M491</f>
        <v>None</v>
      </c>
      <c r="N389" s="26">
        <f>NewSKULighting!N491</f>
        <v>0</v>
      </c>
      <c r="O389" s="26">
        <f>NewSKULighting!O491</f>
        <v>0</v>
      </c>
      <c r="P389" s="26">
        <f ca="1">NewSKULighting!P491</f>
        <v>0</v>
      </c>
      <c r="Q389" s="26">
        <f>NewSKULighting!Q491</f>
        <v>0</v>
      </c>
      <c r="R389" s="26">
        <f ca="1">NewSKULighting!R491</f>
        <v>0</v>
      </c>
      <c r="S389" s="26">
        <f>NewSKULighting!Y491</f>
        <v>0</v>
      </c>
      <c r="T389" s="26" t="str">
        <f ca="1">NewSKULighting!Z491</f>
        <v/>
      </c>
      <c r="U389" s="26">
        <f ca="1">NewSKULighting!AA491</f>
        <v>0</v>
      </c>
      <c r="V389" s="209" t="str">
        <f ca="1">NewSKULighting!AC491</f>
        <v/>
      </c>
      <c r="W389" s="209" t="str">
        <f ca="1">NewSKULighting!AD491</f>
        <v/>
      </c>
      <c r="X389" s="209" t="str">
        <f ca="1">NewSKULighting!AE491</f>
        <v/>
      </c>
      <c r="Y389" s="209">
        <f ca="1">NewSKULighting!AF491</f>
        <v>0</v>
      </c>
      <c r="Z389" s="209" t="str">
        <f>NewSKULighting!AH491</f>
        <v/>
      </c>
      <c r="AA389" s="209">
        <f>NewSKULighting!AI491</f>
        <v>0</v>
      </c>
      <c r="AB389" s="209" t="str">
        <f>NewSKULighting!AJ491</f>
        <v>NA</v>
      </c>
      <c r="AC389" s="209" t="str">
        <f>NewSKULighting!AK491</f>
        <v/>
      </c>
      <c r="AD389" s="209">
        <f ca="1">NewSKULighting!AL491</f>
        <v>0</v>
      </c>
    </row>
    <row r="390" spans="1:30" x14ac:dyDescent="0.35">
      <c r="A390" s="26">
        <f>NewSKULighting!A492</f>
        <v>0</v>
      </c>
      <c r="B390" s="26">
        <f>NewSKULighting!B492</f>
        <v>0</v>
      </c>
      <c r="C390" s="26">
        <f>NewSKULighting!C492</f>
        <v>0</v>
      </c>
      <c r="D390" s="26">
        <f>NewSKULighting!D492</f>
        <v>0</v>
      </c>
      <c r="E390" s="26">
        <f>NewSKULighting!E492</f>
        <v>0</v>
      </c>
      <c r="F390" s="26" t="str">
        <f ca="1">NewSKULighting!F492</f>
        <v/>
      </c>
      <c r="G390" s="26" t="str">
        <f>NewSKULighting!G492</f>
        <v>None</v>
      </c>
      <c r="H390" s="26">
        <f>NewSKULighting!H492</f>
        <v>0</v>
      </c>
      <c r="I390" s="26" t="str">
        <f>NewSKULighting!I492</f>
        <v/>
      </c>
      <c r="J390" s="26">
        <f>NewSKULighting!J492</f>
        <v>0</v>
      </c>
      <c r="K390" s="26" t="str">
        <f>NewSKULighting!K492</f>
        <v/>
      </c>
      <c r="L390" s="26" t="str">
        <f>NewSKULighting!L492</f>
        <v/>
      </c>
      <c r="M390" s="26" t="str">
        <f>NewSKULighting!M492</f>
        <v>None</v>
      </c>
      <c r="N390" s="26">
        <f>NewSKULighting!N492</f>
        <v>0</v>
      </c>
      <c r="O390" s="26">
        <f>NewSKULighting!O492</f>
        <v>0</v>
      </c>
      <c r="P390" s="26">
        <f ca="1">NewSKULighting!P492</f>
        <v>0</v>
      </c>
      <c r="Q390" s="26">
        <f>NewSKULighting!Q492</f>
        <v>0</v>
      </c>
      <c r="R390" s="26">
        <f ca="1">NewSKULighting!R492</f>
        <v>0</v>
      </c>
      <c r="S390" s="26">
        <f>NewSKULighting!Y492</f>
        <v>0</v>
      </c>
      <c r="T390" s="26" t="str">
        <f ca="1">NewSKULighting!Z492</f>
        <v/>
      </c>
      <c r="U390" s="26">
        <f ca="1">NewSKULighting!AA492</f>
        <v>0</v>
      </c>
      <c r="V390" s="209" t="str">
        <f ca="1">NewSKULighting!AC492</f>
        <v/>
      </c>
      <c r="W390" s="209" t="str">
        <f ca="1">NewSKULighting!AD492</f>
        <v/>
      </c>
      <c r="X390" s="209" t="str">
        <f ca="1">NewSKULighting!AE492</f>
        <v/>
      </c>
      <c r="Y390" s="209">
        <f ca="1">NewSKULighting!AF492</f>
        <v>0</v>
      </c>
      <c r="Z390" s="209" t="str">
        <f>NewSKULighting!AH492</f>
        <v/>
      </c>
      <c r="AA390" s="209">
        <f>NewSKULighting!AI492</f>
        <v>0</v>
      </c>
      <c r="AB390" s="209" t="str">
        <f>NewSKULighting!AJ492</f>
        <v>NA</v>
      </c>
      <c r="AC390" s="209" t="str">
        <f>NewSKULighting!AK492</f>
        <v/>
      </c>
      <c r="AD390" s="209">
        <f ca="1">NewSKULighting!AL492</f>
        <v>0</v>
      </c>
    </row>
    <row r="391" spans="1:30" x14ac:dyDescent="0.35">
      <c r="A391" s="26">
        <f>NewSKULighting!A493</f>
        <v>0</v>
      </c>
      <c r="B391" s="26">
        <f>NewSKULighting!B493</f>
        <v>0</v>
      </c>
      <c r="C391" s="26">
        <f>NewSKULighting!C493</f>
        <v>0</v>
      </c>
      <c r="D391" s="26">
        <f>NewSKULighting!D493</f>
        <v>0</v>
      </c>
      <c r="E391" s="26">
        <f>NewSKULighting!E493</f>
        <v>0</v>
      </c>
      <c r="F391" s="26" t="str">
        <f ca="1">NewSKULighting!F493</f>
        <v/>
      </c>
      <c r="G391" s="26" t="str">
        <f>NewSKULighting!G493</f>
        <v>None</v>
      </c>
      <c r="H391" s="26">
        <f>NewSKULighting!H493</f>
        <v>0</v>
      </c>
      <c r="I391" s="26" t="str">
        <f>NewSKULighting!I493</f>
        <v/>
      </c>
      <c r="J391" s="26">
        <f>NewSKULighting!J493</f>
        <v>0</v>
      </c>
      <c r="K391" s="26" t="str">
        <f>NewSKULighting!K493</f>
        <v/>
      </c>
      <c r="L391" s="26" t="str">
        <f>NewSKULighting!L493</f>
        <v/>
      </c>
      <c r="M391" s="26" t="str">
        <f>NewSKULighting!M493</f>
        <v>None</v>
      </c>
      <c r="N391" s="26">
        <f>NewSKULighting!N493</f>
        <v>0</v>
      </c>
      <c r="O391" s="26">
        <f>NewSKULighting!O493</f>
        <v>0</v>
      </c>
      <c r="P391" s="26">
        <f ca="1">NewSKULighting!P493</f>
        <v>0</v>
      </c>
      <c r="Q391" s="26">
        <f>NewSKULighting!Q493</f>
        <v>0</v>
      </c>
      <c r="R391" s="26">
        <f ca="1">NewSKULighting!R493</f>
        <v>0</v>
      </c>
      <c r="S391" s="26">
        <f>NewSKULighting!Y493</f>
        <v>0</v>
      </c>
      <c r="T391" s="26" t="str">
        <f ca="1">NewSKULighting!Z493</f>
        <v/>
      </c>
      <c r="U391" s="26">
        <f ca="1">NewSKULighting!AA493</f>
        <v>0</v>
      </c>
      <c r="V391" s="209" t="str">
        <f ca="1">NewSKULighting!AC493</f>
        <v/>
      </c>
      <c r="W391" s="209" t="str">
        <f ca="1">NewSKULighting!AD493</f>
        <v/>
      </c>
      <c r="X391" s="209" t="str">
        <f ca="1">NewSKULighting!AE493</f>
        <v/>
      </c>
      <c r="Y391" s="209">
        <f ca="1">NewSKULighting!AF493</f>
        <v>0</v>
      </c>
      <c r="Z391" s="209" t="str">
        <f>NewSKULighting!AH493</f>
        <v/>
      </c>
      <c r="AA391" s="209">
        <f>NewSKULighting!AI493</f>
        <v>0</v>
      </c>
      <c r="AB391" s="209" t="str">
        <f>NewSKULighting!AJ493</f>
        <v>NA</v>
      </c>
      <c r="AC391" s="209" t="str">
        <f>NewSKULighting!AK493</f>
        <v/>
      </c>
      <c r="AD391" s="209">
        <f ca="1">NewSKULighting!AL493</f>
        <v>0</v>
      </c>
    </row>
    <row r="392" spans="1:30" x14ac:dyDescent="0.35">
      <c r="A392" s="26">
        <f>NewSKULighting!A494</f>
        <v>0</v>
      </c>
      <c r="B392" s="26">
        <f>NewSKULighting!B494</f>
        <v>0</v>
      </c>
      <c r="C392" s="26">
        <f>NewSKULighting!C494</f>
        <v>0</v>
      </c>
      <c r="D392" s="26">
        <f>NewSKULighting!D494</f>
        <v>0</v>
      </c>
      <c r="E392" s="26">
        <f>NewSKULighting!E494</f>
        <v>0</v>
      </c>
      <c r="F392" s="26" t="str">
        <f ca="1">NewSKULighting!F494</f>
        <v/>
      </c>
      <c r="G392" s="26" t="str">
        <f>NewSKULighting!G494</f>
        <v>None</v>
      </c>
      <c r="H392" s="26">
        <f>NewSKULighting!H494</f>
        <v>0</v>
      </c>
      <c r="I392" s="26" t="str">
        <f>NewSKULighting!I494</f>
        <v/>
      </c>
      <c r="J392" s="26">
        <f>NewSKULighting!J494</f>
        <v>0</v>
      </c>
      <c r="K392" s="26" t="str">
        <f>NewSKULighting!K494</f>
        <v/>
      </c>
      <c r="L392" s="26" t="str">
        <f>NewSKULighting!L494</f>
        <v/>
      </c>
      <c r="M392" s="26" t="str">
        <f>NewSKULighting!M494</f>
        <v>None</v>
      </c>
      <c r="N392" s="26">
        <f>NewSKULighting!N494</f>
        <v>0</v>
      </c>
      <c r="O392" s="26">
        <f>NewSKULighting!O494</f>
        <v>0</v>
      </c>
      <c r="P392" s="26">
        <f ca="1">NewSKULighting!P494</f>
        <v>0</v>
      </c>
      <c r="Q392" s="26">
        <f>NewSKULighting!Q494</f>
        <v>0</v>
      </c>
      <c r="R392" s="26">
        <f ca="1">NewSKULighting!R494</f>
        <v>0</v>
      </c>
      <c r="S392" s="26">
        <f>NewSKULighting!Y494</f>
        <v>0</v>
      </c>
      <c r="T392" s="26" t="str">
        <f ca="1">NewSKULighting!Z494</f>
        <v/>
      </c>
      <c r="U392" s="26">
        <f ca="1">NewSKULighting!AA494</f>
        <v>0</v>
      </c>
      <c r="V392" s="209" t="str">
        <f ca="1">NewSKULighting!AC494</f>
        <v/>
      </c>
      <c r="W392" s="209" t="str">
        <f ca="1">NewSKULighting!AD494</f>
        <v/>
      </c>
      <c r="X392" s="209" t="str">
        <f ca="1">NewSKULighting!AE494</f>
        <v/>
      </c>
      <c r="Y392" s="209">
        <f ca="1">NewSKULighting!AF494</f>
        <v>0</v>
      </c>
      <c r="Z392" s="209" t="str">
        <f>NewSKULighting!AH494</f>
        <v/>
      </c>
      <c r="AA392" s="209">
        <f>NewSKULighting!AI494</f>
        <v>0</v>
      </c>
      <c r="AB392" s="209" t="str">
        <f>NewSKULighting!AJ494</f>
        <v>NA</v>
      </c>
      <c r="AC392" s="209" t="str">
        <f>NewSKULighting!AK494</f>
        <v/>
      </c>
      <c r="AD392" s="209">
        <f ca="1">NewSKULighting!AL494</f>
        <v>0</v>
      </c>
    </row>
    <row r="393" spans="1:30" x14ac:dyDescent="0.35">
      <c r="A393" s="26">
        <f>NewSKULighting!A495</f>
        <v>0</v>
      </c>
      <c r="B393" s="26">
        <f>NewSKULighting!B495</f>
        <v>0</v>
      </c>
      <c r="C393" s="26">
        <f>NewSKULighting!C495</f>
        <v>0</v>
      </c>
      <c r="D393" s="26">
        <f>NewSKULighting!D495</f>
        <v>0</v>
      </c>
      <c r="E393" s="26">
        <f>NewSKULighting!E495</f>
        <v>0</v>
      </c>
      <c r="F393" s="26" t="str">
        <f ca="1">NewSKULighting!F495</f>
        <v/>
      </c>
      <c r="G393" s="26" t="str">
        <f>NewSKULighting!G495</f>
        <v>None</v>
      </c>
      <c r="H393" s="26">
        <f>NewSKULighting!H495</f>
        <v>0</v>
      </c>
      <c r="I393" s="26" t="str">
        <f>NewSKULighting!I495</f>
        <v/>
      </c>
      <c r="J393" s="26">
        <f>NewSKULighting!J495</f>
        <v>0</v>
      </c>
      <c r="K393" s="26" t="str">
        <f>NewSKULighting!K495</f>
        <v/>
      </c>
      <c r="L393" s="26" t="str">
        <f>NewSKULighting!L495</f>
        <v/>
      </c>
      <c r="M393" s="26" t="str">
        <f>NewSKULighting!M495</f>
        <v>None</v>
      </c>
      <c r="N393" s="26">
        <f>NewSKULighting!N495</f>
        <v>0</v>
      </c>
      <c r="O393" s="26">
        <f>NewSKULighting!O495</f>
        <v>0</v>
      </c>
      <c r="P393" s="26">
        <f ca="1">NewSKULighting!P495</f>
        <v>0</v>
      </c>
      <c r="Q393" s="26">
        <f>NewSKULighting!Q495</f>
        <v>0</v>
      </c>
      <c r="R393" s="26">
        <f ca="1">NewSKULighting!R495</f>
        <v>0</v>
      </c>
      <c r="S393" s="26">
        <f>NewSKULighting!Y495</f>
        <v>0</v>
      </c>
      <c r="T393" s="26" t="str">
        <f ca="1">NewSKULighting!Z495</f>
        <v/>
      </c>
      <c r="U393" s="26">
        <f ca="1">NewSKULighting!AA495</f>
        <v>0</v>
      </c>
      <c r="V393" s="209" t="str">
        <f ca="1">NewSKULighting!AC495</f>
        <v/>
      </c>
      <c r="W393" s="209" t="str">
        <f ca="1">NewSKULighting!AD495</f>
        <v/>
      </c>
      <c r="X393" s="209" t="str">
        <f ca="1">NewSKULighting!AE495</f>
        <v/>
      </c>
      <c r="Y393" s="209">
        <f ca="1">NewSKULighting!AF495</f>
        <v>0</v>
      </c>
      <c r="Z393" s="209" t="str">
        <f>NewSKULighting!AH495</f>
        <v/>
      </c>
      <c r="AA393" s="209">
        <f>NewSKULighting!AI495</f>
        <v>0</v>
      </c>
      <c r="AB393" s="209" t="str">
        <f>NewSKULighting!AJ495</f>
        <v>NA</v>
      </c>
      <c r="AC393" s="209" t="str">
        <f>NewSKULighting!AK495</f>
        <v/>
      </c>
      <c r="AD393" s="209">
        <f ca="1">NewSKULighting!AL495</f>
        <v>0</v>
      </c>
    </row>
    <row r="394" spans="1:30" x14ac:dyDescent="0.35">
      <c r="A394" s="26">
        <f>NewSKULighting!A496</f>
        <v>0</v>
      </c>
      <c r="B394" s="26">
        <f>NewSKULighting!B496</f>
        <v>0</v>
      </c>
      <c r="C394" s="26">
        <f>NewSKULighting!C496</f>
        <v>0</v>
      </c>
      <c r="D394" s="26">
        <f>NewSKULighting!D496</f>
        <v>0</v>
      </c>
      <c r="E394" s="26">
        <f>NewSKULighting!E496</f>
        <v>0</v>
      </c>
      <c r="F394" s="26" t="str">
        <f ca="1">NewSKULighting!F496</f>
        <v/>
      </c>
      <c r="G394" s="26" t="str">
        <f>NewSKULighting!G496</f>
        <v>None</v>
      </c>
      <c r="H394" s="26">
        <f>NewSKULighting!H496</f>
        <v>0</v>
      </c>
      <c r="I394" s="26" t="str">
        <f>NewSKULighting!I496</f>
        <v/>
      </c>
      <c r="J394" s="26">
        <f>NewSKULighting!J496</f>
        <v>0</v>
      </c>
      <c r="K394" s="26" t="str">
        <f>NewSKULighting!K496</f>
        <v/>
      </c>
      <c r="L394" s="26" t="str">
        <f>NewSKULighting!L496</f>
        <v/>
      </c>
      <c r="M394" s="26" t="str">
        <f>NewSKULighting!M496</f>
        <v>None</v>
      </c>
      <c r="N394" s="26">
        <f>NewSKULighting!N496</f>
        <v>0</v>
      </c>
      <c r="O394" s="26">
        <f>NewSKULighting!O496</f>
        <v>0</v>
      </c>
      <c r="P394" s="26">
        <f ca="1">NewSKULighting!P496</f>
        <v>0</v>
      </c>
      <c r="Q394" s="26">
        <f>NewSKULighting!Q496</f>
        <v>0</v>
      </c>
      <c r="R394" s="26">
        <f ca="1">NewSKULighting!R496</f>
        <v>0</v>
      </c>
      <c r="S394" s="26">
        <f>NewSKULighting!Y496</f>
        <v>0</v>
      </c>
      <c r="T394" s="26" t="str">
        <f ca="1">NewSKULighting!Z496</f>
        <v/>
      </c>
      <c r="U394" s="26">
        <f ca="1">NewSKULighting!AA496</f>
        <v>0</v>
      </c>
      <c r="V394" s="209" t="str">
        <f ca="1">NewSKULighting!AC496</f>
        <v/>
      </c>
      <c r="W394" s="209" t="str">
        <f ca="1">NewSKULighting!AD496</f>
        <v/>
      </c>
      <c r="X394" s="209" t="str">
        <f ca="1">NewSKULighting!AE496</f>
        <v/>
      </c>
      <c r="Y394" s="209">
        <f ca="1">NewSKULighting!AF496</f>
        <v>0</v>
      </c>
      <c r="Z394" s="209" t="str">
        <f>NewSKULighting!AH496</f>
        <v/>
      </c>
      <c r="AA394" s="209">
        <f>NewSKULighting!AI496</f>
        <v>0</v>
      </c>
      <c r="AB394" s="209" t="str">
        <f>NewSKULighting!AJ496</f>
        <v>NA</v>
      </c>
      <c r="AC394" s="209" t="str">
        <f>NewSKULighting!AK496</f>
        <v/>
      </c>
      <c r="AD394" s="209">
        <f ca="1">NewSKULighting!AL496</f>
        <v>0</v>
      </c>
    </row>
    <row r="395" spans="1:30" x14ac:dyDescent="0.35">
      <c r="A395" s="26">
        <f>NewSKULighting!A497</f>
        <v>0</v>
      </c>
      <c r="B395" s="26">
        <f>NewSKULighting!B497</f>
        <v>0</v>
      </c>
      <c r="C395" s="26">
        <f>NewSKULighting!C497</f>
        <v>0</v>
      </c>
      <c r="D395" s="26">
        <f>NewSKULighting!D497</f>
        <v>0</v>
      </c>
      <c r="E395" s="26">
        <f>NewSKULighting!E497</f>
        <v>0</v>
      </c>
      <c r="F395" s="26" t="str">
        <f ca="1">NewSKULighting!F497</f>
        <v/>
      </c>
      <c r="G395" s="26" t="str">
        <f>NewSKULighting!G497</f>
        <v>None</v>
      </c>
      <c r="H395" s="26">
        <f>NewSKULighting!H497</f>
        <v>0</v>
      </c>
      <c r="I395" s="26" t="str">
        <f>NewSKULighting!I497</f>
        <v/>
      </c>
      <c r="J395" s="26">
        <f>NewSKULighting!J497</f>
        <v>0</v>
      </c>
      <c r="K395" s="26" t="str">
        <f>NewSKULighting!K497</f>
        <v/>
      </c>
      <c r="L395" s="26" t="str">
        <f>NewSKULighting!L497</f>
        <v/>
      </c>
      <c r="M395" s="26" t="str">
        <f>NewSKULighting!M497</f>
        <v>None</v>
      </c>
      <c r="N395" s="26">
        <f>NewSKULighting!N497</f>
        <v>0</v>
      </c>
      <c r="O395" s="26">
        <f>NewSKULighting!O497</f>
        <v>0</v>
      </c>
      <c r="P395" s="26">
        <f ca="1">NewSKULighting!P497</f>
        <v>0</v>
      </c>
      <c r="Q395" s="26">
        <f>NewSKULighting!Q497</f>
        <v>0</v>
      </c>
      <c r="R395" s="26">
        <f ca="1">NewSKULighting!R497</f>
        <v>0</v>
      </c>
      <c r="S395" s="26">
        <f>NewSKULighting!Y497</f>
        <v>0</v>
      </c>
      <c r="T395" s="26" t="str">
        <f ca="1">NewSKULighting!Z497</f>
        <v/>
      </c>
      <c r="U395" s="26">
        <f ca="1">NewSKULighting!AA497</f>
        <v>0</v>
      </c>
      <c r="V395" s="209" t="str">
        <f ca="1">NewSKULighting!AC497</f>
        <v/>
      </c>
      <c r="W395" s="209" t="str">
        <f ca="1">NewSKULighting!AD497</f>
        <v/>
      </c>
      <c r="X395" s="209" t="str">
        <f ca="1">NewSKULighting!AE497</f>
        <v/>
      </c>
      <c r="Y395" s="209">
        <f ca="1">NewSKULighting!AF497</f>
        <v>0</v>
      </c>
      <c r="Z395" s="209" t="str">
        <f>NewSKULighting!AH497</f>
        <v/>
      </c>
      <c r="AA395" s="209">
        <f>NewSKULighting!AI497</f>
        <v>0</v>
      </c>
      <c r="AB395" s="209" t="str">
        <f>NewSKULighting!AJ497</f>
        <v>NA</v>
      </c>
      <c r="AC395" s="209" t="str">
        <f>NewSKULighting!AK497</f>
        <v/>
      </c>
      <c r="AD395" s="209">
        <f ca="1">NewSKULighting!AL497</f>
        <v>0</v>
      </c>
    </row>
    <row r="396" spans="1:30" x14ac:dyDescent="0.35">
      <c r="A396" s="26">
        <f>NewSKULighting!A498</f>
        <v>0</v>
      </c>
      <c r="B396" s="26">
        <f>NewSKULighting!B498</f>
        <v>0</v>
      </c>
      <c r="C396" s="26">
        <f>NewSKULighting!C498</f>
        <v>0</v>
      </c>
      <c r="D396" s="26">
        <f>NewSKULighting!D498</f>
        <v>0</v>
      </c>
      <c r="E396" s="26">
        <f>NewSKULighting!E498</f>
        <v>0</v>
      </c>
      <c r="F396" s="26" t="str">
        <f ca="1">NewSKULighting!F498</f>
        <v/>
      </c>
      <c r="G396" s="26" t="str">
        <f>NewSKULighting!G498</f>
        <v>None</v>
      </c>
      <c r="H396" s="26">
        <f>NewSKULighting!H498</f>
        <v>0</v>
      </c>
      <c r="I396" s="26" t="str">
        <f>NewSKULighting!I498</f>
        <v/>
      </c>
      <c r="J396" s="26">
        <f>NewSKULighting!J498</f>
        <v>0</v>
      </c>
      <c r="K396" s="26" t="str">
        <f>NewSKULighting!K498</f>
        <v/>
      </c>
      <c r="L396" s="26" t="str">
        <f>NewSKULighting!L498</f>
        <v/>
      </c>
      <c r="M396" s="26" t="str">
        <f>NewSKULighting!M498</f>
        <v>None</v>
      </c>
      <c r="N396" s="26">
        <f>NewSKULighting!N498</f>
        <v>0</v>
      </c>
      <c r="O396" s="26">
        <f>NewSKULighting!O498</f>
        <v>0</v>
      </c>
      <c r="P396" s="26">
        <f ca="1">NewSKULighting!P498</f>
        <v>0</v>
      </c>
      <c r="Q396" s="26">
        <f>NewSKULighting!Q498</f>
        <v>0</v>
      </c>
      <c r="R396" s="26">
        <f ca="1">NewSKULighting!R498</f>
        <v>0</v>
      </c>
      <c r="S396" s="26">
        <f>NewSKULighting!Y498</f>
        <v>0</v>
      </c>
      <c r="T396" s="26" t="str">
        <f ca="1">NewSKULighting!Z498</f>
        <v/>
      </c>
      <c r="U396" s="26">
        <f ca="1">NewSKULighting!AA498</f>
        <v>0</v>
      </c>
      <c r="V396" s="209" t="str">
        <f ca="1">NewSKULighting!AC498</f>
        <v/>
      </c>
      <c r="W396" s="209" t="str">
        <f ca="1">NewSKULighting!AD498</f>
        <v/>
      </c>
      <c r="X396" s="209" t="str">
        <f ca="1">NewSKULighting!AE498</f>
        <v/>
      </c>
      <c r="Y396" s="209">
        <f ca="1">NewSKULighting!AF498</f>
        <v>0</v>
      </c>
      <c r="Z396" s="209" t="str">
        <f>NewSKULighting!AH498</f>
        <v/>
      </c>
      <c r="AA396" s="209">
        <f>NewSKULighting!AI498</f>
        <v>0</v>
      </c>
      <c r="AB396" s="209" t="str">
        <f>NewSKULighting!AJ498</f>
        <v>NA</v>
      </c>
      <c r="AC396" s="209" t="str">
        <f>NewSKULighting!AK498</f>
        <v/>
      </c>
      <c r="AD396" s="209">
        <f ca="1">NewSKULighting!AL498</f>
        <v>0</v>
      </c>
    </row>
    <row r="397" spans="1:30" x14ac:dyDescent="0.35">
      <c r="A397" s="26">
        <f>NewSKULighting!A499</f>
        <v>0</v>
      </c>
      <c r="B397" s="26">
        <f>NewSKULighting!B499</f>
        <v>0</v>
      </c>
      <c r="C397" s="26">
        <f>NewSKULighting!C499</f>
        <v>0</v>
      </c>
      <c r="D397" s="26">
        <f>NewSKULighting!D499</f>
        <v>0</v>
      </c>
      <c r="E397" s="26">
        <f>NewSKULighting!E499</f>
        <v>0</v>
      </c>
      <c r="F397" s="26" t="str">
        <f ca="1">NewSKULighting!F499</f>
        <v/>
      </c>
      <c r="G397" s="26" t="str">
        <f>NewSKULighting!G499</f>
        <v>None</v>
      </c>
      <c r="H397" s="26">
        <f>NewSKULighting!H499</f>
        <v>0</v>
      </c>
      <c r="I397" s="26" t="str">
        <f>NewSKULighting!I499</f>
        <v/>
      </c>
      <c r="J397" s="26">
        <f>NewSKULighting!J499</f>
        <v>0</v>
      </c>
      <c r="K397" s="26" t="str">
        <f>NewSKULighting!K499</f>
        <v/>
      </c>
      <c r="L397" s="26" t="str">
        <f>NewSKULighting!L499</f>
        <v/>
      </c>
      <c r="M397" s="26" t="str">
        <f>NewSKULighting!M499</f>
        <v>None</v>
      </c>
      <c r="N397" s="26">
        <f>NewSKULighting!N499</f>
        <v>0</v>
      </c>
      <c r="O397" s="26">
        <f>NewSKULighting!O499</f>
        <v>0</v>
      </c>
      <c r="P397" s="26">
        <f ca="1">NewSKULighting!P499</f>
        <v>0</v>
      </c>
      <c r="Q397" s="26">
        <f>NewSKULighting!Q499</f>
        <v>0</v>
      </c>
      <c r="R397" s="26">
        <f ca="1">NewSKULighting!R499</f>
        <v>0</v>
      </c>
      <c r="S397" s="26">
        <f>NewSKULighting!Y499</f>
        <v>0</v>
      </c>
      <c r="T397" s="26" t="str">
        <f ca="1">NewSKULighting!Z499</f>
        <v/>
      </c>
      <c r="U397" s="26">
        <f ca="1">NewSKULighting!AA499</f>
        <v>0</v>
      </c>
      <c r="V397" s="209" t="str">
        <f ca="1">NewSKULighting!AC499</f>
        <v/>
      </c>
      <c r="W397" s="209" t="str">
        <f ca="1">NewSKULighting!AD499</f>
        <v/>
      </c>
      <c r="X397" s="209" t="str">
        <f ca="1">NewSKULighting!AE499</f>
        <v/>
      </c>
      <c r="Y397" s="209">
        <f ca="1">NewSKULighting!AF499</f>
        <v>0</v>
      </c>
      <c r="Z397" s="209" t="str">
        <f>NewSKULighting!AH499</f>
        <v/>
      </c>
      <c r="AA397" s="209">
        <f>NewSKULighting!AI499</f>
        <v>0</v>
      </c>
      <c r="AB397" s="209" t="str">
        <f>NewSKULighting!AJ499</f>
        <v>NA</v>
      </c>
      <c r="AC397" s="209" t="str">
        <f>NewSKULighting!AK499</f>
        <v/>
      </c>
      <c r="AD397" s="209">
        <f ca="1">NewSKULighting!AL499</f>
        <v>0</v>
      </c>
    </row>
    <row r="398" spans="1:30" x14ac:dyDescent="0.35">
      <c r="A398" s="26">
        <f>NewSKULighting!A500</f>
        <v>0</v>
      </c>
      <c r="B398" s="26">
        <f>NewSKULighting!B500</f>
        <v>0</v>
      </c>
      <c r="C398" s="26">
        <f>NewSKULighting!C500</f>
        <v>0</v>
      </c>
      <c r="D398" s="26">
        <f>NewSKULighting!D500</f>
        <v>0</v>
      </c>
      <c r="E398" s="26">
        <f>NewSKULighting!E500</f>
        <v>0</v>
      </c>
      <c r="F398" s="26" t="str">
        <f ca="1">NewSKULighting!F500</f>
        <v/>
      </c>
      <c r="G398" s="26" t="str">
        <f>NewSKULighting!G500</f>
        <v>None</v>
      </c>
      <c r="H398" s="26">
        <f>NewSKULighting!H500</f>
        <v>0</v>
      </c>
      <c r="I398" s="26" t="str">
        <f>NewSKULighting!I500</f>
        <v/>
      </c>
      <c r="J398" s="26">
        <f>NewSKULighting!J500</f>
        <v>0</v>
      </c>
      <c r="K398" s="26" t="str">
        <f>NewSKULighting!K500</f>
        <v/>
      </c>
      <c r="L398" s="26" t="str">
        <f>NewSKULighting!L500</f>
        <v/>
      </c>
      <c r="M398" s="26" t="str">
        <f>NewSKULighting!M500</f>
        <v>None</v>
      </c>
      <c r="N398" s="26">
        <f>NewSKULighting!N500</f>
        <v>0</v>
      </c>
      <c r="O398" s="26">
        <f>NewSKULighting!O500</f>
        <v>0</v>
      </c>
      <c r="P398" s="26">
        <f ca="1">NewSKULighting!P500</f>
        <v>0</v>
      </c>
      <c r="Q398" s="26">
        <f>NewSKULighting!Q500</f>
        <v>0</v>
      </c>
      <c r="R398" s="26">
        <f ca="1">NewSKULighting!R500</f>
        <v>0</v>
      </c>
      <c r="S398" s="26">
        <f>NewSKULighting!Y500</f>
        <v>0</v>
      </c>
      <c r="T398" s="26" t="str">
        <f ca="1">NewSKULighting!Z500</f>
        <v/>
      </c>
      <c r="U398" s="26">
        <f ca="1">NewSKULighting!AA500</f>
        <v>0</v>
      </c>
      <c r="V398" s="209" t="str">
        <f ca="1">NewSKULighting!AC500</f>
        <v/>
      </c>
      <c r="W398" s="209" t="str">
        <f ca="1">NewSKULighting!AD500</f>
        <v/>
      </c>
      <c r="X398" s="209" t="str">
        <f ca="1">NewSKULighting!AE500</f>
        <v/>
      </c>
      <c r="Y398" s="209">
        <f ca="1">NewSKULighting!AF500</f>
        <v>0</v>
      </c>
      <c r="Z398" s="209" t="str">
        <f>NewSKULighting!AH500</f>
        <v/>
      </c>
      <c r="AA398" s="209">
        <f>NewSKULighting!AI500</f>
        <v>0</v>
      </c>
      <c r="AB398" s="209" t="str">
        <f>NewSKULighting!AJ500</f>
        <v>NA</v>
      </c>
      <c r="AC398" s="209" t="str">
        <f>NewSKULighting!AK500</f>
        <v/>
      </c>
      <c r="AD398" s="209">
        <f ca="1">NewSKULighting!AL500</f>
        <v>0</v>
      </c>
    </row>
    <row r="399" spans="1:30" x14ac:dyDescent="0.35">
      <c r="A399" s="26">
        <f>NewSKULighting!A501</f>
        <v>0</v>
      </c>
      <c r="B399" s="26">
        <f>NewSKULighting!B501</f>
        <v>0</v>
      </c>
      <c r="C399" s="26">
        <f>NewSKULighting!C501</f>
        <v>0</v>
      </c>
      <c r="D399" s="26">
        <f>NewSKULighting!D501</f>
        <v>0</v>
      </c>
      <c r="E399" s="26">
        <f>NewSKULighting!E501</f>
        <v>0</v>
      </c>
      <c r="F399" s="26" t="str">
        <f ca="1">NewSKULighting!F501</f>
        <v/>
      </c>
      <c r="G399" s="26" t="str">
        <f>NewSKULighting!G501</f>
        <v>None</v>
      </c>
      <c r="H399" s="26">
        <f>NewSKULighting!H501</f>
        <v>0</v>
      </c>
      <c r="I399" s="26" t="str">
        <f>NewSKULighting!I501</f>
        <v/>
      </c>
      <c r="J399" s="26">
        <f>NewSKULighting!J501</f>
        <v>0</v>
      </c>
      <c r="K399" s="26" t="str">
        <f>NewSKULighting!K501</f>
        <v/>
      </c>
      <c r="L399" s="26" t="str">
        <f>NewSKULighting!L501</f>
        <v/>
      </c>
      <c r="M399" s="26" t="str">
        <f>NewSKULighting!M501</f>
        <v>None</v>
      </c>
      <c r="N399" s="26">
        <f>NewSKULighting!N501</f>
        <v>0</v>
      </c>
      <c r="O399" s="26">
        <f>NewSKULighting!O501</f>
        <v>0</v>
      </c>
      <c r="P399" s="26">
        <f ca="1">NewSKULighting!P501</f>
        <v>0</v>
      </c>
      <c r="Q399" s="26">
        <f>NewSKULighting!Q501</f>
        <v>0</v>
      </c>
      <c r="R399" s="26">
        <f ca="1">NewSKULighting!R501</f>
        <v>0</v>
      </c>
      <c r="S399" s="26">
        <f>NewSKULighting!Y501</f>
        <v>0</v>
      </c>
      <c r="T399" s="26" t="str">
        <f ca="1">NewSKULighting!Z501</f>
        <v/>
      </c>
      <c r="U399" s="26">
        <f ca="1">NewSKULighting!AA501</f>
        <v>0</v>
      </c>
      <c r="V399" s="209" t="str">
        <f ca="1">NewSKULighting!AC501</f>
        <v/>
      </c>
      <c r="W399" s="209" t="str">
        <f ca="1">NewSKULighting!AD501</f>
        <v/>
      </c>
      <c r="X399" s="209" t="str">
        <f ca="1">NewSKULighting!AE501</f>
        <v/>
      </c>
      <c r="Y399" s="209">
        <f ca="1">NewSKULighting!AF501</f>
        <v>0</v>
      </c>
      <c r="Z399" s="209" t="str">
        <f>NewSKULighting!AH501</f>
        <v/>
      </c>
      <c r="AA399" s="209">
        <f>NewSKULighting!AI501</f>
        <v>0</v>
      </c>
      <c r="AB399" s="209" t="str">
        <f>NewSKULighting!AJ501</f>
        <v>NA</v>
      </c>
      <c r="AC399" s="209" t="str">
        <f>NewSKULighting!AK501</f>
        <v/>
      </c>
      <c r="AD399" s="209">
        <f ca="1">NewSKULighting!AL501</f>
        <v>0</v>
      </c>
    </row>
    <row r="400" spans="1:30" x14ac:dyDescent="0.35">
      <c r="A400" s="26">
        <f>NewSKULighting!A502</f>
        <v>0</v>
      </c>
      <c r="B400" s="26">
        <f>NewSKULighting!B502</f>
        <v>0</v>
      </c>
      <c r="C400" s="26">
        <f>NewSKULighting!C502</f>
        <v>0</v>
      </c>
      <c r="D400" s="26">
        <f>NewSKULighting!D502</f>
        <v>0</v>
      </c>
      <c r="E400" s="26">
        <f>NewSKULighting!E502</f>
        <v>0</v>
      </c>
      <c r="F400" s="26" t="str">
        <f ca="1">NewSKULighting!F502</f>
        <v/>
      </c>
      <c r="G400" s="26" t="str">
        <f>NewSKULighting!G502</f>
        <v>None</v>
      </c>
      <c r="H400" s="26">
        <f>NewSKULighting!H502</f>
        <v>0</v>
      </c>
      <c r="I400" s="26" t="str">
        <f>NewSKULighting!I502</f>
        <v/>
      </c>
      <c r="J400" s="26">
        <f>NewSKULighting!J502</f>
        <v>0</v>
      </c>
      <c r="K400" s="26" t="str">
        <f>NewSKULighting!K502</f>
        <v/>
      </c>
      <c r="L400" s="26" t="str">
        <f>NewSKULighting!L502</f>
        <v/>
      </c>
      <c r="M400" s="26" t="str">
        <f>NewSKULighting!M502</f>
        <v>None</v>
      </c>
      <c r="N400" s="26">
        <f>NewSKULighting!N502</f>
        <v>0</v>
      </c>
      <c r="O400" s="26">
        <f>NewSKULighting!O502</f>
        <v>0</v>
      </c>
      <c r="P400" s="26">
        <f ca="1">NewSKULighting!P502</f>
        <v>0</v>
      </c>
      <c r="Q400" s="26">
        <f>NewSKULighting!Q502</f>
        <v>0</v>
      </c>
      <c r="R400" s="26">
        <f ca="1">NewSKULighting!R502</f>
        <v>0</v>
      </c>
      <c r="S400" s="26">
        <f>NewSKULighting!Y502</f>
        <v>0</v>
      </c>
      <c r="T400" s="26" t="str">
        <f ca="1">NewSKULighting!Z502</f>
        <v/>
      </c>
      <c r="U400" s="26">
        <f ca="1">NewSKULighting!AA502</f>
        <v>0</v>
      </c>
      <c r="V400" s="209" t="str">
        <f ca="1">NewSKULighting!AC502</f>
        <v/>
      </c>
      <c r="W400" s="209" t="str">
        <f ca="1">NewSKULighting!AD502</f>
        <v/>
      </c>
      <c r="X400" s="209" t="str">
        <f ca="1">NewSKULighting!AE502</f>
        <v/>
      </c>
      <c r="Y400" s="209">
        <f ca="1">NewSKULighting!AF502</f>
        <v>0</v>
      </c>
      <c r="Z400" s="209" t="str">
        <f>NewSKULighting!AH502</f>
        <v/>
      </c>
      <c r="AA400" s="209">
        <f>NewSKULighting!AI502</f>
        <v>0</v>
      </c>
      <c r="AB400" s="209" t="str">
        <f>NewSKULighting!AJ502</f>
        <v>NA</v>
      </c>
      <c r="AC400" s="209" t="str">
        <f>NewSKULighting!AK502</f>
        <v/>
      </c>
      <c r="AD400" s="209">
        <f ca="1">NewSKULighting!AL502</f>
        <v>0</v>
      </c>
    </row>
    <row r="401" spans="1:30" x14ac:dyDescent="0.35">
      <c r="A401" s="26">
        <f>NewSKULighting!A503</f>
        <v>0</v>
      </c>
      <c r="B401" s="26">
        <f>NewSKULighting!B503</f>
        <v>0</v>
      </c>
      <c r="C401" s="26">
        <f>NewSKULighting!C503</f>
        <v>0</v>
      </c>
      <c r="D401" s="26">
        <f>NewSKULighting!D503</f>
        <v>0</v>
      </c>
      <c r="E401" s="26">
        <f>NewSKULighting!E503</f>
        <v>0</v>
      </c>
      <c r="F401" s="26" t="str">
        <f ca="1">NewSKULighting!F503</f>
        <v/>
      </c>
      <c r="G401" s="26" t="str">
        <f>NewSKULighting!G503</f>
        <v>None</v>
      </c>
      <c r="H401" s="26">
        <f>NewSKULighting!H503</f>
        <v>0</v>
      </c>
      <c r="I401" s="26" t="str">
        <f>NewSKULighting!I503</f>
        <v/>
      </c>
      <c r="J401" s="26">
        <f>NewSKULighting!J503</f>
        <v>0</v>
      </c>
      <c r="K401" s="26" t="str">
        <f>NewSKULighting!K503</f>
        <v/>
      </c>
      <c r="L401" s="26" t="str">
        <f>NewSKULighting!L503</f>
        <v/>
      </c>
      <c r="M401" s="26" t="str">
        <f>NewSKULighting!M503</f>
        <v>None</v>
      </c>
      <c r="N401" s="26">
        <f>NewSKULighting!N503</f>
        <v>0</v>
      </c>
      <c r="O401" s="26">
        <f>NewSKULighting!O503</f>
        <v>0</v>
      </c>
      <c r="P401" s="26">
        <f ca="1">NewSKULighting!P503</f>
        <v>0</v>
      </c>
      <c r="Q401" s="26">
        <f>NewSKULighting!Q503</f>
        <v>0</v>
      </c>
      <c r="R401" s="26">
        <f ca="1">NewSKULighting!R503</f>
        <v>0</v>
      </c>
      <c r="S401" s="26">
        <f>NewSKULighting!Y503</f>
        <v>0</v>
      </c>
      <c r="T401" s="26" t="str">
        <f ca="1">NewSKULighting!Z503</f>
        <v/>
      </c>
      <c r="U401" s="26">
        <f ca="1">NewSKULighting!AA503</f>
        <v>0</v>
      </c>
      <c r="V401" s="209" t="str">
        <f ca="1">NewSKULighting!AC503</f>
        <v/>
      </c>
      <c r="W401" s="209" t="str">
        <f ca="1">NewSKULighting!AD503</f>
        <v/>
      </c>
      <c r="X401" s="209" t="str">
        <f ca="1">NewSKULighting!AE503</f>
        <v/>
      </c>
      <c r="Y401" s="209">
        <f ca="1">NewSKULighting!AF503</f>
        <v>0</v>
      </c>
      <c r="Z401" s="209" t="str">
        <f>NewSKULighting!AH503</f>
        <v/>
      </c>
      <c r="AA401" s="209">
        <f>NewSKULighting!AI503</f>
        <v>0</v>
      </c>
      <c r="AB401" s="209" t="str">
        <f>NewSKULighting!AJ503</f>
        <v>NA</v>
      </c>
      <c r="AC401" s="209" t="str">
        <f>NewSKULighting!AK503</f>
        <v/>
      </c>
      <c r="AD401" s="209">
        <f ca="1">NewSKULighting!AL503</f>
        <v>0</v>
      </c>
    </row>
    <row r="402" spans="1:30" x14ac:dyDescent="0.35">
      <c r="A402" s="26">
        <f>NewSKULighting!A504</f>
        <v>0</v>
      </c>
      <c r="B402" s="26">
        <f>NewSKULighting!B504</f>
        <v>0</v>
      </c>
      <c r="C402" s="26">
        <f>NewSKULighting!C504</f>
        <v>0</v>
      </c>
      <c r="D402" s="26">
        <f>NewSKULighting!D504</f>
        <v>0</v>
      </c>
      <c r="E402" s="26">
        <f>NewSKULighting!E504</f>
        <v>0</v>
      </c>
      <c r="F402" s="26" t="str">
        <f ca="1">NewSKULighting!F504</f>
        <v/>
      </c>
      <c r="G402" s="26" t="str">
        <f>NewSKULighting!G504</f>
        <v>None</v>
      </c>
      <c r="H402" s="26">
        <f>NewSKULighting!H504</f>
        <v>0</v>
      </c>
      <c r="I402" s="26" t="str">
        <f>NewSKULighting!I504</f>
        <v/>
      </c>
      <c r="J402" s="26">
        <f>NewSKULighting!J504</f>
        <v>0</v>
      </c>
      <c r="K402" s="26" t="str">
        <f>NewSKULighting!K504</f>
        <v/>
      </c>
      <c r="L402" s="26" t="str">
        <f>NewSKULighting!L504</f>
        <v/>
      </c>
      <c r="M402" s="26" t="str">
        <f>NewSKULighting!M504</f>
        <v>None</v>
      </c>
      <c r="N402" s="26">
        <f>NewSKULighting!N504</f>
        <v>0</v>
      </c>
      <c r="O402" s="26">
        <f>NewSKULighting!O504</f>
        <v>0</v>
      </c>
      <c r="P402" s="26">
        <f ca="1">NewSKULighting!P504</f>
        <v>0</v>
      </c>
      <c r="Q402" s="26">
        <f>NewSKULighting!Q504</f>
        <v>0</v>
      </c>
      <c r="R402" s="26">
        <f ca="1">NewSKULighting!R504</f>
        <v>0</v>
      </c>
      <c r="S402" s="26">
        <f>NewSKULighting!Y504</f>
        <v>0</v>
      </c>
      <c r="T402" s="26" t="str">
        <f ca="1">NewSKULighting!Z504</f>
        <v/>
      </c>
      <c r="U402" s="26">
        <f ca="1">NewSKULighting!AA504</f>
        <v>0</v>
      </c>
      <c r="V402" s="209" t="str">
        <f ca="1">NewSKULighting!AC504</f>
        <v/>
      </c>
      <c r="W402" s="209" t="str">
        <f ca="1">NewSKULighting!AD504</f>
        <v/>
      </c>
      <c r="X402" s="209" t="str">
        <f ca="1">NewSKULighting!AE504</f>
        <v/>
      </c>
      <c r="Y402" s="209">
        <f ca="1">NewSKULighting!AF504</f>
        <v>0</v>
      </c>
      <c r="Z402" s="209" t="str">
        <f>NewSKULighting!AH504</f>
        <v/>
      </c>
      <c r="AA402" s="209">
        <f>NewSKULighting!AI504</f>
        <v>0</v>
      </c>
      <c r="AB402" s="209" t="str">
        <f>NewSKULighting!AJ504</f>
        <v>NA</v>
      </c>
      <c r="AC402" s="209" t="str">
        <f>NewSKULighting!AK504</f>
        <v/>
      </c>
      <c r="AD402" s="209">
        <f ca="1">NewSKULighting!AL504</f>
        <v>0</v>
      </c>
    </row>
    <row r="403" spans="1:30" x14ac:dyDescent="0.35">
      <c r="A403" s="26">
        <f>NewSKULighting!A505</f>
        <v>0</v>
      </c>
      <c r="B403" s="26">
        <f>NewSKULighting!B505</f>
        <v>0</v>
      </c>
      <c r="C403" s="26">
        <f>NewSKULighting!C505</f>
        <v>0</v>
      </c>
      <c r="D403" s="26">
        <f>NewSKULighting!D505</f>
        <v>0</v>
      </c>
      <c r="E403" s="26">
        <f>NewSKULighting!E505</f>
        <v>0</v>
      </c>
      <c r="F403" s="26" t="str">
        <f ca="1">NewSKULighting!F505</f>
        <v/>
      </c>
      <c r="G403" s="26" t="str">
        <f>NewSKULighting!G505</f>
        <v>None</v>
      </c>
      <c r="H403" s="26">
        <f>NewSKULighting!H505</f>
        <v>0</v>
      </c>
      <c r="I403" s="26" t="str">
        <f>NewSKULighting!I505</f>
        <v/>
      </c>
      <c r="J403" s="26">
        <f>NewSKULighting!J505</f>
        <v>0</v>
      </c>
      <c r="K403" s="26" t="str">
        <f>NewSKULighting!K505</f>
        <v/>
      </c>
      <c r="L403" s="26" t="str">
        <f>NewSKULighting!L505</f>
        <v/>
      </c>
      <c r="M403" s="26" t="str">
        <f>NewSKULighting!M505</f>
        <v>None</v>
      </c>
      <c r="N403" s="26">
        <f>NewSKULighting!N505</f>
        <v>0</v>
      </c>
      <c r="O403" s="26">
        <f>NewSKULighting!O505</f>
        <v>0</v>
      </c>
      <c r="P403" s="26">
        <f ca="1">NewSKULighting!P505</f>
        <v>0</v>
      </c>
      <c r="Q403" s="26">
        <f>NewSKULighting!Q505</f>
        <v>0</v>
      </c>
      <c r="R403" s="26">
        <f ca="1">NewSKULighting!R505</f>
        <v>0</v>
      </c>
      <c r="S403" s="26">
        <f>NewSKULighting!Y505</f>
        <v>0</v>
      </c>
      <c r="T403" s="26" t="str">
        <f ca="1">NewSKULighting!Z505</f>
        <v/>
      </c>
      <c r="U403" s="26">
        <f ca="1">NewSKULighting!AA505</f>
        <v>0</v>
      </c>
      <c r="V403" s="209" t="str">
        <f ca="1">NewSKULighting!AC505</f>
        <v/>
      </c>
      <c r="W403" s="209" t="str">
        <f ca="1">NewSKULighting!AD505</f>
        <v/>
      </c>
      <c r="X403" s="209" t="str">
        <f ca="1">NewSKULighting!AE505</f>
        <v/>
      </c>
      <c r="Y403" s="209">
        <f ca="1">NewSKULighting!AF505</f>
        <v>0</v>
      </c>
      <c r="Z403" s="209" t="str">
        <f>NewSKULighting!AH505</f>
        <v/>
      </c>
      <c r="AA403" s="209">
        <f>NewSKULighting!AI505</f>
        <v>0</v>
      </c>
      <c r="AB403" s="209" t="str">
        <f>NewSKULighting!AJ505</f>
        <v>NA</v>
      </c>
      <c r="AC403" s="209" t="str">
        <f>NewSKULighting!AK505</f>
        <v/>
      </c>
      <c r="AD403" s="209">
        <f ca="1">NewSKULighting!AL505</f>
        <v>0</v>
      </c>
    </row>
    <row r="404" spans="1:30" x14ac:dyDescent="0.35">
      <c r="A404" s="26">
        <f>NewSKULighting!A506</f>
        <v>0</v>
      </c>
      <c r="B404" s="26">
        <f>NewSKULighting!B506</f>
        <v>0</v>
      </c>
      <c r="C404" s="26">
        <f>NewSKULighting!C506</f>
        <v>0</v>
      </c>
      <c r="D404" s="26">
        <f>NewSKULighting!D506</f>
        <v>0</v>
      </c>
      <c r="E404" s="26">
        <f>NewSKULighting!E506</f>
        <v>0</v>
      </c>
      <c r="F404" s="26" t="str">
        <f ca="1">NewSKULighting!F506</f>
        <v/>
      </c>
      <c r="G404" s="26" t="str">
        <f>NewSKULighting!G506</f>
        <v>None</v>
      </c>
      <c r="H404" s="26">
        <f>NewSKULighting!H506</f>
        <v>0</v>
      </c>
      <c r="I404" s="26" t="str">
        <f>NewSKULighting!I506</f>
        <v/>
      </c>
      <c r="J404" s="26">
        <f>NewSKULighting!J506</f>
        <v>0</v>
      </c>
      <c r="K404" s="26" t="str">
        <f>NewSKULighting!K506</f>
        <v/>
      </c>
      <c r="L404" s="26" t="str">
        <f>NewSKULighting!L506</f>
        <v/>
      </c>
      <c r="M404" s="26" t="str">
        <f>NewSKULighting!M506</f>
        <v>None</v>
      </c>
      <c r="N404" s="26">
        <f>NewSKULighting!N506</f>
        <v>0</v>
      </c>
      <c r="O404" s="26">
        <f>NewSKULighting!O506</f>
        <v>0</v>
      </c>
      <c r="P404" s="26">
        <f ca="1">NewSKULighting!P506</f>
        <v>0</v>
      </c>
      <c r="Q404" s="26">
        <f>NewSKULighting!Q506</f>
        <v>0</v>
      </c>
      <c r="R404" s="26">
        <f ca="1">NewSKULighting!R506</f>
        <v>0</v>
      </c>
      <c r="S404" s="26">
        <f>NewSKULighting!Y506</f>
        <v>0</v>
      </c>
      <c r="T404" s="26" t="str">
        <f ca="1">NewSKULighting!Z506</f>
        <v/>
      </c>
      <c r="U404" s="26">
        <f ca="1">NewSKULighting!AA506</f>
        <v>0</v>
      </c>
      <c r="V404" s="209" t="str">
        <f ca="1">NewSKULighting!AC506</f>
        <v/>
      </c>
      <c r="W404" s="209" t="str">
        <f ca="1">NewSKULighting!AD506</f>
        <v/>
      </c>
      <c r="X404" s="209" t="str">
        <f ca="1">NewSKULighting!AE506</f>
        <v/>
      </c>
      <c r="Y404" s="209">
        <f ca="1">NewSKULighting!AF506</f>
        <v>0</v>
      </c>
      <c r="Z404" s="209" t="str">
        <f>NewSKULighting!AH506</f>
        <v/>
      </c>
      <c r="AA404" s="209">
        <f>NewSKULighting!AI506</f>
        <v>0</v>
      </c>
      <c r="AB404" s="209" t="str">
        <f>NewSKULighting!AJ506</f>
        <v>NA</v>
      </c>
      <c r="AC404" s="209" t="str">
        <f>NewSKULighting!AK506</f>
        <v/>
      </c>
      <c r="AD404" s="209">
        <f ca="1">NewSKULighting!AL506</f>
        <v>0</v>
      </c>
    </row>
    <row r="405" spans="1:30" x14ac:dyDescent="0.35">
      <c r="A405" s="26">
        <f>NewSKULighting!A507</f>
        <v>0</v>
      </c>
      <c r="B405" s="26">
        <f>NewSKULighting!B507</f>
        <v>0</v>
      </c>
      <c r="C405" s="26">
        <f>NewSKULighting!C507</f>
        <v>0</v>
      </c>
      <c r="D405" s="26">
        <f>NewSKULighting!D507</f>
        <v>0</v>
      </c>
      <c r="E405" s="26">
        <f>NewSKULighting!E507</f>
        <v>0</v>
      </c>
      <c r="F405" s="26" t="str">
        <f ca="1">NewSKULighting!F507</f>
        <v/>
      </c>
      <c r="G405" s="26" t="str">
        <f>NewSKULighting!G507</f>
        <v>None</v>
      </c>
      <c r="H405" s="26">
        <f>NewSKULighting!H507</f>
        <v>0</v>
      </c>
      <c r="I405" s="26" t="str">
        <f>NewSKULighting!I507</f>
        <v/>
      </c>
      <c r="J405" s="26">
        <f>NewSKULighting!J507</f>
        <v>0</v>
      </c>
      <c r="K405" s="26" t="str">
        <f>NewSKULighting!K507</f>
        <v/>
      </c>
      <c r="L405" s="26" t="str">
        <f>NewSKULighting!L507</f>
        <v/>
      </c>
      <c r="M405" s="26" t="str">
        <f>NewSKULighting!M507</f>
        <v>None</v>
      </c>
      <c r="N405" s="26">
        <f>NewSKULighting!N507</f>
        <v>0</v>
      </c>
      <c r="O405" s="26">
        <f>NewSKULighting!O507</f>
        <v>0</v>
      </c>
      <c r="P405" s="26">
        <f ca="1">NewSKULighting!P507</f>
        <v>0</v>
      </c>
      <c r="Q405" s="26">
        <f>NewSKULighting!Q507</f>
        <v>0</v>
      </c>
      <c r="R405" s="26">
        <f ca="1">NewSKULighting!R507</f>
        <v>0</v>
      </c>
      <c r="S405" s="26">
        <f>NewSKULighting!Y507</f>
        <v>0</v>
      </c>
      <c r="T405" s="26" t="str">
        <f ca="1">NewSKULighting!Z507</f>
        <v/>
      </c>
      <c r="U405" s="26">
        <f ca="1">NewSKULighting!AA507</f>
        <v>0</v>
      </c>
      <c r="V405" s="209" t="str">
        <f ca="1">NewSKULighting!AC507</f>
        <v/>
      </c>
      <c r="W405" s="209" t="str">
        <f ca="1">NewSKULighting!AD507</f>
        <v/>
      </c>
      <c r="X405" s="209" t="str">
        <f ca="1">NewSKULighting!AE507</f>
        <v/>
      </c>
      <c r="Y405" s="209">
        <f ca="1">NewSKULighting!AF507</f>
        <v>0</v>
      </c>
      <c r="Z405" s="209" t="str">
        <f>NewSKULighting!AH507</f>
        <v/>
      </c>
      <c r="AA405" s="209">
        <f>NewSKULighting!AI507</f>
        <v>0</v>
      </c>
      <c r="AB405" s="209" t="str">
        <f>NewSKULighting!AJ507</f>
        <v>NA</v>
      </c>
      <c r="AC405" s="209" t="str">
        <f>NewSKULighting!AK507</f>
        <v/>
      </c>
      <c r="AD405" s="209">
        <f ca="1">NewSKULighting!AL507</f>
        <v>0</v>
      </c>
    </row>
    <row r="406" spans="1:30" x14ac:dyDescent="0.35">
      <c r="A406" s="26">
        <f>NewSKULighting!A508</f>
        <v>0</v>
      </c>
      <c r="B406" s="26">
        <f>NewSKULighting!B508</f>
        <v>0</v>
      </c>
      <c r="C406" s="26">
        <f>NewSKULighting!C508</f>
        <v>0</v>
      </c>
      <c r="D406" s="26">
        <f>NewSKULighting!D508</f>
        <v>0</v>
      </c>
      <c r="E406" s="26">
        <f>NewSKULighting!E508</f>
        <v>0</v>
      </c>
      <c r="F406" s="26" t="str">
        <f ca="1">NewSKULighting!F508</f>
        <v/>
      </c>
      <c r="G406" s="26" t="str">
        <f>NewSKULighting!G508</f>
        <v>None</v>
      </c>
      <c r="H406" s="26">
        <f>NewSKULighting!H508</f>
        <v>0</v>
      </c>
      <c r="I406" s="26" t="str">
        <f>NewSKULighting!I508</f>
        <v/>
      </c>
      <c r="J406" s="26">
        <f>NewSKULighting!J508</f>
        <v>0</v>
      </c>
      <c r="K406" s="26" t="str">
        <f>NewSKULighting!K508</f>
        <v/>
      </c>
      <c r="L406" s="26" t="str">
        <f>NewSKULighting!L508</f>
        <v/>
      </c>
      <c r="M406" s="26" t="str">
        <f>NewSKULighting!M508</f>
        <v>None</v>
      </c>
      <c r="N406" s="26">
        <f>NewSKULighting!N508</f>
        <v>0</v>
      </c>
      <c r="O406" s="26">
        <f>NewSKULighting!O508</f>
        <v>0</v>
      </c>
      <c r="P406" s="26">
        <f ca="1">NewSKULighting!P508</f>
        <v>0</v>
      </c>
      <c r="Q406" s="26">
        <f>NewSKULighting!Q508</f>
        <v>0</v>
      </c>
      <c r="R406" s="26">
        <f ca="1">NewSKULighting!R508</f>
        <v>0</v>
      </c>
      <c r="S406" s="26">
        <f>NewSKULighting!Y508</f>
        <v>0</v>
      </c>
      <c r="T406" s="26" t="str">
        <f ca="1">NewSKULighting!Z508</f>
        <v/>
      </c>
      <c r="U406" s="26">
        <f ca="1">NewSKULighting!AA508</f>
        <v>0</v>
      </c>
      <c r="V406" s="209" t="str">
        <f ca="1">NewSKULighting!AC508</f>
        <v/>
      </c>
      <c r="W406" s="209" t="str">
        <f ca="1">NewSKULighting!AD508</f>
        <v/>
      </c>
      <c r="X406" s="209" t="str">
        <f ca="1">NewSKULighting!AE508</f>
        <v/>
      </c>
      <c r="Y406" s="209">
        <f ca="1">NewSKULighting!AF508</f>
        <v>0</v>
      </c>
      <c r="Z406" s="209" t="str">
        <f>NewSKULighting!AH508</f>
        <v/>
      </c>
      <c r="AA406" s="209">
        <f>NewSKULighting!AI508</f>
        <v>0</v>
      </c>
      <c r="AB406" s="209" t="str">
        <f>NewSKULighting!AJ508</f>
        <v>NA</v>
      </c>
      <c r="AC406" s="209" t="str">
        <f>NewSKULighting!AK508</f>
        <v/>
      </c>
      <c r="AD406" s="209">
        <f ca="1">NewSKULighting!AL508</f>
        <v>0</v>
      </c>
    </row>
    <row r="407" spans="1:30" x14ac:dyDescent="0.35">
      <c r="A407" s="26">
        <f>NewSKULighting!A509</f>
        <v>0</v>
      </c>
      <c r="B407" s="26">
        <f>NewSKULighting!B509</f>
        <v>0</v>
      </c>
      <c r="C407" s="26">
        <f>NewSKULighting!C509</f>
        <v>0</v>
      </c>
      <c r="D407" s="26">
        <f>NewSKULighting!D509</f>
        <v>0</v>
      </c>
      <c r="E407" s="26">
        <f>NewSKULighting!E509</f>
        <v>0</v>
      </c>
      <c r="F407" s="26" t="str">
        <f ca="1">NewSKULighting!F509</f>
        <v/>
      </c>
      <c r="G407" s="26" t="str">
        <f>NewSKULighting!G509</f>
        <v>None</v>
      </c>
      <c r="H407" s="26">
        <f>NewSKULighting!H509</f>
        <v>0</v>
      </c>
      <c r="I407" s="26" t="str">
        <f>NewSKULighting!I509</f>
        <v/>
      </c>
      <c r="J407" s="26">
        <f>NewSKULighting!J509</f>
        <v>0</v>
      </c>
      <c r="K407" s="26" t="str">
        <f>NewSKULighting!K509</f>
        <v/>
      </c>
      <c r="L407" s="26" t="str">
        <f>NewSKULighting!L509</f>
        <v/>
      </c>
      <c r="M407" s="26" t="str">
        <f>NewSKULighting!M509</f>
        <v>None</v>
      </c>
      <c r="N407" s="26">
        <f>NewSKULighting!N509</f>
        <v>0</v>
      </c>
      <c r="O407" s="26">
        <f>NewSKULighting!O509</f>
        <v>0</v>
      </c>
      <c r="P407" s="26">
        <f ca="1">NewSKULighting!P509</f>
        <v>0</v>
      </c>
      <c r="Q407" s="26">
        <f>NewSKULighting!Q509</f>
        <v>0</v>
      </c>
      <c r="R407" s="26">
        <f ca="1">NewSKULighting!R509</f>
        <v>0</v>
      </c>
      <c r="S407" s="26">
        <f>NewSKULighting!Y509</f>
        <v>0</v>
      </c>
      <c r="T407" s="26" t="str">
        <f ca="1">NewSKULighting!Z509</f>
        <v/>
      </c>
      <c r="U407" s="26">
        <f ca="1">NewSKULighting!AA509</f>
        <v>0</v>
      </c>
      <c r="V407" s="209" t="str">
        <f ca="1">NewSKULighting!AC509</f>
        <v/>
      </c>
      <c r="W407" s="209" t="str">
        <f ca="1">NewSKULighting!AD509</f>
        <v/>
      </c>
      <c r="X407" s="209" t="str">
        <f ca="1">NewSKULighting!AE509</f>
        <v/>
      </c>
      <c r="Y407" s="209">
        <f ca="1">NewSKULighting!AF509</f>
        <v>0</v>
      </c>
      <c r="Z407" s="209" t="str">
        <f>NewSKULighting!AH509</f>
        <v/>
      </c>
      <c r="AA407" s="209">
        <f>NewSKULighting!AI509</f>
        <v>0</v>
      </c>
      <c r="AB407" s="209" t="str">
        <f>NewSKULighting!AJ509</f>
        <v>NA</v>
      </c>
      <c r="AC407" s="209" t="str">
        <f>NewSKULighting!AK509</f>
        <v/>
      </c>
      <c r="AD407" s="209">
        <f ca="1">NewSKULighting!AL509</f>
        <v>0</v>
      </c>
    </row>
    <row r="408" spans="1:30" x14ac:dyDescent="0.35">
      <c r="A408" s="26">
        <f>NewSKULighting!A510</f>
        <v>0</v>
      </c>
      <c r="B408" s="26">
        <f>NewSKULighting!B510</f>
        <v>0</v>
      </c>
      <c r="C408" s="26">
        <f>NewSKULighting!C510</f>
        <v>0</v>
      </c>
      <c r="D408" s="26">
        <f>NewSKULighting!D510</f>
        <v>0</v>
      </c>
      <c r="E408" s="26">
        <f>NewSKULighting!E510</f>
        <v>0</v>
      </c>
      <c r="F408" s="26" t="str">
        <f ca="1">NewSKULighting!F510</f>
        <v/>
      </c>
      <c r="G408" s="26" t="str">
        <f>NewSKULighting!G510</f>
        <v>None</v>
      </c>
      <c r="H408" s="26">
        <f>NewSKULighting!H510</f>
        <v>0</v>
      </c>
      <c r="I408" s="26" t="str">
        <f>NewSKULighting!I510</f>
        <v/>
      </c>
      <c r="J408" s="26">
        <f>NewSKULighting!J510</f>
        <v>0</v>
      </c>
      <c r="K408" s="26" t="str">
        <f>NewSKULighting!K510</f>
        <v/>
      </c>
      <c r="L408" s="26" t="str">
        <f>NewSKULighting!L510</f>
        <v/>
      </c>
      <c r="M408" s="26" t="str">
        <f>NewSKULighting!M510</f>
        <v>None</v>
      </c>
      <c r="N408" s="26">
        <f>NewSKULighting!N510</f>
        <v>0</v>
      </c>
      <c r="O408" s="26">
        <f>NewSKULighting!O510</f>
        <v>0</v>
      </c>
      <c r="P408" s="26">
        <f ca="1">NewSKULighting!P510</f>
        <v>0</v>
      </c>
      <c r="Q408" s="26">
        <f>NewSKULighting!Q510</f>
        <v>0</v>
      </c>
      <c r="R408" s="26">
        <f ca="1">NewSKULighting!R510</f>
        <v>0</v>
      </c>
      <c r="S408" s="26">
        <f>NewSKULighting!Y510</f>
        <v>0</v>
      </c>
      <c r="T408" s="26" t="str">
        <f ca="1">NewSKULighting!Z510</f>
        <v/>
      </c>
      <c r="U408" s="26">
        <f ca="1">NewSKULighting!AA510</f>
        <v>0</v>
      </c>
      <c r="V408" s="209" t="str">
        <f ca="1">NewSKULighting!AC510</f>
        <v/>
      </c>
      <c r="W408" s="209" t="str">
        <f ca="1">NewSKULighting!AD510</f>
        <v/>
      </c>
      <c r="X408" s="209" t="str">
        <f ca="1">NewSKULighting!AE510</f>
        <v/>
      </c>
      <c r="Y408" s="209">
        <f ca="1">NewSKULighting!AF510</f>
        <v>0</v>
      </c>
      <c r="Z408" s="209" t="str">
        <f>NewSKULighting!AH510</f>
        <v/>
      </c>
      <c r="AA408" s="209">
        <f>NewSKULighting!AI510</f>
        <v>0</v>
      </c>
      <c r="AB408" s="209" t="str">
        <f>NewSKULighting!AJ510</f>
        <v>NA</v>
      </c>
      <c r="AC408" s="209" t="str">
        <f>NewSKULighting!AK510</f>
        <v/>
      </c>
      <c r="AD408" s="209">
        <f ca="1">NewSKULighting!AL510</f>
        <v>0</v>
      </c>
    </row>
    <row r="409" spans="1:30" x14ac:dyDescent="0.35">
      <c r="A409" s="26">
        <f>NewSKULighting!A511</f>
        <v>0</v>
      </c>
      <c r="B409" s="26">
        <f>NewSKULighting!B511</f>
        <v>0</v>
      </c>
      <c r="C409" s="26">
        <f>NewSKULighting!C511</f>
        <v>0</v>
      </c>
      <c r="D409" s="26">
        <f>NewSKULighting!D511</f>
        <v>0</v>
      </c>
      <c r="E409" s="26">
        <f>NewSKULighting!E511</f>
        <v>0</v>
      </c>
      <c r="F409" s="26" t="str">
        <f ca="1">NewSKULighting!F511</f>
        <v/>
      </c>
      <c r="G409" s="26" t="str">
        <f>NewSKULighting!G511</f>
        <v>None</v>
      </c>
      <c r="H409" s="26">
        <f>NewSKULighting!H511</f>
        <v>0</v>
      </c>
      <c r="I409" s="26" t="str">
        <f>NewSKULighting!I511</f>
        <v/>
      </c>
      <c r="J409" s="26">
        <f>NewSKULighting!J511</f>
        <v>0</v>
      </c>
      <c r="K409" s="26" t="str">
        <f>NewSKULighting!K511</f>
        <v/>
      </c>
      <c r="L409" s="26" t="str">
        <f>NewSKULighting!L511</f>
        <v/>
      </c>
      <c r="M409" s="26" t="str">
        <f>NewSKULighting!M511</f>
        <v>None</v>
      </c>
      <c r="N409" s="26">
        <f>NewSKULighting!N511</f>
        <v>0</v>
      </c>
      <c r="O409" s="26">
        <f>NewSKULighting!O511</f>
        <v>0</v>
      </c>
      <c r="P409" s="26">
        <f ca="1">NewSKULighting!P511</f>
        <v>0</v>
      </c>
      <c r="Q409" s="26">
        <f>NewSKULighting!Q511</f>
        <v>0</v>
      </c>
      <c r="R409" s="26">
        <f ca="1">NewSKULighting!R511</f>
        <v>0</v>
      </c>
      <c r="S409" s="26">
        <f>NewSKULighting!Y511</f>
        <v>0</v>
      </c>
      <c r="T409" s="26" t="str">
        <f ca="1">NewSKULighting!Z511</f>
        <v/>
      </c>
      <c r="U409" s="26">
        <f ca="1">NewSKULighting!AA511</f>
        <v>0</v>
      </c>
      <c r="V409" s="209" t="str">
        <f ca="1">NewSKULighting!AC511</f>
        <v/>
      </c>
      <c r="W409" s="209" t="str">
        <f ca="1">NewSKULighting!AD511</f>
        <v/>
      </c>
      <c r="X409" s="209" t="str">
        <f ca="1">NewSKULighting!AE511</f>
        <v/>
      </c>
      <c r="Y409" s="209">
        <f ca="1">NewSKULighting!AF511</f>
        <v>0</v>
      </c>
      <c r="Z409" s="209" t="str">
        <f>NewSKULighting!AH511</f>
        <v/>
      </c>
      <c r="AA409" s="209">
        <f>NewSKULighting!AI511</f>
        <v>0</v>
      </c>
      <c r="AB409" s="209" t="str">
        <f>NewSKULighting!AJ511</f>
        <v>NA</v>
      </c>
      <c r="AC409" s="209" t="str">
        <f>NewSKULighting!AK511</f>
        <v/>
      </c>
      <c r="AD409" s="209">
        <f ca="1">NewSKULighting!AL511</f>
        <v>0</v>
      </c>
    </row>
    <row r="410" spans="1:30" x14ac:dyDescent="0.35">
      <c r="A410" s="26">
        <f>NewSKULighting!A512</f>
        <v>0</v>
      </c>
      <c r="B410" s="26">
        <f>NewSKULighting!B512</f>
        <v>0</v>
      </c>
      <c r="C410" s="26">
        <f>NewSKULighting!C512</f>
        <v>0</v>
      </c>
      <c r="D410" s="26">
        <f>NewSKULighting!D512</f>
        <v>0</v>
      </c>
      <c r="E410" s="26">
        <f>NewSKULighting!E512</f>
        <v>0</v>
      </c>
      <c r="F410" s="26" t="str">
        <f ca="1">NewSKULighting!F512</f>
        <v/>
      </c>
      <c r="G410" s="26" t="str">
        <f>NewSKULighting!G512</f>
        <v>None</v>
      </c>
      <c r="H410" s="26">
        <f>NewSKULighting!H512</f>
        <v>0</v>
      </c>
      <c r="I410" s="26" t="str">
        <f>NewSKULighting!I512</f>
        <v/>
      </c>
      <c r="J410" s="26">
        <f>NewSKULighting!J512</f>
        <v>0</v>
      </c>
      <c r="K410" s="26" t="str">
        <f>NewSKULighting!K512</f>
        <v/>
      </c>
      <c r="L410" s="26" t="str">
        <f>NewSKULighting!L512</f>
        <v/>
      </c>
      <c r="M410" s="26" t="str">
        <f>NewSKULighting!M512</f>
        <v>None</v>
      </c>
      <c r="N410" s="26">
        <f>NewSKULighting!N512</f>
        <v>0</v>
      </c>
      <c r="O410" s="26">
        <f>NewSKULighting!O512</f>
        <v>0</v>
      </c>
      <c r="P410" s="26">
        <f ca="1">NewSKULighting!P512</f>
        <v>0</v>
      </c>
      <c r="Q410" s="26">
        <f>NewSKULighting!Q512</f>
        <v>0</v>
      </c>
      <c r="R410" s="26">
        <f ca="1">NewSKULighting!R512</f>
        <v>0</v>
      </c>
      <c r="S410" s="26">
        <f>NewSKULighting!Y512</f>
        <v>0</v>
      </c>
      <c r="T410" s="26" t="str">
        <f ca="1">NewSKULighting!Z512</f>
        <v/>
      </c>
      <c r="U410" s="26">
        <f ca="1">NewSKULighting!AA512</f>
        <v>0</v>
      </c>
      <c r="V410" s="209" t="str">
        <f ca="1">NewSKULighting!AC512</f>
        <v/>
      </c>
      <c r="W410" s="209" t="str">
        <f ca="1">NewSKULighting!AD512</f>
        <v/>
      </c>
      <c r="X410" s="209" t="str">
        <f ca="1">NewSKULighting!AE512</f>
        <v/>
      </c>
      <c r="Y410" s="209">
        <f ca="1">NewSKULighting!AF512</f>
        <v>0</v>
      </c>
      <c r="Z410" s="209" t="str">
        <f>NewSKULighting!AH512</f>
        <v/>
      </c>
      <c r="AA410" s="209">
        <f>NewSKULighting!AI512</f>
        <v>0</v>
      </c>
      <c r="AB410" s="209" t="str">
        <f>NewSKULighting!AJ512</f>
        <v>NA</v>
      </c>
      <c r="AC410" s="209" t="str">
        <f>NewSKULighting!AK512</f>
        <v/>
      </c>
      <c r="AD410" s="209">
        <f ca="1">NewSKULighting!AL512</f>
        <v>0</v>
      </c>
    </row>
    <row r="411" spans="1:30" x14ac:dyDescent="0.35">
      <c r="A411" s="26">
        <f>NewSKULighting!A513</f>
        <v>0</v>
      </c>
      <c r="B411" s="26">
        <f>NewSKULighting!B513</f>
        <v>0</v>
      </c>
      <c r="C411" s="26">
        <f>NewSKULighting!C513</f>
        <v>0</v>
      </c>
      <c r="D411" s="26">
        <f>NewSKULighting!D513</f>
        <v>0</v>
      </c>
      <c r="E411" s="26">
        <f>NewSKULighting!E513</f>
        <v>0</v>
      </c>
      <c r="F411" s="26" t="str">
        <f ca="1">NewSKULighting!F513</f>
        <v/>
      </c>
      <c r="G411" s="26" t="str">
        <f>NewSKULighting!G513</f>
        <v>None</v>
      </c>
      <c r="H411" s="26">
        <f>NewSKULighting!H513</f>
        <v>0</v>
      </c>
      <c r="I411" s="26" t="str">
        <f>NewSKULighting!I513</f>
        <v/>
      </c>
      <c r="J411" s="26">
        <f>NewSKULighting!J513</f>
        <v>0</v>
      </c>
      <c r="K411" s="26" t="str">
        <f>NewSKULighting!K513</f>
        <v/>
      </c>
      <c r="L411" s="26" t="str">
        <f>NewSKULighting!L513</f>
        <v/>
      </c>
      <c r="M411" s="26" t="str">
        <f>NewSKULighting!M513</f>
        <v>None</v>
      </c>
      <c r="N411" s="26">
        <f>NewSKULighting!N513</f>
        <v>0</v>
      </c>
      <c r="O411" s="26">
        <f>NewSKULighting!O513</f>
        <v>0</v>
      </c>
      <c r="P411" s="26">
        <f ca="1">NewSKULighting!P513</f>
        <v>0</v>
      </c>
      <c r="Q411" s="26">
        <f>NewSKULighting!Q513</f>
        <v>0</v>
      </c>
      <c r="R411" s="26">
        <f ca="1">NewSKULighting!R513</f>
        <v>0</v>
      </c>
      <c r="S411" s="26">
        <f>NewSKULighting!Y513</f>
        <v>0</v>
      </c>
      <c r="T411" s="26" t="str">
        <f ca="1">NewSKULighting!Z513</f>
        <v/>
      </c>
      <c r="U411" s="26">
        <f ca="1">NewSKULighting!AA513</f>
        <v>0</v>
      </c>
      <c r="V411" s="209" t="str">
        <f ca="1">NewSKULighting!AC513</f>
        <v/>
      </c>
      <c r="W411" s="209" t="str">
        <f ca="1">NewSKULighting!AD513</f>
        <v/>
      </c>
      <c r="X411" s="209" t="str">
        <f ca="1">NewSKULighting!AE513</f>
        <v/>
      </c>
      <c r="Y411" s="209">
        <f ca="1">NewSKULighting!AF513</f>
        <v>0</v>
      </c>
      <c r="Z411" s="209" t="str">
        <f>NewSKULighting!AH513</f>
        <v/>
      </c>
      <c r="AA411" s="209">
        <f>NewSKULighting!AI513</f>
        <v>0</v>
      </c>
      <c r="AB411" s="209" t="str">
        <f>NewSKULighting!AJ513</f>
        <v>NA</v>
      </c>
      <c r="AC411" s="209" t="str">
        <f>NewSKULighting!AK513</f>
        <v/>
      </c>
      <c r="AD411" s="209">
        <f ca="1">NewSKULighting!AL513</f>
        <v>0</v>
      </c>
    </row>
    <row r="412" spans="1:30" x14ac:dyDescent="0.35">
      <c r="A412" s="26">
        <f>NewSKULighting!A514</f>
        <v>0</v>
      </c>
      <c r="B412" s="26">
        <f>NewSKULighting!B514</f>
        <v>0</v>
      </c>
      <c r="C412" s="26">
        <f>NewSKULighting!C514</f>
        <v>0</v>
      </c>
      <c r="D412" s="26">
        <f>NewSKULighting!D514</f>
        <v>0</v>
      </c>
      <c r="E412" s="26">
        <f>NewSKULighting!E514</f>
        <v>0</v>
      </c>
      <c r="F412" s="26" t="str">
        <f ca="1">NewSKULighting!F514</f>
        <v/>
      </c>
      <c r="G412" s="26" t="str">
        <f>NewSKULighting!G514</f>
        <v>None</v>
      </c>
      <c r="H412" s="26">
        <f>NewSKULighting!H514</f>
        <v>0</v>
      </c>
      <c r="I412" s="26" t="str">
        <f>NewSKULighting!I514</f>
        <v/>
      </c>
      <c r="J412" s="26">
        <f>NewSKULighting!J514</f>
        <v>0</v>
      </c>
      <c r="K412" s="26" t="str">
        <f>NewSKULighting!K514</f>
        <v/>
      </c>
      <c r="L412" s="26" t="str">
        <f>NewSKULighting!L514</f>
        <v/>
      </c>
      <c r="M412" s="26" t="str">
        <f>NewSKULighting!M514</f>
        <v>None</v>
      </c>
      <c r="N412" s="26">
        <f>NewSKULighting!N514</f>
        <v>0</v>
      </c>
      <c r="O412" s="26">
        <f>NewSKULighting!O514</f>
        <v>0</v>
      </c>
      <c r="P412" s="26">
        <f ca="1">NewSKULighting!P514</f>
        <v>0</v>
      </c>
      <c r="Q412" s="26">
        <f>NewSKULighting!Q514</f>
        <v>0</v>
      </c>
      <c r="R412" s="26">
        <f ca="1">NewSKULighting!R514</f>
        <v>0</v>
      </c>
      <c r="S412" s="26">
        <f>NewSKULighting!Y514</f>
        <v>0</v>
      </c>
      <c r="T412" s="26" t="str">
        <f ca="1">NewSKULighting!Z514</f>
        <v/>
      </c>
      <c r="U412" s="26">
        <f ca="1">NewSKULighting!AA514</f>
        <v>0</v>
      </c>
      <c r="V412" s="209" t="str">
        <f ca="1">NewSKULighting!AC514</f>
        <v/>
      </c>
      <c r="W412" s="209" t="str">
        <f ca="1">NewSKULighting!AD514</f>
        <v/>
      </c>
      <c r="X412" s="209" t="str">
        <f ca="1">NewSKULighting!AE514</f>
        <v/>
      </c>
      <c r="Y412" s="209">
        <f ca="1">NewSKULighting!AF514</f>
        <v>0</v>
      </c>
      <c r="Z412" s="209" t="str">
        <f>NewSKULighting!AH514</f>
        <v/>
      </c>
      <c r="AA412" s="209">
        <f>NewSKULighting!AI514</f>
        <v>0</v>
      </c>
      <c r="AB412" s="209" t="str">
        <f>NewSKULighting!AJ514</f>
        <v>NA</v>
      </c>
      <c r="AC412" s="209" t="str">
        <f>NewSKULighting!AK514</f>
        <v/>
      </c>
      <c r="AD412" s="209">
        <f ca="1">NewSKULighting!AL514</f>
        <v>0</v>
      </c>
    </row>
    <row r="413" spans="1:30" x14ac:dyDescent="0.35">
      <c r="A413" s="26">
        <f>NewSKULighting!A515</f>
        <v>0</v>
      </c>
      <c r="B413" s="26">
        <f>NewSKULighting!B515</f>
        <v>0</v>
      </c>
      <c r="C413" s="26">
        <f>NewSKULighting!C515</f>
        <v>0</v>
      </c>
      <c r="D413" s="26">
        <f>NewSKULighting!D515</f>
        <v>0</v>
      </c>
      <c r="E413" s="26">
        <f>NewSKULighting!E515</f>
        <v>0</v>
      </c>
      <c r="F413" s="26" t="str">
        <f ca="1">NewSKULighting!F515</f>
        <v/>
      </c>
      <c r="G413" s="26" t="str">
        <f>NewSKULighting!G515</f>
        <v>None</v>
      </c>
      <c r="H413" s="26">
        <f>NewSKULighting!H515</f>
        <v>0</v>
      </c>
      <c r="I413" s="26" t="str">
        <f>NewSKULighting!I515</f>
        <v/>
      </c>
      <c r="J413" s="26">
        <f>NewSKULighting!J515</f>
        <v>0</v>
      </c>
      <c r="K413" s="26" t="str">
        <f>NewSKULighting!K515</f>
        <v/>
      </c>
      <c r="L413" s="26" t="str">
        <f>NewSKULighting!L515</f>
        <v/>
      </c>
      <c r="M413" s="26" t="str">
        <f>NewSKULighting!M515</f>
        <v>None</v>
      </c>
      <c r="N413" s="26">
        <f>NewSKULighting!N515</f>
        <v>0</v>
      </c>
      <c r="O413" s="26">
        <f>NewSKULighting!O515</f>
        <v>0</v>
      </c>
      <c r="P413" s="26">
        <f ca="1">NewSKULighting!P515</f>
        <v>0</v>
      </c>
      <c r="Q413" s="26">
        <f>NewSKULighting!Q515</f>
        <v>0</v>
      </c>
      <c r="R413" s="26">
        <f ca="1">NewSKULighting!R515</f>
        <v>0</v>
      </c>
      <c r="S413" s="26">
        <f>NewSKULighting!Y515</f>
        <v>0</v>
      </c>
      <c r="T413" s="26" t="str">
        <f ca="1">NewSKULighting!Z515</f>
        <v/>
      </c>
      <c r="U413" s="26">
        <f ca="1">NewSKULighting!AA515</f>
        <v>0</v>
      </c>
      <c r="V413" s="209" t="str">
        <f ca="1">NewSKULighting!AC515</f>
        <v/>
      </c>
      <c r="W413" s="209" t="str">
        <f ca="1">NewSKULighting!AD515</f>
        <v/>
      </c>
      <c r="X413" s="209" t="str">
        <f ca="1">NewSKULighting!AE515</f>
        <v/>
      </c>
      <c r="Y413" s="209">
        <f ca="1">NewSKULighting!AF515</f>
        <v>0</v>
      </c>
      <c r="Z413" s="209" t="str">
        <f>NewSKULighting!AH515</f>
        <v/>
      </c>
      <c r="AA413" s="209">
        <f>NewSKULighting!AI515</f>
        <v>0</v>
      </c>
      <c r="AB413" s="209" t="str">
        <f>NewSKULighting!AJ515</f>
        <v>NA</v>
      </c>
      <c r="AC413" s="209" t="str">
        <f>NewSKULighting!AK515</f>
        <v/>
      </c>
      <c r="AD413" s="209">
        <f ca="1">NewSKULighting!AL515</f>
        <v>0</v>
      </c>
    </row>
    <row r="414" spans="1:30" x14ac:dyDescent="0.35">
      <c r="A414" s="26">
        <f>NewSKULighting!A516</f>
        <v>0</v>
      </c>
      <c r="B414" s="26">
        <f>NewSKULighting!B516</f>
        <v>0</v>
      </c>
      <c r="C414" s="26">
        <f>NewSKULighting!C516</f>
        <v>0</v>
      </c>
      <c r="D414" s="26">
        <f>NewSKULighting!D516</f>
        <v>0</v>
      </c>
      <c r="E414" s="26">
        <f>NewSKULighting!E516</f>
        <v>0</v>
      </c>
      <c r="F414" s="26" t="str">
        <f ca="1">NewSKULighting!F516</f>
        <v/>
      </c>
      <c r="G414" s="26" t="str">
        <f>NewSKULighting!G516</f>
        <v>None</v>
      </c>
      <c r="H414" s="26">
        <f>NewSKULighting!H516</f>
        <v>0</v>
      </c>
      <c r="I414" s="26" t="str">
        <f>NewSKULighting!I516</f>
        <v/>
      </c>
      <c r="J414" s="26">
        <f>NewSKULighting!J516</f>
        <v>0</v>
      </c>
      <c r="K414" s="26" t="str">
        <f>NewSKULighting!K516</f>
        <v/>
      </c>
      <c r="L414" s="26" t="str">
        <f>NewSKULighting!L516</f>
        <v/>
      </c>
      <c r="M414" s="26" t="str">
        <f>NewSKULighting!M516</f>
        <v>None</v>
      </c>
      <c r="N414" s="26">
        <f>NewSKULighting!N516</f>
        <v>0</v>
      </c>
      <c r="O414" s="26">
        <f>NewSKULighting!O516</f>
        <v>0</v>
      </c>
      <c r="P414" s="26">
        <f ca="1">NewSKULighting!P516</f>
        <v>0</v>
      </c>
      <c r="Q414" s="26">
        <f>NewSKULighting!Q516</f>
        <v>0</v>
      </c>
      <c r="R414" s="26">
        <f ca="1">NewSKULighting!R516</f>
        <v>0</v>
      </c>
      <c r="S414" s="26">
        <f>NewSKULighting!Y516</f>
        <v>0</v>
      </c>
      <c r="T414" s="26" t="str">
        <f ca="1">NewSKULighting!Z516</f>
        <v/>
      </c>
      <c r="U414" s="26">
        <f ca="1">NewSKULighting!AA516</f>
        <v>0</v>
      </c>
      <c r="V414" s="209" t="str">
        <f ca="1">NewSKULighting!AC516</f>
        <v/>
      </c>
      <c r="W414" s="209" t="str">
        <f ca="1">NewSKULighting!AD516</f>
        <v/>
      </c>
      <c r="X414" s="209" t="str">
        <f ca="1">NewSKULighting!AE516</f>
        <v/>
      </c>
      <c r="Y414" s="209">
        <f ca="1">NewSKULighting!AF516</f>
        <v>0</v>
      </c>
      <c r="Z414" s="209" t="str">
        <f>NewSKULighting!AH516</f>
        <v/>
      </c>
      <c r="AA414" s="209">
        <f>NewSKULighting!AI516</f>
        <v>0</v>
      </c>
      <c r="AB414" s="209" t="str">
        <f>NewSKULighting!AJ516</f>
        <v>NA</v>
      </c>
      <c r="AC414" s="209" t="str">
        <f>NewSKULighting!AK516</f>
        <v/>
      </c>
      <c r="AD414" s="209">
        <f ca="1">NewSKULighting!AL516</f>
        <v>0</v>
      </c>
    </row>
    <row r="415" spans="1:30" x14ac:dyDescent="0.35">
      <c r="A415" s="26">
        <f>NewSKULighting!A517</f>
        <v>0</v>
      </c>
      <c r="B415" s="26">
        <f>NewSKULighting!B517</f>
        <v>0</v>
      </c>
      <c r="C415" s="26">
        <f>NewSKULighting!C517</f>
        <v>0</v>
      </c>
      <c r="D415" s="26">
        <f>NewSKULighting!D517</f>
        <v>0</v>
      </c>
      <c r="E415" s="26">
        <f>NewSKULighting!E517</f>
        <v>0</v>
      </c>
      <c r="F415" s="26" t="str">
        <f ca="1">NewSKULighting!F517</f>
        <v/>
      </c>
      <c r="G415" s="26" t="str">
        <f>NewSKULighting!G517</f>
        <v>None</v>
      </c>
      <c r="H415" s="26">
        <f>NewSKULighting!H517</f>
        <v>0</v>
      </c>
      <c r="I415" s="26" t="str">
        <f>NewSKULighting!I517</f>
        <v/>
      </c>
      <c r="J415" s="26">
        <f>NewSKULighting!J517</f>
        <v>0</v>
      </c>
      <c r="K415" s="26" t="str">
        <f>NewSKULighting!K517</f>
        <v/>
      </c>
      <c r="L415" s="26" t="str">
        <f>NewSKULighting!L517</f>
        <v/>
      </c>
      <c r="M415" s="26" t="str">
        <f>NewSKULighting!M517</f>
        <v>None</v>
      </c>
      <c r="N415" s="26">
        <f>NewSKULighting!N517</f>
        <v>0</v>
      </c>
      <c r="O415" s="26">
        <f>NewSKULighting!O517</f>
        <v>0</v>
      </c>
      <c r="P415" s="26">
        <f ca="1">NewSKULighting!P517</f>
        <v>0</v>
      </c>
      <c r="Q415" s="26">
        <f>NewSKULighting!Q517</f>
        <v>0</v>
      </c>
      <c r="R415" s="26">
        <f ca="1">NewSKULighting!R517</f>
        <v>0</v>
      </c>
      <c r="S415" s="26">
        <f>NewSKULighting!Y517</f>
        <v>0</v>
      </c>
      <c r="T415" s="26" t="str">
        <f ca="1">NewSKULighting!Z517</f>
        <v/>
      </c>
      <c r="U415" s="26">
        <f ca="1">NewSKULighting!AA517</f>
        <v>0</v>
      </c>
      <c r="V415" s="209" t="str">
        <f ca="1">NewSKULighting!AC517</f>
        <v/>
      </c>
      <c r="W415" s="209" t="str">
        <f ca="1">NewSKULighting!AD517</f>
        <v/>
      </c>
      <c r="X415" s="209" t="str">
        <f ca="1">NewSKULighting!AE517</f>
        <v/>
      </c>
      <c r="Y415" s="209">
        <f ca="1">NewSKULighting!AF517</f>
        <v>0</v>
      </c>
      <c r="Z415" s="209" t="str">
        <f>NewSKULighting!AH517</f>
        <v/>
      </c>
      <c r="AA415" s="209">
        <f>NewSKULighting!AI517</f>
        <v>0</v>
      </c>
      <c r="AB415" s="209" t="str">
        <f>NewSKULighting!AJ517</f>
        <v>NA</v>
      </c>
      <c r="AC415" s="209" t="str">
        <f>NewSKULighting!AK517</f>
        <v/>
      </c>
      <c r="AD415" s="209">
        <f ca="1">NewSKULighting!AL517</f>
        <v>0</v>
      </c>
    </row>
    <row r="416" spans="1:30" x14ac:dyDescent="0.35">
      <c r="A416" s="26">
        <f>NewSKULighting!A518</f>
        <v>0</v>
      </c>
      <c r="B416" s="26">
        <f>NewSKULighting!B518</f>
        <v>0</v>
      </c>
      <c r="C416" s="26">
        <f>NewSKULighting!C518</f>
        <v>0</v>
      </c>
      <c r="D416" s="26">
        <f>NewSKULighting!D518</f>
        <v>0</v>
      </c>
      <c r="E416" s="26">
        <f>NewSKULighting!E518</f>
        <v>0</v>
      </c>
      <c r="F416" s="26" t="str">
        <f ca="1">NewSKULighting!F518</f>
        <v/>
      </c>
      <c r="G416" s="26" t="str">
        <f>NewSKULighting!G518</f>
        <v>None</v>
      </c>
      <c r="H416" s="26">
        <f>NewSKULighting!H518</f>
        <v>0</v>
      </c>
      <c r="I416" s="26" t="str">
        <f>NewSKULighting!I518</f>
        <v/>
      </c>
      <c r="J416" s="26">
        <f>NewSKULighting!J518</f>
        <v>0</v>
      </c>
      <c r="K416" s="26" t="str">
        <f>NewSKULighting!K518</f>
        <v/>
      </c>
      <c r="L416" s="26" t="str">
        <f>NewSKULighting!L518</f>
        <v/>
      </c>
      <c r="M416" s="26" t="str">
        <f>NewSKULighting!M518</f>
        <v>None</v>
      </c>
      <c r="N416" s="26">
        <f>NewSKULighting!N518</f>
        <v>0</v>
      </c>
      <c r="O416" s="26">
        <f>NewSKULighting!O518</f>
        <v>0</v>
      </c>
      <c r="P416" s="26">
        <f ca="1">NewSKULighting!P518</f>
        <v>0</v>
      </c>
      <c r="Q416" s="26">
        <f>NewSKULighting!Q518</f>
        <v>0</v>
      </c>
      <c r="R416" s="26">
        <f ca="1">NewSKULighting!R518</f>
        <v>0</v>
      </c>
      <c r="S416" s="26">
        <f>NewSKULighting!Y518</f>
        <v>0</v>
      </c>
      <c r="T416" s="26" t="str">
        <f ca="1">NewSKULighting!Z518</f>
        <v/>
      </c>
      <c r="U416" s="26">
        <f ca="1">NewSKULighting!AA518</f>
        <v>0</v>
      </c>
      <c r="V416" s="209" t="str">
        <f ca="1">NewSKULighting!AC518</f>
        <v/>
      </c>
      <c r="W416" s="209" t="str">
        <f ca="1">NewSKULighting!AD518</f>
        <v/>
      </c>
      <c r="X416" s="209" t="str">
        <f ca="1">NewSKULighting!AE518</f>
        <v/>
      </c>
      <c r="Y416" s="209">
        <f ca="1">NewSKULighting!AF518</f>
        <v>0</v>
      </c>
      <c r="Z416" s="209" t="str">
        <f>NewSKULighting!AH518</f>
        <v/>
      </c>
      <c r="AA416" s="209">
        <f>NewSKULighting!AI518</f>
        <v>0</v>
      </c>
      <c r="AB416" s="209" t="str">
        <f>NewSKULighting!AJ518</f>
        <v>NA</v>
      </c>
      <c r="AC416" s="209" t="str">
        <f>NewSKULighting!AK518</f>
        <v/>
      </c>
      <c r="AD416" s="209">
        <f ca="1">NewSKULighting!AL518</f>
        <v>0</v>
      </c>
    </row>
    <row r="417" spans="1:30" x14ac:dyDescent="0.35">
      <c r="A417" s="26">
        <f>NewSKULighting!A519</f>
        <v>0</v>
      </c>
      <c r="B417" s="26">
        <f>NewSKULighting!B519</f>
        <v>0</v>
      </c>
      <c r="C417" s="26">
        <f>NewSKULighting!C519</f>
        <v>0</v>
      </c>
      <c r="D417" s="26">
        <f>NewSKULighting!D519</f>
        <v>0</v>
      </c>
      <c r="E417" s="26">
        <f>NewSKULighting!E519</f>
        <v>0</v>
      </c>
      <c r="F417" s="26" t="str">
        <f ca="1">NewSKULighting!F519</f>
        <v/>
      </c>
      <c r="G417" s="26" t="str">
        <f>NewSKULighting!G519</f>
        <v>None</v>
      </c>
      <c r="H417" s="26">
        <f>NewSKULighting!H519</f>
        <v>0</v>
      </c>
      <c r="I417" s="26" t="str">
        <f>NewSKULighting!I519</f>
        <v/>
      </c>
      <c r="J417" s="26">
        <f>NewSKULighting!J519</f>
        <v>0</v>
      </c>
      <c r="K417" s="26" t="str">
        <f>NewSKULighting!K519</f>
        <v/>
      </c>
      <c r="L417" s="26" t="str">
        <f>NewSKULighting!L519</f>
        <v/>
      </c>
      <c r="M417" s="26" t="str">
        <f>NewSKULighting!M519</f>
        <v>None</v>
      </c>
      <c r="N417" s="26">
        <f>NewSKULighting!N519</f>
        <v>0</v>
      </c>
      <c r="O417" s="26">
        <f>NewSKULighting!O519</f>
        <v>0</v>
      </c>
      <c r="P417" s="26">
        <f ca="1">NewSKULighting!P519</f>
        <v>0</v>
      </c>
      <c r="Q417" s="26">
        <f>NewSKULighting!Q519</f>
        <v>0</v>
      </c>
      <c r="R417" s="26">
        <f ca="1">NewSKULighting!R519</f>
        <v>0</v>
      </c>
      <c r="S417" s="26">
        <f>NewSKULighting!Y519</f>
        <v>0</v>
      </c>
      <c r="T417" s="26" t="str">
        <f ca="1">NewSKULighting!Z519</f>
        <v/>
      </c>
      <c r="U417" s="26">
        <f ca="1">NewSKULighting!AA519</f>
        <v>0</v>
      </c>
      <c r="V417" s="209" t="str">
        <f ca="1">NewSKULighting!AC519</f>
        <v/>
      </c>
      <c r="W417" s="209" t="str">
        <f ca="1">NewSKULighting!AD519</f>
        <v/>
      </c>
      <c r="X417" s="209" t="str">
        <f ca="1">NewSKULighting!AE519</f>
        <v/>
      </c>
      <c r="Y417" s="209">
        <f ca="1">NewSKULighting!AF519</f>
        <v>0</v>
      </c>
      <c r="Z417" s="209" t="str">
        <f>NewSKULighting!AH519</f>
        <v/>
      </c>
      <c r="AA417" s="209">
        <f>NewSKULighting!AI519</f>
        <v>0</v>
      </c>
      <c r="AB417" s="209" t="str">
        <f>NewSKULighting!AJ519</f>
        <v>NA</v>
      </c>
      <c r="AC417" s="209" t="str">
        <f>NewSKULighting!AK519</f>
        <v/>
      </c>
      <c r="AD417" s="209">
        <f ca="1">NewSKULighting!AL519</f>
        <v>0</v>
      </c>
    </row>
    <row r="418" spans="1:30" x14ac:dyDescent="0.35">
      <c r="A418" s="26">
        <f>NewSKULighting!A520</f>
        <v>0</v>
      </c>
      <c r="B418" s="26">
        <f>NewSKULighting!B520</f>
        <v>0</v>
      </c>
      <c r="C418" s="26">
        <f>NewSKULighting!C520</f>
        <v>0</v>
      </c>
      <c r="D418" s="26">
        <f>NewSKULighting!D520</f>
        <v>0</v>
      </c>
      <c r="E418" s="26">
        <f>NewSKULighting!E520</f>
        <v>0</v>
      </c>
      <c r="F418" s="26" t="str">
        <f ca="1">NewSKULighting!F520</f>
        <v/>
      </c>
      <c r="G418" s="26" t="str">
        <f>NewSKULighting!G520</f>
        <v>None</v>
      </c>
      <c r="H418" s="26">
        <f>NewSKULighting!H520</f>
        <v>0</v>
      </c>
      <c r="I418" s="26" t="str">
        <f>NewSKULighting!I520</f>
        <v/>
      </c>
      <c r="J418" s="26">
        <f>NewSKULighting!J520</f>
        <v>0</v>
      </c>
      <c r="K418" s="26" t="str">
        <f>NewSKULighting!K520</f>
        <v/>
      </c>
      <c r="L418" s="26" t="str">
        <f>NewSKULighting!L520</f>
        <v/>
      </c>
      <c r="M418" s="26" t="str">
        <f>NewSKULighting!M520</f>
        <v>None</v>
      </c>
      <c r="N418" s="26">
        <f>NewSKULighting!N520</f>
        <v>0</v>
      </c>
      <c r="O418" s="26">
        <f>NewSKULighting!O520</f>
        <v>0</v>
      </c>
      <c r="P418" s="26">
        <f ca="1">NewSKULighting!P520</f>
        <v>0</v>
      </c>
      <c r="Q418" s="26">
        <f>NewSKULighting!Q520</f>
        <v>0</v>
      </c>
      <c r="R418" s="26">
        <f ca="1">NewSKULighting!R520</f>
        <v>0</v>
      </c>
      <c r="S418" s="26">
        <f>NewSKULighting!Y520</f>
        <v>0</v>
      </c>
      <c r="T418" s="26" t="str">
        <f ca="1">NewSKULighting!Z520</f>
        <v/>
      </c>
      <c r="U418" s="26">
        <f ca="1">NewSKULighting!AA520</f>
        <v>0</v>
      </c>
      <c r="V418" s="209" t="str">
        <f ca="1">NewSKULighting!AC520</f>
        <v/>
      </c>
      <c r="W418" s="209" t="str">
        <f ca="1">NewSKULighting!AD520</f>
        <v/>
      </c>
      <c r="X418" s="209" t="str">
        <f ca="1">NewSKULighting!AE520</f>
        <v/>
      </c>
      <c r="Y418" s="209">
        <f ca="1">NewSKULighting!AF520</f>
        <v>0</v>
      </c>
      <c r="Z418" s="209" t="str">
        <f>NewSKULighting!AH520</f>
        <v/>
      </c>
      <c r="AA418" s="209">
        <f>NewSKULighting!AI520</f>
        <v>0</v>
      </c>
      <c r="AB418" s="209" t="str">
        <f>NewSKULighting!AJ520</f>
        <v>NA</v>
      </c>
      <c r="AC418" s="209" t="str">
        <f>NewSKULighting!AK520</f>
        <v/>
      </c>
      <c r="AD418" s="209">
        <f ca="1">NewSKULighting!AL520</f>
        <v>0</v>
      </c>
    </row>
    <row r="419" spans="1:30" x14ac:dyDescent="0.35">
      <c r="A419" s="26">
        <f>NewSKULighting!A521</f>
        <v>0</v>
      </c>
      <c r="B419" s="26">
        <f>NewSKULighting!B521</f>
        <v>0</v>
      </c>
      <c r="C419" s="26">
        <f>NewSKULighting!C521</f>
        <v>0</v>
      </c>
      <c r="D419" s="26">
        <f>NewSKULighting!D521</f>
        <v>0</v>
      </c>
      <c r="E419" s="26">
        <f>NewSKULighting!E521</f>
        <v>0</v>
      </c>
      <c r="F419" s="26" t="str">
        <f ca="1">NewSKULighting!F521</f>
        <v/>
      </c>
      <c r="G419" s="26" t="str">
        <f>NewSKULighting!G521</f>
        <v>None</v>
      </c>
      <c r="H419" s="26">
        <f>NewSKULighting!H521</f>
        <v>0</v>
      </c>
      <c r="I419" s="26" t="str">
        <f>NewSKULighting!I521</f>
        <v/>
      </c>
      <c r="J419" s="26">
        <f>NewSKULighting!J521</f>
        <v>0</v>
      </c>
      <c r="K419" s="26" t="str">
        <f>NewSKULighting!K521</f>
        <v/>
      </c>
      <c r="L419" s="26" t="str">
        <f>NewSKULighting!L521</f>
        <v/>
      </c>
      <c r="M419" s="26" t="str">
        <f>NewSKULighting!M521</f>
        <v>None</v>
      </c>
      <c r="N419" s="26">
        <f>NewSKULighting!N521</f>
        <v>0</v>
      </c>
      <c r="O419" s="26">
        <f>NewSKULighting!O521</f>
        <v>0</v>
      </c>
      <c r="P419" s="26">
        <f ca="1">NewSKULighting!P521</f>
        <v>0</v>
      </c>
      <c r="Q419" s="26">
        <f>NewSKULighting!Q521</f>
        <v>0</v>
      </c>
      <c r="R419" s="26">
        <f ca="1">NewSKULighting!R521</f>
        <v>0</v>
      </c>
      <c r="S419" s="26">
        <f>NewSKULighting!Y521</f>
        <v>0</v>
      </c>
      <c r="T419" s="26" t="str">
        <f ca="1">NewSKULighting!Z521</f>
        <v/>
      </c>
      <c r="U419" s="26">
        <f ca="1">NewSKULighting!AA521</f>
        <v>0</v>
      </c>
      <c r="V419" s="209" t="str">
        <f ca="1">NewSKULighting!AC521</f>
        <v/>
      </c>
      <c r="W419" s="209" t="str">
        <f ca="1">NewSKULighting!AD521</f>
        <v/>
      </c>
      <c r="X419" s="209" t="str">
        <f ca="1">NewSKULighting!AE521</f>
        <v/>
      </c>
      <c r="Y419" s="209">
        <f ca="1">NewSKULighting!AF521</f>
        <v>0</v>
      </c>
      <c r="Z419" s="209" t="str">
        <f>NewSKULighting!AH521</f>
        <v/>
      </c>
      <c r="AA419" s="209">
        <f>NewSKULighting!AI521</f>
        <v>0</v>
      </c>
      <c r="AB419" s="209" t="str">
        <f>NewSKULighting!AJ521</f>
        <v>NA</v>
      </c>
      <c r="AC419" s="209" t="str">
        <f>NewSKULighting!AK521</f>
        <v/>
      </c>
      <c r="AD419" s="209">
        <f ca="1">NewSKULighting!AL521</f>
        <v>0</v>
      </c>
    </row>
    <row r="420" spans="1:30" x14ac:dyDescent="0.35">
      <c r="A420" s="26">
        <f>NewSKULighting!A522</f>
        <v>0</v>
      </c>
      <c r="B420" s="26">
        <f>NewSKULighting!B522</f>
        <v>0</v>
      </c>
      <c r="C420" s="26">
        <f>NewSKULighting!C522</f>
        <v>0</v>
      </c>
      <c r="D420" s="26">
        <f>NewSKULighting!D522</f>
        <v>0</v>
      </c>
      <c r="E420" s="26">
        <f>NewSKULighting!E522</f>
        <v>0</v>
      </c>
      <c r="F420" s="26" t="str">
        <f ca="1">NewSKULighting!F522</f>
        <v/>
      </c>
      <c r="G420" s="26" t="str">
        <f>NewSKULighting!G522</f>
        <v>None</v>
      </c>
      <c r="H420" s="26">
        <f>NewSKULighting!H522</f>
        <v>0</v>
      </c>
      <c r="I420" s="26" t="str">
        <f>NewSKULighting!I522</f>
        <v/>
      </c>
      <c r="J420" s="26">
        <f>NewSKULighting!J522</f>
        <v>0</v>
      </c>
      <c r="K420" s="26" t="str">
        <f>NewSKULighting!K522</f>
        <v/>
      </c>
      <c r="L420" s="26" t="str">
        <f>NewSKULighting!L522</f>
        <v/>
      </c>
      <c r="M420" s="26" t="str">
        <f>NewSKULighting!M522</f>
        <v>None</v>
      </c>
      <c r="N420" s="26">
        <f>NewSKULighting!N522</f>
        <v>0</v>
      </c>
      <c r="O420" s="26">
        <f>NewSKULighting!O522</f>
        <v>0</v>
      </c>
      <c r="P420" s="26">
        <f ca="1">NewSKULighting!P522</f>
        <v>0</v>
      </c>
      <c r="Q420" s="26">
        <f>NewSKULighting!Q522</f>
        <v>0</v>
      </c>
      <c r="R420" s="26">
        <f ca="1">NewSKULighting!R522</f>
        <v>0</v>
      </c>
      <c r="S420" s="26">
        <f>NewSKULighting!Y522</f>
        <v>0</v>
      </c>
      <c r="T420" s="26" t="str">
        <f ca="1">NewSKULighting!Z522</f>
        <v/>
      </c>
      <c r="U420" s="26">
        <f ca="1">NewSKULighting!AA522</f>
        <v>0</v>
      </c>
      <c r="V420" s="209" t="str">
        <f ca="1">NewSKULighting!AC522</f>
        <v/>
      </c>
      <c r="W420" s="209" t="str">
        <f ca="1">NewSKULighting!AD522</f>
        <v/>
      </c>
      <c r="X420" s="209" t="str">
        <f ca="1">NewSKULighting!AE522</f>
        <v/>
      </c>
      <c r="Y420" s="209">
        <f ca="1">NewSKULighting!AF522</f>
        <v>0</v>
      </c>
      <c r="Z420" s="209" t="str">
        <f>NewSKULighting!AH522</f>
        <v/>
      </c>
      <c r="AA420" s="209">
        <f>NewSKULighting!AI522</f>
        <v>0</v>
      </c>
      <c r="AB420" s="209" t="str">
        <f>NewSKULighting!AJ522</f>
        <v>NA</v>
      </c>
      <c r="AC420" s="209" t="str">
        <f>NewSKULighting!AK522</f>
        <v/>
      </c>
      <c r="AD420" s="209">
        <f ca="1">NewSKULighting!AL522</f>
        <v>0</v>
      </c>
    </row>
    <row r="421" spans="1:30" x14ac:dyDescent="0.35">
      <c r="A421" s="26">
        <f>NewSKULighting!A523</f>
        <v>0</v>
      </c>
      <c r="B421" s="26">
        <f>NewSKULighting!B523</f>
        <v>0</v>
      </c>
      <c r="C421" s="26">
        <f>NewSKULighting!C523</f>
        <v>0</v>
      </c>
      <c r="D421" s="26">
        <f>NewSKULighting!D523</f>
        <v>0</v>
      </c>
      <c r="E421" s="26">
        <f>NewSKULighting!E523</f>
        <v>0</v>
      </c>
      <c r="F421" s="26" t="str">
        <f ca="1">NewSKULighting!F523</f>
        <v/>
      </c>
      <c r="G421" s="26" t="str">
        <f>NewSKULighting!G523</f>
        <v>None</v>
      </c>
      <c r="H421" s="26">
        <f>NewSKULighting!H523</f>
        <v>0</v>
      </c>
      <c r="I421" s="26" t="str">
        <f>NewSKULighting!I523</f>
        <v/>
      </c>
      <c r="J421" s="26">
        <f>NewSKULighting!J523</f>
        <v>0</v>
      </c>
      <c r="K421" s="26" t="str">
        <f>NewSKULighting!K523</f>
        <v/>
      </c>
      <c r="L421" s="26" t="str">
        <f>NewSKULighting!L523</f>
        <v/>
      </c>
      <c r="M421" s="26" t="str">
        <f>NewSKULighting!M523</f>
        <v>None</v>
      </c>
      <c r="N421" s="26">
        <f>NewSKULighting!N523</f>
        <v>0</v>
      </c>
      <c r="O421" s="26">
        <f>NewSKULighting!O523</f>
        <v>0</v>
      </c>
      <c r="P421" s="26">
        <f ca="1">NewSKULighting!P523</f>
        <v>0</v>
      </c>
      <c r="Q421" s="26">
        <f>NewSKULighting!Q523</f>
        <v>0</v>
      </c>
      <c r="R421" s="26">
        <f ca="1">NewSKULighting!R523</f>
        <v>0</v>
      </c>
      <c r="S421" s="26">
        <f>NewSKULighting!Y523</f>
        <v>0</v>
      </c>
      <c r="T421" s="26" t="str">
        <f ca="1">NewSKULighting!Z523</f>
        <v/>
      </c>
      <c r="U421" s="26">
        <f ca="1">NewSKULighting!AA523</f>
        <v>0</v>
      </c>
      <c r="V421" s="209" t="str">
        <f ca="1">NewSKULighting!AC523</f>
        <v/>
      </c>
      <c r="W421" s="209" t="str">
        <f ca="1">NewSKULighting!AD523</f>
        <v/>
      </c>
      <c r="X421" s="209" t="str">
        <f ca="1">NewSKULighting!AE523</f>
        <v/>
      </c>
      <c r="Y421" s="209">
        <f ca="1">NewSKULighting!AF523</f>
        <v>0</v>
      </c>
      <c r="Z421" s="209" t="str">
        <f>NewSKULighting!AH523</f>
        <v/>
      </c>
      <c r="AA421" s="209">
        <f>NewSKULighting!AI523</f>
        <v>0</v>
      </c>
      <c r="AB421" s="209" t="str">
        <f>NewSKULighting!AJ523</f>
        <v>NA</v>
      </c>
      <c r="AC421" s="209" t="str">
        <f>NewSKULighting!AK523</f>
        <v/>
      </c>
      <c r="AD421" s="209">
        <f ca="1">NewSKULighting!AL523</f>
        <v>0</v>
      </c>
    </row>
    <row r="422" spans="1:30" x14ac:dyDescent="0.35">
      <c r="A422" s="26">
        <f>NewSKULighting!A524</f>
        <v>0</v>
      </c>
      <c r="B422" s="26">
        <f>NewSKULighting!B524</f>
        <v>0</v>
      </c>
      <c r="C422" s="26">
        <f>NewSKULighting!C524</f>
        <v>0</v>
      </c>
      <c r="D422" s="26">
        <f>NewSKULighting!D524</f>
        <v>0</v>
      </c>
      <c r="E422" s="26">
        <f>NewSKULighting!E524</f>
        <v>0</v>
      </c>
      <c r="F422" s="26" t="str">
        <f ca="1">NewSKULighting!F524</f>
        <v/>
      </c>
      <c r="G422" s="26" t="str">
        <f>NewSKULighting!G524</f>
        <v>None</v>
      </c>
      <c r="H422" s="26">
        <f>NewSKULighting!H524</f>
        <v>0</v>
      </c>
      <c r="I422" s="26" t="str">
        <f>NewSKULighting!I524</f>
        <v/>
      </c>
      <c r="J422" s="26">
        <f>NewSKULighting!J524</f>
        <v>0</v>
      </c>
      <c r="K422" s="26" t="str">
        <f>NewSKULighting!K524</f>
        <v/>
      </c>
      <c r="L422" s="26" t="str">
        <f>NewSKULighting!L524</f>
        <v/>
      </c>
      <c r="M422" s="26" t="str">
        <f>NewSKULighting!M524</f>
        <v>None</v>
      </c>
      <c r="N422" s="26">
        <f>NewSKULighting!N524</f>
        <v>0</v>
      </c>
      <c r="O422" s="26">
        <f>NewSKULighting!O524</f>
        <v>0</v>
      </c>
      <c r="P422" s="26">
        <f ca="1">NewSKULighting!P524</f>
        <v>0</v>
      </c>
      <c r="Q422" s="26">
        <f>NewSKULighting!Q524</f>
        <v>0</v>
      </c>
      <c r="R422" s="26">
        <f ca="1">NewSKULighting!R524</f>
        <v>0</v>
      </c>
      <c r="S422" s="26">
        <f>NewSKULighting!Y524</f>
        <v>0</v>
      </c>
      <c r="T422" s="26" t="str">
        <f ca="1">NewSKULighting!Z524</f>
        <v/>
      </c>
      <c r="U422" s="26">
        <f ca="1">NewSKULighting!AA524</f>
        <v>0</v>
      </c>
      <c r="V422" s="209" t="str">
        <f ca="1">NewSKULighting!AC524</f>
        <v/>
      </c>
      <c r="W422" s="209" t="str">
        <f ca="1">NewSKULighting!AD524</f>
        <v/>
      </c>
      <c r="X422" s="209" t="str">
        <f ca="1">NewSKULighting!AE524</f>
        <v/>
      </c>
      <c r="Y422" s="209">
        <f ca="1">NewSKULighting!AF524</f>
        <v>0</v>
      </c>
      <c r="Z422" s="209" t="str">
        <f>NewSKULighting!AH524</f>
        <v/>
      </c>
      <c r="AA422" s="209">
        <f>NewSKULighting!AI524</f>
        <v>0</v>
      </c>
      <c r="AB422" s="209" t="str">
        <f>NewSKULighting!AJ524</f>
        <v>NA</v>
      </c>
      <c r="AC422" s="209" t="str">
        <f>NewSKULighting!AK524</f>
        <v/>
      </c>
      <c r="AD422" s="209">
        <f ca="1">NewSKULighting!AL524</f>
        <v>0</v>
      </c>
    </row>
    <row r="423" spans="1:30" x14ac:dyDescent="0.35">
      <c r="A423" s="26">
        <f>NewSKULighting!A525</f>
        <v>0</v>
      </c>
      <c r="B423" s="26">
        <f>NewSKULighting!B525</f>
        <v>0</v>
      </c>
      <c r="C423" s="26">
        <f>NewSKULighting!C525</f>
        <v>0</v>
      </c>
      <c r="D423" s="26">
        <f>NewSKULighting!D525</f>
        <v>0</v>
      </c>
      <c r="E423" s="26">
        <f>NewSKULighting!E525</f>
        <v>0</v>
      </c>
      <c r="F423" s="26" t="str">
        <f ca="1">NewSKULighting!F525</f>
        <v/>
      </c>
      <c r="G423" s="26" t="str">
        <f>NewSKULighting!G525</f>
        <v>None</v>
      </c>
      <c r="H423" s="26">
        <f>NewSKULighting!H525</f>
        <v>0</v>
      </c>
      <c r="I423" s="26" t="str">
        <f>NewSKULighting!I525</f>
        <v/>
      </c>
      <c r="J423" s="26">
        <f>NewSKULighting!J525</f>
        <v>0</v>
      </c>
      <c r="K423" s="26" t="str">
        <f>NewSKULighting!K525</f>
        <v/>
      </c>
      <c r="L423" s="26" t="str">
        <f>NewSKULighting!L525</f>
        <v/>
      </c>
      <c r="M423" s="26" t="str">
        <f>NewSKULighting!M525</f>
        <v>None</v>
      </c>
      <c r="N423" s="26">
        <f>NewSKULighting!N525</f>
        <v>0</v>
      </c>
      <c r="O423" s="26">
        <f>NewSKULighting!O525</f>
        <v>0</v>
      </c>
      <c r="P423" s="26">
        <f ca="1">NewSKULighting!P525</f>
        <v>0</v>
      </c>
      <c r="Q423" s="26">
        <f>NewSKULighting!Q525</f>
        <v>0</v>
      </c>
      <c r="R423" s="26">
        <f ca="1">NewSKULighting!R525</f>
        <v>0</v>
      </c>
      <c r="S423" s="26">
        <f>NewSKULighting!Y525</f>
        <v>0</v>
      </c>
      <c r="T423" s="26" t="str">
        <f ca="1">NewSKULighting!Z525</f>
        <v/>
      </c>
      <c r="U423" s="26">
        <f ca="1">NewSKULighting!AA525</f>
        <v>0</v>
      </c>
      <c r="V423" s="209" t="str">
        <f ca="1">NewSKULighting!AC525</f>
        <v/>
      </c>
      <c r="W423" s="209" t="str">
        <f ca="1">NewSKULighting!AD525</f>
        <v/>
      </c>
      <c r="X423" s="209" t="str">
        <f ca="1">NewSKULighting!AE525</f>
        <v/>
      </c>
      <c r="Y423" s="209">
        <f ca="1">NewSKULighting!AF525</f>
        <v>0</v>
      </c>
      <c r="Z423" s="209" t="str">
        <f>NewSKULighting!AH525</f>
        <v/>
      </c>
      <c r="AA423" s="209">
        <f>NewSKULighting!AI525</f>
        <v>0</v>
      </c>
      <c r="AB423" s="209" t="str">
        <f>NewSKULighting!AJ525</f>
        <v>NA</v>
      </c>
      <c r="AC423" s="209" t="str">
        <f>NewSKULighting!AK525</f>
        <v/>
      </c>
      <c r="AD423" s="209">
        <f ca="1">NewSKULighting!AL525</f>
        <v>0</v>
      </c>
    </row>
    <row r="424" spans="1:30" x14ac:dyDescent="0.35">
      <c r="A424" s="26">
        <f>NewSKULighting!A526</f>
        <v>0</v>
      </c>
      <c r="B424" s="26">
        <f>NewSKULighting!B526</f>
        <v>0</v>
      </c>
      <c r="C424" s="26">
        <f>NewSKULighting!C526</f>
        <v>0</v>
      </c>
      <c r="D424" s="26">
        <f>NewSKULighting!D526</f>
        <v>0</v>
      </c>
      <c r="E424" s="26">
        <f>NewSKULighting!E526</f>
        <v>0</v>
      </c>
      <c r="F424" s="26" t="str">
        <f ca="1">NewSKULighting!F526</f>
        <v/>
      </c>
      <c r="G424" s="26" t="str">
        <f>NewSKULighting!G526</f>
        <v>None</v>
      </c>
      <c r="H424" s="26">
        <f>NewSKULighting!H526</f>
        <v>0</v>
      </c>
      <c r="I424" s="26" t="str">
        <f>NewSKULighting!I526</f>
        <v/>
      </c>
      <c r="J424" s="26">
        <f>NewSKULighting!J526</f>
        <v>0</v>
      </c>
      <c r="K424" s="26" t="str">
        <f>NewSKULighting!K526</f>
        <v/>
      </c>
      <c r="L424" s="26" t="str">
        <f>NewSKULighting!L526</f>
        <v/>
      </c>
      <c r="M424" s="26" t="str">
        <f>NewSKULighting!M526</f>
        <v>None</v>
      </c>
      <c r="N424" s="26">
        <f>NewSKULighting!N526</f>
        <v>0</v>
      </c>
      <c r="O424" s="26">
        <f>NewSKULighting!O526</f>
        <v>0</v>
      </c>
      <c r="P424" s="26">
        <f ca="1">NewSKULighting!P526</f>
        <v>0</v>
      </c>
      <c r="Q424" s="26">
        <f>NewSKULighting!Q526</f>
        <v>0</v>
      </c>
      <c r="R424" s="26">
        <f ca="1">NewSKULighting!R526</f>
        <v>0</v>
      </c>
      <c r="S424" s="26">
        <f>NewSKULighting!Y526</f>
        <v>0</v>
      </c>
      <c r="T424" s="26" t="str">
        <f ca="1">NewSKULighting!Z526</f>
        <v/>
      </c>
      <c r="U424" s="26">
        <f ca="1">NewSKULighting!AA526</f>
        <v>0</v>
      </c>
      <c r="V424" s="209" t="str">
        <f ca="1">NewSKULighting!AC526</f>
        <v/>
      </c>
      <c r="W424" s="209" t="str">
        <f ca="1">NewSKULighting!AD526</f>
        <v/>
      </c>
      <c r="X424" s="209" t="str">
        <f ca="1">NewSKULighting!AE526</f>
        <v/>
      </c>
      <c r="Y424" s="209">
        <f ca="1">NewSKULighting!AF526</f>
        <v>0</v>
      </c>
      <c r="Z424" s="209" t="str">
        <f>NewSKULighting!AH526</f>
        <v/>
      </c>
      <c r="AA424" s="209">
        <f>NewSKULighting!AI526</f>
        <v>0</v>
      </c>
      <c r="AB424" s="209" t="str">
        <f>NewSKULighting!AJ526</f>
        <v>NA</v>
      </c>
      <c r="AC424" s="209" t="str">
        <f>NewSKULighting!AK526</f>
        <v/>
      </c>
      <c r="AD424" s="209">
        <f ca="1">NewSKULighting!AL526</f>
        <v>0</v>
      </c>
    </row>
    <row r="425" spans="1:30" x14ac:dyDescent="0.35">
      <c r="A425" s="26">
        <f>NewSKULighting!A527</f>
        <v>0</v>
      </c>
      <c r="B425" s="26">
        <f>NewSKULighting!B527</f>
        <v>0</v>
      </c>
      <c r="C425" s="26">
        <f>NewSKULighting!C527</f>
        <v>0</v>
      </c>
      <c r="D425" s="26">
        <f>NewSKULighting!D527</f>
        <v>0</v>
      </c>
      <c r="E425" s="26">
        <f>NewSKULighting!E527</f>
        <v>0</v>
      </c>
      <c r="F425" s="26" t="str">
        <f ca="1">NewSKULighting!F527</f>
        <v/>
      </c>
      <c r="G425" s="26" t="str">
        <f>NewSKULighting!G527</f>
        <v>None</v>
      </c>
      <c r="H425" s="26">
        <f>NewSKULighting!H527</f>
        <v>0</v>
      </c>
      <c r="I425" s="26" t="str">
        <f>NewSKULighting!I527</f>
        <v/>
      </c>
      <c r="J425" s="26">
        <f>NewSKULighting!J527</f>
        <v>0</v>
      </c>
      <c r="K425" s="26" t="str">
        <f>NewSKULighting!K527</f>
        <v/>
      </c>
      <c r="L425" s="26" t="str">
        <f>NewSKULighting!L527</f>
        <v/>
      </c>
      <c r="M425" s="26" t="str">
        <f>NewSKULighting!M527</f>
        <v>None</v>
      </c>
      <c r="N425" s="26">
        <f>NewSKULighting!N527</f>
        <v>0</v>
      </c>
      <c r="O425" s="26">
        <f>NewSKULighting!O527</f>
        <v>0</v>
      </c>
      <c r="P425" s="26">
        <f ca="1">NewSKULighting!P527</f>
        <v>0</v>
      </c>
      <c r="Q425" s="26">
        <f>NewSKULighting!Q527</f>
        <v>0</v>
      </c>
      <c r="R425" s="26">
        <f ca="1">NewSKULighting!R527</f>
        <v>0</v>
      </c>
      <c r="S425" s="26">
        <f>NewSKULighting!Y527</f>
        <v>0</v>
      </c>
      <c r="T425" s="26" t="str">
        <f ca="1">NewSKULighting!Z527</f>
        <v/>
      </c>
      <c r="U425" s="26">
        <f ca="1">NewSKULighting!AA527</f>
        <v>0</v>
      </c>
      <c r="V425" s="209" t="str">
        <f ca="1">NewSKULighting!AC527</f>
        <v/>
      </c>
      <c r="W425" s="209" t="str">
        <f ca="1">NewSKULighting!AD527</f>
        <v/>
      </c>
      <c r="X425" s="209" t="str">
        <f ca="1">NewSKULighting!AE527</f>
        <v/>
      </c>
      <c r="Y425" s="209">
        <f ca="1">NewSKULighting!AF527</f>
        <v>0</v>
      </c>
      <c r="Z425" s="209" t="str">
        <f>NewSKULighting!AH527</f>
        <v/>
      </c>
      <c r="AA425" s="209">
        <f>NewSKULighting!AI527</f>
        <v>0</v>
      </c>
      <c r="AB425" s="209" t="str">
        <f>NewSKULighting!AJ527</f>
        <v>NA</v>
      </c>
      <c r="AC425" s="209" t="str">
        <f>NewSKULighting!AK527</f>
        <v/>
      </c>
      <c r="AD425" s="209">
        <f ca="1">NewSKULighting!AL527</f>
        <v>0</v>
      </c>
    </row>
    <row r="426" spans="1:30" x14ac:dyDescent="0.35">
      <c r="A426" s="26">
        <f>NewSKULighting!A528</f>
        <v>0</v>
      </c>
      <c r="B426" s="26">
        <f>NewSKULighting!B528</f>
        <v>0</v>
      </c>
      <c r="C426" s="26">
        <f>NewSKULighting!C528</f>
        <v>0</v>
      </c>
      <c r="D426" s="26">
        <f>NewSKULighting!D528</f>
        <v>0</v>
      </c>
      <c r="E426" s="26">
        <f>NewSKULighting!E528</f>
        <v>0</v>
      </c>
      <c r="F426" s="26" t="str">
        <f ca="1">NewSKULighting!F528</f>
        <v/>
      </c>
      <c r="G426" s="26" t="str">
        <f>NewSKULighting!G528</f>
        <v>None</v>
      </c>
      <c r="H426" s="26">
        <f>NewSKULighting!H528</f>
        <v>0</v>
      </c>
      <c r="I426" s="26" t="str">
        <f>NewSKULighting!I528</f>
        <v/>
      </c>
      <c r="J426" s="26">
        <f>NewSKULighting!J528</f>
        <v>0</v>
      </c>
      <c r="K426" s="26" t="str">
        <f>NewSKULighting!K528</f>
        <v/>
      </c>
      <c r="L426" s="26" t="str">
        <f>NewSKULighting!L528</f>
        <v/>
      </c>
      <c r="M426" s="26" t="str">
        <f>NewSKULighting!M528</f>
        <v>None</v>
      </c>
      <c r="N426" s="26">
        <f>NewSKULighting!N528</f>
        <v>0</v>
      </c>
      <c r="O426" s="26">
        <f>NewSKULighting!O528</f>
        <v>0</v>
      </c>
      <c r="P426" s="26">
        <f ca="1">NewSKULighting!P528</f>
        <v>0</v>
      </c>
      <c r="Q426" s="26">
        <f>NewSKULighting!Q528</f>
        <v>0</v>
      </c>
      <c r="R426" s="26">
        <f ca="1">NewSKULighting!R528</f>
        <v>0</v>
      </c>
      <c r="S426" s="26">
        <f>NewSKULighting!Y528</f>
        <v>0</v>
      </c>
      <c r="T426" s="26" t="str">
        <f ca="1">NewSKULighting!Z528</f>
        <v/>
      </c>
      <c r="U426" s="26">
        <f ca="1">NewSKULighting!AA528</f>
        <v>0</v>
      </c>
      <c r="V426" s="209" t="str">
        <f ca="1">NewSKULighting!AC528</f>
        <v/>
      </c>
      <c r="W426" s="209" t="str">
        <f ca="1">NewSKULighting!AD528</f>
        <v/>
      </c>
      <c r="X426" s="209" t="str">
        <f ca="1">NewSKULighting!AE528</f>
        <v/>
      </c>
      <c r="Y426" s="209">
        <f ca="1">NewSKULighting!AF528</f>
        <v>0</v>
      </c>
      <c r="Z426" s="209" t="str">
        <f>NewSKULighting!AH528</f>
        <v/>
      </c>
      <c r="AA426" s="209">
        <f>NewSKULighting!AI528</f>
        <v>0</v>
      </c>
      <c r="AB426" s="209" t="str">
        <f>NewSKULighting!AJ528</f>
        <v>NA</v>
      </c>
      <c r="AC426" s="209" t="str">
        <f>NewSKULighting!AK528</f>
        <v/>
      </c>
      <c r="AD426" s="209">
        <f ca="1">NewSKULighting!AL528</f>
        <v>0</v>
      </c>
    </row>
    <row r="427" spans="1:30" x14ac:dyDescent="0.35">
      <c r="A427" s="26">
        <f>NewSKULighting!A529</f>
        <v>0</v>
      </c>
      <c r="B427" s="26">
        <f>NewSKULighting!B529</f>
        <v>0</v>
      </c>
      <c r="C427" s="26">
        <f>NewSKULighting!C529</f>
        <v>0</v>
      </c>
      <c r="D427" s="26">
        <f>NewSKULighting!D529</f>
        <v>0</v>
      </c>
      <c r="E427" s="26">
        <f>NewSKULighting!E529</f>
        <v>0</v>
      </c>
      <c r="F427" s="26" t="str">
        <f ca="1">NewSKULighting!F529</f>
        <v/>
      </c>
      <c r="G427" s="26" t="str">
        <f>NewSKULighting!G529</f>
        <v>None</v>
      </c>
      <c r="H427" s="26">
        <f>NewSKULighting!H529</f>
        <v>0</v>
      </c>
      <c r="I427" s="26" t="str">
        <f>NewSKULighting!I529</f>
        <v/>
      </c>
      <c r="J427" s="26">
        <f>NewSKULighting!J529</f>
        <v>0</v>
      </c>
      <c r="K427" s="26" t="str">
        <f>NewSKULighting!K529</f>
        <v/>
      </c>
      <c r="L427" s="26" t="str">
        <f>NewSKULighting!L529</f>
        <v/>
      </c>
      <c r="M427" s="26" t="str">
        <f>NewSKULighting!M529</f>
        <v>None</v>
      </c>
      <c r="N427" s="26">
        <f>NewSKULighting!N529</f>
        <v>0</v>
      </c>
      <c r="O427" s="26">
        <f>NewSKULighting!O529</f>
        <v>0</v>
      </c>
      <c r="P427" s="26">
        <f ca="1">NewSKULighting!P529</f>
        <v>0</v>
      </c>
      <c r="Q427" s="26">
        <f>NewSKULighting!Q529</f>
        <v>0</v>
      </c>
      <c r="R427" s="26">
        <f ca="1">NewSKULighting!R529</f>
        <v>0</v>
      </c>
      <c r="S427" s="26">
        <f>NewSKULighting!Y529</f>
        <v>0</v>
      </c>
      <c r="T427" s="26" t="str">
        <f ca="1">NewSKULighting!Z529</f>
        <v/>
      </c>
      <c r="U427" s="26">
        <f ca="1">NewSKULighting!AA529</f>
        <v>0</v>
      </c>
      <c r="V427" s="209" t="str">
        <f ca="1">NewSKULighting!AC529</f>
        <v/>
      </c>
      <c r="W427" s="209" t="str">
        <f ca="1">NewSKULighting!AD529</f>
        <v/>
      </c>
      <c r="X427" s="209" t="str">
        <f ca="1">NewSKULighting!AE529</f>
        <v/>
      </c>
      <c r="Y427" s="209">
        <f ca="1">NewSKULighting!AF529</f>
        <v>0</v>
      </c>
      <c r="Z427" s="209" t="str">
        <f>NewSKULighting!AH529</f>
        <v/>
      </c>
      <c r="AA427" s="209">
        <f>NewSKULighting!AI529</f>
        <v>0</v>
      </c>
      <c r="AB427" s="209" t="str">
        <f>NewSKULighting!AJ529</f>
        <v>NA</v>
      </c>
      <c r="AC427" s="209" t="str">
        <f>NewSKULighting!AK529</f>
        <v/>
      </c>
      <c r="AD427" s="209">
        <f ca="1">NewSKULighting!AL529</f>
        <v>0</v>
      </c>
    </row>
    <row r="428" spans="1:30" x14ac:dyDescent="0.35">
      <c r="A428" s="26">
        <f>NewSKULighting!A530</f>
        <v>0</v>
      </c>
      <c r="B428" s="26">
        <f>NewSKULighting!B530</f>
        <v>0</v>
      </c>
      <c r="C428" s="26">
        <f>NewSKULighting!C530</f>
        <v>0</v>
      </c>
      <c r="D428" s="26">
        <f>NewSKULighting!D530</f>
        <v>0</v>
      </c>
      <c r="E428" s="26">
        <f>NewSKULighting!E530</f>
        <v>0</v>
      </c>
      <c r="F428" s="26" t="str">
        <f ca="1">NewSKULighting!F530</f>
        <v/>
      </c>
      <c r="G428" s="26" t="str">
        <f>NewSKULighting!G530</f>
        <v>None</v>
      </c>
      <c r="H428" s="26">
        <f>NewSKULighting!H530</f>
        <v>0</v>
      </c>
      <c r="I428" s="26" t="str">
        <f>NewSKULighting!I530</f>
        <v/>
      </c>
      <c r="J428" s="26">
        <f>NewSKULighting!J530</f>
        <v>0</v>
      </c>
      <c r="K428" s="26" t="str">
        <f>NewSKULighting!K530</f>
        <v/>
      </c>
      <c r="L428" s="26" t="str">
        <f>NewSKULighting!L530</f>
        <v/>
      </c>
      <c r="M428" s="26" t="str">
        <f>NewSKULighting!M530</f>
        <v>None</v>
      </c>
      <c r="N428" s="26">
        <f>NewSKULighting!N530</f>
        <v>0</v>
      </c>
      <c r="O428" s="26">
        <f>NewSKULighting!O530</f>
        <v>0</v>
      </c>
      <c r="P428" s="26">
        <f ca="1">NewSKULighting!P530</f>
        <v>0</v>
      </c>
      <c r="Q428" s="26">
        <f>NewSKULighting!Q530</f>
        <v>0</v>
      </c>
      <c r="R428" s="26">
        <f ca="1">NewSKULighting!R530</f>
        <v>0</v>
      </c>
      <c r="S428" s="26">
        <f>NewSKULighting!Y530</f>
        <v>0</v>
      </c>
      <c r="T428" s="26" t="str">
        <f ca="1">NewSKULighting!Z530</f>
        <v/>
      </c>
      <c r="U428" s="26">
        <f ca="1">NewSKULighting!AA530</f>
        <v>0</v>
      </c>
      <c r="V428" s="209" t="str">
        <f ca="1">NewSKULighting!AC530</f>
        <v/>
      </c>
      <c r="W428" s="209" t="str">
        <f ca="1">NewSKULighting!AD530</f>
        <v/>
      </c>
      <c r="X428" s="209" t="str">
        <f ca="1">NewSKULighting!AE530</f>
        <v/>
      </c>
      <c r="Y428" s="209">
        <f ca="1">NewSKULighting!AF530</f>
        <v>0</v>
      </c>
      <c r="Z428" s="209" t="str">
        <f>NewSKULighting!AH530</f>
        <v/>
      </c>
      <c r="AA428" s="209">
        <f>NewSKULighting!AI530</f>
        <v>0</v>
      </c>
      <c r="AB428" s="209" t="str">
        <f>NewSKULighting!AJ530</f>
        <v>NA</v>
      </c>
      <c r="AC428" s="209" t="str">
        <f>NewSKULighting!AK530</f>
        <v/>
      </c>
      <c r="AD428" s="209">
        <f ca="1">NewSKULighting!AL530</f>
        <v>0</v>
      </c>
    </row>
    <row r="429" spans="1:30" x14ac:dyDescent="0.35">
      <c r="A429" s="26">
        <f>NewSKULighting!A531</f>
        <v>0</v>
      </c>
      <c r="B429" s="26">
        <f>NewSKULighting!B531</f>
        <v>0</v>
      </c>
      <c r="C429" s="26">
        <f>NewSKULighting!C531</f>
        <v>0</v>
      </c>
      <c r="D429" s="26">
        <f>NewSKULighting!D531</f>
        <v>0</v>
      </c>
      <c r="E429" s="26">
        <f>NewSKULighting!E531</f>
        <v>0</v>
      </c>
      <c r="F429" s="26" t="str">
        <f ca="1">NewSKULighting!F531</f>
        <v/>
      </c>
      <c r="G429" s="26" t="str">
        <f>NewSKULighting!G531</f>
        <v>None</v>
      </c>
      <c r="H429" s="26">
        <f>NewSKULighting!H531</f>
        <v>0</v>
      </c>
      <c r="I429" s="26" t="str">
        <f>NewSKULighting!I531</f>
        <v/>
      </c>
      <c r="J429" s="26">
        <f>NewSKULighting!J531</f>
        <v>0</v>
      </c>
      <c r="K429" s="26" t="str">
        <f>NewSKULighting!K531</f>
        <v/>
      </c>
      <c r="L429" s="26" t="str">
        <f>NewSKULighting!L531</f>
        <v/>
      </c>
      <c r="M429" s="26" t="str">
        <f>NewSKULighting!M531</f>
        <v>None</v>
      </c>
      <c r="N429" s="26">
        <f>NewSKULighting!N531</f>
        <v>0</v>
      </c>
      <c r="O429" s="26">
        <f>NewSKULighting!O531</f>
        <v>0</v>
      </c>
      <c r="P429" s="26">
        <f ca="1">NewSKULighting!P531</f>
        <v>0</v>
      </c>
      <c r="Q429" s="26">
        <f>NewSKULighting!Q531</f>
        <v>0</v>
      </c>
      <c r="R429" s="26">
        <f ca="1">NewSKULighting!R531</f>
        <v>0</v>
      </c>
      <c r="S429" s="26">
        <f>NewSKULighting!Y531</f>
        <v>0</v>
      </c>
      <c r="T429" s="26" t="str">
        <f ca="1">NewSKULighting!Z531</f>
        <v/>
      </c>
      <c r="U429" s="26">
        <f ca="1">NewSKULighting!AA531</f>
        <v>0</v>
      </c>
      <c r="V429" s="209" t="str">
        <f ca="1">NewSKULighting!AC531</f>
        <v/>
      </c>
      <c r="W429" s="209" t="str">
        <f ca="1">NewSKULighting!AD531</f>
        <v/>
      </c>
      <c r="X429" s="209" t="str">
        <f ca="1">NewSKULighting!AE531</f>
        <v/>
      </c>
      <c r="Y429" s="209">
        <f ca="1">NewSKULighting!AF531</f>
        <v>0</v>
      </c>
      <c r="Z429" s="209" t="str">
        <f>NewSKULighting!AH531</f>
        <v/>
      </c>
      <c r="AA429" s="209">
        <f>NewSKULighting!AI531</f>
        <v>0</v>
      </c>
      <c r="AB429" s="209" t="str">
        <f>NewSKULighting!AJ531</f>
        <v>NA</v>
      </c>
      <c r="AC429" s="209" t="str">
        <f>NewSKULighting!AK531</f>
        <v/>
      </c>
      <c r="AD429" s="209">
        <f ca="1">NewSKULighting!AL531</f>
        <v>0</v>
      </c>
    </row>
    <row r="430" spans="1:30" x14ac:dyDescent="0.35">
      <c r="A430" s="26">
        <f>NewSKULighting!A532</f>
        <v>0</v>
      </c>
      <c r="B430" s="26">
        <f>NewSKULighting!B532</f>
        <v>0</v>
      </c>
      <c r="C430" s="26">
        <f>NewSKULighting!C532</f>
        <v>0</v>
      </c>
      <c r="D430" s="26">
        <f>NewSKULighting!D532</f>
        <v>0</v>
      </c>
      <c r="E430" s="26">
        <f>NewSKULighting!E532</f>
        <v>0</v>
      </c>
      <c r="F430" s="26" t="str">
        <f ca="1">NewSKULighting!F532</f>
        <v/>
      </c>
      <c r="G430" s="26" t="str">
        <f>NewSKULighting!G532</f>
        <v>None</v>
      </c>
      <c r="H430" s="26">
        <f>NewSKULighting!H532</f>
        <v>0</v>
      </c>
      <c r="I430" s="26" t="str">
        <f>NewSKULighting!I532</f>
        <v/>
      </c>
      <c r="J430" s="26">
        <f>NewSKULighting!J532</f>
        <v>0</v>
      </c>
      <c r="K430" s="26" t="str">
        <f>NewSKULighting!K532</f>
        <v/>
      </c>
      <c r="L430" s="26" t="str">
        <f>NewSKULighting!L532</f>
        <v/>
      </c>
      <c r="M430" s="26" t="str">
        <f>NewSKULighting!M532</f>
        <v>None</v>
      </c>
      <c r="N430" s="26">
        <f>NewSKULighting!N532</f>
        <v>0</v>
      </c>
      <c r="O430" s="26">
        <f>NewSKULighting!O532</f>
        <v>0</v>
      </c>
      <c r="P430" s="26">
        <f ca="1">NewSKULighting!P532</f>
        <v>0</v>
      </c>
      <c r="Q430" s="26">
        <f>NewSKULighting!Q532</f>
        <v>0</v>
      </c>
      <c r="R430" s="26">
        <f ca="1">NewSKULighting!R532</f>
        <v>0</v>
      </c>
      <c r="S430" s="26">
        <f>NewSKULighting!Y532</f>
        <v>0</v>
      </c>
      <c r="T430" s="26" t="str">
        <f ca="1">NewSKULighting!Z532</f>
        <v/>
      </c>
      <c r="U430" s="26">
        <f ca="1">NewSKULighting!AA532</f>
        <v>0</v>
      </c>
      <c r="V430" s="209" t="str">
        <f ca="1">NewSKULighting!AC532</f>
        <v/>
      </c>
      <c r="W430" s="209" t="str">
        <f ca="1">NewSKULighting!AD532</f>
        <v/>
      </c>
      <c r="X430" s="209" t="str">
        <f ca="1">NewSKULighting!AE532</f>
        <v/>
      </c>
      <c r="Y430" s="209">
        <f ca="1">NewSKULighting!AF532</f>
        <v>0</v>
      </c>
      <c r="Z430" s="209" t="str">
        <f>NewSKULighting!AH532</f>
        <v/>
      </c>
      <c r="AA430" s="209">
        <f>NewSKULighting!AI532</f>
        <v>0</v>
      </c>
      <c r="AB430" s="209" t="str">
        <f>NewSKULighting!AJ532</f>
        <v>NA</v>
      </c>
      <c r="AC430" s="209" t="str">
        <f>NewSKULighting!AK532</f>
        <v/>
      </c>
      <c r="AD430" s="209">
        <f ca="1">NewSKULighting!AL532</f>
        <v>0</v>
      </c>
    </row>
    <row r="431" spans="1:30" x14ac:dyDescent="0.35">
      <c r="A431" s="26">
        <f>NewSKULighting!A533</f>
        <v>0</v>
      </c>
      <c r="B431" s="26">
        <f>NewSKULighting!B533</f>
        <v>0</v>
      </c>
      <c r="C431" s="26">
        <f>NewSKULighting!C533</f>
        <v>0</v>
      </c>
      <c r="D431" s="26">
        <f>NewSKULighting!D533</f>
        <v>0</v>
      </c>
      <c r="E431" s="26">
        <f>NewSKULighting!E533</f>
        <v>0</v>
      </c>
      <c r="F431" s="26" t="str">
        <f ca="1">NewSKULighting!F533</f>
        <v/>
      </c>
      <c r="G431" s="26" t="str">
        <f>NewSKULighting!G533</f>
        <v>None</v>
      </c>
      <c r="H431" s="26">
        <f>NewSKULighting!H533</f>
        <v>0</v>
      </c>
      <c r="I431" s="26" t="str">
        <f>NewSKULighting!I533</f>
        <v/>
      </c>
      <c r="J431" s="26">
        <f>NewSKULighting!J533</f>
        <v>0</v>
      </c>
      <c r="K431" s="26" t="str">
        <f>NewSKULighting!K533</f>
        <v/>
      </c>
      <c r="L431" s="26" t="str">
        <f>NewSKULighting!L533</f>
        <v/>
      </c>
      <c r="M431" s="26" t="str">
        <f>NewSKULighting!M533</f>
        <v>None</v>
      </c>
      <c r="N431" s="26">
        <f>NewSKULighting!N533</f>
        <v>0</v>
      </c>
      <c r="O431" s="26">
        <f>NewSKULighting!O533</f>
        <v>0</v>
      </c>
      <c r="P431" s="26">
        <f ca="1">NewSKULighting!P533</f>
        <v>0</v>
      </c>
      <c r="Q431" s="26">
        <f>NewSKULighting!Q533</f>
        <v>0</v>
      </c>
      <c r="R431" s="26">
        <f ca="1">NewSKULighting!R533</f>
        <v>0</v>
      </c>
      <c r="S431" s="26">
        <f>NewSKULighting!Y533</f>
        <v>0</v>
      </c>
      <c r="T431" s="26" t="str">
        <f ca="1">NewSKULighting!Z533</f>
        <v/>
      </c>
      <c r="U431" s="26">
        <f ca="1">NewSKULighting!AA533</f>
        <v>0</v>
      </c>
      <c r="V431" s="209" t="str">
        <f ca="1">NewSKULighting!AC533</f>
        <v/>
      </c>
      <c r="W431" s="209" t="str">
        <f ca="1">NewSKULighting!AD533</f>
        <v/>
      </c>
      <c r="X431" s="209" t="str">
        <f ca="1">NewSKULighting!AE533</f>
        <v/>
      </c>
      <c r="Y431" s="209">
        <f ca="1">NewSKULighting!AF533</f>
        <v>0</v>
      </c>
      <c r="Z431" s="209" t="str">
        <f>NewSKULighting!AH533</f>
        <v/>
      </c>
      <c r="AA431" s="209">
        <f>NewSKULighting!AI533</f>
        <v>0</v>
      </c>
      <c r="AB431" s="209" t="str">
        <f>NewSKULighting!AJ533</f>
        <v>NA</v>
      </c>
      <c r="AC431" s="209" t="str">
        <f>NewSKULighting!AK533</f>
        <v/>
      </c>
      <c r="AD431" s="209">
        <f ca="1">NewSKULighting!AL533</f>
        <v>0</v>
      </c>
    </row>
    <row r="432" spans="1:30" x14ac:dyDescent="0.35">
      <c r="A432" s="26">
        <f>NewSKULighting!A534</f>
        <v>0</v>
      </c>
      <c r="B432" s="26">
        <f>NewSKULighting!B534</f>
        <v>0</v>
      </c>
      <c r="C432" s="26">
        <f>NewSKULighting!C534</f>
        <v>0</v>
      </c>
      <c r="D432" s="26">
        <f>NewSKULighting!D534</f>
        <v>0</v>
      </c>
      <c r="E432" s="26">
        <f>NewSKULighting!E534</f>
        <v>0</v>
      </c>
      <c r="F432" s="26" t="str">
        <f ca="1">NewSKULighting!F534</f>
        <v/>
      </c>
      <c r="G432" s="26" t="str">
        <f>NewSKULighting!G534</f>
        <v>None</v>
      </c>
      <c r="H432" s="26">
        <f>NewSKULighting!H534</f>
        <v>0</v>
      </c>
      <c r="I432" s="26" t="str">
        <f>NewSKULighting!I534</f>
        <v/>
      </c>
      <c r="J432" s="26">
        <f>NewSKULighting!J534</f>
        <v>0</v>
      </c>
      <c r="K432" s="26" t="str">
        <f>NewSKULighting!K534</f>
        <v/>
      </c>
      <c r="L432" s="26" t="str">
        <f>NewSKULighting!L534</f>
        <v/>
      </c>
      <c r="M432" s="26" t="str">
        <f>NewSKULighting!M534</f>
        <v>None</v>
      </c>
      <c r="N432" s="26">
        <f>NewSKULighting!N534</f>
        <v>0</v>
      </c>
      <c r="O432" s="26">
        <f>NewSKULighting!O534</f>
        <v>0</v>
      </c>
      <c r="P432" s="26">
        <f ca="1">NewSKULighting!P534</f>
        <v>0</v>
      </c>
      <c r="Q432" s="26">
        <f>NewSKULighting!Q534</f>
        <v>0</v>
      </c>
      <c r="R432" s="26">
        <f ca="1">NewSKULighting!R534</f>
        <v>0</v>
      </c>
      <c r="S432" s="26">
        <f>NewSKULighting!Y534</f>
        <v>0</v>
      </c>
      <c r="T432" s="26" t="str">
        <f ca="1">NewSKULighting!Z534</f>
        <v/>
      </c>
      <c r="U432" s="26">
        <f ca="1">NewSKULighting!AA534</f>
        <v>0</v>
      </c>
      <c r="V432" s="209" t="str">
        <f ca="1">NewSKULighting!AC534</f>
        <v/>
      </c>
      <c r="W432" s="209" t="str">
        <f ca="1">NewSKULighting!AD534</f>
        <v/>
      </c>
      <c r="X432" s="209" t="str">
        <f ca="1">NewSKULighting!AE534</f>
        <v/>
      </c>
      <c r="Y432" s="209">
        <f ca="1">NewSKULighting!AF534</f>
        <v>0</v>
      </c>
      <c r="Z432" s="209" t="str">
        <f>NewSKULighting!AH534</f>
        <v/>
      </c>
      <c r="AA432" s="209">
        <f>NewSKULighting!AI534</f>
        <v>0</v>
      </c>
      <c r="AB432" s="209" t="str">
        <f>NewSKULighting!AJ534</f>
        <v>NA</v>
      </c>
      <c r="AC432" s="209" t="str">
        <f>NewSKULighting!AK534</f>
        <v/>
      </c>
      <c r="AD432" s="209">
        <f ca="1">NewSKULighting!AL534</f>
        <v>0</v>
      </c>
    </row>
    <row r="433" spans="1:30" x14ac:dyDescent="0.35">
      <c r="A433" s="26">
        <f>NewSKULighting!A535</f>
        <v>0</v>
      </c>
      <c r="B433" s="26">
        <f>NewSKULighting!B535</f>
        <v>0</v>
      </c>
      <c r="C433" s="26">
        <f>NewSKULighting!C535</f>
        <v>0</v>
      </c>
      <c r="D433" s="26">
        <f>NewSKULighting!D535</f>
        <v>0</v>
      </c>
      <c r="E433" s="26">
        <f>NewSKULighting!E535</f>
        <v>0</v>
      </c>
      <c r="F433" s="26" t="str">
        <f ca="1">NewSKULighting!F535</f>
        <v/>
      </c>
      <c r="G433" s="26" t="str">
        <f>NewSKULighting!G535</f>
        <v>None</v>
      </c>
      <c r="H433" s="26">
        <f>NewSKULighting!H535</f>
        <v>0</v>
      </c>
      <c r="I433" s="26" t="str">
        <f>NewSKULighting!I535</f>
        <v/>
      </c>
      <c r="J433" s="26">
        <f>NewSKULighting!J535</f>
        <v>0</v>
      </c>
      <c r="K433" s="26" t="str">
        <f>NewSKULighting!K535</f>
        <v/>
      </c>
      <c r="L433" s="26" t="str">
        <f>NewSKULighting!L535</f>
        <v/>
      </c>
      <c r="M433" s="26" t="str">
        <f>NewSKULighting!M535</f>
        <v>None</v>
      </c>
      <c r="N433" s="26">
        <f>NewSKULighting!N535</f>
        <v>0</v>
      </c>
      <c r="O433" s="26">
        <f>NewSKULighting!O535</f>
        <v>0</v>
      </c>
      <c r="P433" s="26">
        <f ca="1">NewSKULighting!P535</f>
        <v>0</v>
      </c>
      <c r="Q433" s="26">
        <f>NewSKULighting!Q535</f>
        <v>0</v>
      </c>
      <c r="R433" s="26">
        <f ca="1">NewSKULighting!R535</f>
        <v>0</v>
      </c>
      <c r="S433" s="26">
        <f>NewSKULighting!Y535</f>
        <v>0</v>
      </c>
      <c r="T433" s="26" t="str">
        <f ca="1">NewSKULighting!Z535</f>
        <v/>
      </c>
      <c r="U433" s="26">
        <f ca="1">NewSKULighting!AA535</f>
        <v>0</v>
      </c>
      <c r="V433" s="209" t="str">
        <f ca="1">NewSKULighting!AC535</f>
        <v/>
      </c>
      <c r="W433" s="209" t="str">
        <f ca="1">NewSKULighting!AD535</f>
        <v/>
      </c>
      <c r="X433" s="209" t="str">
        <f ca="1">NewSKULighting!AE535</f>
        <v/>
      </c>
      <c r="Y433" s="209">
        <f ca="1">NewSKULighting!AF535</f>
        <v>0</v>
      </c>
      <c r="Z433" s="209" t="str">
        <f>NewSKULighting!AH535</f>
        <v/>
      </c>
      <c r="AA433" s="209">
        <f>NewSKULighting!AI535</f>
        <v>0</v>
      </c>
      <c r="AB433" s="209" t="str">
        <f>NewSKULighting!AJ535</f>
        <v>NA</v>
      </c>
      <c r="AC433" s="209" t="str">
        <f>NewSKULighting!AK535</f>
        <v/>
      </c>
      <c r="AD433" s="209">
        <f ca="1">NewSKULighting!AL535</f>
        <v>0</v>
      </c>
    </row>
    <row r="434" spans="1:30" x14ac:dyDescent="0.35">
      <c r="A434" s="26">
        <f>NewSKULighting!A536</f>
        <v>0</v>
      </c>
      <c r="B434" s="26">
        <f>NewSKULighting!B536</f>
        <v>0</v>
      </c>
      <c r="C434" s="26">
        <f>NewSKULighting!C536</f>
        <v>0</v>
      </c>
      <c r="D434" s="26">
        <f>NewSKULighting!D536</f>
        <v>0</v>
      </c>
      <c r="E434" s="26">
        <f>NewSKULighting!E536</f>
        <v>0</v>
      </c>
      <c r="F434" s="26" t="str">
        <f ca="1">NewSKULighting!F536</f>
        <v/>
      </c>
      <c r="G434" s="26" t="str">
        <f>NewSKULighting!G536</f>
        <v>None</v>
      </c>
      <c r="H434" s="26">
        <f>NewSKULighting!H536</f>
        <v>0</v>
      </c>
      <c r="I434" s="26" t="str">
        <f>NewSKULighting!I536</f>
        <v/>
      </c>
      <c r="J434" s="26">
        <f>NewSKULighting!J536</f>
        <v>0</v>
      </c>
      <c r="K434" s="26" t="str">
        <f>NewSKULighting!K536</f>
        <v/>
      </c>
      <c r="L434" s="26" t="str">
        <f>NewSKULighting!L536</f>
        <v/>
      </c>
      <c r="M434" s="26" t="str">
        <f>NewSKULighting!M536</f>
        <v>None</v>
      </c>
      <c r="N434" s="26">
        <f>NewSKULighting!N536</f>
        <v>0</v>
      </c>
      <c r="O434" s="26">
        <f>NewSKULighting!O536</f>
        <v>0</v>
      </c>
      <c r="P434" s="26">
        <f ca="1">NewSKULighting!P536</f>
        <v>0</v>
      </c>
      <c r="Q434" s="26">
        <f>NewSKULighting!Q536</f>
        <v>0</v>
      </c>
      <c r="R434" s="26">
        <f ca="1">NewSKULighting!R536</f>
        <v>0</v>
      </c>
      <c r="S434" s="26">
        <f>NewSKULighting!Y536</f>
        <v>0</v>
      </c>
      <c r="T434" s="26" t="str">
        <f ca="1">NewSKULighting!Z536</f>
        <v/>
      </c>
      <c r="U434" s="26">
        <f ca="1">NewSKULighting!AA536</f>
        <v>0</v>
      </c>
      <c r="V434" s="209" t="str">
        <f ca="1">NewSKULighting!AC536</f>
        <v/>
      </c>
      <c r="W434" s="209" t="str">
        <f ca="1">NewSKULighting!AD536</f>
        <v/>
      </c>
      <c r="X434" s="209" t="str">
        <f ca="1">NewSKULighting!AE536</f>
        <v/>
      </c>
      <c r="Y434" s="209">
        <f ca="1">NewSKULighting!AF536</f>
        <v>0</v>
      </c>
      <c r="Z434" s="209" t="str">
        <f>NewSKULighting!AH536</f>
        <v/>
      </c>
      <c r="AA434" s="209">
        <f>NewSKULighting!AI536</f>
        <v>0</v>
      </c>
      <c r="AB434" s="209" t="str">
        <f>NewSKULighting!AJ536</f>
        <v>NA</v>
      </c>
      <c r="AC434" s="209" t="str">
        <f>NewSKULighting!AK536</f>
        <v/>
      </c>
      <c r="AD434" s="209">
        <f ca="1">NewSKULighting!AL536</f>
        <v>0</v>
      </c>
    </row>
    <row r="435" spans="1:30" x14ac:dyDescent="0.35">
      <c r="A435" s="26">
        <f>NewSKULighting!A537</f>
        <v>0</v>
      </c>
      <c r="B435" s="26">
        <f>NewSKULighting!B537</f>
        <v>0</v>
      </c>
      <c r="C435" s="26">
        <f>NewSKULighting!C537</f>
        <v>0</v>
      </c>
      <c r="D435" s="26">
        <f>NewSKULighting!D537</f>
        <v>0</v>
      </c>
      <c r="E435" s="26">
        <f>NewSKULighting!E537</f>
        <v>0</v>
      </c>
      <c r="F435" s="26" t="str">
        <f ca="1">NewSKULighting!F537</f>
        <v/>
      </c>
      <c r="G435" s="26" t="str">
        <f>NewSKULighting!G537</f>
        <v>None</v>
      </c>
      <c r="H435" s="26">
        <f>NewSKULighting!H537</f>
        <v>0</v>
      </c>
      <c r="I435" s="26" t="str">
        <f>NewSKULighting!I537</f>
        <v/>
      </c>
      <c r="J435" s="26">
        <f>NewSKULighting!J537</f>
        <v>0</v>
      </c>
      <c r="K435" s="26" t="str">
        <f>NewSKULighting!K537</f>
        <v/>
      </c>
      <c r="L435" s="26" t="str">
        <f>NewSKULighting!L537</f>
        <v/>
      </c>
      <c r="M435" s="26" t="str">
        <f>NewSKULighting!M537</f>
        <v>None</v>
      </c>
      <c r="N435" s="26">
        <f>NewSKULighting!N537</f>
        <v>0</v>
      </c>
      <c r="O435" s="26">
        <f>NewSKULighting!O537</f>
        <v>0</v>
      </c>
      <c r="P435" s="26">
        <f ca="1">NewSKULighting!P537</f>
        <v>0</v>
      </c>
      <c r="Q435" s="26">
        <f>NewSKULighting!Q537</f>
        <v>0</v>
      </c>
      <c r="R435" s="26">
        <f ca="1">NewSKULighting!R537</f>
        <v>0</v>
      </c>
      <c r="S435" s="26">
        <f>NewSKULighting!Y537</f>
        <v>0</v>
      </c>
      <c r="T435" s="26" t="str">
        <f ca="1">NewSKULighting!Z537</f>
        <v/>
      </c>
      <c r="U435" s="26">
        <f ca="1">NewSKULighting!AA537</f>
        <v>0</v>
      </c>
      <c r="V435" s="209" t="str">
        <f ca="1">NewSKULighting!AC537</f>
        <v/>
      </c>
      <c r="W435" s="209" t="str">
        <f ca="1">NewSKULighting!AD537</f>
        <v/>
      </c>
      <c r="X435" s="209" t="str">
        <f ca="1">NewSKULighting!AE537</f>
        <v/>
      </c>
      <c r="Y435" s="209">
        <f ca="1">NewSKULighting!AF537</f>
        <v>0</v>
      </c>
      <c r="Z435" s="209" t="str">
        <f>NewSKULighting!AH537</f>
        <v/>
      </c>
      <c r="AA435" s="209">
        <f>NewSKULighting!AI537</f>
        <v>0</v>
      </c>
      <c r="AB435" s="209" t="str">
        <f>NewSKULighting!AJ537</f>
        <v>NA</v>
      </c>
      <c r="AC435" s="209" t="str">
        <f>NewSKULighting!AK537</f>
        <v/>
      </c>
      <c r="AD435" s="209">
        <f ca="1">NewSKULighting!AL537</f>
        <v>0</v>
      </c>
    </row>
    <row r="436" spans="1:30" x14ac:dyDescent="0.35">
      <c r="A436" s="26">
        <f>NewSKULighting!A538</f>
        <v>0</v>
      </c>
      <c r="B436" s="26">
        <f>NewSKULighting!B538</f>
        <v>0</v>
      </c>
      <c r="C436" s="26">
        <f>NewSKULighting!C538</f>
        <v>0</v>
      </c>
      <c r="D436" s="26">
        <f>NewSKULighting!D538</f>
        <v>0</v>
      </c>
      <c r="E436" s="26">
        <f>NewSKULighting!E538</f>
        <v>0</v>
      </c>
      <c r="F436" s="26" t="str">
        <f ca="1">NewSKULighting!F538</f>
        <v/>
      </c>
      <c r="G436" s="26" t="str">
        <f>NewSKULighting!G538</f>
        <v>None</v>
      </c>
      <c r="H436" s="26">
        <f>NewSKULighting!H538</f>
        <v>0</v>
      </c>
      <c r="I436" s="26" t="str">
        <f>NewSKULighting!I538</f>
        <v/>
      </c>
      <c r="J436" s="26">
        <f>NewSKULighting!J538</f>
        <v>0</v>
      </c>
      <c r="K436" s="26" t="str">
        <f>NewSKULighting!K538</f>
        <v/>
      </c>
      <c r="L436" s="26" t="str">
        <f>NewSKULighting!L538</f>
        <v/>
      </c>
      <c r="M436" s="26" t="str">
        <f>NewSKULighting!M538</f>
        <v>None</v>
      </c>
      <c r="N436" s="26">
        <f>NewSKULighting!N538</f>
        <v>0</v>
      </c>
      <c r="O436" s="26">
        <f>NewSKULighting!O538</f>
        <v>0</v>
      </c>
      <c r="P436" s="26">
        <f ca="1">NewSKULighting!P538</f>
        <v>0</v>
      </c>
      <c r="Q436" s="26">
        <f>NewSKULighting!Q538</f>
        <v>0</v>
      </c>
      <c r="R436" s="26">
        <f ca="1">NewSKULighting!R538</f>
        <v>0</v>
      </c>
      <c r="S436" s="26">
        <f>NewSKULighting!Y538</f>
        <v>0</v>
      </c>
      <c r="T436" s="26" t="str">
        <f ca="1">NewSKULighting!Z538</f>
        <v/>
      </c>
      <c r="U436" s="26">
        <f ca="1">NewSKULighting!AA538</f>
        <v>0</v>
      </c>
      <c r="V436" s="209" t="str">
        <f ca="1">NewSKULighting!AC538</f>
        <v/>
      </c>
      <c r="W436" s="209" t="str">
        <f ca="1">NewSKULighting!AD538</f>
        <v/>
      </c>
      <c r="X436" s="209" t="str">
        <f ca="1">NewSKULighting!AE538</f>
        <v/>
      </c>
      <c r="Y436" s="209">
        <f ca="1">NewSKULighting!AF538</f>
        <v>0</v>
      </c>
      <c r="Z436" s="209" t="str">
        <f>NewSKULighting!AH538</f>
        <v/>
      </c>
      <c r="AA436" s="209">
        <f>NewSKULighting!AI538</f>
        <v>0</v>
      </c>
      <c r="AB436" s="209" t="str">
        <f>NewSKULighting!AJ538</f>
        <v>NA</v>
      </c>
      <c r="AC436" s="209" t="str">
        <f>NewSKULighting!AK538</f>
        <v/>
      </c>
      <c r="AD436" s="209">
        <f ca="1">NewSKULighting!AL538</f>
        <v>0</v>
      </c>
    </row>
    <row r="437" spans="1:30" x14ac:dyDescent="0.35">
      <c r="A437" s="26">
        <f>NewSKULighting!A539</f>
        <v>0</v>
      </c>
      <c r="B437" s="26">
        <f>NewSKULighting!B539</f>
        <v>0</v>
      </c>
      <c r="C437" s="26">
        <f>NewSKULighting!C539</f>
        <v>0</v>
      </c>
      <c r="D437" s="26">
        <f>NewSKULighting!D539</f>
        <v>0</v>
      </c>
      <c r="E437" s="26">
        <f>NewSKULighting!E539</f>
        <v>0</v>
      </c>
      <c r="F437" s="26" t="str">
        <f ca="1">NewSKULighting!F539</f>
        <v/>
      </c>
      <c r="G437" s="26" t="str">
        <f>NewSKULighting!G539</f>
        <v>None</v>
      </c>
      <c r="H437" s="26">
        <f>NewSKULighting!H539</f>
        <v>0</v>
      </c>
      <c r="I437" s="26" t="str">
        <f>NewSKULighting!I539</f>
        <v/>
      </c>
      <c r="J437" s="26">
        <f>NewSKULighting!J539</f>
        <v>0</v>
      </c>
      <c r="K437" s="26" t="str">
        <f>NewSKULighting!K539</f>
        <v/>
      </c>
      <c r="L437" s="26" t="str">
        <f>NewSKULighting!L539</f>
        <v/>
      </c>
      <c r="M437" s="26" t="str">
        <f>NewSKULighting!M539</f>
        <v>None</v>
      </c>
      <c r="N437" s="26">
        <f>NewSKULighting!N539</f>
        <v>0</v>
      </c>
      <c r="O437" s="26">
        <f>NewSKULighting!O539</f>
        <v>0</v>
      </c>
      <c r="P437" s="26">
        <f ca="1">NewSKULighting!P539</f>
        <v>0</v>
      </c>
      <c r="Q437" s="26">
        <f>NewSKULighting!Q539</f>
        <v>0</v>
      </c>
      <c r="R437" s="26">
        <f ca="1">NewSKULighting!R539</f>
        <v>0</v>
      </c>
      <c r="S437" s="26">
        <f>NewSKULighting!Y539</f>
        <v>0</v>
      </c>
      <c r="T437" s="26" t="str">
        <f ca="1">NewSKULighting!Z539</f>
        <v/>
      </c>
      <c r="U437" s="26">
        <f ca="1">NewSKULighting!AA539</f>
        <v>0</v>
      </c>
      <c r="V437" s="209" t="str">
        <f ca="1">NewSKULighting!AC539</f>
        <v/>
      </c>
      <c r="W437" s="209" t="str">
        <f ca="1">NewSKULighting!AD539</f>
        <v/>
      </c>
      <c r="X437" s="209" t="str">
        <f ca="1">NewSKULighting!AE539</f>
        <v/>
      </c>
      <c r="Y437" s="209">
        <f ca="1">NewSKULighting!AF539</f>
        <v>0</v>
      </c>
      <c r="Z437" s="209" t="str">
        <f>NewSKULighting!AH539</f>
        <v/>
      </c>
      <c r="AA437" s="209">
        <f>NewSKULighting!AI539</f>
        <v>0</v>
      </c>
      <c r="AB437" s="209" t="str">
        <f>NewSKULighting!AJ539</f>
        <v>NA</v>
      </c>
      <c r="AC437" s="209" t="str">
        <f>NewSKULighting!AK539</f>
        <v/>
      </c>
      <c r="AD437" s="209">
        <f ca="1">NewSKULighting!AL539</f>
        <v>0</v>
      </c>
    </row>
    <row r="438" spans="1:30" x14ac:dyDescent="0.35">
      <c r="A438" s="26">
        <f>NewSKULighting!A540</f>
        <v>0</v>
      </c>
      <c r="B438" s="26">
        <f>NewSKULighting!B540</f>
        <v>0</v>
      </c>
      <c r="C438" s="26">
        <f>NewSKULighting!C540</f>
        <v>0</v>
      </c>
      <c r="D438" s="26">
        <f>NewSKULighting!D540</f>
        <v>0</v>
      </c>
      <c r="E438" s="26">
        <f>NewSKULighting!E540</f>
        <v>0</v>
      </c>
      <c r="F438" s="26" t="str">
        <f ca="1">NewSKULighting!F540</f>
        <v/>
      </c>
      <c r="G438" s="26" t="str">
        <f>NewSKULighting!G540</f>
        <v>None</v>
      </c>
      <c r="H438" s="26">
        <f>NewSKULighting!H540</f>
        <v>0</v>
      </c>
      <c r="I438" s="26" t="str">
        <f>NewSKULighting!I540</f>
        <v/>
      </c>
      <c r="J438" s="26">
        <f>NewSKULighting!J540</f>
        <v>0</v>
      </c>
      <c r="K438" s="26" t="str">
        <f>NewSKULighting!K540</f>
        <v/>
      </c>
      <c r="L438" s="26" t="str">
        <f>NewSKULighting!L540</f>
        <v/>
      </c>
      <c r="M438" s="26" t="str">
        <f>NewSKULighting!M540</f>
        <v>None</v>
      </c>
      <c r="N438" s="26">
        <f>NewSKULighting!N540</f>
        <v>0</v>
      </c>
      <c r="O438" s="26">
        <f>NewSKULighting!O540</f>
        <v>0</v>
      </c>
      <c r="P438" s="26">
        <f ca="1">NewSKULighting!P540</f>
        <v>0</v>
      </c>
      <c r="Q438" s="26">
        <f>NewSKULighting!Q540</f>
        <v>0</v>
      </c>
      <c r="R438" s="26">
        <f ca="1">NewSKULighting!R540</f>
        <v>0</v>
      </c>
      <c r="S438" s="26">
        <f>NewSKULighting!Y540</f>
        <v>0</v>
      </c>
      <c r="T438" s="26" t="str">
        <f ca="1">NewSKULighting!Z540</f>
        <v/>
      </c>
      <c r="U438" s="26">
        <f ca="1">NewSKULighting!AA540</f>
        <v>0</v>
      </c>
      <c r="V438" s="209" t="str">
        <f ca="1">NewSKULighting!AC540</f>
        <v/>
      </c>
      <c r="W438" s="209" t="str">
        <f ca="1">NewSKULighting!AD540</f>
        <v/>
      </c>
      <c r="X438" s="209" t="str">
        <f ca="1">NewSKULighting!AE540</f>
        <v/>
      </c>
      <c r="Y438" s="209">
        <f ca="1">NewSKULighting!AF540</f>
        <v>0</v>
      </c>
      <c r="Z438" s="209" t="str">
        <f>NewSKULighting!AH540</f>
        <v/>
      </c>
      <c r="AA438" s="209">
        <f>NewSKULighting!AI540</f>
        <v>0</v>
      </c>
      <c r="AB438" s="209" t="str">
        <f>NewSKULighting!AJ540</f>
        <v>NA</v>
      </c>
      <c r="AC438" s="209" t="str">
        <f>NewSKULighting!AK540</f>
        <v/>
      </c>
      <c r="AD438" s="209">
        <f ca="1">NewSKULighting!AL540</f>
        <v>0</v>
      </c>
    </row>
    <row r="439" spans="1:30" x14ac:dyDescent="0.35">
      <c r="A439" s="26">
        <f>NewSKULighting!A541</f>
        <v>0</v>
      </c>
      <c r="B439" s="26">
        <f>NewSKULighting!B541</f>
        <v>0</v>
      </c>
      <c r="C439" s="26">
        <f>NewSKULighting!C541</f>
        <v>0</v>
      </c>
      <c r="D439" s="26">
        <f>NewSKULighting!D541</f>
        <v>0</v>
      </c>
      <c r="E439" s="26">
        <f>NewSKULighting!E541</f>
        <v>0</v>
      </c>
      <c r="F439" s="26" t="str">
        <f ca="1">NewSKULighting!F541</f>
        <v/>
      </c>
      <c r="G439" s="26" t="str">
        <f>NewSKULighting!G541</f>
        <v>None</v>
      </c>
      <c r="H439" s="26">
        <f>NewSKULighting!H541</f>
        <v>0</v>
      </c>
      <c r="I439" s="26" t="str">
        <f>NewSKULighting!I541</f>
        <v/>
      </c>
      <c r="J439" s="26">
        <f>NewSKULighting!J541</f>
        <v>0</v>
      </c>
      <c r="K439" s="26" t="str">
        <f>NewSKULighting!K541</f>
        <v/>
      </c>
      <c r="L439" s="26" t="str">
        <f>NewSKULighting!L541</f>
        <v/>
      </c>
      <c r="M439" s="26" t="str">
        <f>NewSKULighting!M541</f>
        <v>None</v>
      </c>
      <c r="N439" s="26">
        <f>NewSKULighting!N541</f>
        <v>0</v>
      </c>
      <c r="O439" s="26">
        <f>NewSKULighting!O541</f>
        <v>0</v>
      </c>
      <c r="P439" s="26">
        <f ca="1">NewSKULighting!P541</f>
        <v>0</v>
      </c>
      <c r="Q439" s="26">
        <f>NewSKULighting!Q541</f>
        <v>0</v>
      </c>
      <c r="R439" s="26">
        <f ca="1">NewSKULighting!R541</f>
        <v>0</v>
      </c>
      <c r="S439" s="26">
        <f>NewSKULighting!Y541</f>
        <v>0</v>
      </c>
      <c r="T439" s="26" t="str">
        <f ca="1">NewSKULighting!Z541</f>
        <v/>
      </c>
      <c r="U439" s="26">
        <f ca="1">NewSKULighting!AA541</f>
        <v>0</v>
      </c>
      <c r="V439" s="209" t="str">
        <f ca="1">NewSKULighting!AC541</f>
        <v/>
      </c>
      <c r="W439" s="209" t="str">
        <f ca="1">NewSKULighting!AD541</f>
        <v/>
      </c>
      <c r="X439" s="209" t="str">
        <f ca="1">NewSKULighting!AE541</f>
        <v/>
      </c>
      <c r="Y439" s="209">
        <f ca="1">NewSKULighting!AF541</f>
        <v>0</v>
      </c>
      <c r="Z439" s="209" t="str">
        <f>NewSKULighting!AH541</f>
        <v/>
      </c>
      <c r="AA439" s="209">
        <f>NewSKULighting!AI541</f>
        <v>0</v>
      </c>
      <c r="AB439" s="209" t="str">
        <f>NewSKULighting!AJ541</f>
        <v>NA</v>
      </c>
      <c r="AC439" s="209" t="str">
        <f>NewSKULighting!AK541</f>
        <v/>
      </c>
      <c r="AD439" s="209">
        <f ca="1">NewSKULighting!AL541</f>
        <v>0</v>
      </c>
    </row>
    <row r="440" spans="1:30" x14ac:dyDescent="0.35">
      <c r="A440" s="26">
        <f>NewSKULighting!A542</f>
        <v>0</v>
      </c>
      <c r="B440" s="26">
        <f>NewSKULighting!B542</f>
        <v>0</v>
      </c>
      <c r="C440" s="26">
        <f>NewSKULighting!C542</f>
        <v>0</v>
      </c>
      <c r="D440" s="26">
        <f>NewSKULighting!D542</f>
        <v>0</v>
      </c>
      <c r="E440" s="26">
        <f>NewSKULighting!E542</f>
        <v>0</v>
      </c>
      <c r="F440" s="26" t="str">
        <f ca="1">NewSKULighting!F542</f>
        <v/>
      </c>
      <c r="G440" s="26" t="str">
        <f>NewSKULighting!G542</f>
        <v>None</v>
      </c>
      <c r="H440" s="26">
        <f>NewSKULighting!H542</f>
        <v>0</v>
      </c>
      <c r="I440" s="26" t="str">
        <f>NewSKULighting!I542</f>
        <v/>
      </c>
      <c r="J440" s="26">
        <f>NewSKULighting!J542</f>
        <v>0</v>
      </c>
      <c r="K440" s="26" t="str">
        <f>NewSKULighting!K542</f>
        <v/>
      </c>
      <c r="L440" s="26" t="str">
        <f>NewSKULighting!L542</f>
        <v/>
      </c>
      <c r="M440" s="26" t="str">
        <f>NewSKULighting!M542</f>
        <v>None</v>
      </c>
      <c r="N440" s="26">
        <f>NewSKULighting!N542</f>
        <v>0</v>
      </c>
      <c r="O440" s="26">
        <f>NewSKULighting!O542</f>
        <v>0</v>
      </c>
      <c r="P440" s="26">
        <f ca="1">NewSKULighting!P542</f>
        <v>0</v>
      </c>
      <c r="Q440" s="26">
        <f>NewSKULighting!Q542</f>
        <v>0</v>
      </c>
      <c r="R440" s="26">
        <f ca="1">NewSKULighting!R542</f>
        <v>0</v>
      </c>
      <c r="S440" s="26">
        <f>NewSKULighting!Y542</f>
        <v>0</v>
      </c>
      <c r="T440" s="26" t="str">
        <f ca="1">NewSKULighting!Z542</f>
        <v/>
      </c>
      <c r="U440" s="26">
        <f ca="1">NewSKULighting!AA542</f>
        <v>0</v>
      </c>
      <c r="V440" s="209" t="str">
        <f ca="1">NewSKULighting!AC542</f>
        <v/>
      </c>
      <c r="W440" s="209" t="str">
        <f ca="1">NewSKULighting!AD542</f>
        <v/>
      </c>
      <c r="X440" s="209" t="str">
        <f ca="1">NewSKULighting!AE542</f>
        <v/>
      </c>
      <c r="Y440" s="209">
        <f ca="1">NewSKULighting!AF542</f>
        <v>0</v>
      </c>
      <c r="Z440" s="209" t="str">
        <f>NewSKULighting!AH542</f>
        <v/>
      </c>
      <c r="AA440" s="209">
        <f>NewSKULighting!AI542</f>
        <v>0</v>
      </c>
      <c r="AB440" s="209" t="str">
        <f>NewSKULighting!AJ542</f>
        <v>NA</v>
      </c>
      <c r="AC440" s="209" t="str">
        <f>NewSKULighting!AK542</f>
        <v/>
      </c>
      <c r="AD440" s="209">
        <f ca="1">NewSKULighting!AL542</f>
        <v>0</v>
      </c>
    </row>
    <row r="441" spans="1:30" x14ac:dyDescent="0.35">
      <c r="A441" s="26">
        <f>NewSKULighting!A543</f>
        <v>0</v>
      </c>
      <c r="B441" s="26">
        <f>NewSKULighting!B543</f>
        <v>0</v>
      </c>
      <c r="C441" s="26">
        <f>NewSKULighting!C543</f>
        <v>0</v>
      </c>
      <c r="D441" s="26">
        <f>NewSKULighting!D543</f>
        <v>0</v>
      </c>
      <c r="E441" s="26">
        <f>NewSKULighting!E543</f>
        <v>0</v>
      </c>
      <c r="F441" s="26" t="str">
        <f ca="1">NewSKULighting!F543</f>
        <v/>
      </c>
      <c r="G441" s="26" t="str">
        <f>NewSKULighting!G543</f>
        <v>None</v>
      </c>
      <c r="H441" s="26">
        <f>NewSKULighting!H543</f>
        <v>0</v>
      </c>
      <c r="I441" s="26" t="str">
        <f>NewSKULighting!I543</f>
        <v/>
      </c>
      <c r="J441" s="26">
        <f>NewSKULighting!J543</f>
        <v>0</v>
      </c>
      <c r="K441" s="26" t="str">
        <f>NewSKULighting!K543</f>
        <v/>
      </c>
      <c r="L441" s="26" t="str">
        <f>NewSKULighting!L543</f>
        <v/>
      </c>
      <c r="M441" s="26" t="str">
        <f>NewSKULighting!M543</f>
        <v>None</v>
      </c>
      <c r="N441" s="26">
        <f>NewSKULighting!N543</f>
        <v>0</v>
      </c>
      <c r="O441" s="26">
        <f>NewSKULighting!O543</f>
        <v>0</v>
      </c>
      <c r="P441" s="26">
        <f ca="1">NewSKULighting!P543</f>
        <v>0</v>
      </c>
      <c r="Q441" s="26">
        <f>NewSKULighting!Q543</f>
        <v>0</v>
      </c>
      <c r="R441" s="26">
        <f ca="1">NewSKULighting!R543</f>
        <v>0</v>
      </c>
      <c r="S441" s="26">
        <f>NewSKULighting!Y543</f>
        <v>0</v>
      </c>
      <c r="T441" s="26" t="str">
        <f ca="1">NewSKULighting!Z543</f>
        <v/>
      </c>
      <c r="U441" s="26">
        <f ca="1">NewSKULighting!AA543</f>
        <v>0</v>
      </c>
      <c r="V441" s="209" t="str">
        <f ca="1">NewSKULighting!AC543</f>
        <v/>
      </c>
      <c r="W441" s="209" t="str">
        <f ca="1">NewSKULighting!AD543</f>
        <v/>
      </c>
      <c r="X441" s="209" t="str">
        <f ca="1">NewSKULighting!AE543</f>
        <v/>
      </c>
      <c r="Y441" s="209">
        <f ca="1">NewSKULighting!AF543</f>
        <v>0</v>
      </c>
      <c r="Z441" s="209" t="str">
        <f>NewSKULighting!AH543</f>
        <v/>
      </c>
      <c r="AA441" s="209">
        <f>NewSKULighting!AI543</f>
        <v>0</v>
      </c>
      <c r="AB441" s="209" t="str">
        <f>NewSKULighting!AJ543</f>
        <v>NA</v>
      </c>
      <c r="AC441" s="209" t="str">
        <f>NewSKULighting!AK543</f>
        <v/>
      </c>
      <c r="AD441" s="209">
        <f ca="1">NewSKULighting!AL543</f>
        <v>0</v>
      </c>
    </row>
    <row r="442" spans="1:30" x14ac:dyDescent="0.35">
      <c r="A442" s="26">
        <f>NewSKULighting!A544</f>
        <v>0</v>
      </c>
      <c r="B442" s="26">
        <f>NewSKULighting!B544</f>
        <v>0</v>
      </c>
      <c r="C442" s="26">
        <f>NewSKULighting!C544</f>
        <v>0</v>
      </c>
      <c r="D442" s="26">
        <f>NewSKULighting!D544</f>
        <v>0</v>
      </c>
      <c r="E442" s="26">
        <f>NewSKULighting!E544</f>
        <v>0</v>
      </c>
      <c r="F442" s="26" t="str">
        <f ca="1">NewSKULighting!F544</f>
        <v/>
      </c>
      <c r="G442" s="26" t="str">
        <f>NewSKULighting!G544</f>
        <v>None</v>
      </c>
      <c r="H442" s="26">
        <f>NewSKULighting!H544</f>
        <v>0</v>
      </c>
      <c r="I442" s="26" t="str">
        <f>NewSKULighting!I544</f>
        <v/>
      </c>
      <c r="J442" s="26">
        <f>NewSKULighting!J544</f>
        <v>0</v>
      </c>
      <c r="K442" s="26" t="str">
        <f>NewSKULighting!K544</f>
        <v/>
      </c>
      <c r="L442" s="26" t="str">
        <f>NewSKULighting!L544</f>
        <v/>
      </c>
      <c r="M442" s="26" t="str">
        <f>NewSKULighting!M544</f>
        <v>None</v>
      </c>
      <c r="N442" s="26">
        <f>NewSKULighting!N544</f>
        <v>0</v>
      </c>
      <c r="O442" s="26">
        <f>NewSKULighting!O544</f>
        <v>0</v>
      </c>
      <c r="P442" s="26">
        <f ca="1">NewSKULighting!P544</f>
        <v>0</v>
      </c>
      <c r="Q442" s="26">
        <f>NewSKULighting!Q544</f>
        <v>0</v>
      </c>
      <c r="R442" s="26">
        <f ca="1">NewSKULighting!R544</f>
        <v>0</v>
      </c>
      <c r="S442" s="26">
        <f>NewSKULighting!Y544</f>
        <v>0</v>
      </c>
      <c r="T442" s="26" t="str">
        <f ca="1">NewSKULighting!Z544</f>
        <v/>
      </c>
      <c r="U442" s="26">
        <f ca="1">NewSKULighting!AA544</f>
        <v>0</v>
      </c>
      <c r="V442" s="209" t="str">
        <f ca="1">NewSKULighting!AC544</f>
        <v/>
      </c>
      <c r="W442" s="209" t="str">
        <f ca="1">NewSKULighting!AD544</f>
        <v/>
      </c>
      <c r="X442" s="209" t="str">
        <f ca="1">NewSKULighting!AE544</f>
        <v/>
      </c>
      <c r="Y442" s="209">
        <f ca="1">NewSKULighting!AF544</f>
        <v>0</v>
      </c>
      <c r="Z442" s="209" t="str">
        <f>NewSKULighting!AH544</f>
        <v/>
      </c>
      <c r="AA442" s="209">
        <f>NewSKULighting!AI544</f>
        <v>0</v>
      </c>
      <c r="AB442" s="209" t="str">
        <f>NewSKULighting!AJ544</f>
        <v>NA</v>
      </c>
      <c r="AC442" s="209" t="str">
        <f>NewSKULighting!AK544</f>
        <v/>
      </c>
      <c r="AD442" s="209">
        <f ca="1">NewSKULighting!AL544</f>
        <v>0</v>
      </c>
    </row>
    <row r="443" spans="1:30" x14ac:dyDescent="0.35">
      <c r="A443" s="26">
        <f>NewSKULighting!A545</f>
        <v>0</v>
      </c>
      <c r="B443" s="26">
        <f>NewSKULighting!B545</f>
        <v>0</v>
      </c>
      <c r="C443" s="26">
        <f>NewSKULighting!C545</f>
        <v>0</v>
      </c>
      <c r="D443" s="26">
        <f>NewSKULighting!D545</f>
        <v>0</v>
      </c>
      <c r="E443" s="26">
        <f>NewSKULighting!E545</f>
        <v>0</v>
      </c>
      <c r="F443" s="26" t="str">
        <f ca="1">NewSKULighting!F545</f>
        <v/>
      </c>
      <c r="G443" s="26" t="str">
        <f>NewSKULighting!G545</f>
        <v>None</v>
      </c>
      <c r="H443" s="26">
        <f>NewSKULighting!H545</f>
        <v>0</v>
      </c>
      <c r="I443" s="26" t="str">
        <f>NewSKULighting!I545</f>
        <v/>
      </c>
      <c r="J443" s="26">
        <f>NewSKULighting!J545</f>
        <v>0</v>
      </c>
      <c r="K443" s="26" t="str">
        <f>NewSKULighting!K545</f>
        <v/>
      </c>
      <c r="L443" s="26" t="str">
        <f>NewSKULighting!L545</f>
        <v/>
      </c>
      <c r="M443" s="26" t="str">
        <f>NewSKULighting!M545</f>
        <v>None</v>
      </c>
      <c r="N443" s="26">
        <f>NewSKULighting!N545</f>
        <v>0</v>
      </c>
      <c r="O443" s="26">
        <f>NewSKULighting!O545</f>
        <v>0</v>
      </c>
      <c r="P443" s="26">
        <f ca="1">NewSKULighting!P545</f>
        <v>0</v>
      </c>
      <c r="Q443" s="26">
        <f>NewSKULighting!Q545</f>
        <v>0</v>
      </c>
      <c r="R443" s="26">
        <f ca="1">NewSKULighting!R545</f>
        <v>0</v>
      </c>
      <c r="S443" s="26">
        <f>NewSKULighting!Y545</f>
        <v>0</v>
      </c>
      <c r="T443" s="26" t="str">
        <f ca="1">NewSKULighting!Z545</f>
        <v/>
      </c>
      <c r="U443" s="26">
        <f ca="1">NewSKULighting!AA545</f>
        <v>0</v>
      </c>
      <c r="V443" s="209" t="str">
        <f ca="1">NewSKULighting!AC545</f>
        <v/>
      </c>
      <c r="W443" s="209" t="str">
        <f ca="1">NewSKULighting!AD545</f>
        <v/>
      </c>
      <c r="X443" s="209" t="str">
        <f ca="1">NewSKULighting!AE545</f>
        <v/>
      </c>
      <c r="Y443" s="209">
        <f ca="1">NewSKULighting!AF545</f>
        <v>0</v>
      </c>
      <c r="Z443" s="209" t="str">
        <f>NewSKULighting!AH545</f>
        <v/>
      </c>
      <c r="AA443" s="209">
        <f>NewSKULighting!AI545</f>
        <v>0</v>
      </c>
      <c r="AB443" s="209" t="str">
        <f>NewSKULighting!AJ545</f>
        <v>NA</v>
      </c>
      <c r="AC443" s="209" t="str">
        <f>NewSKULighting!AK545</f>
        <v/>
      </c>
      <c r="AD443" s="209">
        <f ca="1">NewSKULighting!AL545</f>
        <v>0</v>
      </c>
    </row>
    <row r="444" spans="1:30" x14ac:dyDescent="0.35">
      <c r="A444" s="26">
        <f>NewSKULighting!A546</f>
        <v>0</v>
      </c>
      <c r="B444" s="26">
        <f>NewSKULighting!B546</f>
        <v>0</v>
      </c>
      <c r="C444" s="26">
        <f>NewSKULighting!C546</f>
        <v>0</v>
      </c>
      <c r="D444" s="26">
        <f>NewSKULighting!D546</f>
        <v>0</v>
      </c>
      <c r="E444" s="26">
        <f>NewSKULighting!E546</f>
        <v>0</v>
      </c>
      <c r="F444" s="26" t="str">
        <f ca="1">NewSKULighting!F546</f>
        <v/>
      </c>
      <c r="G444" s="26" t="str">
        <f>NewSKULighting!G546</f>
        <v>None</v>
      </c>
      <c r="H444" s="26">
        <f>NewSKULighting!H546</f>
        <v>0</v>
      </c>
      <c r="I444" s="26" t="str">
        <f>NewSKULighting!I546</f>
        <v/>
      </c>
      <c r="J444" s="26">
        <f>NewSKULighting!J546</f>
        <v>0</v>
      </c>
      <c r="K444" s="26" t="str">
        <f>NewSKULighting!K546</f>
        <v/>
      </c>
      <c r="L444" s="26" t="str">
        <f>NewSKULighting!L546</f>
        <v/>
      </c>
      <c r="M444" s="26" t="str">
        <f>NewSKULighting!M546</f>
        <v>None</v>
      </c>
      <c r="N444" s="26">
        <f>NewSKULighting!N546</f>
        <v>0</v>
      </c>
      <c r="O444" s="26">
        <f>NewSKULighting!O546</f>
        <v>0</v>
      </c>
      <c r="P444" s="26">
        <f ca="1">NewSKULighting!P546</f>
        <v>0</v>
      </c>
      <c r="Q444" s="26">
        <f>NewSKULighting!Q546</f>
        <v>0</v>
      </c>
      <c r="R444" s="26">
        <f ca="1">NewSKULighting!R546</f>
        <v>0</v>
      </c>
      <c r="S444" s="26">
        <f>NewSKULighting!Y546</f>
        <v>0</v>
      </c>
      <c r="T444" s="26" t="str">
        <f ca="1">NewSKULighting!Z546</f>
        <v/>
      </c>
      <c r="U444" s="26">
        <f ca="1">NewSKULighting!AA546</f>
        <v>0</v>
      </c>
      <c r="V444" s="209" t="str">
        <f ca="1">NewSKULighting!AC546</f>
        <v/>
      </c>
      <c r="W444" s="209" t="str">
        <f ca="1">NewSKULighting!AD546</f>
        <v/>
      </c>
      <c r="X444" s="209" t="str">
        <f ca="1">NewSKULighting!AE546</f>
        <v/>
      </c>
      <c r="Y444" s="209">
        <f ca="1">NewSKULighting!AF546</f>
        <v>0</v>
      </c>
      <c r="Z444" s="209" t="str">
        <f>NewSKULighting!AH546</f>
        <v/>
      </c>
      <c r="AA444" s="209">
        <f>NewSKULighting!AI546</f>
        <v>0</v>
      </c>
      <c r="AB444" s="209" t="str">
        <f>NewSKULighting!AJ546</f>
        <v>NA</v>
      </c>
      <c r="AC444" s="209" t="str">
        <f>NewSKULighting!AK546</f>
        <v/>
      </c>
      <c r="AD444" s="209">
        <f ca="1">NewSKULighting!AL546</f>
        <v>0</v>
      </c>
    </row>
    <row r="445" spans="1:30" x14ac:dyDescent="0.35">
      <c r="A445" s="26">
        <f>NewSKULighting!A547</f>
        <v>0</v>
      </c>
      <c r="B445" s="26">
        <f>NewSKULighting!B547</f>
        <v>0</v>
      </c>
      <c r="C445" s="26">
        <f>NewSKULighting!C547</f>
        <v>0</v>
      </c>
      <c r="D445" s="26">
        <f>NewSKULighting!D547</f>
        <v>0</v>
      </c>
      <c r="E445" s="26">
        <f>NewSKULighting!E547</f>
        <v>0</v>
      </c>
      <c r="F445" s="26" t="str">
        <f ca="1">NewSKULighting!F547</f>
        <v/>
      </c>
      <c r="G445" s="26" t="str">
        <f>NewSKULighting!G547</f>
        <v>None</v>
      </c>
      <c r="H445" s="26">
        <f>NewSKULighting!H547</f>
        <v>0</v>
      </c>
      <c r="I445" s="26" t="str">
        <f>NewSKULighting!I547</f>
        <v/>
      </c>
      <c r="J445" s="26">
        <f>NewSKULighting!J547</f>
        <v>0</v>
      </c>
      <c r="K445" s="26" t="str">
        <f>NewSKULighting!K547</f>
        <v/>
      </c>
      <c r="L445" s="26" t="str">
        <f>NewSKULighting!L547</f>
        <v/>
      </c>
      <c r="M445" s="26" t="str">
        <f>NewSKULighting!M547</f>
        <v>None</v>
      </c>
      <c r="N445" s="26">
        <f>NewSKULighting!N547</f>
        <v>0</v>
      </c>
      <c r="O445" s="26">
        <f>NewSKULighting!O547</f>
        <v>0</v>
      </c>
      <c r="P445" s="26">
        <f ca="1">NewSKULighting!P547</f>
        <v>0</v>
      </c>
      <c r="Q445" s="26">
        <f>NewSKULighting!Q547</f>
        <v>0</v>
      </c>
      <c r="R445" s="26">
        <f ca="1">NewSKULighting!R547</f>
        <v>0</v>
      </c>
      <c r="S445" s="26">
        <f>NewSKULighting!Y547</f>
        <v>0</v>
      </c>
      <c r="T445" s="26" t="str">
        <f ca="1">NewSKULighting!Z547</f>
        <v/>
      </c>
      <c r="U445" s="26">
        <f ca="1">NewSKULighting!AA547</f>
        <v>0</v>
      </c>
      <c r="V445" s="209" t="str">
        <f ca="1">NewSKULighting!AC547</f>
        <v/>
      </c>
      <c r="W445" s="209" t="str">
        <f ca="1">NewSKULighting!AD547</f>
        <v/>
      </c>
      <c r="X445" s="209" t="str">
        <f ca="1">NewSKULighting!AE547</f>
        <v/>
      </c>
      <c r="Y445" s="209">
        <f ca="1">NewSKULighting!AF547</f>
        <v>0</v>
      </c>
      <c r="Z445" s="209" t="str">
        <f>NewSKULighting!AH547</f>
        <v/>
      </c>
      <c r="AA445" s="209">
        <f>NewSKULighting!AI547</f>
        <v>0</v>
      </c>
      <c r="AB445" s="209" t="str">
        <f>NewSKULighting!AJ547</f>
        <v>NA</v>
      </c>
      <c r="AC445" s="209" t="str">
        <f>NewSKULighting!AK547</f>
        <v/>
      </c>
      <c r="AD445" s="209">
        <f ca="1">NewSKULighting!AL547</f>
        <v>0</v>
      </c>
    </row>
    <row r="446" spans="1:30" x14ac:dyDescent="0.35">
      <c r="A446" s="26">
        <f>NewSKULighting!A548</f>
        <v>0</v>
      </c>
      <c r="B446" s="26">
        <f>NewSKULighting!B548</f>
        <v>0</v>
      </c>
      <c r="C446" s="26">
        <f>NewSKULighting!C548</f>
        <v>0</v>
      </c>
      <c r="D446" s="26">
        <f>NewSKULighting!D548</f>
        <v>0</v>
      </c>
      <c r="E446" s="26">
        <f>NewSKULighting!E548</f>
        <v>0</v>
      </c>
      <c r="F446" s="26" t="str">
        <f ca="1">NewSKULighting!F548</f>
        <v/>
      </c>
      <c r="G446" s="26" t="str">
        <f>NewSKULighting!G548</f>
        <v>None</v>
      </c>
      <c r="H446" s="26">
        <f>NewSKULighting!H548</f>
        <v>0</v>
      </c>
      <c r="I446" s="26" t="str">
        <f>NewSKULighting!I548</f>
        <v/>
      </c>
      <c r="J446" s="26">
        <f>NewSKULighting!J548</f>
        <v>0</v>
      </c>
      <c r="K446" s="26" t="str">
        <f>NewSKULighting!K548</f>
        <v/>
      </c>
      <c r="L446" s="26" t="str">
        <f>NewSKULighting!L548</f>
        <v/>
      </c>
      <c r="M446" s="26" t="str">
        <f>NewSKULighting!M548</f>
        <v>None</v>
      </c>
      <c r="N446" s="26">
        <f>NewSKULighting!N548</f>
        <v>0</v>
      </c>
      <c r="O446" s="26">
        <f>NewSKULighting!O548</f>
        <v>0</v>
      </c>
      <c r="P446" s="26">
        <f ca="1">NewSKULighting!P548</f>
        <v>0</v>
      </c>
      <c r="Q446" s="26">
        <f>NewSKULighting!Q548</f>
        <v>0</v>
      </c>
      <c r="R446" s="26">
        <f ca="1">NewSKULighting!R548</f>
        <v>0</v>
      </c>
      <c r="S446" s="26">
        <f>NewSKULighting!Y548</f>
        <v>0</v>
      </c>
      <c r="T446" s="26" t="str">
        <f ca="1">NewSKULighting!Z548</f>
        <v/>
      </c>
      <c r="U446" s="26">
        <f ca="1">NewSKULighting!AA548</f>
        <v>0</v>
      </c>
      <c r="V446" s="209" t="str">
        <f ca="1">NewSKULighting!AC548</f>
        <v/>
      </c>
      <c r="W446" s="209" t="str">
        <f ca="1">NewSKULighting!AD548</f>
        <v/>
      </c>
      <c r="X446" s="209" t="str">
        <f ca="1">NewSKULighting!AE548</f>
        <v/>
      </c>
      <c r="Y446" s="209">
        <f ca="1">NewSKULighting!AF548</f>
        <v>0</v>
      </c>
      <c r="Z446" s="209" t="str">
        <f>NewSKULighting!AH548</f>
        <v/>
      </c>
      <c r="AA446" s="209">
        <f>NewSKULighting!AI548</f>
        <v>0</v>
      </c>
      <c r="AB446" s="209" t="str">
        <f>NewSKULighting!AJ548</f>
        <v>NA</v>
      </c>
      <c r="AC446" s="209" t="str">
        <f>NewSKULighting!AK548</f>
        <v/>
      </c>
      <c r="AD446" s="209">
        <f ca="1">NewSKULighting!AL548</f>
        <v>0</v>
      </c>
    </row>
    <row r="447" spans="1:30" x14ac:dyDescent="0.35">
      <c r="A447" s="26">
        <f>NewSKULighting!A549</f>
        <v>0</v>
      </c>
      <c r="B447" s="26">
        <f>NewSKULighting!B549</f>
        <v>0</v>
      </c>
      <c r="C447" s="26">
        <f>NewSKULighting!C549</f>
        <v>0</v>
      </c>
      <c r="D447" s="26">
        <f>NewSKULighting!D549</f>
        <v>0</v>
      </c>
      <c r="E447" s="26">
        <f>NewSKULighting!E549</f>
        <v>0</v>
      </c>
      <c r="F447" s="26" t="str">
        <f ca="1">NewSKULighting!F549</f>
        <v/>
      </c>
      <c r="G447" s="26" t="str">
        <f>NewSKULighting!G549</f>
        <v>None</v>
      </c>
      <c r="H447" s="26">
        <f>NewSKULighting!H549</f>
        <v>0</v>
      </c>
      <c r="I447" s="26" t="str">
        <f>NewSKULighting!I549</f>
        <v/>
      </c>
      <c r="J447" s="26">
        <f>NewSKULighting!J549</f>
        <v>0</v>
      </c>
      <c r="K447" s="26" t="str">
        <f>NewSKULighting!K549</f>
        <v/>
      </c>
      <c r="L447" s="26" t="str">
        <f>NewSKULighting!L549</f>
        <v/>
      </c>
      <c r="M447" s="26" t="str">
        <f>NewSKULighting!M549</f>
        <v>None</v>
      </c>
      <c r="N447" s="26">
        <f>NewSKULighting!N549</f>
        <v>0</v>
      </c>
      <c r="O447" s="26">
        <f>NewSKULighting!O549</f>
        <v>0</v>
      </c>
      <c r="P447" s="26">
        <f ca="1">NewSKULighting!P549</f>
        <v>0</v>
      </c>
      <c r="Q447" s="26">
        <f>NewSKULighting!Q549</f>
        <v>0</v>
      </c>
      <c r="R447" s="26">
        <f ca="1">NewSKULighting!R549</f>
        <v>0</v>
      </c>
      <c r="S447" s="26">
        <f>NewSKULighting!Y549</f>
        <v>0</v>
      </c>
      <c r="T447" s="26" t="str">
        <f ca="1">NewSKULighting!Z549</f>
        <v/>
      </c>
      <c r="U447" s="26">
        <f ca="1">NewSKULighting!AA549</f>
        <v>0</v>
      </c>
      <c r="V447" s="209" t="str">
        <f ca="1">NewSKULighting!AC549</f>
        <v/>
      </c>
      <c r="W447" s="209" t="str">
        <f ca="1">NewSKULighting!AD549</f>
        <v/>
      </c>
      <c r="X447" s="209" t="str">
        <f ca="1">NewSKULighting!AE549</f>
        <v/>
      </c>
      <c r="Y447" s="209">
        <f ca="1">NewSKULighting!AF549</f>
        <v>0</v>
      </c>
      <c r="Z447" s="209" t="str">
        <f>NewSKULighting!AH549</f>
        <v/>
      </c>
      <c r="AA447" s="209">
        <f>NewSKULighting!AI549</f>
        <v>0</v>
      </c>
      <c r="AB447" s="209" t="str">
        <f>NewSKULighting!AJ549</f>
        <v>NA</v>
      </c>
      <c r="AC447" s="209" t="str">
        <f>NewSKULighting!AK549</f>
        <v/>
      </c>
      <c r="AD447" s="209">
        <f ca="1">NewSKULighting!AL549</f>
        <v>0</v>
      </c>
    </row>
    <row r="448" spans="1:30" x14ac:dyDescent="0.35">
      <c r="A448" s="26">
        <f>NewSKULighting!A550</f>
        <v>0</v>
      </c>
      <c r="B448" s="26">
        <f>NewSKULighting!B550</f>
        <v>0</v>
      </c>
      <c r="C448" s="26">
        <f>NewSKULighting!C550</f>
        <v>0</v>
      </c>
      <c r="D448" s="26">
        <f>NewSKULighting!D550</f>
        <v>0</v>
      </c>
      <c r="E448" s="26">
        <f>NewSKULighting!E550</f>
        <v>0</v>
      </c>
      <c r="F448" s="26" t="str">
        <f ca="1">NewSKULighting!F550</f>
        <v/>
      </c>
      <c r="G448" s="26" t="str">
        <f>NewSKULighting!G550</f>
        <v>None</v>
      </c>
      <c r="H448" s="26">
        <f>NewSKULighting!H550</f>
        <v>0</v>
      </c>
      <c r="I448" s="26" t="str">
        <f>NewSKULighting!I550</f>
        <v/>
      </c>
      <c r="J448" s="26">
        <f>NewSKULighting!J550</f>
        <v>0</v>
      </c>
      <c r="K448" s="26" t="str">
        <f>NewSKULighting!K550</f>
        <v/>
      </c>
      <c r="L448" s="26" t="str">
        <f>NewSKULighting!L550</f>
        <v/>
      </c>
      <c r="M448" s="26" t="str">
        <f>NewSKULighting!M550</f>
        <v>None</v>
      </c>
      <c r="N448" s="26">
        <f>NewSKULighting!N550</f>
        <v>0</v>
      </c>
      <c r="O448" s="26">
        <f>NewSKULighting!O550</f>
        <v>0</v>
      </c>
      <c r="P448" s="26">
        <f ca="1">NewSKULighting!P550</f>
        <v>0</v>
      </c>
      <c r="Q448" s="26">
        <f>NewSKULighting!Q550</f>
        <v>0</v>
      </c>
      <c r="R448" s="26">
        <f ca="1">NewSKULighting!R550</f>
        <v>0</v>
      </c>
      <c r="S448" s="26">
        <f>NewSKULighting!Y550</f>
        <v>0</v>
      </c>
      <c r="T448" s="26" t="str">
        <f ca="1">NewSKULighting!Z550</f>
        <v/>
      </c>
      <c r="U448" s="26">
        <f ca="1">NewSKULighting!AA550</f>
        <v>0</v>
      </c>
      <c r="V448" s="209" t="str">
        <f ca="1">NewSKULighting!AC550</f>
        <v/>
      </c>
      <c r="W448" s="209" t="str">
        <f ca="1">NewSKULighting!AD550</f>
        <v/>
      </c>
      <c r="X448" s="209" t="str">
        <f ca="1">NewSKULighting!AE550</f>
        <v/>
      </c>
      <c r="Y448" s="209">
        <f ca="1">NewSKULighting!AF550</f>
        <v>0</v>
      </c>
      <c r="Z448" s="209" t="str">
        <f>NewSKULighting!AH550</f>
        <v/>
      </c>
      <c r="AA448" s="209">
        <f>NewSKULighting!AI550</f>
        <v>0</v>
      </c>
      <c r="AB448" s="209" t="str">
        <f>NewSKULighting!AJ550</f>
        <v>NA</v>
      </c>
      <c r="AC448" s="209" t="str">
        <f>NewSKULighting!AK550</f>
        <v/>
      </c>
      <c r="AD448" s="209">
        <f ca="1">NewSKULighting!AL550</f>
        <v>0</v>
      </c>
    </row>
    <row r="449" spans="1:30" x14ac:dyDescent="0.35">
      <c r="A449" s="26">
        <f>NewSKULighting!A551</f>
        <v>0</v>
      </c>
      <c r="B449" s="26">
        <f>NewSKULighting!B551</f>
        <v>0</v>
      </c>
      <c r="C449" s="26">
        <f>NewSKULighting!C551</f>
        <v>0</v>
      </c>
      <c r="D449" s="26">
        <f>NewSKULighting!D551</f>
        <v>0</v>
      </c>
      <c r="E449" s="26">
        <f>NewSKULighting!E551</f>
        <v>0</v>
      </c>
      <c r="F449" s="26" t="str">
        <f ca="1">NewSKULighting!F551</f>
        <v/>
      </c>
      <c r="G449" s="26" t="str">
        <f>NewSKULighting!G551</f>
        <v>None</v>
      </c>
      <c r="H449" s="26">
        <f>NewSKULighting!H551</f>
        <v>0</v>
      </c>
      <c r="I449" s="26" t="str">
        <f>NewSKULighting!I551</f>
        <v/>
      </c>
      <c r="J449" s="26">
        <f>NewSKULighting!J551</f>
        <v>0</v>
      </c>
      <c r="K449" s="26" t="str">
        <f>NewSKULighting!K551</f>
        <v/>
      </c>
      <c r="L449" s="26" t="str">
        <f>NewSKULighting!L551</f>
        <v/>
      </c>
      <c r="M449" s="26" t="str">
        <f>NewSKULighting!M551</f>
        <v>None</v>
      </c>
      <c r="N449" s="26">
        <f>NewSKULighting!N551</f>
        <v>0</v>
      </c>
      <c r="O449" s="26">
        <f>NewSKULighting!O551</f>
        <v>0</v>
      </c>
      <c r="P449" s="26">
        <f ca="1">NewSKULighting!P551</f>
        <v>0</v>
      </c>
      <c r="Q449" s="26">
        <f>NewSKULighting!Q551</f>
        <v>0</v>
      </c>
      <c r="R449" s="26">
        <f ca="1">NewSKULighting!R551</f>
        <v>0</v>
      </c>
      <c r="S449" s="26">
        <f>NewSKULighting!Y551</f>
        <v>0</v>
      </c>
      <c r="T449" s="26" t="str">
        <f ca="1">NewSKULighting!Z551</f>
        <v/>
      </c>
      <c r="U449" s="26">
        <f ca="1">NewSKULighting!AA551</f>
        <v>0</v>
      </c>
      <c r="V449" s="209" t="str">
        <f ca="1">NewSKULighting!AC551</f>
        <v/>
      </c>
      <c r="W449" s="209" t="str">
        <f ca="1">NewSKULighting!AD551</f>
        <v/>
      </c>
      <c r="X449" s="209" t="str">
        <f ca="1">NewSKULighting!AE551</f>
        <v/>
      </c>
      <c r="Y449" s="209">
        <f ca="1">NewSKULighting!AF551</f>
        <v>0</v>
      </c>
      <c r="Z449" s="209" t="str">
        <f>NewSKULighting!AH551</f>
        <v/>
      </c>
      <c r="AA449" s="209">
        <f>NewSKULighting!AI551</f>
        <v>0</v>
      </c>
      <c r="AB449" s="209" t="str">
        <f>NewSKULighting!AJ551</f>
        <v>NA</v>
      </c>
      <c r="AC449" s="209" t="str">
        <f>NewSKULighting!AK551</f>
        <v/>
      </c>
      <c r="AD449" s="209">
        <f ca="1">NewSKULighting!AL551</f>
        <v>0</v>
      </c>
    </row>
    <row r="450" spans="1:30" x14ac:dyDescent="0.35">
      <c r="A450" s="26">
        <f>NewSKULighting!A552</f>
        <v>0</v>
      </c>
      <c r="B450" s="26">
        <f>NewSKULighting!B552</f>
        <v>0</v>
      </c>
      <c r="C450" s="26">
        <f>NewSKULighting!C552</f>
        <v>0</v>
      </c>
      <c r="D450" s="26">
        <f>NewSKULighting!D552</f>
        <v>0</v>
      </c>
      <c r="E450" s="26">
        <f>NewSKULighting!E552</f>
        <v>0</v>
      </c>
      <c r="F450" s="26" t="str">
        <f ca="1">NewSKULighting!F552</f>
        <v/>
      </c>
      <c r="G450" s="26" t="str">
        <f>NewSKULighting!G552</f>
        <v>None</v>
      </c>
      <c r="H450" s="26">
        <f>NewSKULighting!H552</f>
        <v>0</v>
      </c>
      <c r="I450" s="26" t="str">
        <f>NewSKULighting!I552</f>
        <v/>
      </c>
      <c r="J450" s="26">
        <f>NewSKULighting!J552</f>
        <v>0</v>
      </c>
      <c r="K450" s="26" t="str">
        <f>NewSKULighting!K552</f>
        <v/>
      </c>
      <c r="L450" s="26" t="str">
        <f>NewSKULighting!L552</f>
        <v/>
      </c>
      <c r="M450" s="26" t="str">
        <f>NewSKULighting!M552</f>
        <v>None</v>
      </c>
      <c r="N450" s="26">
        <f>NewSKULighting!N552</f>
        <v>0</v>
      </c>
      <c r="O450" s="26">
        <f>NewSKULighting!O552</f>
        <v>0</v>
      </c>
      <c r="P450" s="26">
        <f ca="1">NewSKULighting!P552</f>
        <v>0</v>
      </c>
      <c r="Q450" s="26">
        <f>NewSKULighting!Q552</f>
        <v>0</v>
      </c>
      <c r="R450" s="26">
        <f ca="1">NewSKULighting!R552</f>
        <v>0</v>
      </c>
      <c r="S450" s="26">
        <f>NewSKULighting!Y552</f>
        <v>0</v>
      </c>
      <c r="T450" s="26" t="str">
        <f ca="1">NewSKULighting!Z552</f>
        <v/>
      </c>
      <c r="U450" s="26">
        <f ca="1">NewSKULighting!AA552</f>
        <v>0</v>
      </c>
      <c r="V450" s="209" t="str">
        <f ca="1">NewSKULighting!AC552</f>
        <v/>
      </c>
      <c r="W450" s="209" t="str">
        <f ca="1">NewSKULighting!AD552</f>
        <v/>
      </c>
      <c r="X450" s="209" t="str">
        <f ca="1">NewSKULighting!AE552</f>
        <v/>
      </c>
      <c r="Y450" s="209">
        <f ca="1">NewSKULighting!AF552</f>
        <v>0</v>
      </c>
      <c r="Z450" s="209" t="str">
        <f>NewSKULighting!AH552</f>
        <v/>
      </c>
      <c r="AA450" s="209">
        <f>NewSKULighting!AI552</f>
        <v>0</v>
      </c>
      <c r="AB450" s="209" t="str">
        <f>NewSKULighting!AJ552</f>
        <v>NA</v>
      </c>
      <c r="AC450" s="209" t="str">
        <f>NewSKULighting!AK552</f>
        <v/>
      </c>
      <c r="AD450" s="209">
        <f ca="1">NewSKULighting!AL552</f>
        <v>0</v>
      </c>
    </row>
    <row r="451" spans="1:30" x14ac:dyDescent="0.35">
      <c r="A451" s="26">
        <f>NewSKULighting!A553</f>
        <v>0</v>
      </c>
      <c r="B451" s="26">
        <f>NewSKULighting!B553</f>
        <v>0</v>
      </c>
      <c r="C451" s="26">
        <f>NewSKULighting!C553</f>
        <v>0</v>
      </c>
      <c r="D451" s="26">
        <f>NewSKULighting!D553</f>
        <v>0</v>
      </c>
      <c r="E451" s="26">
        <f>NewSKULighting!E553</f>
        <v>0</v>
      </c>
      <c r="F451" s="26" t="str">
        <f ca="1">NewSKULighting!F553</f>
        <v/>
      </c>
      <c r="G451" s="26" t="str">
        <f>NewSKULighting!G553</f>
        <v>None</v>
      </c>
      <c r="H451" s="26">
        <f>NewSKULighting!H553</f>
        <v>0</v>
      </c>
      <c r="I451" s="26" t="str">
        <f>NewSKULighting!I553</f>
        <v/>
      </c>
      <c r="J451" s="26">
        <f>NewSKULighting!J553</f>
        <v>0</v>
      </c>
      <c r="K451" s="26" t="str">
        <f>NewSKULighting!K553</f>
        <v/>
      </c>
      <c r="L451" s="26" t="str">
        <f>NewSKULighting!L553</f>
        <v/>
      </c>
      <c r="M451" s="26" t="str">
        <f>NewSKULighting!M553</f>
        <v>None</v>
      </c>
      <c r="N451" s="26">
        <f>NewSKULighting!N553</f>
        <v>0</v>
      </c>
      <c r="O451" s="26">
        <f>NewSKULighting!O553</f>
        <v>0</v>
      </c>
      <c r="P451" s="26">
        <f ca="1">NewSKULighting!P553</f>
        <v>0</v>
      </c>
      <c r="Q451" s="26">
        <f>NewSKULighting!Q553</f>
        <v>0</v>
      </c>
      <c r="R451" s="26">
        <f ca="1">NewSKULighting!R553</f>
        <v>0</v>
      </c>
      <c r="S451" s="26">
        <f>NewSKULighting!Y553</f>
        <v>0</v>
      </c>
      <c r="T451" s="26" t="str">
        <f ca="1">NewSKULighting!Z553</f>
        <v/>
      </c>
      <c r="U451" s="26">
        <f ca="1">NewSKULighting!AA553</f>
        <v>0</v>
      </c>
      <c r="V451" s="209" t="str">
        <f ca="1">NewSKULighting!AC553</f>
        <v/>
      </c>
      <c r="W451" s="209" t="str">
        <f ca="1">NewSKULighting!AD553</f>
        <v/>
      </c>
      <c r="X451" s="209" t="str">
        <f ca="1">NewSKULighting!AE553</f>
        <v/>
      </c>
      <c r="Y451" s="209">
        <f ca="1">NewSKULighting!AF553</f>
        <v>0</v>
      </c>
      <c r="Z451" s="209" t="str">
        <f>NewSKULighting!AH553</f>
        <v/>
      </c>
      <c r="AA451" s="209">
        <f>NewSKULighting!AI553</f>
        <v>0</v>
      </c>
      <c r="AB451" s="209" t="str">
        <f>NewSKULighting!AJ553</f>
        <v>NA</v>
      </c>
      <c r="AC451" s="209" t="str">
        <f>NewSKULighting!AK553</f>
        <v/>
      </c>
      <c r="AD451" s="209">
        <f ca="1">NewSKULighting!AL553</f>
        <v>0</v>
      </c>
    </row>
    <row r="452" spans="1:30" x14ac:dyDescent="0.35">
      <c r="A452" s="26">
        <f>NewSKULighting!A554</f>
        <v>0</v>
      </c>
      <c r="B452" s="26">
        <f>NewSKULighting!B554</f>
        <v>0</v>
      </c>
      <c r="C452" s="26">
        <f>NewSKULighting!C554</f>
        <v>0</v>
      </c>
      <c r="D452" s="26">
        <f>NewSKULighting!D554</f>
        <v>0</v>
      </c>
      <c r="E452" s="26">
        <f>NewSKULighting!E554</f>
        <v>0</v>
      </c>
      <c r="F452" s="26" t="str">
        <f ca="1">NewSKULighting!F554</f>
        <v/>
      </c>
      <c r="G452" s="26" t="str">
        <f>NewSKULighting!G554</f>
        <v>None</v>
      </c>
      <c r="H452" s="26">
        <f>NewSKULighting!H554</f>
        <v>0</v>
      </c>
      <c r="I452" s="26" t="str">
        <f>NewSKULighting!I554</f>
        <v/>
      </c>
      <c r="J452" s="26">
        <f>NewSKULighting!J554</f>
        <v>0</v>
      </c>
      <c r="K452" s="26" t="str">
        <f>NewSKULighting!K554</f>
        <v/>
      </c>
      <c r="L452" s="26" t="str">
        <f>NewSKULighting!L554</f>
        <v/>
      </c>
      <c r="M452" s="26" t="str">
        <f>NewSKULighting!M554</f>
        <v>None</v>
      </c>
      <c r="N452" s="26">
        <f>NewSKULighting!N554</f>
        <v>0</v>
      </c>
      <c r="O452" s="26">
        <f>NewSKULighting!O554</f>
        <v>0</v>
      </c>
      <c r="P452" s="26">
        <f ca="1">NewSKULighting!P554</f>
        <v>0</v>
      </c>
      <c r="Q452" s="26">
        <f>NewSKULighting!Q554</f>
        <v>0</v>
      </c>
      <c r="R452" s="26">
        <f ca="1">NewSKULighting!R554</f>
        <v>0</v>
      </c>
      <c r="S452" s="26">
        <f>NewSKULighting!Y554</f>
        <v>0</v>
      </c>
      <c r="T452" s="26" t="str">
        <f ca="1">NewSKULighting!Z554</f>
        <v/>
      </c>
      <c r="U452" s="26">
        <f ca="1">NewSKULighting!AA554</f>
        <v>0</v>
      </c>
      <c r="V452" s="209" t="str">
        <f ca="1">NewSKULighting!AC554</f>
        <v/>
      </c>
      <c r="W452" s="209" t="str">
        <f ca="1">NewSKULighting!AD554</f>
        <v/>
      </c>
      <c r="X452" s="209" t="str">
        <f ca="1">NewSKULighting!AE554</f>
        <v/>
      </c>
      <c r="Y452" s="209">
        <f ca="1">NewSKULighting!AF554</f>
        <v>0</v>
      </c>
      <c r="Z452" s="209" t="str">
        <f>NewSKULighting!AH554</f>
        <v/>
      </c>
      <c r="AA452" s="209">
        <f>NewSKULighting!AI554</f>
        <v>0</v>
      </c>
      <c r="AB452" s="209" t="str">
        <f>NewSKULighting!AJ554</f>
        <v>NA</v>
      </c>
      <c r="AC452" s="209" t="str">
        <f>NewSKULighting!AK554</f>
        <v/>
      </c>
      <c r="AD452" s="209">
        <f ca="1">NewSKULighting!AL554</f>
        <v>0</v>
      </c>
    </row>
    <row r="453" spans="1:30" x14ac:dyDescent="0.35">
      <c r="A453" s="26">
        <f>NewSKULighting!A555</f>
        <v>0</v>
      </c>
      <c r="B453" s="26">
        <f>NewSKULighting!B555</f>
        <v>0</v>
      </c>
      <c r="C453" s="26">
        <f>NewSKULighting!C555</f>
        <v>0</v>
      </c>
      <c r="D453" s="26">
        <f>NewSKULighting!D555</f>
        <v>0</v>
      </c>
      <c r="E453" s="26">
        <f>NewSKULighting!E555</f>
        <v>0</v>
      </c>
      <c r="F453" s="26" t="str">
        <f ca="1">NewSKULighting!F555</f>
        <v/>
      </c>
      <c r="G453" s="26" t="str">
        <f>NewSKULighting!G555</f>
        <v>None</v>
      </c>
      <c r="H453" s="26">
        <f>NewSKULighting!H555</f>
        <v>0</v>
      </c>
      <c r="I453" s="26" t="str">
        <f>NewSKULighting!I555</f>
        <v/>
      </c>
      <c r="J453" s="26">
        <f>NewSKULighting!J555</f>
        <v>0</v>
      </c>
      <c r="K453" s="26" t="str">
        <f>NewSKULighting!K555</f>
        <v/>
      </c>
      <c r="L453" s="26" t="str">
        <f>NewSKULighting!L555</f>
        <v/>
      </c>
      <c r="M453" s="26" t="str">
        <f>NewSKULighting!M555</f>
        <v>None</v>
      </c>
      <c r="N453" s="26">
        <f>NewSKULighting!N555</f>
        <v>0</v>
      </c>
      <c r="O453" s="26">
        <f>NewSKULighting!O555</f>
        <v>0</v>
      </c>
      <c r="P453" s="26">
        <f ca="1">NewSKULighting!P555</f>
        <v>0</v>
      </c>
      <c r="Q453" s="26">
        <f>NewSKULighting!Q555</f>
        <v>0</v>
      </c>
      <c r="R453" s="26">
        <f ca="1">NewSKULighting!R555</f>
        <v>0</v>
      </c>
      <c r="S453" s="26">
        <f>NewSKULighting!Y555</f>
        <v>0</v>
      </c>
      <c r="T453" s="26" t="str">
        <f ca="1">NewSKULighting!Z555</f>
        <v/>
      </c>
      <c r="U453" s="26">
        <f ca="1">NewSKULighting!AA555</f>
        <v>0</v>
      </c>
      <c r="V453" s="209" t="str">
        <f ca="1">NewSKULighting!AC555</f>
        <v/>
      </c>
      <c r="W453" s="209" t="str">
        <f ca="1">NewSKULighting!AD555</f>
        <v/>
      </c>
      <c r="X453" s="209" t="str">
        <f ca="1">NewSKULighting!AE555</f>
        <v/>
      </c>
      <c r="Y453" s="209">
        <f ca="1">NewSKULighting!AF555</f>
        <v>0</v>
      </c>
      <c r="Z453" s="209" t="str">
        <f>NewSKULighting!AH555</f>
        <v/>
      </c>
      <c r="AA453" s="209">
        <f>NewSKULighting!AI555</f>
        <v>0</v>
      </c>
      <c r="AB453" s="209" t="str">
        <f>NewSKULighting!AJ555</f>
        <v>NA</v>
      </c>
      <c r="AC453" s="209" t="str">
        <f>NewSKULighting!AK555</f>
        <v/>
      </c>
      <c r="AD453" s="209">
        <f ca="1">NewSKULighting!AL555</f>
        <v>0</v>
      </c>
    </row>
    <row r="454" spans="1:30" x14ac:dyDescent="0.35">
      <c r="A454" s="26">
        <f>NewSKULighting!A556</f>
        <v>0</v>
      </c>
      <c r="B454" s="26">
        <f>NewSKULighting!B556</f>
        <v>0</v>
      </c>
      <c r="C454" s="26">
        <f>NewSKULighting!C556</f>
        <v>0</v>
      </c>
      <c r="D454" s="26">
        <f>NewSKULighting!D556</f>
        <v>0</v>
      </c>
      <c r="E454" s="26">
        <f>NewSKULighting!E556</f>
        <v>0</v>
      </c>
      <c r="F454" s="26" t="str">
        <f ca="1">NewSKULighting!F556</f>
        <v/>
      </c>
      <c r="G454" s="26" t="str">
        <f>NewSKULighting!G556</f>
        <v>None</v>
      </c>
      <c r="H454" s="26">
        <f>NewSKULighting!H556</f>
        <v>0</v>
      </c>
      <c r="I454" s="26" t="str">
        <f>NewSKULighting!I556</f>
        <v/>
      </c>
      <c r="J454" s="26">
        <f>NewSKULighting!J556</f>
        <v>0</v>
      </c>
      <c r="K454" s="26" t="str">
        <f>NewSKULighting!K556</f>
        <v/>
      </c>
      <c r="L454" s="26" t="str">
        <f>NewSKULighting!L556</f>
        <v/>
      </c>
      <c r="M454" s="26" t="str">
        <f>NewSKULighting!M556</f>
        <v>None</v>
      </c>
      <c r="N454" s="26">
        <f>NewSKULighting!N556</f>
        <v>0</v>
      </c>
      <c r="O454" s="26">
        <f>NewSKULighting!O556</f>
        <v>0</v>
      </c>
      <c r="P454" s="26">
        <f ca="1">NewSKULighting!P556</f>
        <v>0</v>
      </c>
      <c r="Q454" s="26">
        <f>NewSKULighting!Q556</f>
        <v>0</v>
      </c>
      <c r="R454" s="26">
        <f ca="1">NewSKULighting!R556</f>
        <v>0</v>
      </c>
      <c r="S454" s="26">
        <f>NewSKULighting!Y556</f>
        <v>0</v>
      </c>
      <c r="T454" s="26" t="str">
        <f ca="1">NewSKULighting!Z556</f>
        <v/>
      </c>
      <c r="U454" s="26">
        <f ca="1">NewSKULighting!AA556</f>
        <v>0</v>
      </c>
      <c r="V454" s="209" t="str">
        <f ca="1">NewSKULighting!AC556</f>
        <v/>
      </c>
      <c r="W454" s="209" t="str">
        <f ca="1">NewSKULighting!AD556</f>
        <v/>
      </c>
      <c r="X454" s="209" t="str">
        <f ca="1">NewSKULighting!AE556</f>
        <v/>
      </c>
      <c r="Y454" s="209">
        <f ca="1">NewSKULighting!AF556</f>
        <v>0</v>
      </c>
      <c r="Z454" s="209" t="str">
        <f>NewSKULighting!AH556</f>
        <v/>
      </c>
      <c r="AA454" s="209">
        <f>NewSKULighting!AI556</f>
        <v>0</v>
      </c>
      <c r="AB454" s="209" t="str">
        <f>NewSKULighting!AJ556</f>
        <v>NA</v>
      </c>
      <c r="AC454" s="209" t="str">
        <f>NewSKULighting!AK556</f>
        <v/>
      </c>
      <c r="AD454" s="209">
        <f ca="1">NewSKULighting!AL556</f>
        <v>0</v>
      </c>
    </row>
    <row r="455" spans="1:30" x14ac:dyDescent="0.35">
      <c r="A455" s="26">
        <f>NewSKULighting!A557</f>
        <v>0</v>
      </c>
      <c r="B455" s="26">
        <f>NewSKULighting!B557</f>
        <v>0</v>
      </c>
      <c r="C455" s="26">
        <f>NewSKULighting!C557</f>
        <v>0</v>
      </c>
      <c r="D455" s="26">
        <f>NewSKULighting!D557</f>
        <v>0</v>
      </c>
      <c r="E455" s="26">
        <f>NewSKULighting!E557</f>
        <v>0</v>
      </c>
      <c r="F455" s="26" t="str">
        <f ca="1">NewSKULighting!F557</f>
        <v/>
      </c>
      <c r="G455" s="26" t="str">
        <f>NewSKULighting!G557</f>
        <v>None</v>
      </c>
      <c r="H455" s="26">
        <f>NewSKULighting!H557</f>
        <v>0</v>
      </c>
      <c r="I455" s="26" t="str">
        <f>NewSKULighting!I557</f>
        <v/>
      </c>
      <c r="J455" s="26">
        <f>NewSKULighting!J557</f>
        <v>0</v>
      </c>
      <c r="K455" s="26" t="str">
        <f>NewSKULighting!K557</f>
        <v/>
      </c>
      <c r="L455" s="26" t="str">
        <f>NewSKULighting!L557</f>
        <v/>
      </c>
      <c r="M455" s="26" t="str">
        <f>NewSKULighting!M557</f>
        <v>None</v>
      </c>
      <c r="N455" s="26">
        <f>NewSKULighting!N557</f>
        <v>0</v>
      </c>
      <c r="O455" s="26">
        <f>NewSKULighting!O557</f>
        <v>0</v>
      </c>
      <c r="P455" s="26">
        <f ca="1">NewSKULighting!P557</f>
        <v>0</v>
      </c>
      <c r="Q455" s="26">
        <f>NewSKULighting!Q557</f>
        <v>0</v>
      </c>
      <c r="R455" s="26">
        <f ca="1">NewSKULighting!R557</f>
        <v>0</v>
      </c>
      <c r="S455" s="26">
        <f>NewSKULighting!Y557</f>
        <v>0</v>
      </c>
      <c r="T455" s="26" t="str">
        <f ca="1">NewSKULighting!Z557</f>
        <v/>
      </c>
      <c r="U455" s="26">
        <f ca="1">NewSKULighting!AA557</f>
        <v>0</v>
      </c>
      <c r="V455" s="209" t="str">
        <f ca="1">NewSKULighting!AC557</f>
        <v/>
      </c>
      <c r="W455" s="209" t="str">
        <f ca="1">NewSKULighting!AD557</f>
        <v/>
      </c>
      <c r="X455" s="209" t="str">
        <f ca="1">NewSKULighting!AE557</f>
        <v/>
      </c>
      <c r="Y455" s="209">
        <f ca="1">NewSKULighting!AF557</f>
        <v>0</v>
      </c>
      <c r="Z455" s="209" t="str">
        <f>NewSKULighting!AH557</f>
        <v/>
      </c>
      <c r="AA455" s="209">
        <f>NewSKULighting!AI557</f>
        <v>0</v>
      </c>
      <c r="AB455" s="209" t="str">
        <f>NewSKULighting!AJ557</f>
        <v>NA</v>
      </c>
      <c r="AC455" s="209" t="str">
        <f>NewSKULighting!AK557</f>
        <v/>
      </c>
      <c r="AD455" s="209">
        <f ca="1">NewSKULighting!AL557</f>
        <v>0</v>
      </c>
    </row>
    <row r="456" spans="1:30" x14ac:dyDescent="0.35">
      <c r="A456" s="26">
        <f>NewSKULighting!A558</f>
        <v>0</v>
      </c>
      <c r="B456" s="26">
        <f>NewSKULighting!B558</f>
        <v>0</v>
      </c>
      <c r="C456" s="26">
        <f>NewSKULighting!C558</f>
        <v>0</v>
      </c>
      <c r="D456" s="26">
        <f>NewSKULighting!D558</f>
        <v>0</v>
      </c>
      <c r="E456" s="26">
        <f>NewSKULighting!E558</f>
        <v>0</v>
      </c>
      <c r="F456" s="26" t="str">
        <f ca="1">NewSKULighting!F558</f>
        <v/>
      </c>
      <c r="G456" s="26" t="str">
        <f>NewSKULighting!G558</f>
        <v>None</v>
      </c>
      <c r="H456" s="26">
        <f>NewSKULighting!H558</f>
        <v>0</v>
      </c>
      <c r="I456" s="26" t="str">
        <f>NewSKULighting!I558</f>
        <v/>
      </c>
      <c r="J456" s="26">
        <f>NewSKULighting!J558</f>
        <v>0</v>
      </c>
      <c r="K456" s="26" t="str">
        <f>NewSKULighting!K558</f>
        <v/>
      </c>
      <c r="L456" s="26" t="str">
        <f>NewSKULighting!L558</f>
        <v/>
      </c>
      <c r="M456" s="26" t="str">
        <f>NewSKULighting!M558</f>
        <v>None</v>
      </c>
      <c r="N456" s="26">
        <f>NewSKULighting!N558</f>
        <v>0</v>
      </c>
      <c r="O456" s="26">
        <f>NewSKULighting!O558</f>
        <v>0</v>
      </c>
      <c r="P456" s="26">
        <f ca="1">NewSKULighting!P558</f>
        <v>0</v>
      </c>
      <c r="Q456" s="26">
        <f>NewSKULighting!Q558</f>
        <v>0</v>
      </c>
      <c r="R456" s="26">
        <f ca="1">NewSKULighting!R558</f>
        <v>0</v>
      </c>
      <c r="S456" s="26">
        <f>NewSKULighting!Y558</f>
        <v>0</v>
      </c>
      <c r="T456" s="26" t="str">
        <f ca="1">NewSKULighting!Z558</f>
        <v/>
      </c>
      <c r="U456" s="26">
        <f ca="1">NewSKULighting!AA558</f>
        <v>0</v>
      </c>
      <c r="V456" s="209" t="str">
        <f ca="1">NewSKULighting!AC558</f>
        <v/>
      </c>
      <c r="W456" s="209" t="str">
        <f ca="1">NewSKULighting!AD558</f>
        <v/>
      </c>
      <c r="X456" s="209" t="str">
        <f ca="1">NewSKULighting!AE558</f>
        <v/>
      </c>
      <c r="Y456" s="209">
        <f ca="1">NewSKULighting!AF558</f>
        <v>0</v>
      </c>
      <c r="Z456" s="209" t="str">
        <f>NewSKULighting!AH558</f>
        <v/>
      </c>
      <c r="AA456" s="209">
        <f>NewSKULighting!AI558</f>
        <v>0</v>
      </c>
      <c r="AB456" s="209" t="str">
        <f>NewSKULighting!AJ558</f>
        <v>NA</v>
      </c>
      <c r="AC456" s="209" t="str">
        <f>NewSKULighting!AK558</f>
        <v/>
      </c>
      <c r="AD456" s="209">
        <f ca="1">NewSKULighting!AL558</f>
        <v>0</v>
      </c>
    </row>
    <row r="457" spans="1:30" x14ac:dyDescent="0.35">
      <c r="A457" s="26">
        <f>NewSKULighting!A559</f>
        <v>0</v>
      </c>
      <c r="B457" s="26">
        <f>NewSKULighting!B559</f>
        <v>0</v>
      </c>
      <c r="C457" s="26">
        <f>NewSKULighting!C559</f>
        <v>0</v>
      </c>
      <c r="D457" s="26">
        <f>NewSKULighting!D559</f>
        <v>0</v>
      </c>
      <c r="E457" s="26">
        <f>NewSKULighting!E559</f>
        <v>0</v>
      </c>
      <c r="F457" s="26" t="str">
        <f ca="1">NewSKULighting!F559</f>
        <v/>
      </c>
      <c r="G457" s="26" t="str">
        <f>NewSKULighting!G559</f>
        <v>None</v>
      </c>
      <c r="H457" s="26">
        <f>NewSKULighting!H559</f>
        <v>0</v>
      </c>
      <c r="I457" s="26" t="str">
        <f>NewSKULighting!I559</f>
        <v/>
      </c>
      <c r="J457" s="26">
        <f>NewSKULighting!J559</f>
        <v>0</v>
      </c>
      <c r="K457" s="26" t="str">
        <f>NewSKULighting!K559</f>
        <v/>
      </c>
      <c r="L457" s="26" t="str">
        <f>NewSKULighting!L559</f>
        <v/>
      </c>
      <c r="M457" s="26" t="str">
        <f>NewSKULighting!M559</f>
        <v>None</v>
      </c>
      <c r="N457" s="26">
        <f>NewSKULighting!N559</f>
        <v>0</v>
      </c>
      <c r="O457" s="26">
        <f>NewSKULighting!O559</f>
        <v>0</v>
      </c>
      <c r="P457" s="26">
        <f ca="1">NewSKULighting!P559</f>
        <v>0</v>
      </c>
      <c r="Q457" s="26">
        <f>NewSKULighting!Q559</f>
        <v>0</v>
      </c>
      <c r="R457" s="26">
        <f ca="1">NewSKULighting!R559</f>
        <v>0</v>
      </c>
      <c r="S457" s="26">
        <f>NewSKULighting!Y559</f>
        <v>0</v>
      </c>
      <c r="T457" s="26" t="str">
        <f ca="1">NewSKULighting!Z559</f>
        <v/>
      </c>
      <c r="U457" s="26">
        <f ca="1">NewSKULighting!AA559</f>
        <v>0</v>
      </c>
      <c r="V457" s="209" t="str">
        <f ca="1">NewSKULighting!AC559</f>
        <v/>
      </c>
      <c r="W457" s="209" t="str">
        <f ca="1">NewSKULighting!AD559</f>
        <v/>
      </c>
      <c r="X457" s="209" t="str">
        <f ca="1">NewSKULighting!AE559</f>
        <v/>
      </c>
      <c r="Y457" s="209">
        <f ca="1">NewSKULighting!AF559</f>
        <v>0</v>
      </c>
      <c r="Z457" s="209" t="str">
        <f>NewSKULighting!AH559</f>
        <v/>
      </c>
      <c r="AA457" s="209">
        <f>NewSKULighting!AI559</f>
        <v>0</v>
      </c>
      <c r="AB457" s="209" t="str">
        <f>NewSKULighting!AJ559</f>
        <v>NA</v>
      </c>
      <c r="AC457" s="209" t="str">
        <f>NewSKULighting!AK559</f>
        <v/>
      </c>
      <c r="AD457" s="209">
        <f ca="1">NewSKULighting!AL559</f>
        <v>0</v>
      </c>
    </row>
    <row r="458" spans="1:30" x14ac:dyDescent="0.35">
      <c r="A458" s="26">
        <f>NewSKULighting!A560</f>
        <v>0</v>
      </c>
      <c r="B458" s="26">
        <f>NewSKULighting!B560</f>
        <v>0</v>
      </c>
      <c r="C458" s="26">
        <f>NewSKULighting!C560</f>
        <v>0</v>
      </c>
      <c r="D458" s="26">
        <f>NewSKULighting!D560</f>
        <v>0</v>
      </c>
      <c r="E458" s="26">
        <f>NewSKULighting!E560</f>
        <v>0</v>
      </c>
      <c r="F458" s="26" t="str">
        <f ca="1">NewSKULighting!F560</f>
        <v/>
      </c>
      <c r="G458" s="26" t="str">
        <f>NewSKULighting!G560</f>
        <v>None</v>
      </c>
      <c r="H458" s="26">
        <f>NewSKULighting!H560</f>
        <v>0</v>
      </c>
      <c r="I458" s="26" t="str">
        <f>NewSKULighting!I560</f>
        <v/>
      </c>
      <c r="J458" s="26">
        <f>NewSKULighting!J560</f>
        <v>0</v>
      </c>
      <c r="K458" s="26" t="str">
        <f>NewSKULighting!K560</f>
        <v/>
      </c>
      <c r="L458" s="26" t="str">
        <f>NewSKULighting!L560</f>
        <v/>
      </c>
      <c r="M458" s="26" t="str">
        <f>NewSKULighting!M560</f>
        <v>None</v>
      </c>
      <c r="N458" s="26">
        <f>NewSKULighting!N560</f>
        <v>0</v>
      </c>
      <c r="O458" s="26">
        <f>NewSKULighting!O560</f>
        <v>0</v>
      </c>
      <c r="P458" s="26">
        <f ca="1">NewSKULighting!P560</f>
        <v>0</v>
      </c>
      <c r="Q458" s="26">
        <f>NewSKULighting!Q560</f>
        <v>0</v>
      </c>
      <c r="R458" s="26">
        <f ca="1">NewSKULighting!R560</f>
        <v>0</v>
      </c>
      <c r="S458" s="26">
        <f>NewSKULighting!Y560</f>
        <v>0</v>
      </c>
      <c r="T458" s="26" t="str">
        <f ca="1">NewSKULighting!Z560</f>
        <v/>
      </c>
      <c r="U458" s="26">
        <f ca="1">NewSKULighting!AA560</f>
        <v>0</v>
      </c>
      <c r="V458" s="209" t="str">
        <f ca="1">NewSKULighting!AC560</f>
        <v/>
      </c>
      <c r="W458" s="209" t="str">
        <f ca="1">NewSKULighting!AD560</f>
        <v/>
      </c>
      <c r="X458" s="209" t="str">
        <f ca="1">NewSKULighting!AE560</f>
        <v/>
      </c>
      <c r="Y458" s="209">
        <f ca="1">NewSKULighting!AF560</f>
        <v>0</v>
      </c>
      <c r="Z458" s="209" t="str">
        <f>NewSKULighting!AH560</f>
        <v/>
      </c>
      <c r="AA458" s="209">
        <f>NewSKULighting!AI560</f>
        <v>0</v>
      </c>
      <c r="AB458" s="209" t="str">
        <f>NewSKULighting!AJ560</f>
        <v>NA</v>
      </c>
      <c r="AC458" s="209" t="str">
        <f>NewSKULighting!AK560</f>
        <v/>
      </c>
      <c r="AD458" s="209">
        <f ca="1">NewSKULighting!AL560</f>
        <v>0</v>
      </c>
    </row>
    <row r="459" spans="1:30" x14ac:dyDescent="0.35">
      <c r="A459" s="26">
        <f>NewSKULighting!A561</f>
        <v>0</v>
      </c>
      <c r="B459" s="26">
        <f>NewSKULighting!B561</f>
        <v>0</v>
      </c>
      <c r="C459" s="26">
        <f>NewSKULighting!C561</f>
        <v>0</v>
      </c>
      <c r="D459" s="26">
        <f>NewSKULighting!D561</f>
        <v>0</v>
      </c>
      <c r="E459" s="26">
        <f>NewSKULighting!E561</f>
        <v>0</v>
      </c>
      <c r="F459" s="26" t="str">
        <f ca="1">NewSKULighting!F561</f>
        <v/>
      </c>
      <c r="G459" s="26" t="str">
        <f>NewSKULighting!G561</f>
        <v>None</v>
      </c>
      <c r="H459" s="26">
        <f>NewSKULighting!H561</f>
        <v>0</v>
      </c>
      <c r="I459" s="26" t="str">
        <f>NewSKULighting!I561</f>
        <v/>
      </c>
      <c r="J459" s="26">
        <f>NewSKULighting!J561</f>
        <v>0</v>
      </c>
      <c r="K459" s="26" t="str">
        <f>NewSKULighting!K561</f>
        <v/>
      </c>
      <c r="L459" s="26" t="str">
        <f>NewSKULighting!L561</f>
        <v/>
      </c>
      <c r="M459" s="26" t="str">
        <f>NewSKULighting!M561</f>
        <v>None</v>
      </c>
      <c r="N459" s="26">
        <f>NewSKULighting!N561</f>
        <v>0</v>
      </c>
      <c r="O459" s="26">
        <f>NewSKULighting!O561</f>
        <v>0</v>
      </c>
      <c r="P459" s="26">
        <f ca="1">NewSKULighting!P561</f>
        <v>0</v>
      </c>
      <c r="Q459" s="26">
        <f>NewSKULighting!Q561</f>
        <v>0</v>
      </c>
      <c r="R459" s="26">
        <f ca="1">NewSKULighting!R561</f>
        <v>0</v>
      </c>
      <c r="S459" s="26">
        <f>NewSKULighting!Y561</f>
        <v>0</v>
      </c>
      <c r="T459" s="26" t="str">
        <f ca="1">NewSKULighting!Z561</f>
        <v/>
      </c>
      <c r="U459" s="26">
        <f ca="1">NewSKULighting!AA561</f>
        <v>0</v>
      </c>
      <c r="V459" s="209" t="str">
        <f ca="1">NewSKULighting!AC561</f>
        <v/>
      </c>
      <c r="W459" s="209" t="str">
        <f ca="1">NewSKULighting!AD561</f>
        <v/>
      </c>
      <c r="X459" s="209" t="str">
        <f ca="1">NewSKULighting!AE561</f>
        <v/>
      </c>
      <c r="Y459" s="209">
        <f ca="1">NewSKULighting!AF561</f>
        <v>0</v>
      </c>
      <c r="Z459" s="209" t="str">
        <f>NewSKULighting!AH561</f>
        <v/>
      </c>
      <c r="AA459" s="209">
        <f>NewSKULighting!AI561</f>
        <v>0</v>
      </c>
      <c r="AB459" s="209" t="str">
        <f>NewSKULighting!AJ561</f>
        <v>NA</v>
      </c>
      <c r="AC459" s="209" t="str">
        <f>NewSKULighting!AK561</f>
        <v/>
      </c>
      <c r="AD459" s="209">
        <f ca="1">NewSKULighting!AL561</f>
        <v>0</v>
      </c>
    </row>
    <row r="460" spans="1:30" x14ac:dyDescent="0.35">
      <c r="A460" s="26">
        <f>NewSKULighting!A562</f>
        <v>0</v>
      </c>
      <c r="B460" s="26">
        <f>NewSKULighting!B562</f>
        <v>0</v>
      </c>
      <c r="C460" s="26">
        <f>NewSKULighting!C562</f>
        <v>0</v>
      </c>
      <c r="D460" s="26">
        <f>NewSKULighting!D562</f>
        <v>0</v>
      </c>
      <c r="E460" s="26">
        <f>NewSKULighting!E562</f>
        <v>0</v>
      </c>
      <c r="F460" s="26" t="str">
        <f ca="1">NewSKULighting!F562</f>
        <v/>
      </c>
      <c r="G460" s="26" t="str">
        <f>NewSKULighting!G562</f>
        <v>None</v>
      </c>
      <c r="H460" s="26">
        <f>NewSKULighting!H562</f>
        <v>0</v>
      </c>
      <c r="I460" s="26" t="str">
        <f>NewSKULighting!I562</f>
        <v/>
      </c>
      <c r="J460" s="26">
        <f>NewSKULighting!J562</f>
        <v>0</v>
      </c>
      <c r="K460" s="26" t="str">
        <f>NewSKULighting!K562</f>
        <v/>
      </c>
      <c r="L460" s="26" t="str">
        <f>NewSKULighting!L562</f>
        <v/>
      </c>
      <c r="M460" s="26" t="str">
        <f>NewSKULighting!M562</f>
        <v>None</v>
      </c>
      <c r="N460" s="26">
        <f>NewSKULighting!N562</f>
        <v>0</v>
      </c>
      <c r="O460" s="26">
        <f>NewSKULighting!O562</f>
        <v>0</v>
      </c>
      <c r="P460" s="26">
        <f ca="1">NewSKULighting!P562</f>
        <v>0</v>
      </c>
      <c r="Q460" s="26">
        <f>NewSKULighting!Q562</f>
        <v>0</v>
      </c>
      <c r="R460" s="26">
        <f ca="1">NewSKULighting!R562</f>
        <v>0</v>
      </c>
      <c r="S460" s="26">
        <f>NewSKULighting!Y562</f>
        <v>0</v>
      </c>
      <c r="T460" s="26" t="str">
        <f ca="1">NewSKULighting!Z562</f>
        <v/>
      </c>
      <c r="U460" s="26">
        <f ca="1">NewSKULighting!AA562</f>
        <v>0</v>
      </c>
      <c r="V460" s="209" t="str">
        <f ca="1">NewSKULighting!AC562</f>
        <v/>
      </c>
      <c r="W460" s="209" t="str">
        <f ca="1">NewSKULighting!AD562</f>
        <v/>
      </c>
      <c r="X460" s="209" t="str">
        <f ca="1">NewSKULighting!AE562</f>
        <v/>
      </c>
      <c r="Y460" s="209">
        <f ca="1">NewSKULighting!AF562</f>
        <v>0</v>
      </c>
      <c r="Z460" s="209" t="str">
        <f>NewSKULighting!AH562</f>
        <v/>
      </c>
      <c r="AA460" s="209">
        <f>NewSKULighting!AI562</f>
        <v>0</v>
      </c>
      <c r="AB460" s="209" t="str">
        <f>NewSKULighting!AJ562</f>
        <v>NA</v>
      </c>
      <c r="AC460" s="209" t="str">
        <f>NewSKULighting!AK562</f>
        <v/>
      </c>
      <c r="AD460" s="209">
        <f ca="1">NewSKULighting!AL562</f>
        <v>0</v>
      </c>
    </row>
    <row r="461" spans="1:30" x14ac:dyDescent="0.35">
      <c r="A461" s="26">
        <f>NewSKULighting!A563</f>
        <v>0</v>
      </c>
      <c r="B461" s="26">
        <f>NewSKULighting!B563</f>
        <v>0</v>
      </c>
      <c r="C461" s="26">
        <f>NewSKULighting!C563</f>
        <v>0</v>
      </c>
      <c r="D461" s="26">
        <f>NewSKULighting!D563</f>
        <v>0</v>
      </c>
      <c r="E461" s="26">
        <f>NewSKULighting!E563</f>
        <v>0</v>
      </c>
      <c r="F461" s="26" t="str">
        <f ca="1">NewSKULighting!F563</f>
        <v/>
      </c>
      <c r="G461" s="26" t="str">
        <f>NewSKULighting!G563</f>
        <v>None</v>
      </c>
      <c r="H461" s="26">
        <f>NewSKULighting!H563</f>
        <v>0</v>
      </c>
      <c r="I461" s="26" t="str">
        <f>NewSKULighting!I563</f>
        <v/>
      </c>
      <c r="J461" s="26">
        <f>NewSKULighting!J563</f>
        <v>0</v>
      </c>
      <c r="K461" s="26" t="str">
        <f>NewSKULighting!K563</f>
        <v/>
      </c>
      <c r="L461" s="26" t="str">
        <f>NewSKULighting!L563</f>
        <v/>
      </c>
      <c r="M461" s="26" t="str">
        <f>NewSKULighting!M563</f>
        <v>None</v>
      </c>
      <c r="N461" s="26">
        <f>NewSKULighting!N563</f>
        <v>0</v>
      </c>
      <c r="O461" s="26">
        <f>NewSKULighting!O563</f>
        <v>0</v>
      </c>
      <c r="P461" s="26">
        <f ca="1">NewSKULighting!P563</f>
        <v>0</v>
      </c>
      <c r="Q461" s="26">
        <f>NewSKULighting!Q563</f>
        <v>0</v>
      </c>
      <c r="R461" s="26">
        <f ca="1">NewSKULighting!R563</f>
        <v>0</v>
      </c>
      <c r="S461" s="26">
        <f>NewSKULighting!Y563</f>
        <v>0</v>
      </c>
      <c r="T461" s="26" t="str">
        <f ca="1">NewSKULighting!Z563</f>
        <v/>
      </c>
      <c r="U461" s="26">
        <f ca="1">NewSKULighting!AA563</f>
        <v>0</v>
      </c>
      <c r="V461" s="209" t="str">
        <f ca="1">NewSKULighting!AC563</f>
        <v/>
      </c>
      <c r="W461" s="209" t="str">
        <f ca="1">NewSKULighting!AD563</f>
        <v/>
      </c>
      <c r="X461" s="209" t="str">
        <f ca="1">NewSKULighting!AE563</f>
        <v/>
      </c>
      <c r="Y461" s="209">
        <f ca="1">NewSKULighting!AF563</f>
        <v>0</v>
      </c>
      <c r="Z461" s="209" t="str">
        <f>NewSKULighting!AH563</f>
        <v/>
      </c>
      <c r="AA461" s="209">
        <f>NewSKULighting!AI563</f>
        <v>0</v>
      </c>
      <c r="AB461" s="209" t="str">
        <f>NewSKULighting!AJ563</f>
        <v>NA</v>
      </c>
      <c r="AC461" s="209" t="str">
        <f>NewSKULighting!AK563</f>
        <v/>
      </c>
      <c r="AD461" s="209">
        <f ca="1">NewSKULighting!AL563</f>
        <v>0</v>
      </c>
    </row>
    <row r="462" spans="1:30" x14ac:dyDescent="0.35">
      <c r="A462" s="26">
        <f>NewSKULighting!A564</f>
        <v>0</v>
      </c>
      <c r="B462" s="26">
        <f>NewSKULighting!B564</f>
        <v>0</v>
      </c>
      <c r="C462" s="26">
        <f>NewSKULighting!C564</f>
        <v>0</v>
      </c>
      <c r="D462" s="26">
        <f>NewSKULighting!D564</f>
        <v>0</v>
      </c>
      <c r="E462" s="26">
        <f>NewSKULighting!E564</f>
        <v>0</v>
      </c>
      <c r="F462" s="26" t="str">
        <f ca="1">NewSKULighting!F564</f>
        <v/>
      </c>
      <c r="G462" s="26" t="str">
        <f>NewSKULighting!G564</f>
        <v>None</v>
      </c>
      <c r="H462" s="26">
        <f>NewSKULighting!H564</f>
        <v>0</v>
      </c>
      <c r="I462" s="26" t="str">
        <f>NewSKULighting!I564</f>
        <v/>
      </c>
      <c r="J462" s="26">
        <f>NewSKULighting!J564</f>
        <v>0</v>
      </c>
      <c r="K462" s="26" t="str">
        <f>NewSKULighting!K564</f>
        <v/>
      </c>
      <c r="L462" s="26" t="str">
        <f>NewSKULighting!L564</f>
        <v/>
      </c>
      <c r="M462" s="26" t="str">
        <f>NewSKULighting!M564</f>
        <v>None</v>
      </c>
      <c r="N462" s="26">
        <f>NewSKULighting!N564</f>
        <v>0</v>
      </c>
      <c r="O462" s="26">
        <f>NewSKULighting!O564</f>
        <v>0</v>
      </c>
      <c r="P462" s="26">
        <f ca="1">NewSKULighting!P564</f>
        <v>0</v>
      </c>
      <c r="Q462" s="26">
        <f>NewSKULighting!Q564</f>
        <v>0</v>
      </c>
      <c r="R462" s="26">
        <f ca="1">NewSKULighting!R564</f>
        <v>0</v>
      </c>
      <c r="S462" s="26">
        <f>NewSKULighting!Y564</f>
        <v>0</v>
      </c>
      <c r="T462" s="26" t="str">
        <f ca="1">NewSKULighting!Z564</f>
        <v/>
      </c>
      <c r="U462" s="26">
        <f ca="1">NewSKULighting!AA564</f>
        <v>0</v>
      </c>
      <c r="V462" s="209" t="str">
        <f ca="1">NewSKULighting!AC564</f>
        <v/>
      </c>
      <c r="W462" s="209" t="str">
        <f ca="1">NewSKULighting!AD564</f>
        <v/>
      </c>
      <c r="X462" s="209" t="str">
        <f ca="1">NewSKULighting!AE564</f>
        <v/>
      </c>
      <c r="Y462" s="209">
        <f ca="1">NewSKULighting!AF564</f>
        <v>0</v>
      </c>
      <c r="Z462" s="209" t="str">
        <f>NewSKULighting!AH564</f>
        <v/>
      </c>
      <c r="AA462" s="209">
        <f>NewSKULighting!AI564</f>
        <v>0</v>
      </c>
      <c r="AB462" s="209" t="str">
        <f>NewSKULighting!AJ564</f>
        <v>NA</v>
      </c>
      <c r="AC462" s="209" t="str">
        <f>NewSKULighting!AK564</f>
        <v/>
      </c>
      <c r="AD462" s="209">
        <f ca="1">NewSKULighting!AL564</f>
        <v>0</v>
      </c>
    </row>
    <row r="463" spans="1:30" x14ac:dyDescent="0.35">
      <c r="A463" s="26">
        <f>NewSKULighting!A565</f>
        <v>0</v>
      </c>
      <c r="B463" s="26">
        <f>NewSKULighting!B565</f>
        <v>0</v>
      </c>
      <c r="C463" s="26">
        <f>NewSKULighting!C565</f>
        <v>0</v>
      </c>
      <c r="D463" s="26">
        <f>NewSKULighting!D565</f>
        <v>0</v>
      </c>
      <c r="E463" s="26">
        <f>NewSKULighting!E565</f>
        <v>0</v>
      </c>
      <c r="F463" s="26" t="str">
        <f ca="1">NewSKULighting!F565</f>
        <v/>
      </c>
      <c r="G463" s="26" t="str">
        <f>NewSKULighting!G565</f>
        <v>None</v>
      </c>
      <c r="H463" s="26">
        <f>NewSKULighting!H565</f>
        <v>0</v>
      </c>
      <c r="I463" s="26" t="str">
        <f>NewSKULighting!I565</f>
        <v/>
      </c>
      <c r="J463" s="26">
        <f>NewSKULighting!J565</f>
        <v>0</v>
      </c>
      <c r="K463" s="26" t="str">
        <f>NewSKULighting!K565</f>
        <v/>
      </c>
      <c r="L463" s="26" t="str">
        <f>NewSKULighting!L565</f>
        <v/>
      </c>
      <c r="M463" s="26" t="str">
        <f>NewSKULighting!M565</f>
        <v>None</v>
      </c>
      <c r="N463" s="26">
        <f>NewSKULighting!N565</f>
        <v>0</v>
      </c>
      <c r="O463" s="26">
        <f>NewSKULighting!O565</f>
        <v>0</v>
      </c>
      <c r="P463" s="26">
        <f ca="1">NewSKULighting!P565</f>
        <v>0</v>
      </c>
      <c r="Q463" s="26">
        <f>NewSKULighting!Q565</f>
        <v>0</v>
      </c>
      <c r="R463" s="26">
        <f ca="1">NewSKULighting!R565</f>
        <v>0</v>
      </c>
      <c r="S463" s="26">
        <f>NewSKULighting!Y565</f>
        <v>0</v>
      </c>
      <c r="T463" s="26" t="str">
        <f ca="1">NewSKULighting!Z565</f>
        <v/>
      </c>
      <c r="U463" s="26">
        <f ca="1">NewSKULighting!AA565</f>
        <v>0</v>
      </c>
      <c r="V463" s="209" t="str">
        <f ca="1">NewSKULighting!AC565</f>
        <v/>
      </c>
      <c r="W463" s="209" t="str">
        <f ca="1">NewSKULighting!AD565</f>
        <v/>
      </c>
      <c r="X463" s="209" t="str">
        <f ca="1">NewSKULighting!AE565</f>
        <v/>
      </c>
      <c r="Y463" s="209">
        <f ca="1">NewSKULighting!AF565</f>
        <v>0</v>
      </c>
      <c r="Z463" s="209" t="str">
        <f>NewSKULighting!AH565</f>
        <v/>
      </c>
      <c r="AA463" s="209">
        <f>NewSKULighting!AI565</f>
        <v>0</v>
      </c>
      <c r="AB463" s="209" t="str">
        <f>NewSKULighting!AJ565</f>
        <v>NA</v>
      </c>
      <c r="AC463" s="209" t="str">
        <f>NewSKULighting!AK565</f>
        <v/>
      </c>
      <c r="AD463" s="209">
        <f ca="1">NewSKULighting!AL565</f>
        <v>0</v>
      </c>
    </row>
    <row r="464" spans="1:30" x14ac:dyDescent="0.35">
      <c r="A464" s="26">
        <f>NewSKULighting!A566</f>
        <v>0</v>
      </c>
      <c r="B464" s="26">
        <f>NewSKULighting!B566</f>
        <v>0</v>
      </c>
      <c r="C464" s="26">
        <f>NewSKULighting!C566</f>
        <v>0</v>
      </c>
      <c r="D464" s="26">
        <f>NewSKULighting!D566</f>
        <v>0</v>
      </c>
      <c r="E464" s="26">
        <f>NewSKULighting!E566</f>
        <v>0</v>
      </c>
      <c r="F464" s="26" t="str">
        <f ca="1">NewSKULighting!F566</f>
        <v/>
      </c>
      <c r="G464" s="26" t="str">
        <f>NewSKULighting!G566</f>
        <v>None</v>
      </c>
      <c r="H464" s="26">
        <f>NewSKULighting!H566</f>
        <v>0</v>
      </c>
      <c r="I464" s="26" t="str">
        <f>NewSKULighting!I566</f>
        <v/>
      </c>
      <c r="J464" s="26">
        <f>NewSKULighting!J566</f>
        <v>0</v>
      </c>
      <c r="K464" s="26" t="str">
        <f>NewSKULighting!K566</f>
        <v/>
      </c>
      <c r="L464" s="26" t="str">
        <f>NewSKULighting!L566</f>
        <v/>
      </c>
      <c r="M464" s="26" t="str">
        <f>NewSKULighting!M566</f>
        <v>None</v>
      </c>
      <c r="N464" s="26">
        <f>NewSKULighting!N566</f>
        <v>0</v>
      </c>
      <c r="O464" s="26">
        <f>NewSKULighting!O566</f>
        <v>0</v>
      </c>
      <c r="P464" s="26">
        <f ca="1">NewSKULighting!P566</f>
        <v>0</v>
      </c>
      <c r="Q464" s="26">
        <f>NewSKULighting!Q566</f>
        <v>0</v>
      </c>
      <c r="R464" s="26">
        <f ca="1">NewSKULighting!R566</f>
        <v>0</v>
      </c>
      <c r="S464" s="26">
        <f>NewSKULighting!Y566</f>
        <v>0</v>
      </c>
      <c r="T464" s="26" t="str">
        <f ca="1">NewSKULighting!Z566</f>
        <v/>
      </c>
      <c r="U464" s="26">
        <f ca="1">NewSKULighting!AA566</f>
        <v>0</v>
      </c>
      <c r="V464" s="209" t="str">
        <f ca="1">NewSKULighting!AC566</f>
        <v/>
      </c>
      <c r="W464" s="209" t="str">
        <f ca="1">NewSKULighting!AD566</f>
        <v/>
      </c>
      <c r="X464" s="209" t="str">
        <f ca="1">NewSKULighting!AE566</f>
        <v/>
      </c>
      <c r="Y464" s="209">
        <f ca="1">NewSKULighting!AF566</f>
        <v>0</v>
      </c>
      <c r="Z464" s="209" t="str">
        <f>NewSKULighting!AH566</f>
        <v/>
      </c>
      <c r="AA464" s="209">
        <f>NewSKULighting!AI566</f>
        <v>0</v>
      </c>
      <c r="AB464" s="209" t="str">
        <f>NewSKULighting!AJ566</f>
        <v>NA</v>
      </c>
      <c r="AC464" s="209" t="str">
        <f>NewSKULighting!AK566</f>
        <v/>
      </c>
      <c r="AD464" s="209">
        <f ca="1">NewSKULighting!AL566</f>
        <v>0</v>
      </c>
    </row>
    <row r="465" spans="1:30" x14ac:dyDescent="0.35">
      <c r="A465" s="26">
        <f>NewSKULighting!A567</f>
        <v>0</v>
      </c>
      <c r="B465" s="26">
        <f>NewSKULighting!B567</f>
        <v>0</v>
      </c>
      <c r="C465" s="26">
        <f>NewSKULighting!C567</f>
        <v>0</v>
      </c>
      <c r="D465" s="26">
        <f>NewSKULighting!D567</f>
        <v>0</v>
      </c>
      <c r="E465" s="26">
        <f>NewSKULighting!E567</f>
        <v>0</v>
      </c>
      <c r="F465" s="26" t="str">
        <f ca="1">NewSKULighting!F567</f>
        <v/>
      </c>
      <c r="G465" s="26" t="str">
        <f>NewSKULighting!G567</f>
        <v>None</v>
      </c>
      <c r="H465" s="26">
        <f>NewSKULighting!H567</f>
        <v>0</v>
      </c>
      <c r="I465" s="26" t="str">
        <f>NewSKULighting!I567</f>
        <v/>
      </c>
      <c r="J465" s="26">
        <f>NewSKULighting!J567</f>
        <v>0</v>
      </c>
      <c r="K465" s="26" t="str">
        <f>NewSKULighting!K567</f>
        <v/>
      </c>
      <c r="L465" s="26" t="str">
        <f>NewSKULighting!L567</f>
        <v/>
      </c>
      <c r="M465" s="26" t="str">
        <f>NewSKULighting!M567</f>
        <v>None</v>
      </c>
      <c r="N465" s="26">
        <f>NewSKULighting!N567</f>
        <v>0</v>
      </c>
      <c r="O465" s="26">
        <f>NewSKULighting!O567</f>
        <v>0</v>
      </c>
      <c r="P465" s="26">
        <f ca="1">NewSKULighting!P567</f>
        <v>0</v>
      </c>
      <c r="Q465" s="26">
        <f>NewSKULighting!Q567</f>
        <v>0</v>
      </c>
      <c r="R465" s="26">
        <f ca="1">NewSKULighting!R567</f>
        <v>0</v>
      </c>
      <c r="S465" s="26">
        <f>NewSKULighting!Y567</f>
        <v>0</v>
      </c>
      <c r="T465" s="26" t="str">
        <f ca="1">NewSKULighting!Z567</f>
        <v/>
      </c>
      <c r="U465" s="26">
        <f ca="1">NewSKULighting!AA567</f>
        <v>0</v>
      </c>
      <c r="V465" s="209" t="str">
        <f ca="1">NewSKULighting!AC567</f>
        <v/>
      </c>
      <c r="W465" s="209" t="str">
        <f ca="1">NewSKULighting!AD567</f>
        <v/>
      </c>
      <c r="X465" s="209" t="str">
        <f ca="1">NewSKULighting!AE567</f>
        <v/>
      </c>
      <c r="Y465" s="209">
        <f ca="1">NewSKULighting!AF567</f>
        <v>0</v>
      </c>
      <c r="Z465" s="209" t="str">
        <f>NewSKULighting!AH567</f>
        <v/>
      </c>
      <c r="AA465" s="209">
        <f>NewSKULighting!AI567</f>
        <v>0</v>
      </c>
      <c r="AB465" s="209" t="str">
        <f>NewSKULighting!AJ567</f>
        <v>NA</v>
      </c>
      <c r="AC465" s="209" t="str">
        <f>NewSKULighting!AK567</f>
        <v/>
      </c>
      <c r="AD465" s="209">
        <f ca="1">NewSKULighting!AL567</f>
        <v>0</v>
      </c>
    </row>
    <row r="466" spans="1:30" x14ac:dyDescent="0.35">
      <c r="A466" s="26">
        <f>NewSKULighting!A568</f>
        <v>0</v>
      </c>
      <c r="B466" s="26">
        <f>NewSKULighting!B568</f>
        <v>0</v>
      </c>
      <c r="C466" s="26">
        <f>NewSKULighting!C568</f>
        <v>0</v>
      </c>
      <c r="D466" s="26">
        <f>NewSKULighting!D568</f>
        <v>0</v>
      </c>
      <c r="E466" s="26">
        <f>NewSKULighting!E568</f>
        <v>0</v>
      </c>
      <c r="F466" s="26" t="str">
        <f ca="1">NewSKULighting!F568</f>
        <v/>
      </c>
      <c r="G466" s="26" t="str">
        <f>NewSKULighting!G568</f>
        <v>None</v>
      </c>
      <c r="H466" s="26">
        <f>NewSKULighting!H568</f>
        <v>0</v>
      </c>
      <c r="I466" s="26" t="str">
        <f>NewSKULighting!I568</f>
        <v/>
      </c>
      <c r="J466" s="26">
        <f>NewSKULighting!J568</f>
        <v>0</v>
      </c>
      <c r="K466" s="26" t="str">
        <f>NewSKULighting!K568</f>
        <v/>
      </c>
      <c r="L466" s="26" t="str">
        <f>NewSKULighting!L568</f>
        <v/>
      </c>
      <c r="M466" s="26" t="str">
        <f>NewSKULighting!M568</f>
        <v>None</v>
      </c>
      <c r="N466" s="26">
        <f>NewSKULighting!N568</f>
        <v>0</v>
      </c>
      <c r="O466" s="26">
        <f>NewSKULighting!O568</f>
        <v>0</v>
      </c>
      <c r="P466" s="26">
        <f ca="1">NewSKULighting!P568</f>
        <v>0</v>
      </c>
      <c r="Q466" s="26">
        <f>NewSKULighting!Q568</f>
        <v>0</v>
      </c>
      <c r="R466" s="26">
        <f ca="1">NewSKULighting!R568</f>
        <v>0</v>
      </c>
      <c r="S466" s="26">
        <f>NewSKULighting!Y568</f>
        <v>0</v>
      </c>
      <c r="T466" s="26" t="str">
        <f ca="1">NewSKULighting!Z568</f>
        <v/>
      </c>
      <c r="U466" s="26">
        <f ca="1">NewSKULighting!AA568</f>
        <v>0</v>
      </c>
      <c r="V466" s="209" t="str">
        <f ca="1">NewSKULighting!AC568</f>
        <v/>
      </c>
      <c r="W466" s="209" t="str">
        <f ca="1">NewSKULighting!AD568</f>
        <v/>
      </c>
      <c r="X466" s="209" t="str">
        <f ca="1">NewSKULighting!AE568</f>
        <v/>
      </c>
      <c r="Y466" s="209">
        <f ca="1">NewSKULighting!AF568</f>
        <v>0</v>
      </c>
      <c r="Z466" s="209" t="str">
        <f>NewSKULighting!AH568</f>
        <v/>
      </c>
      <c r="AA466" s="209">
        <f>NewSKULighting!AI568</f>
        <v>0</v>
      </c>
      <c r="AB466" s="209" t="str">
        <f>NewSKULighting!AJ568</f>
        <v>NA</v>
      </c>
      <c r="AC466" s="209" t="str">
        <f>NewSKULighting!AK568</f>
        <v/>
      </c>
      <c r="AD466" s="209">
        <f ca="1">NewSKULighting!AL568</f>
        <v>0</v>
      </c>
    </row>
    <row r="467" spans="1:30" x14ac:dyDescent="0.35">
      <c r="A467" s="26">
        <f>NewSKULighting!A569</f>
        <v>0</v>
      </c>
      <c r="B467" s="26">
        <f>NewSKULighting!B569</f>
        <v>0</v>
      </c>
      <c r="C467" s="26">
        <f>NewSKULighting!C569</f>
        <v>0</v>
      </c>
      <c r="D467" s="26">
        <f>NewSKULighting!D569</f>
        <v>0</v>
      </c>
      <c r="E467" s="26">
        <f>NewSKULighting!E569</f>
        <v>0</v>
      </c>
      <c r="F467" s="26" t="str">
        <f ca="1">NewSKULighting!F569</f>
        <v/>
      </c>
      <c r="G467" s="26" t="str">
        <f>NewSKULighting!G569</f>
        <v>None</v>
      </c>
      <c r="H467" s="26">
        <f>NewSKULighting!H569</f>
        <v>0</v>
      </c>
      <c r="I467" s="26" t="str">
        <f>NewSKULighting!I569</f>
        <v/>
      </c>
      <c r="J467" s="26">
        <f>NewSKULighting!J569</f>
        <v>0</v>
      </c>
      <c r="K467" s="26" t="str">
        <f>NewSKULighting!K569</f>
        <v/>
      </c>
      <c r="L467" s="26" t="str">
        <f>NewSKULighting!L569</f>
        <v/>
      </c>
      <c r="M467" s="26" t="str">
        <f>NewSKULighting!M569</f>
        <v>None</v>
      </c>
      <c r="N467" s="26">
        <f>NewSKULighting!N569</f>
        <v>0</v>
      </c>
      <c r="O467" s="26">
        <f>NewSKULighting!O569</f>
        <v>0</v>
      </c>
      <c r="P467" s="26">
        <f ca="1">NewSKULighting!P569</f>
        <v>0</v>
      </c>
      <c r="Q467" s="26">
        <f>NewSKULighting!Q569</f>
        <v>0</v>
      </c>
      <c r="R467" s="26">
        <f ca="1">NewSKULighting!R569</f>
        <v>0</v>
      </c>
      <c r="S467" s="26">
        <f>NewSKULighting!Y569</f>
        <v>0</v>
      </c>
      <c r="T467" s="26" t="str">
        <f ca="1">NewSKULighting!Z569</f>
        <v/>
      </c>
      <c r="U467" s="26">
        <f ca="1">NewSKULighting!AA569</f>
        <v>0</v>
      </c>
      <c r="V467" s="209" t="str">
        <f ca="1">NewSKULighting!AC569</f>
        <v/>
      </c>
      <c r="W467" s="209" t="str">
        <f ca="1">NewSKULighting!AD569</f>
        <v/>
      </c>
      <c r="X467" s="209" t="str">
        <f ca="1">NewSKULighting!AE569</f>
        <v/>
      </c>
      <c r="Y467" s="209">
        <f ca="1">NewSKULighting!AF569</f>
        <v>0</v>
      </c>
      <c r="Z467" s="209" t="str">
        <f>NewSKULighting!AH569</f>
        <v/>
      </c>
      <c r="AA467" s="209">
        <f>NewSKULighting!AI569</f>
        <v>0</v>
      </c>
      <c r="AB467" s="209" t="str">
        <f>NewSKULighting!AJ569</f>
        <v>NA</v>
      </c>
      <c r="AC467" s="209" t="str">
        <f>NewSKULighting!AK569</f>
        <v/>
      </c>
      <c r="AD467" s="209">
        <f ca="1">NewSKULighting!AL569</f>
        <v>0</v>
      </c>
    </row>
    <row r="468" spans="1:30" x14ac:dyDescent="0.35">
      <c r="A468" s="26">
        <f>NewSKULighting!A570</f>
        <v>0</v>
      </c>
      <c r="B468" s="26">
        <f>NewSKULighting!B570</f>
        <v>0</v>
      </c>
      <c r="C468" s="26">
        <f>NewSKULighting!C570</f>
        <v>0</v>
      </c>
      <c r="D468" s="26">
        <f>NewSKULighting!D570</f>
        <v>0</v>
      </c>
      <c r="E468" s="26">
        <f>NewSKULighting!E570</f>
        <v>0</v>
      </c>
      <c r="F468" s="26" t="str">
        <f ca="1">NewSKULighting!F570</f>
        <v/>
      </c>
      <c r="G468" s="26" t="str">
        <f>NewSKULighting!G570</f>
        <v>None</v>
      </c>
      <c r="H468" s="26">
        <f>NewSKULighting!H570</f>
        <v>0</v>
      </c>
      <c r="I468" s="26" t="str">
        <f>NewSKULighting!I570</f>
        <v/>
      </c>
      <c r="J468" s="26">
        <f>NewSKULighting!J570</f>
        <v>0</v>
      </c>
      <c r="K468" s="26" t="str">
        <f>NewSKULighting!K570</f>
        <v/>
      </c>
      <c r="L468" s="26" t="str">
        <f>NewSKULighting!L570</f>
        <v/>
      </c>
      <c r="M468" s="26" t="str">
        <f>NewSKULighting!M570</f>
        <v>None</v>
      </c>
      <c r="N468" s="26">
        <f>NewSKULighting!N570</f>
        <v>0</v>
      </c>
      <c r="O468" s="26">
        <f>NewSKULighting!O570</f>
        <v>0</v>
      </c>
      <c r="P468" s="26">
        <f ca="1">NewSKULighting!P570</f>
        <v>0</v>
      </c>
      <c r="Q468" s="26">
        <f>NewSKULighting!Q570</f>
        <v>0</v>
      </c>
      <c r="R468" s="26">
        <f ca="1">NewSKULighting!R570</f>
        <v>0</v>
      </c>
      <c r="S468" s="26">
        <f>NewSKULighting!Y570</f>
        <v>0</v>
      </c>
      <c r="T468" s="26" t="str">
        <f ca="1">NewSKULighting!Z570</f>
        <v/>
      </c>
      <c r="U468" s="26">
        <f ca="1">NewSKULighting!AA570</f>
        <v>0</v>
      </c>
      <c r="V468" s="209" t="str">
        <f ca="1">NewSKULighting!AC570</f>
        <v/>
      </c>
      <c r="W468" s="209" t="str">
        <f ca="1">NewSKULighting!AD570</f>
        <v/>
      </c>
      <c r="X468" s="209" t="str">
        <f ca="1">NewSKULighting!AE570</f>
        <v/>
      </c>
      <c r="Y468" s="209">
        <f ca="1">NewSKULighting!AF570</f>
        <v>0</v>
      </c>
      <c r="Z468" s="209" t="str">
        <f>NewSKULighting!AH570</f>
        <v/>
      </c>
      <c r="AA468" s="209">
        <f>NewSKULighting!AI570</f>
        <v>0</v>
      </c>
      <c r="AB468" s="209" t="str">
        <f>NewSKULighting!AJ570</f>
        <v>NA</v>
      </c>
      <c r="AC468" s="209" t="str">
        <f>NewSKULighting!AK570</f>
        <v/>
      </c>
      <c r="AD468" s="209">
        <f ca="1">NewSKULighting!AL570</f>
        <v>0</v>
      </c>
    </row>
    <row r="469" spans="1:30" x14ac:dyDescent="0.35">
      <c r="A469" s="26">
        <f>NewSKULighting!A571</f>
        <v>0</v>
      </c>
      <c r="B469" s="26">
        <f>NewSKULighting!B571</f>
        <v>0</v>
      </c>
      <c r="C469" s="26">
        <f>NewSKULighting!C571</f>
        <v>0</v>
      </c>
      <c r="D469" s="26">
        <f>NewSKULighting!D571</f>
        <v>0</v>
      </c>
      <c r="E469" s="26">
        <f>NewSKULighting!E571</f>
        <v>0</v>
      </c>
      <c r="F469" s="26" t="str">
        <f ca="1">NewSKULighting!F571</f>
        <v/>
      </c>
      <c r="G469" s="26" t="str">
        <f>NewSKULighting!G571</f>
        <v>None</v>
      </c>
      <c r="H469" s="26">
        <f>NewSKULighting!H571</f>
        <v>0</v>
      </c>
      <c r="I469" s="26" t="str">
        <f>NewSKULighting!I571</f>
        <v/>
      </c>
      <c r="J469" s="26">
        <f>NewSKULighting!J571</f>
        <v>0</v>
      </c>
      <c r="K469" s="26" t="str">
        <f>NewSKULighting!K571</f>
        <v/>
      </c>
      <c r="L469" s="26" t="str">
        <f>NewSKULighting!L571</f>
        <v/>
      </c>
      <c r="M469" s="26" t="str">
        <f>NewSKULighting!M571</f>
        <v>None</v>
      </c>
      <c r="N469" s="26">
        <f>NewSKULighting!N571</f>
        <v>0</v>
      </c>
      <c r="O469" s="26">
        <f>NewSKULighting!O571</f>
        <v>0</v>
      </c>
      <c r="P469" s="26">
        <f ca="1">NewSKULighting!P571</f>
        <v>0</v>
      </c>
      <c r="Q469" s="26">
        <f>NewSKULighting!Q571</f>
        <v>0</v>
      </c>
      <c r="R469" s="26">
        <f ca="1">NewSKULighting!R571</f>
        <v>0</v>
      </c>
      <c r="S469" s="26">
        <f>NewSKULighting!Y571</f>
        <v>0</v>
      </c>
      <c r="T469" s="26" t="str">
        <f ca="1">NewSKULighting!Z571</f>
        <v/>
      </c>
      <c r="U469" s="26">
        <f ca="1">NewSKULighting!AA571</f>
        <v>0</v>
      </c>
      <c r="V469" s="209" t="str">
        <f ca="1">NewSKULighting!AC571</f>
        <v/>
      </c>
      <c r="W469" s="209" t="str">
        <f ca="1">NewSKULighting!AD571</f>
        <v/>
      </c>
      <c r="X469" s="209" t="str">
        <f ca="1">NewSKULighting!AE571</f>
        <v/>
      </c>
      <c r="Y469" s="209">
        <f ca="1">NewSKULighting!AF571</f>
        <v>0</v>
      </c>
      <c r="Z469" s="209" t="str">
        <f>NewSKULighting!AH571</f>
        <v/>
      </c>
      <c r="AA469" s="209">
        <f>NewSKULighting!AI571</f>
        <v>0</v>
      </c>
      <c r="AB469" s="209" t="str">
        <f>NewSKULighting!AJ571</f>
        <v>NA</v>
      </c>
      <c r="AC469" s="209" t="str">
        <f>NewSKULighting!AK571</f>
        <v/>
      </c>
      <c r="AD469" s="209">
        <f ca="1">NewSKULighting!AL571</f>
        <v>0</v>
      </c>
    </row>
    <row r="470" spans="1:30" x14ac:dyDescent="0.35">
      <c r="A470" s="26">
        <f>NewSKULighting!A572</f>
        <v>0</v>
      </c>
      <c r="B470" s="26">
        <f>NewSKULighting!B572</f>
        <v>0</v>
      </c>
      <c r="C470" s="26">
        <f>NewSKULighting!C572</f>
        <v>0</v>
      </c>
      <c r="D470" s="26">
        <f>NewSKULighting!D572</f>
        <v>0</v>
      </c>
      <c r="E470" s="26">
        <f>NewSKULighting!E572</f>
        <v>0</v>
      </c>
      <c r="F470" s="26" t="str">
        <f ca="1">NewSKULighting!F572</f>
        <v/>
      </c>
      <c r="G470" s="26" t="str">
        <f>NewSKULighting!G572</f>
        <v>None</v>
      </c>
      <c r="H470" s="26">
        <f>NewSKULighting!H572</f>
        <v>0</v>
      </c>
      <c r="I470" s="26" t="str">
        <f>NewSKULighting!I572</f>
        <v/>
      </c>
      <c r="J470" s="26">
        <f>NewSKULighting!J572</f>
        <v>0</v>
      </c>
      <c r="K470" s="26" t="str">
        <f>NewSKULighting!K572</f>
        <v/>
      </c>
      <c r="L470" s="26" t="str">
        <f>NewSKULighting!L572</f>
        <v/>
      </c>
      <c r="M470" s="26" t="str">
        <f>NewSKULighting!M572</f>
        <v>None</v>
      </c>
      <c r="N470" s="26">
        <f>NewSKULighting!N572</f>
        <v>0</v>
      </c>
      <c r="O470" s="26">
        <f>NewSKULighting!O572</f>
        <v>0</v>
      </c>
      <c r="P470" s="26">
        <f ca="1">NewSKULighting!P572</f>
        <v>0</v>
      </c>
      <c r="Q470" s="26">
        <f>NewSKULighting!Q572</f>
        <v>0</v>
      </c>
      <c r="R470" s="26">
        <f ca="1">NewSKULighting!R572</f>
        <v>0</v>
      </c>
      <c r="S470" s="26">
        <f>NewSKULighting!Y572</f>
        <v>0</v>
      </c>
      <c r="T470" s="26" t="str">
        <f ca="1">NewSKULighting!Z572</f>
        <v/>
      </c>
      <c r="U470" s="26">
        <f ca="1">NewSKULighting!AA572</f>
        <v>0</v>
      </c>
      <c r="V470" s="209" t="str">
        <f ca="1">NewSKULighting!AC572</f>
        <v/>
      </c>
      <c r="W470" s="209" t="str">
        <f ca="1">NewSKULighting!AD572</f>
        <v/>
      </c>
      <c r="X470" s="209" t="str">
        <f ca="1">NewSKULighting!AE572</f>
        <v/>
      </c>
      <c r="Y470" s="209">
        <f ca="1">NewSKULighting!AF572</f>
        <v>0</v>
      </c>
      <c r="Z470" s="209" t="str">
        <f>NewSKULighting!AH572</f>
        <v/>
      </c>
      <c r="AA470" s="209">
        <f>NewSKULighting!AI572</f>
        <v>0</v>
      </c>
      <c r="AB470" s="209" t="str">
        <f>NewSKULighting!AJ572</f>
        <v>NA</v>
      </c>
      <c r="AC470" s="209" t="str">
        <f>NewSKULighting!AK572</f>
        <v/>
      </c>
      <c r="AD470" s="209">
        <f ca="1">NewSKULighting!AL572</f>
        <v>0</v>
      </c>
    </row>
    <row r="471" spans="1:30" x14ac:dyDescent="0.35">
      <c r="A471" s="26">
        <f>NewSKULighting!A573</f>
        <v>0</v>
      </c>
      <c r="B471" s="26">
        <f>NewSKULighting!B573</f>
        <v>0</v>
      </c>
      <c r="C471" s="26">
        <f>NewSKULighting!C573</f>
        <v>0</v>
      </c>
      <c r="D471" s="26">
        <f>NewSKULighting!D573</f>
        <v>0</v>
      </c>
      <c r="E471" s="26">
        <f>NewSKULighting!E573</f>
        <v>0</v>
      </c>
      <c r="F471" s="26" t="str">
        <f ca="1">NewSKULighting!F573</f>
        <v/>
      </c>
      <c r="G471" s="26" t="str">
        <f>NewSKULighting!G573</f>
        <v>None</v>
      </c>
      <c r="H471" s="26">
        <f>NewSKULighting!H573</f>
        <v>0</v>
      </c>
      <c r="I471" s="26" t="str">
        <f>NewSKULighting!I573</f>
        <v/>
      </c>
      <c r="J471" s="26">
        <f>NewSKULighting!J573</f>
        <v>0</v>
      </c>
      <c r="K471" s="26" t="str">
        <f>NewSKULighting!K573</f>
        <v/>
      </c>
      <c r="L471" s="26" t="str">
        <f>NewSKULighting!L573</f>
        <v/>
      </c>
      <c r="M471" s="26" t="str">
        <f>NewSKULighting!M573</f>
        <v>None</v>
      </c>
      <c r="N471" s="26">
        <f>NewSKULighting!N573</f>
        <v>0</v>
      </c>
      <c r="O471" s="26">
        <f>NewSKULighting!O573</f>
        <v>0</v>
      </c>
      <c r="P471" s="26">
        <f ca="1">NewSKULighting!P573</f>
        <v>0</v>
      </c>
      <c r="Q471" s="26">
        <f>NewSKULighting!Q573</f>
        <v>0</v>
      </c>
      <c r="R471" s="26">
        <f ca="1">NewSKULighting!R573</f>
        <v>0</v>
      </c>
      <c r="S471" s="26">
        <f>NewSKULighting!Y573</f>
        <v>0</v>
      </c>
      <c r="T471" s="26" t="str">
        <f ca="1">NewSKULighting!Z573</f>
        <v/>
      </c>
      <c r="U471" s="26">
        <f ca="1">NewSKULighting!AA573</f>
        <v>0</v>
      </c>
      <c r="V471" s="209" t="str">
        <f ca="1">NewSKULighting!AC573</f>
        <v/>
      </c>
      <c r="W471" s="209" t="str">
        <f ca="1">NewSKULighting!AD573</f>
        <v/>
      </c>
      <c r="X471" s="209" t="str">
        <f ca="1">NewSKULighting!AE573</f>
        <v/>
      </c>
      <c r="Y471" s="209">
        <f ca="1">NewSKULighting!AF573</f>
        <v>0</v>
      </c>
      <c r="Z471" s="209" t="str">
        <f>NewSKULighting!AH573</f>
        <v/>
      </c>
      <c r="AA471" s="209">
        <f>NewSKULighting!AI573</f>
        <v>0</v>
      </c>
      <c r="AB471" s="209" t="str">
        <f>NewSKULighting!AJ573</f>
        <v>NA</v>
      </c>
      <c r="AC471" s="209" t="str">
        <f>NewSKULighting!AK573</f>
        <v/>
      </c>
      <c r="AD471" s="209">
        <f ca="1">NewSKULighting!AL573</f>
        <v>0</v>
      </c>
    </row>
    <row r="472" spans="1:30" x14ac:dyDescent="0.35">
      <c r="A472" s="26">
        <f>NewSKULighting!A574</f>
        <v>0</v>
      </c>
      <c r="B472" s="26">
        <f>NewSKULighting!B574</f>
        <v>0</v>
      </c>
      <c r="C472" s="26">
        <f>NewSKULighting!C574</f>
        <v>0</v>
      </c>
      <c r="D472" s="26">
        <f>NewSKULighting!D574</f>
        <v>0</v>
      </c>
      <c r="E472" s="26">
        <f>NewSKULighting!E574</f>
        <v>0</v>
      </c>
      <c r="F472" s="26" t="str">
        <f ca="1">NewSKULighting!F574</f>
        <v/>
      </c>
      <c r="G472" s="26" t="str">
        <f>NewSKULighting!G574</f>
        <v>None</v>
      </c>
      <c r="H472" s="26">
        <f>NewSKULighting!H574</f>
        <v>0</v>
      </c>
      <c r="I472" s="26" t="str">
        <f>NewSKULighting!I574</f>
        <v/>
      </c>
      <c r="J472" s="26">
        <f>NewSKULighting!J574</f>
        <v>0</v>
      </c>
      <c r="K472" s="26" t="str">
        <f>NewSKULighting!K574</f>
        <v/>
      </c>
      <c r="L472" s="26" t="str">
        <f>NewSKULighting!L574</f>
        <v/>
      </c>
      <c r="M472" s="26" t="str">
        <f>NewSKULighting!M574</f>
        <v>None</v>
      </c>
      <c r="N472" s="26">
        <f>NewSKULighting!N574</f>
        <v>0</v>
      </c>
      <c r="O472" s="26">
        <f>NewSKULighting!O574</f>
        <v>0</v>
      </c>
      <c r="P472" s="26">
        <f ca="1">NewSKULighting!P574</f>
        <v>0</v>
      </c>
      <c r="Q472" s="26">
        <f>NewSKULighting!Q574</f>
        <v>0</v>
      </c>
      <c r="R472" s="26">
        <f ca="1">NewSKULighting!R574</f>
        <v>0</v>
      </c>
      <c r="S472" s="26">
        <f>NewSKULighting!Y574</f>
        <v>0</v>
      </c>
      <c r="T472" s="26" t="str">
        <f ca="1">NewSKULighting!Z574</f>
        <v/>
      </c>
      <c r="U472" s="26">
        <f ca="1">NewSKULighting!AA574</f>
        <v>0</v>
      </c>
      <c r="V472" s="209" t="str">
        <f ca="1">NewSKULighting!AC574</f>
        <v/>
      </c>
      <c r="W472" s="209" t="str">
        <f ca="1">NewSKULighting!AD574</f>
        <v/>
      </c>
      <c r="X472" s="209" t="str">
        <f ca="1">NewSKULighting!AE574</f>
        <v/>
      </c>
      <c r="Y472" s="209">
        <f ca="1">NewSKULighting!AF574</f>
        <v>0</v>
      </c>
      <c r="Z472" s="209" t="str">
        <f>NewSKULighting!AH574</f>
        <v/>
      </c>
      <c r="AA472" s="209">
        <f>NewSKULighting!AI574</f>
        <v>0</v>
      </c>
      <c r="AB472" s="209" t="str">
        <f>NewSKULighting!AJ574</f>
        <v>NA</v>
      </c>
      <c r="AC472" s="209" t="str">
        <f>NewSKULighting!AK574</f>
        <v/>
      </c>
      <c r="AD472" s="209">
        <f ca="1">NewSKULighting!AL574</f>
        <v>0</v>
      </c>
    </row>
    <row r="473" spans="1:30" x14ac:dyDescent="0.35">
      <c r="A473" s="26">
        <f>NewSKULighting!A575</f>
        <v>0</v>
      </c>
      <c r="B473" s="26">
        <f>NewSKULighting!B575</f>
        <v>0</v>
      </c>
      <c r="C473" s="26">
        <f>NewSKULighting!C575</f>
        <v>0</v>
      </c>
      <c r="D473" s="26">
        <f>NewSKULighting!D575</f>
        <v>0</v>
      </c>
      <c r="E473" s="26">
        <f>NewSKULighting!E575</f>
        <v>0</v>
      </c>
      <c r="F473" s="26" t="str">
        <f ca="1">NewSKULighting!F575</f>
        <v/>
      </c>
      <c r="G473" s="26" t="str">
        <f>NewSKULighting!G575</f>
        <v>None</v>
      </c>
      <c r="H473" s="26">
        <f>NewSKULighting!H575</f>
        <v>0</v>
      </c>
      <c r="I473" s="26" t="str">
        <f>NewSKULighting!I575</f>
        <v/>
      </c>
      <c r="J473" s="26">
        <f>NewSKULighting!J575</f>
        <v>0</v>
      </c>
      <c r="K473" s="26" t="str">
        <f>NewSKULighting!K575</f>
        <v/>
      </c>
      <c r="L473" s="26" t="str">
        <f>NewSKULighting!L575</f>
        <v/>
      </c>
      <c r="M473" s="26" t="str">
        <f>NewSKULighting!M575</f>
        <v>None</v>
      </c>
      <c r="N473" s="26">
        <f>NewSKULighting!N575</f>
        <v>0</v>
      </c>
      <c r="O473" s="26">
        <f>NewSKULighting!O575</f>
        <v>0</v>
      </c>
      <c r="P473" s="26">
        <f ca="1">NewSKULighting!P575</f>
        <v>0</v>
      </c>
      <c r="Q473" s="26">
        <f>NewSKULighting!Q575</f>
        <v>0</v>
      </c>
      <c r="R473" s="26">
        <f ca="1">NewSKULighting!R575</f>
        <v>0</v>
      </c>
      <c r="S473" s="26">
        <f>NewSKULighting!Y575</f>
        <v>0</v>
      </c>
      <c r="T473" s="26" t="str">
        <f ca="1">NewSKULighting!Z575</f>
        <v/>
      </c>
      <c r="U473" s="26">
        <f ca="1">NewSKULighting!AA575</f>
        <v>0</v>
      </c>
      <c r="V473" s="209" t="str">
        <f ca="1">NewSKULighting!AC575</f>
        <v/>
      </c>
      <c r="W473" s="209" t="str">
        <f ca="1">NewSKULighting!AD575</f>
        <v/>
      </c>
      <c r="X473" s="209" t="str">
        <f ca="1">NewSKULighting!AE575</f>
        <v/>
      </c>
      <c r="Y473" s="209">
        <f ca="1">NewSKULighting!AF575</f>
        <v>0</v>
      </c>
      <c r="Z473" s="209" t="str">
        <f>NewSKULighting!AH575</f>
        <v/>
      </c>
      <c r="AA473" s="209">
        <f>NewSKULighting!AI575</f>
        <v>0</v>
      </c>
      <c r="AB473" s="209" t="str">
        <f>NewSKULighting!AJ575</f>
        <v>NA</v>
      </c>
      <c r="AC473" s="209" t="str">
        <f>NewSKULighting!AK575</f>
        <v/>
      </c>
      <c r="AD473" s="209">
        <f ca="1">NewSKULighting!AL575</f>
        <v>0</v>
      </c>
    </row>
    <row r="474" spans="1:30" x14ac:dyDescent="0.35">
      <c r="A474" s="26">
        <f>NewSKULighting!A576</f>
        <v>0</v>
      </c>
      <c r="B474" s="26">
        <f>NewSKULighting!B576</f>
        <v>0</v>
      </c>
      <c r="C474" s="26">
        <f>NewSKULighting!C576</f>
        <v>0</v>
      </c>
      <c r="D474" s="26">
        <f>NewSKULighting!D576</f>
        <v>0</v>
      </c>
      <c r="E474" s="26">
        <f>NewSKULighting!E576</f>
        <v>0</v>
      </c>
      <c r="F474" s="26" t="str">
        <f ca="1">NewSKULighting!F576</f>
        <v/>
      </c>
      <c r="G474" s="26" t="str">
        <f>NewSKULighting!G576</f>
        <v>None</v>
      </c>
      <c r="H474" s="26">
        <f>NewSKULighting!H576</f>
        <v>0</v>
      </c>
      <c r="I474" s="26" t="str">
        <f>NewSKULighting!I576</f>
        <v/>
      </c>
      <c r="J474" s="26">
        <f>NewSKULighting!J576</f>
        <v>0</v>
      </c>
      <c r="K474" s="26" t="str">
        <f>NewSKULighting!K576</f>
        <v/>
      </c>
      <c r="L474" s="26" t="str">
        <f>NewSKULighting!L576</f>
        <v/>
      </c>
      <c r="M474" s="26" t="str">
        <f>NewSKULighting!M576</f>
        <v>None</v>
      </c>
      <c r="N474" s="26">
        <f>NewSKULighting!N576</f>
        <v>0</v>
      </c>
      <c r="O474" s="26">
        <f>NewSKULighting!O576</f>
        <v>0</v>
      </c>
      <c r="P474" s="26">
        <f ca="1">NewSKULighting!P576</f>
        <v>0</v>
      </c>
      <c r="Q474" s="26">
        <f>NewSKULighting!Q576</f>
        <v>0</v>
      </c>
      <c r="R474" s="26">
        <f ca="1">NewSKULighting!R576</f>
        <v>0</v>
      </c>
      <c r="S474" s="26">
        <f>NewSKULighting!Y576</f>
        <v>0</v>
      </c>
      <c r="T474" s="26" t="str">
        <f ca="1">NewSKULighting!Z576</f>
        <v/>
      </c>
      <c r="U474" s="26">
        <f ca="1">NewSKULighting!AA576</f>
        <v>0</v>
      </c>
      <c r="V474" s="209" t="str">
        <f ca="1">NewSKULighting!AC576</f>
        <v/>
      </c>
      <c r="W474" s="209" t="str">
        <f ca="1">NewSKULighting!AD576</f>
        <v/>
      </c>
      <c r="X474" s="209" t="str">
        <f ca="1">NewSKULighting!AE576</f>
        <v/>
      </c>
      <c r="Y474" s="209">
        <f ca="1">NewSKULighting!AF576</f>
        <v>0</v>
      </c>
      <c r="Z474" s="209" t="str">
        <f>NewSKULighting!AH576</f>
        <v/>
      </c>
      <c r="AA474" s="209">
        <f>NewSKULighting!AI576</f>
        <v>0</v>
      </c>
      <c r="AB474" s="209" t="str">
        <f>NewSKULighting!AJ576</f>
        <v>NA</v>
      </c>
      <c r="AC474" s="209" t="str">
        <f>NewSKULighting!AK576</f>
        <v/>
      </c>
      <c r="AD474" s="209">
        <f ca="1">NewSKULighting!AL576</f>
        <v>0</v>
      </c>
    </row>
    <row r="475" spans="1:30" x14ac:dyDescent="0.35">
      <c r="A475" s="26">
        <f>NewSKULighting!A577</f>
        <v>0</v>
      </c>
      <c r="B475" s="26">
        <f>NewSKULighting!B577</f>
        <v>0</v>
      </c>
      <c r="C475" s="26">
        <f>NewSKULighting!C577</f>
        <v>0</v>
      </c>
      <c r="D475" s="26">
        <f>NewSKULighting!D577</f>
        <v>0</v>
      </c>
      <c r="E475" s="26">
        <f>NewSKULighting!E577</f>
        <v>0</v>
      </c>
      <c r="F475" s="26" t="str">
        <f ca="1">NewSKULighting!F577</f>
        <v/>
      </c>
      <c r="G475" s="26" t="str">
        <f>NewSKULighting!G577</f>
        <v>None</v>
      </c>
      <c r="H475" s="26">
        <f>NewSKULighting!H577</f>
        <v>0</v>
      </c>
      <c r="I475" s="26" t="str">
        <f>NewSKULighting!I577</f>
        <v/>
      </c>
      <c r="J475" s="26">
        <f>NewSKULighting!J577</f>
        <v>0</v>
      </c>
      <c r="K475" s="26" t="str">
        <f>NewSKULighting!K577</f>
        <v/>
      </c>
      <c r="L475" s="26" t="str">
        <f>NewSKULighting!L577</f>
        <v/>
      </c>
      <c r="M475" s="26" t="str">
        <f>NewSKULighting!M577</f>
        <v>None</v>
      </c>
      <c r="N475" s="26">
        <f>NewSKULighting!N577</f>
        <v>0</v>
      </c>
      <c r="O475" s="26">
        <f>NewSKULighting!O577</f>
        <v>0</v>
      </c>
      <c r="P475" s="26">
        <f ca="1">NewSKULighting!P577</f>
        <v>0</v>
      </c>
      <c r="Q475" s="26">
        <f>NewSKULighting!Q577</f>
        <v>0</v>
      </c>
      <c r="R475" s="26">
        <f ca="1">NewSKULighting!R577</f>
        <v>0</v>
      </c>
      <c r="S475" s="26">
        <f>NewSKULighting!Y577</f>
        <v>0</v>
      </c>
      <c r="T475" s="26" t="str">
        <f ca="1">NewSKULighting!Z577</f>
        <v/>
      </c>
      <c r="U475" s="26">
        <f ca="1">NewSKULighting!AA577</f>
        <v>0</v>
      </c>
      <c r="V475" s="209" t="str">
        <f ca="1">NewSKULighting!AC577</f>
        <v/>
      </c>
      <c r="W475" s="209" t="str">
        <f ca="1">NewSKULighting!AD577</f>
        <v/>
      </c>
      <c r="X475" s="209" t="str">
        <f ca="1">NewSKULighting!AE577</f>
        <v/>
      </c>
      <c r="Y475" s="209">
        <f ca="1">NewSKULighting!AF577</f>
        <v>0</v>
      </c>
      <c r="Z475" s="209" t="str">
        <f>NewSKULighting!AH577</f>
        <v/>
      </c>
      <c r="AA475" s="209">
        <f>NewSKULighting!AI577</f>
        <v>0</v>
      </c>
      <c r="AB475" s="209" t="str">
        <f>NewSKULighting!AJ577</f>
        <v>NA</v>
      </c>
      <c r="AC475" s="209" t="str">
        <f>NewSKULighting!AK577</f>
        <v/>
      </c>
      <c r="AD475" s="209">
        <f ca="1">NewSKULighting!AL577</f>
        <v>0</v>
      </c>
    </row>
    <row r="476" spans="1:30" x14ac:dyDescent="0.35">
      <c r="A476" s="26">
        <f>NewSKULighting!A578</f>
        <v>0</v>
      </c>
      <c r="B476" s="26">
        <f>NewSKULighting!B578</f>
        <v>0</v>
      </c>
      <c r="C476" s="26">
        <f>NewSKULighting!C578</f>
        <v>0</v>
      </c>
      <c r="D476" s="26">
        <f>NewSKULighting!D578</f>
        <v>0</v>
      </c>
      <c r="E476" s="26">
        <f>NewSKULighting!E578</f>
        <v>0</v>
      </c>
      <c r="F476" s="26" t="str">
        <f ca="1">NewSKULighting!F578</f>
        <v/>
      </c>
      <c r="G476" s="26" t="str">
        <f>NewSKULighting!G578</f>
        <v>None</v>
      </c>
      <c r="H476" s="26">
        <f>NewSKULighting!H578</f>
        <v>0</v>
      </c>
      <c r="I476" s="26" t="str">
        <f>NewSKULighting!I578</f>
        <v/>
      </c>
      <c r="J476" s="26">
        <f>NewSKULighting!J578</f>
        <v>0</v>
      </c>
      <c r="K476" s="26" t="str">
        <f>NewSKULighting!K578</f>
        <v/>
      </c>
      <c r="L476" s="26" t="str">
        <f>NewSKULighting!L578</f>
        <v/>
      </c>
      <c r="M476" s="26" t="str">
        <f>NewSKULighting!M578</f>
        <v>None</v>
      </c>
      <c r="N476" s="26">
        <f>NewSKULighting!N578</f>
        <v>0</v>
      </c>
      <c r="O476" s="26">
        <f>NewSKULighting!O578</f>
        <v>0</v>
      </c>
      <c r="P476" s="26">
        <f ca="1">NewSKULighting!P578</f>
        <v>0</v>
      </c>
      <c r="Q476" s="26">
        <f>NewSKULighting!Q578</f>
        <v>0</v>
      </c>
      <c r="R476" s="26">
        <f ca="1">NewSKULighting!R578</f>
        <v>0</v>
      </c>
      <c r="S476" s="26">
        <f>NewSKULighting!Y578</f>
        <v>0</v>
      </c>
      <c r="T476" s="26" t="str">
        <f ca="1">NewSKULighting!Z578</f>
        <v/>
      </c>
      <c r="U476" s="26">
        <f ca="1">NewSKULighting!AA578</f>
        <v>0</v>
      </c>
      <c r="V476" s="209" t="str">
        <f ca="1">NewSKULighting!AC578</f>
        <v/>
      </c>
      <c r="W476" s="209" t="str">
        <f ca="1">NewSKULighting!AD578</f>
        <v/>
      </c>
      <c r="X476" s="209" t="str">
        <f ca="1">NewSKULighting!AE578</f>
        <v/>
      </c>
      <c r="Y476" s="209">
        <f ca="1">NewSKULighting!AF578</f>
        <v>0</v>
      </c>
      <c r="Z476" s="209" t="str">
        <f>NewSKULighting!AH578</f>
        <v/>
      </c>
      <c r="AA476" s="209">
        <f>NewSKULighting!AI578</f>
        <v>0</v>
      </c>
      <c r="AB476" s="209" t="str">
        <f>NewSKULighting!AJ578</f>
        <v>NA</v>
      </c>
      <c r="AC476" s="209" t="str">
        <f>NewSKULighting!AK578</f>
        <v/>
      </c>
      <c r="AD476" s="209">
        <f ca="1">NewSKULighting!AL578</f>
        <v>0</v>
      </c>
    </row>
    <row r="477" spans="1:30" x14ac:dyDescent="0.35">
      <c r="A477" s="26">
        <f>NewSKULighting!A579</f>
        <v>0</v>
      </c>
      <c r="B477" s="26">
        <f>NewSKULighting!B579</f>
        <v>0</v>
      </c>
      <c r="C477" s="26">
        <f>NewSKULighting!C579</f>
        <v>0</v>
      </c>
      <c r="D477" s="26">
        <f>NewSKULighting!D579</f>
        <v>0</v>
      </c>
      <c r="E477" s="26">
        <f>NewSKULighting!E579</f>
        <v>0</v>
      </c>
      <c r="F477" s="26" t="str">
        <f ca="1">NewSKULighting!F579</f>
        <v/>
      </c>
      <c r="G477" s="26" t="str">
        <f>NewSKULighting!G579</f>
        <v>None</v>
      </c>
      <c r="H477" s="26">
        <f>NewSKULighting!H579</f>
        <v>0</v>
      </c>
      <c r="I477" s="26" t="str">
        <f>NewSKULighting!I579</f>
        <v/>
      </c>
      <c r="J477" s="26">
        <f>NewSKULighting!J579</f>
        <v>0</v>
      </c>
      <c r="K477" s="26" t="str">
        <f>NewSKULighting!K579</f>
        <v/>
      </c>
      <c r="L477" s="26" t="str">
        <f>NewSKULighting!L579</f>
        <v/>
      </c>
      <c r="M477" s="26" t="str">
        <f>NewSKULighting!M579</f>
        <v>None</v>
      </c>
      <c r="N477" s="26">
        <f>NewSKULighting!N579</f>
        <v>0</v>
      </c>
      <c r="O477" s="26">
        <f>NewSKULighting!O579</f>
        <v>0</v>
      </c>
      <c r="P477" s="26">
        <f ca="1">NewSKULighting!P579</f>
        <v>0</v>
      </c>
      <c r="Q477" s="26">
        <f>NewSKULighting!Q579</f>
        <v>0</v>
      </c>
      <c r="R477" s="26">
        <f ca="1">NewSKULighting!R579</f>
        <v>0</v>
      </c>
      <c r="S477" s="26">
        <f>NewSKULighting!Y579</f>
        <v>0</v>
      </c>
      <c r="T477" s="26" t="str">
        <f ca="1">NewSKULighting!Z579</f>
        <v/>
      </c>
      <c r="U477" s="26">
        <f ca="1">NewSKULighting!AA579</f>
        <v>0</v>
      </c>
      <c r="V477" s="209" t="str">
        <f ca="1">NewSKULighting!AC579</f>
        <v/>
      </c>
      <c r="W477" s="209" t="str">
        <f ca="1">NewSKULighting!AD579</f>
        <v/>
      </c>
      <c r="X477" s="209" t="str">
        <f ca="1">NewSKULighting!AE579</f>
        <v/>
      </c>
      <c r="Y477" s="209">
        <f ca="1">NewSKULighting!AF579</f>
        <v>0</v>
      </c>
      <c r="Z477" s="209" t="str">
        <f>NewSKULighting!AH579</f>
        <v/>
      </c>
      <c r="AA477" s="209">
        <f>NewSKULighting!AI579</f>
        <v>0</v>
      </c>
      <c r="AB477" s="209" t="str">
        <f>NewSKULighting!AJ579</f>
        <v>NA</v>
      </c>
      <c r="AC477" s="209" t="str">
        <f>NewSKULighting!AK579</f>
        <v/>
      </c>
      <c r="AD477" s="209">
        <f ca="1">NewSKULighting!AL579</f>
        <v>0</v>
      </c>
    </row>
    <row r="478" spans="1:30" x14ac:dyDescent="0.35">
      <c r="A478" s="26">
        <f>NewSKULighting!A580</f>
        <v>0</v>
      </c>
      <c r="B478" s="26">
        <f>NewSKULighting!B580</f>
        <v>0</v>
      </c>
      <c r="C478" s="26">
        <f>NewSKULighting!C580</f>
        <v>0</v>
      </c>
      <c r="D478" s="26">
        <f>NewSKULighting!D580</f>
        <v>0</v>
      </c>
      <c r="E478" s="26">
        <f>NewSKULighting!E580</f>
        <v>0</v>
      </c>
      <c r="F478" s="26" t="str">
        <f ca="1">NewSKULighting!F580</f>
        <v/>
      </c>
      <c r="G478" s="26" t="str">
        <f>NewSKULighting!G580</f>
        <v>None</v>
      </c>
      <c r="H478" s="26">
        <f>NewSKULighting!H580</f>
        <v>0</v>
      </c>
      <c r="I478" s="26" t="str">
        <f>NewSKULighting!I580</f>
        <v/>
      </c>
      <c r="J478" s="26">
        <f>NewSKULighting!J580</f>
        <v>0</v>
      </c>
      <c r="K478" s="26" t="str">
        <f>NewSKULighting!K580</f>
        <v/>
      </c>
      <c r="L478" s="26" t="str">
        <f>NewSKULighting!L580</f>
        <v/>
      </c>
      <c r="M478" s="26" t="str">
        <f>NewSKULighting!M580</f>
        <v>None</v>
      </c>
      <c r="N478" s="26">
        <f>NewSKULighting!N580</f>
        <v>0</v>
      </c>
      <c r="O478" s="26">
        <f>NewSKULighting!O580</f>
        <v>0</v>
      </c>
      <c r="P478" s="26">
        <f ca="1">NewSKULighting!P580</f>
        <v>0</v>
      </c>
      <c r="Q478" s="26">
        <f>NewSKULighting!Q580</f>
        <v>0</v>
      </c>
      <c r="R478" s="26">
        <f ca="1">NewSKULighting!R580</f>
        <v>0</v>
      </c>
      <c r="S478" s="26">
        <f>NewSKULighting!Y580</f>
        <v>0</v>
      </c>
      <c r="T478" s="26" t="str">
        <f ca="1">NewSKULighting!Z580</f>
        <v/>
      </c>
      <c r="U478" s="26">
        <f ca="1">NewSKULighting!AA580</f>
        <v>0</v>
      </c>
      <c r="V478" s="209" t="str">
        <f ca="1">NewSKULighting!AC580</f>
        <v/>
      </c>
      <c r="W478" s="209" t="str">
        <f ca="1">NewSKULighting!AD580</f>
        <v/>
      </c>
      <c r="X478" s="209" t="str">
        <f ca="1">NewSKULighting!AE580</f>
        <v/>
      </c>
      <c r="Y478" s="209">
        <f ca="1">NewSKULighting!AF580</f>
        <v>0</v>
      </c>
      <c r="Z478" s="209" t="str">
        <f>NewSKULighting!AH580</f>
        <v/>
      </c>
      <c r="AA478" s="209">
        <f>NewSKULighting!AI580</f>
        <v>0</v>
      </c>
      <c r="AB478" s="209" t="str">
        <f>NewSKULighting!AJ580</f>
        <v>NA</v>
      </c>
      <c r="AC478" s="209" t="str">
        <f>NewSKULighting!AK580</f>
        <v/>
      </c>
      <c r="AD478" s="209">
        <f ca="1">NewSKULighting!AL580</f>
        <v>0</v>
      </c>
    </row>
    <row r="479" spans="1:30" x14ac:dyDescent="0.35">
      <c r="A479" s="26">
        <f>NewSKULighting!A581</f>
        <v>0</v>
      </c>
      <c r="B479" s="26">
        <f>NewSKULighting!B581</f>
        <v>0</v>
      </c>
      <c r="C479" s="26">
        <f>NewSKULighting!C581</f>
        <v>0</v>
      </c>
      <c r="D479" s="26">
        <f>NewSKULighting!D581</f>
        <v>0</v>
      </c>
      <c r="E479" s="26">
        <f>NewSKULighting!E581</f>
        <v>0</v>
      </c>
      <c r="F479" s="26" t="str">
        <f ca="1">NewSKULighting!F581</f>
        <v/>
      </c>
      <c r="G479" s="26" t="str">
        <f>NewSKULighting!G581</f>
        <v>None</v>
      </c>
      <c r="H479" s="26">
        <f>NewSKULighting!H581</f>
        <v>0</v>
      </c>
      <c r="I479" s="26" t="str">
        <f>NewSKULighting!I581</f>
        <v/>
      </c>
      <c r="J479" s="26">
        <f>NewSKULighting!J581</f>
        <v>0</v>
      </c>
      <c r="K479" s="26" t="str">
        <f>NewSKULighting!K581</f>
        <v/>
      </c>
      <c r="L479" s="26" t="str">
        <f>NewSKULighting!L581</f>
        <v/>
      </c>
      <c r="M479" s="26" t="str">
        <f>NewSKULighting!M581</f>
        <v>None</v>
      </c>
      <c r="N479" s="26">
        <f>NewSKULighting!N581</f>
        <v>0</v>
      </c>
      <c r="O479" s="26">
        <f>NewSKULighting!O581</f>
        <v>0</v>
      </c>
      <c r="P479" s="26">
        <f ca="1">NewSKULighting!P581</f>
        <v>0</v>
      </c>
      <c r="Q479" s="26">
        <f>NewSKULighting!Q581</f>
        <v>0</v>
      </c>
      <c r="R479" s="26">
        <f ca="1">NewSKULighting!R581</f>
        <v>0</v>
      </c>
      <c r="S479" s="26">
        <f>NewSKULighting!Y581</f>
        <v>0</v>
      </c>
      <c r="T479" s="26" t="str">
        <f ca="1">NewSKULighting!Z581</f>
        <v/>
      </c>
      <c r="U479" s="26">
        <f ca="1">NewSKULighting!AA581</f>
        <v>0</v>
      </c>
      <c r="V479" s="209" t="str">
        <f ca="1">NewSKULighting!AC581</f>
        <v/>
      </c>
      <c r="W479" s="209" t="str">
        <f ca="1">NewSKULighting!AD581</f>
        <v/>
      </c>
      <c r="X479" s="209" t="str">
        <f ca="1">NewSKULighting!AE581</f>
        <v/>
      </c>
      <c r="Y479" s="209">
        <f ca="1">NewSKULighting!AF581</f>
        <v>0</v>
      </c>
      <c r="Z479" s="209" t="str">
        <f>NewSKULighting!AH581</f>
        <v/>
      </c>
      <c r="AA479" s="209">
        <f>NewSKULighting!AI581</f>
        <v>0</v>
      </c>
      <c r="AB479" s="209" t="str">
        <f>NewSKULighting!AJ581</f>
        <v>NA</v>
      </c>
      <c r="AC479" s="209" t="str">
        <f>NewSKULighting!AK581</f>
        <v/>
      </c>
      <c r="AD479" s="209">
        <f ca="1">NewSKULighting!AL581</f>
        <v>0</v>
      </c>
    </row>
    <row r="480" spans="1:30" x14ac:dyDescent="0.35">
      <c r="A480" s="26">
        <f>NewSKULighting!A582</f>
        <v>0</v>
      </c>
      <c r="B480" s="26">
        <f>NewSKULighting!B582</f>
        <v>0</v>
      </c>
      <c r="C480" s="26">
        <f>NewSKULighting!C582</f>
        <v>0</v>
      </c>
      <c r="D480" s="26">
        <f>NewSKULighting!D582</f>
        <v>0</v>
      </c>
      <c r="E480" s="26">
        <f>NewSKULighting!E582</f>
        <v>0</v>
      </c>
      <c r="F480" s="26" t="str">
        <f ca="1">NewSKULighting!F582</f>
        <v/>
      </c>
      <c r="G480" s="26" t="str">
        <f>NewSKULighting!G582</f>
        <v>None</v>
      </c>
      <c r="H480" s="26">
        <f>NewSKULighting!H582</f>
        <v>0</v>
      </c>
      <c r="I480" s="26" t="str">
        <f>NewSKULighting!I582</f>
        <v/>
      </c>
      <c r="J480" s="26">
        <f>NewSKULighting!J582</f>
        <v>0</v>
      </c>
      <c r="K480" s="26" t="str">
        <f>NewSKULighting!K582</f>
        <v/>
      </c>
      <c r="L480" s="26" t="str">
        <f>NewSKULighting!L582</f>
        <v/>
      </c>
      <c r="M480" s="26" t="str">
        <f>NewSKULighting!M582</f>
        <v>None</v>
      </c>
      <c r="N480" s="26">
        <f>NewSKULighting!N582</f>
        <v>0</v>
      </c>
      <c r="O480" s="26">
        <f>NewSKULighting!O582</f>
        <v>0</v>
      </c>
      <c r="P480" s="26">
        <f ca="1">NewSKULighting!P582</f>
        <v>0</v>
      </c>
      <c r="Q480" s="26">
        <f>NewSKULighting!Q582</f>
        <v>0</v>
      </c>
      <c r="R480" s="26">
        <f ca="1">NewSKULighting!R582</f>
        <v>0</v>
      </c>
      <c r="S480" s="26">
        <f>NewSKULighting!Y582</f>
        <v>0</v>
      </c>
      <c r="T480" s="26" t="str">
        <f ca="1">NewSKULighting!Z582</f>
        <v/>
      </c>
      <c r="U480" s="26">
        <f ca="1">NewSKULighting!AA582</f>
        <v>0</v>
      </c>
      <c r="V480" s="209" t="str">
        <f ca="1">NewSKULighting!AC582</f>
        <v/>
      </c>
      <c r="W480" s="209" t="str">
        <f ca="1">NewSKULighting!AD582</f>
        <v/>
      </c>
      <c r="X480" s="209" t="str">
        <f ca="1">NewSKULighting!AE582</f>
        <v/>
      </c>
      <c r="Y480" s="209">
        <f ca="1">NewSKULighting!AF582</f>
        <v>0</v>
      </c>
      <c r="Z480" s="209" t="str">
        <f>NewSKULighting!AH582</f>
        <v/>
      </c>
      <c r="AA480" s="209">
        <f>NewSKULighting!AI582</f>
        <v>0</v>
      </c>
      <c r="AB480" s="209" t="str">
        <f>NewSKULighting!AJ582</f>
        <v>NA</v>
      </c>
      <c r="AC480" s="209" t="str">
        <f>NewSKULighting!AK582</f>
        <v/>
      </c>
      <c r="AD480" s="209">
        <f ca="1">NewSKULighting!AL582</f>
        <v>0</v>
      </c>
    </row>
    <row r="481" spans="1:30" x14ac:dyDescent="0.35">
      <c r="A481" s="26">
        <f>NewSKULighting!A583</f>
        <v>0</v>
      </c>
      <c r="B481" s="26">
        <f>NewSKULighting!B583</f>
        <v>0</v>
      </c>
      <c r="C481" s="26">
        <f>NewSKULighting!C583</f>
        <v>0</v>
      </c>
      <c r="D481" s="26">
        <f>NewSKULighting!D583</f>
        <v>0</v>
      </c>
      <c r="E481" s="26">
        <f>NewSKULighting!E583</f>
        <v>0</v>
      </c>
      <c r="F481" s="26" t="str">
        <f ca="1">NewSKULighting!F583</f>
        <v/>
      </c>
      <c r="G481" s="26" t="str">
        <f>NewSKULighting!G583</f>
        <v>None</v>
      </c>
      <c r="H481" s="26">
        <f>NewSKULighting!H583</f>
        <v>0</v>
      </c>
      <c r="I481" s="26" t="str">
        <f>NewSKULighting!I583</f>
        <v/>
      </c>
      <c r="J481" s="26">
        <f>NewSKULighting!J583</f>
        <v>0</v>
      </c>
      <c r="K481" s="26" t="str">
        <f>NewSKULighting!K583</f>
        <v/>
      </c>
      <c r="L481" s="26" t="str">
        <f>NewSKULighting!L583</f>
        <v/>
      </c>
      <c r="M481" s="26" t="str">
        <f>NewSKULighting!M583</f>
        <v>None</v>
      </c>
      <c r="N481" s="26">
        <f>NewSKULighting!N583</f>
        <v>0</v>
      </c>
      <c r="O481" s="26">
        <f>NewSKULighting!O583</f>
        <v>0</v>
      </c>
      <c r="P481" s="26">
        <f ca="1">NewSKULighting!P583</f>
        <v>0</v>
      </c>
      <c r="Q481" s="26">
        <f>NewSKULighting!Q583</f>
        <v>0</v>
      </c>
      <c r="R481" s="26">
        <f ca="1">NewSKULighting!R583</f>
        <v>0</v>
      </c>
      <c r="S481" s="26">
        <f>NewSKULighting!Y583</f>
        <v>0</v>
      </c>
      <c r="T481" s="26" t="str">
        <f ca="1">NewSKULighting!Z583</f>
        <v/>
      </c>
      <c r="U481" s="26">
        <f ca="1">NewSKULighting!AA583</f>
        <v>0</v>
      </c>
      <c r="V481" s="209" t="str">
        <f ca="1">NewSKULighting!AC583</f>
        <v/>
      </c>
      <c r="W481" s="209" t="str">
        <f ca="1">NewSKULighting!AD583</f>
        <v/>
      </c>
      <c r="X481" s="209" t="str">
        <f ca="1">NewSKULighting!AE583</f>
        <v/>
      </c>
      <c r="Y481" s="209">
        <f ca="1">NewSKULighting!AF583</f>
        <v>0</v>
      </c>
      <c r="Z481" s="209" t="str">
        <f>NewSKULighting!AH583</f>
        <v/>
      </c>
      <c r="AA481" s="209">
        <f>NewSKULighting!AI583</f>
        <v>0</v>
      </c>
      <c r="AB481" s="209" t="str">
        <f>NewSKULighting!AJ583</f>
        <v>NA</v>
      </c>
      <c r="AC481" s="209" t="str">
        <f>NewSKULighting!AK583</f>
        <v/>
      </c>
      <c r="AD481" s="209">
        <f ca="1">NewSKULighting!AL583</f>
        <v>0</v>
      </c>
    </row>
    <row r="482" spans="1:30" x14ac:dyDescent="0.35">
      <c r="A482" s="26">
        <f>NewSKULighting!A584</f>
        <v>0</v>
      </c>
      <c r="B482" s="26">
        <f>NewSKULighting!B584</f>
        <v>0</v>
      </c>
      <c r="C482" s="26">
        <f>NewSKULighting!C584</f>
        <v>0</v>
      </c>
      <c r="D482" s="26">
        <f>NewSKULighting!D584</f>
        <v>0</v>
      </c>
      <c r="E482" s="26">
        <f>NewSKULighting!E584</f>
        <v>0</v>
      </c>
      <c r="F482" s="26" t="str">
        <f ca="1">NewSKULighting!F584</f>
        <v/>
      </c>
      <c r="G482" s="26" t="str">
        <f>NewSKULighting!G584</f>
        <v>None</v>
      </c>
      <c r="H482" s="26">
        <f>NewSKULighting!H584</f>
        <v>0</v>
      </c>
      <c r="I482" s="26" t="str">
        <f>NewSKULighting!I584</f>
        <v/>
      </c>
      <c r="J482" s="26">
        <f>NewSKULighting!J584</f>
        <v>0</v>
      </c>
      <c r="K482" s="26" t="str">
        <f>NewSKULighting!K584</f>
        <v/>
      </c>
      <c r="L482" s="26" t="str">
        <f>NewSKULighting!L584</f>
        <v/>
      </c>
      <c r="M482" s="26" t="str">
        <f>NewSKULighting!M584</f>
        <v>None</v>
      </c>
      <c r="N482" s="26">
        <f>NewSKULighting!N584</f>
        <v>0</v>
      </c>
      <c r="O482" s="26">
        <f>NewSKULighting!O584</f>
        <v>0</v>
      </c>
      <c r="P482" s="26">
        <f ca="1">NewSKULighting!P584</f>
        <v>0</v>
      </c>
      <c r="Q482" s="26">
        <f>NewSKULighting!Q584</f>
        <v>0</v>
      </c>
      <c r="R482" s="26">
        <f ca="1">NewSKULighting!R584</f>
        <v>0</v>
      </c>
      <c r="S482" s="26">
        <f>NewSKULighting!Y584</f>
        <v>0</v>
      </c>
      <c r="T482" s="26" t="str">
        <f ca="1">NewSKULighting!Z584</f>
        <v/>
      </c>
      <c r="U482" s="26">
        <f ca="1">NewSKULighting!AA584</f>
        <v>0</v>
      </c>
      <c r="V482" s="209" t="str">
        <f ca="1">NewSKULighting!AC584</f>
        <v/>
      </c>
      <c r="W482" s="209" t="str">
        <f ca="1">NewSKULighting!AD584</f>
        <v/>
      </c>
      <c r="X482" s="209" t="str">
        <f ca="1">NewSKULighting!AE584</f>
        <v/>
      </c>
      <c r="Y482" s="209">
        <f ca="1">NewSKULighting!AF584</f>
        <v>0</v>
      </c>
      <c r="Z482" s="209" t="str">
        <f>NewSKULighting!AH584</f>
        <v/>
      </c>
      <c r="AA482" s="209">
        <f>NewSKULighting!AI584</f>
        <v>0</v>
      </c>
      <c r="AB482" s="209" t="str">
        <f>NewSKULighting!AJ584</f>
        <v>NA</v>
      </c>
      <c r="AC482" s="209" t="str">
        <f>NewSKULighting!AK584</f>
        <v/>
      </c>
      <c r="AD482" s="209">
        <f ca="1">NewSKULighting!AL584</f>
        <v>0</v>
      </c>
    </row>
    <row r="483" spans="1:30" x14ac:dyDescent="0.35">
      <c r="A483" s="26">
        <f>NewSKULighting!A585</f>
        <v>0</v>
      </c>
      <c r="B483" s="26">
        <f>NewSKULighting!B585</f>
        <v>0</v>
      </c>
      <c r="C483" s="26">
        <f>NewSKULighting!C585</f>
        <v>0</v>
      </c>
      <c r="D483" s="26">
        <f>NewSKULighting!D585</f>
        <v>0</v>
      </c>
      <c r="E483" s="26">
        <f>NewSKULighting!E585</f>
        <v>0</v>
      </c>
      <c r="F483" s="26" t="str">
        <f ca="1">NewSKULighting!F585</f>
        <v/>
      </c>
      <c r="G483" s="26" t="str">
        <f>NewSKULighting!G585</f>
        <v>None</v>
      </c>
      <c r="H483" s="26">
        <f>NewSKULighting!H585</f>
        <v>0</v>
      </c>
      <c r="I483" s="26" t="str">
        <f>NewSKULighting!I585</f>
        <v/>
      </c>
      <c r="J483" s="26">
        <f>NewSKULighting!J585</f>
        <v>0</v>
      </c>
      <c r="K483" s="26" t="str">
        <f>NewSKULighting!K585</f>
        <v/>
      </c>
      <c r="L483" s="26" t="str">
        <f>NewSKULighting!L585</f>
        <v/>
      </c>
      <c r="M483" s="26" t="str">
        <f>NewSKULighting!M585</f>
        <v>None</v>
      </c>
      <c r="N483" s="26">
        <f>NewSKULighting!N585</f>
        <v>0</v>
      </c>
      <c r="O483" s="26">
        <f>NewSKULighting!O585</f>
        <v>0</v>
      </c>
      <c r="P483" s="26">
        <f ca="1">NewSKULighting!P585</f>
        <v>0</v>
      </c>
      <c r="Q483" s="26">
        <f>NewSKULighting!Q585</f>
        <v>0</v>
      </c>
      <c r="R483" s="26">
        <f ca="1">NewSKULighting!R585</f>
        <v>0</v>
      </c>
      <c r="S483" s="26">
        <f>NewSKULighting!Y585</f>
        <v>0</v>
      </c>
      <c r="T483" s="26" t="str">
        <f ca="1">NewSKULighting!Z585</f>
        <v/>
      </c>
      <c r="U483" s="26">
        <f ca="1">NewSKULighting!AA585</f>
        <v>0</v>
      </c>
      <c r="V483" s="209" t="str">
        <f ca="1">NewSKULighting!AC585</f>
        <v/>
      </c>
      <c r="W483" s="209" t="str">
        <f ca="1">NewSKULighting!AD585</f>
        <v/>
      </c>
      <c r="X483" s="209" t="str">
        <f ca="1">NewSKULighting!AE585</f>
        <v/>
      </c>
      <c r="Y483" s="209">
        <f ca="1">NewSKULighting!AF585</f>
        <v>0</v>
      </c>
      <c r="Z483" s="209" t="str">
        <f>NewSKULighting!AH585</f>
        <v/>
      </c>
      <c r="AA483" s="209">
        <f>NewSKULighting!AI585</f>
        <v>0</v>
      </c>
      <c r="AB483" s="209" t="str">
        <f>NewSKULighting!AJ585</f>
        <v>NA</v>
      </c>
      <c r="AC483" s="209" t="str">
        <f>NewSKULighting!AK585</f>
        <v/>
      </c>
      <c r="AD483" s="209">
        <f ca="1">NewSKULighting!AL585</f>
        <v>0</v>
      </c>
    </row>
    <row r="484" spans="1:30" x14ac:dyDescent="0.35">
      <c r="A484" s="26">
        <f>NewSKULighting!A586</f>
        <v>0</v>
      </c>
      <c r="B484" s="26">
        <f>NewSKULighting!B586</f>
        <v>0</v>
      </c>
      <c r="C484" s="26">
        <f>NewSKULighting!C586</f>
        <v>0</v>
      </c>
      <c r="D484" s="26">
        <f>NewSKULighting!D586</f>
        <v>0</v>
      </c>
      <c r="E484" s="26">
        <f>NewSKULighting!E586</f>
        <v>0</v>
      </c>
      <c r="F484" s="26" t="str">
        <f ca="1">NewSKULighting!F586</f>
        <v/>
      </c>
      <c r="G484" s="26" t="str">
        <f>NewSKULighting!G586</f>
        <v>None</v>
      </c>
      <c r="H484" s="26">
        <f>NewSKULighting!H586</f>
        <v>0</v>
      </c>
      <c r="I484" s="26" t="str">
        <f>NewSKULighting!I586</f>
        <v/>
      </c>
      <c r="J484" s="26">
        <f>NewSKULighting!J586</f>
        <v>0</v>
      </c>
      <c r="K484" s="26" t="str">
        <f>NewSKULighting!K586</f>
        <v/>
      </c>
      <c r="L484" s="26" t="str">
        <f>NewSKULighting!L586</f>
        <v/>
      </c>
      <c r="M484" s="26" t="str">
        <f>NewSKULighting!M586</f>
        <v>None</v>
      </c>
      <c r="N484" s="26">
        <f>NewSKULighting!N586</f>
        <v>0</v>
      </c>
      <c r="O484" s="26">
        <f>NewSKULighting!O586</f>
        <v>0</v>
      </c>
      <c r="P484" s="26">
        <f ca="1">NewSKULighting!P586</f>
        <v>0</v>
      </c>
      <c r="Q484" s="26">
        <f>NewSKULighting!Q586</f>
        <v>0</v>
      </c>
      <c r="R484" s="26">
        <f ca="1">NewSKULighting!R586</f>
        <v>0</v>
      </c>
      <c r="S484" s="26">
        <f>NewSKULighting!Y586</f>
        <v>0</v>
      </c>
      <c r="T484" s="26" t="str">
        <f ca="1">NewSKULighting!Z586</f>
        <v/>
      </c>
      <c r="U484" s="26">
        <f ca="1">NewSKULighting!AA586</f>
        <v>0</v>
      </c>
      <c r="V484" s="209" t="str">
        <f ca="1">NewSKULighting!AC586</f>
        <v/>
      </c>
      <c r="W484" s="209" t="str">
        <f ca="1">NewSKULighting!AD586</f>
        <v/>
      </c>
      <c r="X484" s="209" t="str">
        <f ca="1">NewSKULighting!AE586</f>
        <v/>
      </c>
      <c r="Y484" s="209">
        <f ca="1">NewSKULighting!AF586</f>
        <v>0</v>
      </c>
      <c r="Z484" s="209" t="str">
        <f>NewSKULighting!AH586</f>
        <v/>
      </c>
      <c r="AA484" s="209">
        <f>NewSKULighting!AI586</f>
        <v>0</v>
      </c>
      <c r="AB484" s="209" t="str">
        <f>NewSKULighting!AJ586</f>
        <v>NA</v>
      </c>
      <c r="AC484" s="209" t="str">
        <f>NewSKULighting!AK586</f>
        <v/>
      </c>
      <c r="AD484" s="209">
        <f ca="1">NewSKULighting!AL586</f>
        <v>0</v>
      </c>
    </row>
    <row r="485" spans="1:30" x14ac:dyDescent="0.35">
      <c r="A485" s="26">
        <f>NewSKULighting!A587</f>
        <v>0</v>
      </c>
      <c r="B485" s="26">
        <f>NewSKULighting!B587</f>
        <v>0</v>
      </c>
      <c r="C485" s="26">
        <f>NewSKULighting!C587</f>
        <v>0</v>
      </c>
      <c r="D485" s="26">
        <f>NewSKULighting!D587</f>
        <v>0</v>
      </c>
      <c r="E485" s="26">
        <f>NewSKULighting!E587</f>
        <v>0</v>
      </c>
      <c r="F485" s="26" t="str">
        <f ca="1">NewSKULighting!F587</f>
        <v/>
      </c>
      <c r="G485" s="26" t="str">
        <f>NewSKULighting!G587</f>
        <v>None</v>
      </c>
      <c r="H485" s="26">
        <f>NewSKULighting!H587</f>
        <v>0</v>
      </c>
      <c r="I485" s="26" t="str">
        <f>NewSKULighting!I587</f>
        <v/>
      </c>
      <c r="J485" s="26">
        <f>NewSKULighting!J587</f>
        <v>0</v>
      </c>
      <c r="K485" s="26" t="str">
        <f>NewSKULighting!K587</f>
        <v/>
      </c>
      <c r="L485" s="26" t="str">
        <f>NewSKULighting!L587</f>
        <v/>
      </c>
      <c r="M485" s="26" t="str">
        <f>NewSKULighting!M587</f>
        <v>None</v>
      </c>
      <c r="N485" s="26">
        <f>NewSKULighting!N587</f>
        <v>0</v>
      </c>
      <c r="O485" s="26">
        <f>NewSKULighting!O587</f>
        <v>0</v>
      </c>
      <c r="P485" s="26">
        <f ca="1">NewSKULighting!P587</f>
        <v>0</v>
      </c>
      <c r="Q485" s="26">
        <f>NewSKULighting!Q587</f>
        <v>0</v>
      </c>
      <c r="R485" s="26">
        <f ca="1">NewSKULighting!R587</f>
        <v>0</v>
      </c>
      <c r="S485" s="26">
        <f>NewSKULighting!Y587</f>
        <v>0</v>
      </c>
      <c r="T485" s="26" t="str">
        <f ca="1">NewSKULighting!Z587</f>
        <v/>
      </c>
      <c r="U485" s="26">
        <f ca="1">NewSKULighting!AA587</f>
        <v>0</v>
      </c>
      <c r="V485" s="209" t="str">
        <f ca="1">NewSKULighting!AC587</f>
        <v/>
      </c>
      <c r="W485" s="209" t="str">
        <f ca="1">NewSKULighting!AD587</f>
        <v/>
      </c>
      <c r="X485" s="209" t="str">
        <f ca="1">NewSKULighting!AE587</f>
        <v/>
      </c>
      <c r="Y485" s="209">
        <f ca="1">NewSKULighting!AF587</f>
        <v>0</v>
      </c>
      <c r="Z485" s="209" t="str">
        <f>NewSKULighting!AH587</f>
        <v/>
      </c>
      <c r="AA485" s="209">
        <f>NewSKULighting!AI587</f>
        <v>0</v>
      </c>
      <c r="AB485" s="209" t="str">
        <f>NewSKULighting!AJ587</f>
        <v>NA</v>
      </c>
      <c r="AC485" s="209" t="str">
        <f>NewSKULighting!AK587</f>
        <v/>
      </c>
      <c r="AD485" s="209">
        <f ca="1">NewSKULighting!AL587</f>
        <v>0</v>
      </c>
    </row>
    <row r="486" spans="1:30" x14ac:dyDescent="0.35">
      <c r="A486" s="26">
        <f>NewSKULighting!A588</f>
        <v>0</v>
      </c>
      <c r="B486" s="26">
        <f>NewSKULighting!B588</f>
        <v>0</v>
      </c>
      <c r="C486" s="26">
        <f>NewSKULighting!C588</f>
        <v>0</v>
      </c>
      <c r="D486" s="26">
        <f>NewSKULighting!D588</f>
        <v>0</v>
      </c>
      <c r="E486" s="26">
        <f>NewSKULighting!E588</f>
        <v>0</v>
      </c>
      <c r="F486" s="26" t="str">
        <f ca="1">NewSKULighting!F588</f>
        <v/>
      </c>
      <c r="G486" s="26" t="str">
        <f>NewSKULighting!G588</f>
        <v>None</v>
      </c>
      <c r="H486" s="26">
        <f>NewSKULighting!H588</f>
        <v>0</v>
      </c>
      <c r="I486" s="26" t="str">
        <f>NewSKULighting!I588</f>
        <v/>
      </c>
      <c r="J486" s="26">
        <f>NewSKULighting!J588</f>
        <v>0</v>
      </c>
      <c r="K486" s="26" t="str">
        <f>NewSKULighting!K588</f>
        <v/>
      </c>
      <c r="L486" s="26" t="str">
        <f>NewSKULighting!L588</f>
        <v/>
      </c>
      <c r="M486" s="26" t="str">
        <f>NewSKULighting!M588</f>
        <v>None</v>
      </c>
      <c r="N486" s="26">
        <f>NewSKULighting!N588</f>
        <v>0</v>
      </c>
      <c r="O486" s="26">
        <f>NewSKULighting!O588</f>
        <v>0</v>
      </c>
      <c r="P486" s="26">
        <f ca="1">NewSKULighting!P588</f>
        <v>0</v>
      </c>
      <c r="Q486" s="26">
        <f>NewSKULighting!Q588</f>
        <v>0</v>
      </c>
      <c r="R486" s="26">
        <f ca="1">NewSKULighting!R588</f>
        <v>0</v>
      </c>
      <c r="S486" s="26">
        <f>NewSKULighting!Y588</f>
        <v>0</v>
      </c>
      <c r="T486" s="26" t="str">
        <f ca="1">NewSKULighting!Z588</f>
        <v/>
      </c>
      <c r="U486" s="26">
        <f ca="1">NewSKULighting!AA588</f>
        <v>0</v>
      </c>
      <c r="V486" s="209" t="str">
        <f ca="1">NewSKULighting!AC588</f>
        <v/>
      </c>
      <c r="W486" s="209" t="str">
        <f ca="1">NewSKULighting!AD588</f>
        <v/>
      </c>
      <c r="X486" s="209" t="str">
        <f ca="1">NewSKULighting!AE588</f>
        <v/>
      </c>
      <c r="Y486" s="209">
        <f ca="1">NewSKULighting!AF588</f>
        <v>0</v>
      </c>
      <c r="Z486" s="209" t="str">
        <f>NewSKULighting!AH588</f>
        <v/>
      </c>
      <c r="AA486" s="209">
        <f>NewSKULighting!AI588</f>
        <v>0</v>
      </c>
      <c r="AB486" s="209" t="str">
        <f>NewSKULighting!AJ588</f>
        <v>NA</v>
      </c>
      <c r="AC486" s="209" t="str">
        <f>NewSKULighting!AK588</f>
        <v/>
      </c>
      <c r="AD486" s="209">
        <f ca="1">NewSKULighting!AL588</f>
        <v>0</v>
      </c>
    </row>
    <row r="487" spans="1:30" x14ac:dyDescent="0.35">
      <c r="A487" s="26">
        <f>NewSKULighting!A589</f>
        <v>0</v>
      </c>
      <c r="B487" s="26">
        <f>NewSKULighting!B589</f>
        <v>0</v>
      </c>
      <c r="C487" s="26">
        <f>NewSKULighting!C589</f>
        <v>0</v>
      </c>
      <c r="D487" s="26">
        <f>NewSKULighting!D589</f>
        <v>0</v>
      </c>
      <c r="E487" s="26">
        <f>NewSKULighting!E589</f>
        <v>0</v>
      </c>
      <c r="F487" s="26" t="str">
        <f ca="1">NewSKULighting!F589</f>
        <v/>
      </c>
      <c r="G487" s="26" t="str">
        <f>NewSKULighting!G589</f>
        <v>None</v>
      </c>
      <c r="H487" s="26">
        <f>NewSKULighting!H589</f>
        <v>0</v>
      </c>
      <c r="I487" s="26" t="str">
        <f>NewSKULighting!I589</f>
        <v/>
      </c>
      <c r="J487" s="26">
        <f>NewSKULighting!J589</f>
        <v>0</v>
      </c>
      <c r="K487" s="26" t="str">
        <f>NewSKULighting!K589</f>
        <v/>
      </c>
      <c r="L487" s="26" t="str">
        <f>NewSKULighting!L589</f>
        <v/>
      </c>
      <c r="M487" s="26" t="str">
        <f>NewSKULighting!M589</f>
        <v>None</v>
      </c>
      <c r="N487" s="26">
        <f>NewSKULighting!N589</f>
        <v>0</v>
      </c>
      <c r="O487" s="26">
        <f>NewSKULighting!O589</f>
        <v>0</v>
      </c>
      <c r="P487" s="26">
        <f ca="1">NewSKULighting!P589</f>
        <v>0</v>
      </c>
      <c r="Q487" s="26">
        <f>NewSKULighting!Q589</f>
        <v>0</v>
      </c>
      <c r="R487" s="26">
        <f ca="1">NewSKULighting!R589</f>
        <v>0</v>
      </c>
      <c r="S487" s="26">
        <f>NewSKULighting!Y589</f>
        <v>0</v>
      </c>
      <c r="T487" s="26" t="str">
        <f ca="1">NewSKULighting!Z589</f>
        <v/>
      </c>
      <c r="U487" s="26">
        <f ca="1">NewSKULighting!AA589</f>
        <v>0</v>
      </c>
      <c r="V487" s="209" t="str">
        <f ca="1">NewSKULighting!AC589</f>
        <v/>
      </c>
      <c r="W487" s="209" t="str">
        <f ca="1">NewSKULighting!AD589</f>
        <v/>
      </c>
      <c r="X487" s="209" t="str">
        <f ca="1">NewSKULighting!AE589</f>
        <v/>
      </c>
      <c r="Y487" s="209">
        <f ca="1">NewSKULighting!AF589</f>
        <v>0</v>
      </c>
      <c r="Z487" s="209" t="str">
        <f>NewSKULighting!AH589</f>
        <v/>
      </c>
      <c r="AA487" s="209">
        <f>NewSKULighting!AI589</f>
        <v>0</v>
      </c>
      <c r="AB487" s="209" t="str">
        <f>NewSKULighting!AJ589</f>
        <v>NA</v>
      </c>
      <c r="AC487" s="209" t="str">
        <f>NewSKULighting!AK589</f>
        <v/>
      </c>
      <c r="AD487" s="209">
        <f ca="1">NewSKULighting!AL589</f>
        <v>0</v>
      </c>
    </row>
    <row r="488" spans="1:30" x14ac:dyDescent="0.35">
      <c r="A488" s="26">
        <f>NewSKULighting!A590</f>
        <v>0</v>
      </c>
      <c r="B488" s="26">
        <f>NewSKULighting!B590</f>
        <v>0</v>
      </c>
      <c r="C488" s="26">
        <f>NewSKULighting!C590</f>
        <v>0</v>
      </c>
      <c r="D488" s="26">
        <f>NewSKULighting!D590</f>
        <v>0</v>
      </c>
      <c r="E488" s="26">
        <f>NewSKULighting!E590</f>
        <v>0</v>
      </c>
      <c r="F488" s="26" t="str">
        <f ca="1">NewSKULighting!F590</f>
        <v/>
      </c>
      <c r="G488" s="26" t="str">
        <f>NewSKULighting!G590</f>
        <v>None</v>
      </c>
      <c r="H488" s="26">
        <f>NewSKULighting!H590</f>
        <v>0</v>
      </c>
      <c r="I488" s="26" t="str">
        <f>NewSKULighting!I590</f>
        <v/>
      </c>
      <c r="J488" s="26">
        <f>NewSKULighting!J590</f>
        <v>0</v>
      </c>
      <c r="K488" s="26" t="str">
        <f>NewSKULighting!K590</f>
        <v/>
      </c>
      <c r="L488" s="26" t="str">
        <f>NewSKULighting!L590</f>
        <v/>
      </c>
      <c r="M488" s="26" t="str">
        <f>NewSKULighting!M590</f>
        <v>None</v>
      </c>
      <c r="N488" s="26">
        <f>NewSKULighting!N590</f>
        <v>0</v>
      </c>
      <c r="O488" s="26">
        <f>NewSKULighting!O590</f>
        <v>0</v>
      </c>
      <c r="P488" s="26">
        <f ca="1">NewSKULighting!P590</f>
        <v>0</v>
      </c>
      <c r="Q488" s="26">
        <f>NewSKULighting!Q590</f>
        <v>0</v>
      </c>
      <c r="R488" s="26">
        <f ca="1">NewSKULighting!R590</f>
        <v>0</v>
      </c>
      <c r="S488" s="26">
        <f>NewSKULighting!Y590</f>
        <v>0</v>
      </c>
      <c r="T488" s="26" t="str">
        <f ca="1">NewSKULighting!Z590</f>
        <v/>
      </c>
      <c r="U488" s="26">
        <f ca="1">NewSKULighting!AA590</f>
        <v>0</v>
      </c>
      <c r="V488" s="209" t="str">
        <f ca="1">NewSKULighting!AC590</f>
        <v/>
      </c>
      <c r="W488" s="209" t="str">
        <f ca="1">NewSKULighting!AD590</f>
        <v/>
      </c>
      <c r="X488" s="209" t="str">
        <f ca="1">NewSKULighting!AE590</f>
        <v/>
      </c>
      <c r="Y488" s="209">
        <f ca="1">NewSKULighting!AF590</f>
        <v>0</v>
      </c>
      <c r="Z488" s="209" t="str">
        <f>NewSKULighting!AH590</f>
        <v/>
      </c>
      <c r="AA488" s="209">
        <f>NewSKULighting!AI590</f>
        <v>0</v>
      </c>
      <c r="AB488" s="209" t="str">
        <f>NewSKULighting!AJ590</f>
        <v>NA</v>
      </c>
      <c r="AC488" s="209" t="str">
        <f>NewSKULighting!AK590</f>
        <v/>
      </c>
      <c r="AD488" s="209">
        <f ca="1">NewSKULighting!AL590</f>
        <v>0</v>
      </c>
    </row>
    <row r="489" spans="1:30" x14ac:dyDescent="0.35">
      <c r="A489" s="26">
        <f>NewSKULighting!A591</f>
        <v>0</v>
      </c>
      <c r="B489" s="26">
        <f>NewSKULighting!B591</f>
        <v>0</v>
      </c>
      <c r="C489" s="26">
        <f>NewSKULighting!C591</f>
        <v>0</v>
      </c>
      <c r="D489" s="26">
        <f>NewSKULighting!D591</f>
        <v>0</v>
      </c>
      <c r="E489" s="26">
        <f>NewSKULighting!E591</f>
        <v>0</v>
      </c>
      <c r="F489" s="26" t="str">
        <f ca="1">NewSKULighting!F591</f>
        <v/>
      </c>
      <c r="G489" s="26" t="str">
        <f>NewSKULighting!G591</f>
        <v>None</v>
      </c>
      <c r="H489" s="26">
        <f>NewSKULighting!H591</f>
        <v>0</v>
      </c>
      <c r="I489" s="26" t="str">
        <f>NewSKULighting!I591</f>
        <v/>
      </c>
      <c r="J489" s="26">
        <f>NewSKULighting!J591</f>
        <v>0</v>
      </c>
      <c r="K489" s="26" t="str">
        <f>NewSKULighting!K591</f>
        <v/>
      </c>
      <c r="L489" s="26" t="str">
        <f>NewSKULighting!L591</f>
        <v/>
      </c>
      <c r="M489" s="26" t="str">
        <f>NewSKULighting!M591</f>
        <v>None</v>
      </c>
      <c r="N489" s="26">
        <f>NewSKULighting!N591</f>
        <v>0</v>
      </c>
      <c r="O489" s="26">
        <f>NewSKULighting!O591</f>
        <v>0</v>
      </c>
      <c r="P489" s="26">
        <f ca="1">NewSKULighting!P591</f>
        <v>0</v>
      </c>
      <c r="Q489" s="26">
        <f>NewSKULighting!Q591</f>
        <v>0</v>
      </c>
      <c r="R489" s="26">
        <f ca="1">NewSKULighting!R591</f>
        <v>0</v>
      </c>
      <c r="S489" s="26">
        <f>NewSKULighting!Y591</f>
        <v>0</v>
      </c>
      <c r="T489" s="26" t="str">
        <f ca="1">NewSKULighting!Z591</f>
        <v/>
      </c>
      <c r="U489" s="26">
        <f ca="1">NewSKULighting!AA591</f>
        <v>0</v>
      </c>
      <c r="V489" s="209" t="str">
        <f ca="1">NewSKULighting!AC591</f>
        <v/>
      </c>
      <c r="W489" s="209" t="str">
        <f ca="1">NewSKULighting!AD591</f>
        <v/>
      </c>
      <c r="X489" s="209" t="str">
        <f ca="1">NewSKULighting!AE591</f>
        <v/>
      </c>
      <c r="Y489" s="209">
        <f ca="1">NewSKULighting!AF591</f>
        <v>0</v>
      </c>
      <c r="Z489" s="209" t="str">
        <f>NewSKULighting!AH591</f>
        <v/>
      </c>
      <c r="AA489" s="209">
        <f>NewSKULighting!AI591</f>
        <v>0</v>
      </c>
      <c r="AB489" s="209" t="str">
        <f>NewSKULighting!AJ591</f>
        <v>NA</v>
      </c>
      <c r="AC489" s="209" t="str">
        <f>NewSKULighting!AK591</f>
        <v/>
      </c>
      <c r="AD489" s="209">
        <f ca="1">NewSKULighting!AL591</f>
        <v>0</v>
      </c>
    </row>
    <row r="490" spans="1:30" x14ac:dyDescent="0.35">
      <c r="A490" s="26">
        <f>NewSKULighting!A592</f>
        <v>0</v>
      </c>
      <c r="B490" s="26">
        <f>NewSKULighting!B592</f>
        <v>0</v>
      </c>
      <c r="C490" s="26">
        <f>NewSKULighting!C592</f>
        <v>0</v>
      </c>
      <c r="D490" s="26">
        <f>NewSKULighting!D592</f>
        <v>0</v>
      </c>
      <c r="E490" s="26">
        <f>NewSKULighting!E592</f>
        <v>0</v>
      </c>
      <c r="F490" s="26" t="str">
        <f ca="1">NewSKULighting!F592</f>
        <v/>
      </c>
      <c r="G490" s="26" t="str">
        <f>NewSKULighting!G592</f>
        <v>None</v>
      </c>
      <c r="H490" s="26">
        <f>NewSKULighting!H592</f>
        <v>0</v>
      </c>
      <c r="I490" s="26" t="str">
        <f>NewSKULighting!I592</f>
        <v/>
      </c>
      <c r="J490" s="26">
        <f>NewSKULighting!J592</f>
        <v>0</v>
      </c>
      <c r="K490" s="26" t="str">
        <f>NewSKULighting!K592</f>
        <v/>
      </c>
      <c r="L490" s="26" t="str">
        <f>NewSKULighting!L592</f>
        <v/>
      </c>
      <c r="M490" s="26" t="str">
        <f>NewSKULighting!M592</f>
        <v>None</v>
      </c>
      <c r="N490" s="26">
        <f>NewSKULighting!N592</f>
        <v>0</v>
      </c>
      <c r="O490" s="26">
        <f>NewSKULighting!O592</f>
        <v>0</v>
      </c>
      <c r="P490" s="26">
        <f ca="1">NewSKULighting!P592</f>
        <v>0</v>
      </c>
      <c r="Q490" s="26">
        <f>NewSKULighting!Q592</f>
        <v>0</v>
      </c>
      <c r="R490" s="26">
        <f ca="1">NewSKULighting!R592</f>
        <v>0</v>
      </c>
      <c r="S490" s="26">
        <f>NewSKULighting!Y592</f>
        <v>0</v>
      </c>
      <c r="T490" s="26" t="str">
        <f ca="1">NewSKULighting!Z592</f>
        <v/>
      </c>
      <c r="U490" s="26">
        <f ca="1">NewSKULighting!AA592</f>
        <v>0</v>
      </c>
      <c r="V490" s="209" t="str">
        <f ca="1">NewSKULighting!AC592</f>
        <v/>
      </c>
      <c r="W490" s="209" t="str">
        <f ca="1">NewSKULighting!AD592</f>
        <v/>
      </c>
      <c r="X490" s="209" t="str">
        <f ca="1">NewSKULighting!AE592</f>
        <v/>
      </c>
      <c r="Y490" s="209">
        <f ca="1">NewSKULighting!AF592</f>
        <v>0</v>
      </c>
      <c r="Z490" s="209" t="str">
        <f>NewSKULighting!AH592</f>
        <v/>
      </c>
      <c r="AA490" s="209">
        <f>NewSKULighting!AI592</f>
        <v>0</v>
      </c>
      <c r="AB490" s="209" t="str">
        <f>NewSKULighting!AJ592</f>
        <v>NA</v>
      </c>
      <c r="AC490" s="209" t="str">
        <f>NewSKULighting!AK592</f>
        <v/>
      </c>
      <c r="AD490" s="209">
        <f ca="1">NewSKULighting!AL592</f>
        <v>0</v>
      </c>
    </row>
    <row r="491" spans="1:30" x14ac:dyDescent="0.35">
      <c r="A491" s="26">
        <f>NewSKULighting!A593</f>
        <v>0</v>
      </c>
      <c r="B491" s="26">
        <f>NewSKULighting!B593</f>
        <v>0</v>
      </c>
      <c r="C491" s="26">
        <f>NewSKULighting!C593</f>
        <v>0</v>
      </c>
      <c r="D491" s="26">
        <f>NewSKULighting!D593</f>
        <v>0</v>
      </c>
      <c r="E491" s="26">
        <f>NewSKULighting!E593</f>
        <v>0</v>
      </c>
      <c r="F491" s="26" t="str">
        <f ca="1">NewSKULighting!F593</f>
        <v/>
      </c>
      <c r="G491" s="26" t="str">
        <f>NewSKULighting!G593</f>
        <v>None</v>
      </c>
      <c r="H491" s="26">
        <f>NewSKULighting!H593</f>
        <v>0</v>
      </c>
      <c r="I491" s="26" t="str">
        <f>NewSKULighting!I593</f>
        <v/>
      </c>
      <c r="J491" s="26">
        <f>NewSKULighting!J593</f>
        <v>0</v>
      </c>
      <c r="K491" s="26" t="str">
        <f>NewSKULighting!K593</f>
        <v/>
      </c>
      <c r="L491" s="26" t="str">
        <f>NewSKULighting!L593</f>
        <v/>
      </c>
      <c r="M491" s="26" t="str">
        <f>NewSKULighting!M593</f>
        <v>None</v>
      </c>
      <c r="N491" s="26">
        <f>NewSKULighting!N593</f>
        <v>0</v>
      </c>
      <c r="O491" s="26">
        <f>NewSKULighting!O593</f>
        <v>0</v>
      </c>
      <c r="P491" s="26">
        <f ca="1">NewSKULighting!P593</f>
        <v>0</v>
      </c>
      <c r="Q491" s="26">
        <f>NewSKULighting!Q593</f>
        <v>0</v>
      </c>
      <c r="R491" s="26">
        <f ca="1">NewSKULighting!R593</f>
        <v>0</v>
      </c>
      <c r="S491" s="26">
        <f>NewSKULighting!Y593</f>
        <v>0</v>
      </c>
      <c r="T491" s="26" t="str">
        <f ca="1">NewSKULighting!Z593</f>
        <v/>
      </c>
      <c r="U491" s="26">
        <f ca="1">NewSKULighting!AA593</f>
        <v>0</v>
      </c>
      <c r="V491" s="209" t="str">
        <f ca="1">NewSKULighting!AC593</f>
        <v/>
      </c>
      <c r="W491" s="209" t="str">
        <f ca="1">NewSKULighting!AD593</f>
        <v/>
      </c>
      <c r="X491" s="209" t="str">
        <f ca="1">NewSKULighting!AE593</f>
        <v/>
      </c>
      <c r="Y491" s="209">
        <f ca="1">NewSKULighting!AF593</f>
        <v>0</v>
      </c>
      <c r="Z491" s="209" t="str">
        <f>NewSKULighting!AH593</f>
        <v/>
      </c>
      <c r="AA491" s="209">
        <f>NewSKULighting!AI593</f>
        <v>0</v>
      </c>
      <c r="AB491" s="209" t="str">
        <f>NewSKULighting!AJ593</f>
        <v>NA</v>
      </c>
      <c r="AC491" s="209" t="str">
        <f>NewSKULighting!AK593</f>
        <v/>
      </c>
      <c r="AD491" s="209">
        <f ca="1">NewSKULighting!AL593</f>
        <v>0</v>
      </c>
    </row>
    <row r="492" spans="1:30" x14ac:dyDescent="0.35">
      <c r="A492" s="26">
        <f>NewSKULighting!A594</f>
        <v>0</v>
      </c>
      <c r="B492" s="26">
        <f>NewSKULighting!B594</f>
        <v>0</v>
      </c>
      <c r="C492" s="26">
        <f>NewSKULighting!C594</f>
        <v>0</v>
      </c>
      <c r="D492" s="26">
        <f>NewSKULighting!D594</f>
        <v>0</v>
      </c>
      <c r="E492" s="26">
        <f>NewSKULighting!E594</f>
        <v>0</v>
      </c>
      <c r="F492" s="26" t="str">
        <f ca="1">NewSKULighting!F594</f>
        <v/>
      </c>
      <c r="G492" s="26" t="str">
        <f>NewSKULighting!G594</f>
        <v>None</v>
      </c>
      <c r="H492" s="26">
        <f>NewSKULighting!H594</f>
        <v>0</v>
      </c>
      <c r="I492" s="26" t="str">
        <f>NewSKULighting!I594</f>
        <v/>
      </c>
      <c r="J492" s="26">
        <f>NewSKULighting!J594</f>
        <v>0</v>
      </c>
      <c r="K492" s="26" t="str">
        <f>NewSKULighting!K594</f>
        <v/>
      </c>
      <c r="L492" s="26" t="str">
        <f>NewSKULighting!L594</f>
        <v/>
      </c>
      <c r="M492" s="26" t="str">
        <f>NewSKULighting!M594</f>
        <v>None</v>
      </c>
      <c r="N492" s="26">
        <f>NewSKULighting!N594</f>
        <v>0</v>
      </c>
      <c r="O492" s="26">
        <f>NewSKULighting!O594</f>
        <v>0</v>
      </c>
      <c r="P492" s="26">
        <f ca="1">NewSKULighting!P594</f>
        <v>0</v>
      </c>
      <c r="Q492" s="26">
        <f>NewSKULighting!Q594</f>
        <v>0</v>
      </c>
      <c r="R492" s="26">
        <f ca="1">NewSKULighting!R594</f>
        <v>0</v>
      </c>
      <c r="S492" s="26">
        <f>NewSKULighting!Y594</f>
        <v>0</v>
      </c>
      <c r="T492" s="26" t="str">
        <f ca="1">NewSKULighting!Z594</f>
        <v/>
      </c>
      <c r="U492" s="26">
        <f ca="1">NewSKULighting!AA594</f>
        <v>0</v>
      </c>
      <c r="V492" s="209" t="str">
        <f ca="1">NewSKULighting!AC594</f>
        <v/>
      </c>
      <c r="W492" s="209" t="str">
        <f ca="1">NewSKULighting!AD594</f>
        <v/>
      </c>
      <c r="X492" s="209" t="str">
        <f ca="1">NewSKULighting!AE594</f>
        <v/>
      </c>
      <c r="Y492" s="209">
        <f ca="1">NewSKULighting!AF594</f>
        <v>0</v>
      </c>
      <c r="Z492" s="209" t="str">
        <f>NewSKULighting!AH594</f>
        <v/>
      </c>
      <c r="AA492" s="209">
        <f>NewSKULighting!AI594</f>
        <v>0</v>
      </c>
      <c r="AB492" s="209" t="str">
        <f>NewSKULighting!AJ594</f>
        <v>NA</v>
      </c>
      <c r="AC492" s="209" t="str">
        <f>NewSKULighting!AK594</f>
        <v/>
      </c>
      <c r="AD492" s="209">
        <f ca="1">NewSKULighting!AL594</f>
        <v>0</v>
      </c>
    </row>
    <row r="493" spans="1:30" x14ac:dyDescent="0.35">
      <c r="A493" s="26">
        <f>NewSKULighting!A595</f>
        <v>0</v>
      </c>
      <c r="B493" s="26">
        <f>NewSKULighting!B595</f>
        <v>0</v>
      </c>
      <c r="C493" s="26">
        <f>NewSKULighting!C595</f>
        <v>0</v>
      </c>
      <c r="D493" s="26">
        <f>NewSKULighting!D595</f>
        <v>0</v>
      </c>
      <c r="E493" s="26">
        <f>NewSKULighting!E595</f>
        <v>0</v>
      </c>
      <c r="F493" s="26" t="str">
        <f ca="1">NewSKULighting!F595</f>
        <v/>
      </c>
      <c r="G493" s="26" t="str">
        <f>NewSKULighting!G595</f>
        <v>None</v>
      </c>
      <c r="H493" s="26">
        <f>NewSKULighting!H595</f>
        <v>0</v>
      </c>
      <c r="I493" s="26" t="str">
        <f>NewSKULighting!I595</f>
        <v/>
      </c>
      <c r="J493" s="26">
        <f>NewSKULighting!J595</f>
        <v>0</v>
      </c>
      <c r="K493" s="26" t="str">
        <f>NewSKULighting!K595</f>
        <v/>
      </c>
      <c r="L493" s="26" t="str">
        <f>NewSKULighting!L595</f>
        <v/>
      </c>
      <c r="M493" s="26" t="str">
        <f>NewSKULighting!M595</f>
        <v>None</v>
      </c>
      <c r="N493" s="26">
        <f>NewSKULighting!N595</f>
        <v>0</v>
      </c>
      <c r="O493" s="26">
        <f>NewSKULighting!O595</f>
        <v>0</v>
      </c>
      <c r="P493" s="26">
        <f ca="1">NewSKULighting!P595</f>
        <v>0</v>
      </c>
      <c r="Q493" s="26">
        <f>NewSKULighting!Q595</f>
        <v>0</v>
      </c>
      <c r="R493" s="26">
        <f ca="1">NewSKULighting!R595</f>
        <v>0</v>
      </c>
      <c r="S493" s="26">
        <f>NewSKULighting!Y595</f>
        <v>0</v>
      </c>
      <c r="T493" s="26" t="str">
        <f ca="1">NewSKULighting!Z595</f>
        <v/>
      </c>
      <c r="U493" s="26">
        <f ca="1">NewSKULighting!AA595</f>
        <v>0</v>
      </c>
      <c r="V493" s="209" t="str">
        <f ca="1">NewSKULighting!AC595</f>
        <v/>
      </c>
      <c r="W493" s="209" t="str">
        <f ca="1">NewSKULighting!AD595</f>
        <v/>
      </c>
      <c r="X493" s="209" t="str">
        <f ca="1">NewSKULighting!AE595</f>
        <v/>
      </c>
      <c r="Y493" s="209">
        <f ca="1">NewSKULighting!AF595</f>
        <v>0</v>
      </c>
      <c r="Z493" s="209" t="str">
        <f>NewSKULighting!AH595</f>
        <v/>
      </c>
      <c r="AA493" s="209">
        <f>NewSKULighting!AI595</f>
        <v>0</v>
      </c>
      <c r="AB493" s="209" t="str">
        <f>NewSKULighting!AJ595</f>
        <v>NA</v>
      </c>
      <c r="AC493" s="209" t="str">
        <f>NewSKULighting!AK595</f>
        <v/>
      </c>
      <c r="AD493" s="209">
        <f ca="1">NewSKULighting!AL595</f>
        <v>0</v>
      </c>
    </row>
    <row r="494" spans="1:30" x14ac:dyDescent="0.35">
      <c r="A494" s="26">
        <f>NewSKULighting!A596</f>
        <v>0</v>
      </c>
      <c r="B494" s="26">
        <f>NewSKULighting!B596</f>
        <v>0</v>
      </c>
      <c r="C494" s="26">
        <f>NewSKULighting!C596</f>
        <v>0</v>
      </c>
      <c r="D494" s="26">
        <f>NewSKULighting!D596</f>
        <v>0</v>
      </c>
      <c r="E494" s="26">
        <f>NewSKULighting!E596</f>
        <v>0</v>
      </c>
      <c r="F494" s="26" t="str">
        <f ca="1">NewSKULighting!F596</f>
        <v/>
      </c>
      <c r="G494" s="26" t="str">
        <f>NewSKULighting!G596</f>
        <v>None</v>
      </c>
      <c r="H494" s="26">
        <f>NewSKULighting!H596</f>
        <v>0</v>
      </c>
      <c r="I494" s="26" t="str">
        <f>NewSKULighting!I596</f>
        <v/>
      </c>
      <c r="J494" s="26">
        <f>NewSKULighting!J596</f>
        <v>0</v>
      </c>
      <c r="K494" s="26" t="str">
        <f>NewSKULighting!K596</f>
        <v/>
      </c>
      <c r="L494" s="26" t="str">
        <f>NewSKULighting!L596</f>
        <v/>
      </c>
      <c r="M494" s="26" t="str">
        <f>NewSKULighting!M596</f>
        <v>None</v>
      </c>
      <c r="N494" s="26">
        <f>NewSKULighting!N596</f>
        <v>0</v>
      </c>
      <c r="O494" s="26">
        <f>NewSKULighting!O596</f>
        <v>0</v>
      </c>
      <c r="P494" s="26">
        <f ca="1">NewSKULighting!P596</f>
        <v>0</v>
      </c>
      <c r="Q494" s="26">
        <f>NewSKULighting!Q596</f>
        <v>0</v>
      </c>
      <c r="R494" s="26">
        <f ca="1">NewSKULighting!R596</f>
        <v>0</v>
      </c>
      <c r="S494" s="26">
        <f>NewSKULighting!Y596</f>
        <v>0</v>
      </c>
      <c r="T494" s="26" t="str">
        <f ca="1">NewSKULighting!Z596</f>
        <v/>
      </c>
      <c r="U494" s="26">
        <f ca="1">NewSKULighting!AA596</f>
        <v>0</v>
      </c>
      <c r="V494" s="209" t="str">
        <f ca="1">NewSKULighting!AC596</f>
        <v/>
      </c>
      <c r="W494" s="209" t="str">
        <f ca="1">NewSKULighting!AD596</f>
        <v/>
      </c>
      <c r="X494" s="209" t="str">
        <f ca="1">NewSKULighting!AE596</f>
        <v/>
      </c>
      <c r="Y494" s="209">
        <f ca="1">NewSKULighting!AF596</f>
        <v>0</v>
      </c>
      <c r="Z494" s="209" t="str">
        <f>NewSKULighting!AH596</f>
        <v/>
      </c>
      <c r="AA494" s="209">
        <f>NewSKULighting!AI596</f>
        <v>0</v>
      </c>
      <c r="AB494" s="209" t="str">
        <f>NewSKULighting!AJ596</f>
        <v>NA</v>
      </c>
      <c r="AC494" s="209" t="str">
        <f>NewSKULighting!AK596</f>
        <v/>
      </c>
      <c r="AD494" s="209">
        <f ca="1">NewSKULighting!AL596</f>
        <v>0</v>
      </c>
    </row>
    <row r="495" spans="1:30" x14ac:dyDescent="0.35">
      <c r="A495" s="26">
        <f>NewSKULighting!A597</f>
        <v>0</v>
      </c>
      <c r="B495" s="26">
        <f>NewSKULighting!B597</f>
        <v>0</v>
      </c>
      <c r="C495" s="26">
        <f>NewSKULighting!C597</f>
        <v>0</v>
      </c>
      <c r="D495" s="26">
        <f>NewSKULighting!D597</f>
        <v>0</v>
      </c>
      <c r="E495" s="26">
        <f>NewSKULighting!E597</f>
        <v>0</v>
      </c>
      <c r="F495" s="26" t="str">
        <f ca="1">NewSKULighting!F597</f>
        <v/>
      </c>
      <c r="G495" s="26" t="str">
        <f>NewSKULighting!G597</f>
        <v>None</v>
      </c>
      <c r="H495" s="26">
        <f>NewSKULighting!H597</f>
        <v>0</v>
      </c>
      <c r="I495" s="26" t="str">
        <f>NewSKULighting!I597</f>
        <v/>
      </c>
      <c r="J495" s="26">
        <f>NewSKULighting!J597</f>
        <v>0</v>
      </c>
      <c r="K495" s="26" t="str">
        <f>NewSKULighting!K597</f>
        <v/>
      </c>
      <c r="L495" s="26" t="str">
        <f>NewSKULighting!L597</f>
        <v/>
      </c>
      <c r="M495" s="26" t="str">
        <f>NewSKULighting!M597</f>
        <v>None</v>
      </c>
      <c r="N495" s="26">
        <f>NewSKULighting!N597</f>
        <v>0</v>
      </c>
      <c r="O495" s="26">
        <f>NewSKULighting!O597</f>
        <v>0</v>
      </c>
      <c r="P495" s="26">
        <f ca="1">NewSKULighting!P597</f>
        <v>0</v>
      </c>
      <c r="Q495" s="26">
        <f>NewSKULighting!Q597</f>
        <v>0</v>
      </c>
      <c r="R495" s="26">
        <f ca="1">NewSKULighting!R597</f>
        <v>0</v>
      </c>
      <c r="S495" s="26">
        <f>NewSKULighting!Y597</f>
        <v>0</v>
      </c>
      <c r="T495" s="26" t="str">
        <f ca="1">NewSKULighting!Z597</f>
        <v/>
      </c>
      <c r="U495" s="26">
        <f ca="1">NewSKULighting!AA597</f>
        <v>0</v>
      </c>
      <c r="V495" s="209" t="str">
        <f ca="1">NewSKULighting!AC597</f>
        <v/>
      </c>
      <c r="W495" s="209" t="str">
        <f ca="1">NewSKULighting!AD597</f>
        <v/>
      </c>
      <c r="X495" s="209" t="str">
        <f ca="1">NewSKULighting!AE597</f>
        <v/>
      </c>
      <c r="Y495" s="209">
        <f ca="1">NewSKULighting!AF597</f>
        <v>0</v>
      </c>
      <c r="Z495" s="209" t="str">
        <f>NewSKULighting!AH597</f>
        <v/>
      </c>
      <c r="AA495" s="209">
        <f>NewSKULighting!AI597</f>
        <v>0</v>
      </c>
      <c r="AB495" s="209" t="str">
        <f>NewSKULighting!AJ597</f>
        <v>NA</v>
      </c>
      <c r="AC495" s="209" t="str">
        <f>NewSKULighting!AK597</f>
        <v/>
      </c>
      <c r="AD495" s="209">
        <f ca="1">NewSKULighting!AL597</f>
        <v>0</v>
      </c>
    </row>
    <row r="496" spans="1:30" x14ac:dyDescent="0.35">
      <c r="A496" s="26">
        <f>NewSKULighting!A598</f>
        <v>0</v>
      </c>
      <c r="B496" s="26">
        <f>NewSKULighting!B598</f>
        <v>0</v>
      </c>
      <c r="C496" s="26">
        <f>NewSKULighting!C598</f>
        <v>0</v>
      </c>
      <c r="D496" s="26">
        <f>NewSKULighting!D598</f>
        <v>0</v>
      </c>
      <c r="E496" s="26">
        <f>NewSKULighting!E598</f>
        <v>0</v>
      </c>
      <c r="F496" s="26" t="str">
        <f ca="1">NewSKULighting!F598</f>
        <v/>
      </c>
      <c r="G496" s="26" t="str">
        <f>NewSKULighting!G598</f>
        <v>None</v>
      </c>
      <c r="H496" s="26">
        <f>NewSKULighting!H598</f>
        <v>0</v>
      </c>
      <c r="I496" s="26" t="str">
        <f>NewSKULighting!I598</f>
        <v/>
      </c>
      <c r="J496" s="26">
        <f>NewSKULighting!J598</f>
        <v>0</v>
      </c>
      <c r="K496" s="26" t="str">
        <f>NewSKULighting!K598</f>
        <v/>
      </c>
      <c r="L496" s="26" t="str">
        <f>NewSKULighting!L598</f>
        <v/>
      </c>
      <c r="M496" s="26" t="str">
        <f>NewSKULighting!M598</f>
        <v>None</v>
      </c>
      <c r="N496" s="26">
        <f>NewSKULighting!N598</f>
        <v>0</v>
      </c>
      <c r="O496" s="26">
        <f>NewSKULighting!O598</f>
        <v>0</v>
      </c>
      <c r="P496" s="26">
        <f ca="1">NewSKULighting!P598</f>
        <v>0</v>
      </c>
      <c r="Q496" s="26">
        <f>NewSKULighting!Q598</f>
        <v>0</v>
      </c>
      <c r="R496" s="26">
        <f ca="1">NewSKULighting!R598</f>
        <v>0</v>
      </c>
      <c r="S496" s="26">
        <f>NewSKULighting!Y598</f>
        <v>0</v>
      </c>
      <c r="T496" s="26" t="str">
        <f ca="1">NewSKULighting!Z598</f>
        <v/>
      </c>
      <c r="U496" s="26">
        <f ca="1">NewSKULighting!AA598</f>
        <v>0</v>
      </c>
      <c r="V496" s="209" t="str">
        <f ca="1">NewSKULighting!AC598</f>
        <v/>
      </c>
      <c r="W496" s="209" t="str">
        <f ca="1">NewSKULighting!AD598</f>
        <v/>
      </c>
      <c r="X496" s="209" t="str">
        <f ca="1">NewSKULighting!AE598</f>
        <v/>
      </c>
      <c r="Y496" s="209">
        <f ca="1">NewSKULighting!AF598</f>
        <v>0</v>
      </c>
      <c r="Z496" s="209" t="str">
        <f>NewSKULighting!AH598</f>
        <v/>
      </c>
      <c r="AA496" s="209">
        <f>NewSKULighting!AI598</f>
        <v>0</v>
      </c>
      <c r="AB496" s="209" t="str">
        <f>NewSKULighting!AJ598</f>
        <v>NA</v>
      </c>
      <c r="AC496" s="209" t="str">
        <f>NewSKULighting!AK598</f>
        <v/>
      </c>
      <c r="AD496" s="209">
        <f ca="1">NewSKULighting!AL598</f>
        <v>0</v>
      </c>
    </row>
    <row r="497" spans="1:30" x14ac:dyDescent="0.35">
      <c r="A497" s="26">
        <f>NewSKULighting!A599</f>
        <v>0</v>
      </c>
      <c r="B497" s="26">
        <f>NewSKULighting!B599</f>
        <v>0</v>
      </c>
      <c r="C497" s="26">
        <f>NewSKULighting!C599</f>
        <v>0</v>
      </c>
      <c r="D497" s="26">
        <f>NewSKULighting!D599</f>
        <v>0</v>
      </c>
      <c r="E497" s="26">
        <f>NewSKULighting!E599</f>
        <v>0</v>
      </c>
      <c r="F497" s="26" t="str">
        <f ca="1">NewSKULighting!F599</f>
        <v/>
      </c>
      <c r="G497" s="26" t="str">
        <f>NewSKULighting!G599</f>
        <v>None</v>
      </c>
      <c r="H497" s="26">
        <f>NewSKULighting!H599</f>
        <v>0</v>
      </c>
      <c r="I497" s="26" t="str">
        <f>NewSKULighting!I599</f>
        <v/>
      </c>
      <c r="J497" s="26">
        <f>NewSKULighting!J599</f>
        <v>0</v>
      </c>
      <c r="K497" s="26" t="str">
        <f>NewSKULighting!K599</f>
        <v/>
      </c>
      <c r="L497" s="26" t="str">
        <f>NewSKULighting!L599</f>
        <v/>
      </c>
      <c r="M497" s="26" t="str">
        <f>NewSKULighting!M599</f>
        <v>None</v>
      </c>
      <c r="N497" s="26">
        <f>NewSKULighting!N599</f>
        <v>0</v>
      </c>
      <c r="O497" s="26">
        <f>NewSKULighting!O599</f>
        <v>0</v>
      </c>
      <c r="P497" s="26">
        <f ca="1">NewSKULighting!P599</f>
        <v>0</v>
      </c>
      <c r="Q497" s="26">
        <f>NewSKULighting!Q599</f>
        <v>0</v>
      </c>
      <c r="R497" s="26">
        <f ca="1">NewSKULighting!R599</f>
        <v>0</v>
      </c>
      <c r="S497" s="26">
        <f>NewSKULighting!Y599</f>
        <v>0</v>
      </c>
      <c r="T497" s="26" t="str">
        <f ca="1">NewSKULighting!Z599</f>
        <v/>
      </c>
      <c r="U497" s="26">
        <f ca="1">NewSKULighting!AA599</f>
        <v>0</v>
      </c>
      <c r="V497" s="209" t="str">
        <f ca="1">NewSKULighting!AC599</f>
        <v/>
      </c>
      <c r="W497" s="209" t="str">
        <f ca="1">NewSKULighting!AD599</f>
        <v/>
      </c>
      <c r="X497" s="209" t="str">
        <f ca="1">NewSKULighting!AE599</f>
        <v/>
      </c>
      <c r="Y497" s="209">
        <f ca="1">NewSKULighting!AF599</f>
        <v>0</v>
      </c>
      <c r="Z497" s="209" t="str">
        <f>NewSKULighting!AH599</f>
        <v/>
      </c>
      <c r="AA497" s="209">
        <f>NewSKULighting!AI599</f>
        <v>0</v>
      </c>
      <c r="AB497" s="209" t="str">
        <f>NewSKULighting!AJ599</f>
        <v>NA</v>
      </c>
      <c r="AC497" s="209" t="str">
        <f>NewSKULighting!AK599</f>
        <v/>
      </c>
      <c r="AD497" s="209">
        <f ca="1">NewSKULighting!AL599</f>
        <v>0</v>
      </c>
    </row>
    <row r="498" spans="1:30" x14ac:dyDescent="0.35">
      <c r="A498" s="26">
        <f>NewSKULighting!A600</f>
        <v>0</v>
      </c>
      <c r="B498" s="26">
        <f>NewSKULighting!B600</f>
        <v>0</v>
      </c>
      <c r="C498" s="26">
        <f>NewSKULighting!C600</f>
        <v>0</v>
      </c>
      <c r="D498" s="26">
        <f>NewSKULighting!D600</f>
        <v>0</v>
      </c>
      <c r="E498" s="26">
        <f>NewSKULighting!E600</f>
        <v>0</v>
      </c>
      <c r="F498" s="26" t="str">
        <f ca="1">NewSKULighting!F600</f>
        <v/>
      </c>
      <c r="G498" s="26" t="str">
        <f>NewSKULighting!G600</f>
        <v>None</v>
      </c>
      <c r="H498" s="26">
        <f>NewSKULighting!H600</f>
        <v>0</v>
      </c>
      <c r="I498" s="26" t="str">
        <f>NewSKULighting!I600</f>
        <v/>
      </c>
      <c r="J498" s="26">
        <f>NewSKULighting!J600</f>
        <v>0</v>
      </c>
      <c r="K498" s="26" t="str">
        <f>NewSKULighting!K600</f>
        <v/>
      </c>
      <c r="L498" s="26" t="str">
        <f>NewSKULighting!L600</f>
        <v/>
      </c>
      <c r="M498" s="26" t="str">
        <f>NewSKULighting!M600</f>
        <v>None</v>
      </c>
      <c r="N498" s="26">
        <f>NewSKULighting!N600</f>
        <v>0</v>
      </c>
      <c r="O498" s="26">
        <f>NewSKULighting!O600</f>
        <v>0</v>
      </c>
      <c r="P498" s="26">
        <f ca="1">NewSKULighting!P600</f>
        <v>0</v>
      </c>
      <c r="Q498" s="26">
        <f>NewSKULighting!Q600</f>
        <v>0</v>
      </c>
      <c r="R498" s="26">
        <f ca="1">NewSKULighting!R600</f>
        <v>0</v>
      </c>
      <c r="S498" s="26">
        <f>NewSKULighting!Y600</f>
        <v>0</v>
      </c>
      <c r="T498" s="26" t="str">
        <f ca="1">NewSKULighting!Z600</f>
        <v/>
      </c>
      <c r="U498" s="26">
        <f ca="1">NewSKULighting!AA600</f>
        <v>0</v>
      </c>
      <c r="V498" s="209" t="str">
        <f ca="1">NewSKULighting!AC600</f>
        <v/>
      </c>
      <c r="W498" s="209" t="str">
        <f ca="1">NewSKULighting!AD600</f>
        <v/>
      </c>
      <c r="X498" s="209" t="str">
        <f ca="1">NewSKULighting!AE600</f>
        <v/>
      </c>
      <c r="Y498" s="209">
        <f ca="1">NewSKULighting!AF600</f>
        <v>0</v>
      </c>
      <c r="Z498" s="209" t="str">
        <f>NewSKULighting!AH600</f>
        <v/>
      </c>
      <c r="AA498" s="209">
        <f>NewSKULighting!AI600</f>
        <v>0</v>
      </c>
      <c r="AB498" s="209" t="str">
        <f>NewSKULighting!AJ600</f>
        <v>NA</v>
      </c>
      <c r="AC498" s="209" t="str">
        <f>NewSKULighting!AK600</f>
        <v/>
      </c>
      <c r="AD498" s="209">
        <f ca="1">NewSKULighting!AL600</f>
        <v>0</v>
      </c>
    </row>
    <row r="499" spans="1:30" x14ac:dyDescent="0.35">
      <c r="A499" s="26">
        <f>NewSKULighting!A601</f>
        <v>0</v>
      </c>
      <c r="B499" s="26">
        <f>NewSKULighting!B601</f>
        <v>0</v>
      </c>
      <c r="C499" s="26">
        <f>NewSKULighting!C601</f>
        <v>0</v>
      </c>
      <c r="D499" s="26">
        <f>NewSKULighting!D601</f>
        <v>0</v>
      </c>
      <c r="E499" s="26">
        <f>NewSKULighting!E601</f>
        <v>0</v>
      </c>
      <c r="F499" s="26" t="str">
        <f ca="1">NewSKULighting!F601</f>
        <v/>
      </c>
      <c r="G499" s="26" t="str">
        <f>NewSKULighting!G601</f>
        <v>None</v>
      </c>
      <c r="H499" s="26">
        <f>NewSKULighting!H601</f>
        <v>0</v>
      </c>
      <c r="I499" s="26" t="str">
        <f>NewSKULighting!I601</f>
        <v/>
      </c>
      <c r="J499" s="26">
        <f>NewSKULighting!J601</f>
        <v>0</v>
      </c>
      <c r="K499" s="26" t="str">
        <f>NewSKULighting!K601</f>
        <v/>
      </c>
      <c r="L499" s="26" t="str">
        <f>NewSKULighting!L601</f>
        <v/>
      </c>
      <c r="M499" s="26" t="str">
        <f>NewSKULighting!M601</f>
        <v>None</v>
      </c>
      <c r="N499" s="26">
        <f>NewSKULighting!N601</f>
        <v>0</v>
      </c>
      <c r="O499" s="26">
        <f>NewSKULighting!O601</f>
        <v>0</v>
      </c>
      <c r="P499" s="26">
        <f ca="1">NewSKULighting!P601</f>
        <v>0</v>
      </c>
      <c r="Q499" s="26">
        <f>NewSKULighting!Q601</f>
        <v>0</v>
      </c>
      <c r="R499" s="26">
        <f ca="1">NewSKULighting!R601</f>
        <v>0</v>
      </c>
      <c r="S499" s="26">
        <f>NewSKULighting!Y601</f>
        <v>0</v>
      </c>
      <c r="T499" s="26" t="str">
        <f ca="1">NewSKULighting!Z601</f>
        <v/>
      </c>
      <c r="U499" s="26">
        <f ca="1">NewSKULighting!AA601</f>
        <v>0</v>
      </c>
      <c r="V499" s="209" t="str">
        <f ca="1">NewSKULighting!AC601</f>
        <v/>
      </c>
      <c r="W499" s="209" t="str">
        <f ca="1">NewSKULighting!AD601</f>
        <v/>
      </c>
      <c r="X499" s="209" t="str">
        <f ca="1">NewSKULighting!AE601</f>
        <v/>
      </c>
      <c r="Y499" s="209">
        <f ca="1">NewSKULighting!AF601</f>
        <v>0</v>
      </c>
      <c r="Z499" s="209" t="str">
        <f>NewSKULighting!AH601</f>
        <v/>
      </c>
      <c r="AA499" s="209">
        <f>NewSKULighting!AI601</f>
        <v>0</v>
      </c>
      <c r="AB499" s="209" t="str">
        <f>NewSKULighting!AJ601</f>
        <v>NA</v>
      </c>
      <c r="AC499" s="209" t="str">
        <f>NewSKULighting!AK601</f>
        <v/>
      </c>
      <c r="AD499" s="209">
        <f ca="1">NewSKULighting!AL601</f>
        <v>0</v>
      </c>
    </row>
    <row r="500" spans="1:30" x14ac:dyDescent="0.35">
      <c r="A500" s="26">
        <f>NewSKULighting!A602</f>
        <v>0</v>
      </c>
      <c r="B500" s="26">
        <f>NewSKULighting!B602</f>
        <v>0</v>
      </c>
      <c r="C500" s="26">
        <f>NewSKULighting!C602</f>
        <v>0</v>
      </c>
      <c r="D500" s="26">
        <f>NewSKULighting!D602</f>
        <v>0</v>
      </c>
      <c r="E500" s="26">
        <f>NewSKULighting!E602</f>
        <v>0</v>
      </c>
      <c r="F500" s="26" t="str">
        <f ca="1">NewSKULighting!F602</f>
        <v/>
      </c>
      <c r="G500" s="26" t="str">
        <f>NewSKULighting!G602</f>
        <v>None</v>
      </c>
      <c r="H500" s="26">
        <f>NewSKULighting!H602</f>
        <v>0</v>
      </c>
      <c r="I500" s="26" t="str">
        <f>NewSKULighting!I602</f>
        <v/>
      </c>
      <c r="J500" s="26">
        <f>NewSKULighting!J602</f>
        <v>0</v>
      </c>
      <c r="K500" s="26" t="str">
        <f>NewSKULighting!K602</f>
        <v/>
      </c>
      <c r="L500" s="26" t="str">
        <f>NewSKULighting!L602</f>
        <v/>
      </c>
      <c r="M500" s="26" t="str">
        <f>NewSKULighting!M602</f>
        <v>None</v>
      </c>
      <c r="N500" s="26">
        <f>NewSKULighting!N602</f>
        <v>0</v>
      </c>
      <c r="O500" s="26">
        <f>NewSKULighting!O602</f>
        <v>0</v>
      </c>
      <c r="P500" s="26">
        <f ca="1">NewSKULighting!P602</f>
        <v>0</v>
      </c>
      <c r="Q500" s="26">
        <f>NewSKULighting!Q602</f>
        <v>0</v>
      </c>
      <c r="R500" s="26">
        <f ca="1">NewSKULighting!R602</f>
        <v>0</v>
      </c>
      <c r="S500" s="26">
        <f>NewSKULighting!Y602</f>
        <v>0</v>
      </c>
      <c r="T500" s="26" t="str">
        <f ca="1">NewSKULighting!Z602</f>
        <v/>
      </c>
      <c r="U500" s="26">
        <f ca="1">NewSKULighting!AA602</f>
        <v>0</v>
      </c>
      <c r="V500" s="209" t="str">
        <f ca="1">NewSKULighting!AC602</f>
        <v/>
      </c>
      <c r="W500" s="209" t="str">
        <f ca="1">NewSKULighting!AD602</f>
        <v/>
      </c>
      <c r="X500" s="209" t="str">
        <f ca="1">NewSKULighting!AE602</f>
        <v/>
      </c>
      <c r="Y500" s="209">
        <f ca="1">NewSKULighting!AF602</f>
        <v>0</v>
      </c>
      <c r="Z500" s="209" t="str">
        <f>NewSKULighting!AH602</f>
        <v/>
      </c>
      <c r="AA500" s="209">
        <f>NewSKULighting!AI602</f>
        <v>0</v>
      </c>
      <c r="AB500" s="209" t="str">
        <f>NewSKULighting!AJ602</f>
        <v>NA</v>
      </c>
      <c r="AC500" s="209" t="str">
        <f>NewSKULighting!AK602</f>
        <v/>
      </c>
      <c r="AD500" s="209">
        <f ca="1">NewSKULighting!AL602</f>
        <v>0</v>
      </c>
    </row>
    <row r="501" spans="1:30" x14ac:dyDescent="0.35">
      <c r="A501" s="26">
        <f>NewSKULighting!A603</f>
        <v>0</v>
      </c>
      <c r="B501" s="26">
        <f>NewSKULighting!B603</f>
        <v>0</v>
      </c>
      <c r="C501" s="26">
        <f>NewSKULighting!C603</f>
        <v>0</v>
      </c>
      <c r="D501" s="26">
        <f>NewSKULighting!D603</f>
        <v>0</v>
      </c>
      <c r="E501" s="26">
        <f>NewSKULighting!E603</f>
        <v>0</v>
      </c>
      <c r="F501" s="26" t="str">
        <f ca="1">NewSKULighting!F603</f>
        <v/>
      </c>
      <c r="G501" s="26" t="str">
        <f>NewSKULighting!G603</f>
        <v>None</v>
      </c>
      <c r="H501" s="26">
        <f>NewSKULighting!H603</f>
        <v>0</v>
      </c>
      <c r="I501" s="26" t="str">
        <f>NewSKULighting!I603</f>
        <v/>
      </c>
      <c r="J501" s="26">
        <f>NewSKULighting!J603</f>
        <v>0</v>
      </c>
      <c r="K501" s="26" t="str">
        <f>NewSKULighting!K603</f>
        <v/>
      </c>
      <c r="L501" s="26" t="str">
        <f>NewSKULighting!L603</f>
        <v/>
      </c>
      <c r="M501" s="26" t="str">
        <f>NewSKULighting!M603</f>
        <v>None</v>
      </c>
      <c r="N501" s="26">
        <f>NewSKULighting!N603</f>
        <v>0</v>
      </c>
      <c r="O501" s="26">
        <f>NewSKULighting!O603</f>
        <v>0</v>
      </c>
      <c r="P501" s="26">
        <f ca="1">NewSKULighting!P603</f>
        <v>0</v>
      </c>
      <c r="Q501" s="26">
        <f>NewSKULighting!Q603</f>
        <v>0</v>
      </c>
      <c r="R501" s="26">
        <f ca="1">NewSKULighting!R603</f>
        <v>0</v>
      </c>
      <c r="S501" s="26">
        <f>NewSKULighting!Y603</f>
        <v>0</v>
      </c>
      <c r="T501" s="26" t="str">
        <f ca="1">NewSKULighting!Z603</f>
        <v/>
      </c>
      <c r="U501" s="26">
        <f ca="1">NewSKULighting!AA603</f>
        <v>0</v>
      </c>
      <c r="V501" s="209" t="str">
        <f ca="1">NewSKULighting!AC603</f>
        <v/>
      </c>
      <c r="W501" s="209" t="str">
        <f ca="1">NewSKULighting!AD603</f>
        <v/>
      </c>
      <c r="X501" s="209" t="str">
        <f ca="1">NewSKULighting!AE603</f>
        <v/>
      </c>
      <c r="Y501" s="209">
        <f ca="1">NewSKULighting!AF603</f>
        <v>0</v>
      </c>
      <c r="Z501" s="209" t="str">
        <f>NewSKULighting!AH603</f>
        <v/>
      </c>
      <c r="AA501" s="209">
        <f>NewSKULighting!AI603</f>
        <v>0</v>
      </c>
      <c r="AB501" s="209" t="str">
        <f>NewSKULighting!AJ603</f>
        <v>NA</v>
      </c>
      <c r="AC501" s="209" t="str">
        <f>NewSKULighting!AK603</f>
        <v/>
      </c>
      <c r="AD501" s="209">
        <f ca="1">NewSKULighting!AL603</f>
        <v>0</v>
      </c>
    </row>
    <row r="502" spans="1:30" x14ac:dyDescent="0.35">
      <c r="A502" s="26">
        <f>NewSKULighting!A604</f>
        <v>0</v>
      </c>
      <c r="B502" s="26">
        <f>NewSKULighting!B604</f>
        <v>0</v>
      </c>
      <c r="C502" s="26">
        <f>NewSKULighting!C604</f>
        <v>0</v>
      </c>
      <c r="D502" s="26">
        <f>NewSKULighting!D604</f>
        <v>0</v>
      </c>
      <c r="E502" s="26">
        <f>NewSKULighting!E604</f>
        <v>0</v>
      </c>
      <c r="F502" s="26" t="str">
        <f ca="1">NewSKULighting!F604</f>
        <v/>
      </c>
      <c r="G502" s="26" t="str">
        <f>NewSKULighting!G604</f>
        <v>None</v>
      </c>
      <c r="H502" s="26">
        <f>NewSKULighting!H604</f>
        <v>0</v>
      </c>
      <c r="I502" s="26" t="str">
        <f>NewSKULighting!I604</f>
        <v/>
      </c>
      <c r="J502" s="26">
        <f>NewSKULighting!J604</f>
        <v>0</v>
      </c>
      <c r="K502" s="26" t="str">
        <f>NewSKULighting!K604</f>
        <v/>
      </c>
      <c r="L502" s="26" t="str">
        <f>NewSKULighting!L604</f>
        <v/>
      </c>
      <c r="M502" s="26" t="str">
        <f>NewSKULighting!M604</f>
        <v>None</v>
      </c>
      <c r="N502" s="26">
        <f>NewSKULighting!N604</f>
        <v>0</v>
      </c>
      <c r="O502" s="26">
        <f>NewSKULighting!O604</f>
        <v>0</v>
      </c>
      <c r="P502" s="26">
        <f ca="1">NewSKULighting!P604</f>
        <v>0</v>
      </c>
      <c r="Q502" s="26">
        <f>NewSKULighting!Q604</f>
        <v>0</v>
      </c>
      <c r="R502" s="26">
        <f ca="1">NewSKULighting!R604</f>
        <v>0</v>
      </c>
      <c r="S502" s="26">
        <f>NewSKULighting!Y604</f>
        <v>0</v>
      </c>
      <c r="T502" s="26" t="str">
        <f ca="1">NewSKULighting!Z604</f>
        <v/>
      </c>
      <c r="U502" s="26">
        <f ca="1">NewSKULighting!AA604</f>
        <v>0</v>
      </c>
      <c r="V502" s="209" t="str">
        <f ca="1">NewSKULighting!AC604</f>
        <v/>
      </c>
      <c r="W502" s="209" t="str">
        <f ca="1">NewSKULighting!AD604</f>
        <v/>
      </c>
      <c r="X502" s="209" t="str">
        <f ca="1">NewSKULighting!AE604</f>
        <v/>
      </c>
      <c r="Y502" s="209">
        <f ca="1">NewSKULighting!AF604</f>
        <v>0</v>
      </c>
      <c r="Z502" s="209" t="str">
        <f>NewSKULighting!AH604</f>
        <v/>
      </c>
      <c r="AA502" s="209">
        <f>NewSKULighting!AI604</f>
        <v>0</v>
      </c>
      <c r="AB502" s="209" t="str">
        <f>NewSKULighting!AJ604</f>
        <v>NA</v>
      </c>
      <c r="AC502" s="209" t="str">
        <f>NewSKULighting!AK604</f>
        <v/>
      </c>
      <c r="AD502" s="209">
        <f ca="1">NewSKULighting!AL604</f>
        <v>0</v>
      </c>
    </row>
    <row r="503" spans="1:30" x14ac:dyDescent="0.35">
      <c r="A503" s="26">
        <f>NewSKULighting!A605</f>
        <v>0</v>
      </c>
      <c r="B503" s="26">
        <f>NewSKULighting!B605</f>
        <v>0</v>
      </c>
      <c r="C503" s="26">
        <f>NewSKULighting!C605</f>
        <v>0</v>
      </c>
      <c r="D503" s="26">
        <f>NewSKULighting!D605</f>
        <v>0</v>
      </c>
      <c r="E503" s="26">
        <f>NewSKULighting!E605</f>
        <v>0</v>
      </c>
      <c r="F503" s="26" t="str">
        <f ca="1">NewSKULighting!F605</f>
        <v/>
      </c>
      <c r="G503" s="26" t="str">
        <f>NewSKULighting!G605</f>
        <v>None</v>
      </c>
      <c r="H503" s="26">
        <f>NewSKULighting!H605</f>
        <v>0</v>
      </c>
      <c r="I503" s="26" t="str">
        <f>NewSKULighting!I605</f>
        <v/>
      </c>
      <c r="J503" s="26">
        <f>NewSKULighting!J605</f>
        <v>0</v>
      </c>
      <c r="K503" s="26" t="str">
        <f>NewSKULighting!K605</f>
        <v/>
      </c>
      <c r="L503" s="26" t="str">
        <f>NewSKULighting!L605</f>
        <v/>
      </c>
      <c r="M503" s="26" t="str">
        <f>NewSKULighting!M605</f>
        <v>None</v>
      </c>
      <c r="N503" s="26">
        <f>NewSKULighting!N605</f>
        <v>0</v>
      </c>
      <c r="O503" s="26">
        <f>NewSKULighting!O605</f>
        <v>0</v>
      </c>
      <c r="P503" s="26">
        <f ca="1">NewSKULighting!P605</f>
        <v>0</v>
      </c>
      <c r="Q503" s="26">
        <f>NewSKULighting!Q605</f>
        <v>0</v>
      </c>
      <c r="R503" s="26">
        <f ca="1">NewSKULighting!R605</f>
        <v>0</v>
      </c>
      <c r="S503" s="26">
        <f>NewSKULighting!Y605</f>
        <v>0</v>
      </c>
      <c r="T503" s="26" t="str">
        <f ca="1">NewSKULighting!Z605</f>
        <v/>
      </c>
      <c r="U503" s="26">
        <f ca="1">NewSKULighting!AA605</f>
        <v>0</v>
      </c>
      <c r="V503" s="209" t="str">
        <f ca="1">NewSKULighting!AC605</f>
        <v/>
      </c>
      <c r="W503" s="209" t="str">
        <f ca="1">NewSKULighting!AD605</f>
        <v/>
      </c>
      <c r="X503" s="209" t="str">
        <f ca="1">NewSKULighting!AE605</f>
        <v/>
      </c>
      <c r="Y503" s="209">
        <f ca="1">NewSKULighting!AF605</f>
        <v>0</v>
      </c>
      <c r="Z503" s="209" t="str">
        <f>NewSKULighting!AH605</f>
        <v/>
      </c>
      <c r="AA503" s="209">
        <f>NewSKULighting!AI605</f>
        <v>0</v>
      </c>
      <c r="AB503" s="209" t="str">
        <f>NewSKULighting!AJ605</f>
        <v>NA</v>
      </c>
      <c r="AC503" s="209" t="str">
        <f>NewSKULighting!AK605</f>
        <v/>
      </c>
      <c r="AD503" s="209">
        <f ca="1">NewSKULighting!AL605</f>
        <v>0</v>
      </c>
    </row>
    <row r="504" spans="1:30" x14ac:dyDescent="0.35">
      <c r="A504" s="26">
        <f>NewSKULighting!A606</f>
        <v>0</v>
      </c>
      <c r="B504" s="26">
        <f>NewSKULighting!B606</f>
        <v>0</v>
      </c>
      <c r="C504" s="26">
        <f>NewSKULighting!C606</f>
        <v>0</v>
      </c>
      <c r="D504" s="26">
        <f>NewSKULighting!D606</f>
        <v>0</v>
      </c>
      <c r="E504" s="26">
        <f>NewSKULighting!E606</f>
        <v>0</v>
      </c>
      <c r="F504" s="26" t="str">
        <f ca="1">NewSKULighting!F606</f>
        <v/>
      </c>
      <c r="G504" s="26" t="str">
        <f>NewSKULighting!G606</f>
        <v>None</v>
      </c>
      <c r="H504" s="26">
        <f>NewSKULighting!H606</f>
        <v>0</v>
      </c>
      <c r="I504" s="26" t="str">
        <f>NewSKULighting!I606</f>
        <v/>
      </c>
      <c r="J504" s="26">
        <f>NewSKULighting!J606</f>
        <v>0</v>
      </c>
      <c r="K504" s="26" t="str">
        <f>NewSKULighting!K606</f>
        <v/>
      </c>
      <c r="L504" s="26" t="str">
        <f>NewSKULighting!L606</f>
        <v/>
      </c>
      <c r="M504" s="26" t="str">
        <f>NewSKULighting!M606</f>
        <v>None</v>
      </c>
      <c r="N504" s="26">
        <f>NewSKULighting!N606</f>
        <v>0</v>
      </c>
      <c r="O504" s="26">
        <f>NewSKULighting!O606</f>
        <v>0</v>
      </c>
      <c r="P504" s="26">
        <f ca="1">NewSKULighting!P606</f>
        <v>0</v>
      </c>
      <c r="Q504" s="26">
        <f>NewSKULighting!Q606</f>
        <v>0</v>
      </c>
      <c r="R504" s="26">
        <f ca="1">NewSKULighting!R606</f>
        <v>0</v>
      </c>
      <c r="S504" s="26">
        <f>NewSKULighting!Y606</f>
        <v>0</v>
      </c>
      <c r="T504" s="26" t="str">
        <f ca="1">NewSKULighting!Z606</f>
        <v/>
      </c>
      <c r="U504" s="26">
        <f ca="1">NewSKULighting!AA606</f>
        <v>0</v>
      </c>
      <c r="V504" s="209" t="str">
        <f ca="1">NewSKULighting!AC606</f>
        <v/>
      </c>
      <c r="W504" s="209" t="str">
        <f ca="1">NewSKULighting!AD606</f>
        <v/>
      </c>
      <c r="X504" s="209" t="str">
        <f ca="1">NewSKULighting!AE606</f>
        <v/>
      </c>
      <c r="Y504" s="209">
        <f ca="1">NewSKULighting!AF606</f>
        <v>0</v>
      </c>
      <c r="Z504" s="209" t="str">
        <f>NewSKULighting!AH606</f>
        <v/>
      </c>
      <c r="AA504" s="209">
        <f>NewSKULighting!AI606</f>
        <v>0</v>
      </c>
      <c r="AB504" s="209" t="str">
        <f>NewSKULighting!AJ606</f>
        <v>NA</v>
      </c>
      <c r="AC504" s="209" t="str">
        <f>NewSKULighting!AK606</f>
        <v/>
      </c>
      <c r="AD504" s="209">
        <f ca="1">NewSKULighting!AL606</f>
        <v>0</v>
      </c>
    </row>
    <row r="505" spans="1:30" x14ac:dyDescent="0.35">
      <c r="A505" s="26">
        <f>NewSKULighting!A607</f>
        <v>0</v>
      </c>
      <c r="B505" s="26">
        <f>NewSKULighting!B607</f>
        <v>0</v>
      </c>
      <c r="C505" s="26">
        <f>NewSKULighting!C607</f>
        <v>0</v>
      </c>
      <c r="D505" s="26">
        <f>NewSKULighting!D607</f>
        <v>0</v>
      </c>
      <c r="E505" s="26">
        <f>NewSKULighting!E607</f>
        <v>0</v>
      </c>
      <c r="F505" s="26" t="str">
        <f ca="1">NewSKULighting!F607</f>
        <v/>
      </c>
      <c r="G505" s="26" t="str">
        <f>NewSKULighting!G607</f>
        <v>None</v>
      </c>
      <c r="H505" s="26">
        <f>NewSKULighting!H607</f>
        <v>0</v>
      </c>
      <c r="I505" s="26" t="str">
        <f>NewSKULighting!I607</f>
        <v/>
      </c>
      <c r="J505" s="26">
        <f>NewSKULighting!J607</f>
        <v>0</v>
      </c>
      <c r="K505" s="26" t="str">
        <f>NewSKULighting!K607</f>
        <v/>
      </c>
      <c r="L505" s="26" t="str">
        <f>NewSKULighting!L607</f>
        <v/>
      </c>
      <c r="M505" s="26" t="str">
        <f>NewSKULighting!M607</f>
        <v>None</v>
      </c>
      <c r="N505" s="26">
        <f>NewSKULighting!N607</f>
        <v>0</v>
      </c>
      <c r="O505" s="26">
        <f>NewSKULighting!O607</f>
        <v>0</v>
      </c>
      <c r="P505" s="26">
        <f ca="1">NewSKULighting!P607</f>
        <v>0</v>
      </c>
      <c r="Q505" s="26">
        <f>NewSKULighting!Q607</f>
        <v>0</v>
      </c>
      <c r="R505" s="26">
        <f ca="1">NewSKULighting!R607</f>
        <v>0</v>
      </c>
      <c r="S505" s="26">
        <f>NewSKULighting!Y607</f>
        <v>0</v>
      </c>
      <c r="T505" s="26" t="str">
        <f ca="1">NewSKULighting!Z607</f>
        <v/>
      </c>
      <c r="U505" s="26">
        <f ca="1">NewSKULighting!AA607</f>
        <v>0</v>
      </c>
      <c r="V505" s="209" t="str">
        <f ca="1">NewSKULighting!AC607</f>
        <v/>
      </c>
      <c r="W505" s="209" t="str">
        <f ca="1">NewSKULighting!AD607</f>
        <v/>
      </c>
      <c r="X505" s="209" t="str">
        <f ca="1">NewSKULighting!AE607</f>
        <v/>
      </c>
      <c r="Y505" s="209">
        <f ca="1">NewSKULighting!AF607</f>
        <v>0</v>
      </c>
      <c r="Z505" s="209" t="str">
        <f>NewSKULighting!AH607</f>
        <v/>
      </c>
      <c r="AA505" s="209">
        <f>NewSKULighting!AI607</f>
        <v>0</v>
      </c>
      <c r="AB505" s="209" t="str">
        <f>NewSKULighting!AJ607</f>
        <v>NA</v>
      </c>
      <c r="AC505" s="209" t="str">
        <f>NewSKULighting!AK607</f>
        <v/>
      </c>
      <c r="AD505" s="209">
        <f ca="1">NewSKULighting!AL607</f>
        <v>0</v>
      </c>
    </row>
    <row r="506" spans="1:30" x14ac:dyDescent="0.35">
      <c r="A506" s="26">
        <f>NewSKULighting!A608</f>
        <v>0</v>
      </c>
      <c r="B506" s="26">
        <f>NewSKULighting!B608</f>
        <v>0</v>
      </c>
      <c r="C506" s="26">
        <f>NewSKULighting!C608</f>
        <v>0</v>
      </c>
      <c r="D506" s="26">
        <f>NewSKULighting!D608</f>
        <v>0</v>
      </c>
      <c r="E506" s="26">
        <f>NewSKULighting!E608</f>
        <v>0</v>
      </c>
      <c r="F506" s="26" t="str">
        <f ca="1">NewSKULighting!F608</f>
        <v/>
      </c>
      <c r="G506" s="26" t="str">
        <f>NewSKULighting!G608</f>
        <v>None</v>
      </c>
      <c r="H506" s="26">
        <f>NewSKULighting!H608</f>
        <v>0</v>
      </c>
      <c r="I506" s="26" t="str">
        <f>NewSKULighting!I608</f>
        <v/>
      </c>
      <c r="J506" s="26">
        <f>NewSKULighting!J608</f>
        <v>0</v>
      </c>
      <c r="K506" s="26" t="str">
        <f>NewSKULighting!K608</f>
        <v/>
      </c>
      <c r="L506" s="26" t="str">
        <f>NewSKULighting!L608</f>
        <v/>
      </c>
      <c r="M506" s="26" t="str">
        <f>NewSKULighting!M608</f>
        <v>None</v>
      </c>
      <c r="N506" s="26">
        <f>NewSKULighting!N608</f>
        <v>0</v>
      </c>
      <c r="O506" s="26">
        <f>NewSKULighting!O608</f>
        <v>0</v>
      </c>
      <c r="P506" s="26">
        <f ca="1">NewSKULighting!P608</f>
        <v>0</v>
      </c>
      <c r="Q506" s="26">
        <f>NewSKULighting!Q608</f>
        <v>0</v>
      </c>
      <c r="R506" s="26">
        <f ca="1">NewSKULighting!R608</f>
        <v>0</v>
      </c>
      <c r="S506" s="26">
        <f>NewSKULighting!Y608</f>
        <v>0</v>
      </c>
      <c r="T506" s="26" t="str">
        <f ca="1">NewSKULighting!Z608</f>
        <v/>
      </c>
      <c r="U506" s="26">
        <f ca="1">NewSKULighting!AA608</f>
        <v>0</v>
      </c>
      <c r="V506" s="209" t="str">
        <f ca="1">NewSKULighting!AC608</f>
        <v/>
      </c>
      <c r="W506" s="209" t="str">
        <f ca="1">NewSKULighting!AD608</f>
        <v/>
      </c>
      <c r="X506" s="209" t="str">
        <f ca="1">NewSKULighting!AE608</f>
        <v/>
      </c>
      <c r="Y506" s="209">
        <f ca="1">NewSKULighting!AF608</f>
        <v>0</v>
      </c>
      <c r="Z506" s="209" t="str">
        <f>NewSKULighting!AH608</f>
        <v/>
      </c>
      <c r="AA506" s="209">
        <f>NewSKULighting!AI608</f>
        <v>0</v>
      </c>
      <c r="AB506" s="209" t="str">
        <f>NewSKULighting!AJ608</f>
        <v>NA</v>
      </c>
      <c r="AC506" s="209" t="str">
        <f>NewSKULighting!AK608</f>
        <v/>
      </c>
      <c r="AD506" s="209">
        <f ca="1">NewSKULighting!AL608</f>
        <v>0</v>
      </c>
    </row>
    <row r="507" spans="1:30" x14ac:dyDescent="0.35">
      <c r="A507" s="26">
        <f>NewSKULighting!A609</f>
        <v>0</v>
      </c>
      <c r="B507" s="26">
        <f>NewSKULighting!B609</f>
        <v>0</v>
      </c>
      <c r="C507" s="26">
        <f>NewSKULighting!C609</f>
        <v>0</v>
      </c>
      <c r="D507" s="26">
        <f>NewSKULighting!D609</f>
        <v>0</v>
      </c>
      <c r="E507" s="26">
        <f>NewSKULighting!E609</f>
        <v>0</v>
      </c>
      <c r="F507" s="26" t="str">
        <f ca="1">NewSKULighting!F609</f>
        <v/>
      </c>
      <c r="G507" s="26" t="str">
        <f>NewSKULighting!G609</f>
        <v>None</v>
      </c>
      <c r="H507" s="26">
        <f>NewSKULighting!H609</f>
        <v>0</v>
      </c>
      <c r="I507" s="26" t="str">
        <f>NewSKULighting!I609</f>
        <v/>
      </c>
      <c r="J507" s="26">
        <f>NewSKULighting!J609</f>
        <v>0</v>
      </c>
      <c r="K507" s="26" t="str">
        <f>NewSKULighting!K609</f>
        <v/>
      </c>
      <c r="L507" s="26" t="str">
        <f>NewSKULighting!L609</f>
        <v/>
      </c>
      <c r="M507" s="26" t="str">
        <f>NewSKULighting!M609</f>
        <v>None</v>
      </c>
      <c r="N507" s="26">
        <f>NewSKULighting!N609</f>
        <v>0</v>
      </c>
      <c r="O507" s="26">
        <f>NewSKULighting!O609</f>
        <v>0</v>
      </c>
      <c r="P507" s="26">
        <f ca="1">NewSKULighting!P609</f>
        <v>0</v>
      </c>
      <c r="Q507" s="26">
        <f>NewSKULighting!Q609</f>
        <v>0</v>
      </c>
      <c r="R507" s="26">
        <f ca="1">NewSKULighting!R609</f>
        <v>0</v>
      </c>
      <c r="S507" s="26">
        <f>NewSKULighting!Y609</f>
        <v>0</v>
      </c>
      <c r="T507" s="26" t="str">
        <f ca="1">NewSKULighting!Z609</f>
        <v/>
      </c>
      <c r="U507" s="26">
        <f ca="1">NewSKULighting!AA609</f>
        <v>0</v>
      </c>
      <c r="V507" s="209" t="str">
        <f ca="1">NewSKULighting!AC609</f>
        <v/>
      </c>
      <c r="W507" s="209" t="str">
        <f ca="1">NewSKULighting!AD609</f>
        <v/>
      </c>
      <c r="X507" s="209" t="str">
        <f ca="1">NewSKULighting!AE609</f>
        <v/>
      </c>
      <c r="Y507" s="209">
        <f ca="1">NewSKULighting!AF609</f>
        <v>0</v>
      </c>
      <c r="Z507" s="209" t="str">
        <f>NewSKULighting!AH609</f>
        <v/>
      </c>
      <c r="AA507" s="209">
        <f>NewSKULighting!AI609</f>
        <v>0</v>
      </c>
      <c r="AB507" s="209" t="str">
        <f>NewSKULighting!AJ609</f>
        <v>NA</v>
      </c>
      <c r="AC507" s="209" t="str">
        <f>NewSKULighting!AK609</f>
        <v/>
      </c>
      <c r="AD507" s="209">
        <f ca="1">NewSKULighting!AL609</f>
        <v>0</v>
      </c>
    </row>
    <row r="508" spans="1:30" x14ac:dyDescent="0.35">
      <c r="A508" s="26">
        <f>NewSKULighting!A610</f>
        <v>0</v>
      </c>
      <c r="B508" s="26">
        <f>NewSKULighting!B610</f>
        <v>0</v>
      </c>
      <c r="C508" s="26">
        <f>NewSKULighting!C610</f>
        <v>0</v>
      </c>
      <c r="D508" s="26">
        <f>NewSKULighting!D610</f>
        <v>0</v>
      </c>
      <c r="E508" s="26">
        <f>NewSKULighting!E610</f>
        <v>0</v>
      </c>
      <c r="F508" s="26" t="str">
        <f ca="1">NewSKULighting!F610</f>
        <v/>
      </c>
      <c r="G508" s="26" t="str">
        <f>NewSKULighting!G610</f>
        <v>None</v>
      </c>
      <c r="H508" s="26">
        <f>NewSKULighting!H610</f>
        <v>0</v>
      </c>
      <c r="I508" s="26" t="str">
        <f>NewSKULighting!I610</f>
        <v/>
      </c>
      <c r="J508" s="26">
        <f>NewSKULighting!J610</f>
        <v>0</v>
      </c>
      <c r="K508" s="26" t="str">
        <f>NewSKULighting!K610</f>
        <v/>
      </c>
      <c r="L508" s="26" t="str">
        <f>NewSKULighting!L610</f>
        <v/>
      </c>
      <c r="M508" s="26" t="str">
        <f>NewSKULighting!M610</f>
        <v>None</v>
      </c>
      <c r="N508" s="26">
        <f>NewSKULighting!N610</f>
        <v>0</v>
      </c>
      <c r="O508" s="26">
        <f>NewSKULighting!O610</f>
        <v>0</v>
      </c>
      <c r="P508" s="26">
        <f ca="1">NewSKULighting!P610</f>
        <v>0</v>
      </c>
      <c r="Q508" s="26">
        <f>NewSKULighting!Q610</f>
        <v>0</v>
      </c>
      <c r="R508" s="26">
        <f ca="1">NewSKULighting!R610</f>
        <v>0</v>
      </c>
      <c r="S508" s="26">
        <f>NewSKULighting!Y610</f>
        <v>0</v>
      </c>
      <c r="T508" s="26" t="str">
        <f ca="1">NewSKULighting!Z610</f>
        <v/>
      </c>
      <c r="U508" s="26">
        <f ca="1">NewSKULighting!AA610</f>
        <v>0</v>
      </c>
      <c r="V508" s="209" t="str">
        <f ca="1">NewSKULighting!AC610</f>
        <v/>
      </c>
      <c r="W508" s="209" t="str">
        <f ca="1">NewSKULighting!AD610</f>
        <v/>
      </c>
      <c r="X508" s="209" t="str">
        <f ca="1">NewSKULighting!AE610</f>
        <v/>
      </c>
      <c r="Y508" s="209">
        <f ca="1">NewSKULighting!AF610</f>
        <v>0</v>
      </c>
      <c r="Z508" s="209" t="str">
        <f>NewSKULighting!AH610</f>
        <v/>
      </c>
      <c r="AA508" s="209">
        <f>NewSKULighting!AI610</f>
        <v>0</v>
      </c>
      <c r="AB508" s="209" t="str">
        <f>NewSKULighting!AJ610</f>
        <v>NA</v>
      </c>
      <c r="AC508" s="209" t="str">
        <f>NewSKULighting!AK610</f>
        <v/>
      </c>
      <c r="AD508" s="209">
        <f ca="1">NewSKULighting!AL610</f>
        <v>0</v>
      </c>
    </row>
    <row r="509" spans="1:30" x14ac:dyDescent="0.35">
      <c r="A509" s="26">
        <f>NewSKULighting!A611</f>
        <v>0</v>
      </c>
      <c r="B509" s="26">
        <f>NewSKULighting!B611</f>
        <v>0</v>
      </c>
      <c r="C509" s="26">
        <f>NewSKULighting!C611</f>
        <v>0</v>
      </c>
      <c r="D509" s="26">
        <f>NewSKULighting!D611</f>
        <v>0</v>
      </c>
      <c r="E509" s="26">
        <f>NewSKULighting!E611</f>
        <v>0</v>
      </c>
      <c r="F509" s="26" t="str">
        <f ca="1">NewSKULighting!F611</f>
        <v/>
      </c>
      <c r="G509" s="26" t="str">
        <f>NewSKULighting!G611</f>
        <v>None</v>
      </c>
      <c r="H509" s="26">
        <f>NewSKULighting!H611</f>
        <v>0</v>
      </c>
      <c r="I509" s="26" t="str">
        <f>NewSKULighting!I611</f>
        <v/>
      </c>
      <c r="J509" s="26">
        <f>NewSKULighting!J611</f>
        <v>0</v>
      </c>
      <c r="K509" s="26" t="str">
        <f>NewSKULighting!K611</f>
        <v/>
      </c>
      <c r="L509" s="26" t="str">
        <f>NewSKULighting!L611</f>
        <v/>
      </c>
      <c r="M509" s="26" t="str">
        <f>NewSKULighting!M611</f>
        <v>None</v>
      </c>
      <c r="N509" s="26">
        <f>NewSKULighting!N611</f>
        <v>0</v>
      </c>
      <c r="O509" s="26">
        <f>NewSKULighting!O611</f>
        <v>0</v>
      </c>
      <c r="P509" s="26">
        <f ca="1">NewSKULighting!P611</f>
        <v>0</v>
      </c>
      <c r="Q509" s="26">
        <f>NewSKULighting!Q611</f>
        <v>0</v>
      </c>
      <c r="R509" s="26">
        <f ca="1">NewSKULighting!R611</f>
        <v>0</v>
      </c>
      <c r="S509" s="26">
        <f>NewSKULighting!Y611</f>
        <v>0</v>
      </c>
      <c r="T509" s="26" t="str">
        <f ca="1">NewSKULighting!Z611</f>
        <v/>
      </c>
      <c r="U509" s="26">
        <f ca="1">NewSKULighting!AA611</f>
        <v>0</v>
      </c>
      <c r="V509" s="209" t="str">
        <f ca="1">NewSKULighting!AC611</f>
        <v/>
      </c>
      <c r="W509" s="209" t="str">
        <f ca="1">NewSKULighting!AD611</f>
        <v/>
      </c>
      <c r="X509" s="209" t="str">
        <f ca="1">NewSKULighting!AE611</f>
        <v/>
      </c>
      <c r="Y509" s="209">
        <f ca="1">NewSKULighting!AF611</f>
        <v>0</v>
      </c>
      <c r="Z509" s="209" t="str">
        <f>NewSKULighting!AH611</f>
        <v/>
      </c>
      <c r="AA509" s="209">
        <f>NewSKULighting!AI611</f>
        <v>0</v>
      </c>
      <c r="AB509" s="209" t="str">
        <f>NewSKULighting!AJ611</f>
        <v>NA</v>
      </c>
      <c r="AC509" s="209" t="str">
        <f>NewSKULighting!AK611</f>
        <v/>
      </c>
      <c r="AD509" s="209">
        <f ca="1">NewSKULighting!AL611</f>
        <v>0</v>
      </c>
    </row>
    <row r="510" spans="1:30" x14ac:dyDescent="0.35">
      <c r="A510" s="26">
        <f>NewSKULighting!A612</f>
        <v>0</v>
      </c>
      <c r="B510" s="26">
        <f>NewSKULighting!B612</f>
        <v>0</v>
      </c>
      <c r="C510" s="26">
        <f>NewSKULighting!C612</f>
        <v>0</v>
      </c>
      <c r="D510" s="26">
        <f>NewSKULighting!D612</f>
        <v>0</v>
      </c>
      <c r="E510" s="26">
        <f>NewSKULighting!E612</f>
        <v>0</v>
      </c>
      <c r="F510" s="26" t="str">
        <f ca="1">NewSKULighting!F612</f>
        <v/>
      </c>
      <c r="G510" s="26" t="str">
        <f>NewSKULighting!G612</f>
        <v>None</v>
      </c>
      <c r="H510" s="26">
        <f>NewSKULighting!H612</f>
        <v>0</v>
      </c>
      <c r="I510" s="26" t="str">
        <f>NewSKULighting!I612</f>
        <v/>
      </c>
      <c r="J510" s="26">
        <f>NewSKULighting!J612</f>
        <v>0</v>
      </c>
      <c r="K510" s="26" t="str">
        <f>NewSKULighting!K612</f>
        <v/>
      </c>
      <c r="L510" s="26" t="str">
        <f>NewSKULighting!L612</f>
        <v/>
      </c>
      <c r="M510" s="26" t="str">
        <f>NewSKULighting!M612</f>
        <v>None</v>
      </c>
      <c r="N510" s="26">
        <f>NewSKULighting!N612</f>
        <v>0</v>
      </c>
      <c r="O510" s="26">
        <f>NewSKULighting!O612</f>
        <v>0</v>
      </c>
      <c r="P510" s="26">
        <f ca="1">NewSKULighting!P612</f>
        <v>0</v>
      </c>
      <c r="Q510" s="26">
        <f>NewSKULighting!Q612</f>
        <v>0</v>
      </c>
      <c r="R510" s="26">
        <f ca="1">NewSKULighting!R612</f>
        <v>0</v>
      </c>
      <c r="S510" s="26">
        <f>NewSKULighting!Y612</f>
        <v>0</v>
      </c>
      <c r="T510" s="26" t="str">
        <f ca="1">NewSKULighting!Z612</f>
        <v/>
      </c>
      <c r="U510" s="26">
        <f ca="1">NewSKULighting!AA612</f>
        <v>0</v>
      </c>
      <c r="V510" s="209" t="str">
        <f ca="1">NewSKULighting!AC612</f>
        <v/>
      </c>
      <c r="W510" s="209" t="str">
        <f ca="1">NewSKULighting!AD612</f>
        <v/>
      </c>
      <c r="X510" s="209" t="str">
        <f ca="1">NewSKULighting!AE612</f>
        <v/>
      </c>
      <c r="Y510" s="209">
        <f ca="1">NewSKULighting!AF612</f>
        <v>0</v>
      </c>
      <c r="Z510" s="209" t="str">
        <f>NewSKULighting!AH612</f>
        <v/>
      </c>
      <c r="AA510" s="209">
        <f>NewSKULighting!AI612</f>
        <v>0</v>
      </c>
      <c r="AB510" s="209" t="str">
        <f>NewSKULighting!AJ612</f>
        <v>NA</v>
      </c>
      <c r="AC510" s="209" t="str">
        <f>NewSKULighting!AK612</f>
        <v/>
      </c>
      <c r="AD510" s="209">
        <f ca="1">NewSKULighting!AL612</f>
        <v>0</v>
      </c>
    </row>
  </sheetData>
  <sheetProtection algorithmName="SHA-512" hashValue="PkofWjvDyOa3xL6FwHXdiA+dJMCm44DFylqiQ27p8RvkO0DMNoypYEGhGcbp2SdBrThKWsDwWJAa0RWMw1jx0g==" saltValue="1Npel2GfWfqpI8pTr+O61A==" spinCount="100000" sheet="1" objects="1" scenarios="1"/>
  <mergeCells count="8">
    <mergeCell ref="Z10:AC10"/>
    <mergeCell ref="D11:E11"/>
    <mergeCell ref="J5:J9"/>
    <mergeCell ref="N9:O9"/>
    <mergeCell ref="C10:E10"/>
    <mergeCell ref="H10:M10"/>
    <mergeCell ref="N10:U10"/>
    <mergeCell ref="V10:Y1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2850-A771-46F3-96DC-977DE5B189BA}">
  <sheetPr>
    <tabColor theme="9" tint="-0.249977111117893"/>
  </sheetPr>
  <dimension ref="A1:R62"/>
  <sheetViews>
    <sheetView workbookViewId="0">
      <selection activeCell="E10" sqref="E10"/>
    </sheetView>
  </sheetViews>
  <sheetFormatPr defaultRowHeight="14.5" x14ac:dyDescent="0.35"/>
  <cols>
    <col min="1" max="1" width="13.1796875" bestFit="1" customWidth="1"/>
    <col min="2" max="2" width="24" bestFit="1" customWidth="1"/>
    <col min="3" max="3" width="20.7265625" customWidth="1"/>
    <col min="4" max="4" width="14.7265625" bestFit="1" customWidth="1"/>
    <col min="5" max="5" width="18.81640625" bestFit="1" customWidth="1"/>
    <col min="6" max="6" width="20.453125" bestFit="1" customWidth="1"/>
    <col min="7" max="7" width="16" bestFit="1" customWidth="1"/>
    <col min="8" max="12" width="19.453125" bestFit="1" customWidth="1"/>
    <col min="18" max="18" width="14.453125" customWidth="1"/>
  </cols>
  <sheetData>
    <row r="1" spans="1:18" ht="21.5" thickBot="1" x14ac:dyDescent="0.55000000000000004">
      <c r="A1" s="548" t="s">
        <v>1865</v>
      </c>
      <c r="B1" s="548"/>
      <c r="C1" s="548"/>
      <c r="D1" s="548"/>
      <c r="E1" s="548"/>
      <c r="F1" s="548"/>
    </row>
    <row r="2" spans="1:18" ht="18.5" x14ac:dyDescent="0.45">
      <c r="A2" s="549" t="s">
        <v>1866</v>
      </c>
      <c r="B2" s="549"/>
      <c r="C2" s="549"/>
      <c r="D2" s="549"/>
      <c r="E2" s="5"/>
      <c r="F2" s="5"/>
      <c r="K2" s="232" t="s">
        <v>1852</v>
      </c>
      <c r="L2" s="232"/>
      <c r="M2" s="232"/>
      <c r="N2" s="232"/>
      <c r="O2" s="232"/>
      <c r="P2" s="232"/>
      <c r="Q2" s="232"/>
      <c r="R2" s="232"/>
    </row>
    <row r="3" spans="1:18" ht="19" thickBot="1" x14ac:dyDescent="0.5">
      <c r="A3" s="549" t="s">
        <v>2387</v>
      </c>
      <c r="B3" s="549"/>
      <c r="C3" s="549"/>
      <c r="D3" s="549"/>
      <c r="E3" s="5"/>
      <c r="F3" s="5"/>
      <c r="K3" s="212" t="s">
        <v>1853</v>
      </c>
      <c r="L3" s="545" t="s">
        <v>1854</v>
      </c>
      <c r="M3" s="546"/>
      <c r="N3" s="545" t="s">
        <v>1855</v>
      </c>
      <c r="O3" s="547"/>
      <c r="P3" s="546"/>
    </row>
    <row r="4" spans="1:18" ht="30" customHeight="1" thickBot="1" x14ac:dyDescent="0.4">
      <c r="A4" s="211" t="s">
        <v>75</v>
      </c>
      <c r="B4" s="211" t="s">
        <v>1846</v>
      </c>
      <c r="C4" s="211" t="s">
        <v>1851</v>
      </c>
      <c r="D4" s="211" t="s">
        <v>68</v>
      </c>
      <c r="E4" t="s">
        <v>1847</v>
      </c>
      <c r="F4" t="s">
        <v>1848</v>
      </c>
      <c r="G4" t="s">
        <v>1849</v>
      </c>
      <c r="H4" t="s">
        <v>1850</v>
      </c>
      <c r="K4" s="213" t="s">
        <v>75</v>
      </c>
      <c r="L4" s="213" t="s">
        <v>71</v>
      </c>
      <c r="M4" s="214" t="s">
        <v>62</v>
      </c>
      <c r="N4" s="213" t="s">
        <v>688</v>
      </c>
      <c r="O4" s="215" t="s">
        <v>62</v>
      </c>
      <c r="P4" s="214" t="s">
        <v>1856</v>
      </c>
      <c r="R4" s="216" t="s">
        <v>1857</v>
      </c>
    </row>
    <row r="5" spans="1:18" ht="15.5" thickTop="1" thickBot="1" x14ac:dyDescent="0.4">
      <c r="K5" s="223">
        <f>A5</f>
        <v>0</v>
      </c>
      <c r="L5" s="217" t="str">
        <f>IF(B5&lt;&gt;"",RIGHT(B5,LEN(B5)-1),"")</f>
        <v/>
      </c>
      <c r="M5" s="218">
        <f>E5</f>
        <v>0</v>
      </c>
      <c r="N5" s="219">
        <f>C5</f>
        <v>0</v>
      </c>
      <c r="O5" s="220">
        <f>F5</f>
        <v>0</v>
      </c>
      <c r="P5" s="221">
        <f>D5</f>
        <v>0</v>
      </c>
      <c r="R5" s="222">
        <f>G5</f>
        <v>0</v>
      </c>
    </row>
    <row r="6" spans="1:18" ht="15" thickBot="1" x14ac:dyDescent="0.4">
      <c r="K6" s="223">
        <f t="shared" ref="K6:K62" si="0">A6</f>
        <v>0</v>
      </c>
      <c r="L6" s="217" t="str">
        <f t="shared" ref="L6:L62" si="1">IF(B6&lt;&gt;"",RIGHT(B6,LEN(B6)-1),"")</f>
        <v/>
      </c>
      <c r="M6" s="218">
        <f t="shared" ref="M6:M62" si="2">E6</f>
        <v>0</v>
      </c>
      <c r="N6" s="219">
        <f t="shared" ref="N6:N62" si="3">C6</f>
        <v>0</v>
      </c>
      <c r="O6" s="220">
        <f t="shared" ref="O6:O62" si="4">F6</f>
        <v>0</v>
      </c>
      <c r="P6" s="221">
        <f t="shared" ref="P6:P62" si="5">D6</f>
        <v>0</v>
      </c>
      <c r="R6" s="222">
        <f t="shared" ref="R6:R62" si="6">G6</f>
        <v>0</v>
      </c>
    </row>
    <row r="7" spans="1:18" ht="15" thickBot="1" x14ac:dyDescent="0.4">
      <c r="K7" s="223">
        <f t="shared" si="0"/>
        <v>0</v>
      </c>
      <c r="L7" s="217" t="str">
        <f t="shared" si="1"/>
        <v/>
      </c>
      <c r="M7" s="218">
        <f t="shared" si="2"/>
        <v>0</v>
      </c>
      <c r="N7" s="219">
        <f t="shared" si="3"/>
        <v>0</v>
      </c>
      <c r="O7" s="220">
        <f t="shared" si="4"/>
        <v>0</v>
      </c>
      <c r="P7" s="221">
        <f t="shared" si="5"/>
        <v>0</v>
      </c>
      <c r="R7" s="222">
        <f t="shared" si="6"/>
        <v>0</v>
      </c>
    </row>
    <row r="8" spans="1:18" ht="15" thickBot="1" x14ac:dyDescent="0.4">
      <c r="K8" s="223">
        <f t="shared" si="0"/>
        <v>0</v>
      </c>
      <c r="L8" s="217" t="str">
        <f t="shared" si="1"/>
        <v/>
      </c>
      <c r="M8" s="218">
        <f t="shared" si="2"/>
        <v>0</v>
      </c>
      <c r="N8" s="219">
        <f t="shared" si="3"/>
        <v>0</v>
      </c>
      <c r="O8" s="220">
        <f t="shared" si="4"/>
        <v>0</v>
      </c>
      <c r="P8" s="221">
        <f t="shared" si="5"/>
        <v>0</v>
      </c>
      <c r="R8" s="222">
        <f t="shared" si="6"/>
        <v>0</v>
      </c>
    </row>
    <row r="9" spans="1:18" ht="15" thickBot="1" x14ac:dyDescent="0.4">
      <c r="K9" s="223">
        <f t="shared" si="0"/>
        <v>0</v>
      </c>
      <c r="L9" s="217" t="str">
        <f t="shared" si="1"/>
        <v/>
      </c>
      <c r="M9" s="218">
        <f t="shared" si="2"/>
        <v>0</v>
      </c>
      <c r="N9" s="219">
        <f t="shared" si="3"/>
        <v>0</v>
      </c>
      <c r="O9" s="220">
        <f t="shared" si="4"/>
        <v>0</v>
      </c>
      <c r="P9" s="221">
        <f t="shared" si="5"/>
        <v>0</v>
      </c>
      <c r="R9" s="222">
        <f t="shared" si="6"/>
        <v>0</v>
      </c>
    </row>
    <row r="10" spans="1:18" ht="15" thickBot="1" x14ac:dyDescent="0.4">
      <c r="K10" s="223">
        <f t="shared" si="0"/>
        <v>0</v>
      </c>
      <c r="L10" s="217" t="str">
        <f t="shared" si="1"/>
        <v/>
      </c>
      <c r="M10" s="218">
        <f t="shared" si="2"/>
        <v>0</v>
      </c>
      <c r="N10" s="219">
        <f t="shared" si="3"/>
        <v>0</v>
      </c>
      <c r="O10" s="220">
        <f t="shared" si="4"/>
        <v>0</v>
      </c>
      <c r="P10" s="221">
        <f t="shared" si="5"/>
        <v>0</v>
      </c>
      <c r="R10" s="222">
        <f t="shared" si="6"/>
        <v>0</v>
      </c>
    </row>
    <row r="11" spans="1:18" ht="15" thickBot="1" x14ac:dyDescent="0.4">
      <c r="K11" s="223">
        <f t="shared" si="0"/>
        <v>0</v>
      </c>
      <c r="L11" s="217" t="str">
        <f t="shared" si="1"/>
        <v/>
      </c>
      <c r="M11" s="218">
        <f t="shared" si="2"/>
        <v>0</v>
      </c>
      <c r="N11" s="219">
        <f t="shared" si="3"/>
        <v>0</v>
      </c>
      <c r="O11" s="220">
        <f t="shared" si="4"/>
        <v>0</v>
      </c>
      <c r="P11" s="221">
        <f t="shared" si="5"/>
        <v>0</v>
      </c>
      <c r="R11" s="222">
        <f t="shared" si="6"/>
        <v>0</v>
      </c>
    </row>
    <row r="12" spans="1:18" ht="15" thickBot="1" x14ac:dyDescent="0.4">
      <c r="K12" s="223">
        <f t="shared" si="0"/>
        <v>0</v>
      </c>
      <c r="L12" s="217" t="str">
        <f t="shared" si="1"/>
        <v/>
      </c>
      <c r="M12" s="218">
        <f t="shared" si="2"/>
        <v>0</v>
      </c>
      <c r="N12" s="219">
        <f t="shared" si="3"/>
        <v>0</v>
      </c>
      <c r="O12" s="220">
        <f t="shared" si="4"/>
        <v>0</v>
      </c>
      <c r="P12" s="221">
        <f t="shared" si="5"/>
        <v>0</v>
      </c>
      <c r="R12" s="222">
        <f t="shared" si="6"/>
        <v>0</v>
      </c>
    </row>
    <row r="13" spans="1:18" ht="15" thickBot="1" x14ac:dyDescent="0.4">
      <c r="K13" s="223">
        <f t="shared" si="0"/>
        <v>0</v>
      </c>
      <c r="L13" s="217" t="str">
        <f t="shared" si="1"/>
        <v/>
      </c>
      <c r="M13" s="218">
        <f t="shared" si="2"/>
        <v>0</v>
      </c>
      <c r="N13" s="219">
        <f t="shared" si="3"/>
        <v>0</v>
      </c>
      <c r="O13" s="220">
        <f t="shared" si="4"/>
        <v>0</v>
      </c>
      <c r="P13" s="221">
        <f t="shared" si="5"/>
        <v>0</v>
      </c>
      <c r="R13" s="222">
        <f t="shared" si="6"/>
        <v>0</v>
      </c>
    </row>
    <row r="14" spans="1:18" ht="15" thickBot="1" x14ac:dyDescent="0.4">
      <c r="K14" s="223">
        <f t="shared" si="0"/>
        <v>0</v>
      </c>
      <c r="L14" s="217" t="str">
        <f t="shared" si="1"/>
        <v/>
      </c>
      <c r="M14" s="218">
        <f t="shared" si="2"/>
        <v>0</v>
      </c>
      <c r="N14" s="219">
        <f t="shared" si="3"/>
        <v>0</v>
      </c>
      <c r="O14" s="220">
        <f t="shared" si="4"/>
        <v>0</v>
      </c>
      <c r="P14" s="221">
        <f t="shared" si="5"/>
        <v>0</v>
      </c>
      <c r="R14" s="222">
        <f t="shared" si="6"/>
        <v>0</v>
      </c>
    </row>
    <row r="15" spans="1:18" ht="15" thickBot="1" x14ac:dyDescent="0.4">
      <c r="K15" s="223">
        <f t="shared" si="0"/>
        <v>0</v>
      </c>
      <c r="L15" s="217" t="str">
        <f t="shared" si="1"/>
        <v/>
      </c>
      <c r="M15" s="218">
        <f t="shared" si="2"/>
        <v>0</v>
      </c>
      <c r="N15" s="219">
        <f t="shared" si="3"/>
        <v>0</v>
      </c>
      <c r="O15" s="220">
        <f t="shared" si="4"/>
        <v>0</v>
      </c>
      <c r="P15" s="221">
        <f t="shared" si="5"/>
        <v>0</v>
      </c>
      <c r="R15" s="222">
        <f t="shared" si="6"/>
        <v>0</v>
      </c>
    </row>
    <row r="16" spans="1:18" ht="15" thickBot="1" x14ac:dyDescent="0.4">
      <c r="K16" s="223">
        <f t="shared" si="0"/>
        <v>0</v>
      </c>
      <c r="L16" s="217" t="str">
        <f t="shared" si="1"/>
        <v/>
      </c>
      <c r="M16" s="218">
        <f t="shared" si="2"/>
        <v>0</v>
      </c>
      <c r="N16" s="219">
        <f t="shared" si="3"/>
        <v>0</v>
      </c>
      <c r="O16" s="220">
        <f t="shared" si="4"/>
        <v>0</v>
      </c>
      <c r="P16" s="221">
        <f t="shared" si="5"/>
        <v>0</v>
      </c>
      <c r="R16" s="222">
        <f t="shared" si="6"/>
        <v>0</v>
      </c>
    </row>
    <row r="17" spans="11:18" ht="15" thickBot="1" x14ac:dyDescent="0.4">
      <c r="K17" s="223">
        <f t="shared" si="0"/>
        <v>0</v>
      </c>
      <c r="L17" s="217" t="str">
        <f t="shared" si="1"/>
        <v/>
      </c>
      <c r="M17" s="218">
        <f t="shared" si="2"/>
        <v>0</v>
      </c>
      <c r="N17" s="219">
        <f t="shared" si="3"/>
        <v>0</v>
      </c>
      <c r="O17" s="220">
        <f t="shared" si="4"/>
        <v>0</v>
      </c>
      <c r="P17" s="221">
        <f t="shared" si="5"/>
        <v>0</v>
      </c>
      <c r="R17" s="222">
        <f t="shared" si="6"/>
        <v>0</v>
      </c>
    </row>
    <row r="18" spans="11:18" ht="15" thickBot="1" x14ac:dyDescent="0.4">
      <c r="K18" s="223">
        <f t="shared" si="0"/>
        <v>0</v>
      </c>
      <c r="L18" s="217" t="str">
        <f t="shared" si="1"/>
        <v/>
      </c>
      <c r="M18" s="218">
        <f t="shared" si="2"/>
        <v>0</v>
      </c>
      <c r="N18" s="219">
        <f t="shared" si="3"/>
        <v>0</v>
      </c>
      <c r="O18" s="220">
        <f t="shared" si="4"/>
        <v>0</v>
      </c>
      <c r="P18" s="221">
        <f t="shared" si="5"/>
        <v>0</v>
      </c>
      <c r="R18" s="222">
        <f t="shared" si="6"/>
        <v>0</v>
      </c>
    </row>
    <row r="19" spans="11:18" ht="15" thickBot="1" x14ac:dyDescent="0.4">
      <c r="K19" s="223">
        <f t="shared" si="0"/>
        <v>0</v>
      </c>
      <c r="L19" s="217" t="str">
        <f t="shared" si="1"/>
        <v/>
      </c>
      <c r="M19" s="218">
        <f t="shared" si="2"/>
        <v>0</v>
      </c>
      <c r="N19" s="219">
        <f t="shared" si="3"/>
        <v>0</v>
      </c>
      <c r="O19" s="220">
        <f t="shared" si="4"/>
        <v>0</v>
      </c>
      <c r="P19" s="221">
        <f t="shared" si="5"/>
        <v>0</v>
      </c>
      <c r="R19" s="222">
        <f t="shared" si="6"/>
        <v>0</v>
      </c>
    </row>
    <row r="20" spans="11:18" ht="15" thickBot="1" x14ac:dyDescent="0.4">
      <c r="K20" s="223">
        <f t="shared" si="0"/>
        <v>0</v>
      </c>
      <c r="L20" s="217" t="str">
        <f t="shared" si="1"/>
        <v/>
      </c>
      <c r="M20" s="218">
        <f t="shared" si="2"/>
        <v>0</v>
      </c>
      <c r="N20" s="219">
        <f t="shared" si="3"/>
        <v>0</v>
      </c>
      <c r="O20" s="220">
        <f t="shared" si="4"/>
        <v>0</v>
      </c>
      <c r="P20" s="221">
        <f t="shared" si="5"/>
        <v>0</v>
      </c>
      <c r="R20" s="222">
        <f t="shared" si="6"/>
        <v>0</v>
      </c>
    </row>
    <row r="21" spans="11:18" ht="15" thickBot="1" x14ac:dyDescent="0.4">
      <c r="K21" s="223">
        <f t="shared" si="0"/>
        <v>0</v>
      </c>
      <c r="L21" s="217" t="str">
        <f t="shared" si="1"/>
        <v/>
      </c>
      <c r="M21" s="218">
        <f t="shared" si="2"/>
        <v>0</v>
      </c>
      <c r="N21" s="219">
        <f t="shared" si="3"/>
        <v>0</v>
      </c>
      <c r="O21" s="220">
        <f t="shared" si="4"/>
        <v>0</v>
      </c>
      <c r="P21" s="221">
        <f t="shared" si="5"/>
        <v>0</v>
      </c>
      <c r="R21" s="222">
        <f t="shared" si="6"/>
        <v>0</v>
      </c>
    </row>
    <row r="22" spans="11:18" ht="15" thickBot="1" x14ac:dyDescent="0.4">
      <c r="K22" s="223">
        <f t="shared" si="0"/>
        <v>0</v>
      </c>
      <c r="L22" s="217" t="str">
        <f t="shared" si="1"/>
        <v/>
      </c>
      <c r="M22" s="218">
        <f t="shared" si="2"/>
        <v>0</v>
      </c>
      <c r="N22" s="219">
        <f t="shared" si="3"/>
        <v>0</v>
      </c>
      <c r="O22" s="220">
        <f t="shared" si="4"/>
        <v>0</v>
      </c>
      <c r="P22" s="221">
        <f t="shared" si="5"/>
        <v>0</v>
      </c>
      <c r="R22" s="222">
        <f t="shared" si="6"/>
        <v>0</v>
      </c>
    </row>
    <row r="23" spans="11:18" ht="15" thickBot="1" x14ac:dyDescent="0.4">
      <c r="K23" s="223">
        <f t="shared" si="0"/>
        <v>0</v>
      </c>
      <c r="L23" s="217" t="str">
        <f t="shared" si="1"/>
        <v/>
      </c>
      <c r="M23" s="218">
        <f t="shared" si="2"/>
        <v>0</v>
      </c>
      <c r="N23" s="219">
        <f t="shared" si="3"/>
        <v>0</v>
      </c>
      <c r="O23" s="220">
        <f t="shared" si="4"/>
        <v>0</v>
      </c>
      <c r="P23" s="221">
        <f t="shared" si="5"/>
        <v>0</v>
      </c>
      <c r="R23" s="222">
        <f t="shared" si="6"/>
        <v>0</v>
      </c>
    </row>
    <row r="24" spans="11:18" ht="15" thickBot="1" x14ac:dyDescent="0.4">
      <c r="K24" s="223">
        <f t="shared" si="0"/>
        <v>0</v>
      </c>
      <c r="L24" s="217" t="str">
        <f t="shared" si="1"/>
        <v/>
      </c>
      <c r="M24" s="218">
        <f t="shared" si="2"/>
        <v>0</v>
      </c>
      <c r="N24" s="219">
        <f t="shared" si="3"/>
        <v>0</v>
      </c>
      <c r="O24" s="220">
        <f t="shared" si="4"/>
        <v>0</v>
      </c>
      <c r="P24" s="221">
        <f t="shared" si="5"/>
        <v>0</v>
      </c>
      <c r="R24" s="222">
        <f t="shared" si="6"/>
        <v>0</v>
      </c>
    </row>
    <row r="25" spans="11:18" ht="15" thickBot="1" x14ac:dyDescent="0.4">
      <c r="K25" s="223">
        <f t="shared" si="0"/>
        <v>0</v>
      </c>
      <c r="L25" s="217" t="str">
        <f t="shared" si="1"/>
        <v/>
      </c>
      <c r="M25" s="218">
        <f t="shared" si="2"/>
        <v>0</v>
      </c>
      <c r="N25" s="219">
        <f t="shared" si="3"/>
        <v>0</v>
      </c>
      <c r="O25" s="220">
        <f t="shared" si="4"/>
        <v>0</v>
      </c>
      <c r="P25" s="221">
        <f t="shared" si="5"/>
        <v>0</v>
      </c>
      <c r="R25" s="222">
        <f t="shared" si="6"/>
        <v>0</v>
      </c>
    </row>
    <row r="26" spans="11:18" ht="15" thickBot="1" x14ac:dyDescent="0.4">
      <c r="K26" s="223">
        <f t="shared" si="0"/>
        <v>0</v>
      </c>
      <c r="L26" s="217" t="str">
        <f t="shared" si="1"/>
        <v/>
      </c>
      <c r="M26" s="218">
        <f t="shared" si="2"/>
        <v>0</v>
      </c>
      <c r="N26" s="219">
        <f t="shared" si="3"/>
        <v>0</v>
      </c>
      <c r="O26" s="220">
        <f t="shared" si="4"/>
        <v>0</v>
      </c>
      <c r="P26" s="221">
        <f t="shared" si="5"/>
        <v>0</v>
      </c>
      <c r="R26" s="222">
        <f t="shared" si="6"/>
        <v>0</v>
      </c>
    </row>
    <row r="27" spans="11:18" ht="15" thickBot="1" x14ac:dyDescent="0.4">
      <c r="K27" s="223">
        <f t="shared" si="0"/>
        <v>0</v>
      </c>
      <c r="L27" s="217" t="str">
        <f t="shared" si="1"/>
        <v/>
      </c>
      <c r="M27" s="218">
        <f t="shared" si="2"/>
        <v>0</v>
      </c>
      <c r="N27" s="219">
        <f t="shared" si="3"/>
        <v>0</v>
      </c>
      <c r="O27" s="220">
        <f t="shared" si="4"/>
        <v>0</v>
      </c>
      <c r="P27" s="221">
        <f t="shared" si="5"/>
        <v>0</v>
      </c>
      <c r="R27" s="222">
        <f t="shared" si="6"/>
        <v>0</v>
      </c>
    </row>
    <row r="28" spans="11:18" ht="15" thickBot="1" x14ac:dyDescent="0.4">
      <c r="K28" s="223">
        <f t="shared" si="0"/>
        <v>0</v>
      </c>
      <c r="L28" s="217" t="str">
        <f t="shared" si="1"/>
        <v/>
      </c>
      <c r="M28" s="218">
        <f t="shared" si="2"/>
        <v>0</v>
      </c>
      <c r="N28" s="219">
        <f t="shared" si="3"/>
        <v>0</v>
      </c>
      <c r="O28" s="220">
        <f t="shared" si="4"/>
        <v>0</v>
      </c>
      <c r="P28" s="221">
        <f t="shared" si="5"/>
        <v>0</v>
      </c>
      <c r="R28" s="222">
        <f t="shared" si="6"/>
        <v>0</v>
      </c>
    </row>
    <row r="29" spans="11:18" ht="15" thickBot="1" x14ac:dyDescent="0.4">
      <c r="K29" s="223">
        <f t="shared" si="0"/>
        <v>0</v>
      </c>
      <c r="L29" s="217" t="str">
        <f t="shared" si="1"/>
        <v/>
      </c>
      <c r="M29" s="218">
        <f t="shared" si="2"/>
        <v>0</v>
      </c>
      <c r="N29" s="219">
        <f t="shared" si="3"/>
        <v>0</v>
      </c>
      <c r="O29" s="220">
        <f t="shared" si="4"/>
        <v>0</v>
      </c>
      <c r="P29" s="221">
        <f t="shared" si="5"/>
        <v>0</v>
      </c>
      <c r="R29" s="222">
        <f t="shared" si="6"/>
        <v>0</v>
      </c>
    </row>
    <row r="30" spans="11:18" ht="15" thickBot="1" x14ac:dyDescent="0.4">
      <c r="K30" s="223">
        <f t="shared" si="0"/>
        <v>0</v>
      </c>
      <c r="L30" s="217" t="str">
        <f t="shared" si="1"/>
        <v/>
      </c>
      <c r="M30" s="218">
        <f t="shared" si="2"/>
        <v>0</v>
      </c>
      <c r="N30" s="219">
        <f t="shared" si="3"/>
        <v>0</v>
      </c>
      <c r="O30" s="220">
        <f t="shared" si="4"/>
        <v>0</v>
      </c>
      <c r="P30" s="221">
        <f t="shared" si="5"/>
        <v>0</v>
      </c>
      <c r="R30" s="222">
        <f t="shared" si="6"/>
        <v>0</v>
      </c>
    </row>
    <row r="31" spans="11:18" ht="15" thickBot="1" x14ac:dyDescent="0.4">
      <c r="K31" s="223">
        <f t="shared" si="0"/>
        <v>0</v>
      </c>
      <c r="L31" s="217" t="str">
        <f t="shared" si="1"/>
        <v/>
      </c>
      <c r="M31" s="218">
        <f t="shared" si="2"/>
        <v>0</v>
      </c>
      <c r="N31" s="219">
        <f t="shared" si="3"/>
        <v>0</v>
      </c>
      <c r="O31" s="220">
        <f t="shared" si="4"/>
        <v>0</v>
      </c>
      <c r="P31" s="221">
        <f t="shared" si="5"/>
        <v>0</v>
      </c>
      <c r="R31" s="222">
        <f t="shared" si="6"/>
        <v>0</v>
      </c>
    </row>
    <row r="32" spans="11:18" ht="15" thickBot="1" x14ac:dyDescent="0.4">
      <c r="K32" s="223">
        <f t="shared" si="0"/>
        <v>0</v>
      </c>
      <c r="L32" s="217" t="str">
        <f t="shared" si="1"/>
        <v/>
      </c>
      <c r="M32" s="218">
        <f t="shared" si="2"/>
        <v>0</v>
      </c>
      <c r="N32" s="219">
        <f t="shared" si="3"/>
        <v>0</v>
      </c>
      <c r="O32" s="220">
        <f t="shared" si="4"/>
        <v>0</v>
      </c>
      <c r="P32" s="221">
        <f t="shared" si="5"/>
        <v>0</v>
      </c>
      <c r="R32" s="222">
        <f t="shared" si="6"/>
        <v>0</v>
      </c>
    </row>
    <row r="33" spans="11:18" ht="15" thickBot="1" x14ac:dyDescent="0.4">
      <c r="K33" s="223">
        <f t="shared" si="0"/>
        <v>0</v>
      </c>
      <c r="L33" s="217" t="str">
        <f t="shared" si="1"/>
        <v/>
      </c>
      <c r="M33" s="218">
        <f t="shared" si="2"/>
        <v>0</v>
      </c>
      <c r="N33" s="219">
        <f t="shared" si="3"/>
        <v>0</v>
      </c>
      <c r="O33" s="220">
        <f t="shared" si="4"/>
        <v>0</v>
      </c>
      <c r="P33" s="221">
        <f t="shared" si="5"/>
        <v>0</v>
      </c>
      <c r="R33" s="222">
        <f t="shared" si="6"/>
        <v>0</v>
      </c>
    </row>
    <row r="34" spans="11:18" ht="15" thickBot="1" x14ac:dyDescent="0.4">
      <c r="K34" s="223">
        <f t="shared" si="0"/>
        <v>0</v>
      </c>
      <c r="L34" s="217" t="str">
        <f t="shared" si="1"/>
        <v/>
      </c>
      <c r="M34" s="218">
        <f t="shared" si="2"/>
        <v>0</v>
      </c>
      <c r="N34" s="219">
        <f t="shared" si="3"/>
        <v>0</v>
      </c>
      <c r="O34" s="220">
        <f t="shared" si="4"/>
        <v>0</v>
      </c>
      <c r="P34" s="221">
        <f t="shared" si="5"/>
        <v>0</v>
      </c>
      <c r="R34" s="222">
        <f t="shared" si="6"/>
        <v>0</v>
      </c>
    </row>
    <row r="35" spans="11:18" ht="15" thickBot="1" x14ac:dyDescent="0.4">
      <c r="K35" s="223">
        <f t="shared" si="0"/>
        <v>0</v>
      </c>
      <c r="L35" s="217" t="str">
        <f t="shared" si="1"/>
        <v/>
      </c>
      <c r="M35" s="218">
        <f t="shared" si="2"/>
        <v>0</v>
      </c>
      <c r="N35" s="219">
        <f t="shared" si="3"/>
        <v>0</v>
      </c>
      <c r="O35" s="220">
        <f t="shared" si="4"/>
        <v>0</v>
      </c>
      <c r="P35" s="221">
        <f t="shared" si="5"/>
        <v>0</v>
      </c>
      <c r="R35" s="222">
        <f t="shared" si="6"/>
        <v>0</v>
      </c>
    </row>
    <row r="36" spans="11:18" ht="15" thickBot="1" x14ac:dyDescent="0.4">
      <c r="K36" s="223">
        <f t="shared" si="0"/>
        <v>0</v>
      </c>
      <c r="L36" s="217" t="str">
        <f t="shared" si="1"/>
        <v/>
      </c>
      <c r="M36" s="218">
        <f t="shared" si="2"/>
        <v>0</v>
      </c>
      <c r="N36" s="219">
        <f t="shared" si="3"/>
        <v>0</v>
      </c>
      <c r="O36" s="220">
        <f t="shared" si="4"/>
        <v>0</v>
      </c>
      <c r="P36" s="221">
        <f t="shared" si="5"/>
        <v>0</v>
      </c>
      <c r="R36" s="222">
        <f t="shared" si="6"/>
        <v>0</v>
      </c>
    </row>
    <row r="37" spans="11:18" ht="15" thickBot="1" x14ac:dyDescent="0.4">
      <c r="K37" s="223">
        <f t="shared" si="0"/>
        <v>0</v>
      </c>
      <c r="L37" s="217" t="str">
        <f t="shared" si="1"/>
        <v/>
      </c>
      <c r="M37" s="218">
        <f t="shared" si="2"/>
        <v>0</v>
      </c>
      <c r="N37" s="219">
        <f t="shared" si="3"/>
        <v>0</v>
      </c>
      <c r="O37" s="220">
        <f t="shared" si="4"/>
        <v>0</v>
      </c>
      <c r="P37" s="221">
        <f t="shared" si="5"/>
        <v>0</v>
      </c>
      <c r="R37" s="222">
        <f t="shared" si="6"/>
        <v>0</v>
      </c>
    </row>
    <row r="38" spans="11:18" ht="15" thickBot="1" x14ac:dyDescent="0.4">
      <c r="K38" s="223">
        <f t="shared" si="0"/>
        <v>0</v>
      </c>
      <c r="L38" s="217" t="str">
        <f t="shared" si="1"/>
        <v/>
      </c>
      <c r="M38" s="218">
        <f t="shared" si="2"/>
        <v>0</v>
      </c>
      <c r="N38" s="219">
        <f t="shared" si="3"/>
        <v>0</v>
      </c>
      <c r="O38" s="220">
        <f t="shared" si="4"/>
        <v>0</v>
      </c>
      <c r="P38" s="221">
        <f t="shared" si="5"/>
        <v>0</v>
      </c>
      <c r="R38" s="222">
        <f t="shared" si="6"/>
        <v>0</v>
      </c>
    </row>
    <row r="39" spans="11:18" ht="15" thickBot="1" x14ac:dyDescent="0.4">
      <c r="K39" s="223">
        <f t="shared" si="0"/>
        <v>0</v>
      </c>
      <c r="L39" s="217" t="str">
        <f t="shared" si="1"/>
        <v/>
      </c>
      <c r="M39" s="218">
        <f t="shared" si="2"/>
        <v>0</v>
      </c>
      <c r="N39" s="219">
        <f t="shared" si="3"/>
        <v>0</v>
      </c>
      <c r="O39" s="220">
        <f t="shared" si="4"/>
        <v>0</v>
      </c>
      <c r="P39" s="221">
        <f t="shared" si="5"/>
        <v>0</v>
      </c>
      <c r="R39" s="222">
        <f t="shared" si="6"/>
        <v>0</v>
      </c>
    </row>
    <row r="40" spans="11:18" ht="15" thickBot="1" x14ac:dyDescent="0.4">
      <c r="K40" s="223">
        <f t="shared" si="0"/>
        <v>0</v>
      </c>
      <c r="L40" s="217" t="str">
        <f t="shared" si="1"/>
        <v/>
      </c>
      <c r="M40" s="218">
        <f t="shared" si="2"/>
        <v>0</v>
      </c>
      <c r="N40" s="219">
        <f t="shared" si="3"/>
        <v>0</v>
      </c>
      <c r="O40" s="220">
        <f t="shared" si="4"/>
        <v>0</v>
      </c>
      <c r="P40" s="221">
        <f t="shared" si="5"/>
        <v>0</v>
      </c>
      <c r="R40" s="222">
        <f t="shared" si="6"/>
        <v>0</v>
      </c>
    </row>
    <row r="41" spans="11:18" ht="15" thickBot="1" x14ac:dyDescent="0.4">
      <c r="K41" s="223">
        <f t="shared" si="0"/>
        <v>0</v>
      </c>
      <c r="L41" s="217" t="str">
        <f t="shared" si="1"/>
        <v/>
      </c>
      <c r="M41" s="218">
        <f t="shared" si="2"/>
        <v>0</v>
      </c>
      <c r="N41" s="219">
        <f t="shared" si="3"/>
        <v>0</v>
      </c>
      <c r="O41" s="220">
        <f t="shared" si="4"/>
        <v>0</v>
      </c>
      <c r="P41" s="221">
        <f t="shared" si="5"/>
        <v>0</v>
      </c>
      <c r="R41" s="222">
        <f t="shared" si="6"/>
        <v>0</v>
      </c>
    </row>
    <row r="42" spans="11:18" ht="15" thickBot="1" x14ac:dyDescent="0.4">
      <c r="K42" s="223">
        <f t="shared" si="0"/>
        <v>0</v>
      </c>
      <c r="L42" s="217" t="str">
        <f t="shared" si="1"/>
        <v/>
      </c>
      <c r="M42" s="218">
        <f t="shared" si="2"/>
        <v>0</v>
      </c>
      <c r="N42" s="219">
        <f t="shared" si="3"/>
        <v>0</v>
      </c>
      <c r="O42" s="220">
        <f t="shared" si="4"/>
        <v>0</v>
      </c>
      <c r="P42" s="221">
        <f t="shared" si="5"/>
        <v>0</v>
      </c>
      <c r="R42" s="222">
        <f t="shared" si="6"/>
        <v>0</v>
      </c>
    </row>
    <row r="43" spans="11:18" ht="15" thickBot="1" x14ac:dyDescent="0.4">
      <c r="K43" s="223">
        <f t="shared" si="0"/>
        <v>0</v>
      </c>
      <c r="L43" s="217" t="str">
        <f t="shared" si="1"/>
        <v/>
      </c>
      <c r="M43" s="218">
        <f t="shared" si="2"/>
        <v>0</v>
      </c>
      <c r="N43" s="219">
        <f t="shared" si="3"/>
        <v>0</v>
      </c>
      <c r="O43" s="220">
        <f t="shared" si="4"/>
        <v>0</v>
      </c>
      <c r="P43" s="221">
        <f t="shared" si="5"/>
        <v>0</v>
      </c>
      <c r="R43" s="222">
        <f t="shared" si="6"/>
        <v>0</v>
      </c>
    </row>
    <row r="44" spans="11:18" ht="15" thickBot="1" x14ac:dyDescent="0.4">
      <c r="K44" s="223">
        <f t="shared" si="0"/>
        <v>0</v>
      </c>
      <c r="L44" s="217" t="str">
        <f t="shared" si="1"/>
        <v/>
      </c>
      <c r="M44" s="218">
        <f t="shared" si="2"/>
        <v>0</v>
      </c>
      <c r="N44" s="219">
        <f t="shared" si="3"/>
        <v>0</v>
      </c>
      <c r="O44" s="220">
        <f t="shared" si="4"/>
        <v>0</v>
      </c>
      <c r="P44" s="221">
        <f t="shared" si="5"/>
        <v>0</v>
      </c>
      <c r="R44" s="222">
        <f t="shared" si="6"/>
        <v>0</v>
      </c>
    </row>
    <row r="45" spans="11:18" ht="15" thickBot="1" x14ac:dyDescent="0.4">
      <c r="K45" s="223">
        <f t="shared" si="0"/>
        <v>0</v>
      </c>
      <c r="L45" s="217" t="str">
        <f t="shared" si="1"/>
        <v/>
      </c>
      <c r="M45" s="218">
        <f t="shared" si="2"/>
        <v>0</v>
      </c>
      <c r="N45" s="219">
        <f t="shared" si="3"/>
        <v>0</v>
      </c>
      <c r="O45" s="220">
        <f t="shared" si="4"/>
        <v>0</v>
      </c>
      <c r="P45" s="221">
        <f t="shared" si="5"/>
        <v>0</v>
      </c>
      <c r="R45" s="222">
        <f t="shared" si="6"/>
        <v>0</v>
      </c>
    </row>
    <row r="46" spans="11:18" ht="15" thickBot="1" x14ac:dyDescent="0.4">
      <c r="K46" s="223">
        <f t="shared" si="0"/>
        <v>0</v>
      </c>
      <c r="L46" s="217" t="str">
        <f t="shared" si="1"/>
        <v/>
      </c>
      <c r="M46" s="218">
        <f t="shared" si="2"/>
        <v>0</v>
      </c>
      <c r="N46" s="219">
        <f t="shared" si="3"/>
        <v>0</v>
      </c>
      <c r="O46" s="220">
        <f t="shared" si="4"/>
        <v>0</v>
      </c>
      <c r="P46" s="221">
        <f t="shared" si="5"/>
        <v>0</v>
      </c>
      <c r="R46" s="222">
        <f t="shared" si="6"/>
        <v>0</v>
      </c>
    </row>
    <row r="47" spans="11:18" ht="15" thickBot="1" x14ac:dyDescent="0.4">
      <c r="K47" s="223">
        <f t="shared" si="0"/>
        <v>0</v>
      </c>
      <c r="L47" s="217" t="str">
        <f t="shared" si="1"/>
        <v/>
      </c>
      <c r="M47" s="218">
        <f t="shared" si="2"/>
        <v>0</v>
      </c>
      <c r="N47" s="219">
        <f t="shared" si="3"/>
        <v>0</v>
      </c>
      <c r="O47" s="220">
        <f t="shared" si="4"/>
        <v>0</v>
      </c>
      <c r="P47" s="221">
        <f t="shared" si="5"/>
        <v>0</v>
      </c>
      <c r="R47" s="222">
        <f t="shared" si="6"/>
        <v>0</v>
      </c>
    </row>
    <row r="48" spans="11:18" ht="15" thickBot="1" x14ac:dyDescent="0.4">
      <c r="K48" s="223">
        <f t="shared" si="0"/>
        <v>0</v>
      </c>
      <c r="L48" s="217" t="str">
        <f t="shared" si="1"/>
        <v/>
      </c>
      <c r="M48" s="218">
        <f t="shared" si="2"/>
        <v>0</v>
      </c>
      <c r="N48" s="219">
        <f t="shared" si="3"/>
        <v>0</v>
      </c>
      <c r="O48" s="220">
        <f t="shared" si="4"/>
        <v>0</v>
      </c>
      <c r="P48" s="221">
        <f t="shared" si="5"/>
        <v>0</v>
      </c>
      <c r="R48" s="222">
        <f t="shared" si="6"/>
        <v>0</v>
      </c>
    </row>
    <row r="49" spans="11:18" ht="15" thickBot="1" x14ac:dyDescent="0.4">
      <c r="K49" s="223">
        <f t="shared" si="0"/>
        <v>0</v>
      </c>
      <c r="L49" s="217" t="str">
        <f t="shared" si="1"/>
        <v/>
      </c>
      <c r="M49" s="218">
        <f t="shared" si="2"/>
        <v>0</v>
      </c>
      <c r="N49" s="219">
        <f t="shared" si="3"/>
        <v>0</v>
      </c>
      <c r="O49" s="220">
        <f t="shared" si="4"/>
        <v>0</v>
      </c>
      <c r="P49" s="221">
        <f t="shared" si="5"/>
        <v>0</v>
      </c>
      <c r="R49" s="222">
        <f t="shared" si="6"/>
        <v>0</v>
      </c>
    </row>
    <row r="50" spans="11:18" ht="15" thickBot="1" x14ac:dyDescent="0.4">
      <c r="K50" s="223">
        <f t="shared" si="0"/>
        <v>0</v>
      </c>
      <c r="L50" s="217" t="str">
        <f t="shared" si="1"/>
        <v/>
      </c>
      <c r="M50" s="218">
        <f t="shared" si="2"/>
        <v>0</v>
      </c>
      <c r="N50" s="219">
        <f t="shared" si="3"/>
        <v>0</v>
      </c>
      <c r="O50" s="220">
        <f t="shared" si="4"/>
        <v>0</v>
      </c>
      <c r="P50" s="221">
        <f t="shared" si="5"/>
        <v>0</v>
      </c>
      <c r="R50" s="222">
        <f t="shared" si="6"/>
        <v>0</v>
      </c>
    </row>
    <row r="51" spans="11:18" ht="15" thickBot="1" x14ac:dyDescent="0.4">
      <c r="K51" s="223">
        <f t="shared" si="0"/>
        <v>0</v>
      </c>
      <c r="L51" s="217" t="str">
        <f t="shared" si="1"/>
        <v/>
      </c>
      <c r="M51" s="218">
        <f t="shared" si="2"/>
        <v>0</v>
      </c>
      <c r="N51" s="219">
        <f t="shared" si="3"/>
        <v>0</v>
      </c>
      <c r="O51" s="220">
        <f t="shared" si="4"/>
        <v>0</v>
      </c>
      <c r="P51" s="221">
        <f t="shared" si="5"/>
        <v>0</v>
      </c>
      <c r="R51" s="222">
        <f t="shared" si="6"/>
        <v>0</v>
      </c>
    </row>
    <row r="52" spans="11:18" ht="15" thickBot="1" x14ac:dyDescent="0.4">
      <c r="K52" s="223">
        <f t="shared" si="0"/>
        <v>0</v>
      </c>
      <c r="L52" s="217" t="str">
        <f t="shared" si="1"/>
        <v/>
      </c>
      <c r="M52" s="218">
        <f t="shared" si="2"/>
        <v>0</v>
      </c>
      <c r="N52" s="219">
        <f t="shared" si="3"/>
        <v>0</v>
      </c>
      <c r="O52" s="220">
        <f t="shared" si="4"/>
        <v>0</v>
      </c>
      <c r="P52" s="221">
        <f t="shared" si="5"/>
        <v>0</v>
      </c>
      <c r="R52" s="222">
        <f t="shared" si="6"/>
        <v>0</v>
      </c>
    </row>
    <row r="53" spans="11:18" ht="15" thickBot="1" x14ac:dyDescent="0.4">
      <c r="K53" s="223">
        <f t="shared" si="0"/>
        <v>0</v>
      </c>
      <c r="L53" s="217" t="str">
        <f t="shared" si="1"/>
        <v/>
      </c>
      <c r="M53" s="218">
        <f t="shared" si="2"/>
        <v>0</v>
      </c>
      <c r="N53" s="219">
        <f t="shared" si="3"/>
        <v>0</v>
      </c>
      <c r="O53" s="220">
        <f t="shared" si="4"/>
        <v>0</v>
      </c>
      <c r="P53" s="221">
        <f t="shared" si="5"/>
        <v>0</v>
      </c>
      <c r="R53" s="222">
        <f t="shared" si="6"/>
        <v>0</v>
      </c>
    </row>
    <row r="54" spans="11:18" ht="15" thickBot="1" x14ac:dyDescent="0.4">
      <c r="K54" s="223">
        <f t="shared" si="0"/>
        <v>0</v>
      </c>
      <c r="L54" s="217" t="str">
        <f t="shared" si="1"/>
        <v/>
      </c>
      <c r="M54" s="218">
        <f t="shared" si="2"/>
        <v>0</v>
      </c>
      <c r="N54" s="219">
        <f t="shared" si="3"/>
        <v>0</v>
      </c>
      <c r="O54" s="220">
        <f t="shared" si="4"/>
        <v>0</v>
      </c>
      <c r="P54" s="221">
        <f t="shared" si="5"/>
        <v>0</v>
      </c>
      <c r="R54" s="222">
        <f t="shared" si="6"/>
        <v>0</v>
      </c>
    </row>
    <row r="55" spans="11:18" ht="15" thickBot="1" x14ac:dyDescent="0.4">
      <c r="K55" s="223">
        <f t="shared" si="0"/>
        <v>0</v>
      </c>
      <c r="L55" s="217" t="str">
        <f t="shared" si="1"/>
        <v/>
      </c>
      <c r="M55" s="218">
        <f t="shared" si="2"/>
        <v>0</v>
      </c>
      <c r="N55" s="219">
        <f t="shared" si="3"/>
        <v>0</v>
      </c>
      <c r="O55" s="220">
        <f t="shared" si="4"/>
        <v>0</v>
      </c>
      <c r="P55" s="221">
        <f t="shared" si="5"/>
        <v>0</v>
      </c>
      <c r="R55" s="222">
        <f t="shared" si="6"/>
        <v>0</v>
      </c>
    </row>
    <row r="56" spans="11:18" ht="15" thickBot="1" x14ac:dyDescent="0.4">
      <c r="K56" s="223">
        <f t="shared" si="0"/>
        <v>0</v>
      </c>
      <c r="L56" s="217" t="str">
        <f t="shared" si="1"/>
        <v/>
      </c>
      <c r="M56" s="218">
        <f t="shared" si="2"/>
        <v>0</v>
      </c>
      <c r="N56" s="219">
        <f t="shared" si="3"/>
        <v>0</v>
      </c>
      <c r="O56" s="220">
        <f t="shared" si="4"/>
        <v>0</v>
      </c>
      <c r="P56" s="221">
        <f t="shared" si="5"/>
        <v>0</v>
      </c>
      <c r="R56" s="222">
        <f t="shared" si="6"/>
        <v>0</v>
      </c>
    </row>
    <row r="57" spans="11:18" ht="15" thickBot="1" x14ac:dyDescent="0.4">
      <c r="K57" s="223">
        <f t="shared" si="0"/>
        <v>0</v>
      </c>
      <c r="L57" s="217" t="str">
        <f t="shared" si="1"/>
        <v/>
      </c>
      <c r="M57" s="218">
        <f t="shared" si="2"/>
        <v>0</v>
      </c>
      <c r="N57" s="219">
        <f t="shared" si="3"/>
        <v>0</v>
      </c>
      <c r="O57" s="220">
        <f t="shared" si="4"/>
        <v>0</v>
      </c>
      <c r="P57" s="221">
        <f t="shared" si="5"/>
        <v>0</v>
      </c>
      <c r="R57" s="222">
        <f t="shared" si="6"/>
        <v>0</v>
      </c>
    </row>
    <row r="58" spans="11:18" ht="15" thickBot="1" x14ac:dyDescent="0.4">
      <c r="K58" s="223">
        <f t="shared" si="0"/>
        <v>0</v>
      </c>
      <c r="L58" s="217" t="str">
        <f t="shared" si="1"/>
        <v/>
      </c>
      <c r="M58" s="218">
        <f t="shared" si="2"/>
        <v>0</v>
      </c>
      <c r="N58" s="219">
        <f t="shared" si="3"/>
        <v>0</v>
      </c>
      <c r="O58" s="220">
        <f t="shared" si="4"/>
        <v>0</v>
      </c>
      <c r="P58" s="221">
        <f t="shared" si="5"/>
        <v>0</v>
      </c>
      <c r="R58" s="222">
        <f t="shared" si="6"/>
        <v>0</v>
      </c>
    </row>
    <row r="59" spans="11:18" ht="15" thickBot="1" x14ac:dyDescent="0.4">
      <c r="K59" s="223">
        <f t="shared" si="0"/>
        <v>0</v>
      </c>
      <c r="L59" s="217" t="str">
        <f t="shared" si="1"/>
        <v/>
      </c>
      <c r="M59" s="218">
        <f t="shared" si="2"/>
        <v>0</v>
      </c>
      <c r="N59" s="219">
        <f t="shared" si="3"/>
        <v>0</v>
      </c>
      <c r="O59" s="220">
        <f t="shared" si="4"/>
        <v>0</v>
      </c>
      <c r="P59" s="221">
        <f t="shared" si="5"/>
        <v>0</v>
      </c>
      <c r="R59" s="222">
        <f t="shared" si="6"/>
        <v>0</v>
      </c>
    </row>
    <row r="60" spans="11:18" ht="15" thickBot="1" x14ac:dyDescent="0.4">
      <c r="K60" s="223">
        <f t="shared" si="0"/>
        <v>0</v>
      </c>
      <c r="L60" s="217" t="str">
        <f t="shared" si="1"/>
        <v/>
      </c>
      <c r="M60" s="218">
        <f t="shared" si="2"/>
        <v>0</v>
      </c>
      <c r="N60" s="219">
        <f t="shared" si="3"/>
        <v>0</v>
      </c>
      <c r="O60" s="220">
        <f t="shared" si="4"/>
        <v>0</v>
      </c>
      <c r="P60" s="221">
        <f t="shared" si="5"/>
        <v>0</v>
      </c>
      <c r="R60" s="222">
        <f t="shared" si="6"/>
        <v>0</v>
      </c>
    </row>
    <row r="61" spans="11:18" ht="15" thickBot="1" x14ac:dyDescent="0.4">
      <c r="K61" s="223">
        <f t="shared" si="0"/>
        <v>0</v>
      </c>
      <c r="L61" s="217" t="str">
        <f t="shared" si="1"/>
        <v/>
      </c>
      <c r="M61" s="218">
        <f t="shared" si="2"/>
        <v>0</v>
      </c>
      <c r="N61" s="219">
        <f t="shared" si="3"/>
        <v>0</v>
      </c>
      <c r="O61" s="220">
        <f t="shared" si="4"/>
        <v>0</v>
      </c>
      <c r="P61" s="221">
        <f t="shared" si="5"/>
        <v>0</v>
      </c>
      <c r="R61" s="222">
        <f t="shared" si="6"/>
        <v>0</v>
      </c>
    </row>
    <row r="62" spans="11:18" x14ac:dyDescent="0.35">
      <c r="K62" s="223">
        <f t="shared" si="0"/>
        <v>0</v>
      </c>
      <c r="L62" s="217" t="str">
        <f t="shared" si="1"/>
        <v/>
      </c>
      <c r="M62" s="218">
        <f t="shared" si="2"/>
        <v>0</v>
      </c>
      <c r="N62" s="219">
        <f t="shared" si="3"/>
        <v>0</v>
      </c>
      <c r="O62" s="220">
        <f t="shared" si="4"/>
        <v>0</v>
      </c>
      <c r="P62" s="221">
        <f t="shared" si="5"/>
        <v>0</v>
      </c>
      <c r="R62" s="222">
        <f t="shared" si="6"/>
        <v>0</v>
      </c>
    </row>
  </sheetData>
  <sheetProtection algorithmName="SHA-512" hashValue="ryFnVSA56fIlCD4CmELiGwX2vV072Gs5zJa6dUmzwwfmNSRJMKciz7xAsBH/6unUEKSSHwwcM+DEkbD4u1JC6g==" saltValue="blqNTH66dNgPiS+WTOfaaQ==" spinCount="100000" sheet="1" objects="1" scenarios="1"/>
  <mergeCells count="5">
    <mergeCell ref="L3:M3"/>
    <mergeCell ref="N3:P3"/>
    <mergeCell ref="A1:F1"/>
    <mergeCell ref="A2:D2"/>
    <mergeCell ref="A3:D3"/>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E284-E09D-496F-AE6D-ADCAB9358522}">
  <sheetPr>
    <tabColor theme="9" tint="-0.249977111117893"/>
  </sheetPr>
  <dimension ref="A1:R62"/>
  <sheetViews>
    <sheetView workbookViewId="0">
      <selection activeCell="E11" sqref="E11"/>
    </sheetView>
  </sheetViews>
  <sheetFormatPr defaultRowHeight="14.5" x14ac:dyDescent="0.35"/>
  <cols>
    <col min="1" max="1" width="13.1796875" bestFit="1" customWidth="1"/>
    <col min="2" max="2" width="24" bestFit="1" customWidth="1"/>
    <col min="3" max="3" width="23" bestFit="1" customWidth="1"/>
    <col min="4" max="4" width="14.7265625" bestFit="1" customWidth="1"/>
    <col min="5" max="5" width="18.81640625" bestFit="1" customWidth="1"/>
    <col min="6" max="6" width="20.453125" bestFit="1" customWidth="1"/>
    <col min="7" max="7" width="16" bestFit="1" customWidth="1"/>
    <col min="8" max="8" width="19.453125" bestFit="1" customWidth="1"/>
    <col min="11" max="11" width="10.54296875" bestFit="1" customWidth="1"/>
    <col min="12" max="12" width="14.7265625" customWidth="1"/>
    <col min="13" max="13" width="8.54296875" customWidth="1"/>
    <col min="18" max="18" width="12.453125" customWidth="1"/>
  </cols>
  <sheetData>
    <row r="1" spans="1:18" ht="21.5" thickBot="1" x14ac:dyDescent="0.55000000000000004">
      <c r="A1" s="548" t="s">
        <v>1865</v>
      </c>
      <c r="B1" s="548"/>
      <c r="C1" s="548"/>
      <c r="D1" s="548"/>
      <c r="E1" s="548"/>
      <c r="F1" s="548"/>
    </row>
    <row r="2" spans="1:18" ht="19" thickBot="1" x14ac:dyDescent="0.5">
      <c r="A2" s="549" t="s">
        <v>1866</v>
      </c>
      <c r="B2" s="549"/>
      <c r="C2" s="549"/>
      <c r="D2" s="549"/>
      <c r="E2" s="5"/>
      <c r="F2" s="5"/>
      <c r="K2" s="550" t="s">
        <v>1852</v>
      </c>
      <c r="L2" s="551"/>
      <c r="M2" s="551"/>
      <c r="N2" s="551"/>
      <c r="O2" s="551"/>
      <c r="P2" s="551"/>
      <c r="Q2" s="551"/>
      <c r="R2" s="552"/>
    </row>
    <row r="3" spans="1:18" ht="19" thickBot="1" x14ac:dyDescent="0.5">
      <c r="A3" s="549" t="s">
        <v>2387</v>
      </c>
      <c r="B3" s="549"/>
      <c r="C3" s="549"/>
      <c r="D3" s="549"/>
      <c r="E3" s="5"/>
      <c r="F3" s="5"/>
      <c r="K3" s="212" t="s">
        <v>1853</v>
      </c>
      <c r="L3" s="545" t="s">
        <v>1854</v>
      </c>
      <c r="M3" s="546"/>
      <c r="N3" s="545" t="s">
        <v>1855</v>
      </c>
      <c r="O3" s="547"/>
      <c r="P3" s="546"/>
    </row>
    <row r="4" spans="1:18" ht="30" customHeight="1" thickBot="1" x14ac:dyDescent="0.4">
      <c r="A4" s="211" t="s">
        <v>75</v>
      </c>
      <c r="B4" s="211" t="s">
        <v>1846</v>
      </c>
      <c r="C4" s="211" t="s">
        <v>1851</v>
      </c>
      <c r="D4" s="211" t="s">
        <v>68</v>
      </c>
      <c r="E4" t="s">
        <v>1847</v>
      </c>
      <c r="F4" t="s">
        <v>1848</v>
      </c>
      <c r="G4" t="s">
        <v>1849</v>
      </c>
      <c r="H4" t="s">
        <v>1850</v>
      </c>
      <c r="K4" s="213" t="s">
        <v>75</v>
      </c>
      <c r="L4" s="213" t="s">
        <v>71</v>
      </c>
      <c r="M4" s="214" t="s">
        <v>62</v>
      </c>
      <c r="N4" s="213" t="s">
        <v>688</v>
      </c>
      <c r="O4" s="215" t="s">
        <v>62</v>
      </c>
      <c r="P4" s="214" t="s">
        <v>1856</v>
      </c>
      <c r="R4" s="216" t="s">
        <v>1857</v>
      </c>
    </row>
    <row r="5" spans="1:18" ht="15.5" thickTop="1" thickBot="1" x14ac:dyDescent="0.4">
      <c r="K5" s="224">
        <f>A5</f>
        <v>0</v>
      </c>
      <c r="L5" s="225" t="str">
        <f>IF(B5&lt;&gt;"",RIGHT(B5,LEN(B5)-1),"")</f>
        <v/>
      </c>
      <c r="M5" s="226">
        <f>E5</f>
        <v>0</v>
      </c>
      <c r="N5" s="227">
        <f>C5</f>
        <v>0</v>
      </c>
      <c r="O5" s="228">
        <f>F5</f>
        <v>0</v>
      </c>
      <c r="P5" s="229">
        <f>D5</f>
        <v>0</v>
      </c>
      <c r="R5" s="230">
        <f>G5</f>
        <v>0</v>
      </c>
    </row>
    <row r="6" spans="1:18" ht="15" thickBot="1" x14ac:dyDescent="0.4">
      <c r="K6" s="223">
        <f t="shared" ref="K6:K62" si="0">A6</f>
        <v>0</v>
      </c>
      <c r="L6" s="217" t="str">
        <f t="shared" ref="L6:L62" si="1">IF(B6&lt;&gt;"",RIGHT(B6,LEN(B6)-1),"")</f>
        <v/>
      </c>
      <c r="M6" s="218">
        <f t="shared" ref="M6:M62" si="2">E6</f>
        <v>0</v>
      </c>
      <c r="N6" s="219">
        <f t="shared" ref="N6:N62" si="3">C6</f>
        <v>0</v>
      </c>
      <c r="O6" s="220">
        <f t="shared" ref="O6:O62" si="4">F6</f>
        <v>0</v>
      </c>
      <c r="P6" s="221">
        <f t="shared" ref="P6:P62" si="5">D6</f>
        <v>0</v>
      </c>
      <c r="R6" s="222">
        <f t="shared" ref="R6:R62" si="6">G6</f>
        <v>0</v>
      </c>
    </row>
    <row r="7" spans="1:18" ht="15" thickBot="1" x14ac:dyDescent="0.4">
      <c r="K7" s="223">
        <f t="shared" si="0"/>
        <v>0</v>
      </c>
      <c r="L7" s="217" t="str">
        <f t="shared" si="1"/>
        <v/>
      </c>
      <c r="M7" s="218">
        <f t="shared" si="2"/>
        <v>0</v>
      </c>
      <c r="N7" s="219">
        <f t="shared" si="3"/>
        <v>0</v>
      </c>
      <c r="O7" s="220">
        <f t="shared" si="4"/>
        <v>0</v>
      </c>
      <c r="P7" s="221">
        <f t="shared" si="5"/>
        <v>0</v>
      </c>
      <c r="R7" s="222">
        <f t="shared" si="6"/>
        <v>0</v>
      </c>
    </row>
    <row r="8" spans="1:18" ht="15" thickBot="1" x14ac:dyDescent="0.4">
      <c r="K8" s="223">
        <f t="shared" si="0"/>
        <v>0</v>
      </c>
      <c r="L8" s="217" t="str">
        <f t="shared" si="1"/>
        <v/>
      </c>
      <c r="M8" s="218">
        <f t="shared" si="2"/>
        <v>0</v>
      </c>
      <c r="N8" s="219">
        <f t="shared" si="3"/>
        <v>0</v>
      </c>
      <c r="O8" s="220">
        <f t="shared" si="4"/>
        <v>0</v>
      </c>
      <c r="P8" s="221">
        <f t="shared" si="5"/>
        <v>0</v>
      </c>
      <c r="R8" s="222">
        <f t="shared" si="6"/>
        <v>0</v>
      </c>
    </row>
    <row r="9" spans="1:18" ht="15" thickBot="1" x14ac:dyDescent="0.4">
      <c r="K9" s="223">
        <f t="shared" si="0"/>
        <v>0</v>
      </c>
      <c r="L9" s="217" t="str">
        <f t="shared" si="1"/>
        <v/>
      </c>
      <c r="M9" s="218">
        <f t="shared" si="2"/>
        <v>0</v>
      </c>
      <c r="N9" s="219">
        <f t="shared" si="3"/>
        <v>0</v>
      </c>
      <c r="O9" s="220">
        <f t="shared" si="4"/>
        <v>0</v>
      </c>
      <c r="P9" s="221">
        <f t="shared" si="5"/>
        <v>0</v>
      </c>
      <c r="R9" s="222">
        <f t="shared" si="6"/>
        <v>0</v>
      </c>
    </row>
    <row r="10" spans="1:18" ht="15" thickBot="1" x14ac:dyDescent="0.4">
      <c r="K10" s="223">
        <f t="shared" si="0"/>
        <v>0</v>
      </c>
      <c r="L10" s="217" t="str">
        <f t="shared" si="1"/>
        <v/>
      </c>
      <c r="M10" s="218">
        <f t="shared" si="2"/>
        <v>0</v>
      </c>
      <c r="N10" s="219">
        <f t="shared" si="3"/>
        <v>0</v>
      </c>
      <c r="O10" s="220">
        <f t="shared" si="4"/>
        <v>0</v>
      </c>
      <c r="P10" s="221">
        <f t="shared" si="5"/>
        <v>0</v>
      </c>
      <c r="R10" s="222">
        <f t="shared" si="6"/>
        <v>0</v>
      </c>
    </row>
    <row r="11" spans="1:18" ht="15" thickBot="1" x14ac:dyDescent="0.4">
      <c r="K11" s="223">
        <f t="shared" si="0"/>
        <v>0</v>
      </c>
      <c r="L11" s="217" t="str">
        <f t="shared" si="1"/>
        <v/>
      </c>
      <c r="M11" s="218">
        <f t="shared" si="2"/>
        <v>0</v>
      </c>
      <c r="N11" s="219">
        <f t="shared" si="3"/>
        <v>0</v>
      </c>
      <c r="O11" s="220">
        <f t="shared" si="4"/>
        <v>0</v>
      </c>
      <c r="P11" s="221">
        <f t="shared" si="5"/>
        <v>0</v>
      </c>
      <c r="R11" s="222">
        <f t="shared" si="6"/>
        <v>0</v>
      </c>
    </row>
    <row r="12" spans="1:18" ht="15" thickBot="1" x14ac:dyDescent="0.4">
      <c r="K12" s="223">
        <f t="shared" si="0"/>
        <v>0</v>
      </c>
      <c r="L12" s="217" t="str">
        <f t="shared" si="1"/>
        <v/>
      </c>
      <c r="M12" s="218">
        <f t="shared" si="2"/>
        <v>0</v>
      </c>
      <c r="N12" s="219">
        <f t="shared" si="3"/>
        <v>0</v>
      </c>
      <c r="O12" s="220">
        <f t="shared" si="4"/>
        <v>0</v>
      </c>
      <c r="P12" s="221">
        <f t="shared" si="5"/>
        <v>0</v>
      </c>
      <c r="R12" s="222">
        <f t="shared" si="6"/>
        <v>0</v>
      </c>
    </row>
    <row r="13" spans="1:18" ht="15" thickBot="1" x14ac:dyDescent="0.4">
      <c r="K13" s="223">
        <f t="shared" si="0"/>
        <v>0</v>
      </c>
      <c r="L13" s="217" t="str">
        <f t="shared" si="1"/>
        <v/>
      </c>
      <c r="M13" s="218">
        <f t="shared" si="2"/>
        <v>0</v>
      </c>
      <c r="N13" s="219">
        <f t="shared" si="3"/>
        <v>0</v>
      </c>
      <c r="O13" s="220">
        <f t="shared" si="4"/>
        <v>0</v>
      </c>
      <c r="P13" s="221">
        <f t="shared" si="5"/>
        <v>0</v>
      </c>
      <c r="R13" s="222">
        <f t="shared" si="6"/>
        <v>0</v>
      </c>
    </row>
    <row r="14" spans="1:18" ht="15" thickBot="1" x14ac:dyDescent="0.4">
      <c r="K14" s="223">
        <f t="shared" si="0"/>
        <v>0</v>
      </c>
      <c r="L14" s="217" t="str">
        <f t="shared" si="1"/>
        <v/>
      </c>
      <c r="M14" s="218">
        <f t="shared" si="2"/>
        <v>0</v>
      </c>
      <c r="N14" s="219">
        <f t="shared" si="3"/>
        <v>0</v>
      </c>
      <c r="O14" s="220">
        <f t="shared" si="4"/>
        <v>0</v>
      </c>
      <c r="P14" s="221">
        <f t="shared" si="5"/>
        <v>0</v>
      </c>
      <c r="R14" s="222">
        <f t="shared" si="6"/>
        <v>0</v>
      </c>
    </row>
    <row r="15" spans="1:18" ht="15" thickBot="1" x14ac:dyDescent="0.4">
      <c r="K15" s="223">
        <f t="shared" si="0"/>
        <v>0</v>
      </c>
      <c r="L15" s="217" t="str">
        <f t="shared" si="1"/>
        <v/>
      </c>
      <c r="M15" s="218">
        <f t="shared" si="2"/>
        <v>0</v>
      </c>
      <c r="N15" s="219">
        <f t="shared" si="3"/>
        <v>0</v>
      </c>
      <c r="O15" s="220">
        <f t="shared" si="4"/>
        <v>0</v>
      </c>
      <c r="P15" s="221">
        <f t="shared" si="5"/>
        <v>0</v>
      </c>
      <c r="R15" s="222">
        <f t="shared" si="6"/>
        <v>0</v>
      </c>
    </row>
    <row r="16" spans="1:18" ht="15" thickBot="1" x14ac:dyDescent="0.4">
      <c r="K16" s="223">
        <f t="shared" si="0"/>
        <v>0</v>
      </c>
      <c r="L16" s="217" t="str">
        <f t="shared" si="1"/>
        <v/>
      </c>
      <c r="M16" s="218">
        <f t="shared" si="2"/>
        <v>0</v>
      </c>
      <c r="N16" s="219">
        <f t="shared" si="3"/>
        <v>0</v>
      </c>
      <c r="O16" s="220">
        <f t="shared" si="4"/>
        <v>0</v>
      </c>
      <c r="P16" s="221">
        <f t="shared" si="5"/>
        <v>0</v>
      </c>
      <c r="R16" s="222">
        <f t="shared" si="6"/>
        <v>0</v>
      </c>
    </row>
    <row r="17" spans="11:18" ht="15" thickBot="1" x14ac:dyDescent="0.4">
      <c r="K17" s="223">
        <f t="shared" si="0"/>
        <v>0</v>
      </c>
      <c r="L17" s="217" t="str">
        <f t="shared" si="1"/>
        <v/>
      </c>
      <c r="M17" s="218">
        <f t="shared" si="2"/>
        <v>0</v>
      </c>
      <c r="N17" s="219">
        <f t="shared" si="3"/>
        <v>0</v>
      </c>
      <c r="O17" s="220">
        <f t="shared" si="4"/>
        <v>0</v>
      </c>
      <c r="P17" s="221">
        <f t="shared" si="5"/>
        <v>0</v>
      </c>
      <c r="R17" s="222">
        <f t="shared" si="6"/>
        <v>0</v>
      </c>
    </row>
    <row r="18" spans="11:18" ht="15" thickBot="1" x14ac:dyDescent="0.4">
      <c r="K18" s="223">
        <f t="shared" si="0"/>
        <v>0</v>
      </c>
      <c r="L18" s="217" t="str">
        <f t="shared" si="1"/>
        <v/>
      </c>
      <c r="M18" s="218">
        <f t="shared" si="2"/>
        <v>0</v>
      </c>
      <c r="N18" s="219">
        <f t="shared" si="3"/>
        <v>0</v>
      </c>
      <c r="O18" s="220">
        <f t="shared" si="4"/>
        <v>0</v>
      </c>
      <c r="P18" s="221">
        <f t="shared" si="5"/>
        <v>0</v>
      </c>
      <c r="R18" s="222">
        <f t="shared" si="6"/>
        <v>0</v>
      </c>
    </row>
    <row r="19" spans="11:18" ht="15" thickBot="1" x14ac:dyDescent="0.4">
      <c r="K19" s="223">
        <f t="shared" si="0"/>
        <v>0</v>
      </c>
      <c r="L19" s="217" t="str">
        <f t="shared" si="1"/>
        <v/>
      </c>
      <c r="M19" s="218">
        <f t="shared" si="2"/>
        <v>0</v>
      </c>
      <c r="N19" s="219">
        <f t="shared" si="3"/>
        <v>0</v>
      </c>
      <c r="O19" s="220">
        <f t="shared" si="4"/>
        <v>0</v>
      </c>
      <c r="P19" s="221">
        <f t="shared" si="5"/>
        <v>0</v>
      </c>
      <c r="R19" s="222">
        <f t="shared" si="6"/>
        <v>0</v>
      </c>
    </row>
    <row r="20" spans="11:18" ht="15" thickBot="1" x14ac:dyDescent="0.4">
      <c r="K20" s="223">
        <f t="shared" si="0"/>
        <v>0</v>
      </c>
      <c r="L20" s="217" t="str">
        <f t="shared" si="1"/>
        <v/>
      </c>
      <c r="M20" s="218">
        <f t="shared" si="2"/>
        <v>0</v>
      </c>
      <c r="N20" s="219">
        <f t="shared" si="3"/>
        <v>0</v>
      </c>
      <c r="O20" s="220">
        <f t="shared" si="4"/>
        <v>0</v>
      </c>
      <c r="P20" s="221">
        <f t="shared" si="5"/>
        <v>0</v>
      </c>
      <c r="R20" s="222">
        <f t="shared" si="6"/>
        <v>0</v>
      </c>
    </row>
    <row r="21" spans="11:18" ht="15" thickBot="1" x14ac:dyDescent="0.4">
      <c r="K21" s="223">
        <f t="shared" si="0"/>
        <v>0</v>
      </c>
      <c r="L21" s="217" t="str">
        <f t="shared" si="1"/>
        <v/>
      </c>
      <c r="M21" s="218">
        <f t="shared" si="2"/>
        <v>0</v>
      </c>
      <c r="N21" s="219">
        <f t="shared" si="3"/>
        <v>0</v>
      </c>
      <c r="O21" s="220">
        <f t="shared" si="4"/>
        <v>0</v>
      </c>
      <c r="P21" s="221">
        <f t="shared" si="5"/>
        <v>0</v>
      </c>
      <c r="R21" s="222">
        <f t="shared" si="6"/>
        <v>0</v>
      </c>
    </row>
    <row r="22" spans="11:18" ht="15" thickBot="1" x14ac:dyDescent="0.4">
      <c r="K22" s="223">
        <f t="shared" si="0"/>
        <v>0</v>
      </c>
      <c r="L22" s="217" t="str">
        <f t="shared" si="1"/>
        <v/>
      </c>
      <c r="M22" s="218">
        <f t="shared" si="2"/>
        <v>0</v>
      </c>
      <c r="N22" s="219">
        <f t="shared" si="3"/>
        <v>0</v>
      </c>
      <c r="O22" s="220">
        <f t="shared" si="4"/>
        <v>0</v>
      </c>
      <c r="P22" s="221">
        <f t="shared" si="5"/>
        <v>0</v>
      </c>
      <c r="R22" s="222">
        <f t="shared" si="6"/>
        <v>0</v>
      </c>
    </row>
    <row r="23" spans="11:18" ht="15" thickBot="1" x14ac:dyDescent="0.4">
      <c r="K23" s="223">
        <f t="shared" si="0"/>
        <v>0</v>
      </c>
      <c r="L23" s="217" t="str">
        <f t="shared" si="1"/>
        <v/>
      </c>
      <c r="M23" s="218">
        <f t="shared" si="2"/>
        <v>0</v>
      </c>
      <c r="N23" s="219">
        <f t="shared" si="3"/>
        <v>0</v>
      </c>
      <c r="O23" s="220">
        <f t="shared" si="4"/>
        <v>0</v>
      </c>
      <c r="P23" s="221">
        <f t="shared" si="5"/>
        <v>0</v>
      </c>
      <c r="R23" s="222">
        <f t="shared" si="6"/>
        <v>0</v>
      </c>
    </row>
    <row r="24" spans="11:18" ht="15" thickBot="1" x14ac:dyDescent="0.4">
      <c r="K24" s="223">
        <f t="shared" si="0"/>
        <v>0</v>
      </c>
      <c r="L24" s="217" t="str">
        <f t="shared" si="1"/>
        <v/>
      </c>
      <c r="M24" s="218">
        <f t="shared" si="2"/>
        <v>0</v>
      </c>
      <c r="N24" s="219">
        <f t="shared" si="3"/>
        <v>0</v>
      </c>
      <c r="O24" s="220">
        <f t="shared" si="4"/>
        <v>0</v>
      </c>
      <c r="P24" s="221">
        <f t="shared" si="5"/>
        <v>0</v>
      </c>
      <c r="R24" s="222">
        <f t="shared" si="6"/>
        <v>0</v>
      </c>
    </row>
    <row r="25" spans="11:18" ht="15" thickBot="1" x14ac:dyDescent="0.4">
      <c r="K25" s="223">
        <f t="shared" si="0"/>
        <v>0</v>
      </c>
      <c r="L25" s="217" t="str">
        <f t="shared" si="1"/>
        <v/>
      </c>
      <c r="M25" s="218">
        <f t="shared" si="2"/>
        <v>0</v>
      </c>
      <c r="N25" s="219">
        <f t="shared" si="3"/>
        <v>0</v>
      </c>
      <c r="O25" s="220">
        <f t="shared" si="4"/>
        <v>0</v>
      </c>
      <c r="P25" s="221">
        <f t="shared" si="5"/>
        <v>0</v>
      </c>
      <c r="R25" s="222">
        <f t="shared" si="6"/>
        <v>0</v>
      </c>
    </row>
    <row r="26" spans="11:18" ht="15" thickBot="1" x14ac:dyDescent="0.4">
      <c r="K26" s="223">
        <f t="shared" si="0"/>
        <v>0</v>
      </c>
      <c r="L26" s="217" t="str">
        <f t="shared" si="1"/>
        <v/>
      </c>
      <c r="M26" s="218">
        <f t="shared" si="2"/>
        <v>0</v>
      </c>
      <c r="N26" s="219">
        <f t="shared" si="3"/>
        <v>0</v>
      </c>
      <c r="O26" s="220">
        <f t="shared" si="4"/>
        <v>0</v>
      </c>
      <c r="P26" s="221">
        <f t="shared" si="5"/>
        <v>0</v>
      </c>
      <c r="R26" s="222">
        <f t="shared" si="6"/>
        <v>0</v>
      </c>
    </row>
    <row r="27" spans="11:18" ht="15" thickBot="1" x14ac:dyDescent="0.4">
      <c r="K27" s="223">
        <f t="shared" si="0"/>
        <v>0</v>
      </c>
      <c r="L27" s="217" t="str">
        <f t="shared" si="1"/>
        <v/>
      </c>
      <c r="M27" s="218">
        <f t="shared" si="2"/>
        <v>0</v>
      </c>
      <c r="N27" s="219">
        <f t="shared" si="3"/>
        <v>0</v>
      </c>
      <c r="O27" s="220">
        <f t="shared" si="4"/>
        <v>0</v>
      </c>
      <c r="P27" s="221">
        <f t="shared" si="5"/>
        <v>0</v>
      </c>
      <c r="R27" s="222">
        <f t="shared" si="6"/>
        <v>0</v>
      </c>
    </row>
    <row r="28" spans="11:18" ht="15" thickBot="1" x14ac:dyDescent="0.4">
      <c r="K28" s="223">
        <f t="shared" si="0"/>
        <v>0</v>
      </c>
      <c r="L28" s="217" t="str">
        <f t="shared" si="1"/>
        <v/>
      </c>
      <c r="M28" s="218">
        <f t="shared" si="2"/>
        <v>0</v>
      </c>
      <c r="N28" s="219">
        <f t="shared" si="3"/>
        <v>0</v>
      </c>
      <c r="O28" s="220">
        <f t="shared" si="4"/>
        <v>0</v>
      </c>
      <c r="P28" s="221">
        <f t="shared" si="5"/>
        <v>0</v>
      </c>
      <c r="R28" s="222">
        <f t="shared" si="6"/>
        <v>0</v>
      </c>
    </row>
    <row r="29" spans="11:18" ht="15" thickBot="1" x14ac:dyDescent="0.4">
      <c r="K29" s="223">
        <f t="shared" si="0"/>
        <v>0</v>
      </c>
      <c r="L29" s="217" t="str">
        <f t="shared" si="1"/>
        <v/>
      </c>
      <c r="M29" s="218">
        <f t="shared" si="2"/>
        <v>0</v>
      </c>
      <c r="N29" s="219">
        <f t="shared" si="3"/>
        <v>0</v>
      </c>
      <c r="O29" s="220">
        <f t="shared" si="4"/>
        <v>0</v>
      </c>
      <c r="P29" s="221">
        <f t="shared" si="5"/>
        <v>0</v>
      </c>
      <c r="R29" s="222">
        <f t="shared" si="6"/>
        <v>0</v>
      </c>
    </row>
    <row r="30" spans="11:18" ht="15" thickBot="1" x14ac:dyDescent="0.4">
      <c r="K30" s="223">
        <f t="shared" si="0"/>
        <v>0</v>
      </c>
      <c r="L30" s="217" t="str">
        <f t="shared" si="1"/>
        <v/>
      </c>
      <c r="M30" s="218">
        <f t="shared" si="2"/>
        <v>0</v>
      </c>
      <c r="N30" s="219">
        <f t="shared" si="3"/>
        <v>0</v>
      </c>
      <c r="O30" s="220">
        <f t="shared" si="4"/>
        <v>0</v>
      </c>
      <c r="P30" s="221">
        <f t="shared" si="5"/>
        <v>0</v>
      </c>
      <c r="R30" s="222">
        <f t="shared" si="6"/>
        <v>0</v>
      </c>
    </row>
    <row r="31" spans="11:18" ht="15" thickBot="1" x14ac:dyDescent="0.4">
      <c r="K31" s="223">
        <f t="shared" si="0"/>
        <v>0</v>
      </c>
      <c r="L31" s="217" t="str">
        <f t="shared" si="1"/>
        <v/>
      </c>
      <c r="M31" s="218">
        <f t="shared" si="2"/>
        <v>0</v>
      </c>
      <c r="N31" s="219">
        <f t="shared" si="3"/>
        <v>0</v>
      </c>
      <c r="O31" s="220">
        <f t="shared" si="4"/>
        <v>0</v>
      </c>
      <c r="P31" s="221">
        <f t="shared" si="5"/>
        <v>0</v>
      </c>
      <c r="R31" s="222">
        <f t="shared" si="6"/>
        <v>0</v>
      </c>
    </row>
    <row r="32" spans="11:18" ht="15" thickBot="1" x14ac:dyDescent="0.4">
      <c r="K32" s="223">
        <f t="shared" si="0"/>
        <v>0</v>
      </c>
      <c r="L32" s="217" t="str">
        <f t="shared" si="1"/>
        <v/>
      </c>
      <c r="M32" s="218">
        <f t="shared" si="2"/>
        <v>0</v>
      </c>
      <c r="N32" s="219">
        <f t="shared" si="3"/>
        <v>0</v>
      </c>
      <c r="O32" s="220">
        <f t="shared" si="4"/>
        <v>0</v>
      </c>
      <c r="P32" s="221">
        <f t="shared" si="5"/>
        <v>0</v>
      </c>
      <c r="R32" s="222">
        <f t="shared" si="6"/>
        <v>0</v>
      </c>
    </row>
    <row r="33" spans="11:18" ht="15" thickBot="1" x14ac:dyDescent="0.4">
      <c r="K33" s="223">
        <f t="shared" si="0"/>
        <v>0</v>
      </c>
      <c r="L33" s="217" t="str">
        <f t="shared" si="1"/>
        <v/>
      </c>
      <c r="M33" s="218">
        <f t="shared" si="2"/>
        <v>0</v>
      </c>
      <c r="N33" s="219">
        <f t="shared" si="3"/>
        <v>0</v>
      </c>
      <c r="O33" s="220">
        <f t="shared" si="4"/>
        <v>0</v>
      </c>
      <c r="P33" s="221">
        <f t="shared" si="5"/>
        <v>0</v>
      </c>
      <c r="R33" s="222">
        <f t="shared" si="6"/>
        <v>0</v>
      </c>
    </row>
    <row r="34" spans="11:18" ht="15" thickBot="1" x14ac:dyDescent="0.4">
      <c r="K34" s="223">
        <f t="shared" si="0"/>
        <v>0</v>
      </c>
      <c r="L34" s="217" t="str">
        <f t="shared" si="1"/>
        <v/>
      </c>
      <c r="M34" s="218">
        <f t="shared" si="2"/>
        <v>0</v>
      </c>
      <c r="N34" s="219">
        <f t="shared" si="3"/>
        <v>0</v>
      </c>
      <c r="O34" s="220">
        <f t="shared" si="4"/>
        <v>0</v>
      </c>
      <c r="P34" s="221">
        <f t="shared" si="5"/>
        <v>0</v>
      </c>
      <c r="R34" s="222">
        <f t="shared" si="6"/>
        <v>0</v>
      </c>
    </row>
    <row r="35" spans="11:18" ht="15" thickBot="1" x14ac:dyDescent="0.4">
      <c r="K35" s="223">
        <f t="shared" si="0"/>
        <v>0</v>
      </c>
      <c r="L35" s="217" t="str">
        <f t="shared" si="1"/>
        <v/>
      </c>
      <c r="M35" s="218">
        <f t="shared" si="2"/>
        <v>0</v>
      </c>
      <c r="N35" s="219">
        <f t="shared" si="3"/>
        <v>0</v>
      </c>
      <c r="O35" s="220">
        <f t="shared" si="4"/>
        <v>0</v>
      </c>
      <c r="P35" s="221">
        <f t="shared" si="5"/>
        <v>0</v>
      </c>
      <c r="R35" s="222">
        <f t="shared" si="6"/>
        <v>0</v>
      </c>
    </row>
    <row r="36" spans="11:18" ht="15" thickBot="1" x14ac:dyDescent="0.4">
      <c r="K36" s="223">
        <f t="shared" si="0"/>
        <v>0</v>
      </c>
      <c r="L36" s="217" t="str">
        <f t="shared" si="1"/>
        <v/>
      </c>
      <c r="M36" s="218">
        <f t="shared" si="2"/>
        <v>0</v>
      </c>
      <c r="N36" s="219">
        <f t="shared" si="3"/>
        <v>0</v>
      </c>
      <c r="O36" s="220">
        <f t="shared" si="4"/>
        <v>0</v>
      </c>
      <c r="P36" s="221">
        <f t="shared" si="5"/>
        <v>0</v>
      </c>
      <c r="R36" s="222">
        <f t="shared" si="6"/>
        <v>0</v>
      </c>
    </row>
    <row r="37" spans="11:18" ht="15" thickBot="1" x14ac:dyDescent="0.4">
      <c r="K37" s="223">
        <f t="shared" si="0"/>
        <v>0</v>
      </c>
      <c r="L37" s="217" t="str">
        <f t="shared" si="1"/>
        <v/>
      </c>
      <c r="M37" s="218">
        <f t="shared" si="2"/>
        <v>0</v>
      </c>
      <c r="N37" s="219">
        <f t="shared" si="3"/>
        <v>0</v>
      </c>
      <c r="O37" s="220">
        <f t="shared" si="4"/>
        <v>0</v>
      </c>
      <c r="P37" s="221">
        <f t="shared" si="5"/>
        <v>0</v>
      </c>
      <c r="R37" s="222">
        <f t="shared" si="6"/>
        <v>0</v>
      </c>
    </row>
    <row r="38" spans="11:18" ht="15" thickBot="1" x14ac:dyDescent="0.4">
      <c r="K38" s="223">
        <f t="shared" si="0"/>
        <v>0</v>
      </c>
      <c r="L38" s="217" t="str">
        <f t="shared" si="1"/>
        <v/>
      </c>
      <c r="M38" s="218">
        <f t="shared" si="2"/>
        <v>0</v>
      </c>
      <c r="N38" s="219">
        <f t="shared" si="3"/>
        <v>0</v>
      </c>
      <c r="O38" s="220">
        <f t="shared" si="4"/>
        <v>0</v>
      </c>
      <c r="P38" s="221">
        <f t="shared" si="5"/>
        <v>0</v>
      </c>
      <c r="R38" s="222">
        <f t="shared" si="6"/>
        <v>0</v>
      </c>
    </row>
    <row r="39" spans="11:18" ht="15" thickBot="1" x14ac:dyDescent="0.4">
      <c r="K39" s="223">
        <f t="shared" si="0"/>
        <v>0</v>
      </c>
      <c r="L39" s="217" t="str">
        <f t="shared" si="1"/>
        <v/>
      </c>
      <c r="M39" s="218">
        <f t="shared" si="2"/>
        <v>0</v>
      </c>
      <c r="N39" s="219">
        <f t="shared" si="3"/>
        <v>0</v>
      </c>
      <c r="O39" s="220">
        <f t="shared" si="4"/>
        <v>0</v>
      </c>
      <c r="P39" s="221">
        <f t="shared" si="5"/>
        <v>0</v>
      </c>
      <c r="R39" s="222">
        <f t="shared" si="6"/>
        <v>0</v>
      </c>
    </row>
    <row r="40" spans="11:18" ht="15" thickBot="1" x14ac:dyDescent="0.4">
      <c r="K40" s="223">
        <f t="shared" si="0"/>
        <v>0</v>
      </c>
      <c r="L40" s="217" t="str">
        <f t="shared" si="1"/>
        <v/>
      </c>
      <c r="M40" s="218">
        <f t="shared" si="2"/>
        <v>0</v>
      </c>
      <c r="N40" s="219">
        <f t="shared" si="3"/>
        <v>0</v>
      </c>
      <c r="O40" s="220">
        <f t="shared" si="4"/>
        <v>0</v>
      </c>
      <c r="P40" s="221">
        <f t="shared" si="5"/>
        <v>0</v>
      </c>
      <c r="R40" s="222">
        <f t="shared" si="6"/>
        <v>0</v>
      </c>
    </row>
    <row r="41" spans="11:18" ht="15" thickBot="1" x14ac:dyDescent="0.4">
      <c r="K41" s="223">
        <f t="shared" si="0"/>
        <v>0</v>
      </c>
      <c r="L41" s="217" t="str">
        <f t="shared" si="1"/>
        <v/>
      </c>
      <c r="M41" s="218">
        <f t="shared" si="2"/>
        <v>0</v>
      </c>
      <c r="N41" s="219">
        <f t="shared" si="3"/>
        <v>0</v>
      </c>
      <c r="O41" s="220">
        <f t="shared" si="4"/>
        <v>0</v>
      </c>
      <c r="P41" s="221">
        <f t="shared" si="5"/>
        <v>0</v>
      </c>
      <c r="R41" s="222">
        <f t="shared" si="6"/>
        <v>0</v>
      </c>
    </row>
    <row r="42" spans="11:18" ht="15" thickBot="1" x14ac:dyDescent="0.4">
      <c r="K42" s="223">
        <f t="shared" si="0"/>
        <v>0</v>
      </c>
      <c r="L42" s="217" t="str">
        <f t="shared" si="1"/>
        <v/>
      </c>
      <c r="M42" s="218">
        <f t="shared" si="2"/>
        <v>0</v>
      </c>
      <c r="N42" s="219">
        <f t="shared" si="3"/>
        <v>0</v>
      </c>
      <c r="O42" s="220">
        <f t="shared" si="4"/>
        <v>0</v>
      </c>
      <c r="P42" s="221">
        <f t="shared" si="5"/>
        <v>0</v>
      </c>
      <c r="R42" s="222">
        <f t="shared" si="6"/>
        <v>0</v>
      </c>
    </row>
    <row r="43" spans="11:18" ht="15" thickBot="1" x14ac:dyDescent="0.4">
      <c r="K43" s="223">
        <f t="shared" si="0"/>
        <v>0</v>
      </c>
      <c r="L43" s="217" t="str">
        <f t="shared" si="1"/>
        <v/>
      </c>
      <c r="M43" s="218">
        <f t="shared" si="2"/>
        <v>0</v>
      </c>
      <c r="N43" s="219">
        <f t="shared" si="3"/>
        <v>0</v>
      </c>
      <c r="O43" s="220">
        <f t="shared" si="4"/>
        <v>0</v>
      </c>
      <c r="P43" s="221">
        <f t="shared" si="5"/>
        <v>0</v>
      </c>
      <c r="R43" s="222">
        <f t="shared" si="6"/>
        <v>0</v>
      </c>
    </row>
    <row r="44" spans="11:18" ht="15" thickBot="1" x14ac:dyDescent="0.4">
      <c r="K44" s="223">
        <f t="shared" si="0"/>
        <v>0</v>
      </c>
      <c r="L44" s="217" t="str">
        <f t="shared" si="1"/>
        <v/>
      </c>
      <c r="M44" s="218">
        <f t="shared" si="2"/>
        <v>0</v>
      </c>
      <c r="N44" s="219">
        <f t="shared" si="3"/>
        <v>0</v>
      </c>
      <c r="O44" s="220">
        <f t="shared" si="4"/>
        <v>0</v>
      </c>
      <c r="P44" s="221">
        <f t="shared" si="5"/>
        <v>0</v>
      </c>
      <c r="R44" s="222">
        <f t="shared" si="6"/>
        <v>0</v>
      </c>
    </row>
    <row r="45" spans="11:18" ht="15" thickBot="1" x14ac:dyDescent="0.4">
      <c r="K45" s="223">
        <f t="shared" si="0"/>
        <v>0</v>
      </c>
      <c r="L45" s="217" t="str">
        <f t="shared" si="1"/>
        <v/>
      </c>
      <c r="M45" s="218">
        <f t="shared" si="2"/>
        <v>0</v>
      </c>
      <c r="N45" s="219">
        <f t="shared" si="3"/>
        <v>0</v>
      </c>
      <c r="O45" s="220">
        <f t="shared" si="4"/>
        <v>0</v>
      </c>
      <c r="P45" s="221">
        <f t="shared" si="5"/>
        <v>0</v>
      </c>
      <c r="R45" s="222">
        <f t="shared" si="6"/>
        <v>0</v>
      </c>
    </row>
    <row r="46" spans="11:18" ht="15" thickBot="1" x14ac:dyDescent="0.4">
      <c r="K46" s="223">
        <f t="shared" si="0"/>
        <v>0</v>
      </c>
      <c r="L46" s="217" t="str">
        <f t="shared" si="1"/>
        <v/>
      </c>
      <c r="M46" s="218">
        <f t="shared" si="2"/>
        <v>0</v>
      </c>
      <c r="N46" s="219">
        <f t="shared" si="3"/>
        <v>0</v>
      </c>
      <c r="O46" s="220">
        <f t="shared" si="4"/>
        <v>0</v>
      </c>
      <c r="P46" s="221">
        <f t="shared" si="5"/>
        <v>0</v>
      </c>
      <c r="R46" s="222">
        <f t="shared" si="6"/>
        <v>0</v>
      </c>
    </row>
    <row r="47" spans="11:18" ht="15" thickBot="1" x14ac:dyDescent="0.4">
      <c r="K47" s="223">
        <f t="shared" si="0"/>
        <v>0</v>
      </c>
      <c r="L47" s="217" t="str">
        <f t="shared" si="1"/>
        <v/>
      </c>
      <c r="M47" s="218">
        <f t="shared" si="2"/>
        <v>0</v>
      </c>
      <c r="N47" s="219">
        <f t="shared" si="3"/>
        <v>0</v>
      </c>
      <c r="O47" s="220">
        <f t="shared" si="4"/>
        <v>0</v>
      </c>
      <c r="P47" s="221">
        <f t="shared" si="5"/>
        <v>0</v>
      </c>
      <c r="R47" s="222">
        <f t="shared" si="6"/>
        <v>0</v>
      </c>
    </row>
    <row r="48" spans="11:18" ht="15" thickBot="1" x14ac:dyDescent="0.4">
      <c r="K48" s="223">
        <f t="shared" si="0"/>
        <v>0</v>
      </c>
      <c r="L48" s="217" t="str">
        <f t="shared" si="1"/>
        <v/>
      </c>
      <c r="M48" s="218">
        <f t="shared" si="2"/>
        <v>0</v>
      </c>
      <c r="N48" s="219">
        <f t="shared" si="3"/>
        <v>0</v>
      </c>
      <c r="O48" s="220">
        <f t="shared" si="4"/>
        <v>0</v>
      </c>
      <c r="P48" s="221">
        <f t="shared" si="5"/>
        <v>0</v>
      </c>
      <c r="R48" s="222">
        <f t="shared" si="6"/>
        <v>0</v>
      </c>
    </row>
    <row r="49" spans="11:18" ht="15" thickBot="1" x14ac:dyDescent="0.4">
      <c r="K49" s="223">
        <f t="shared" si="0"/>
        <v>0</v>
      </c>
      <c r="L49" s="217" t="str">
        <f t="shared" si="1"/>
        <v/>
      </c>
      <c r="M49" s="218">
        <f t="shared" si="2"/>
        <v>0</v>
      </c>
      <c r="N49" s="219">
        <f t="shared" si="3"/>
        <v>0</v>
      </c>
      <c r="O49" s="220">
        <f t="shared" si="4"/>
        <v>0</v>
      </c>
      <c r="P49" s="221">
        <f t="shared" si="5"/>
        <v>0</v>
      </c>
      <c r="R49" s="222">
        <f t="shared" si="6"/>
        <v>0</v>
      </c>
    </row>
    <row r="50" spans="11:18" ht="15" thickBot="1" x14ac:dyDescent="0.4">
      <c r="K50" s="223">
        <f t="shared" si="0"/>
        <v>0</v>
      </c>
      <c r="L50" s="217" t="str">
        <f t="shared" si="1"/>
        <v/>
      </c>
      <c r="M50" s="218">
        <f t="shared" si="2"/>
        <v>0</v>
      </c>
      <c r="N50" s="219">
        <f t="shared" si="3"/>
        <v>0</v>
      </c>
      <c r="O50" s="220">
        <f t="shared" si="4"/>
        <v>0</v>
      </c>
      <c r="P50" s="221">
        <f t="shared" si="5"/>
        <v>0</v>
      </c>
      <c r="R50" s="222">
        <f t="shared" si="6"/>
        <v>0</v>
      </c>
    </row>
    <row r="51" spans="11:18" ht="15" thickBot="1" x14ac:dyDescent="0.4">
      <c r="K51" s="223">
        <f t="shared" si="0"/>
        <v>0</v>
      </c>
      <c r="L51" s="217" t="str">
        <f t="shared" si="1"/>
        <v/>
      </c>
      <c r="M51" s="218">
        <f t="shared" si="2"/>
        <v>0</v>
      </c>
      <c r="N51" s="219">
        <f t="shared" si="3"/>
        <v>0</v>
      </c>
      <c r="O51" s="220">
        <f t="shared" si="4"/>
        <v>0</v>
      </c>
      <c r="P51" s="221">
        <f t="shared" si="5"/>
        <v>0</v>
      </c>
      <c r="R51" s="222">
        <f t="shared" si="6"/>
        <v>0</v>
      </c>
    </row>
    <row r="52" spans="11:18" ht="15" thickBot="1" x14ac:dyDescent="0.4">
      <c r="K52" s="223">
        <f t="shared" si="0"/>
        <v>0</v>
      </c>
      <c r="L52" s="217" t="str">
        <f t="shared" si="1"/>
        <v/>
      </c>
      <c r="M52" s="218">
        <f t="shared" si="2"/>
        <v>0</v>
      </c>
      <c r="N52" s="219">
        <f t="shared" si="3"/>
        <v>0</v>
      </c>
      <c r="O52" s="220">
        <f t="shared" si="4"/>
        <v>0</v>
      </c>
      <c r="P52" s="221">
        <f t="shared" si="5"/>
        <v>0</v>
      </c>
      <c r="R52" s="222">
        <f t="shared" si="6"/>
        <v>0</v>
      </c>
    </row>
    <row r="53" spans="11:18" ht="15" thickBot="1" x14ac:dyDescent="0.4">
      <c r="K53" s="223">
        <f t="shared" si="0"/>
        <v>0</v>
      </c>
      <c r="L53" s="217" t="str">
        <f t="shared" si="1"/>
        <v/>
      </c>
      <c r="M53" s="218">
        <f t="shared" si="2"/>
        <v>0</v>
      </c>
      <c r="N53" s="219">
        <f t="shared" si="3"/>
        <v>0</v>
      </c>
      <c r="O53" s="220">
        <f t="shared" si="4"/>
        <v>0</v>
      </c>
      <c r="P53" s="221">
        <f t="shared" si="5"/>
        <v>0</v>
      </c>
      <c r="R53" s="222">
        <f t="shared" si="6"/>
        <v>0</v>
      </c>
    </row>
    <row r="54" spans="11:18" ht="15" thickBot="1" x14ac:dyDescent="0.4">
      <c r="K54" s="223">
        <f t="shared" si="0"/>
        <v>0</v>
      </c>
      <c r="L54" s="217" t="str">
        <f t="shared" si="1"/>
        <v/>
      </c>
      <c r="M54" s="218">
        <f t="shared" si="2"/>
        <v>0</v>
      </c>
      <c r="N54" s="219">
        <f t="shared" si="3"/>
        <v>0</v>
      </c>
      <c r="O54" s="220">
        <f t="shared" si="4"/>
        <v>0</v>
      </c>
      <c r="P54" s="221">
        <f t="shared" si="5"/>
        <v>0</v>
      </c>
      <c r="R54" s="222">
        <f t="shared" si="6"/>
        <v>0</v>
      </c>
    </row>
    <row r="55" spans="11:18" ht="15" thickBot="1" x14ac:dyDescent="0.4">
      <c r="K55" s="223">
        <f t="shared" si="0"/>
        <v>0</v>
      </c>
      <c r="L55" s="217" t="str">
        <f t="shared" si="1"/>
        <v/>
      </c>
      <c r="M55" s="218">
        <f t="shared" si="2"/>
        <v>0</v>
      </c>
      <c r="N55" s="219">
        <f t="shared" si="3"/>
        <v>0</v>
      </c>
      <c r="O55" s="220">
        <f t="shared" si="4"/>
        <v>0</v>
      </c>
      <c r="P55" s="221">
        <f t="shared" si="5"/>
        <v>0</v>
      </c>
      <c r="R55" s="222">
        <f t="shared" si="6"/>
        <v>0</v>
      </c>
    </row>
    <row r="56" spans="11:18" ht="15" thickBot="1" x14ac:dyDescent="0.4">
      <c r="K56" s="223">
        <f t="shared" si="0"/>
        <v>0</v>
      </c>
      <c r="L56" s="217" t="str">
        <f t="shared" si="1"/>
        <v/>
      </c>
      <c r="M56" s="218">
        <f t="shared" si="2"/>
        <v>0</v>
      </c>
      <c r="N56" s="219">
        <f t="shared" si="3"/>
        <v>0</v>
      </c>
      <c r="O56" s="220">
        <f t="shared" si="4"/>
        <v>0</v>
      </c>
      <c r="P56" s="221">
        <f t="shared" si="5"/>
        <v>0</v>
      </c>
      <c r="R56" s="222">
        <f t="shared" si="6"/>
        <v>0</v>
      </c>
    </row>
    <row r="57" spans="11:18" ht="15" thickBot="1" x14ac:dyDescent="0.4">
      <c r="K57" s="223">
        <f t="shared" si="0"/>
        <v>0</v>
      </c>
      <c r="L57" s="217" t="str">
        <f t="shared" si="1"/>
        <v/>
      </c>
      <c r="M57" s="218">
        <f t="shared" si="2"/>
        <v>0</v>
      </c>
      <c r="N57" s="219">
        <f t="shared" si="3"/>
        <v>0</v>
      </c>
      <c r="O57" s="220">
        <f t="shared" si="4"/>
        <v>0</v>
      </c>
      <c r="P57" s="221">
        <f t="shared" si="5"/>
        <v>0</v>
      </c>
      <c r="R57" s="222">
        <f t="shared" si="6"/>
        <v>0</v>
      </c>
    </row>
    <row r="58" spans="11:18" ht="15" thickBot="1" x14ac:dyDescent="0.4">
      <c r="K58" s="223">
        <f t="shared" si="0"/>
        <v>0</v>
      </c>
      <c r="L58" s="217" t="str">
        <f t="shared" si="1"/>
        <v/>
      </c>
      <c r="M58" s="218">
        <f t="shared" si="2"/>
        <v>0</v>
      </c>
      <c r="N58" s="219">
        <f t="shared" si="3"/>
        <v>0</v>
      </c>
      <c r="O58" s="220">
        <f t="shared" si="4"/>
        <v>0</v>
      </c>
      <c r="P58" s="221">
        <f t="shared" si="5"/>
        <v>0</v>
      </c>
      <c r="R58" s="222">
        <f t="shared" si="6"/>
        <v>0</v>
      </c>
    </row>
    <row r="59" spans="11:18" ht="15" thickBot="1" x14ac:dyDescent="0.4">
      <c r="K59" s="223">
        <f t="shared" si="0"/>
        <v>0</v>
      </c>
      <c r="L59" s="217" t="str">
        <f t="shared" si="1"/>
        <v/>
      </c>
      <c r="M59" s="218">
        <f t="shared" si="2"/>
        <v>0</v>
      </c>
      <c r="N59" s="219">
        <f t="shared" si="3"/>
        <v>0</v>
      </c>
      <c r="O59" s="220">
        <f t="shared" si="4"/>
        <v>0</v>
      </c>
      <c r="P59" s="221">
        <f t="shared" si="5"/>
        <v>0</v>
      </c>
      <c r="R59" s="222">
        <f t="shared" si="6"/>
        <v>0</v>
      </c>
    </row>
    <row r="60" spans="11:18" ht="15" thickBot="1" x14ac:dyDescent="0.4">
      <c r="K60" s="223">
        <f t="shared" si="0"/>
        <v>0</v>
      </c>
      <c r="L60" s="217" t="str">
        <f t="shared" si="1"/>
        <v/>
      </c>
      <c r="M60" s="218">
        <f t="shared" si="2"/>
        <v>0</v>
      </c>
      <c r="N60" s="219">
        <f t="shared" si="3"/>
        <v>0</v>
      </c>
      <c r="O60" s="220">
        <f t="shared" si="4"/>
        <v>0</v>
      </c>
      <c r="P60" s="221">
        <f t="shared" si="5"/>
        <v>0</v>
      </c>
      <c r="R60" s="222">
        <f t="shared" si="6"/>
        <v>0</v>
      </c>
    </row>
    <row r="61" spans="11:18" ht="15" thickBot="1" x14ac:dyDescent="0.4">
      <c r="K61" s="223">
        <f t="shared" si="0"/>
        <v>0</v>
      </c>
      <c r="L61" s="217" t="str">
        <f t="shared" si="1"/>
        <v/>
      </c>
      <c r="M61" s="218">
        <f t="shared" si="2"/>
        <v>0</v>
      </c>
      <c r="N61" s="219">
        <f t="shared" si="3"/>
        <v>0</v>
      </c>
      <c r="O61" s="220">
        <f t="shared" si="4"/>
        <v>0</v>
      </c>
      <c r="P61" s="221">
        <f t="shared" si="5"/>
        <v>0</v>
      </c>
      <c r="R61" s="222">
        <f t="shared" si="6"/>
        <v>0</v>
      </c>
    </row>
    <row r="62" spans="11:18" x14ac:dyDescent="0.35">
      <c r="K62" s="223">
        <f t="shared" si="0"/>
        <v>0</v>
      </c>
      <c r="L62" s="217" t="str">
        <f t="shared" si="1"/>
        <v/>
      </c>
      <c r="M62" s="218">
        <f t="shared" si="2"/>
        <v>0</v>
      </c>
      <c r="N62" s="219">
        <f t="shared" si="3"/>
        <v>0</v>
      </c>
      <c r="O62" s="220">
        <f t="shared" si="4"/>
        <v>0</v>
      </c>
      <c r="P62" s="221">
        <f t="shared" si="5"/>
        <v>0</v>
      </c>
      <c r="R62" s="222">
        <f t="shared" si="6"/>
        <v>0</v>
      </c>
    </row>
  </sheetData>
  <sheetProtection algorithmName="SHA-512" hashValue="Qp/B04yR+MYHE02QkWcXDqHH8dkX9/viD6ODZOUDakkCS9nCQQer7R1z2qG/Q2Dr9gETWbA8FeBGhwUfVQO3fA==" saltValue="RwhiAxm9Ys2aQRmU0G+wYg==" spinCount="100000" sheet="1" objects="1" scenarios="1"/>
  <mergeCells count="6">
    <mergeCell ref="K2:R2"/>
    <mergeCell ref="L3:M3"/>
    <mergeCell ref="N3:P3"/>
    <mergeCell ref="A1:F1"/>
    <mergeCell ref="A2:D2"/>
    <mergeCell ref="A3:D3"/>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EED5E-9BC0-4D4E-861C-40C1799124EC}">
  <sheetPr codeName="Sheet10">
    <tabColor theme="7" tint="0.79998168889431442"/>
    <pageSetUpPr autoPageBreaks="0"/>
  </sheetPr>
  <dimension ref="A1:FO112"/>
  <sheetViews>
    <sheetView topLeftCell="A19" zoomScale="70" zoomScaleNormal="70" workbookViewId="0">
      <selection activeCell="H37" sqref="H37:H42"/>
    </sheetView>
  </sheetViews>
  <sheetFormatPr defaultColWidth="9.1796875" defaultRowHeight="14.5" x14ac:dyDescent="0.35"/>
  <cols>
    <col min="1" max="1" width="80.26953125" bestFit="1" customWidth="1"/>
    <col min="2" max="2" width="16.54296875" customWidth="1"/>
    <col min="3" max="3" width="7.7265625" style="5" customWidth="1"/>
    <col min="4" max="4" width="9.26953125" style="11" bestFit="1" customWidth="1"/>
    <col min="5" max="5" width="9.26953125" style="11" customWidth="1"/>
    <col min="6" max="8" width="13.1796875" style="11" customWidth="1"/>
    <col min="9" max="9" width="6.54296875" style="11" customWidth="1"/>
    <col min="10" max="10" width="69.7265625" style="11" bestFit="1" customWidth="1"/>
    <col min="11" max="11" width="10.26953125" style="11" bestFit="1" customWidth="1"/>
    <col min="12" max="12" width="11.7265625" style="11" bestFit="1" customWidth="1"/>
    <col min="14" max="14" width="49.26953125" bestFit="1" customWidth="1"/>
    <col min="15" max="15" width="36.7265625" bestFit="1" customWidth="1"/>
    <col min="16" max="16" width="30" bestFit="1" customWidth="1"/>
    <col min="17" max="17" width="27" bestFit="1" customWidth="1"/>
    <col min="18" max="18" width="12.81640625" bestFit="1" customWidth="1"/>
    <col min="19" max="19" width="6.1796875" bestFit="1" customWidth="1"/>
    <col min="20" max="20" width="27.54296875" bestFit="1" customWidth="1"/>
    <col min="21" max="21" width="5.453125" bestFit="1" customWidth="1"/>
    <col min="23" max="23" width="27.26953125" bestFit="1" customWidth="1"/>
    <col min="24" max="24" width="12.81640625" bestFit="1" customWidth="1"/>
    <col min="25" max="25" width="6.1796875" bestFit="1" customWidth="1"/>
    <col min="26" max="26" width="34.7265625" bestFit="1" customWidth="1"/>
    <col min="27" max="27" width="5.453125" bestFit="1" customWidth="1"/>
    <col min="29" max="29" width="48.54296875" bestFit="1" customWidth="1"/>
    <col min="30" max="30" width="12.81640625" bestFit="1" customWidth="1"/>
    <col min="31" max="31" width="6.1796875" bestFit="1" customWidth="1"/>
    <col min="32" max="32" width="23" bestFit="1" customWidth="1"/>
    <col min="33" max="33" width="5.453125" bestFit="1" customWidth="1"/>
    <col min="35" max="35" width="21.7265625" bestFit="1" customWidth="1"/>
    <col min="36" max="36" width="12.81640625" bestFit="1" customWidth="1"/>
    <col min="37" max="37" width="6.1796875" bestFit="1" customWidth="1"/>
    <col min="38" max="38" width="23" bestFit="1" customWidth="1"/>
    <col min="39" max="39" width="5.453125" bestFit="1" customWidth="1"/>
    <col min="41" max="41" width="19.453125" bestFit="1" customWidth="1"/>
    <col min="42" max="42" width="12.81640625" bestFit="1" customWidth="1"/>
    <col min="43" max="43" width="6.1796875" bestFit="1" customWidth="1"/>
    <col min="44" max="44" width="18.7265625" bestFit="1" customWidth="1"/>
    <col min="45" max="45" width="5.453125" bestFit="1" customWidth="1"/>
    <col min="47" max="47" width="25.1796875" bestFit="1" customWidth="1"/>
    <col min="48" max="48" width="12.81640625" bestFit="1" customWidth="1"/>
    <col min="49" max="49" width="6.1796875" bestFit="1" customWidth="1"/>
    <col min="50" max="50" width="18.7265625" bestFit="1" customWidth="1"/>
    <col min="51" max="51" width="5.453125" bestFit="1" customWidth="1"/>
    <col min="53" max="53" width="26.1796875" bestFit="1" customWidth="1"/>
    <col min="54" max="54" width="12.81640625" bestFit="1" customWidth="1"/>
    <col min="55" max="55" width="6.1796875" bestFit="1" customWidth="1"/>
    <col min="56" max="56" width="18.7265625" bestFit="1" customWidth="1"/>
    <col min="57" max="57" width="5.453125" bestFit="1" customWidth="1"/>
    <col min="58" max="58" width="4" bestFit="1" customWidth="1"/>
    <col min="59" max="59" width="20.1796875" bestFit="1" customWidth="1"/>
    <col min="60" max="60" width="12.81640625" bestFit="1" customWidth="1"/>
    <col min="61" max="61" width="6.1796875" bestFit="1" customWidth="1"/>
    <col min="62" max="62" width="18.7265625" bestFit="1" customWidth="1"/>
    <col min="63" max="63" width="5.453125" bestFit="1" customWidth="1"/>
    <col min="65" max="65" width="35" bestFit="1" customWidth="1"/>
    <col min="66" max="66" width="12.81640625" bestFit="1" customWidth="1"/>
    <col min="67" max="67" width="6.1796875" bestFit="1" customWidth="1"/>
    <col min="68" max="68" width="18.7265625" bestFit="1" customWidth="1"/>
    <col min="69" max="69" width="5.453125" bestFit="1" customWidth="1"/>
    <col min="71" max="71" width="27.7265625" bestFit="1" customWidth="1"/>
    <col min="72" max="72" width="12.81640625" bestFit="1" customWidth="1"/>
    <col min="73" max="73" width="6.1796875" bestFit="1" customWidth="1"/>
    <col min="74" max="74" width="35.1796875" bestFit="1" customWidth="1"/>
    <col min="75" max="75" width="5.453125" bestFit="1" customWidth="1"/>
    <col min="77" max="77" width="32.26953125" bestFit="1" customWidth="1"/>
    <col min="78" max="78" width="12.81640625" bestFit="1" customWidth="1"/>
    <col min="79" max="79" width="6.1796875" bestFit="1" customWidth="1"/>
    <col min="80" max="80" width="35.1796875" bestFit="1" customWidth="1"/>
    <col min="81" max="81" width="5.453125" bestFit="1" customWidth="1"/>
    <col min="83" max="83" width="26" bestFit="1" customWidth="1"/>
    <col min="84" max="84" width="12.81640625" bestFit="1" customWidth="1"/>
    <col min="85" max="85" width="6.1796875" bestFit="1" customWidth="1"/>
    <col min="86" max="86" width="36.54296875" bestFit="1" customWidth="1"/>
    <col min="87" max="87" width="5.453125" bestFit="1" customWidth="1"/>
    <col min="89" max="89" width="33.81640625" bestFit="1" customWidth="1"/>
    <col min="90" max="90" width="12.81640625" bestFit="1" customWidth="1"/>
    <col min="91" max="91" width="6.1796875" bestFit="1" customWidth="1"/>
    <col min="92" max="92" width="36.54296875" bestFit="1" customWidth="1"/>
    <col min="93" max="93" width="5.453125" bestFit="1" customWidth="1"/>
    <col min="94" max="94" width="3.54296875" bestFit="1" customWidth="1"/>
    <col min="95" max="95" width="24.453125" bestFit="1" customWidth="1"/>
    <col min="96" max="96" width="12.81640625" bestFit="1" customWidth="1"/>
    <col min="97" max="97" width="6.1796875" bestFit="1" customWidth="1"/>
    <col min="98" max="98" width="35.453125" bestFit="1" customWidth="1"/>
    <col min="99" max="99" width="5.453125" bestFit="1" customWidth="1"/>
    <col min="101" max="101" width="27.26953125" bestFit="1" customWidth="1"/>
    <col min="102" max="102" width="12.81640625" bestFit="1" customWidth="1"/>
    <col min="103" max="103" width="6.1796875" bestFit="1" customWidth="1"/>
    <col min="104" max="104" width="35.453125" bestFit="1" customWidth="1"/>
    <col min="105" max="105" width="5.453125" bestFit="1" customWidth="1"/>
    <col min="106" max="106" width="11.453125" customWidth="1"/>
    <col min="107" max="107" width="28.54296875" bestFit="1" customWidth="1"/>
    <col min="108" max="108" width="12.81640625" bestFit="1" customWidth="1"/>
    <col min="109" max="109" width="6.1796875" bestFit="1" customWidth="1"/>
    <col min="110" max="110" width="35.453125" bestFit="1" customWidth="1"/>
    <col min="111" max="111" width="5.453125" bestFit="1" customWidth="1"/>
    <col min="113" max="113" width="20.81640625" bestFit="1" customWidth="1"/>
    <col min="114" max="114" width="12.81640625" bestFit="1" customWidth="1"/>
    <col min="115" max="115" width="6.1796875" bestFit="1" customWidth="1"/>
    <col min="116" max="116" width="35.453125" bestFit="1" customWidth="1"/>
    <col min="117" max="117" width="5.453125" bestFit="1" customWidth="1"/>
    <col min="119" max="119" width="22.81640625" bestFit="1" customWidth="1"/>
    <col min="120" max="120" width="12.81640625" bestFit="1" customWidth="1"/>
    <col min="121" max="121" width="6.1796875" bestFit="1" customWidth="1"/>
    <col min="122" max="122" width="35.453125" bestFit="1" customWidth="1"/>
    <col min="123" max="123" width="5.453125" bestFit="1" customWidth="1"/>
    <col min="125" max="125" width="49.453125" bestFit="1" customWidth="1"/>
    <col min="126" max="126" width="12.81640625" bestFit="1" customWidth="1"/>
    <col min="127" max="127" width="6.1796875" bestFit="1" customWidth="1"/>
    <col min="128" max="128" width="35.453125" bestFit="1" customWidth="1"/>
    <col min="129" max="129" width="5.453125" bestFit="1" customWidth="1"/>
    <col min="130" max="130" width="4" bestFit="1" customWidth="1"/>
    <col min="131" max="131" width="24.453125" bestFit="1" customWidth="1"/>
    <col min="132" max="132" width="12.81640625" bestFit="1" customWidth="1"/>
    <col min="133" max="133" width="6.1796875" bestFit="1" customWidth="1"/>
    <col min="134" max="134" width="35.1796875" bestFit="1" customWidth="1"/>
    <col min="135" max="135" width="5.453125" bestFit="1" customWidth="1"/>
    <col min="137" max="137" width="27.81640625" bestFit="1" customWidth="1"/>
    <col min="138" max="138" width="12.81640625" bestFit="1" customWidth="1"/>
    <col min="139" max="139" width="6.1796875" bestFit="1" customWidth="1"/>
    <col min="140" max="140" width="34" bestFit="1" customWidth="1"/>
    <col min="141" max="141" width="5.453125" bestFit="1" customWidth="1"/>
    <col min="143" max="143" width="24.1796875" bestFit="1" customWidth="1"/>
    <col min="144" max="144" width="12.81640625" bestFit="1" customWidth="1"/>
    <col min="145" max="145" width="6.1796875" bestFit="1" customWidth="1"/>
    <col min="146" max="146" width="35.81640625" bestFit="1" customWidth="1"/>
    <col min="147" max="147" width="5.453125" bestFit="1" customWidth="1"/>
    <col min="149" max="149" width="25.54296875" bestFit="1" customWidth="1"/>
    <col min="150" max="150" width="12.81640625" bestFit="1" customWidth="1"/>
    <col min="151" max="151" width="6.1796875" bestFit="1" customWidth="1"/>
    <col min="152" max="152" width="35.81640625" bestFit="1" customWidth="1"/>
    <col min="153" max="153" width="5.453125" bestFit="1" customWidth="1"/>
    <col min="155" max="155" width="21.81640625" bestFit="1" customWidth="1"/>
    <col min="156" max="156" width="12.81640625" bestFit="1" customWidth="1"/>
    <col min="157" max="157" width="6.1796875" bestFit="1" customWidth="1"/>
    <col min="158" max="158" width="35.81640625" bestFit="1" customWidth="1"/>
    <col min="159" max="159" width="5.453125" bestFit="1" customWidth="1"/>
    <col min="161" max="161" width="20.7265625" bestFit="1" customWidth="1"/>
    <col min="162" max="162" width="12.81640625" bestFit="1" customWidth="1"/>
    <col min="163" max="163" width="6.1796875" bestFit="1" customWidth="1"/>
    <col min="164" max="164" width="35.81640625" bestFit="1" customWidth="1"/>
    <col min="165" max="165" width="5.453125" bestFit="1" customWidth="1"/>
    <col min="166" max="166" width="4.54296875" bestFit="1" customWidth="1"/>
    <col min="167" max="167" width="19.7265625" bestFit="1" customWidth="1"/>
    <col min="168" max="168" width="12.81640625" bestFit="1" customWidth="1"/>
    <col min="169" max="169" width="6.1796875" bestFit="1" customWidth="1"/>
    <col min="170" max="170" width="36.54296875" bestFit="1" customWidth="1"/>
    <col min="171" max="171" width="5.453125" bestFit="1" customWidth="1"/>
    <col min="172" max="172" width="5.7265625" bestFit="1" customWidth="1"/>
  </cols>
  <sheetData>
    <row r="1" spans="1:171" x14ac:dyDescent="0.35">
      <c r="A1" s="10" t="s">
        <v>38</v>
      </c>
      <c r="J1" s="10" t="s">
        <v>651</v>
      </c>
      <c r="K1"/>
      <c r="L1"/>
      <c r="N1" s="10" t="s">
        <v>652</v>
      </c>
      <c r="Q1" s="10" t="s">
        <v>653</v>
      </c>
      <c r="R1" s="10"/>
      <c r="T1" s="10"/>
      <c r="U1" s="10"/>
      <c r="W1" s="10" t="s">
        <v>654</v>
      </c>
      <c r="X1" s="10"/>
      <c r="Z1" s="10"/>
      <c r="AA1" s="10"/>
      <c r="AC1" s="10" t="s">
        <v>655</v>
      </c>
      <c r="AD1" s="10"/>
      <c r="AF1" s="10"/>
      <c r="AG1" s="10"/>
      <c r="AI1" s="10" t="s">
        <v>656</v>
      </c>
      <c r="AJ1" s="10"/>
      <c r="AL1" s="10"/>
      <c r="AM1" s="10"/>
      <c r="AO1" s="10" t="s">
        <v>657</v>
      </c>
      <c r="AP1" s="10"/>
      <c r="AR1" s="10"/>
      <c r="AS1" s="10"/>
      <c r="AU1" s="10" t="s">
        <v>658</v>
      </c>
      <c r="AV1" s="10"/>
      <c r="AX1" s="10"/>
      <c r="AY1" s="10"/>
      <c r="BA1" s="10" t="s">
        <v>659</v>
      </c>
      <c r="BB1" s="10"/>
      <c r="BD1" s="10"/>
      <c r="BE1" s="10"/>
      <c r="BG1" s="10" t="s">
        <v>660</v>
      </c>
      <c r="BH1" s="10"/>
      <c r="BJ1" s="10"/>
      <c r="BK1" s="10"/>
      <c r="BM1" s="10" t="s">
        <v>661</v>
      </c>
      <c r="BN1" s="10"/>
      <c r="BP1" s="10"/>
      <c r="BQ1" s="10"/>
      <c r="BS1" s="10" t="s">
        <v>662</v>
      </c>
      <c r="BT1" s="10"/>
      <c r="BV1" s="10"/>
      <c r="BW1" s="10"/>
      <c r="BY1" s="10" t="s">
        <v>663</v>
      </c>
      <c r="BZ1" s="10"/>
      <c r="CB1" s="10"/>
      <c r="CC1" s="10"/>
      <c r="CE1" s="10" t="s">
        <v>664</v>
      </c>
      <c r="CF1" s="10"/>
      <c r="CH1" s="10"/>
      <c r="CI1" s="10"/>
      <c r="CK1" s="10" t="s">
        <v>665</v>
      </c>
      <c r="CL1" s="10"/>
      <c r="CN1" s="10"/>
      <c r="CO1" s="10"/>
      <c r="CQ1" s="10" t="s">
        <v>666</v>
      </c>
      <c r="CR1" s="10"/>
      <c r="CT1" s="10"/>
      <c r="CU1" s="10"/>
      <c r="CW1" s="10" t="s">
        <v>667</v>
      </c>
      <c r="CX1" s="10"/>
      <c r="CZ1" s="10"/>
      <c r="DA1" s="10"/>
      <c r="DC1" s="10" t="s">
        <v>668</v>
      </c>
      <c r="DD1" s="10"/>
      <c r="DE1" s="10"/>
      <c r="DF1" s="10"/>
      <c r="DG1" s="10"/>
      <c r="DH1" s="10"/>
      <c r="DI1" s="10" t="s">
        <v>669</v>
      </c>
      <c r="DJ1" s="10"/>
      <c r="DK1" s="10"/>
      <c r="DL1" s="10"/>
      <c r="DM1" s="10"/>
      <c r="DN1" s="10"/>
      <c r="DO1" s="10" t="s">
        <v>670</v>
      </c>
      <c r="DP1" s="10"/>
      <c r="DQ1" s="10"/>
      <c r="DR1" s="10"/>
      <c r="DS1" s="10"/>
      <c r="DT1" s="10"/>
      <c r="DU1" s="10" t="s">
        <v>671</v>
      </c>
      <c r="DV1" s="10"/>
      <c r="DW1" s="10"/>
      <c r="DX1" s="10"/>
      <c r="DY1" s="10"/>
      <c r="DZ1" s="10"/>
      <c r="EA1" s="10" t="s">
        <v>672</v>
      </c>
      <c r="EB1" s="10"/>
      <c r="EC1" s="10"/>
      <c r="ED1" s="10"/>
      <c r="EE1" s="10"/>
      <c r="EF1" s="10"/>
      <c r="EG1" s="10" t="s">
        <v>673</v>
      </c>
      <c r="EH1" s="10"/>
      <c r="EI1" s="10"/>
      <c r="EJ1" s="10"/>
      <c r="EK1" s="10"/>
      <c r="EL1" s="10"/>
      <c r="EM1" s="10" t="s">
        <v>674</v>
      </c>
      <c r="EN1" s="10"/>
      <c r="EO1" s="10"/>
      <c r="EP1" s="10"/>
      <c r="EQ1" s="10"/>
      <c r="ER1" s="10"/>
      <c r="ES1" s="10" t="s">
        <v>675</v>
      </c>
      <c r="ET1" s="10"/>
      <c r="EU1" s="10"/>
      <c r="EV1" s="10"/>
      <c r="EW1" s="10"/>
      <c r="EX1" s="10"/>
      <c r="EY1" s="10" t="s">
        <v>676</v>
      </c>
      <c r="EZ1" s="10"/>
      <c r="FA1" s="10"/>
      <c r="FB1" s="10"/>
      <c r="FC1" s="10"/>
      <c r="FD1" s="10"/>
      <c r="FE1" s="10" t="s">
        <v>677</v>
      </c>
      <c r="FF1" s="10"/>
      <c r="FG1" s="10"/>
      <c r="FH1" s="10"/>
      <c r="FI1" s="10"/>
      <c r="FJ1" s="10"/>
      <c r="FK1" s="10" t="s">
        <v>678</v>
      </c>
      <c r="FL1" s="10"/>
      <c r="FN1" s="10"/>
      <c r="FO1" s="10"/>
    </row>
    <row r="2" spans="1:171" x14ac:dyDescent="0.35">
      <c r="A2" s="107" t="s">
        <v>211</v>
      </c>
      <c r="B2" s="3" t="s">
        <v>2388</v>
      </c>
      <c r="C2" s="65" t="s">
        <v>106</v>
      </c>
      <c r="D2" s="12" t="s">
        <v>36</v>
      </c>
      <c r="E2" s="65" t="s">
        <v>680</v>
      </c>
      <c r="F2" s="3" t="s">
        <v>681</v>
      </c>
      <c r="G2" s="3" t="s">
        <v>682</v>
      </c>
      <c r="H2" s="3" t="s">
        <v>2419</v>
      </c>
      <c r="J2" s="3" t="s">
        <v>683</v>
      </c>
      <c r="K2" s="3" t="s">
        <v>651</v>
      </c>
      <c r="L2"/>
      <c r="N2" s="3" t="s">
        <v>684</v>
      </c>
      <c r="O2" s="3" t="s">
        <v>685</v>
      </c>
      <c r="Q2" t="s">
        <v>686</v>
      </c>
      <c r="R2" t="s">
        <v>687</v>
      </c>
      <c r="S2" t="s">
        <v>688</v>
      </c>
      <c r="T2" t="s">
        <v>689</v>
      </c>
      <c r="U2" t="s">
        <v>73</v>
      </c>
      <c r="W2" t="s">
        <v>686</v>
      </c>
      <c r="X2" t="s">
        <v>687</v>
      </c>
      <c r="Y2" t="s">
        <v>688</v>
      </c>
      <c r="Z2" t="s">
        <v>689</v>
      </c>
      <c r="AA2" t="s">
        <v>73</v>
      </c>
      <c r="AC2" t="s">
        <v>686</v>
      </c>
      <c r="AD2" t="s">
        <v>687</v>
      </c>
      <c r="AE2" t="s">
        <v>688</v>
      </c>
      <c r="AF2" t="s">
        <v>689</v>
      </c>
      <c r="AG2" t="s">
        <v>73</v>
      </c>
      <c r="AI2" t="s">
        <v>686</v>
      </c>
      <c r="AJ2" t="s">
        <v>687</v>
      </c>
      <c r="AK2" t="s">
        <v>688</v>
      </c>
      <c r="AL2" t="s">
        <v>689</v>
      </c>
      <c r="AM2" t="s">
        <v>73</v>
      </c>
      <c r="AO2" t="s">
        <v>686</v>
      </c>
      <c r="AP2" t="s">
        <v>687</v>
      </c>
      <c r="AQ2" t="s">
        <v>688</v>
      </c>
      <c r="AR2" t="s">
        <v>689</v>
      </c>
      <c r="AS2" t="s">
        <v>73</v>
      </c>
      <c r="AU2" t="s">
        <v>686</v>
      </c>
      <c r="AV2" t="s">
        <v>687</v>
      </c>
      <c r="AW2" t="s">
        <v>688</v>
      </c>
      <c r="AX2" t="s">
        <v>689</v>
      </c>
      <c r="AY2" t="s">
        <v>73</v>
      </c>
      <c r="BA2" t="s">
        <v>686</v>
      </c>
      <c r="BB2" t="s">
        <v>687</v>
      </c>
      <c r="BC2" t="s">
        <v>688</v>
      </c>
      <c r="BD2" t="s">
        <v>689</v>
      </c>
      <c r="BE2" t="s">
        <v>73</v>
      </c>
      <c r="BG2" t="s">
        <v>686</v>
      </c>
      <c r="BH2" t="s">
        <v>687</v>
      </c>
      <c r="BI2" t="s">
        <v>688</v>
      </c>
      <c r="BJ2" t="s">
        <v>689</v>
      </c>
      <c r="BK2" t="s">
        <v>73</v>
      </c>
      <c r="BM2" t="s">
        <v>686</v>
      </c>
      <c r="BN2" t="s">
        <v>687</v>
      </c>
      <c r="BO2" t="s">
        <v>688</v>
      </c>
      <c r="BP2" t="s">
        <v>689</v>
      </c>
      <c r="BQ2" t="s">
        <v>73</v>
      </c>
      <c r="BS2" t="s">
        <v>686</v>
      </c>
      <c r="BT2" t="s">
        <v>687</v>
      </c>
      <c r="BU2" t="s">
        <v>688</v>
      </c>
      <c r="BV2" t="s">
        <v>689</v>
      </c>
      <c r="BW2" t="s">
        <v>73</v>
      </c>
      <c r="BY2" t="s">
        <v>686</v>
      </c>
      <c r="BZ2" t="s">
        <v>687</v>
      </c>
      <c r="CA2" t="s">
        <v>688</v>
      </c>
      <c r="CB2" t="s">
        <v>689</v>
      </c>
      <c r="CC2" t="s">
        <v>73</v>
      </c>
      <c r="CE2" t="s">
        <v>686</v>
      </c>
      <c r="CF2" t="s">
        <v>687</v>
      </c>
      <c r="CG2" t="s">
        <v>688</v>
      </c>
      <c r="CH2" t="s">
        <v>689</v>
      </c>
      <c r="CI2" t="s">
        <v>73</v>
      </c>
      <c r="CK2" t="s">
        <v>686</v>
      </c>
      <c r="CL2" t="s">
        <v>687</v>
      </c>
      <c r="CM2" t="s">
        <v>688</v>
      </c>
      <c r="CN2" t="s">
        <v>689</v>
      </c>
      <c r="CO2" t="s">
        <v>73</v>
      </c>
      <c r="CQ2" t="s">
        <v>686</v>
      </c>
      <c r="CR2" t="s">
        <v>687</v>
      </c>
      <c r="CS2" t="s">
        <v>688</v>
      </c>
      <c r="CT2" t="s">
        <v>689</v>
      </c>
      <c r="CU2" t="s">
        <v>73</v>
      </c>
      <c r="CW2" t="s">
        <v>686</v>
      </c>
      <c r="CX2" t="s">
        <v>687</v>
      </c>
      <c r="CY2" t="s">
        <v>688</v>
      </c>
      <c r="CZ2" t="s">
        <v>689</v>
      </c>
      <c r="DA2" t="s">
        <v>73</v>
      </c>
      <c r="DC2" t="s">
        <v>686</v>
      </c>
      <c r="DD2" t="s">
        <v>687</v>
      </c>
      <c r="DE2" t="s">
        <v>688</v>
      </c>
      <c r="DF2" t="s">
        <v>689</v>
      </c>
      <c r="DG2" t="s">
        <v>73</v>
      </c>
      <c r="DI2" t="s">
        <v>686</v>
      </c>
      <c r="DJ2" t="s">
        <v>687</v>
      </c>
      <c r="DK2" t="s">
        <v>688</v>
      </c>
      <c r="DL2" t="s">
        <v>689</v>
      </c>
      <c r="DM2" t="s">
        <v>73</v>
      </c>
      <c r="DO2" t="s">
        <v>686</v>
      </c>
      <c r="DP2" t="s">
        <v>687</v>
      </c>
      <c r="DQ2" t="s">
        <v>688</v>
      </c>
      <c r="DR2" t="s">
        <v>689</v>
      </c>
      <c r="DS2" t="s">
        <v>73</v>
      </c>
      <c r="DU2" t="s">
        <v>686</v>
      </c>
      <c r="DV2" t="s">
        <v>687</v>
      </c>
      <c r="DW2" t="s">
        <v>688</v>
      </c>
      <c r="DX2" t="s">
        <v>689</v>
      </c>
      <c r="DY2" t="s">
        <v>73</v>
      </c>
      <c r="EA2" t="s">
        <v>686</v>
      </c>
      <c r="EB2" t="s">
        <v>687</v>
      </c>
      <c r="EC2" t="s">
        <v>688</v>
      </c>
      <c r="ED2" t="s">
        <v>689</v>
      </c>
      <c r="EE2" t="s">
        <v>73</v>
      </c>
      <c r="EG2" t="s">
        <v>686</v>
      </c>
      <c r="EH2" t="s">
        <v>687</v>
      </c>
      <c r="EI2" t="s">
        <v>688</v>
      </c>
      <c r="EJ2" t="s">
        <v>689</v>
      </c>
      <c r="EK2" t="s">
        <v>73</v>
      </c>
      <c r="EM2" t="s">
        <v>686</v>
      </c>
      <c r="EN2" t="s">
        <v>687</v>
      </c>
      <c r="EO2" t="s">
        <v>688</v>
      </c>
      <c r="EP2" t="s">
        <v>689</v>
      </c>
      <c r="EQ2" t="s">
        <v>73</v>
      </c>
      <c r="ES2" t="s">
        <v>686</v>
      </c>
      <c r="ET2" t="s">
        <v>687</v>
      </c>
      <c r="EU2" t="s">
        <v>688</v>
      </c>
      <c r="EV2" t="s">
        <v>689</v>
      </c>
      <c r="EW2" t="s">
        <v>73</v>
      </c>
      <c r="EY2" t="s">
        <v>686</v>
      </c>
      <c r="EZ2" t="s">
        <v>687</v>
      </c>
      <c r="FA2" t="s">
        <v>688</v>
      </c>
      <c r="FB2" t="s">
        <v>689</v>
      </c>
      <c r="FC2" t="s">
        <v>73</v>
      </c>
      <c r="FE2" t="s">
        <v>686</v>
      </c>
      <c r="FF2" t="s">
        <v>687</v>
      </c>
      <c r="FG2" t="s">
        <v>688</v>
      </c>
      <c r="FH2" t="s">
        <v>689</v>
      </c>
      <c r="FI2" t="s">
        <v>73</v>
      </c>
      <c r="FK2" t="s">
        <v>686</v>
      </c>
      <c r="FL2" t="s">
        <v>687</v>
      </c>
      <c r="FM2" t="s">
        <v>688</v>
      </c>
      <c r="FN2" t="s">
        <v>689</v>
      </c>
      <c r="FO2" t="s">
        <v>73</v>
      </c>
    </row>
    <row r="3" spans="1:171" x14ac:dyDescent="0.35">
      <c r="A3" s="383" t="s">
        <v>2485</v>
      </c>
      <c r="B3" s="12">
        <v>32.789436619718323</v>
      </c>
      <c r="C3" s="65" t="s">
        <v>691</v>
      </c>
      <c r="D3" s="12">
        <v>4</v>
      </c>
      <c r="E3" s="375" t="s">
        <v>692</v>
      </c>
      <c r="F3" s="381">
        <v>5</v>
      </c>
      <c r="G3" s="376">
        <v>10</v>
      </c>
      <c r="H3" s="12">
        <v>1</v>
      </c>
      <c r="J3" s="3" t="s">
        <v>19</v>
      </c>
      <c r="K3" s="16"/>
      <c r="L3"/>
      <c r="M3" s="17"/>
      <c r="N3" s="3" t="s">
        <v>653</v>
      </c>
      <c r="O3" s="3" t="s">
        <v>693</v>
      </c>
      <c r="Q3" s="3" t="s">
        <v>694</v>
      </c>
      <c r="R3" s="3" t="s">
        <v>695</v>
      </c>
      <c r="S3" s="3">
        <v>15</v>
      </c>
      <c r="T3" s="3" t="s">
        <v>114</v>
      </c>
      <c r="U3" s="3" t="s">
        <v>116</v>
      </c>
      <c r="W3" s="3" t="s">
        <v>696</v>
      </c>
      <c r="X3" s="3" t="s">
        <v>697</v>
      </c>
      <c r="Y3" s="3">
        <v>18</v>
      </c>
      <c r="Z3" s="3" t="s">
        <v>122</v>
      </c>
      <c r="AA3" s="3" t="s">
        <v>116</v>
      </c>
      <c r="AC3" s="3" t="s">
        <v>698</v>
      </c>
      <c r="AD3" s="3" t="s">
        <v>699</v>
      </c>
      <c r="AE3" s="3">
        <v>30</v>
      </c>
      <c r="AF3" s="3" t="s">
        <v>132</v>
      </c>
      <c r="AG3" s="3" t="s">
        <v>116</v>
      </c>
      <c r="AI3" s="3" t="s">
        <v>700</v>
      </c>
      <c r="AJ3" s="3" t="s">
        <v>701</v>
      </c>
      <c r="AK3" s="3">
        <v>35</v>
      </c>
      <c r="AL3" s="3" t="s">
        <v>132</v>
      </c>
      <c r="AM3" s="3" t="s">
        <v>116</v>
      </c>
      <c r="AO3" s="3" t="s">
        <v>702</v>
      </c>
      <c r="AP3" s="3" t="s">
        <v>703</v>
      </c>
      <c r="AQ3" s="3">
        <v>50</v>
      </c>
      <c r="AR3" s="3" t="s">
        <v>137</v>
      </c>
      <c r="AS3" s="3" t="s">
        <v>116</v>
      </c>
      <c r="AU3" s="3" t="s">
        <v>704</v>
      </c>
      <c r="AV3" s="3" t="s">
        <v>705</v>
      </c>
      <c r="AW3" s="3">
        <v>60</v>
      </c>
      <c r="AX3" s="3" t="s">
        <v>137</v>
      </c>
      <c r="AY3" s="3" t="s">
        <v>116</v>
      </c>
      <c r="BA3" s="3" t="s">
        <v>706</v>
      </c>
      <c r="BB3" s="3" t="s">
        <v>707</v>
      </c>
      <c r="BC3" s="3">
        <v>45</v>
      </c>
      <c r="BD3" s="3" t="s">
        <v>137</v>
      </c>
      <c r="BE3" s="3" t="s">
        <v>116</v>
      </c>
      <c r="BG3" s="3" t="s">
        <v>708</v>
      </c>
      <c r="BH3" s="3" t="s">
        <v>709</v>
      </c>
      <c r="BI3" s="3">
        <v>40</v>
      </c>
      <c r="BJ3" s="3" t="s">
        <v>137</v>
      </c>
      <c r="BK3" s="3" t="s">
        <v>116</v>
      </c>
      <c r="BM3" s="3" t="s">
        <v>710</v>
      </c>
      <c r="BN3" s="3" t="s">
        <v>711</v>
      </c>
      <c r="BO3" s="3">
        <v>128</v>
      </c>
      <c r="BP3" s="3" t="s">
        <v>137</v>
      </c>
      <c r="BQ3" s="3" t="s">
        <v>116</v>
      </c>
      <c r="BS3" s="3" t="s">
        <v>712</v>
      </c>
      <c r="BT3" s="3" t="s">
        <v>713</v>
      </c>
      <c r="BU3" s="3">
        <v>32</v>
      </c>
      <c r="BV3" s="3" t="s">
        <v>156</v>
      </c>
      <c r="BW3" s="3" t="s">
        <v>116</v>
      </c>
      <c r="BY3" s="3" t="s">
        <v>714</v>
      </c>
      <c r="BZ3" s="3" t="s">
        <v>715</v>
      </c>
      <c r="CA3" s="3">
        <v>14</v>
      </c>
      <c r="CB3" s="3" t="s">
        <v>152</v>
      </c>
      <c r="CC3" s="3" t="s">
        <v>116</v>
      </c>
      <c r="CE3" s="3" t="s">
        <v>716</v>
      </c>
      <c r="CF3" s="3" t="s">
        <v>717</v>
      </c>
      <c r="CG3" s="3">
        <v>38</v>
      </c>
      <c r="CH3" s="16" t="s">
        <v>165</v>
      </c>
      <c r="CI3" s="3" t="s">
        <v>116</v>
      </c>
      <c r="CK3" s="3" t="s">
        <v>718</v>
      </c>
      <c r="CL3" s="3" t="s">
        <v>719</v>
      </c>
      <c r="CM3" s="3">
        <v>21</v>
      </c>
      <c r="CN3" s="16" t="s">
        <v>162</v>
      </c>
      <c r="CO3" s="3" t="s">
        <v>116</v>
      </c>
      <c r="CQ3" s="3" t="s">
        <v>720</v>
      </c>
      <c r="CR3" s="3" t="s">
        <v>721</v>
      </c>
      <c r="CS3" s="3">
        <v>50</v>
      </c>
      <c r="CT3" s="3" t="s">
        <v>174</v>
      </c>
      <c r="CU3" s="3" t="s">
        <v>116</v>
      </c>
      <c r="CW3" s="3" t="s">
        <v>722</v>
      </c>
      <c r="CX3" s="3" t="s">
        <v>723</v>
      </c>
      <c r="CY3" s="3">
        <v>80</v>
      </c>
      <c r="CZ3" s="3" t="s">
        <v>174</v>
      </c>
      <c r="DA3" s="3" t="s">
        <v>116</v>
      </c>
      <c r="DC3" s="3" t="s">
        <v>724</v>
      </c>
      <c r="DD3" s="3" t="s">
        <v>725</v>
      </c>
      <c r="DE3" s="3">
        <v>123</v>
      </c>
      <c r="DF3" s="3" t="s">
        <v>174</v>
      </c>
      <c r="DG3" s="3" t="s">
        <v>116</v>
      </c>
      <c r="DI3" s="3" t="s">
        <v>726</v>
      </c>
      <c r="DJ3" s="3" t="s">
        <v>727</v>
      </c>
      <c r="DK3" s="3">
        <v>38</v>
      </c>
      <c r="DL3" s="3" t="s">
        <v>174</v>
      </c>
      <c r="DM3" s="3" t="s">
        <v>116</v>
      </c>
      <c r="DO3" s="3" t="s">
        <v>728</v>
      </c>
      <c r="DP3" s="3" t="s">
        <v>729</v>
      </c>
      <c r="DQ3" s="3">
        <v>30</v>
      </c>
      <c r="DR3" s="3" t="s">
        <v>171</v>
      </c>
      <c r="DS3" s="3" t="s">
        <v>116</v>
      </c>
      <c r="DU3" s="3" t="s">
        <v>730</v>
      </c>
      <c r="DV3" s="3" t="s">
        <v>731</v>
      </c>
      <c r="DW3" s="3">
        <v>30</v>
      </c>
      <c r="DX3" s="3" t="s">
        <v>171</v>
      </c>
      <c r="DY3" s="3" t="s">
        <v>116</v>
      </c>
      <c r="EA3" s="3" t="s">
        <v>732</v>
      </c>
      <c r="EB3" s="3" t="s">
        <v>733</v>
      </c>
      <c r="EC3" s="3">
        <v>59</v>
      </c>
      <c r="ED3" s="3" t="s">
        <v>180</v>
      </c>
      <c r="EE3" s="3" t="s">
        <v>116</v>
      </c>
      <c r="EG3" s="3" t="s">
        <v>734</v>
      </c>
      <c r="EH3" s="3" t="s">
        <v>735</v>
      </c>
      <c r="EI3" s="3">
        <v>113</v>
      </c>
      <c r="EJ3" s="3" t="s">
        <v>198</v>
      </c>
      <c r="EK3" s="3" t="s">
        <v>116</v>
      </c>
      <c r="EM3" s="3" t="s">
        <v>736</v>
      </c>
      <c r="EN3" s="3" t="s">
        <v>737</v>
      </c>
      <c r="EO3" s="3">
        <v>125</v>
      </c>
      <c r="EP3" s="3" t="s">
        <v>207</v>
      </c>
      <c r="EQ3" s="3" t="s">
        <v>116</v>
      </c>
      <c r="ES3" s="3" t="s">
        <v>738</v>
      </c>
      <c r="ET3" s="3" t="s">
        <v>739</v>
      </c>
      <c r="EU3" s="3">
        <v>200</v>
      </c>
      <c r="EV3" s="3" t="s">
        <v>207</v>
      </c>
      <c r="EW3" s="3" t="s">
        <v>116</v>
      </c>
      <c r="EY3" s="3" t="s">
        <v>740</v>
      </c>
      <c r="EZ3" s="3" t="s">
        <v>741</v>
      </c>
      <c r="FA3" s="3">
        <v>60</v>
      </c>
      <c r="FB3" s="3" t="s">
        <v>207</v>
      </c>
      <c r="FC3" s="3" t="s">
        <v>116</v>
      </c>
      <c r="FE3" s="3" t="s">
        <v>742</v>
      </c>
      <c r="FF3" s="3" t="s">
        <v>743</v>
      </c>
      <c r="FG3" s="3">
        <v>60</v>
      </c>
      <c r="FH3" s="3" t="s">
        <v>204</v>
      </c>
      <c r="FI3" s="3" t="s">
        <v>116</v>
      </c>
      <c r="FK3" s="3" t="s">
        <v>744</v>
      </c>
      <c r="FL3" s="3" t="s">
        <v>745</v>
      </c>
      <c r="FM3" s="3">
        <v>16</v>
      </c>
      <c r="FN3" s="16" t="s">
        <v>147</v>
      </c>
      <c r="FO3" s="3" t="s">
        <v>116</v>
      </c>
    </row>
    <row r="4" spans="1:171" x14ac:dyDescent="0.35">
      <c r="A4" s="383" t="s">
        <v>2486</v>
      </c>
      <c r="B4" s="12">
        <v>58.645360824742276</v>
      </c>
      <c r="C4" s="65" t="s">
        <v>746</v>
      </c>
      <c r="D4" s="12">
        <v>5</v>
      </c>
      <c r="E4" s="375" t="s">
        <v>692</v>
      </c>
      <c r="F4" s="381">
        <v>5</v>
      </c>
      <c r="G4" s="376">
        <v>10</v>
      </c>
      <c r="H4" s="12">
        <v>1</v>
      </c>
      <c r="J4" s="3" t="s">
        <v>622</v>
      </c>
      <c r="K4" s="16">
        <v>4141</v>
      </c>
      <c r="L4"/>
      <c r="M4" s="17"/>
      <c r="N4" s="3" t="s">
        <v>654</v>
      </c>
      <c r="O4" s="3" t="s">
        <v>747</v>
      </c>
      <c r="Q4" s="3" t="s">
        <v>748</v>
      </c>
      <c r="R4" s="3" t="s">
        <v>749</v>
      </c>
      <c r="S4" s="3">
        <v>20</v>
      </c>
      <c r="T4" s="3" t="s">
        <v>114</v>
      </c>
      <c r="U4" s="3" t="s">
        <v>116</v>
      </c>
      <c r="W4" s="3" t="s">
        <v>750</v>
      </c>
      <c r="X4" s="3" t="s">
        <v>751</v>
      </c>
      <c r="Y4" s="3">
        <v>7</v>
      </c>
      <c r="Z4" s="3" t="s">
        <v>122</v>
      </c>
      <c r="AA4" s="3" t="s">
        <v>116</v>
      </c>
      <c r="AC4" s="3" t="s">
        <v>752</v>
      </c>
      <c r="AD4" s="3" t="s">
        <v>753</v>
      </c>
      <c r="AE4" s="3">
        <v>35</v>
      </c>
      <c r="AF4" s="3" t="s">
        <v>132</v>
      </c>
      <c r="AG4" s="3" t="s">
        <v>116</v>
      </c>
      <c r="AI4" s="3" t="s">
        <v>754</v>
      </c>
      <c r="AJ4" s="3" t="s">
        <v>755</v>
      </c>
      <c r="AK4" s="3">
        <v>40</v>
      </c>
      <c r="AL4" s="3" t="s">
        <v>132</v>
      </c>
      <c r="AM4" s="3" t="s">
        <v>116</v>
      </c>
      <c r="AO4" s="3" t="s">
        <v>756</v>
      </c>
      <c r="AP4" s="3" t="s">
        <v>757</v>
      </c>
      <c r="AQ4" s="3">
        <v>75</v>
      </c>
      <c r="AR4" s="3" t="s">
        <v>137</v>
      </c>
      <c r="AS4" s="3" t="s">
        <v>116</v>
      </c>
      <c r="AU4" s="3" t="s">
        <v>758</v>
      </c>
      <c r="AV4" s="3" t="s">
        <v>759</v>
      </c>
      <c r="AW4" s="3">
        <v>85</v>
      </c>
      <c r="AX4" s="3" t="s">
        <v>137</v>
      </c>
      <c r="AY4" s="3" t="s">
        <v>116</v>
      </c>
      <c r="BA4" s="3" t="s">
        <v>760</v>
      </c>
      <c r="BB4" s="3" t="s">
        <v>761</v>
      </c>
      <c r="BC4" s="3">
        <v>65</v>
      </c>
      <c r="BD4" s="3" t="s">
        <v>137</v>
      </c>
      <c r="BE4" s="3" t="s">
        <v>116</v>
      </c>
      <c r="BG4" s="3" t="s">
        <v>762</v>
      </c>
      <c r="BH4" s="3" t="s">
        <v>763</v>
      </c>
      <c r="BI4" s="3">
        <v>65</v>
      </c>
      <c r="BJ4" s="3" t="s">
        <v>137</v>
      </c>
      <c r="BK4" s="3" t="s">
        <v>116</v>
      </c>
      <c r="BM4" s="3" t="s">
        <v>764</v>
      </c>
      <c r="BN4" s="3" t="s">
        <v>765</v>
      </c>
      <c r="BO4" s="3">
        <v>118</v>
      </c>
      <c r="BP4" s="3" t="s">
        <v>137</v>
      </c>
      <c r="BQ4" s="3" t="s">
        <v>116</v>
      </c>
      <c r="BS4" s="3" t="s">
        <v>766</v>
      </c>
      <c r="BT4" s="3" t="s">
        <v>767</v>
      </c>
      <c r="BU4" s="3">
        <v>90</v>
      </c>
      <c r="BV4" s="3" t="s">
        <v>142</v>
      </c>
      <c r="BW4" s="3" t="s">
        <v>116</v>
      </c>
      <c r="BY4" s="3" t="s">
        <v>768</v>
      </c>
      <c r="BZ4" s="3" t="s">
        <v>769</v>
      </c>
      <c r="CA4" s="3">
        <v>17</v>
      </c>
      <c r="CB4" s="3" t="s">
        <v>152</v>
      </c>
      <c r="CC4" s="3" t="s">
        <v>116</v>
      </c>
      <c r="CE4" s="3" t="s">
        <v>770</v>
      </c>
      <c r="CF4" s="3" t="s">
        <v>771</v>
      </c>
      <c r="CG4" s="3">
        <v>42</v>
      </c>
      <c r="CH4" s="16" t="s">
        <v>165</v>
      </c>
      <c r="CI4" s="3" t="s">
        <v>116</v>
      </c>
      <c r="CK4" s="3" t="s">
        <v>772</v>
      </c>
      <c r="CL4" s="3" t="s">
        <v>773</v>
      </c>
      <c r="CM4" s="3">
        <v>24</v>
      </c>
      <c r="CN4" s="16" t="s">
        <v>162</v>
      </c>
      <c r="CO4" s="3" t="s">
        <v>116</v>
      </c>
      <c r="CQ4" s="3" t="s">
        <v>774</v>
      </c>
      <c r="CR4" s="3" t="s">
        <v>775</v>
      </c>
      <c r="CS4" s="3">
        <v>60</v>
      </c>
      <c r="CT4" s="3" t="s">
        <v>174</v>
      </c>
      <c r="CU4" s="3" t="s">
        <v>116</v>
      </c>
      <c r="CW4" s="3" t="s">
        <v>776</v>
      </c>
      <c r="CX4" s="3" t="s">
        <v>777</v>
      </c>
      <c r="CY4" s="3">
        <v>85</v>
      </c>
      <c r="CZ4" s="3" t="s">
        <v>174</v>
      </c>
      <c r="DA4" s="3" t="s">
        <v>116</v>
      </c>
      <c r="DC4" s="3" t="s">
        <v>778</v>
      </c>
      <c r="DD4" s="3" t="s">
        <v>779</v>
      </c>
      <c r="DE4" s="3">
        <v>138</v>
      </c>
      <c r="DF4" s="3" t="s">
        <v>174</v>
      </c>
      <c r="DG4" s="3" t="s">
        <v>116</v>
      </c>
      <c r="DI4" s="3" t="s">
        <v>780</v>
      </c>
      <c r="DJ4" s="3" t="s">
        <v>781</v>
      </c>
      <c r="DK4" s="3">
        <v>40</v>
      </c>
      <c r="DL4" s="3" t="s">
        <v>174</v>
      </c>
      <c r="DM4" s="3" t="s">
        <v>116</v>
      </c>
      <c r="DO4" s="3" t="s">
        <v>782</v>
      </c>
      <c r="DP4" s="3" t="s">
        <v>783</v>
      </c>
      <c r="DQ4" s="3">
        <v>26</v>
      </c>
      <c r="DR4" s="3" t="s">
        <v>171</v>
      </c>
      <c r="DS4" s="3" t="s">
        <v>116</v>
      </c>
      <c r="DU4" s="3" t="s">
        <v>784</v>
      </c>
      <c r="DV4" s="3" t="s">
        <v>785</v>
      </c>
      <c r="DW4" s="3">
        <v>22</v>
      </c>
      <c r="DX4" s="3" t="s">
        <v>171</v>
      </c>
      <c r="DY4" s="3" t="s">
        <v>116</v>
      </c>
      <c r="EA4" s="3" t="s">
        <v>786</v>
      </c>
      <c r="EB4" s="3" t="s">
        <v>787</v>
      </c>
      <c r="EC4" s="3">
        <v>90</v>
      </c>
      <c r="ED4" s="3" t="s">
        <v>180</v>
      </c>
      <c r="EE4" s="3" t="s">
        <v>116</v>
      </c>
      <c r="EG4" s="3" t="s">
        <v>788</v>
      </c>
      <c r="EH4" s="3" t="s">
        <v>789</v>
      </c>
      <c r="EI4" s="3">
        <v>80</v>
      </c>
      <c r="EJ4" s="3" t="s">
        <v>198</v>
      </c>
      <c r="EK4" s="3" t="s">
        <v>116</v>
      </c>
      <c r="EM4" s="3" t="s">
        <v>790</v>
      </c>
      <c r="EN4" s="3" t="s">
        <v>791</v>
      </c>
      <c r="EO4" s="3">
        <v>135</v>
      </c>
      <c r="EP4" s="3" t="s">
        <v>207</v>
      </c>
      <c r="EQ4" s="3" t="s">
        <v>116</v>
      </c>
      <c r="ES4" s="3" t="s">
        <v>792</v>
      </c>
      <c r="ET4" s="3" t="s">
        <v>793</v>
      </c>
      <c r="EU4" s="3">
        <v>230</v>
      </c>
      <c r="EV4" s="3" t="s">
        <v>207</v>
      </c>
      <c r="EW4" s="3" t="s">
        <v>116</v>
      </c>
      <c r="EY4" s="3" t="s">
        <v>794</v>
      </c>
      <c r="EZ4" s="3" t="s">
        <v>795</v>
      </c>
      <c r="FA4" s="3">
        <v>83</v>
      </c>
      <c r="FB4" s="3" t="s">
        <v>207</v>
      </c>
      <c r="FC4" s="3" t="s">
        <v>116</v>
      </c>
      <c r="FE4" s="3" t="s">
        <v>796</v>
      </c>
      <c r="FF4" s="3" t="s">
        <v>797</v>
      </c>
      <c r="FG4" s="3">
        <v>85</v>
      </c>
      <c r="FH4" s="3" t="s">
        <v>204</v>
      </c>
      <c r="FI4" s="3" t="s">
        <v>116</v>
      </c>
      <c r="FK4" s="3" t="s">
        <v>798</v>
      </c>
      <c r="FL4" s="3" t="s">
        <v>799</v>
      </c>
      <c r="FM4" s="3">
        <v>32</v>
      </c>
      <c r="FN4" s="16" t="s">
        <v>147</v>
      </c>
      <c r="FO4" s="3" t="s">
        <v>116</v>
      </c>
    </row>
    <row r="5" spans="1:171" x14ac:dyDescent="0.35">
      <c r="A5" s="383" t="s">
        <v>2487</v>
      </c>
      <c r="B5" s="12">
        <v>36.325905292479113</v>
      </c>
      <c r="C5" s="65" t="s">
        <v>800</v>
      </c>
      <c r="D5" s="12">
        <v>5</v>
      </c>
      <c r="E5" s="375" t="s">
        <v>692</v>
      </c>
      <c r="F5" s="381">
        <v>5</v>
      </c>
      <c r="G5" s="376">
        <v>10</v>
      </c>
      <c r="H5" s="12">
        <v>1</v>
      </c>
      <c r="J5" s="3" t="s">
        <v>591</v>
      </c>
      <c r="K5" s="16">
        <v>2902</v>
      </c>
      <c r="L5"/>
      <c r="M5" s="17"/>
      <c r="N5" s="3" t="s">
        <v>655</v>
      </c>
      <c r="O5" s="3" t="s">
        <v>801</v>
      </c>
      <c r="Q5" s="3" t="s">
        <v>802</v>
      </c>
      <c r="R5" s="3" t="s">
        <v>803</v>
      </c>
      <c r="S5" s="3">
        <v>25</v>
      </c>
      <c r="T5" s="3" t="s">
        <v>114</v>
      </c>
      <c r="U5" s="3" t="s">
        <v>116</v>
      </c>
      <c r="W5" s="3" t="s">
        <v>804</v>
      </c>
      <c r="X5" s="3" t="s">
        <v>805</v>
      </c>
      <c r="Y5" s="3">
        <v>9</v>
      </c>
      <c r="Z5" s="3" t="s">
        <v>122</v>
      </c>
      <c r="AA5" s="3" t="s">
        <v>116</v>
      </c>
      <c r="AC5" s="3" t="s">
        <v>806</v>
      </c>
      <c r="AD5" s="3" t="s">
        <v>807</v>
      </c>
      <c r="AE5" s="3">
        <v>45</v>
      </c>
      <c r="AF5" s="3" t="s">
        <v>132</v>
      </c>
      <c r="AG5" s="3" t="s">
        <v>116</v>
      </c>
      <c r="AI5" s="3" t="s">
        <v>808</v>
      </c>
      <c r="AJ5" s="3" t="s">
        <v>809</v>
      </c>
      <c r="AK5" s="3">
        <v>42</v>
      </c>
      <c r="AL5" s="3" t="s">
        <v>132</v>
      </c>
      <c r="AM5" s="3" t="s">
        <v>116</v>
      </c>
      <c r="AO5" s="3" t="s">
        <v>810</v>
      </c>
      <c r="AP5" s="3" t="s">
        <v>811</v>
      </c>
      <c r="AQ5" s="3">
        <v>95</v>
      </c>
      <c r="AR5" s="3" t="s">
        <v>137</v>
      </c>
      <c r="AS5" s="3" t="s">
        <v>116</v>
      </c>
      <c r="AU5" s="3" t="s">
        <v>812</v>
      </c>
      <c r="AV5" s="3" t="s">
        <v>813</v>
      </c>
      <c r="AW5" s="3">
        <v>130</v>
      </c>
      <c r="AX5" s="3" t="s">
        <v>137</v>
      </c>
      <c r="AY5" s="3" t="s">
        <v>116</v>
      </c>
      <c r="BA5" s="3" t="s">
        <v>814</v>
      </c>
      <c r="BB5" s="3" t="s">
        <v>815</v>
      </c>
      <c r="BC5" s="3">
        <v>90</v>
      </c>
      <c r="BD5" s="3" t="s">
        <v>137</v>
      </c>
      <c r="BE5" s="3" t="s">
        <v>116</v>
      </c>
      <c r="BG5" s="3" t="s">
        <v>816</v>
      </c>
      <c r="BH5" s="3" t="s">
        <v>817</v>
      </c>
      <c r="BI5" s="3">
        <v>95</v>
      </c>
      <c r="BJ5" s="3" t="s">
        <v>137</v>
      </c>
      <c r="BK5" s="3" t="s">
        <v>116</v>
      </c>
      <c r="BM5" s="3" t="s">
        <v>818</v>
      </c>
      <c r="BN5" s="3" t="s">
        <v>819</v>
      </c>
      <c r="BO5" s="3">
        <v>190</v>
      </c>
      <c r="BP5" s="3" t="s">
        <v>137</v>
      </c>
      <c r="BQ5" s="3" t="s">
        <v>116</v>
      </c>
      <c r="BS5" s="3" t="s">
        <v>820</v>
      </c>
      <c r="BT5" s="3" t="s">
        <v>821</v>
      </c>
      <c r="BU5" s="3">
        <v>56</v>
      </c>
      <c r="BV5" s="3" t="s">
        <v>142</v>
      </c>
      <c r="BW5" s="3" t="s">
        <v>116</v>
      </c>
      <c r="BY5" s="3" t="s">
        <v>822</v>
      </c>
      <c r="BZ5" s="3" t="s">
        <v>823</v>
      </c>
      <c r="CA5" s="3">
        <v>20</v>
      </c>
      <c r="CB5" s="3" t="s">
        <v>152</v>
      </c>
      <c r="CC5" s="3" t="s">
        <v>116</v>
      </c>
      <c r="CE5" s="3" t="s">
        <v>824</v>
      </c>
      <c r="CF5" s="3" t="s">
        <v>825</v>
      </c>
      <c r="CG5" s="3">
        <v>46</v>
      </c>
      <c r="CH5" s="16" t="s">
        <v>165</v>
      </c>
      <c r="CI5" s="3" t="s">
        <v>116</v>
      </c>
      <c r="CK5" s="3" t="s">
        <v>826</v>
      </c>
      <c r="CL5" s="3" t="s">
        <v>827</v>
      </c>
      <c r="CM5" s="3">
        <v>30</v>
      </c>
      <c r="CN5" s="16" t="s">
        <v>162</v>
      </c>
      <c r="CO5" s="3" t="s">
        <v>116</v>
      </c>
      <c r="CQ5" s="3" t="s">
        <v>828</v>
      </c>
      <c r="CR5" s="3" t="s">
        <v>829</v>
      </c>
      <c r="CS5" s="3">
        <v>82</v>
      </c>
      <c r="CT5" s="3" t="s">
        <v>174</v>
      </c>
      <c r="CU5" s="3" t="s">
        <v>116</v>
      </c>
      <c r="CW5" s="3" t="s">
        <v>830</v>
      </c>
      <c r="CX5" s="3" t="s">
        <v>831</v>
      </c>
      <c r="CY5" s="3">
        <v>135</v>
      </c>
      <c r="CZ5" s="3" t="s">
        <v>174</v>
      </c>
      <c r="DA5" s="3" t="s">
        <v>116</v>
      </c>
      <c r="DC5" s="3" t="s">
        <v>832</v>
      </c>
      <c r="DD5" s="3" t="s">
        <v>833</v>
      </c>
      <c r="DE5" s="3">
        <v>210</v>
      </c>
      <c r="DF5" s="3" t="s">
        <v>174</v>
      </c>
      <c r="DG5" s="3" t="s">
        <v>116</v>
      </c>
      <c r="DI5" s="3" t="s">
        <v>834</v>
      </c>
      <c r="DJ5" s="3" t="s">
        <v>835</v>
      </c>
      <c r="DK5" s="3">
        <v>50</v>
      </c>
      <c r="DL5" s="3" t="s">
        <v>174</v>
      </c>
      <c r="DM5" s="3" t="s">
        <v>116</v>
      </c>
      <c r="DO5" s="3" t="s">
        <v>836</v>
      </c>
      <c r="DP5" s="3" t="s">
        <v>837</v>
      </c>
      <c r="DQ5" s="3">
        <v>37</v>
      </c>
      <c r="DR5" s="3" t="s">
        <v>171</v>
      </c>
      <c r="DS5" s="3" t="s">
        <v>116</v>
      </c>
      <c r="DU5" s="3" t="s">
        <v>838</v>
      </c>
      <c r="DV5" s="3" t="s">
        <v>839</v>
      </c>
      <c r="DW5" s="3">
        <v>19</v>
      </c>
      <c r="DX5" s="3" t="s">
        <v>171</v>
      </c>
      <c r="DY5" s="3" t="s">
        <v>116</v>
      </c>
      <c r="EA5" s="3" t="s">
        <v>840</v>
      </c>
      <c r="EB5" s="3" t="s">
        <v>841</v>
      </c>
      <c r="EC5" s="3">
        <v>123</v>
      </c>
      <c r="ED5" s="3" t="s">
        <v>180</v>
      </c>
      <c r="EE5" s="3" t="s">
        <v>116</v>
      </c>
      <c r="EG5" s="3" t="s">
        <v>842</v>
      </c>
      <c r="EH5" s="3" t="s">
        <v>843</v>
      </c>
      <c r="EI5" s="3">
        <v>95</v>
      </c>
      <c r="EJ5" s="3" t="s">
        <v>198</v>
      </c>
      <c r="EK5" s="3" t="s">
        <v>116</v>
      </c>
      <c r="EM5" s="3" t="s">
        <v>844</v>
      </c>
      <c r="EN5" s="3" t="s">
        <v>845</v>
      </c>
      <c r="EO5" s="3">
        <v>170</v>
      </c>
      <c r="EP5" s="3" t="s">
        <v>207</v>
      </c>
      <c r="EQ5" s="3" t="s">
        <v>116</v>
      </c>
      <c r="ES5" s="3" t="s">
        <v>846</v>
      </c>
      <c r="ET5" s="3" t="s">
        <v>847</v>
      </c>
      <c r="EU5" s="3">
        <v>390</v>
      </c>
      <c r="EV5" s="3" t="s">
        <v>207</v>
      </c>
      <c r="EW5" s="3" t="s">
        <v>116</v>
      </c>
      <c r="EY5" s="3" t="s">
        <v>848</v>
      </c>
      <c r="EZ5" s="3" t="s">
        <v>849</v>
      </c>
      <c r="FA5" s="3">
        <v>70</v>
      </c>
      <c r="FB5" s="3" t="s">
        <v>207</v>
      </c>
      <c r="FC5" s="3" t="s">
        <v>116</v>
      </c>
      <c r="FE5" s="3" t="s">
        <v>850</v>
      </c>
      <c r="FF5" s="3" t="s">
        <v>851</v>
      </c>
      <c r="FG5" s="3">
        <v>109</v>
      </c>
      <c r="FH5" s="3" t="s">
        <v>204</v>
      </c>
      <c r="FI5" s="3" t="s">
        <v>116</v>
      </c>
      <c r="FK5" s="3" t="s">
        <v>852</v>
      </c>
      <c r="FL5" s="3" t="s">
        <v>853</v>
      </c>
      <c r="FM5" s="3">
        <v>50</v>
      </c>
      <c r="FN5" s="16" t="s">
        <v>147</v>
      </c>
      <c r="FO5" s="3" t="s">
        <v>116</v>
      </c>
    </row>
    <row r="6" spans="1:171" x14ac:dyDescent="0.35">
      <c r="A6" s="383" t="s">
        <v>2488</v>
      </c>
      <c r="B6" s="12">
        <v>39.183856502242151</v>
      </c>
      <c r="C6" s="65" t="s">
        <v>854</v>
      </c>
      <c r="D6" s="12">
        <v>5</v>
      </c>
      <c r="E6" s="375" t="s">
        <v>692</v>
      </c>
      <c r="F6" s="381">
        <v>5</v>
      </c>
      <c r="G6" s="376">
        <v>10</v>
      </c>
      <c r="H6" s="12">
        <v>1</v>
      </c>
      <c r="J6" s="3" t="s">
        <v>855</v>
      </c>
      <c r="K6" s="16">
        <v>2902</v>
      </c>
      <c r="L6"/>
      <c r="M6" s="17"/>
      <c r="N6" s="3" t="s">
        <v>656</v>
      </c>
      <c r="O6" s="3" t="s">
        <v>856</v>
      </c>
      <c r="Q6" s="3" t="s">
        <v>857</v>
      </c>
      <c r="R6" s="3" t="s">
        <v>858</v>
      </c>
      <c r="S6" s="3">
        <v>34</v>
      </c>
      <c r="T6" s="3" t="s">
        <v>114</v>
      </c>
      <c r="U6" s="3" t="s">
        <v>116</v>
      </c>
      <c r="W6" s="3" t="s">
        <v>859</v>
      </c>
      <c r="X6" s="3" t="s">
        <v>860</v>
      </c>
      <c r="Y6" s="3">
        <v>11</v>
      </c>
      <c r="Z6" s="3" t="s">
        <v>122</v>
      </c>
      <c r="AA6" s="3" t="s">
        <v>116</v>
      </c>
      <c r="AC6" s="3" t="s">
        <v>861</v>
      </c>
      <c r="AD6" s="3" t="s">
        <v>862</v>
      </c>
      <c r="AE6" s="3">
        <v>52</v>
      </c>
      <c r="AF6" s="3" t="s">
        <v>132</v>
      </c>
      <c r="AG6" s="3" t="s">
        <v>116</v>
      </c>
      <c r="AI6" s="3" t="s">
        <v>863</v>
      </c>
      <c r="AJ6" s="3" t="s">
        <v>864</v>
      </c>
      <c r="AK6" s="3">
        <v>45</v>
      </c>
      <c r="AL6" s="3" t="s">
        <v>132</v>
      </c>
      <c r="AM6" s="3" t="s">
        <v>116</v>
      </c>
      <c r="AO6" s="3" t="s">
        <v>865</v>
      </c>
      <c r="AP6" s="3" t="s">
        <v>866</v>
      </c>
      <c r="AQ6" s="3">
        <v>120</v>
      </c>
      <c r="AR6" s="3" t="s">
        <v>137</v>
      </c>
      <c r="AS6" s="3" t="s">
        <v>116</v>
      </c>
      <c r="AU6" s="3" t="s">
        <v>867</v>
      </c>
      <c r="AV6" s="3" t="s">
        <v>868</v>
      </c>
      <c r="AW6" s="3">
        <v>180</v>
      </c>
      <c r="AX6" s="3" t="s">
        <v>137</v>
      </c>
      <c r="AY6" s="3" t="s">
        <v>116</v>
      </c>
      <c r="BA6" s="3" t="s">
        <v>869</v>
      </c>
      <c r="BB6" s="3" t="s">
        <v>870</v>
      </c>
      <c r="BC6" s="3">
        <v>130</v>
      </c>
      <c r="BD6" s="3" t="s">
        <v>137</v>
      </c>
      <c r="BE6" s="3" t="s">
        <v>116</v>
      </c>
      <c r="BG6" s="3" t="s">
        <v>871</v>
      </c>
      <c r="BH6" s="3" t="s">
        <v>872</v>
      </c>
      <c r="BI6" s="3">
        <v>120</v>
      </c>
      <c r="BJ6" s="3" t="s">
        <v>137</v>
      </c>
      <c r="BK6" s="3" t="s">
        <v>116</v>
      </c>
      <c r="BM6" s="3" t="s">
        <v>873</v>
      </c>
      <c r="BN6" s="3" t="s">
        <v>874</v>
      </c>
      <c r="BO6" s="3">
        <v>172</v>
      </c>
      <c r="BP6" s="3" t="s">
        <v>137</v>
      </c>
      <c r="BQ6" s="3" t="s">
        <v>116</v>
      </c>
      <c r="BS6" s="3" t="s">
        <v>875</v>
      </c>
      <c r="BT6" s="3" t="s">
        <v>876</v>
      </c>
      <c r="BU6" s="3">
        <v>37</v>
      </c>
      <c r="BV6" s="3" t="s">
        <v>152</v>
      </c>
      <c r="BW6" s="3" t="s">
        <v>116</v>
      </c>
      <c r="BY6" s="3" t="s">
        <v>877</v>
      </c>
      <c r="BZ6" s="3" t="s">
        <v>878</v>
      </c>
      <c r="CA6" s="3">
        <v>27</v>
      </c>
      <c r="CB6" s="3" t="s">
        <v>152</v>
      </c>
      <c r="CC6" s="3" t="s">
        <v>116</v>
      </c>
      <c r="CE6" s="3" t="s">
        <v>879</v>
      </c>
      <c r="CF6" s="3" t="s">
        <v>880</v>
      </c>
      <c r="CG6" s="3">
        <v>24</v>
      </c>
      <c r="CH6" s="16" t="s">
        <v>162</v>
      </c>
      <c r="CI6" s="3" t="s">
        <v>116</v>
      </c>
      <c r="CK6" s="3" t="s">
        <v>881</v>
      </c>
      <c r="CL6" s="3" t="s">
        <v>882</v>
      </c>
      <c r="CM6" s="3">
        <v>40</v>
      </c>
      <c r="CN6" s="16" t="s">
        <v>162</v>
      </c>
      <c r="CO6" s="3" t="s">
        <v>116</v>
      </c>
      <c r="CQ6" s="3" t="s">
        <v>883</v>
      </c>
      <c r="CR6" s="3" t="s">
        <v>884</v>
      </c>
      <c r="CS6" s="3">
        <v>102</v>
      </c>
      <c r="CT6" s="3" t="s">
        <v>174</v>
      </c>
      <c r="CU6" s="3" t="s">
        <v>116</v>
      </c>
      <c r="CW6" s="3" t="s">
        <v>885</v>
      </c>
      <c r="CX6" s="3" t="s">
        <v>886</v>
      </c>
      <c r="CY6" s="3">
        <v>145</v>
      </c>
      <c r="CZ6" s="3" t="s">
        <v>174</v>
      </c>
      <c r="DA6" s="3" t="s">
        <v>116</v>
      </c>
      <c r="DC6" s="3" t="s">
        <v>887</v>
      </c>
      <c r="DD6" s="3" t="s">
        <v>888</v>
      </c>
      <c r="DE6" s="3">
        <v>240</v>
      </c>
      <c r="DF6" s="3" t="s">
        <v>174</v>
      </c>
      <c r="DG6" s="3" t="s">
        <v>116</v>
      </c>
      <c r="DI6" s="3" t="s">
        <v>889</v>
      </c>
      <c r="DJ6" s="3" t="s">
        <v>890</v>
      </c>
      <c r="DK6" s="3">
        <v>46</v>
      </c>
      <c r="DL6" s="3" t="s">
        <v>174</v>
      </c>
      <c r="DM6" s="3" t="s">
        <v>116</v>
      </c>
      <c r="DO6" s="3" t="s">
        <v>891</v>
      </c>
      <c r="DP6" s="3" t="s">
        <v>892</v>
      </c>
      <c r="DQ6" s="3">
        <v>60</v>
      </c>
      <c r="DR6" s="3" t="s">
        <v>171</v>
      </c>
      <c r="DS6" s="3" t="s">
        <v>116</v>
      </c>
      <c r="DU6" s="3" t="s">
        <v>893</v>
      </c>
      <c r="DV6" s="3" t="s">
        <v>894</v>
      </c>
      <c r="DW6" s="3">
        <v>57</v>
      </c>
      <c r="DX6" s="3" t="s">
        <v>171</v>
      </c>
      <c r="DY6" s="3" t="s">
        <v>116</v>
      </c>
      <c r="EA6" s="3" t="s">
        <v>895</v>
      </c>
      <c r="EB6" s="3" t="s">
        <v>896</v>
      </c>
      <c r="EC6" s="3">
        <v>68</v>
      </c>
      <c r="ED6" s="3" t="s">
        <v>186</v>
      </c>
      <c r="EE6" s="3" t="s">
        <v>116</v>
      </c>
      <c r="EG6" s="3" t="s">
        <v>897</v>
      </c>
      <c r="EH6" s="3" t="s">
        <v>898</v>
      </c>
      <c r="EI6" s="3">
        <v>160</v>
      </c>
      <c r="EJ6" s="3" t="s">
        <v>198</v>
      </c>
      <c r="EK6" s="3" t="s">
        <v>116</v>
      </c>
      <c r="EM6" s="3" t="s">
        <v>899</v>
      </c>
      <c r="EN6" s="3" t="s">
        <v>900</v>
      </c>
      <c r="EO6" s="3">
        <v>207</v>
      </c>
      <c r="EP6" s="3" t="s">
        <v>207</v>
      </c>
      <c r="EQ6" s="3" t="s">
        <v>116</v>
      </c>
      <c r="ES6" s="3" t="s">
        <v>901</v>
      </c>
      <c r="ET6" s="3" t="s">
        <v>902</v>
      </c>
      <c r="EU6" s="3">
        <v>450</v>
      </c>
      <c r="EV6" s="3" t="s">
        <v>207</v>
      </c>
      <c r="EW6" s="3" t="s">
        <v>116</v>
      </c>
      <c r="EY6" s="3" t="s">
        <v>903</v>
      </c>
      <c r="EZ6" s="3" t="s">
        <v>904</v>
      </c>
      <c r="FA6" s="3">
        <v>100</v>
      </c>
      <c r="FB6" s="3" t="s">
        <v>207</v>
      </c>
      <c r="FC6" s="3" t="s">
        <v>116</v>
      </c>
      <c r="FE6" s="3" t="s">
        <v>905</v>
      </c>
      <c r="FF6" s="3" t="s">
        <v>906</v>
      </c>
      <c r="FG6" s="3">
        <v>100</v>
      </c>
      <c r="FH6" s="3" t="s">
        <v>204</v>
      </c>
      <c r="FI6" s="3" t="s">
        <v>116</v>
      </c>
      <c r="FK6" s="3" t="s">
        <v>907</v>
      </c>
      <c r="FL6" s="3" t="s">
        <v>908</v>
      </c>
      <c r="FM6" s="3">
        <v>68</v>
      </c>
      <c r="FN6" s="16" t="s">
        <v>147</v>
      </c>
      <c r="FO6" s="3" t="s">
        <v>116</v>
      </c>
    </row>
    <row r="7" spans="1:171" x14ac:dyDescent="0.35">
      <c r="A7" s="383" t="s">
        <v>2489</v>
      </c>
      <c r="B7" s="12">
        <v>55.67115737905695</v>
      </c>
      <c r="C7" s="65" t="s">
        <v>909</v>
      </c>
      <c r="D7" s="12">
        <v>5</v>
      </c>
      <c r="E7" s="375" t="s">
        <v>692</v>
      </c>
      <c r="F7" s="381">
        <v>5</v>
      </c>
      <c r="G7" s="376">
        <v>10</v>
      </c>
      <c r="H7" s="12">
        <v>1</v>
      </c>
      <c r="J7" s="3" t="s">
        <v>910</v>
      </c>
      <c r="K7" s="16">
        <v>4132</v>
      </c>
      <c r="L7"/>
      <c r="M7" s="17"/>
      <c r="N7" s="3" t="s">
        <v>657</v>
      </c>
      <c r="O7" s="3" t="s">
        <v>911</v>
      </c>
      <c r="Q7" s="3" t="s">
        <v>912</v>
      </c>
      <c r="R7" s="3" t="s">
        <v>913</v>
      </c>
      <c r="S7" s="3">
        <v>36</v>
      </c>
      <c r="T7" s="3" t="s">
        <v>114</v>
      </c>
      <c r="U7" s="3" t="s">
        <v>116</v>
      </c>
      <c r="W7" s="3" t="s">
        <v>914</v>
      </c>
      <c r="X7" s="3" t="s">
        <v>915</v>
      </c>
      <c r="Y7" s="3">
        <v>13</v>
      </c>
      <c r="Z7" s="3" t="s">
        <v>122</v>
      </c>
      <c r="AA7" s="3" t="s">
        <v>116</v>
      </c>
      <c r="AC7" s="3" t="s">
        <v>916</v>
      </c>
      <c r="AD7" s="3" t="s">
        <v>917</v>
      </c>
      <c r="AE7" s="3">
        <v>60</v>
      </c>
      <c r="AF7" s="3" t="s">
        <v>132</v>
      </c>
      <c r="AG7" s="3" t="s">
        <v>116</v>
      </c>
      <c r="AI7" s="3" t="s">
        <v>918</v>
      </c>
      <c r="AJ7" s="3" t="s">
        <v>919</v>
      </c>
      <c r="AK7" s="3">
        <v>50</v>
      </c>
      <c r="AL7" s="3" t="s">
        <v>132</v>
      </c>
      <c r="AM7" s="3" t="s">
        <v>116</v>
      </c>
      <c r="AO7" s="3" t="s">
        <v>920</v>
      </c>
      <c r="AP7" s="3" t="s">
        <v>921</v>
      </c>
      <c r="AQ7" s="3">
        <v>205</v>
      </c>
      <c r="AR7" s="3" t="s">
        <v>137</v>
      </c>
      <c r="AS7" s="3" t="s">
        <v>116</v>
      </c>
      <c r="AU7" s="3" t="s">
        <v>922</v>
      </c>
      <c r="AV7" s="3" t="s">
        <v>923</v>
      </c>
      <c r="AW7" s="3">
        <v>230</v>
      </c>
      <c r="AX7" s="3" t="s">
        <v>137</v>
      </c>
      <c r="AY7" s="3" t="s">
        <v>116</v>
      </c>
      <c r="BA7" s="3" t="s">
        <v>924</v>
      </c>
      <c r="BB7" s="3" t="s">
        <v>925</v>
      </c>
      <c r="BC7" s="3">
        <v>190</v>
      </c>
      <c r="BD7" s="3" t="s">
        <v>137</v>
      </c>
      <c r="BE7" s="3" t="s">
        <v>116</v>
      </c>
      <c r="BG7" s="3" t="s">
        <v>926</v>
      </c>
      <c r="BH7" s="3" t="s">
        <v>927</v>
      </c>
      <c r="BI7" s="3">
        <v>190</v>
      </c>
      <c r="BJ7" s="3" t="s">
        <v>137</v>
      </c>
      <c r="BK7" s="3" t="s">
        <v>116</v>
      </c>
      <c r="BM7" s="3" t="s">
        <v>928</v>
      </c>
      <c r="BN7" s="3" t="s">
        <v>929</v>
      </c>
      <c r="BO7" s="3">
        <v>208</v>
      </c>
      <c r="BP7" s="3" t="s">
        <v>137</v>
      </c>
      <c r="BQ7" s="3" t="s">
        <v>116</v>
      </c>
      <c r="BS7" s="3" t="s">
        <v>930</v>
      </c>
      <c r="BT7" s="3" t="s">
        <v>931</v>
      </c>
      <c r="BU7" s="3">
        <v>27</v>
      </c>
      <c r="BV7" s="3" t="s">
        <v>152</v>
      </c>
      <c r="BW7" s="3" t="s">
        <v>116</v>
      </c>
      <c r="BY7" s="3" t="s">
        <v>932</v>
      </c>
      <c r="BZ7" s="3" t="s">
        <v>933</v>
      </c>
      <c r="CA7" s="3">
        <v>32</v>
      </c>
      <c r="CB7" s="3" t="s">
        <v>152</v>
      </c>
      <c r="CC7" s="3" t="s">
        <v>116</v>
      </c>
      <c r="CE7" s="3" t="s">
        <v>934</v>
      </c>
      <c r="CF7" s="3" t="s">
        <v>935</v>
      </c>
      <c r="CG7" s="3">
        <v>49</v>
      </c>
      <c r="CH7" s="16" t="s">
        <v>165</v>
      </c>
      <c r="CI7" s="3" t="s">
        <v>116</v>
      </c>
      <c r="CK7" s="3" t="s">
        <v>936</v>
      </c>
      <c r="CL7" s="3" t="s">
        <v>937</v>
      </c>
      <c r="CM7" s="3">
        <v>45</v>
      </c>
      <c r="CN7" s="16" t="s">
        <v>162</v>
      </c>
      <c r="CO7" s="3" t="s">
        <v>116</v>
      </c>
      <c r="CQ7" s="3" t="s">
        <v>938</v>
      </c>
      <c r="CR7" s="3" t="s">
        <v>939</v>
      </c>
      <c r="CS7" s="3">
        <v>132</v>
      </c>
      <c r="CT7" s="3" t="s">
        <v>174</v>
      </c>
      <c r="CU7" s="3" t="s">
        <v>116</v>
      </c>
      <c r="CW7" s="3" t="s">
        <v>940</v>
      </c>
      <c r="CX7" s="3" t="s">
        <v>941</v>
      </c>
      <c r="CY7" s="3">
        <v>215</v>
      </c>
      <c r="CZ7" s="3" t="s">
        <v>174</v>
      </c>
      <c r="DA7" s="3" t="s">
        <v>116</v>
      </c>
      <c r="DC7" s="3" t="s">
        <v>942</v>
      </c>
      <c r="DD7" s="3" t="s">
        <v>943</v>
      </c>
      <c r="DE7" s="3">
        <v>333</v>
      </c>
      <c r="DF7" s="3" t="s">
        <v>174</v>
      </c>
      <c r="DG7" s="3" t="s">
        <v>116</v>
      </c>
      <c r="DI7" s="3" t="s">
        <v>944</v>
      </c>
      <c r="DJ7" s="3" t="s">
        <v>945</v>
      </c>
      <c r="DK7" s="3">
        <v>50</v>
      </c>
      <c r="DL7" s="3" t="s">
        <v>174</v>
      </c>
      <c r="DM7" s="3" t="s">
        <v>116</v>
      </c>
      <c r="DO7" s="3" t="s">
        <v>946</v>
      </c>
      <c r="DP7" s="3" t="s">
        <v>947</v>
      </c>
      <c r="DQ7" s="3">
        <v>78</v>
      </c>
      <c r="DR7" s="3" t="s">
        <v>171</v>
      </c>
      <c r="DS7" s="3" t="s">
        <v>116</v>
      </c>
      <c r="DU7" s="3" t="s">
        <v>948</v>
      </c>
      <c r="DV7" s="3" t="s">
        <v>949</v>
      </c>
      <c r="DW7" s="3">
        <v>43</v>
      </c>
      <c r="DX7" s="3" t="s">
        <v>171</v>
      </c>
      <c r="DY7" s="3" t="s">
        <v>116</v>
      </c>
      <c r="EA7" s="3" t="s">
        <v>950</v>
      </c>
      <c r="EB7" s="3" t="s">
        <v>951</v>
      </c>
      <c r="EC7" s="3">
        <v>178</v>
      </c>
      <c r="ED7" s="3" t="s">
        <v>180</v>
      </c>
      <c r="EE7" s="3" t="s">
        <v>116</v>
      </c>
      <c r="EG7" s="3" t="s">
        <v>952</v>
      </c>
      <c r="EH7" s="3" t="s">
        <v>953</v>
      </c>
      <c r="EI7" s="3">
        <v>193</v>
      </c>
      <c r="EJ7" s="3" t="s">
        <v>198</v>
      </c>
      <c r="EK7" s="3" t="s">
        <v>116</v>
      </c>
      <c r="EM7" s="3" t="s">
        <v>954</v>
      </c>
      <c r="EN7" s="3" t="s">
        <v>955</v>
      </c>
      <c r="EO7" s="3">
        <v>227</v>
      </c>
      <c r="EP7" s="3" t="s">
        <v>207</v>
      </c>
      <c r="EQ7" s="3" t="s">
        <v>116</v>
      </c>
      <c r="ES7" s="3" t="s">
        <v>956</v>
      </c>
      <c r="ET7" s="3" t="s">
        <v>957</v>
      </c>
      <c r="EU7" s="3">
        <v>590</v>
      </c>
      <c r="EV7" s="3" t="s">
        <v>207</v>
      </c>
      <c r="EW7" s="3" t="s">
        <v>116</v>
      </c>
      <c r="EY7" s="3" t="s">
        <v>958</v>
      </c>
      <c r="EZ7" s="3" t="s">
        <v>959</v>
      </c>
      <c r="FA7" s="3">
        <v>109</v>
      </c>
      <c r="FB7" s="3" t="s">
        <v>207</v>
      </c>
      <c r="FC7" s="3" t="s">
        <v>116</v>
      </c>
      <c r="FE7" s="3" t="s">
        <v>960</v>
      </c>
      <c r="FF7" s="3" t="s">
        <v>961</v>
      </c>
      <c r="FG7" s="3">
        <v>160</v>
      </c>
      <c r="FH7" s="3" t="s">
        <v>204</v>
      </c>
      <c r="FI7" s="3" t="s">
        <v>116</v>
      </c>
      <c r="FK7" s="3" t="s">
        <v>962</v>
      </c>
      <c r="FL7" s="3" t="s">
        <v>963</v>
      </c>
      <c r="FM7" s="3">
        <v>29</v>
      </c>
      <c r="FN7" s="16" t="s">
        <v>147</v>
      </c>
      <c r="FO7" s="3" t="s">
        <v>116</v>
      </c>
    </row>
    <row r="8" spans="1:171" x14ac:dyDescent="0.35">
      <c r="A8" s="383" t="s">
        <v>2490</v>
      </c>
      <c r="B8" s="12">
        <v>93.278481012658247</v>
      </c>
      <c r="C8" s="65" t="s">
        <v>964</v>
      </c>
      <c r="D8" s="12">
        <v>5</v>
      </c>
      <c r="E8" s="375" t="s">
        <v>692</v>
      </c>
      <c r="F8" s="381">
        <v>5</v>
      </c>
      <c r="G8" s="376">
        <v>10</v>
      </c>
      <c r="H8" s="12">
        <v>1</v>
      </c>
      <c r="J8" s="3" t="s">
        <v>612</v>
      </c>
      <c r="K8" s="16">
        <v>5920</v>
      </c>
      <c r="L8"/>
      <c r="M8" s="17"/>
      <c r="N8" s="3" t="s">
        <v>658</v>
      </c>
      <c r="O8" s="3" t="s">
        <v>965</v>
      </c>
      <c r="Q8" s="3" t="s">
        <v>966</v>
      </c>
      <c r="R8" s="3" t="s">
        <v>967</v>
      </c>
      <c r="S8" s="3">
        <v>40</v>
      </c>
      <c r="T8" s="3" t="s">
        <v>114</v>
      </c>
      <c r="U8" s="3" t="s">
        <v>116</v>
      </c>
      <c r="W8" s="3" t="s">
        <v>968</v>
      </c>
      <c r="X8" s="3" t="s">
        <v>969</v>
      </c>
      <c r="Y8" s="3">
        <v>15</v>
      </c>
      <c r="Z8" s="3" t="s">
        <v>122</v>
      </c>
      <c r="AA8" s="3" t="s">
        <v>116</v>
      </c>
      <c r="AC8" s="3" t="s">
        <v>970</v>
      </c>
      <c r="AD8" s="3" t="s">
        <v>971</v>
      </c>
      <c r="AE8" s="3">
        <v>75</v>
      </c>
      <c r="AF8" s="3" t="s">
        <v>132</v>
      </c>
      <c r="AG8" s="3" t="s">
        <v>116</v>
      </c>
      <c r="AI8" s="3" t="s">
        <v>972</v>
      </c>
      <c r="AJ8" s="3" t="s">
        <v>973</v>
      </c>
      <c r="AK8" s="3">
        <v>52</v>
      </c>
      <c r="AL8" s="3" t="s">
        <v>132</v>
      </c>
      <c r="AM8" s="3" t="s">
        <v>116</v>
      </c>
      <c r="AO8" s="3" t="s">
        <v>974</v>
      </c>
      <c r="AP8" s="3" t="s">
        <v>975</v>
      </c>
      <c r="AQ8" s="3">
        <v>290</v>
      </c>
      <c r="AR8" s="3" t="s">
        <v>137</v>
      </c>
      <c r="AS8" s="3" t="s">
        <v>116</v>
      </c>
      <c r="BA8" s="3" t="s">
        <v>976</v>
      </c>
      <c r="BB8" s="3" t="s">
        <v>977</v>
      </c>
      <c r="BC8" s="3">
        <v>240</v>
      </c>
      <c r="BD8" s="3" t="s">
        <v>137</v>
      </c>
      <c r="BE8" s="3" t="s">
        <v>116</v>
      </c>
      <c r="BG8" s="3" t="s">
        <v>978</v>
      </c>
      <c r="BH8" s="3" t="s">
        <v>979</v>
      </c>
      <c r="BI8" s="3">
        <v>205</v>
      </c>
      <c r="BJ8" s="3" t="s">
        <v>137</v>
      </c>
      <c r="BK8" s="3" t="s">
        <v>116</v>
      </c>
      <c r="BM8" s="3" t="s">
        <v>980</v>
      </c>
      <c r="BN8" s="3" t="s">
        <v>981</v>
      </c>
      <c r="BO8" s="3">
        <v>190</v>
      </c>
      <c r="BP8" s="3" t="s">
        <v>137</v>
      </c>
      <c r="BQ8" s="3" t="s">
        <v>116</v>
      </c>
      <c r="BS8" s="3" t="s">
        <v>982</v>
      </c>
      <c r="BT8" s="3" t="s">
        <v>983</v>
      </c>
      <c r="BU8" s="3">
        <v>45</v>
      </c>
      <c r="BV8" s="3" t="s">
        <v>152</v>
      </c>
      <c r="BW8" s="3" t="s">
        <v>116</v>
      </c>
      <c r="BY8" s="3" t="s">
        <v>984</v>
      </c>
      <c r="BZ8" s="3" t="s">
        <v>985</v>
      </c>
      <c r="CA8" s="3">
        <v>40</v>
      </c>
      <c r="CB8" s="3" t="s">
        <v>152</v>
      </c>
      <c r="CC8" s="3" t="s">
        <v>116</v>
      </c>
      <c r="CE8" s="3" t="s">
        <v>986</v>
      </c>
      <c r="CF8" s="3" t="s">
        <v>987</v>
      </c>
      <c r="CG8" s="3">
        <v>66</v>
      </c>
      <c r="CH8" s="16" t="s">
        <v>165</v>
      </c>
      <c r="CI8" s="3" t="s">
        <v>116</v>
      </c>
      <c r="CK8" s="3" t="s">
        <v>988</v>
      </c>
      <c r="CL8" s="3" t="s">
        <v>989</v>
      </c>
      <c r="CM8" s="3">
        <v>60</v>
      </c>
      <c r="CN8" s="16" t="s">
        <v>162</v>
      </c>
      <c r="CO8" s="3" t="s">
        <v>116</v>
      </c>
      <c r="CQ8" s="3" t="s">
        <v>990</v>
      </c>
      <c r="CR8" s="3" t="s">
        <v>991</v>
      </c>
      <c r="CS8" s="3">
        <v>162</v>
      </c>
      <c r="CT8" s="3" t="s">
        <v>174</v>
      </c>
      <c r="CU8" s="3" t="s">
        <v>116</v>
      </c>
      <c r="CW8" s="3" t="s">
        <v>992</v>
      </c>
      <c r="CX8" s="3" t="s">
        <v>993</v>
      </c>
      <c r="CY8" s="3">
        <v>230</v>
      </c>
      <c r="CZ8" s="3" t="s">
        <v>174</v>
      </c>
      <c r="DA8" s="3" t="s">
        <v>116</v>
      </c>
      <c r="DC8" s="3" t="s">
        <v>994</v>
      </c>
      <c r="DD8" s="3" t="s">
        <v>995</v>
      </c>
      <c r="DE8" s="3">
        <v>378</v>
      </c>
      <c r="DF8" s="3" t="s">
        <v>174</v>
      </c>
      <c r="DG8" s="3" t="s">
        <v>116</v>
      </c>
      <c r="DI8" s="3" t="s">
        <v>996</v>
      </c>
      <c r="DJ8" s="3" t="s">
        <v>997</v>
      </c>
      <c r="DK8" s="3">
        <v>57</v>
      </c>
      <c r="DL8" s="3" t="s">
        <v>174</v>
      </c>
      <c r="DM8" s="3" t="s">
        <v>116</v>
      </c>
      <c r="DO8" s="3" t="s">
        <v>998</v>
      </c>
      <c r="DP8" s="3" t="s">
        <v>999</v>
      </c>
      <c r="DQ8" s="3">
        <v>52</v>
      </c>
      <c r="DR8" s="3" t="s">
        <v>171</v>
      </c>
      <c r="DS8" s="3" t="s">
        <v>116</v>
      </c>
      <c r="DU8" s="3" t="s">
        <v>1000</v>
      </c>
      <c r="DV8" s="3" t="s">
        <v>1001</v>
      </c>
      <c r="DW8" s="3">
        <v>37</v>
      </c>
      <c r="DX8" s="3" t="s">
        <v>171</v>
      </c>
      <c r="DY8" s="3" t="s">
        <v>116</v>
      </c>
      <c r="EA8" s="3" t="s">
        <v>1002</v>
      </c>
      <c r="EB8" s="3" t="s">
        <v>1003</v>
      </c>
      <c r="EC8" s="3">
        <v>106</v>
      </c>
      <c r="ED8" s="3" t="s">
        <v>186</v>
      </c>
      <c r="EE8" s="3" t="s">
        <v>116</v>
      </c>
      <c r="EG8" s="3" t="s">
        <v>1004</v>
      </c>
      <c r="EH8" s="3" t="s">
        <v>1005</v>
      </c>
      <c r="EI8" s="3">
        <v>195</v>
      </c>
      <c r="EJ8" s="3" t="s">
        <v>198</v>
      </c>
      <c r="EK8" s="3" t="s">
        <v>116</v>
      </c>
      <c r="EM8" s="3" t="s">
        <v>1006</v>
      </c>
      <c r="EN8" s="3" t="s">
        <v>1007</v>
      </c>
      <c r="EO8" s="3">
        <v>195</v>
      </c>
      <c r="EP8" s="3" t="s">
        <v>207</v>
      </c>
      <c r="EQ8" s="3" t="s">
        <v>116</v>
      </c>
      <c r="ES8" s="3" t="s">
        <v>1008</v>
      </c>
      <c r="ET8" s="3" t="s">
        <v>1009</v>
      </c>
      <c r="EU8" s="3">
        <v>680</v>
      </c>
      <c r="EV8" s="3" t="s">
        <v>207</v>
      </c>
      <c r="EW8" s="3" t="s">
        <v>116</v>
      </c>
      <c r="EY8" s="3" t="s">
        <v>1010</v>
      </c>
      <c r="EZ8" s="3" t="s">
        <v>1011</v>
      </c>
      <c r="FA8" s="3">
        <v>123</v>
      </c>
      <c r="FB8" s="3" t="s">
        <v>207</v>
      </c>
      <c r="FC8" s="3" t="s">
        <v>116</v>
      </c>
      <c r="FK8" s="3" t="s">
        <v>1012</v>
      </c>
      <c r="FL8" s="3" t="s">
        <v>1013</v>
      </c>
      <c r="FM8" s="3">
        <v>52</v>
      </c>
      <c r="FN8" s="16" t="s">
        <v>147</v>
      </c>
      <c r="FO8" s="3" t="s">
        <v>116</v>
      </c>
    </row>
    <row r="9" spans="1:171" x14ac:dyDescent="0.35">
      <c r="A9" s="383" t="s">
        <v>2491</v>
      </c>
      <c r="B9" s="12">
        <v>23.123019405376535</v>
      </c>
      <c r="C9" s="65" t="s">
        <v>1014</v>
      </c>
      <c r="D9" s="12">
        <v>5</v>
      </c>
      <c r="E9" s="375" t="s">
        <v>692</v>
      </c>
      <c r="F9" s="381">
        <v>5</v>
      </c>
      <c r="G9" s="376">
        <v>10</v>
      </c>
      <c r="H9" s="12">
        <v>1</v>
      </c>
      <c r="J9" s="3" t="s">
        <v>1015</v>
      </c>
      <c r="K9" s="16">
        <v>3673</v>
      </c>
      <c r="L9"/>
      <c r="M9" s="17"/>
      <c r="N9" s="3" t="s">
        <v>659</v>
      </c>
      <c r="O9" s="3" t="s">
        <v>1016</v>
      </c>
      <c r="Q9" s="3" t="s">
        <v>1017</v>
      </c>
      <c r="R9" s="3" t="s">
        <v>1018</v>
      </c>
      <c r="S9" s="3">
        <v>42</v>
      </c>
      <c r="T9" s="3" t="s">
        <v>114</v>
      </c>
      <c r="U9" s="3" t="s">
        <v>116</v>
      </c>
      <c r="W9" s="3" t="s">
        <v>1019</v>
      </c>
      <c r="X9" s="3" t="s">
        <v>1020</v>
      </c>
      <c r="Y9" s="3">
        <v>20</v>
      </c>
      <c r="Z9" s="3" t="s">
        <v>122</v>
      </c>
      <c r="AA9" s="3" t="s">
        <v>116</v>
      </c>
      <c r="AC9" s="3" t="s">
        <v>1021</v>
      </c>
      <c r="AD9" s="3" t="s">
        <v>1022</v>
      </c>
      <c r="AE9" s="3">
        <v>85</v>
      </c>
      <c r="AF9" s="3" t="s">
        <v>132</v>
      </c>
      <c r="AG9" s="3" t="s">
        <v>116</v>
      </c>
      <c r="AI9" s="3" t="s">
        <v>1023</v>
      </c>
      <c r="AJ9" s="3" t="s">
        <v>1024</v>
      </c>
      <c r="AK9" s="3">
        <v>55</v>
      </c>
      <c r="AL9" s="3" t="s">
        <v>132</v>
      </c>
      <c r="AM9" s="3" t="s">
        <v>116</v>
      </c>
      <c r="AO9" s="3" t="s">
        <v>1025</v>
      </c>
      <c r="AP9" s="3" t="s">
        <v>1026</v>
      </c>
      <c r="AQ9" s="3">
        <v>455</v>
      </c>
      <c r="AR9" s="3" t="s">
        <v>137</v>
      </c>
      <c r="AS9" s="3" t="s">
        <v>116</v>
      </c>
      <c r="BA9" s="3" t="s">
        <v>1027</v>
      </c>
      <c r="BB9" s="3" t="s">
        <v>1028</v>
      </c>
      <c r="BC9" s="3">
        <v>275</v>
      </c>
      <c r="BD9" s="3" t="s">
        <v>137</v>
      </c>
      <c r="BE9" s="3" t="s">
        <v>116</v>
      </c>
      <c r="BG9" s="3" t="s">
        <v>1029</v>
      </c>
      <c r="BH9" s="3" t="s">
        <v>1030</v>
      </c>
      <c r="BI9" s="3">
        <v>295</v>
      </c>
      <c r="BJ9" s="3" t="s">
        <v>137</v>
      </c>
      <c r="BK9" s="3" t="s">
        <v>116</v>
      </c>
      <c r="BM9" s="3" t="s">
        <v>1031</v>
      </c>
      <c r="BN9" s="3" t="s">
        <v>1032</v>
      </c>
      <c r="BO9" s="3">
        <v>232</v>
      </c>
      <c r="BP9" s="3" t="s">
        <v>137</v>
      </c>
      <c r="BQ9" s="3" t="s">
        <v>116</v>
      </c>
      <c r="BS9" s="3" t="s">
        <v>1033</v>
      </c>
      <c r="BT9" s="3" t="s">
        <v>1034</v>
      </c>
      <c r="BU9" s="3">
        <v>56</v>
      </c>
      <c r="BV9" s="3" t="s">
        <v>156</v>
      </c>
      <c r="BW9" s="3" t="s">
        <v>116</v>
      </c>
      <c r="BY9" s="3" t="s">
        <v>1035</v>
      </c>
      <c r="BZ9" s="3" t="s">
        <v>1036</v>
      </c>
      <c r="CA9" s="3">
        <v>39</v>
      </c>
      <c r="CB9" s="3" t="s">
        <v>152</v>
      </c>
      <c r="CC9" s="3" t="s">
        <v>116</v>
      </c>
      <c r="CE9" s="3" t="s">
        <v>1037</v>
      </c>
      <c r="CF9" s="3" t="s">
        <v>1038</v>
      </c>
      <c r="CG9" s="3">
        <v>73</v>
      </c>
      <c r="CH9" s="16" t="s">
        <v>165</v>
      </c>
      <c r="CI9" s="3" t="s">
        <v>116</v>
      </c>
      <c r="CK9" s="3" t="s">
        <v>1039</v>
      </c>
      <c r="CL9" s="3" t="s">
        <v>1040</v>
      </c>
      <c r="CM9" s="3">
        <v>58</v>
      </c>
      <c r="CN9" s="16" t="s">
        <v>162</v>
      </c>
      <c r="CO9" s="3" t="s">
        <v>116</v>
      </c>
      <c r="CQ9" s="3" t="s">
        <v>1041</v>
      </c>
      <c r="CR9" s="3" t="s">
        <v>1042</v>
      </c>
      <c r="CS9" s="3">
        <v>164</v>
      </c>
      <c r="CT9" s="3" t="s">
        <v>174</v>
      </c>
      <c r="CU9" s="3" t="s">
        <v>116</v>
      </c>
      <c r="CW9" s="3" t="s">
        <v>1043</v>
      </c>
      <c r="CX9" s="3" t="s">
        <v>1044</v>
      </c>
      <c r="CY9" s="3">
        <v>270</v>
      </c>
      <c r="CZ9" s="3" t="s">
        <v>174</v>
      </c>
      <c r="DA9" s="3" t="s">
        <v>116</v>
      </c>
      <c r="DC9" s="3" t="s">
        <v>1045</v>
      </c>
      <c r="DD9" s="3" t="s">
        <v>1046</v>
      </c>
      <c r="DE9" s="3">
        <v>420</v>
      </c>
      <c r="DF9" s="3" t="s">
        <v>174</v>
      </c>
      <c r="DG9" s="3" t="s">
        <v>116</v>
      </c>
      <c r="DI9" s="3" t="s">
        <v>1047</v>
      </c>
      <c r="DJ9" s="3" t="s">
        <v>1048</v>
      </c>
      <c r="DK9" s="3">
        <v>60</v>
      </c>
      <c r="DL9" s="3" t="s">
        <v>174</v>
      </c>
      <c r="DM9" s="3" t="s">
        <v>116</v>
      </c>
      <c r="DO9" s="3" t="s">
        <v>1049</v>
      </c>
      <c r="DP9" s="3" t="s">
        <v>1050</v>
      </c>
      <c r="DQ9" s="3">
        <v>70</v>
      </c>
      <c r="DR9" s="3" t="s">
        <v>171</v>
      </c>
      <c r="DS9" s="3" t="s">
        <v>116</v>
      </c>
      <c r="DU9" s="3" t="s">
        <v>1051</v>
      </c>
      <c r="DV9" s="3" t="s">
        <v>1052</v>
      </c>
      <c r="DW9" s="3">
        <v>86</v>
      </c>
      <c r="DX9" s="3" t="s">
        <v>171</v>
      </c>
      <c r="DY9" s="3" t="s">
        <v>116</v>
      </c>
      <c r="EG9" s="3" t="s">
        <v>1053</v>
      </c>
      <c r="EH9" s="3" t="s">
        <v>1054</v>
      </c>
      <c r="EI9" s="3">
        <v>135</v>
      </c>
      <c r="EJ9" s="3" t="s">
        <v>198</v>
      </c>
      <c r="EK9" s="3" t="s">
        <v>116</v>
      </c>
      <c r="EM9" s="3" t="s">
        <v>1055</v>
      </c>
      <c r="EN9" s="3" t="s">
        <v>1056</v>
      </c>
      <c r="EO9" s="3">
        <v>237</v>
      </c>
      <c r="EP9" s="3" t="s">
        <v>207</v>
      </c>
      <c r="EQ9" s="3" t="s">
        <v>116</v>
      </c>
      <c r="ES9" s="3" t="s">
        <v>1057</v>
      </c>
      <c r="ET9" s="3" t="s">
        <v>1058</v>
      </c>
      <c r="EU9" s="3">
        <v>780</v>
      </c>
      <c r="EV9" s="3" t="s">
        <v>207</v>
      </c>
      <c r="EW9" s="3" t="s">
        <v>116</v>
      </c>
      <c r="EY9" s="3" t="s">
        <v>1059</v>
      </c>
      <c r="EZ9" s="3" t="s">
        <v>1060</v>
      </c>
      <c r="FA9" s="3">
        <v>138</v>
      </c>
      <c r="FB9" s="3" t="s">
        <v>207</v>
      </c>
      <c r="FC9" s="3" t="s">
        <v>116</v>
      </c>
      <c r="FK9" s="3" t="s">
        <v>1061</v>
      </c>
      <c r="FL9" s="3" t="s">
        <v>1062</v>
      </c>
      <c r="FM9" s="3">
        <v>80</v>
      </c>
      <c r="FN9" s="16" t="s">
        <v>147</v>
      </c>
      <c r="FO9" s="3" t="s">
        <v>116</v>
      </c>
    </row>
    <row r="10" spans="1:171" x14ac:dyDescent="0.35">
      <c r="A10" s="383" t="s">
        <v>2492</v>
      </c>
      <c r="B10" s="12">
        <v>19.709780378448208</v>
      </c>
      <c r="C10" s="65" t="s">
        <v>1063</v>
      </c>
      <c r="D10" s="12">
        <v>5</v>
      </c>
      <c r="E10" s="375" t="s">
        <v>692</v>
      </c>
      <c r="F10" s="381">
        <v>5</v>
      </c>
      <c r="G10" s="376">
        <v>10</v>
      </c>
      <c r="H10" s="12">
        <v>1</v>
      </c>
      <c r="J10" s="3" t="s">
        <v>1064</v>
      </c>
      <c r="K10" s="16">
        <v>5601</v>
      </c>
      <c r="L10"/>
      <c r="M10" s="17"/>
      <c r="N10" s="3" t="s">
        <v>660</v>
      </c>
      <c r="O10" s="3" t="s">
        <v>1065</v>
      </c>
      <c r="Q10" s="3" t="s">
        <v>1066</v>
      </c>
      <c r="R10" s="3" t="s">
        <v>1067</v>
      </c>
      <c r="S10" s="3">
        <v>45</v>
      </c>
      <c r="T10" s="3" t="s">
        <v>114</v>
      </c>
      <c r="U10" s="3" t="s">
        <v>116</v>
      </c>
      <c r="W10" s="3" t="s">
        <v>1068</v>
      </c>
      <c r="X10" s="3" t="s">
        <v>1069</v>
      </c>
      <c r="Y10" s="3">
        <v>20</v>
      </c>
      <c r="Z10" s="3" t="s">
        <v>122</v>
      </c>
      <c r="AA10" s="3" t="s">
        <v>116</v>
      </c>
      <c r="AI10" s="3" t="s">
        <v>1070</v>
      </c>
      <c r="AJ10" s="3" t="s">
        <v>1071</v>
      </c>
      <c r="AK10" s="3">
        <v>60</v>
      </c>
      <c r="AL10" s="3" t="s">
        <v>132</v>
      </c>
      <c r="AM10" s="3" t="s">
        <v>116</v>
      </c>
      <c r="AO10" s="3" t="s">
        <v>1072</v>
      </c>
      <c r="AP10" s="3" t="s">
        <v>1073</v>
      </c>
      <c r="AQ10" s="3">
        <v>775</v>
      </c>
      <c r="AR10" s="3" t="s">
        <v>137</v>
      </c>
      <c r="AS10" s="3" t="s">
        <v>116</v>
      </c>
      <c r="BA10" s="3" t="s">
        <v>1074</v>
      </c>
      <c r="BB10" s="3" t="s">
        <v>1075</v>
      </c>
      <c r="BC10" s="3">
        <v>295</v>
      </c>
      <c r="BD10" s="3" t="s">
        <v>137</v>
      </c>
      <c r="BE10" s="3" t="s">
        <v>116</v>
      </c>
      <c r="BG10" s="3" t="s">
        <v>1076</v>
      </c>
      <c r="BH10" s="3" t="s">
        <v>1077</v>
      </c>
      <c r="BI10" s="3">
        <v>430</v>
      </c>
      <c r="BJ10" s="3" t="s">
        <v>137</v>
      </c>
      <c r="BK10" s="3" t="s">
        <v>116</v>
      </c>
      <c r="BM10" s="3" t="s">
        <v>1078</v>
      </c>
      <c r="BN10" s="3" t="s">
        <v>1079</v>
      </c>
      <c r="BO10" s="3">
        <v>218</v>
      </c>
      <c r="BP10" s="3" t="s">
        <v>137</v>
      </c>
      <c r="BQ10" s="3" t="s">
        <v>116</v>
      </c>
      <c r="BS10" s="3" t="s">
        <v>1080</v>
      </c>
      <c r="BT10" s="3" t="s">
        <v>1081</v>
      </c>
      <c r="BU10" s="3">
        <v>85</v>
      </c>
      <c r="BV10" s="3" t="s">
        <v>156</v>
      </c>
      <c r="BW10" s="3" t="s">
        <v>116</v>
      </c>
      <c r="BY10" s="3" t="s">
        <v>1082</v>
      </c>
      <c r="BZ10" s="3" t="s">
        <v>1083</v>
      </c>
      <c r="CA10" s="3">
        <v>46</v>
      </c>
      <c r="CB10" s="3" t="s">
        <v>152</v>
      </c>
      <c r="CC10" s="3" t="s">
        <v>116</v>
      </c>
      <c r="CE10" s="3" t="s">
        <v>1084</v>
      </c>
      <c r="CF10" s="3" t="s">
        <v>1085</v>
      </c>
      <c r="CG10" s="3">
        <v>80</v>
      </c>
      <c r="CH10" s="16" t="s">
        <v>165</v>
      </c>
      <c r="CI10" s="3" t="s">
        <v>116</v>
      </c>
      <c r="CK10" s="3" t="s">
        <v>1086</v>
      </c>
      <c r="CL10" s="3" t="s">
        <v>1087</v>
      </c>
      <c r="CM10" s="3">
        <v>67</v>
      </c>
      <c r="CN10" s="16" t="s">
        <v>162</v>
      </c>
      <c r="CO10" s="3" t="s">
        <v>116</v>
      </c>
      <c r="CQ10" s="3" t="s">
        <v>1088</v>
      </c>
      <c r="CR10" s="3" t="s">
        <v>1089</v>
      </c>
      <c r="CS10" s="3">
        <v>204</v>
      </c>
      <c r="CT10" s="3" t="s">
        <v>174</v>
      </c>
      <c r="CU10" s="3" t="s">
        <v>116</v>
      </c>
      <c r="CW10" s="3" t="s">
        <v>1090</v>
      </c>
      <c r="CX10" s="3" t="s">
        <v>1091</v>
      </c>
      <c r="CY10" s="3">
        <v>290</v>
      </c>
      <c r="CZ10" s="3" t="s">
        <v>174</v>
      </c>
      <c r="DA10" s="3" t="s">
        <v>116</v>
      </c>
      <c r="DC10" s="3" t="s">
        <v>1092</v>
      </c>
      <c r="DD10" s="3" t="s">
        <v>1093</v>
      </c>
      <c r="DE10" s="3">
        <v>480</v>
      </c>
      <c r="DF10" s="3" t="s">
        <v>174</v>
      </c>
      <c r="DG10" s="3" t="s">
        <v>116</v>
      </c>
      <c r="DI10" s="3" t="s">
        <v>1094</v>
      </c>
      <c r="DJ10" s="3" t="s">
        <v>1095</v>
      </c>
      <c r="DK10" s="3">
        <v>70</v>
      </c>
      <c r="DL10" s="3" t="s">
        <v>174</v>
      </c>
      <c r="DM10" s="3" t="s">
        <v>116</v>
      </c>
      <c r="DO10" s="3" t="s">
        <v>1096</v>
      </c>
      <c r="DP10" s="3" t="s">
        <v>1097</v>
      </c>
      <c r="DQ10" s="3">
        <v>60</v>
      </c>
      <c r="DR10" s="3" t="s">
        <v>177</v>
      </c>
      <c r="DS10" s="3" t="s">
        <v>116</v>
      </c>
      <c r="DU10" s="3" t="s">
        <v>1098</v>
      </c>
      <c r="DV10" s="3" t="s">
        <v>1099</v>
      </c>
      <c r="DW10" s="3">
        <v>64</v>
      </c>
      <c r="DX10" s="3" t="s">
        <v>171</v>
      </c>
      <c r="DY10" s="3" t="s">
        <v>116</v>
      </c>
      <c r="EG10" s="3" t="s">
        <v>1100</v>
      </c>
      <c r="EH10" s="3" t="s">
        <v>1101</v>
      </c>
      <c r="EI10" s="3">
        <v>173</v>
      </c>
      <c r="EJ10" s="3" t="s">
        <v>198</v>
      </c>
      <c r="EK10" s="3" t="s">
        <v>116</v>
      </c>
      <c r="EM10" s="3" t="s">
        <v>1102</v>
      </c>
      <c r="EN10" s="3" t="s">
        <v>1103</v>
      </c>
      <c r="EO10" s="3">
        <v>257</v>
      </c>
      <c r="EP10" s="3" t="s">
        <v>207</v>
      </c>
      <c r="EQ10" s="3" t="s">
        <v>116</v>
      </c>
      <c r="ES10" s="3" t="s">
        <v>1104</v>
      </c>
      <c r="ET10" s="3" t="s">
        <v>1105</v>
      </c>
      <c r="EU10" s="3">
        <v>900</v>
      </c>
      <c r="EV10" s="3" t="s">
        <v>207</v>
      </c>
      <c r="EW10" s="3" t="s">
        <v>116</v>
      </c>
      <c r="EY10" s="3" t="s">
        <v>1106</v>
      </c>
      <c r="EZ10" s="3" t="s">
        <v>1107</v>
      </c>
      <c r="FA10" s="3">
        <v>134</v>
      </c>
      <c r="FB10" s="3" t="s">
        <v>207</v>
      </c>
      <c r="FC10" s="3" t="s">
        <v>116</v>
      </c>
      <c r="FK10" s="3" t="s">
        <v>1108</v>
      </c>
      <c r="FL10" s="3" t="s">
        <v>1109</v>
      </c>
      <c r="FM10" s="3">
        <v>24</v>
      </c>
      <c r="FN10" s="16" t="s">
        <v>159</v>
      </c>
      <c r="FO10" s="3" t="s">
        <v>116</v>
      </c>
    </row>
    <row r="11" spans="1:171" x14ac:dyDescent="0.35">
      <c r="A11" s="383" t="s">
        <v>2493</v>
      </c>
      <c r="B11" s="12">
        <v>30.950769230769232</v>
      </c>
      <c r="C11" s="65" t="s">
        <v>1110</v>
      </c>
      <c r="D11" s="12">
        <v>5</v>
      </c>
      <c r="E11" s="375" t="s">
        <v>692</v>
      </c>
      <c r="F11" s="381">
        <v>5</v>
      </c>
      <c r="G11" s="376">
        <v>10</v>
      </c>
      <c r="H11" s="12">
        <v>1</v>
      </c>
      <c r="J11" s="3" t="s">
        <v>1111</v>
      </c>
      <c r="K11" s="16">
        <v>2857</v>
      </c>
      <c r="L11"/>
      <c r="N11" s="3" t="s">
        <v>661</v>
      </c>
      <c r="O11" s="3" t="s">
        <v>1112</v>
      </c>
      <c r="Q11" s="3" t="s">
        <v>1113</v>
      </c>
      <c r="R11" s="3" t="s">
        <v>1114</v>
      </c>
      <c r="S11" s="3">
        <v>50</v>
      </c>
      <c r="T11" s="3" t="s">
        <v>114</v>
      </c>
      <c r="U11" s="3" t="s">
        <v>116</v>
      </c>
      <c r="W11" s="3" t="s">
        <v>1115</v>
      </c>
      <c r="X11" s="3" t="s">
        <v>1116</v>
      </c>
      <c r="Y11" s="3">
        <v>24</v>
      </c>
      <c r="Z11" s="3" t="s">
        <v>122</v>
      </c>
      <c r="AA11" s="3" t="s">
        <v>116</v>
      </c>
      <c r="AI11" s="3" t="s">
        <v>1117</v>
      </c>
      <c r="AJ11" s="3" t="s">
        <v>1118</v>
      </c>
      <c r="AK11" s="3">
        <v>72</v>
      </c>
      <c r="AL11" s="3" t="s">
        <v>132</v>
      </c>
      <c r="AM11" s="3" t="s">
        <v>116</v>
      </c>
      <c r="AO11" s="3" t="s">
        <v>1119</v>
      </c>
      <c r="AP11" s="3" t="s">
        <v>1120</v>
      </c>
      <c r="AQ11" s="3">
        <v>1075</v>
      </c>
      <c r="AR11" s="3" t="s">
        <v>137</v>
      </c>
      <c r="AS11" s="3" t="s">
        <v>116</v>
      </c>
      <c r="BA11" s="3" t="s">
        <v>1121</v>
      </c>
      <c r="BB11" s="3" t="s">
        <v>1122</v>
      </c>
      <c r="BC11" s="3">
        <v>350</v>
      </c>
      <c r="BD11" s="3" t="s">
        <v>137</v>
      </c>
      <c r="BE11" s="3" t="s">
        <v>116</v>
      </c>
      <c r="BG11" s="3" t="s">
        <v>1123</v>
      </c>
      <c r="BH11" s="3" t="s">
        <v>1124</v>
      </c>
      <c r="BI11" s="3">
        <v>455</v>
      </c>
      <c r="BJ11" s="3" t="s">
        <v>137</v>
      </c>
      <c r="BK11" s="3" t="s">
        <v>116</v>
      </c>
      <c r="BM11" s="3" t="s">
        <v>1125</v>
      </c>
      <c r="BN11" s="3" t="s">
        <v>1126</v>
      </c>
      <c r="BO11" s="3">
        <v>288</v>
      </c>
      <c r="BP11" s="3" t="s">
        <v>137</v>
      </c>
      <c r="BQ11" s="3" t="s">
        <v>116</v>
      </c>
      <c r="BS11" s="3" t="s">
        <v>1127</v>
      </c>
      <c r="BT11" s="3" t="s">
        <v>1128</v>
      </c>
      <c r="BU11" s="3">
        <v>72</v>
      </c>
      <c r="BV11" s="3" t="s">
        <v>142</v>
      </c>
      <c r="BW11" s="3" t="s">
        <v>116</v>
      </c>
      <c r="BY11" s="3" t="s">
        <v>1129</v>
      </c>
      <c r="BZ11" s="3" t="s">
        <v>1130</v>
      </c>
      <c r="CA11" s="3">
        <v>61</v>
      </c>
      <c r="CB11" s="3" t="s">
        <v>152</v>
      </c>
      <c r="CC11" s="3" t="s">
        <v>116</v>
      </c>
      <c r="CE11" s="3" t="s">
        <v>1131</v>
      </c>
      <c r="CF11" s="3" t="s">
        <v>1132</v>
      </c>
      <c r="CG11" s="3">
        <v>47</v>
      </c>
      <c r="CH11" s="16" t="s">
        <v>162</v>
      </c>
      <c r="CI11" s="3" t="s">
        <v>116</v>
      </c>
      <c r="CK11" s="3" t="s">
        <v>1133</v>
      </c>
      <c r="CL11" s="3" t="s">
        <v>1134</v>
      </c>
      <c r="CM11" s="3">
        <v>90</v>
      </c>
      <c r="CN11" s="16" t="s">
        <v>162</v>
      </c>
      <c r="CO11" s="3" t="s">
        <v>116</v>
      </c>
      <c r="DI11" s="3" t="s">
        <v>1135</v>
      </c>
      <c r="DJ11" s="3" t="s">
        <v>1136</v>
      </c>
      <c r="DK11" s="3">
        <v>80</v>
      </c>
      <c r="DL11" s="3" t="s">
        <v>174</v>
      </c>
      <c r="DM11" s="3" t="s">
        <v>116</v>
      </c>
      <c r="DO11" s="3" t="s">
        <v>1137</v>
      </c>
      <c r="DP11" s="3" t="s">
        <v>1138</v>
      </c>
      <c r="DQ11" s="3">
        <v>88</v>
      </c>
      <c r="DR11" s="3" t="s">
        <v>171</v>
      </c>
      <c r="DS11" s="3" t="s">
        <v>116</v>
      </c>
      <c r="DU11" s="3" t="s">
        <v>1139</v>
      </c>
      <c r="DV11" s="3" t="s">
        <v>1140</v>
      </c>
      <c r="DW11" s="3">
        <v>57</v>
      </c>
      <c r="DX11" s="3" t="s">
        <v>171</v>
      </c>
      <c r="DY11" s="3" t="s">
        <v>116</v>
      </c>
      <c r="EM11" s="3" t="s">
        <v>1141</v>
      </c>
      <c r="EN11" s="3" t="s">
        <v>1142</v>
      </c>
      <c r="EO11" s="3">
        <v>352</v>
      </c>
      <c r="EP11" s="3" t="s">
        <v>207</v>
      </c>
      <c r="EQ11" s="3" t="s">
        <v>116</v>
      </c>
      <c r="EY11" s="3" t="s">
        <v>1143</v>
      </c>
      <c r="EZ11" s="3" t="s">
        <v>1144</v>
      </c>
      <c r="FA11" s="3">
        <v>158</v>
      </c>
      <c r="FB11" s="3" t="s">
        <v>207</v>
      </c>
      <c r="FC11" s="3" t="s">
        <v>116</v>
      </c>
      <c r="FK11" s="3" t="s">
        <v>1145</v>
      </c>
      <c r="FL11" s="3" t="s">
        <v>1146</v>
      </c>
      <c r="FM11" s="3">
        <v>47</v>
      </c>
      <c r="FN11" s="16" t="s">
        <v>159</v>
      </c>
      <c r="FO11" s="3" t="s">
        <v>116</v>
      </c>
    </row>
    <row r="12" spans="1:171" x14ac:dyDescent="0.35">
      <c r="A12" s="383" t="s">
        <v>2494</v>
      </c>
      <c r="B12" s="12">
        <v>33.292426320543278</v>
      </c>
      <c r="C12" s="65" t="s">
        <v>1147</v>
      </c>
      <c r="D12" s="12">
        <v>25</v>
      </c>
      <c r="E12" s="373" t="s">
        <v>692</v>
      </c>
      <c r="F12" s="382">
        <v>25</v>
      </c>
      <c r="G12" s="374">
        <v>20</v>
      </c>
      <c r="H12" s="12">
        <v>1</v>
      </c>
      <c r="J12" s="3" t="s">
        <v>1148</v>
      </c>
      <c r="K12" s="16">
        <v>5229</v>
      </c>
      <c r="L12"/>
      <c r="N12" s="3" t="s">
        <v>662</v>
      </c>
      <c r="O12" s="3" t="s">
        <v>1149</v>
      </c>
      <c r="Q12" s="3" t="s">
        <v>1150</v>
      </c>
      <c r="R12" s="3" t="s">
        <v>1151</v>
      </c>
      <c r="S12" s="3">
        <v>52</v>
      </c>
      <c r="T12" s="3" t="s">
        <v>114</v>
      </c>
      <c r="U12" s="3" t="s">
        <v>116</v>
      </c>
      <c r="W12" s="3" t="s">
        <v>1152</v>
      </c>
      <c r="X12" s="3" t="s">
        <v>1153</v>
      </c>
      <c r="Y12" s="3">
        <v>25</v>
      </c>
      <c r="Z12" s="3" t="s">
        <v>122</v>
      </c>
      <c r="AA12" s="3" t="s">
        <v>116</v>
      </c>
      <c r="AI12" s="3" t="s">
        <v>1154</v>
      </c>
      <c r="AJ12" s="3" t="s">
        <v>1155</v>
      </c>
      <c r="AK12" s="3">
        <v>75</v>
      </c>
      <c r="AL12" s="3" t="s">
        <v>132</v>
      </c>
      <c r="AM12" s="3" t="s">
        <v>116</v>
      </c>
      <c r="AO12" s="3" t="s">
        <v>1156</v>
      </c>
      <c r="AP12" s="3" t="s">
        <v>1157</v>
      </c>
      <c r="AQ12" s="3">
        <v>880</v>
      </c>
      <c r="AR12" s="3" t="s">
        <v>137</v>
      </c>
      <c r="AS12" s="3" t="s">
        <v>116</v>
      </c>
      <c r="BA12" s="3" t="s">
        <v>1158</v>
      </c>
      <c r="BB12" s="3" t="s">
        <v>1159</v>
      </c>
      <c r="BC12" s="3">
        <v>435</v>
      </c>
      <c r="BD12" s="3" t="s">
        <v>137</v>
      </c>
      <c r="BE12" s="3" t="s">
        <v>116</v>
      </c>
      <c r="BG12" s="3" t="s">
        <v>1160</v>
      </c>
      <c r="BH12" s="3" t="s">
        <v>1161</v>
      </c>
      <c r="BI12" s="3">
        <v>825</v>
      </c>
      <c r="BJ12" s="3" t="s">
        <v>137</v>
      </c>
      <c r="BK12" s="3" t="s">
        <v>116</v>
      </c>
      <c r="BM12" s="3" t="s">
        <v>1162</v>
      </c>
      <c r="BN12" s="3" t="s">
        <v>1163</v>
      </c>
      <c r="BO12" s="3">
        <v>265</v>
      </c>
      <c r="BP12" s="3" t="s">
        <v>137</v>
      </c>
      <c r="BQ12" s="3" t="s">
        <v>116</v>
      </c>
      <c r="BS12" s="3" t="s">
        <v>1164</v>
      </c>
      <c r="BT12" s="3" t="s">
        <v>1165</v>
      </c>
      <c r="BU12" s="3">
        <v>108</v>
      </c>
      <c r="BV12" s="3" t="s">
        <v>142</v>
      </c>
      <c r="BW12" s="3" t="s">
        <v>116</v>
      </c>
      <c r="CE12" s="3" t="s">
        <v>1166</v>
      </c>
      <c r="CF12" s="3" t="s">
        <v>1167</v>
      </c>
      <c r="CG12" s="3">
        <v>65</v>
      </c>
      <c r="CH12" s="16" t="s">
        <v>162</v>
      </c>
      <c r="CI12" s="3" t="s">
        <v>116</v>
      </c>
      <c r="DI12" s="3" t="s">
        <v>1168</v>
      </c>
      <c r="DJ12" s="3" t="s">
        <v>1169</v>
      </c>
      <c r="DK12" s="3">
        <v>72</v>
      </c>
      <c r="DL12" s="3" t="s">
        <v>174</v>
      </c>
      <c r="DM12" s="3" t="s">
        <v>116</v>
      </c>
      <c r="DO12" s="3" t="s">
        <v>1170</v>
      </c>
      <c r="DP12" s="3" t="s">
        <v>1171</v>
      </c>
      <c r="DQ12" s="3">
        <v>112</v>
      </c>
      <c r="DR12" s="3" t="s">
        <v>171</v>
      </c>
      <c r="DS12" s="3" t="s">
        <v>116</v>
      </c>
      <c r="DU12" s="3" t="s">
        <v>1172</v>
      </c>
      <c r="DV12" s="3" t="s">
        <v>1173</v>
      </c>
      <c r="DW12" s="3">
        <v>111</v>
      </c>
      <c r="DX12" s="3" t="s">
        <v>171</v>
      </c>
      <c r="DY12" s="3" t="s">
        <v>116</v>
      </c>
      <c r="EM12" s="3" t="s">
        <v>1174</v>
      </c>
      <c r="EN12" s="3" t="s">
        <v>1175</v>
      </c>
      <c r="EO12" s="3">
        <v>392</v>
      </c>
      <c r="EP12" s="3" t="s">
        <v>207</v>
      </c>
      <c r="EQ12" s="3" t="s">
        <v>116</v>
      </c>
      <c r="EY12" s="3" t="s">
        <v>1176</v>
      </c>
      <c r="EZ12" s="3" t="s">
        <v>1177</v>
      </c>
      <c r="FA12" s="3">
        <v>173</v>
      </c>
      <c r="FB12" s="3" t="s">
        <v>207</v>
      </c>
      <c r="FC12" s="3" t="s">
        <v>116</v>
      </c>
      <c r="FK12" s="3" t="s">
        <v>1178</v>
      </c>
      <c r="FL12" s="3" t="s">
        <v>1179</v>
      </c>
      <c r="FM12" s="3">
        <v>42</v>
      </c>
      <c r="FN12" s="16" t="s">
        <v>159</v>
      </c>
      <c r="FO12" s="3" t="s">
        <v>116</v>
      </c>
    </row>
    <row r="13" spans="1:171" x14ac:dyDescent="0.35">
      <c r="A13" s="383" t="s">
        <v>2495</v>
      </c>
      <c r="B13" s="12">
        <v>67.782723900370968</v>
      </c>
      <c r="C13" s="65" t="s">
        <v>1180</v>
      </c>
      <c r="D13" s="12">
        <v>25</v>
      </c>
      <c r="E13" s="373" t="s">
        <v>692</v>
      </c>
      <c r="F13" s="382">
        <v>25</v>
      </c>
      <c r="G13" s="374">
        <v>40</v>
      </c>
      <c r="H13" s="12">
        <v>1</v>
      </c>
      <c r="J13" s="3" t="s">
        <v>1181</v>
      </c>
      <c r="K13" s="16">
        <v>6631</v>
      </c>
      <c r="L13"/>
      <c r="N13" s="3" t="s">
        <v>663</v>
      </c>
      <c r="O13" s="3" t="s">
        <v>1182</v>
      </c>
      <c r="Q13" s="3" t="s">
        <v>1183</v>
      </c>
      <c r="R13" s="3" t="s">
        <v>1184</v>
      </c>
      <c r="S13" s="3">
        <v>54</v>
      </c>
      <c r="T13" s="3" t="s">
        <v>114</v>
      </c>
      <c r="U13" s="3" t="s">
        <v>116</v>
      </c>
      <c r="W13" s="3" t="s">
        <v>1185</v>
      </c>
      <c r="X13" s="3" t="s">
        <v>1186</v>
      </c>
      <c r="Y13" s="3">
        <v>28</v>
      </c>
      <c r="Z13" s="3" t="s">
        <v>122</v>
      </c>
      <c r="AA13" s="3" t="s">
        <v>116</v>
      </c>
      <c r="AI13" s="3" t="s">
        <v>1187</v>
      </c>
      <c r="AJ13" s="3" t="s">
        <v>1188</v>
      </c>
      <c r="AK13" s="3">
        <v>90</v>
      </c>
      <c r="AL13" s="3" t="s">
        <v>132</v>
      </c>
      <c r="AM13" s="3" t="s">
        <v>116</v>
      </c>
      <c r="BA13" s="3" t="s">
        <v>1189</v>
      </c>
      <c r="BB13" s="3" t="s">
        <v>1190</v>
      </c>
      <c r="BC13" s="3">
        <v>460</v>
      </c>
      <c r="BD13" s="3" t="s">
        <v>137</v>
      </c>
      <c r="BE13" s="3" t="s">
        <v>116</v>
      </c>
      <c r="BG13" s="3" t="s">
        <v>1191</v>
      </c>
      <c r="BH13" s="3" t="s">
        <v>1192</v>
      </c>
      <c r="BI13" s="3">
        <v>1075</v>
      </c>
      <c r="BJ13" s="3" t="s">
        <v>137</v>
      </c>
      <c r="BK13" s="3" t="s">
        <v>116</v>
      </c>
      <c r="BM13" s="3" t="s">
        <v>1193</v>
      </c>
      <c r="BN13" s="3" t="s">
        <v>1194</v>
      </c>
      <c r="BO13" s="3">
        <v>342</v>
      </c>
      <c r="BP13" s="3" t="s">
        <v>137</v>
      </c>
      <c r="BQ13" s="3" t="s">
        <v>116</v>
      </c>
      <c r="BS13" s="3" t="s">
        <v>1195</v>
      </c>
      <c r="BT13" s="3" t="s">
        <v>1196</v>
      </c>
      <c r="BU13" s="3">
        <v>112</v>
      </c>
      <c r="BV13" s="3" t="s">
        <v>142</v>
      </c>
      <c r="BW13" s="3" t="s">
        <v>116</v>
      </c>
      <c r="CE13" s="3" t="s">
        <v>1197</v>
      </c>
      <c r="CF13" s="3" t="s">
        <v>1198</v>
      </c>
      <c r="CG13" s="3">
        <v>140</v>
      </c>
      <c r="CH13" s="16" t="s">
        <v>165</v>
      </c>
      <c r="CI13" s="3" t="s">
        <v>116</v>
      </c>
      <c r="DI13" s="3" t="s">
        <v>1199</v>
      </c>
      <c r="DJ13" s="3" t="s">
        <v>1200</v>
      </c>
      <c r="DK13" s="3">
        <v>86</v>
      </c>
      <c r="DL13" s="3" t="s">
        <v>174</v>
      </c>
      <c r="DM13" s="3" t="s">
        <v>116</v>
      </c>
      <c r="DO13" s="3" t="s">
        <v>1201</v>
      </c>
      <c r="DP13" s="3" t="s">
        <v>1202</v>
      </c>
      <c r="DQ13" s="3">
        <v>76</v>
      </c>
      <c r="DR13" s="3" t="s">
        <v>171</v>
      </c>
      <c r="DS13" s="3" t="s">
        <v>116</v>
      </c>
      <c r="DU13" s="3" t="s">
        <v>1203</v>
      </c>
      <c r="DV13" s="3" t="s">
        <v>1204</v>
      </c>
      <c r="DW13" s="3">
        <v>86</v>
      </c>
      <c r="DX13" s="3" t="s">
        <v>171</v>
      </c>
      <c r="DY13" s="3" t="s">
        <v>116</v>
      </c>
      <c r="EM13" s="3" t="s">
        <v>1205</v>
      </c>
      <c r="EN13" s="3" t="s">
        <v>1206</v>
      </c>
      <c r="EO13" s="3">
        <v>340</v>
      </c>
      <c r="EP13" s="3" t="s">
        <v>207</v>
      </c>
      <c r="EQ13" s="3" t="s">
        <v>116</v>
      </c>
      <c r="EY13" s="3" t="s">
        <v>1207</v>
      </c>
      <c r="EZ13" s="3" t="s">
        <v>1208</v>
      </c>
      <c r="FA13" s="3">
        <v>221</v>
      </c>
      <c r="FB13" s="3" t="s">
        <v>207</v>
      </c>
      <c r="FC13" s="3" t="s">
        <v>116</v>
      </c>
      <c r="FK13" s="3" t="s">
        <v>1209</v>
      </c>
      <c r="FL13" s="3" t="s">
        <v>1210</v>
      </c>
      <c r="FM13" s="3">
        <v>85</v>
      </c>
      <c r="FN13" s="16" t="s">
        <v>159</v>
      </c>
      <c r="FO13" s="3" t="s">
        <v>116</v>
      </c>
    </row>
    <row r="14" spans="1:171" x14ac:dyDescent="0.35">
      <c r="A14" s="383" t="s">
        <v>2496</v>
      </c>
      <c r="B14" s="12">
        <v>80.032710280373834</v>
      </c>
      <c r="C14" s="65" t="s">
        <v>1211</v>
      </c>
      <c r="D14" s="12">
        <v>25</v>
      </c>
      <c r="E14" s="373" t="s">
        <v>692</v>
      </c>
      <c r="F14" s="382">
        <v>25</v>
      </c>
      <c r="G14" s="374">
        <v>60</v>
      </c>
      <c r="H14" s="12">
        <v>1</v>
      </c>
      <c r="J14" s="3" t="s">
        <v>589</v>
      </c>
      <c r="K14" s="16">
        <v>2902</v>
      </c>
      <c r="L14"/>
      <c r="N14" s="3" t="s">
        <v>664</v>
      </c>
      <c r="O14" s="3" t="s">
        <v>1212</v>
      </c>
      <c r="Q14" s="3" t="s">
        <v>1213</v>
      </c>
      <c r="R14" s="3" t="s">
        <v>1214</v>
      </c>
      <c r="S14" s="3">
        <v>55</v>
      </c>
      <c r="T14" s="3" t="s">
        <v>114</v>
      </c>
      <c r="U14" s="3" t="s">
        <v>116</v>
      </c>
      <c r="W14" s="3" t="s">
        <v>1215</v>
      </c>
      <c r="X14" s="3" t="s">
        <v>1216</v>
      </c>
      <c r="Y14" s="3">
        <v>28</v>
      </c>
      <c r="Z14" s="3" t="s">
        <v>122</v>
      </c>
      <c r="AA14" s="3" t="s">
        <v>116</v>
      </c>
      <c r="AI14" s="3" t="s">
        <v>1217</v>
      </c>
      <c r="AJ14" s="3" t="s">
        <v>1218</v>
      </c>
      <c r="AK14" s="3">
        <v>100</v>
      </c>
      <c r="AL14" s="3" t="s">
        <v>132</v>
      </c>
      <c r="AM14" s="3" t="s">
        <v>116</v>
      </c>
      <c r="BA14" s="3" t="s">
        <v>1219</v>
      </c>
      <c r="BB14" s="3" t="s">
        <v>1220</v>
      </c>
      <c r="BC14" s="3">
        <v>675</v>
      </c>
      <c r="BD14" s="3" t="s">
        <v>137</v>
      </c>
      <c r="BE14" s="3" t="s">
        <v>116</v>
      </c>
      <c r="BG14" s="3" t="s">
        <v>1221</v>
      </c>
      <c r="BH14" s="3" t="s">
        <v>1222</v>
      </c>
      <c r="BI14" s="3">
        <v>1615</v>
      </c>
      <c r="BJ14" s="3" t="s">
        <v>137</v>
      </c>
      <c r="BK14" s="3" t="s">
        <v>116</v>
      </c>
      <c r="BM14" s="3" t="s">
        <v>1223</v>
      </c>
      <c r="BN14" s="3" t="s">
        <v>1224</v>
      </c>
      <c r="BO14" s="3">
        <v>324</v>
      </c>
      <c r="BP14" s="3" t="s">
        <v>137</v>
      </c>
      <c r="BQ14" s="3" t="s">
        <v>116</v>
      </c>
      <c r="BS14" s="3" t="s">
        <v>1225</v>
      </c>
      <c r="BT14" s="3" t="s">
        <v>1226</v>
      </c>
      <c r="BU14" s="3">
        <v>53</v>
      </c>
      <c r="BV14" s="3" t="s">
        <v>152</v>
      </c>
      <c r="BW14" s="3" t="s">
        <v>116</v>
      </c>
      <c r="CE14" s="3" t="s">
        <v>1227</v>
      </c>
      <c r="CF14" s="3" t="s">
        <v>1228</v>
      </c>
      <c r="CG14" s="3">
        <v>127</v>
      </c>
      <c r="CH14" s="16" t="s">
        <v>165</v>
      </c>
      <c r="CI14" s="3" t="s">
        <v>116</v>
      </c>
      <c r="DI14" s="3" t="s">
        <v>1229</v>
      </c>
      <c r="DJ14" s="3" t="s">
        <v>1230</v>
      </c>
      <c r="DK14" s="3">
        <v>94</v>
      </c>
      <c r="DL14" s="3" t="s">
        <v>174</v>
      </c>
      <c r="DM14" s="3" t="s">
        <v>116</v>
      </c>
      <c r="DO14" s="3" t="s">
        <v>1231</v>
      </c>
      <c r="DP14" s="3" t="s">
        <v>1232</v>
      </c>
      <c r="DQ14" s="3">
        <v>107</v>
      </c>
      <c r="DR14" s="3" t="s">
        <v>171</v>
      </c>
      <c r="DS14" s="3" t="s">
        <v>116</v>
      </c>
      <c r="DU14" s="3" t="s">
        <v>1233</v>
      </c>
      <c r="DV14" s="3" t="s">
        <v>1234</v>
      </c>
      <c r="DW14" s="3">
        <v>75</v>
      </c>
      <c r="DX14" s="3" t="s">
        <v>171</v>
      </c>
      <c r="DY14" s="3" t="s">
        <v>116</v>
      </c>
      <c r="EM14" s="3" t="s">
        <v>1235</v>
      </c>
      <c r="EN14" s="3" t="s">
        <v>1236</v>
      </c>
      <c r="EO14" s="3">
        <v>414</v>
      </c>
      <c r="EP14" s="3" t="s">
        <v>207</v>
      </c>
      <c r="EQ14" s="3" t="s">
        <v>116</v>
      </c>
      <c r="EY14" s="3" t="s">
        <v>1237</v>
      </c>
      <c r="EZ14" s="3" t="s">
        <v>1238</v>
      </c>
      <c r="FA14" s="3">
        <v>273</v>
      </c>
      <c r="FB14" s="3" t="s">
        <v>207</v>
      </c>
      <c r="FC14" s="3" t="s">
        <v>116</v>
      </c>
      <c r="FK14" s="3" t="s">
        <v>1239</v>
      </c>
      <c r="FL14" s="3" t="s">
        <v>1240</v>
      </c>
      <c r="FM14" s="3">
        <v>32</v>
      </c>
      <c r="FN14" s="16" t="s">
        <v>168</v>
      </c>
      <c r="FO14" s="3" t="s">
        <v>116</v>
      </c>
    </row>
    <row r="15" spans="1:171" x14ac:dyDescent="0.35">
      <c r="A15" t="s">
        <v>1241</v>
      </c>
      <c r="F15" s="366"/>
      <c r="G15"/>
      <c r="H15"/>
      <c r="J15" s="3" t="s">
        <v>1242</v>
      </c>
      <c r="K15" s="16">
        <v>914</v>
      </c>
      <c r="L15"/>
      <c r="N15" s="3" t="s">
        <v>665</v>
      </c>
      <c r="O15" s="3" t="s">
        <v>1243</v>
      </c>
      <c r="Q15" s="3" t="s">
        <v>1244</v>
      </c>
      <c r="R15" s="3" t="s">
        <v>1245</v>
      </c>
      <c r="S15" s="3">
        <v>60</v>
      </c>
      <c r="T15" s="3" t="s">
        <v>114</v>
      </c>
      <c r="U15" s="3" t="s">
        <v>116</v>
      </c>
      <c r="W15" s="3" t="s">
        <v>1246</v>
      </c>
      <c r="X15" s="3" t="s">
        <v>1247</v>
      </c>
      <c r="Y15" s="3">
        <v>30</v>
      </c>
      <c r="Z15" s="3" t="s">
        <v>122</v>
      </c>
      <c r="AA15" s="3" t="s">
        <v>116</v>
      </c>
      <c r="AI15" s="3" t="s">
        <v>1248</v>
      </c>
      <c r="AJ15" s="3" t="s">
        <v>1249</v>
      </c>
      <c r="AK15" s="3">
        <v>150</v>
      </c>
      <c r="AL15" s="3" t="s">
        <v>132</v>
      </c>
      <c r="AM15" s="3" t="s">
        <v>116</v>
      </c>
      <c r="BA15" s="3" t="s">
        <v>1250</v>
      </c>
      <c r="BB15" s="3" t="s">
        <v>1251</v>
      </c>
      <c r="BC15" s="3">
        <v>835</v>
      </c>
      <c r="BD15" s="3" t="s">
        <v>137</v>
      </c>
      <c r="BE15" s="3" t="s">
        <v>116</v>
      </c>
      <c r="BG15" s="3" t="s">
        <v>1252</v>
      </c>
      <c r="BH15" s="3" t="s">
        <v>1253</v>
      </c>
      <c r="BI15" s="3">
        <v>1875</v>
      </c>
      <c r="BJ15" s="3" t="s">
        <v>137</v>
      </c>
      <c r="BK15" s="3" t="s">
        <v>116</v>
      </c>
      <c r="BM15" s="3" t="s">
        <v>1254</v>
      </c>
      <c r="BN15" s="3" t="s">
        <v>1255</v>
      </c>
      <c r="BO15" s="3">
        <v>365</v>
      </c>
      <c r="BP15" s="3" t="s">
        <v>137</v>
      </c>
      <c r="BQ15" s="3" t="s">
        <v>116</v>
      </c>
      <c r="BS15" s="3" t="s">
        <v>1256</v>
      </c>
      <c r="BT15" s="3" t="s">
        <v>1257</v>
      </c>
      <c r="BU15" s="3">
        <v>39</v>
      </c>
      <c r="BV15" s="3" t="s">
        <v>152</v>
      </c>
      <c r="BW15" s="3" t="s">
        <v>116</v>
      </c>
      <c r="CE15" s="3" t="s">
        <v>1258</v>
      </c>
      <c r="CF15" s="3" t="s">
        <v>1259</v>
      </c>
      <c r="CG15" s="3">
        <v>68</v>
      </c>
      <c r="CH15" s="16" t="s">
        <v>162</v>
      </c>
      <c r="CI15" s="3" t="s">
        <v>116</v>
      </c>
      <c r="DI15" s="3" t="s">
        <v>1260</v>
      </c>
      <c r="DJ15" s="3" t="s">
        <v>1261</v>
      </c>
      <c r="DK15" s="3">
        <v>90</v>
      </c>
      <c r="DL15" s="3" t="s">
        <v>174</v>
      </c>
      <c r="DM15" s="3" t="s">
        <v>116</v>
      </c>
      <c r="DO15" s="3" t="s">
        <v>1262</v>
      </c>
      <c r="DP15" s="3" t="s">
        <v>1263</v>
      </c>
      <c r="DQ15" s="3">
        <v>112</v>
      </c>
      <c r="DR15" s="3" t="s">
        <v>171</v>
      </c>
      <c r="DS15" s="3" t="s">
        <v>116</v>
      </c>
      <c r="DU15" s="3" t="s">
        <v>1264</v>
      </c>
      <c r="DV15" s="3" t="s">
        <v>1265</v>
      </c>
      <c r="DW15" s="3">
        <v>33</v>
      </c>
      <c r="DX15" s="3" t="s">
        <v>171</v>
      </c>
      <c r="DY15" s="3" t="s">
        <v>116</v>
      </c>
      <c r="EM15" s="3" t="s">
        <v>1266</v>
      </c>
      <c r="EN15" s="3" t="s">
        <v>1267</v>
      </c>
      <c r="EO15" s="3">
        <v>454</v>
      </c>
      <c r="EP15" s="3" t="s">
        <v>207</v>
      </c>
      <c r="EQ15" s="3" t="s">
        <v>116</v>
      </c>
      <c r="EY15" s="3" t="s">
        <v>1268</v>
      </c>
      <c r="EZ15" s="3" t="s">
        <v>1269</v>
      </c>
      <c r="FA15" s="3">
        <v>218</v>
      </c>
      <c r="FB15" s="3" t="s">
        <v>207</v>
      </c>
      <c r="FC15" s="3" t="s">
        <v>116</v>
      </c>
      <c r="FK15" s="3" t="s">
        <v>1270</v>
      </c>
      <c r="FL15" s="3" t="s">
        <v>1271</v>
      </c>
      <c r="FM15" s="3">
        <v>63</v>
      </c>
      <c r="FN15" s="16" t="s">
        <v>168</v>
      </c>
      <c r="FO15" s="3" t="s">
        <v>116</v>
      </c>
    </row>
    <row r="16" spans="1:171" x14ac:dyDescent="0.35">
      <c r="A16" s="107" t="s">
        <v>212</v>
      </c>
      <c r="B16" s="3" t="s">
        <v>2388</v>
      </c>
      <c r="C16" s="65" t="s">
        <v>106</v>
      </c>
      <c r="D16" s="12" t="s">
        <v>36</v>
      </c>
      <c r="E16" s="65" t="s">
        <v>680</v>
      </c>
      <c r="F16" s="346" t="s">
        <v>681</v>
      </c>
      <c r="G16" s="3" t="s">
        <v>682</v>
      </c>
      <c r="H16" s="3" t="s">
        <v>2419</v>
      </c>
      <c r="J16" s="3" t="s">
        <v>1272</v>
      </c>
      <c r="K16" s="16">
        <v>4194</v>
      </c>
      <c r="L16"/>
      <c r="N16" s="3" t="s">
        <v>666</v>
      </c>
      <c r="O16" s="3" t="s">
        <v>1273</v>
      </c>
      <c r="Q16" s="3" t="s">
        <v>1274</v>
      </c>
      <c r="R16" s="3" t="s">
        <v>1275</v>
      </c>
      <c r="S16" s="3">
        <v>65</v>
      </c>
      <c r="T16" s="3" t="s">
        <v>114</v>
      </c>
      <c r="U16" s="3" t="s">
        <v>116</v>
      </c>
      <c r="W16" s="3" t="s">
        <v>1276</v>
      </c>
      <c r="X16" s="3" t="s">
        <v>1277</v>
      </c>
      <c r="Y16" s="3">
        <v>34</v>
      </c>
      <c r="Z16" s="3" t="s">
        <v>122</v>
      </c>
      <c r="AA16" s="3" t="s">
        <v>116</v>
      </c>
      <c r="AI16" s="3" t="s">
        <v>1278</v>
      </c>
      <c r="AJ16" s="3" t="s">
        <v>1279</v>
      </c>
      <c r="AK16" s="3">
        <v>200</v>
      </c>
      <c r="AL16" s="3" t="s">
        <v>132</v>
      </c>
      <c r="AM16" s="3" t="s">
        <v>116</v>
      </c>
      <c r="BA16" s="3" t="s">
        <v>1280</v>
      </c>
      <c r="BB16" s="3" t="s">
        <v>1281</v>
      </c>
      <c r="BC16" s="3">
        <v>1085</v>
      </c>
      <c r="BD16" s="3" t="s">
        <v>137</v>
      </c>
      <c r="BE16" s="3" t="s">
        <v>116</v>
      </c>
      <c r="BM16" s="3" t="s">
        <v>1282</v>
      </c>
      <c r="BN16" s="3" t="s">
        <v>1283</v>
      </c>
      <c r="BO16" s="3">
        <v>345</v>
      </c>
      <c r="BP16" s="3" t="s">
        <v>137</v>
      </c>
      <c r="BQ16" s="3" t="s">
        <v>116</v>
      </c>
      <c r="BS16" s="3" t="s">
        <v>1284</v>
      </c>
      <c r="BT16" s="3" t="s">
        <v>1285</v>
      </c>
      <c r="BU16" s="3">
        <v>78</v>
      </c>
      <c r="BV16" s="3" t="s">
        <v>156</v>
      </c>
      <c r="BW16" s="3" t="s">
        <v>116</v>
      </c>
      <c r="CE16" s="3" t="s">
        <v>1286</v>
      </c>
      <c r="CF16" s="3" t="s">
        <v>1287</v>
      </c>
      <c r="CG16" s="3">
        <v>88</v>
      </c>
      <c r="CH16" s="16" t="s">
        <v>162</v>
      </c>
      <c r="CI16" s="3" t="s">
        <v>116</v>
      </c>
      <c r="DI16" s="3" t="s">
        <v>1288</v>
      </c>
      <c r="DJ16" s="3" t="s">
        <v>1289</v>
      </c>
      <c r="DK16" s="3">
        <v>110</v>
      </c>
      <c r="DL16" s="3" t="s">
        <v>174</v>
      </c>
      <c r="DM16" s="3" t="s">
        <v>116</v>
      </c>
      <c r="DO16" s="3" t="s">
        <v>1290</v>
      </c>
      <c r="DP16" s="3" t="s">
        <v>1291</v>
      </c>
      <c r="DQ16" s="3">
        <v>156</v>
      </c>
      <c r="DR16" s="3" t="s">
        <v>171</v>
      </c>
      <c r="DS16" s="3" t="s">
        <v>116</v>
      </c>
      <c r="DU16" s="3" t="s">
        <v>1292</v>
      </c>
      <c r="DV16" s="3" t="s">
        <v>1293</v>
      </c>
      <c r="DW16" s="3">
        <v>24</v>
      </c>
      <c r="DX16" s="3" t="s">
        <v>171</v>
      </c>
      <c r="DY16" s="3" t="s">
        <v>116</v>
      </c>
      <c r="EM16" s="3" t="s">
        <v>1294</v>
      </c>
      <c r="EN16" s="3" t="s">
        <v>1295</v>
      </c>
      <c r="EO16" s="3">
        <v>390</v>
      </c>
      <c r="EP16" s="3" t="s">
        <v>207</v>
      </c>
      <c r="EQ16" s="3" t="s">
        <v>116</v>
      </c>
      <c r="EY16" s="3" t="s">
        <v>1296</v>
      </c>
      <c r="EZ16" s="3" t="s">
        <v>1297</v>
      </c>
      <c r="FA16" s="3">
        <v>246</v>
      </c>
      <c r="FB16" s="3" t="s">
        <v>207</v>
      </c>
      <c r="FC16" s="3" t="s">
        <v>116</v>
      </c>
      <c r="FK16" s="3" t="s">
        <v>1298</v>
      </c>
      <c r="FL16" s="3" t="s">
        <v>1299</v>
      </c>
      <c r="FM16" s="3">
        <v>95</v>
      </c>
      <c r="FN16" s="16" t="s">
        <v>168</v>
      </c>
      <c r="FO16" s="3" t="s">
        <v>116</v>
      </c>
    </row>
    <row r="17" spans="1:171" x14ac:dyDescent="0.35">
      <c r="A17" s="3" t="s">
        <v>213</v>
      </c>
      <c r="B17" s="12">
        <v>16.429273346072925</v>
      </c>
      <c r="C17" s="65" t="s">
        <v>1300</v>
      </c>
      <c r="D17" s="12">
        <v>5</v>
      </c>
      <c r="E17" s="65" t="s">
        <v>2440</v>
      </c>
      <c r="F17" s="346">
        <v>5</v>
      </c>
      <c r="G17" s="12">
        <v>10</v>
      </c>
      <c r="H17" s="12">
        <v>5</v>
      </c>
      <c r="J17" s="3" t="s">
        <v>1301</v>
      </c>
      <c r="K17" s="16">
        <v>4141</v>
      </c>
      <c r="L17"/>
      <c r="N17" s="3" t="s">
        <v>667</v>
      </c>
      <c r="O17" s="3" t="s">
        <v>1302</v>
      </c>
      <c r="Q17" s="3" t="s">
        <v>1303</v>
      </c>
      <c r="R17" s="3" t="s">
        <v>1304</v>
      </c>
      <c r="S17" s="3">
        <v>67</v>
      </c>
      <c r="T17" s="3" t="s">
        <v>114</v>
      </c>
      <c r="U17" s="3" t="s">
        <v>116</v>
      </c>
      <c r="W17" s="3" t="s">
        <v>1305</v>
      </c>
      <c r="X17" s="3" t="s">
        <v>1306</v>
      </c>
      <c r="Y17" s="3">
        <v>48</v>
      </c>
      <c r="Z17" s="3" t="s">
        <v>122</v>
      </c>
      <c r="AA17" s="3" t="s">
        <v>116</v>
      </c>
      <c r="AI17" s="3" t="s">
        <v>1307</v>
      </c>
      <c r="AJ17" s="3" t="s">
        <v>1308</v>
      </c>
      <c r="AK17" s="3">
        <v>250</v>
      </c>
      <c r="AL17" s="3" t="s">
        <v>132</v>
      </c>
      <c r="AM17" s="3" t="s">
        <v>116</v>
      </c>
      <c r="BM17" s="3" t="s">
        <v>1309</v>
      </c>
      <c r="BN17" s="3" t="s">
        <v>1310</v>
      </c>
      <c r="BO17" s="3">
        <v>400</v>
      </c>
      <c r="BP17" s="3" t="s">
        <v>137</v>
      </c>
      <c r="BQ17" s="3" t="s">
        <v>116</v>
      </c>
      <c r="BS17" s="3" t="s">
        <v>1311</v>
      </c>
      <c r="BT17" s="3" t="s">
        <v>1312</v>
      </c>
      <c r="BU17" s="3">
        <v>102</v>
      </c>
      <c r="BV17" s="3" t="s">
        <v>142</v>
      </c>
      <c r="BW17" s="3" t="s">
        <v>116</v>
      </c>
      <c r="DI17" s="3" t="s">
        <v>1313</v>
      </c>
      <c r="DJ17" s="3" t="s">
        <v>1314</v>
      </c>
      <c r="DK17" s="3">
        <v>130</v>
      </c>
      <c r="DL17" s="3" t="s">
        <v>174</v>
      </c>
      <c r="DM17" s="3" t="s">
        <v>116</v>
      </c>
      <c r="DO17" s="3" t="s">
        <v>1315</v>
      </c>
      <c r="DP17" s="3" t="s">
        <v>1316</v>
      </c>
      <c r="DQ17" s="3">
        <v>98</v>
      </c>
      <c r="DR17" s="3" t="s">
        <v>171</v>
      </c>
      <c r="DS17" s="3" t="s">
        <v>116</v>
      </c>
      <c r="DU17" s="3" t="s">
        <v>1317</v>
      </c>
      <c r="DV17" s="3" t="s">
        <v>1318</v>
      </c>
      <c r="DW17" s="3">
        <v>22</v>
      </c>
      <c r="DX17" s="3" t="s">
        <v>171</v>
      </c>
      <c r="DY17" s="3" t="s">
        <v>116</v>
      </c>
      <c r="EM17" s="3" t="s">
        <v>1319</v>
      </c>
      <c r="EN17" s="3" t="s">
        <v>1320</v>
      </c>
      <c r="EO17" s="3">
        <v>474</v>
      </c>
      <c r="EP17" s="3" t="s">
        <v>207</v>
      </c>
      <c r="EQ17" s="3" t="s">
        <v>116</v>
      </c>
      <c r="EY17" s="3" t="s">
        <v>1321</v>
      </c>
      <c r="EZ17" s="3" t="s">
        <v>1322</v>
      </c>
      <c r="FA17" s="3">
        <v>276</v>
      </c>
      <c r="FB17" s="3" t="s">
        <v>207</v>
      </c>
      <c r="FC17" s="3" t="s">
        <v>116</v>
      </c>
      <c r="FK17" s="3" t="s">
        <v>1323</v>
      </c>
      <c r="FL17" s="3" t="s">
        <v>1324</v>
      </c>
      <c r="FM17" s="3">
        <v>126</v>
      </c>
      <c r="FN17" s="16" t="s">
        <v>168</v>
      </c>
      <c r="FO17" s="3" t="s">
        <v>116</v>
      </c>
    </row>
    <row r="18" spans="1:171" x14ac:dyDescent="0.35">
      <c r="A18" s="3" t="s">
        <v>214</v>
      </c>
      <c r="B18" s="12">
        <v>16.429273346072925</v>
      </c>
      <c r="C18" s="65" t="s">
        <v>1300</v>
      </c>
      <c r="D18" s="12">
        <v>5</v>
      </c>
      <c r="E18" s="65" t="s">
        <v>2440</v>
      </c>
      <c r="F18" s="346">
        <v>5</v>
      </c>
      <c r="G18" s="12">
        <v>10</v>
      </c>
      <c r="H18" s="12">
        <v>5</v>
      </c>
      <c r="J18" s="3" t="s">
        <v>649</v>
      </c>
      <c r="K18" s="16">
        <v>4191</v>
      </c>
      <c r="L18"/>
      <c r="N18" s="3" t="s">
        <v>668</v>
      </c>
      <c r="O18" s="3" t="s">
        <v>1325</v>
      </c>
      <c r="Q18" s="3" t="s">
        <v>1326</v>
      </c>
      <c r="R18" s="3" t="s">
        <v>1327</v>
      </c>
      <c r="S18" s="3">
        <v>69</v>
      </c>
      <c r="T18" s="3" t="s">
        <v>114</v>
      </c>
      <c r="U18" s="3" t="s">
        <v>116</v>
      </c>
      <c r="W18" s="3" t="s">
        <v>1328</v>
      </c>
      <c r="X18" s="3" t="s">
        <v>1329</v>
      </c>
      <c r="Y18" s="3">
        <v>46</v>
      </c>
      <c r="Z18" s="3" t="s">
        <v>127</v>
      </c>
      <c r="AA18" s="3" t="s">
        <v>116</v>
      </c>
      <c r="AI18" s="3" t="s">
        <v>1330</v>
      </c>
      <c r="AJ18" s="3" t="s">
        <v>1331</v>
      </c>
      <c r="AK18" s="3">
        <v>300</v>
      </c>
      <c r="AL18" s="3" t="s">
        <v>132</v>
      </c>
      <c r="AM18" s="3" t="s">
        <v>116</v>
      </c>
      <c r="BM18" s="3" t="s">
        <v>1332</v>
      </c>
      <c r="BN18" s="3" t="s">
        <v>1333</v>
      </c>
      <c r="BO18" s="3">
        <v>375</v>
      </c>
      <c r="BP18" s="3" t="s">
        <v>137</v>
      </c>
      <c r="BQ18" s="3" t="s">
        <v>116</v>
      </c>
      <c r="BS18" s="3" t="s">
        <v>1334</v>
      </c>
      <c r="BT18" s="3" t="s">
        <v>1335</v>
      </c>
      <c r="BU18" s="3">
        <v>162</v>
      </c>
      <c r="BV18" s="3" t="s">
        <v>142</v>
      </c>
      <c r="BW18" s="3" t="s">
        <v>116</v>
      </c>
      <c r="DI18" s="3" t="s">
        <v>1336</v>
      </c>
      <c r="DJ18" s="3" t="s">
        <v>1337</v>
      </c>
      <c r="DK18" s="3">
        <v>110</v>
      </c>
      <c r="DL18" s="3" t="s">
        <v>174</v>
      </c>
      <c r="DM18" s="3" t="s">
        <v>116</v>
      </c>
      <c r="DO18" s="3" t="s">
        <v>1338</v>
      </c>
      <c r="DP18" s="3" t="s">
        <v>1339</v>
      </c>
      <c r="DQ18" s="3">
        <v>140</v>
      </c>
      <c r="DR18" s="3" t="s">
        <v>171</v>
      </c>
      <c r="DS18" s="3" t="s">
        <v>116</v>
      </c>
      <c r="DU18" s="3" t="s">
        <v>1340</v>
      </c>
      <c r="DV18" s="3" t="s">
        <v>1341</v>
      </c>
      <c r="DW18" s="3">
        <v>64</v>
      </c>
      <c r="DX18" s="3" t="s">
        <v>171</v>
      </c>
      <c r="DY18" s="3" t="s">
        <v>116</v>
      </c>
      <c r="EM18" s="3" t="s">
        <v>1342</v>
      </c>
      <c r="EN18" s="3" t="s">
        <v>1343</v>
      </c>
      <c r="EO18" s="3">
        <v>514</v>
      </c>
      <c r="EP18" s="3" t="s">
        <v>207</v>
      </c>
      <c r="EQ18" s="3" t="s">
        <v>116</v>
      </c>
      <c r="EY18" s="3" t="s">
        <v>1344</v>
      </c>
      <c r="EZ18" s="3" t="s">
        <v>1345</v>
      </c>
      <c r="FA18" s="3">
        <v>268</v>
      </c>
      <c r="FB18" s="3" t="s">
        <v>207</v>
      </c>
      <c r="FC18" s="3" t="s">
        <v>116</v>
      </c>
      <c r="FK18" s="3" t="s">
        <v>1346</v>
      </c>
      <c r="FL18" s="3" t="s">
        <v>1347</v>
      </c>
      <c r="FM18" s="3">
        <v>189</v>
      </c>
      <c r="FN18" s="16" t="s">
        <v>168</v>
      </c>
      <c r="FO18" s="3" t="s">
        <v>116</v>
      </c>
    </row>
    <row r="19" spans="1:171" x14ac:dyDescent="0.35">
      <c r="A19" s="3" t="s">
        <v>215</v>
      </c>
      <c r="B19" s="12">
        <v>16.429273346072925</v>
      </c>
      <c r="C19" s="65" t="s">
        <v>1300</v>
      </c>
      <c r="D19" s="12">
        <v>5</v>
      </c>
      <c r="E19" s="65" t="s">
        <v>2440</v>
      </c>
      <c r="F19" s="346">
        <v>5</v>
      </c>
      <c r="G19" s="12">
        <v>10</v>
      </c>
      <c r="H19" s="12">
        <v>5</v>
      </c>
      <c r="J19" s="3" t="s">
        <v>1348</v>
      </c>
      <c r="K19" s="16">
        <v>4171</v>
      </c>
      <c r="L19"/>
      <c r="N19" s="3" t="s">
        <v>669</v>
      </c>
      <c r="O19" s="3" t="s">
        <v>1349</v>
      </c>
      <c r="Q19" s="3" t="s">
        <v>1350</v>
      </c>
      <c r="R19" s="3" t="s">
        <v>1351</v>
      </c>
      <c r="S19" s="3">
        <v>72</v>
      </c>
      <c r="T19" s="3" t="s">
        <v>114</v>
      </c>
      <c r="U19" s="3" t="s">
        <v>116</v>
      </c>
      <c r="W19" s="3" t="s">
        <v>1352</v>
      </c>
      <c r="X19" s="3" t="s">
        <v>1353</v>
      </c>
      <c r="Y19" s="3">
        <v>65</v>
      </c>
      <c r="Z19" s="3" t="s">
        <v>122</v>
      </c>
      <c r="AA19" s="3" t="s">
        <v>116</v>
      </c>
      <c r="AI19" s="3" t="s">
        <v>1354</v>
      </c>
      <c r="AJ19" s="3" t="s">
        <v>1355</v>
      </c>
      <c r="AK19" s="3">
        <v>350</v>
      </c>
      <c r="AL19" s="3" t="s">
        <v>132</v>
      </c>
      <c r="AM19" s="3" t="s">
        <v>116</v>
      </c>
      <c r="BM19" s="3" t="s">
        <v>1356</v>
      </c>
      <c r="BN19" s="3" t="s">
        <v>1357</v>
      </c>
      <c r="BO19" s="3">
        <v>455</v>
      </c>
      <c r="BP19" s="3" t="s">
        <v>137</v>
      </c>
      <c r="BQ19" s="3" t="s">
        <v>116</v>
      </c>
      <c r="BS19" s="3" t="s">
        <v>1358</v>
      </c>
      <c r="BT19" s="3" t="s">
        <v>1359</v>
      </c>
      <c r="BU19" s="3">
        <v>168</v>
      </c>
      <c r="BV19" s="3" t="s">
        <v>142</v>
      </c>
      <c r="BW19" s="3" t="s">
        <v>116</v>
      </c>
      <c r="DI19" s="3" t="s">
        <v>1360</v>
      </c>
      <c r="DJ19" s="3" t="s">
        <v>1361</v>
      </c>
      <c r="DK19" s="3">
        <v>136</v>
      </c>
      <c r="DL19" s="3" t="s">
        <v>174</v>
      </c>
      <c r="DM19" s="3" t="s">
        <v>116</v>
      </c>
      <c r="DO19" s="3" t="s">
        <v>1362</v>
      </c>
      <c r="DP19" s="3" t="s">
        <v>1363</v>
      </c>
      <c r="DQ19" s="3">
        <v>148</v>
      </c>
      <c r="DR19" s="3" t="s">
        <v>171</v>
      </c>
      <c r="DS19" s="3" t="s">
        <v>116</v>
      </c>
      <c r="DU19" s="3" t="s">
        <v>1364</v>
      </c>
      <c r="DV19" s="3" t="s">
        <v>1365</v>
      </c>
      <c r="DW19" s="3">
        <v>48</v>
      </c>
      <c r="DX19" s="3" t="s">
        <v>171</v>
      </c>
      <c r="DY19" s="3" t="s">
        <v>116</v>
      </c>
      <c r="EY19" s="3" t="s">
        <v>1366</v>
      </c>
      <c r="EZ19" s="3" t="s">
        <v>1367</v>
      </c>
      <c r="FA19" s="3">
        <v>316</v>
      </c>
      <c r="FB19" s="3" t="s">
        <v>207</v>
      </c>
      <c r="FC19" s="3" t="s">
        <v>116</v>
      </c>
      <c r="FK19" s="3" t="s">
        <v>1368</v>
      </c>
      <c r="FL19" s="3" t="s">
        <v>1369</v>
      </c>
      <c r="FM19" s="3">
        <v>53</v>
      </c>
      <c r="FN19" s="16" t="s">
        <v>168</v>
      </c>
      <c r="FO19" s="3" t="s">
        <v>116</v>
      </c>
    </row>
    <row r="20" spans="1:171" x14ac:dyDescent="0.35">
      <c r="A20" s="3" t="s">
        <v>216</v>
      </c>
      <c r="B20" s="12">
        <v>22.163958155141785</v>
      </c>
      <c r="C20" s="65" t="s">
        <v>1370</v>
      </c>
      <c r="D20" s="12">
        <v>5</v>
      </c>
      <c r="E20" s="65" t="s">
        <v>2440</v>
      </c>
      <c r="F20" s="346">
        <v>5</v>
      </c>
      <c r="G20" s="12">
        <v>10</v>
      </c>
      <c r="H20" s="12">
        <v>5</v>
      </c>
      <c r="J20" s="3" t="s">
        <v>1371</v>
      </c>
      <c r="K20" s="16">
        <v>8760</v>
      </c>
      <c r="L20"/>
      <c r="N20" s="3" t="s">
        <v>670</v>
      </c>
      <c r="O20" s="3" t="s">
        <v>1372</v>
      </c>
      <c r="Q20" s="3" t="s">
        <v>1373</v>
      </c>
      <c r="R20" s="3" t="s">
        <v>1374</v>
      </c>
      <c r="S20" s="3">
        <v>75</v>
      </c>
      <c r="T20" s="3" t="s">
        <v>114</v>
      </c>
      <c r="U20" s="3" t="s">
        <v>116</v>
      </c>
      <c r="W20" s="3" t="s">
        <v>1375</v>
      </c>
      <c r="X20" s="3" t="s">
        <v>1376</v>
      </c>
      <c r="Y20" s="3">
        <v>58</v>
      </c>
      <c r="Z20" s="3" t="s">
        <v>127</v>
      </c>
      <c r="AA20" s="3" t="s">
        <v>116</v>
      </c>
      <c r="AI20" s="3" t="s">
        <v>1377</v>
      </c>
      <c r="AJ20" s="3" t="s">
        <v>1378</v>
      </c>
      <c r="AK20" s="3">
        <v>400</v>
      </c>
      <c r="AL20" s="3" t="s">
        <v>132</v>
      </c>
      <c r="AM20" s="3" t="s">
        <v>116</v>
      </c>
      <c r="BM20" s="3" t="s">
        <v>1379</v>
      </c>
      <c r="BN20" s="3" t="s">
        <v>1380</v>
      </c>
      <c r="BO20" s="3">
        <v>430</v>
      </c>
      <c r="BP20" s="3" t="s">
        <v>137</v>
      </c>
      <c r="BQ20" s="3" t="s">
        <v>116</v>
      </c>
      <c r="BS20" s="3" t="s">
        <v>1381</v>
      </c>
      <c r="BT20" s="3" t="s">
        <v>1382</v>
      </c>
      <c r="BU20" s="3">
        <v>62</v>
      </c>
      <c r="BV20" s="3" t="s">
        <v>152</v>
      </c>
      <c r="BW20" s="3" t="s">
        <v>116</v>
      </c>
      <c r="DI20" s="3" t="s">
        <v>1383</v>
      </c>
      <c r="DJ20" s="3" t="s">
        <v>1384</v>
      </c>
      <c r="DK20" s="3">
        <v>151</v>
      </c>
      <c r="DL20" s="3" t="s">
        <v>174</v>
      </c>
      <c r="DM20" s="3" t="s">
        <v>116</v>
      </c>
      <c r="DO20" s="3" t="s">
        <v>1385</v>
      </c>
      <c r="DP20" s="3" t="s">
        <v>1386</v>
      </c>
      <c r="DQ20" s="3">
        <v>190</v>
      </c>
      <c r="DR20" s="3" t="s">
        <v>171</v>
      </c>
      <c r="DS20" s="3" t="s">
        <v>116</v>
      </c>
      <c r="DU20" s="3" t="s">
        <v>1387</v>
      </c>
      <c r="DV20" s="3" t="s">
        <v>1388</v>
      </c>
      <c r="DW20" s="3">
        <v>42</v>
      </c>
      <c r="DX20" s="3" t="s">
        <v>171</v>
      </c>
      <c r="DY20" s="3" t="s">
        <v>116</v>
      </c>
      <c r="EY20" s="3" t="s">
        <v>1389</v>
      </c>
      <c r="EZ20" s="3" t="s">
        <v>1390</v>
      </c>
      <c r="FA20" s="3">
        <v>346</v>
      </c>
      <c r="FB20" s="3" t="s">
        <v>207</v>
      </c>
      <c r="FC20" s="3" t="s">
        <v>116</v>
      </c>
      <c r="FK20" s="3" t="s">
        <v>1391</v>
      </c>
      <c r="FL20" s="3" t="s">
        <v>1392</v>
      </c>
      <c r="FM20" s="3">
        <v>103</v>
      </c>
      <c r="FN20" s="16" t="s">
        <v>168</v>
      </c>
      <c r="FO20" s="3" t="s">
        <v>116</v>
      </c>
    </row>
    <row r="21" spans="1:171" x14ac:dyDescent="0.35">
      <c r="A21" s="3" t="s">
        <v>217</v>
      </c>
      <c r="B21" s="12">
        <v>22.163958155141785</v>
      </c>
      <c r="C21" s="65" t="s">
        <v>1370</v>
      </c>
      <c r="D21" s="12">
        <v>5</v>
      </c>
      <c r="E21" s="65" t="s">
        <v>2440</v>
      </c>
      <c r="F21" s="346">
        <v>5</v>
      </c>
      <c r="G21" s="12">
        <v>10</v>
      </c>
      <c r="H21" s="12">
        <v>5</v>
      </c>
      <c r="J21" s="3" t="s">
        <v>640</v>
      </c>
      <c r="K21" s="16">
        <v>4141</v>
      </c>
      <c r="L21"/>
      <c r="N21" s="3" t="s">
        <v>671</v>
      </c>
      <c r="O21" s="3" t="s">
        <v>1393</v>
      </c>
      <c r="Q21" s="3" t="s">
        <v>1394</v>
      </c>
      <c r="R21" s="3" t="s">
        <v>1395</v>
      </c>
      <c r="S21" s="3">
        <v>80</v>
      </c>
      <c r="T21" s="3" t="s">
        <v>114</v>
      </c>
      <c r="U21" s="3" t="s">
        <v>116</v>
      </c>
      <c r="W21" s="3" t="s">
        <v>1396</v>
      </c>
      <c r="X21" s="3" t="s">
        <v>1397</v>
      </c>
      <c r="Y21" s="3">
        <v>12</v>
      </c>
      <c r="Z21" s="3" t="s">
        <v>122</v>
      </c>
      <c r="AA21" s="3" t="s">
        <v>116</v>
      </c>
      <c r="AI21" s="3" t="s">
        <v>1398</v>
      </c>
      <c r="AJ21" s="3" t="s">
        <v>1399</v>
      </c>
      <c r="AK21" s="3">
        <v>425</v>
      </c>
      <c r="AL21" s="3" t="s">
        <v>132</v>
      </c>
      <c r="AM21" s="3" t="s">
        <v>116</v>
      </c>
      <c r="BM21" s="3" t="s">
        <v>1400</v>
      </c>
      <c r="BN21" s="3" t="s">
        <v>1401</v>
      </c>
      <c r="BO21" s="3">
        <v>508</v>
      </c>
      <c r="BP21" s="3" t="s">
        <v>137</v>
      </c>
      <c r="BQ21" s="3" t="s">
        <v>116</v>
      </c>
      <c r="BS21" s="3" t="s">
        <v>1402</v>
      </c>
      <c r="BT21" s="3" t="s">
        <v>1403</v>
      </c>
      <c r="BU21" s="3">
        <v>148</v>
      </c>
      <c r="BV21" s="3" t="s">
        <v>142</v>
      </c>
      <c r="BW21" s="3" t="s">
        <v>116</v>
      </c>
      <c r="DI21" s="3" t="s">
        <v>1404</v>
      </c>
      <c r="DJ21" s="3" t="s">
        <v>1405</v>
      </c>
      <c r="DK21" s="3">
        <v>120</v>
      </c>
      <c r="DL21" s="3" t="s">
        <v>174</v>
      </c>
      <c r="DM21" s="3" t="s">
        <v>116</v>
      </c>
      <c r="DO21" s="3" t="s">
        <v>1406</v>
      </c>
      <c r="DP21" s="3" t="s">
        <v>1407</v>
      </c>
      <c r="DQ21" s="3">
        <v>174</v>
      </c>
      <c r="DR21" s="3" t="s">
        <v>171</v>
      </c>
      <c r="DS21" s="3" t="s">
        <v>116</v>
      </c>
      <c r="DU21" s="3" t="s">
        <v>1408</v>
      </c>
      <c r="DV21" s="3" t="s">
        <v>1409</v>
      </c>
      <c r="DW21" s="3">
        <v>96</v>
      </c>
      <c r="DX21" s="3" t="s">
        <v>171</v>
      </c>
      <c r="DY21" s="3" t="s">
        <v>116</v>
      </c>
      <c r="FK21" s="3" t="s">
        <v>1410</v>
      </c>
      <c r="FL21" s="3" t="s">
        <v>1411</v>
      </c>
      <c r="FM21" s="3">
        <v>157</v>
      </c>
      <c r="FN21" s="16" t="s">
        <v>168</v>
      </c>
      <c r="FO21" s="3" t="s">
        <v>116</v>
      </c>
    </row>
    <row r="22" spans="1:171" x14ac:dyDescent="0.35">
      <c r="A22" s="3" t="s">
        <v>218</v>
      </c>
      <c r="B22" s="12">
        <v>22.163958155141785</v>
      </c>
      <c r="C22" s="65" t="s">
        <v>1370</v>
      </c>
      <c r="D22" s="12">
        <v>5</v>
      </c>
      <c r="E22" s="65" t="s">
        <v>2440</v>
      </c>
      <c r="F22" s="346">
        <v>5</v>
      </c>
      <c r="G22" s="12">
        <v>10</v>
      </c>
      <c r="H22" s="12">
        <v>5</v>
      </c>
      <c r="J22" s="3" t="s">
        <v>1412</v>
      </c>
      <c r="K22" s="16">
        <v>2610</v>
      </c>
      <c r="L22"/>
      <c r="N22" s="3" t="s">
        <v>672</v>
      </c>
      <c r="O22" s="3" t="s">
        <v>1413</v>
      </c>
      <c r="Q22" s="3" t="s">
        <v>1414</v>
      </c>
      <c r="R22" s="3" t="s">
        <v>1415</v>
      </c>
      <c r="S22" s="3">
        <v>85</v>
      </c>
      <c r="T22" s="3" t="s">
        <v>114</v>
      </c>
      <c r="U22" s="3" t="s">
        <v>116</v>
      </c>
      <c r="W22" s="3" t="s">
        <v>1416</v>
      </c>
      <c r="X22" s="3" t="s">
        <v>1417</v>
      </c>
      <c r="Y22" s="3">
        <v>18</v>
      </c>
      <c r="Z22" s="3" t="s">
        <v>122</v>
      </c>
      <c r="AA22" s="3" t="s">
        <v>116</v>
      </c>
      <c r="AI22" s="3" t="s">
        <v>1418</v>
      </c>
      <c r="AJ22" s="3" t="s">
        <v>1419</v>
      </c>
      <c r="AK22" s="3">
        <v>500</v>
      </c>
      <c r="AL22" s="3" t="s">
        <v>132</v>
      </c>
      <c r="AM22" s="3" t="s">
        <v>116</v>
      </c>
      <c r="BM22" s="3" t="s">
        <v>1420</v>
      </c>
      <c r="BN22" s="3" t="s">
        <v>1421</v>
      </c>
      <c r="BO22" s="3">
        <v>480</v>
      </c>
      <c r="BP22" s="3" t="s">
        <v>137</v>
      </c>
      <c r="BQ22" s="3" t="s">
        <v>116</v>
      </c>
      <c r="BS22" s="3" t="s">
        <v>1422</v>
      </c>
      <c r="BT22" s="3" t="s">
        <v>1423</v>
      </c>
      <c r="BU22" s="3">
        <v>144</v>
      </c>
      <c r="BV22" s="3" t="s">
        <v>142</v>
      </c>
      <c r="BW22" s="3" t="s">
        <v>116</v>
      </c>
      <c r="DI22" s="3" t="s">
        <v>1424</v>
      </c>
      <c r="DJ22" s="3" t="s">
        <v>1425</v>
      </c>
      <c r="DK22" s="3">
        <v>140</v>
      </c>
      <c r="DL22" s="3" t="s">
        <v>174</v>
      </c>
      <c r="DM22" s="3" t="s">
        <v>116</v>
      </c>
      <c r="DO22" s="3" t="s">
        <v>1426</v>
      </c>
      <c r="DP22" s="3" t="s">
        <v>1427</v>
      </c>
      <c r="DQ22" s="3">
        <v>312</v>
      </c>
      <c r="DR22" s="3" t="s">
        <v>171</v>
      </c>
      <c r="DS22" s="3" t="s">
        <v>116</v>
      </c>
      <c r="DU22" s="3" t="s">
        <v>1428</v>
      </c>
      <c r="DV22" s="3" t="s">
        <v>1429</v>
      </c>
      <c r="DW22" s="3">
        <v>72</v>
      </c>
      <c r="DX22" s="3" t="s">
        <v>171</v>
      </c>
      <c r="DY22" s="3" t="s">
        <v>116</v>
      </c>
      <c r="FK22" s="3" t="s">
        <v>1430</v>
      </c>
      <c r="FL22" s="3" t="s">
        <v>1431</v>
      </c>
      <c r="FM22" s="3">
        <v>200</v>
      </c>
      <c r="FN22" s="16" t="s">
        <v>168</v>
      </c>
      <c r="FO22" s="3" t="s">
        <v>116</v>
      </c>
    </row>
    <row r="23" spans="1:171" x14ac:dyDescent="0.35">
      <c r="A23" s="3" t="s">
        <v>2441</v>
      </c>
      <c r="B23" s="12">
        <v>18.558949471881245</v>
      </c>
      <c r="C23" s="65" t="s">
        <v>1300</v>
      </c>
      <c r="D23" s="12">
        <v>5</v>
      </c>
      <c r="E23" s="65" t="s">
        <v>2440</v>
      </c>
      <c r="F23" s="346">
        <v>5</v>
      </c>
      <c r="G23" s="12">
        <v>10</v>
      </c>
      <c r="H23" s="12">
        <v>5</v>
      </c>
      <c r="J23" s="3" t="s">
        <v>607</v>
      </c>
      <c r="K23" s="16">
        <v>4891</v>
      </c>
      <c r="L23"/>
      <c r="N23" s="3" t="s">
        <v>673</v>
      </c>
      <c r="O23" s="3" t="s">
        <v>1432</v>
      </c>
      <c r="Q23" s="3" t="s">
        <v>1433</v>
      </c>
      <c r="R23" s="3" t="s">
        <v>1434</v>
      </c>
      <c r="S23" s="3">
        <v>90</v>
      </c>
      <c r="T23" s="3" t="s">
        <v>114</v>
      </c>
      <c r="U23" s="3" t="s">
        <v>116</v>
      </c>
      <c r="W23" s="3" t="s">
        <v>1435</v>
      </c>
      <c r="X23" s="3" t="s">
        <v>1436</v>
      </c>
      <c r="Y23" s="3">
        <v>22</v>
      </c>
      <c r="Z23" s="3" t="s">
        <v>122</v>
      </c>
      <c r="AA23" s="3" t="s">
        <v>116</v>
      </c>
      <c r="AI23" s="3" t="s">
        <v>1437</v>
      </c>
      <c r="AJ23" s="3" t="s">
        <v>1438</v>
      </c>
      <c r="AK23" s="3">
        <v>750</v>
      </c>
      <c r="AL23" s="3" t="s">
        <v>132</v>
      </c>
      <c r="AM23" s="3" t="s">
        <v>116</v>
      </c>
      <c r="BM23" s="3" t="s">
        <v>1439</v>
      </c>
      <c r="BN23" s="3" t="s">
        <v>1440</v>
      </c>
      <c r="BO23" s="3">
        <v>815</v>
      </c>
      <c r="BP23" s="3" t="s">
        <v>137</v>
      </c>
      <c r="BQ23" s="3" t="s">
        <v>116</v>
      </c>
      <c r="BS23" s="3" t="s">
        <v>1441</v>
      </c>
      <c r="BT23" s="3" t="s">
        <v>1442</v>
      </c>
      <c r="BU23" s="3">
        <v>170</v>
      </c>
      <c r="BV23" s="3" t="s">
        <v>147</v>
      </c>
      <c r="BW23" s="3" t="s">
        <v>116</v>
      </c>
      <c r="DI23" s="3" t="s">
        <v>1443</v>
      </c>
      <c r="DJ23" s="3" t="s">
        <v>1444</v>
      </c>
      <c r="DK23" s="3">
        <v>160</v>
      </c>
      <c r="DL23" s="3" t="s">
        <v>174</v>
      </c>
      <c r="DM23" s="3" t="s">
        <v>116</v>
      </c>
      <c r="DU23" s="3" t="s">
        <v>1445</v>
      </c>
      <c r="DV23" s="3" t="s">
        <v>1446</v>
      </c>
      <c r="DW23" s="3">
        <v>63</v>
      </c>
      <c r="DX23" s="3" t="s">
        <v>171</v>
      </c>
      <c r="DY23" s="3" t="s">
        <v>116</v>
      </c>
      <c r="FK23" s="3" t="s">
        <v>1447</v>
      </c>
      <c r="FL23" s="3" t="s">
        <v>1448</v>
      </c>
      <c r="FM23" s="3">
        <v>260</v>
      </c>
      <c r="FN23" s="16" t="s">
        <v>168</v>
      </c>
      <c r="FO23" s="3" t="s">
        <v>116</v>
      </c>
    </row>
    <row r="24" spans="1:171" x14ac:dyDescent="0.35">
      <c r="A24" s="3" t="s">
        <v>219</v>
      </c>
      <c r="B24" s="12">
        <v>18.558949471881245</v>
      </c>
      <c r="C24" s="65" t="s">
        <v>1449</v>
      </c>
      <c r="D24" s="12">
        <v>5</v>
      </c>
      <c r="E24" s="65" t="s">
        <v>2440</v>
      </c>
      <c r="F24" s="346">
        <v>5</v>
      </c>
      <c r="G24" s="12">
        <v>10</v>
      </c>
      <c r="H24" s="12">
        <v>5</v>
      </c>
      <c r="J24" s="3" t="s">
        <v>1450</v>
      </c>
      <c r="K24" s="16">
        <v>4957</v>
      </c>
      <c r="L24"/>
      <c r="N24" s="3" t="s">
        <v>674</v>
      </c>
      <c r="O24" s="3" t="s">
        <v>1451</v>
      </c>
      <c r="Q24" s="3" t="s">
        <v>1452</v>
      </c>
      <c r="R24" s="3" t="s">
        <v>1453</v>
      </c>
      <c r="S24" s="3">
        <v>93</v>
      </c>
      <c r="T24" s="3" t="s">
        <v>114</v>
      </c>
      <c r="U24" s="3" t="s">
        <v>116</v>
      </c>
      <c r="W24" s="3" t="s">
        <v>1454</v>
      </c>
      <c r="X24" s="3" t="s">
        <v>1455</v>
      </c>
      <c r="Y24" s="3">
        <v>28</v>
      </c>
      <c r="Z24" s="3" t="s">
        <v>122</v>
      </c>
      <c r="AA24" s="3" t="s">
        <v>116</v>
      </c>
      <c r="AI24" s="3" t="s">
        <v>1456</v>
      </c>
      <c r="AJ24" s="3" t="s">
        <v>1457</v>
      </c>
      <c r="AK24" s="3">
        <v>900</v>
      </c>
      <c r="AL24" s="3" t="s">
        <v>132</v>
      </c>
      <c r="AM24" s="3" t="s">
        <v>116</v>
      </c>
      <c r="BM24" s="3" t="s">
        <v>1458</v>
      </c>
      <c r="BN24" s="3" t="s">
        <v>1459</v>
      </c>
      <c r="BO24" s="3">
        <v>805</v>
      </c>
      <c r="BP24" s="3" t="s">
        <v>137</v>
      </c>
      <c r="BQ24" s="3" t="s">
        <v>116</v>
      </c>
      <c r="BS24" s="3" t="s">
        <v>1460</v>
      </c>
      <c r="BT24" s="3" t="s">
        <v>1461</v>
      </c>
      <c r="BU24" s="3">
        <v>216</v>
      </c>
      <c r="BV24" s="3" t="s">
        <v>142</v>
      </c>
      <c r="BW24" s="3" t="s">
        <v>116</v>
      </c>
      <c r="DI24" s="3" t="s">
        <v>1462</v>
      </c>
      <c r="DJ24" s="3" t="s">
        <v>1463</v>
      </c>
      <c r="DK24" s="3">
        <v>144</v>
      </c>
      <c r="DL24" s="3" t="s">
        <v>174</v>
      </c>
      <c r="DM24" s="3" t="s">
        <v>116</v>
      </c>
      <c r="DU24" s="3" t="s">
        <v>1464</v>
      </c>
      <c r="DV24" s="3" t="s">
        <v>1465</v>
      </c>
      <c r="DW24" s="3">
        <v>126</v>
      </c>
      <c r="DX24" s="3" t="s">
        <v>171</v>
      </c>
      <c r="DY24" s="3" t="s">
        <v>116</v>
      </c>
      <c r="FK24" s="3" t="s">
        <v>1466</v>
      </c>
      <c r="FL24" s="3" t="s">
        <v>1467</v>
      </c>
      <c r="FM24" s="3">
        <v>303</v>
      </c>
      <c r="FN24" s="16" t="s">
        <v>168</v>
      </c>
      <c r="FO24" s="3" t="s">
        <v>116</v>
      </c>
    </row>
    <row r="25" spans="1:171" x14ac:dyDescent="0.35">
      <c r="A25" s="3" t="s">
        <v>2457</v>
      </c>
      <c r="B25" s="12">
        <v>16.474174638635898</v>
      </c>
      <c r="C25" s="65">
        <v>81</v>
      </c>
      <c r="D25" s="12">
        <v>5</v>
      </c>
      <c r="E25" s="65" t="s">
        <v>2442</v>
      </c>
      <c r="F25" s="346">
        <v>8</v>
      </c>
      <c r="G25" s="12">
        <v>15</v>
      </c>
      <c r="H25" s="12">
        <v>5</v>
      </c>
      <c r="J25" s="3" t="s">
        <v>1468</v>
      </c>
      <c r="K25" s="16">
        <v>1810</v>
      </c>
      <c r="L25"/>
      <c r="N25" s="3" t="s">
        <v>675</v>
      </c>
      <c r="O25" s="3" t="s">
        <v>1469</v>
      </c>
      <c r="Q25" s="3" t="s">
        <v>1470</v>
      </c>
      <c r="R25" s="3" t="s">
        <v>1471</v>
      </c>
      <c r="S25" s="3">
        <v>100</v>
      </c>
      <c r="T25" s="3" t="s">
        <v>114</v>
      </c>
      <c r="U25" s="3" t="s">
        <v>116</v>
      </c>
      <c r="W25" s="3" t="s">
        <v>1472</v>
      </c>
      <c r="X25" s="3" t="s">
        <v>1473</v>
      </c>
      <c r="Y25" s="3">
        <v>36</v>
      </c>
      <c r="Z25" s="3" t="s">
        <v>122</v>
      </c>
      <c r="AA25" s="3" t="s">
        <v>116</v>
      </c>
      <c r="AI25" s="3" t="s">
        <v>1474</v>
      </c>
      <c r="AJ25" s="3" t="s">
        <v>1475</v>
      </c>
      <c r="AK25" s="3">
        <v>1000</v>
      </c>
      <c r="AL25" s="3" t="s">
        <v>132</v>
      </c>
      <c r="AM25" s="3" t="s">
        <v>116</v>
      </c>
      <c r="BM25" s="3" t="s">
        <v>1476</v>
      </c>
      <c r="BN25" s="3" t="s">
        <v>1477</v>
      </c>
      <c r="BO25" s="3">
        <v>950</v>
      </c>
      <c r="BP25" s="3" t="s">
        <v>137</v>
      </c>
      <c r="BQ25" s="3" t="s">
        <v>116</v>
      </c>
      <c r="BS25" s="3" t="s">
        <v>1478</v>
      </c>
      <c r="BT25" s="3" t="s">
        <v>1479</v>
      </c>
      <c r="BU25" s="3">
        <v>224</v>
      </c>
      <c r="BV25" s="3" t="s">
        <v>142</v>
      </c>
      <c r="BW25" s="3" t="s">
        <v>116</v>
      </c>
      <c r="DI25" s="3" t="s">
        <v>1480</v>
      </c>
      <c r="DJ25" s="3" t="s">
        <v>1481</v>
      </c>
      <c r="DK25" s="3">
        <v>172</v>
      </c>
      <c r="DL25" s="3" t="s">
        <v>174</v>
      </c>
      <c r="DM25" s="3" t="s">
        <v>116</v>
      </c>
      <c r="DU25" s="3" t="s">
        <v>1482</v>
      </c>
      <c r="DV25" s="3" t="s">
        <v>1483</v>
      </c>
      <c r="DW25" s="3">
        <v>94</v>
      </c>
      <c r="DX25" s="3" t="s">
        <v>171</v>
      </c>
      <c r="DY25" s="3" t="s">
        <v>116</v>
      </c>
      <c r="FK25" s="3" t="s">
        <v>1484</v>
      </c>
      <c r="FL25" s="3" t="s">
        <v>1485</v>
      </c>
      <c r="FM25" s="3">
        <v>58</v>
      </c>
      <c r="FN25" s="16" t="s">
        <v>168</v>
      </c>
      <c r="FO25" s="3" t="s">
        <v>116</v>
      </c>
    </row>
    <row r="26" spans="1:171" x14ac:dyDescent="0.35">
      <c r="A26" s="3" t="s">
        <v>2458</v>
      </c>
      <c r="B26" s="12">
        <v>32.94</v>
      </c>
      <c r="C26" s="65">
        <v>81</v>
      </c>
      <c r="D26" s="12">
        <v>10</v>
      </c>
      <c r="E26" s="65" t="s">
        <v>2442</v>
      </c>
      <c r="F26" s="346">
        <v>16</v>
      </c>
      <c r="G26" s="12">
        <v>30</v>
      </c>
      <c r="H26" s="12">
        <v>5</v>
      </c>
      <c r="J26" s="3" t="s">
        <v>1486</v>
      </c>
      <c r="K26" s="16">
        <v>2316</v>
      </c>
      <c r="L26"/>
      <c r="N26" s="3" t="s">
        <v>676</v>
      </c>
      <c r="O26" s="3" t="s">
        <v>1487</v>
      </c>
      <c r="Q26" s="3" t="s">
        <v>1488</v>
      </c>
      <c r="R26" s="3" t="s">
        <v>1489</v>
      </c>
      <c r="S26" s="3">
        <v>120</v>
      </c>
      <c r="T26" s="3" t="s">
        <v>114</v>
      </c>
      <c r="U26" s="3" t="s">
        <v>116</v>
      </c>
      <c r="W26" s="3" t="s">
        <v>1490</v>
      </c>
      <c r="X26" s="3" t="s">
        <v>1491</v>
      </c>
      <c r="Y26" s="3">
        <v>80</v>
      </c>
      <c r="Z26" s="3" t="s">
        <v>127</v>
      </c>
      <c r="AA26" s="3" t="s">
        <v>116</v>
      </c>
      <c r="AI26" s="3" t="s">
        <v>1492</v>
      </c>
      <c r="AJ26" s="3" t="s">
        <v>1493</v>
      </c>
      <c r="AK26" s="3">
        <v>1200</v>
      </c>
      <c r="AL26" s="3" t="s">
        <v>132</v>
      </c>
      <c r="AM26" s="3" t="s">
        <v>116</v>
      </c>
      <c r="BM26" s="3" t="s">
        <v>1494</v>
      </c>
      <c r="BN26" s="3" t="s">
        <v>1495</v>
      </c>
      <c r="BO26" s="3">
        <v>927</v>
      </c>
      <c r="BP26" s="3" t="s">
        <v>137</v>
      </c>
      <c r="BQ26" s="3" t="s">
        <v>116</v>
      </c>
      <c r="BS26" s="3" t="s">
        <v>1496</v>
      </c>
      <c r="BT26" s="3" t="s">
        <v>1497</v>
      </c>
      <c r="BU26" s="3">
        <v>190</v>
      </c>
      <c r="BV26" s="3" t="s">
        <v>142</v>
      </c>
      <c r="BW26" s="3" t="s">
        <v>116</v>
      </c>
      <c r="DI26" s="3" t="s">
        <v>1498</v>
      </c>
      <c r="DJ26" s="3" t="s">
        <v>1499</v>
      </c>
      <c r="DK26" s="3">
        <v>188</v>
      </c>
      <c r="DL26" s="3" t="s">
        <v>174</v>
      </c>
      <c r="DM26" s="3" t="s">
        <v>116</v>
      </c>
      <c r="DU26" s="3" t="s">
        <v>1500</v>
      </c>
      <c r="DV26" s="3" t="s">
        <v>1501</v>
      </c>
      <c r="DW26" s="3">
        <v>83</v>
      </c>
      <c r="DX26" s="3" t="s">
        <v>171</v>
      </c>
      <c r="DY26" s="3" t="s">
        <v>116</v>
      </c>
      <c r="FK26" s="3" t="s">
        <v>1502</v>
      </c>
      <c r="FL26" s="3" t="s">
        <v>1503</v>
      </c>
      <c r="FM26" s="3">
        <v>110</v>
      </c>
      <c r="FN26" s="16" t="s">
        <v>168</v>
      </c>
      <c r="FO26" s="3" t="s">
        <v>116</v>
      </c>
    </row>
    <row r="27" spans="1:171" x14ac:dyDescent="0.35">
      <c r="A27" s="3" t="s">
        <v>2459</v>
      </c>
      <c r="B27" s="12">
        <v>49.41</v>
      </c>
      <c r="C27" s="65">
        <v>81</v>
      </c>
      <c r="D27" s="12">
        <v>15</v>
      </c>
      <c r="E27" s="65" t="s">
        <v>2442</v>
      </c>
      <c r="F27" s="346">
        <v>24</v>
      </c>
      <c r="G27" s="12">
        <v>45</v>
      </c>
      <c r="H27" s="12">
        <v>5</v>
      </c>
      <c r="J27" s="3" t="s">
        <v>1504</v>
      </c>
      <c r="K27" s="16">
        <v>6512</v>
      </c>
      <c r="L27"/>
      <c r="N27" s="3" t="s">
        <v>677</v>
      </c>
      <c r="O27" s="3" t="s">
        <v>1505</v>
      </c>
      <c r="Q27" s="3" t="s">
        <v>1506</v>
      </c>
      <c r="R27" s="3" t="s">
        <v>1507</v>
      </c>
      <c r="S27" s="3">
        <v>125</v>
      </c>
      <c r="T27" s="3" t="s">
        <v>114</v>
      </c>
      <c r="U27" s="3" t="s">
        <v>116</v>
      </c>
      <c r="W27" s="3" t="s">
        <v>1508</v>
      </c>
      <c r="X27" s="3" t="s">
        <v>1509</v>
      </c>
      <c r="Y27" s="3">
        <v>14</v>
      </c>
      <c r="Z27" s="3" t="s">
        <v>122</v>
      </c>
      <c r="AA27" s="3" t="s">
        <v>116</v>
      </c>
      <c r="AI27" s="3" t="s">
        <v>1510</v>
      </c>
      <c r="AJ27" s="3" t="s">
        <v>1511</v>
      </c>
      <c r="AK27" s="3">
        <v>1500</v>
      </c>
      <c r="AL27" s="3" t="s">
        <v>132</v>
      </c>
      <c r="AM27" s="3" t="s">
        <v>116</v>
      </c>
      <c r="BM27" s="3" t="s">
        <v>1512</v>
      </c>
      <c r="BN27" s="3" t="s">
        <v>1513</v>
      </c>
      <c r="BO27" s="3">
        <v>1080</v>
      </c>
      <c r="BP27" s="3" t="s">
        <v>137</v>
      </c>
      <c r="BQ27" s="3" t="s">
        <v>116</v>
      </c>
      <c r="BS27" s="3" t="s">
        <v>1514</v>
      </c>
      <c r="BT27" s="3" t="s">
        <v>1515</v>
      </c>
      <c r="BU27" s="3">
        <v>270</v>
      </c>
      <c r="BV27" s="3" t="s">
        <v>142</v>
      </c>
      <c r="BW27" s="3" t="s">
        <v>116</v>
      </c>
      <c r="DI27" s="3" t="s">
        <v>1516</v>
      </c>
      <c r="DJ27" s="3" t="s">
        <v>1517</v>
      </c>
      <c r="DK27" s="3">
        <v>282</v>
      </c>
      <c r="DL27" s="3" t="s">
        <v>174</v>
      </c>
      <c r="DM27" s="3" t="s">
        <v>116</v>
      </c>
      <c r="DU27" s="3" t="s">
        <v>1518</v>
      </c>
      <c r="DV27" s="3" t="s">
        <v>1519</v>
      </c>
      <c r="DW27" s="3">
        <v>36</v>
      </c>
      <c r="DX27" s="3" t="s">
        <v>171</v>
      </c>
      <c r="DY27" s="3" t="s">
        <v>116</v>
      </c>
      <c r="FK27" s="3" t="s">
        <v>1520</v>
      </c>
      <c r="FL27" s="3" t="s">
        <v>1521</v>
      </c>
      <c r="FM27" s="3">
        <v>168</v>
      </c>
      <c r="FN27" s="16" t="s">
        <v>168</v>
      </c>
      <c r="FO27" s="3" t="s">
        <v>116</v>
      </c>
    </row>
    <row r="28" spans="1:171" x14ac:dyDescent="0.35">
      <c r="A28" s="3" t="s">
        <v>2460</v>
      </c>
      <c r="B28" s="12">
        <v>65.88</v>
      </c>
      <c r="C28" s="65">
        <v>81</v>
      </c>
      <c r="D28" s="12">
        <v>20</v>
      </c>
      <c r="E28" s="65" t="s">
        <v>2442</v>
      </c>
      <c r="F28" s="346">
        <v>32</v>
      </c>
      <c r="G28" s="12">
        <v>60</v>
      </c>
      <c r="H28" s="12">
        <v>5</v>
      </c>
      <c r="J28" s="3"/>
      <c r="K28" s="16"/>
      <c r="L28"/>
      <c r="N28" s="3" t="s">
        <v>678</v>
      </c>
      <c r="O28" s="3" t="s">
        <v>1522</v>
      </c>
      <c r="Q28" s="3" t="s">
        <v>1523</v>
      </c>
      <c r="R28" s="3" t="s">
        <v>1524</v>
      </c>
      <c r="S28" s="3">
        <v>135</v>
      </c>
      <c r="T28" s="3" t="s">
        <v>114</v>
      </c>
      <c r="U28" s="3" t="s">
        <v>116</v>
      </c>
      <c r="W28" s="3" t="s">
        <v>1525</v>
      </c>
      <c r="X28" s="3" t="s">
        <v>1526</v>
      </c>
      <c r="Y28" s="3">
        <v>22</v>
      </c>
      <c r="Z28" s="3" t="s">
        <v>122</v>
      </c>
      <c r="AA28" s="3" t="s">
        <v>116</v>
      </c>
      <c r="BS28" s="3" t="s">
        <v>1527</v>
      </c>
      <c r="BT28" s="3" t="s">
        <v>1528</v>
      </c>
      <c r="BU28" s="3">
        <v>280</v>
      </c>
      <c r="BV28" s="3" t="s">
        <v>142</v>
      </c>
      <c r="BW28" s="3" t="s">
        <v>116</v>
      </c>
      <c r="DU28" s="3" t="s">
        <v>1529</v>
      </c>
      <c r="DV28" s="3" t="s">
        <v>1530</v>
      </c>
      <c r="DW28" s="3">
        <v>26</v>
      </c>
      <c r="DX28" s="3" t="s">
        <v>171</v>
      </c>
      <c r="DY28" s="3" t="s">
        <v>116</v>
      </c>
      <c r="FK28" s="3" t="s">
        <v>1531</v>
      </c>
      <c r="FL28" s="3" t="s">
        <v>1532</v>
      </c>
      <c r="FM28" s="3">
        <v>215</v>
      </c>
      <c r="FN28" s="16" t="s">
        <v>168</v>
      </c>
      <c r="FO28" s="3" t="s">
        <v>116</v>
      </c>
    </row>
    <row r="29" spans="1:171" x14ac:dyDescent="0.35">
      <c r="A29" s="383"/>
      <c r="B29" s="12"/>
      <c r="C29" s="65"/>
      <c r="D29" s="12"/>
      <c r="E29" s="12"/>
      <c r="F29" s="12"/>
      <c r="G29" s="12"/>
      <c r="H29" s="12"/>
      <c r="J29" s="3"/>
      <c r="K29" s="16"/>
      <c r="L29"/>
      <c r="Q29" s="3" t="s">
        <v>1533</v>
      </c>
      <c r="R29" s="3" t="s">
        <v>1534</v>
      </c>
      <c r="S29" s="3">
        <v>150</v>
      </c>
      <c r="T29" s="3" t="s">
        <v>114</v>
      </c>
      <c r="U29" s="3" t="s">
        <v>116</v>
      </c>
      <c r="W29" s="3" t="s">
        <v>1535</v>
      </c>
      <c r="X29" s="3" t="s">
        <v>1536</v>
      </c>
      <c r="Y29" s="3">
        <v>26</v>
      </c>
      <c r="Z29" s="3" t="s">
        <v>122</v>
      </c>
      <c r="AA29" s="3" t="s">
        <v>116</v>
      </c>
      <c r="BS29" s="3" t="s">
        <v>1537</v>
      </c>
      <c r="BT29" s="3" t="s">
        <v>1538</v>
      </c>
      <c r="BU29" s="3">
        <v>212</v>
      </c>
      <c r="BV29" s="3" t="s">
        <v>142</v>
      </c>
      <c r="BW29" s="3" t="s">
        <v>116</v>
      </c>
      <c r="DU29" s="3" t="s">
        <v>1539</v>
      </c>
      <c r="DV29" s="3" t="s">
        <v>1540</v>
      </c>
      <c r="DW29" s="3">
        <v>24</v>
      </c>
      <c r="DX29" s="3" t="s">
        <v>171</v>
      </c>
      <c r="DY29" s="3" t="s">
        <v>116</v>
      </c>
      <c r="FK29" s="3" t="s">
        <v>1541</v>
      </c>
      <c r="FL29" s="3" t="s">
        <v>1542</v>
      </c>
      <c r="FM29" s="3">
        <v>278</v>
      </c>
      <c r="FN29" s="16" t="s">
        <v>168</v>
      </c>
      <c r="FO29" s="3" t="s">
        <v>116</v>
      </c>
    </row>
    <row r="30" spans="1:171" x14ac:dyDescent="0.35">
      <c r="A30" s="383"/>
      <c r="B30" s="12"/>
      <c r="C30" s="65"/>
      <c r="D30" s="12"/>
      <c r="E30" s="12"/>
      <c r="F30" s="12"/>
      <c r="G30" s="12"/>
      <c r="H30" s="12"/>
      <c r="J30"/>
      <c r="K30"/>
      <c r="L30"/>
      <c r="N30" s="10" t="s">
        <v>1543</v>
      </c>
      <c r="Q30" s="3" t="s">
        <v>1544</v>
      </c>
      <c r="R30" s="3" t="s">
        <v>1545</v>
      </c>
      <c r="S30" s="3">
        <v>200</v>
      </c>
      <c r="T30" s="3" t="s">
        <v>114</v>
      </c>
      <c r="U30" s="3" t="s">
        <v>116</v>
      </c>
      <c r="W30" s="3" t="s">
        <v>1546</v>
      </c>
      <c r="X30" s="3" t="s">
        <v>1547</v>
      </c>
      <c r="Y30" s="3">
        <v>28</v>
      </c>
      <c r="Z30" s="3" t="s">
        <v>122</v>
      </c>
      <c r="AA30" s="3" t="s">
        <v>116</v>
      </c>
      <c r="BS30" s="3" t="s">
        <v>1548</v>
      </c>
      <c r="BT30" s="3" t="s">
        <v>1549</v>
      </c>
      <c r="BU30" s="3">
        <v>204</v>
      </c>
      <c r="BV30" s="3" t="s">
        <v>142</v>
      </c>
      <c r="BW30" s="3" t="s">
        <v>116</v>
      </c>
      <c r="DU30" s="3" t="s">
        <v>1550</v>
      </c>
      <c r="DV30" s="3" t="s">
        <v>1551</v>
      </c>
      <c r="DW30" s="3">
        <v>69</v>
      </c>
      <c r="DX30" s="3" t="s">
        <v>171</v>
      </c>
      <c r="DY30" s="3" t="s">
        <v>116</v>
      </c>
      <c r="FK30" s="3" t="s">
        <v>1552</v>
      </c>
      <c r="FL30" s="3" t="s">
        <v>1553</v>
      </c>
      <c r="FM30" s="3">
        <v>325</v>
      </c>
      <c r="FN30" s="16" t="s">
        <v>168</v>
      </c>
      <c r="FO30" s="3" t="s">
        <v>116</v>
      </c>
    </row>
    <row r="31" spans="1:171" x14ac:dyDescent="0.35">
      <c r="A31" s="383"/>
      <c r="B31" s="12"/>
      <c r="C31" s="65"/>
      <c r="D31" s="12"/>
      <c r="E31" s="12"/>
      <c r="F31" s="12"/>
      <c r="G31" s="12"/>
      <c r="H31" s="12"/>
      <c r="J31" s="3" t="s">
        <v>1554</v>
      </c>
      <c r="K31"/>
      <c r="L31"/>
      <c r="N31" s="3" t="s">
        <v>684</v>
      </c>
      <c r="O31" s="3" t="s">
        <v>685</v>
      </c>
      <c r="Q31" s="3" t="s">
        <v>1555</v>
      </c>
      <c r="R31" s="3" t="s">
        <v>1556</v>
      </c>
      <c r="S31" s="3">
        <v>300</v>
      </c>
      <c r="T31" s="3" t="s">
        <v>114</v>
      </c>
      <c r="U31" s="3" t="s">
        <v>116</v>
      </c>
      <c r="W31" s="3" t="s">
        <v>1557</v>
      </c>
      <c r="X31" s="3" t="s">
        <v>1558</v>
      </c>
      <c r="Y31" s="3">
        <v>30</v>
      </c>
      <c r="Z31" s="3" t="s">
        <v>122</v>
      </c>
      <c r="AA31" s="3" t="s">
        <v>116</v>
      </c>
      <c r="BS31" s="3" t="s">
        <v>1559</v>
      </c>
      <c r="BT31" s="3" t="s">
        <v>1560</v>
      </c>
      <c r="BU31" s="3">
        <v>324</v>
      </c>
      <c r="BV31" s="3" t="s">
        <v>142</v>
      </c>
      <c r="BW31" s="3" t="s">
        <v>116</v>
      </c>
      <c r="DU31" s="3" t="s">
        <v>1561</v>
      </c>
      <c r="DV31" s="3" t="s">
        <v>1562</v>
      </c>
      <c r="DW31" s="3">
        <v>52</v>
      </c>
      <c r="DX31" s="3" t="s">
        <v>171</v>
      </c>
      <c r="DY31" s="3" t="s">
        <v>116</v>
      </c>
      <c r="FK31" s="3" t="s">
        <v>1563</v>
      </c>
      <c r="FL31" s="3" t="s">
        <v>1564</v>
      </c>
      <c r="FM31" s="3">
        <v>59</v>
      </c>
      <c r="FN31" s="16" t="s">
        <v>168</v>
      </c>
      <c r="FO31" s="3" t="s">
        <v>116</v>
      </c>
    </row>
    <row r="32" spans="1:171" x14ac:dyDescent="0.35">
      <c r="A32" s="383"/>
      <c r="B32" s="12"/>
      <c r="C32" s="65"/>
      <c r="D32" s="12"/>
      <c r="E32" s="12"/>
      <c r="F32" s="12"/>
      <c r="G32" s="12"/>
      <c r="H32" s="12"/>
      <c r="J32" s="3" t="s">
        <v>1565</v>
      </c>
      <c r="K32"/>
      <c r="L32"/>
      <c r="N32" s="3" t="s">
        <v>211</v>
      </c>
      <c r="O32" s="3" t="s">
        <v>1566</v>
      </c>
      <c r="Q32" s="3" t="s">
        <v>1567</v>
      </c>
      <c r="R32" s="3" t="s">
        <v>1568</v>
      </c>
      <c r="S32" s="3">
        <v>448</v>
      </c>
      <c r="T32" s="3" t="s">
        <v>114</v>
      </c>
      <c r="U32" s="3" t="s">
        <v>116</v>
      </c>
      <c r="W32" s="3" t="s">
        <v>1569</v>
      </c>
      <c r="X32" s="3" t="s">
        <v>1570</v>
      </c>
      <c r="Y32" s="3">
        <v>40</v>
      </c>
      <c r="Z32" s="3" t="s">
        <v>122</v>
      </c>
      <c r="AA32" s="3" t="s">
        <v>116</v>
      </c>
      <c r="BS32" s="3" t="s">
        <v>1571</v>
      </c>
      <c r="BT32" s="3" t="s">
        <v>1572</v>
      </c>
      <c r="BU32" s="3">
        <v>336</v>
      </c>
      <c r="BV32" s="3" t="s">
        <v>142</v>
      </c>
      <c r="BW32" s="3" t="s">
        <v>116</v>
      </c>
      <c r="DU32" s="3" t="s">
        <v>1573</v>
      </c>
      <c r="DV32" s="3" t="s">
        <v>1574</v>
      </c>
      <c r="DW32" s="3">
        <v>45</v>
      </c>
      <c r="DX32" s="3" t="s">
        <v>171</v>
      </c>
      <c r="DY32" s="3" t="s">
        <v>116</v>
      </c>
      <c r="FK32" s="3" t="s">
        <v>1575</v>
      </c>
      <c r="FL32" s="3" t="s">
        <v>1576</v>
      </c>
      <c r="FM32" s="3">
        <v>117</v>
      </c>
      <c r="FN32" s="16" t="s">
        <v>168</v>
      </c>
      <c r="FO32" s="3" t="s">
        <v>116</v>
      </c>
    </row>
    <row r="33" spans="1:171" x14ac:dyDescent="0.35">
      <c r="A33" s="3"/>
      <c r="B33" s="12"/>
      <c r="C33" s="65"/>
      <c r="D33" s="12"/>
      <c r="E33" s="65"/>
      <c r="F33" s="346"/>
      <c r="G33" s="12"/>
      <c r="H33" s="12"/>
      <c r="J33" s="3" t="s">
        <v>1577</v>
      </c>
      <c r="K33"/>
      <c r="L33"/>
      <c r="N33" s="3" t="s">
        <v>212</v>
      </c>
      <c r="O33" s="3" t="s">
        <v>1578</v>
      </c>
      <c r="Q33" s="3" t="s">
        <v>1579</v>
      </c>
      <c r="R33" s="3" t="s">
        <v>1580</v>
      </c>
      <c r="S33" s="3">
        <v>500</v>
      </c>
      <c r="T33" s="3" t="s">
        <v>114</v>
      </c>
      <c r="U33" s="3" t="s">
        <v>116</v>
      </c>
      <c r="W33" s="3" t="s">
        <v>1581</v>
      </c>
      <c r="X33" s="3" t="s">
        <v>1582</v>
      </c>
      <c r="Y33" s="3">
        <v>54</v>
      </c>
      <c r="Z33" s="3" t="s">
        <v>122</v>
      </c>
      <c r="AA33" s="3" t="s">
        <v>116</v>
      </c>
      <c r="BS33" s="3" t="s">
        <v>1583</v>
      </c>
      <c r="BT33" s="3" t="s">
        <v>1584</v>
      </c>
      <c r="BU33" s="3">
        <v>296</v>
      </c>
      <c r="BV33" s="3" t="s">
        <v>142</v>
      </c>
      <c r="BW33" s="3" t="s">
        <v>116</v>
      </c>
      <c r="DU33" s="3" t="s">
        <v>1585</v>
      </c>
      <c r="DV33" s="3" t="s">
        <v>1586</v>
      </c>
      <c r="DW33" s="3">
        <v>103</v>
      </c>
      <c r="DX33" s="3" t="s">
        <v>171</v>
      </c>
      <c r="DY33" s="3" t="s">
        <v>116</v>
      </c>
      <c r="FK33" s="3" t="s">
        <v>1587</v>
      </c>
      <c r="FL33" s="3" t="s">
        <v>1588</v>
      </c>
      <c r="FM33" s="3">
        <v>177</v>
      </c>
      <c r="FN33" s="16" t="s">
        <v>168</v>
      </c>
      <c r="FO33" s="3" t="s">
        <v>116</v>
      </c>
    </row>
    <row r="34" spans="1:171" x14ac:dyDescent="0.35">
      <c r="A34" s="3"/>
      <c r="B34" s="3"/>
      <c r="C34" s="65"/>
      <c r="D34" s="12"/>
      <c r="E34" s="65"/>
      <c r="F34" s="346"/>
      <c r="G34" s="12"/>
      <c r="H34" s="12"/>
      <c r="K34"/>
      <c r="L34"/>
      <c r="N34" s="3" t="s">
        <v>2322</v>
      </c>
      <c r="O34" s="3" t="s">
        <v>1591</v>
      </c>
      <c r="Q34" s="3" t="s">
        <v>1592</v>
      </c>
      <c r="R34" s="3" t="s">
        <v>1593</v>
      </c>
      <c r="S34" s="3">
        <v>750</v>
      </c>
      <c r="T34" s="3" t="s">
        <v>114</v>
      </c>
      <c r="U34" s="3" t="s">
        <v>116</v>
      </c>
      <c r="W34" s="3" t="s">
        <v>1594</v>
      </c>
      <c r="X34" s="3" t="s">
        <v>1595</v>
      </c>
      <c r="Y34" s="3">
        <v>68</v>
      </c>
      <c r="Z34" s="3" t="s">
        <v>122</v>
      </c>
      <c r="AA34" s="3" t="s">
        <v>116</v>
      </c>
      <c r="BS34" s="3" t="s">
        <v>1596</v>
      </c>
      <c r="BT34" s="3" t="s">
        <v>1597</v>
      </c>
      <c r="BU34" s="3">
        <v>288</v>
      </c>
      <c r="BV34" s="3" t="s">
        <v>142</v>
      </c>
      <c r="BW34" s="3" t="s">
        <v>116</v>
      </c>
      <c r="DU34" s="3" t="s">
        <v>1598</v>
      </c>
      <c r="DV34" s="3" t="s">
        <v>1599</v>
      </c>
      <c r="DW34" s="3">
        <v>77</v>
      </c>
      <c r="DX34" s="3" t="s">
        <v>171</v>
      </c>
      <c r="DY34" s="3" t="s">
        <v>116</v>
      </c>
      <c r="FK34" s="3" t="s">
        <v>1600</v>
      </c>
      <c r="FL34" s="3" t="s">
        <v>1601</v>
      </c>
      <c r="FM34" s="3">
        <v>234</v>
      </c>
      <c r="FN34" s="16" t="s">
        <v>168</v>
      </c>
      <c r="FO34" s="3" t="s">
        <v>116</v>
      </c>
    </row>
    <row r="35" spans="1:171" x14ac:dyDescent="0.35">
      <c r="A35" t="s">
        <v>1241</v>
      </c>
      <c r="F35" s="366"/>
      <c r="G35"/>
      <c r="H35"/>
      <c r="J35" s="12" t="s">
        <v>1602</v>
      </c>
      <c r="K35"/>
      <c r="L35"/>
      <c r="N35" s="3" t="s">
        <v>221</v>
      </c>
      <c r="O35" s="3" t="s">
        <v>1603</v>
      </c>
      <c r="Q35" s="3" t="s">
        <v>1604</v>
      </c>
      <c r="R35" s="3" t="s">
        <v>1605</v>
      </c>
      <c r="S35" s="3">
        <v>1000</v>
      </c>
      <c r="T35" s="3" t="s">
        <v>114</v>
      </c>
      <c r="U35" s="3" t="s">
        <v>116</v>
      </c>
      <c r="W35" s="3" t="s">
        <v>1606</v>
      </c>
      <c r="X35" s="3" t="s">
        <v>1607</v>
      </c>
      <c r="Y35" s="3">
        <v>100</v>
      </c>
      <c r="Z35" s="3" t="s">
        <v>122</v>
      </c>
      <c r="AA35" s="3" t="s">
        <v>116</v>
      </c>
      <c r="BS35" s="3" t="s">
        <v>1608</v>
      </c>
      <c r="BT35" s="3" t="s">
        <v>1609</v>
      </c>
      <c r="BU35" s="3">
        <v>432</v>
      </c>
      <c r="BV35" s="3" t="s">
        <v>142</v>
      </c>
      <c r="BW35" s="3" t="s">
        <v>116</v>
      </c>
      <c r="DU35" s="3" t="s">
        <v>1610</v>
      </c>
      <c r="DV35" s="3" t="s">
        <v>1611</v>
      </c>
      <c r="DW35" s="3">
        <v>68</v>
      </c>
      <c r="DX35" s="3" t="s">
        <v>171</v>
      </c>
      <c r="DY35" s="3" t="s">
        <v>116</v>
      </c>
      <c r="FK35" s="3" t="s">
        <v>1612</v>
      </c>
      <c r="FL35" s="3" t="s">
        <v>1613</v>
      </c>
      <c r="FM35" s="3">
        <v>294</v>
      </c>
      <c r="FN35" s="16" t="s">
        <v>168</v>
      </c>
      <c r="FO35" s="3" t="s">
        <v>116</v>
      </c>
    </row>
    <row r="36" spans="1:171" x14ac:dyDescent="0.35">
      <c r="A36" s="107" t="s">
        <v>220</v>
      </c>
      <c r="B36" s="3" t="s">
        <v>2388</v>
      </c>
      <c r="C36" s="65" t="s">
        <v>106</v>
      </c>
      <c r="D36" s="12" t="s">
        <v>36</v>
      </c>
      <c r="E36" s="65" t="s">
        <v>680</v>
      </c>
      <c r="F36" s="346" t="s">
        <v>681</v>
      </c>
      <c r="G36" s="3" t="s">
        <v>682</v>
      </c>
      <c r="H36" s="3" t="s">
        <v>2419</v>
      </c>
      <c r="J36" s="12" t="s">
        <v>21</v>
      </c>
      <c r="K36"/>
      <c r="L36"/>
      <c r="N36" s="3" t="s">
        <v>222</v>
      </c>
      <c r="O36" s="3" t="s">
        <v>1614</v>
      </c>
      <c r="Q36" s="3" t="s">
        <v>1615</v>
      </c>
      <c r="R36" s="3" t="s">
        <v>1616</v>
      </c>
      <c r="S36" s="3">
        <v>1500</v>
      </c>
      <c r="T36" s="3" t="s">
        <v>114</v>
      </c>
      <c r="U36" s="3" t="s">
        <v>116</v>
      </c>
      <c r="W36" s="3" t="s">
        <v>1617</v>
      </c>
      <c r="X36" s="3" t="s">
        <v>1618</v>
      </c>
      <c r="Y36" s="3">
        <v>33</v>
      </c>
      <c r="Z36" s="3" t="s">
        <v>122</v>
      </c>
      <c r="AA36" s="3" t="s">
        <v>116</v>
      </c>
      <c r="BS36" s="3" t="s">
        <v>1619</v>
      </c>
      <c r="BT36" s="3" t="s">
        <v>1620</v>
      </c>
      <c r="BU36" s="3">
        <v>448</v>
      </c>
      <c r="BV36" s="3" t="s">
        <v>142</v>
      </c>
      <c r="BW36" s="3" t="s">
        <v>116</v>
      </c>
      <c r="DU36" s="3" t="s">
        <v>1621</v>
      </c>
      <c r="DV36" s="3" t="s">
        <v>1622</v>
      </c>
      <c r="DW36" s="3">
        <v>133</v>
      </c>
      <c r="DX36" s="3" t="s">
        <v>171</v>
      </c>
      <c r="DY36" s="3" t="s">
        <v>116</v>
      </c>
      <c r="FK36" s="3" t="s">
        <v>1623</v>
      </c>
      <c r="FL36" s="3" t="s">
        <v>1624</v>
      </c>
      <c r="FM36" s="3">
        <v>351</v>
      </c>
      <c r="FN36" s="16" t="s">
        <v>168</v>
      </c>
      <c r="FO36" s="3" t="s">
        <v>116</v>
      </c>
    </row>
    <row r="37" spans="1:171" x14ac:dyDescent="0.35">
      <c r="A37" s="3" t="s">
        <v>2461</v>
      </c>
      <c r="B37" s="12">
        <v>44.615292522867485</v>
      </c>
      <c r="C37" s="65" t="s">
        <v>1590</v>
      </c>
      <c r="D37" s="12">
        <v>60</v>
      </c>
      <c r="E37" s="65" t="s">
        <v>2443</v>
      </c>
      <c r="F37" s="346">
        <v>60</v>
      </c>
      <c r="G37" s="12">
        <v>32</v>
      </c>
      <c r="H37" s="12">
        <v>5</v>
      </c>
      <c r="J37" s="12" t="s">
        <v>1625</v>
      </c>
      <c r="K37"/>
      <c r="L37"/>
      <c r="N37" s="3" t="s">
        <v>223</v>
      </c>
      <c r="O37" s="3" t="s">
        <v>1626</v>
      </c>
      <c r="W37" s="3" t="s">
        <v>1627</v>
      </c>
      <c r="X37" s="3" t="s">
        <v>1628</v>
      </c>
      <c r="Y37" s="3">
        <v>45</v>
      </c>
      <c r="Z37" s="3" t="s">
        <v>122</v>
      </c>
      <c r="AA37" s="3" t="s">
        <v>116</v>
      </c>
      <c r="BS37" s="3" t="s">
        <v>1629</v>
      </c>
      <c r="BT37" s="3" t="s">
        <v>1630</v>
      </c>
      <c r="BU37" s="3">
        <v>318</v>
      </c>
      <c r="BV37" s="3" t="s">
        <v>142</v>
      </c>
      <c r="BW37" s="3" t="s">
        <v>116</v>
      </c>
      <c r="DU37" s="3" t="s">
        <v>1631</v>
      </c>
      <c r="DV37" s="3" t="s">
        <v>1632</v>
      </c>
      <c r="DW37" s="3">
        <v>101</v>
      </c>
      <c r="DX37" s="3" t="s">
        <v>171</v>
      </c>
      <c r="DY37" s="3" t="s">
        <v>116</v>
      </c>
      <c r="FK37" s="3" t="s">
        <v>1633</v>
      </c>
      <c r="FL37" s="3" t="s">
        <v>1634</v>
      </c>
      <c r="FM37" s="3">
        <v>468</v>
      </c>
      <c r="FN37" s="16" t="s">
        <v>168</v>
      </c>
      <c r="FO37" s="3" t="s">
        <v>116</v>
      </c>
    </row>
    <row r="38" spans="1:171" x14ac:dyDescent="0.35">
      <c r="A38" s="3" t="s">
        <v>2462</v>
      </c>
      <c r="B38" s="12">
        <v>34.690788238386702</v>
      </c>
      <c r="C38" s="65">
        <v>89</v>
      </c>
      <c r="D38" s="12">
        <v>60</v>
      </c>
      <c r="E38" s="65" t="s">
        <v>2444</v>
      </c>
      <c r="F38" s="346">
        <v>60</v>
      </c>
      <c r="G38" s="12">
        <v>32</v>
      </c>
      <c r="H38" s="12">
        <v>5</v>
      </c>
      <c r="J38" s="12" t="s">
        <v>1636</v>
      </c>
      <c r="K38"/>
      <c r="L38"/>
      <c r="N38" s="3" t="s">
        <v>103</v>
      </c>
      <c r="O38" s="3" t="s">
        <v>1637</v>
      </c>
      <c r="W38" s="3" t="s">
        <v>1638</v>
      </c>
      <c r="X38" s="3" t="s">
        <v>1639</v>
      </c>
      <c r="Y38" s="3">
        <v>60</v>
      </c>
      <c r="Z38" s="3" t="s">
        <v>122</v>
      </c>
      <c r="AA38" s="3" t="s">
        <v>116</v>
      </c>
      <c r="BS38" s="3" t="s">
        <v>1640</v>
      </c>
      <c r="BT38" s="3" t="s">
        <v>1641</v>
      </c>
      <c r="BU38" s="3">
        <v>306</v>
      </c>
      <c r="BV38" s="3" t="s">
        <v>142</v>
      </c>
      <c r="BW38" s="3" t="s">
        <v>116</v>
      </c>
      <c r="DU38" s="3" t="s">
        <v>1642</v>
      </c>
      <c r="DV38" s="3" t="s">
        <v>1643</v>
      </c>
      <c r="DW38" s="3">
        <v>89</v>
      </c>
      <c r="DX38" s="3" t="s">
        <v>171</v>
      </c>
      <c r="DY38" s="3" t="s">
        <v>116</v>
      </c>
      <c r="FK38" s="3" t="s">
        <v>1644</v>
      </c>
      <c r="FL38" s="3" t="s">
        <v>1645</v>
      </c>
      <c r="FM38" s="3">
        <v>585</v>
      </c>
      <c r="FN38" s="16" t="s">
        <v>168</v>
      </c>
      <c r="FO38" s="3" t="s">
        <v>116</v>
      </c>
    </row>
    <row r="39" spans="1:171" x14ac:dyDescent="0.35">
      <c r="A39" s="3" t="s">
        <v>2463</v>
      </c>
      <c r="B39" s="12">
        <v>53.88867781155016</v>
      </c>
      <c r="C39" s="65">
        <v>91</v>
      </c>
      <c r="D39" s="12">
        <v>40</v>
      </c>
      <c r="E39" s="65" t="s">
        <v>2464</v>
      </c>
      <c r="F39" s="346">
        <v>75</v>
      </c>
      <c r="G39" s="12">
        <v>27</v>
      </c>
      <c r="H39" s="12">
        <v>5</v>
      </c>
      <c r="J39" s="12" t="s">
        <v>1646</v>
      </c>
      <c r="K39"/>
      <c r="L39"/>
      <c r="W39" s="3" t="s">
        <v>1647</v>
      </c>
      <c r="X39" s="3" t="s">
        <v>1648</v>
      </c>
      <c r="Y39" s="3">
        <v>82</v>
      </c>
      <c r="Z39" s="3" t="s">
        <v>122</v>
      </c>
      <c r="AA39" s="3" t="s">
        <v>116</v>
      </c>
      <c r="BS39" s="3" t="s">
        <v>1649</v>
      </c>
      <c r="BT39" s="3" t="s">
        <v>1650</v>
      </c>
      <c r="BU39" s="3">
        <v>486</v>
      </c>
      <c r="BV39" s="3" t="s">
        <v>142</v>
      </c>
      <c r="BW39" s="3" t="s">
        <v>116</v>
      </c>
      <c r="DU39" s="3" t="s">
        <v>1651</v>
      </c>
      <c r="DV39" s="3" t="s">
        <v>1652</v>
      </c>
      <c r="DW39" s="3">
        <v>38</v>
      </c>
      <c r="DX39" s="3" t="s">
        <v>171</v>
      </c>
      <c r="DY39" s="3" t="s">
        <v>116</v>
      </c>
    </row>
    <row r="40" spans="1:171" x14ac:dyDescent="0.35">
      <c r="A40" s="3" t="s">
        <v>2456</v>
      </c>
      <c r="B40" s="12">
        <v>43.8125</v>
      </c>
      <c r="C40" s="65" t="s">
        <v>1635</v>
      </c>
      <c r="D40" s="12">
        <v>40</v>
      </c>
      <c r="E40" s="65" t="s">
        <v>2447</v>
      </c>
      <c r="F40" s="346">
        <v>40</v>
      </c>
      <c r="G40" s="12">
        <v>14</v>
      </c>
      <c r="H40" s="12">
        <v>5</v>
      </c>
      <c r="J40" s="12" t="s">
        <v>1653</v>
      </c>
      <c r="K40"/>
      <c r="L40"/>
      <c r="N40" s="10" t="s">
        <v>58</v>
      </c>
      <c r="W40" s="3" t="s">
        <v>1654</v>
      </c>
      <c r="X40" s="3" t="s">
        <v>1655</v>
      </c>
      <c r="Y40" s="3">
        <v>114</v>
      </c>
      <c r="Z40" s="3" t="s">
        <v>122</v>
      </c>
      <c r="AA40" s="3" t="s">
        <v>116</v>
      </c>
      <c r="BS40" s="3" t="s">
        <v>1656</v>
      </c>
      <c r="BT40" s="3" t="s">
        <v>1657</v>
      </c>
      <c r="BU40" s="3">
        <v>504</v>
      </c>
      <c r="BV40" s="3" t="s">
        <v>142</v>
      </c>
      <c r="BW40" s="3" t="s">
        <v>116</v>
      </c>
      <c r="DU40" s="3" t="s">
        <v>1658</v>
      </c>
      <c r="DV40" s="3" t="s">
        <v>1659</v>
      </c>
      <c r="DW40" s="3">
        <v>28</v>
      </c>
      <c r="DX40" s="3" t="s">
        <v>171</v>
      </c>
      <c r="DY40" s="3" t="s">
        <v>116</v>
      </c>
    </row>
    <row r="41" spans="1:171" x14ac:dyDescent="0.35">
      <c r="A41" s="3" t="s">
        <v>2455</v>
      </c>
      <c r="B41" s="12">
        <v>43.8125</v>
      </c>
      <c r="C41" s="65" t="s">
        <v>1635</v>
      </c>
      <c r="D41" s="12">
        <v>40</v>
      </c>
      <c r="E41" s="65" t="s">
        <v>2448</v>
      </c>
      <c r="F41" s="346">
        <v>40</v>
      </c>
      <c r="G41" s="12">
        <v>23</v>
      </c>
      <c r="H41" s="12">
        <v>5</v>
      </c>
      <c r="J41" s="12" t="s">
        <v>1661</v>
      </c>
      <c r="K41"/>
      <c r="L41"/>
      <c r="N41" s="3" t="s">
        <v>689</v>
      </c>
      <c r="O41" s="3" t="s">
        <v>1662</v>
      </c>
      <c r="W41" s="3" t="s">
        <v>1663</v>
      </c>
      <c r="X41" s="3" t="s">
        <v>1664</v>
      </c>
      <c r="Y41" s="3">
        <v>141</v>
      </c>
      <c r="Z41" s="3" t="s">
        <v>122</v>
      </c>
      <c r="AA41" s="3" t="s">
        <v>116</v>
      </c>
      <c r="BS41" s="3" t="s">
        <v>1665</v>
      </c>
      <c r="BT41" s="3" t="s">
        <v>1666</v>
      </c>
      <c r="BU41" s="3">
        <v>408</v>
      </c>
      <c r="BV41" s="3" t="s">
        <v>142</v>
      </c>
      <c r="BW41" s="3" t="s">
        <v>116</v>
      </c>
      <c r="DU41" s="3" t="s">
        <v>1667</v>
      </c>
      <c r="DV41" s="3" t="s">
        <v>1668</v>
      </c>
      <c r="DW41" s="3">
        <v>25</v>
      </c>
      <c r="DX41" s="3" t="s">
        <v>171</v>
      </c>
      <c r="DY41" s="3" t="s">
        <v>116</v>
      </c>
    </row>
    <row r="42" spans="1:171" x14ac:dyDescent="0.35">
      <c r="A42" s="3" t="s">
        <v>2484</v>
      </c>
      <c r="B42" s="16"/>
      <c r="C42" s="65"/>
      <c r="D42" s="12"/>
      <c r="E42" s="65" t="s">
        <v>2465</v>
      </c>
      <c r="F42" s="346">
        <v>20</v>
      </c>
      <c r="G42" s="12">
        <v>20</v>
      </c>
      <c r="H42" s="12">
        <v>5</v>
      </c>
      <c r="J42" s="12" t="s">
        <v>1670</v>
      </c>
      <c r="K42"/>
      <c r="L42"/>
      <c r="N42" s="3" t="s">
        <v>114</v>
      </c>
      <c r="O42" s="3">
        <v>1</v>
      </c>
      <c r="W42" s="3" t="s">
        <v>1671</v>
      </c>
      <c r="X42" s="3" t="s">
        <v>1672</v>
      </c>
      <c r="Y42" s="3">
        <v>80</v>
      </c>
      <c r="Z42" s="3" t="s">
        <v>122</v>
      </c>
      <c r="AA42" s="3" t="s">
        <v>116</v>
      </c>
      <c r="BS42" s="3" t="s">
        <v>1673</v>
      </c>
      <c r="BT42" s="3" t="s">
        <v>1674</v>
      </c>
      <c r="BU42" s="3">
        <v>648</v>
      </c>
      <c r="BV42" s="3" t="s">
        <v>142</v>
      </c>
      <c r="BW42" s="3" t="s">
        <v>116</v>
      </c>
      <c r="DU42" s="3" t="s">
        <v>1675</v>
      </c>
      <c r="DV42" s="3" t="s">
        <v>1676</v>
      </c>
      <c r="DW42" s="3">
        <v>73</v>
      </c>
      <c r="DX42" s="3" t="s">
        <v>171</v>
      </c>
      <c r="DY42" s="3" t="s">
        <v>116</v>
      </c>
    </row>
    <row r="43" spans="1:171" x14ac:dyDescent="0.35">
      <c r="A43" s="107" t="s">
        <v>221</v>
      </c>
      <c r="B43" s="3" t="s">
        <v>2388</v>
      </c>
      <c r="C43" s="65" t="s">
        <v>106</v>
      </c>
      <c r="D43" s="12" t="s">
        <v>36</v>
      </c>
      <c r="E43" s="65" t="s">
        <v>680</v>
      </c>
      <c r="F43" s="346" t="s">
        <v>681</v>
      </c>
      <c r="G43" s="3" t="s">
        <v>682</v>
      </c>
      <c r="H43" s="3" t="s">
        <v>2419</v>
      </c>
      <c r="J43" s="12" t="s">
        <v>1677</v>
      </c>
      <c r="K43"/>
      <c r="L43"/>
      <c r="N43" s="3" t="s">
        <v>122</v>
      </c>
      <c r="O43" s="3">
        <v>1</v>
      </c>
      <c r="W43" s="3" t="s">
        <v>1678</v>
      </c>
      <c r="X43" s="3" t="s">
        <v>1679</v>
      </c>
      <c r="Y43" s="3">
        <v>108</v>
      </c>
      <c r="Z43" s="3" t="s">
        <v>122</v>
      </c>
      <c r="AA43" s="3" t="s">
        <v>116</v>
      </c>
      <c r="BS43" s="3" t="s">
        <v>1680</v>
      </c>
      <c r="BT43" s="3" t="s">
        <v>1681</v>
      </c>
      <c r="BU43" s="3">
        <v>672</v>
      </c>
      <c r="BV43" s="3" t="s">
        <v>142</v>
      </c>
      <c r="BW43" s="3" t="s">
        <v>116</v>
      </c>
      <c r="DU43" s="3" t="s">
        <v>1682</v>
      </c>
      <c r="DV43" s="3" t="s">
        <v>1683</v>
      </c>
      <c r="DW43" s="3">
        <v>53</v>
      </c>
      <c r="DX43" s="3" t="s">
        <v>171</v>
      </c>
      <c r="DY43" s="3" t="s">
        <v>116</v>
      </c>
    </row>
    <row r="44" spans="1:171" x14ac:dyDescent="0.35">
      <c r="A44" s="3" t="s">
        <v>2477</v>
      </c>
      <c r="B44" s="12">
        <v>161.71982281284613</v>
      </c>
      <c r="C44" s="65" t="s">
        <v>1660</v>
      </c>
      <c r="D44" s="12">
        <v>50</v>
      </c>
      <c r="E44" s="65" t="s">
        <v>2451</v>
      </c>
      <c r="F44" s="346">
        <v>40</v>
      </c>
      <c r="G44" s="12">
        <v>100</v>
      </c>
      <c r="H44" s="12">
        <v>5</v>
      </c>
      <c r="J44" s="12" t="s">
        <v>1684</v>
      </c>
      <c r="K44"/>
      <c r="L44"/>
      <c r="N44" s="3" t="s">
        <v>132</v>
      </c>
      <c r="O44" s="3">
        <v>1</v>
      </c>
      <c r="W44" s="3" t="s">
        <v>1685</v>
      </c>
      <c r="X44" s="3" t="s">
        <v>1686</v>
      </c>
      <c r="Y44" s="3">
        <v>152</v>
      </c>
      <c r="Z44" s="3" t="s">
        <v>122</v>
      </c>
      <c r="AA44" s="3" t="s">
        <v>116</v>
      </c>
      <c r="DU44" s="3" t="s">
        <v>1687</v>
      </c>
      <c r="DV44" s="3" t="s">
        <v>1688</v>
      </c>
      <c r="DW44" s="3">
        <v>47</v>
      </c>
      <c r="DX44" s="3" t="s">
        <v>171</v>
      </c>
      <c r="DY44" s="3" t="s">
        <v>116</v>
      </c>
    </row>
    <row r="45" spans="1:171" x14ac:dyDescent="0.35">
      <c r="A45" s="3" t="s">
        <v>2478</v>
      </c>
      <c r="B45" s="12">
        <v>369.81203007518792</v>
      </c>
      <c r="C45" s="65" t="s">
        <v>1669</v>
      </c>
      <c r="D45" s="12">
        <v>70</v>
      </c>
      <c r="E45" s="65" t="s">
        <v>2452</v>
      </c>
      <c r="F45" s="346">
        <v>60</v>
      </c>
      <c r="G45" s="12">
        <v>200</v>
      </c>
      <c r="H45" s="12">
        <v>5</v>
      </c>
      <c r="J45" s="12" t="s">
        <v>1689</v>
      </c>
      <c r="K45"/>
      <c r="L45"/>
      <c r="N45" s="3" t="s">
        <v>137</v>
      </c>
      <c r="O45" s="3">
        <v>1</v>
      </c>
      <c r="W45" s="3" t="s">
        <v>1690</v>
      </c>
      <c r="X45" s="3" t="s">
        <v>1691</v>
      </c>
      <c r="Y45" s="3">
        <v>188</v>
      </c>
      <c r="Z45" s="3" t="s">
        <v>122</v>
      </c>
      <c r="AA45" s="3" t="s">
        <v>116</v>
      </c>
      <c r="DU45" s="3" t="s">
        <v>1692</v>
      </c>
      <c r="DV45" s="3" t="s">
        <v>1693</v>
      </c>
      <c r="DW45" s="3">
        <v>109</v>
      </c>
      <c r="DX45" s="3" t="s">
        <v>171</v>
      </c>
      <c r="DY45" s="3" t="s">
        <v>116</v>
      </c>
    </row>
    <row r="46" spans="1:171" x14ac:dyDescent="0.35">
      <c r="A46" s="3" t="s">
        <v>2479</v>
      </c>
      <c r="B46" s="12">
        <v>161.71982281284613</v>
      </c>
      <c r="C46" s="65" t="s">
        <v>1660</v>
      </c>
      <c r="D46" s="12">
        <v>50</v>
      </c>
      <c r="E46" s="65" t="s">
        <v>2451</v>
      </c>
      <c r="F46" s="346">
        <v>40</v>
      </c>
      <c r="G46" s="12">
        <v>100</v>
      </c>
      <c r="H46" s="12">
        <v>5</v>
      </c>
      <c r="J46" s="12" t="s">
        <v>1694</v>
      </c>
      <c r="N46" s="3" t="s">
        <v>1695</v>
      </c>
      <c r="O46" s="3">
        <v>2</v>
      </c>
      <c r="W46" s="3" t="s">
        <v>1696</v>
      </c>
      <c r="X46" s="3" t="s">
        <v>1697</v>
      </c>
      <c r="Y46" s="3">
        <v>162</v>
      </c>
      <c r="Z46" s="3" t="s">
        <v>122</v>
      </c>
      <c r="AA46" s="3" t="s">
        <v>116</v>
      </c>
      <c r="DU46" s="3" t="s">
        <v>1698</v>
      </c>
      <c r="DV46" s="3" t="s">
        <v>1699</v>
      </c>
      <c r="DW46" s="3">
        <v>82</v>
      </c>
      <c r="DX46" s="3" t="s">
        <v>171</v>
      </c>
      <c r="DY46" s="3" t="s">
        <v>116</v>
      </c>
    </row>
    <row r="47" spans="1:171" x14ac:dyDescent="0.35">
      <c r="A47" s="3" t="s">
        <v>2480</v>
      </c>
      <c r="B47" s="12">
        <v>369.81203007518792</v>
      </c>
      <c r="C47" s="65" t="s">
        <v>1669</v>
      </c>
      <c r="D47" s="12">
        <v>70</v>
      </c>
      <c r="E47" s="65" t="s">
        <v>2452</v>
      </c>
      <c r="F47" s="346">
        <v>60</v>
      </c>
      <c r="G47" s="12">
        <v>200</v>
      </c>
      <c r="H47" s="12">
        <v>5</v>
      </c>
      <c r="J47" s="12" t="s">
        <v>1701</v>
      </c>
      <c r="N47" s="3" t="s">
        <v>1702</v>
      </c>
      <c r="O47" s="3">
        <v>3</v>
      </c>
      <c r="W47" s="3" t="s">
        <v>1703</v>
      </c>
      <c r="X47" s="3" t="s">
        <v>1704</v>
      </c>
      <c r="Y47" s="3">
        <v>228</v>
      </c>
      <c r="Z47" s="3" t="s">
        <v>122</v>
      </c>
      <c r="AA47" s="3" t="s">
        <v>116</v>
      </c>
      <c r="DU47" s="3" t="s">
        <v>1705</v>
      </c>
      <c r="DV47" s="3" t="s">
        <v>1706</v>
      </c>
      <c r="DW47" s="3">
        <v>72</v>
      </c>
      <c r="DX47" s="3" t="s">
        <v>171</v>
      </c>
      <c r="DY47" s="3" t="s">
        <v>116</v>
      </c>
    </row>
    <row r="48" spans="1:171" x14ac:dyDescent="0.35">
      <c r="F48" s="366"/>
      <c r="N48" s="3" t="s">
        <v>1708</v>
      </c>
      <c r="O48" s="3">
        <v>4</v>
      </c>
      <c r="W48" s="3" t="s">
        <v>1709</v>
      </c>
      <c r="X48" s="3" t="s">
        <v>1710</v>
      </c>
      <c r="Y48" s="3">
        <v>282</v>
      </c>
      <c r="Z48" s="3" t="s">
        <v>122</v>
      </c>
      <c r="AA48" s="3" t="s">
        <v>116</v>
      </c>
      <c r="DU48" s="3" t="s">
        <v>1711</v>
      </c>
      <c r="DV48" s="3" t="s">
        <v>1712</v>
      </c>
      <c r="DW48" s="3">
        <v>141</v>
      </c>
      <c r="DX48" s="3" t="s">
        <v>171</v>
      </c>
      <c r="DY48" s="3" t="s">
        <v>116</v>
      </c>
    </row>
    <row r="49" spans="1:129" x14ac:dyDescent="0.35">
      <c r="A49" s="107" t="s">
        <v>222</v>
      </c>
      <c r="B49" s="3" t="s">
        <v>2388</v>
      </c>
      <c r="C49" s="65" t="s">
        <v>106</v>
      </c>
      <c r="D49" s="12" t="s">
        <v>36</v>
      </c>
      <c r="E49" s="65" t="s">
        <v>680</v>
      </c>
      <c r="F49" s="346" t="s">
        <v>681</v>
      </c>
      <c r="G49" s="3" t="s">
        <v>682</v>
      </c>
      <c r="H49" s="3" t="s">
        <v>2419</v>
      </c>
      <c r="J49" s="12" t="s">
        <v>1713</v>
      </c>
      <c r="K49" s="3" t="s">
        <v>106</v>
      </c>
      <c r="L49" s="3" t="s">
        <v>110</v>
      </c>
      <c r="N49" s="3" t="s">
        <v>177</v>
      </c>
      <c r="O49" s="3">
        <v>4</v>
      </c>
      <c r="W49" s="3" t="s">
        <v>1714</v>
      </c>
      <c r="X49" s="3" t="s">
        <v>1715</v>
      </c>
      <c r="Y49" s="3">
        <v>216</v>
      </c>
      <c r="Z49" s="3" t="s">
        <v>122</v>
      </c>
      <c r="AA49" s="3" t="s">
        <v>116</v>
      </c>
      <c r="DU49" s="3" t="s">
        <v>1716</v>
      </c>
      <c r="DV49" s="3" t="s">
        <v>1717</v>
      </c>
      <c r="DW49" s="3">
        <v>107</v>
      </c>
      <c r="DX49" s="3" t="s">
        <v>171</v>
      </c>
      <c r="DY49" s="3" t="s">
        <v>116</v>
      </c>
    </row>
    <row r="50" spans="1:129" x14ac:dyDescent="0.35">
      <c r="A50" s="3" t="s">
        <v>2467</v>
      </c>
      <c r="B50" s="12">
        <v>67.42763700178142</v>
      </c>
      <c r="C50" s="65" t="s">
        <v>1700</v>
      </c>
      <c r="D50" s="12">
        <v>100</v>
      </c>
      <c r="E50" s="65" t="s">
        <v>2445</v>
      </c>
      <c r="F50" s="346">
        <v>125</v>
      </c>
      <c r="G50" s="12">
        <v>95</v>
      </c>
      <c r="H50" s="12">
        <v>6</v>
      </c>
      <c r="J50" s="12" t="s">
        <v>84</v>
      </c>
      <c r="K50" s="12" t="s">
        <v>1718</v>
      </c>
      <c r="L50" s="12">
        <v>1</v>
      </c>
      <c r="N50" s="3" t="s">
        <v>180</v>
      </c>
      <c r="O50" s="3">
        <v>5</v>
      </c>
      <c r="W50" s="3" t="s">
        <v>1719</v>
      </c>
      <c r="X50" s="3" t="s">
        <v>1720</v>
      </c>
      <c r="Y50" s="3">
        <v>304</v>
      </c>
      <c r="Z50" s="3" t="s">
        <v>122</v>
      </c>
      <c r="AA50" s="3" t="s">
        <v>116</v>
      </c>
      <c r="DU50" s="3" t="s">
        <v>1721</v>
      </c>
      <c r="DV50" s="3" t="s">
        <v>1722</v>
      </c>
      <c r="DW50" s="3">
        <v>95</v>
      </c>
      <c r="DX50" s="3" t="s">
        <v>171</v>
      </c>
      <c r="DY50" s="3" t="s">
        <v>116</v>
      </c>
    </row>
    <row r="51" spans="1:129" x14ac:dyDescent="0.35">
      <c r="A51" s="3" t="s">
        <v>2469</v>
      </c>
      <c r="B51" s="12">
        <v>142.58253019397347</v>
      </c>
      <c r="C51" s="65" t="s">
        <v>1707</v>
      </c>
      <c r="D51" s="12">
        <v>150</v>
      </c>
      <c r="E51" s="65" t="s">
        <v>2446</v>
      </c>
      <c r="F51" s="346">
        <v>175</v>
      </c>
      <c r="G51" s="12">
        <v>150</v>
      </c>
      <c r="H51" s="12">
        <v>6</v>
      </c>
      <c r="J51" s="12" t="str">
        <f>A62</f>
        <v>Occupancy Sensor (Remote Mount)</v>
      </c>
      <c r="K51" s="66">
        <f>E62</f>
        <v>1</v>
      </c>
      <c r="L51" s="12">
        <v>0.76</v>
      </c>
      <c r="N51" s="3" t="s">
        <v>1723</v>
      </c>
      <c r="O51" s="3">
        <v>6</v>
      </c>
      <c r="W51" s="3" t="s">
        <v>1724</v>
      </c>
      <c r="X51" s="3" t="s">
        <v>1725</v>
      </c>
      <c r="Y51" s="3">
        <v>376</v>
      </c>
      <c r="Z51" s="3" t="s">
        <v>122</v>
      </c>
      <c r="AA51" s="3" t="s">
        <v>116</v>
      </c>
      <c r="DU51" s="3" t="s">
        <v>1726</v>
      </c>
      <c r="DV51" s="3" t="s">
        <v>1727</v>
      </c>
      <c r="DW51" s="3">
        <v>218</v>
      </c>
      <c r="DX51" s="3" t="s">
        <v>171</v>
      </c>
      <c r="DY51" s="3" t="s">
        <v>116</v>
      </c>
    </row>
    <row r="52" spans="1:129" x14ac:dyDescent="0.35">
      <c r="F52" s="366"/>
      <c r="J52" s="12" t="str">
        <f t="shared" ref="J52:J58" si="0">A63</f>
        <v>Occupancy Sensor (Wall Mount)</v>
      </c>
      <c r="K52" s="66">
        <f>E63</f>
        <v>2</v>
      </c>
      <c r="L52" s="12">
        <v>0.76</v>
      </c>
      <c r="N52" s="3" t="s">
        <v>1729</v>
      </c>
      <c r="O52" s="3">
        <v>8</v>
      </c>
      <c r="DU52" s="3" t="s">
        <v>1730</v>
      </c>
      <c r="DV52" s="3" t="s">
        <v>1731</v>
      </c>
      <c r="DW52" s="3">
        <v>168</v>
      </c>
      <c r="DX52" s="3" t="s">
        <v>171</v>
      </c>
      <c r="DY52" s="3" t="s">
        <v>116</v>
      </c>
    </row>
    <row r="53" spans="1:129" x14ac:dyDescent="0.35">
      <c r="A53" s="107" t="s">
        <v>223</v>
      </c>
      <c r="B53" s="3" t="s">
        <v>2388</v>
      </c>
      <c r="C53" s="65" t="s">
        <v>106</v>
      </c>
      <c r="D53" s="12" t="s">
        <v>36</v>
      </c>
      <c r="E53" s="65" t="s">
        <v>680</v>
      </c>
      <c r="F53" s="346" t="s">
        <v>681</v>
      </c>
      <c r="G53" s="3" t="s">
        <v>682</v>
      </c>
      <c r="H53" s="3" t="s">
        <v>2419</v>
      </c>
      <c r="J53" s="12" t="str">
        <f t="shared" si="0"/>
        <v>Occupancy Sensor (High Bay)</v>
      </c>
      <c r="K53" s="66">
        <f>E64</f>
        <v>4</v>
      </c>
      <c r="L53" s="12">
        <v>0.76</v>
      </c>
      <c r="DU53" s="3" t="s">
        <v>1733</v>
      </c>
      <c r="DV53" s="3" t="s">
        <v>1734</v>
      </c>
      <c r="DW53" s="3">
        <v>146</v>
      </c>
      <c r="DX53" s="3" t="s">
        <v>171</v>
      </c>
      <c r="DY53" s="3" t="s">
        <v>116</v>
      </c>
    </row>
    <row r="54" spans="1:129" x14ac:dyDescent="0.35">
      <c r="A54" s="3" t="s">
        <v>2466</v>
      </c>
      <c r="B54" s="12">
        <v>77.546705018991716</v>
      </c>
      <c r="C54" s="65" t="s">
        <v>1728</v>
      </c>
      <c r="D54" s="12">
        <v>100</v>
      </c>
      <c r="E54" s="65" t="s">
        <v>2472</v>
      </c>
      <c r="F54" s="346">
        <v>75</v>
      </c>
      <c r="G54" s="12">
        <v>60</v>
      </c>
      <c r="H54" s="12">
        <v>4</v>
      </c>
      <c r="J54" s="12" t="str">
        <f t="shared" si="0"/>
        <v>Daylight Dimming System and/or Occupancy Controlled Dimming System</v>
      </c>
      <c r="K54" s="66">
        <f t="shared" ref="K54:K58" si="1">E65</f>
        <v>3</v>
      </c>
      <c r="L54" s="12">
        <v>0.72</v>
      </c>
      <c r="N54" s="3" t="s">
        <v>1736</v>
      </c>
    </row>
    <row r="55" spans="1:129" x14ac:dyDescent="0.35">
      <c r="A55" s="3" t="s">
        <v>2468</v>
      </c>
      <c r="B55" s="12">
        <v>174.81430678466072</v>
      </c>
      <c r="C55" s="65" t="s">
        <v>1732</v>
      </c>
      <c r="D55" s="12">
        <v>150</v>
      </c>
      <c r="E55" s="65" t="s">
        <v>2473</v>
      </c>
      <c r="F55" s="346">
        <v>100</v>
      </c>
      <c r="G55" s="12">
        <v>100</v>
      </c>
      <c r="H55" s="12">
        <v>4</v>
      </c>
      <c r="J55" s="12" t="str">
        <f>A66</f>
        <v>Indoor Integral Dual Sensors</v>
      </c>
      <c r="K55" s="66">
        <f t="shared" si="1"/>
        <v>5</v>
      </c>
      <c r="L55" s="12">
        <v>0.7</v>
      </c>
      <c r="N55" s="3">
        <v>0.12</v>
      </c>
    </row>
    <row r="56" spans="1:129" x14ac:dyDescent="0.35">
      <c r="A56" s="3" t="s">
        <v>2470</v>
      </c>
      <c r="B56" s="12"/>
      <c r="C56" s="65"/>
      <c r="D56" s="12"/>
      <c r="E56" s="65" t="s">
        <v>2449</v>
      </c>
      <c r="F56" s="346">
        <v>75</v>
      </c>
      <c r="G56" s="12">
        <v>60</v>
      </c>
      <c r="H56" s="12">
        <v>4</v>
      </c>
      <c r="J56" s="12" t="str">
        <f t="shared" si="0"/>
        <v>Indoor Integral Dual Sensors with Adaptive, Network-Capable Controls</v>
      </c>
      <c r="K56" s="66" t="str">
        <f t="shared" si="1"/>
        <v>5a</v>
      </c>
      <c r="L56" s="12">
        <v>0.65</v>
      </c>
      <c r="N56" s="3">
        <v>0.13</v>
      </c>
    </row>
    <row r="57" spans="1:129" x14ac:dyDescent="0.35">
      <c r="A57" s="3" t="s">
        <v>2471</v>
      </c>
      <c r="B57" s="12"/>
      <c r="C57" s="65"/>
      <c r="D57" s="12"/>
      <c r="E57" s="65" t="s">
        <v>2450</v>
      </c>
      <c r="F57" s="346">
        <v>100</v>
      </c>
      <c r="G57" s="12">
        <v>100</v>
      </c>
      <c r="H57" s="12">
        <v>4</v>
      </c>
      <c r="J57" s="12" t="str">
        <f t="shared" si="0"/>
        <v>Outdoor Photocell Sensor with Integral Dual Sensors</v>
      </c>
      <c r="K57" s="66">
        <f t="shared" si="1"/>
        <v>6</v>
      </c>
      <c r="L57" s="12">
        <v>0.7</v>
      </c>
      <c r="N57" s="3">
        <v>0.14000000000000001</v>
      </c>
    </row>
    <row r="58" spans="1:129" x14ac:dyDescent="0.35">
      <c r="A58" s="3" t="s">
        <v>2482</v>
      </c>
      <c r="B58" s="12">
        <v>283.89272525849327</v>
      </c>
      <c r="C58" s="65" t="s">
        <v>1735</v>
      </c>
      <c r="D58" s="12">
        <v>200</v>
      </c>
      <c r="E58" s="65" t="s">
        <v>2474</v>
      </c>
      <c r="F58" s="346">
        <v>150</v>
      </c>
      <c r="G58" s="12">
        <v>100</v>
      </c>
      <c r="H58" s="12">
        <v>4</v>
      </c>
      <c r="J58" s="12" t="str">
        <f t="shared" si="0"/>
        <v>Outdoor Integral Dual Sensors with Adaptive, Network-Capable Controls</v>
      </c>
      <c r="K58" s="66" t="str">
        <f t="shared" si="1"/>
        <v>6a</v>
      </c>
      <c r="L58" s="12">
        <v>0.65</v>
      </c>
      <c r="N58" s="3">
        <v>0.15</v>
      </c>
    </row>
    <row r="59" spans="1:129" x14ac:dyDescent="0.35">
      <c r="A59" s="3" t="s">
        <v>2481</v>
      </c>
      <c r="B59" s="12">
        <v>623.42917997870086</v>
      </c>
      <c r="C59" s="65" t="s">
        <v>1737</v>
      </c>
      <c r="D59" s="12">
        <v>250</v>
      </c>
      <c r="E59" s="65" t="s">
        <v>2475</v>
      </c>
      <c r="F59" s="346">
        <v>200</v>
      </c>
      <c r="G59" s="12">
        <v>150</v>
      </c>
      <c r="H59" s="12">
        <v>4</v>
      </c>
      <c r="J59" s="384" t="s">
        <v>1740</v>
      </c>
      <c r="K59" s="385">
        <v>65</v>
      </c>
      <c r="L59" s="384">
        <v>0.5</v>
      </c>
      <c r="N59" s="3">
        <v>0.16</v>
      </c>
    </row>
    <row r="60" spans="1:129" x14ac:dyDescent="0.35">
      <c r="A60" s="3"/>
      <c r="B60" s="3"/>
      <c r="C60" s="65"/>
      <c r="D60" s="12"/>
      <c r="E60" s="65"/>
      <c r="F60" s="346"/>
      <c r="G60" s="12"/>
      <c r="H60" s="12"/>
      <c r="N60" s="3">
        <v>0.17</v>
      </c>
    </row>
    <row r="61" spans="1:129" x14ac:dyDescent="0.35">
      <c r="A61" s="107" t="s">
        <v>224</v>
      </c>
      <c r="B61" s="3" t="s">
        <v>679</v>
      </c>
      <c r="C61" s="65" t="s">
        <v>106</v>
      </c>
      <c r="D61" s="12" t="s">
        <v>36</v>
      </c>
      <c r="E61" s="65" t="s">
        <v>680</v>
      </c>
      <c r="F61" s="346" t="s">
        <v>681</v>
      </c>
      <c r="G61" s="3" t="s">
        <v>682</v>
      </c>
      <c r="H61" s="3" t="s">
        <v>2419</v>
      </c>
      <c r="J61" s="11" t="s">
        <v>43</v>
      </c>
      <c r="N61" s="3">
        <v>0.18</v>
      </c>
    </row>
    <row r="62" spans="1:129" x14ac:dyDescent="0.35">
      <c r="A62" s="16" t="s">
        <v>225</v>
      </c>
      <c r="B62" s="16" t="s">
        <v>1589</v>
      </c>
      <c r="C62" s="66">
        <v>61</v>
      </c>
      <c r="D62" s="67">
        <v>30</v>
      </c>
      <c r="E62" s="65">
        <v>1</v>
      </c>
      <c r="F62" s="386">
        <v>30</v>
      </c>
      <c r="G62" s="67">
        <v>40</v>
      </c>
      <c r="H62" s="67">
        <v>9</v>
      </c>
      <c r="J62" s="12" t="s">
        <v>225</v>
      </c>
      <c r="N62" s="3">
        <v>0.19</v>
      </c>
    </row>
    <row r="63" spans="1:129" x14ac:dyDescent="0.35">
      <c r="A63" s="16" t="s">
        <v>226</v>
      </c>
      <c r="B63" s="16" t="s">
        <v>1589</v>
      </c>
      <c r="C63" s="66">
        <v>64</v>
      </c>
      <c r="D63" s="67">
        <v>20</v>
      </c>
      <c r="E63" s="65">
        <v>2</v>
      </c>
      <c r="F63" s="386">
        <v>20</v>
      </c>
      <c r="G63" s="67">
        <v>20</v>
      </c>
      <c r="H63" s="67">
        <v>9</v>
      </c>
      <c r="J63" s="12" t="s">
        <v>226</v>
      </c>
      <c r="N63" s="3">
        <v>0.2</v>
      </c>
    </row>
    <row r="64" spans="1:129" x14ac:dyDescent="0.35">
      <c r="A64" s="16" t="s">
        <v>227</v>
      </c>
      <c r="B64" s="16" t="s">
        <v>1589</v>
      </c>
      <c r="C64" s="66">
        <v>68</v>
      </c>
      <c r="D64" s="67">
        <v>25</v>
      </c>
      <c r="E64" s="65">
        <v>4</v>
      </c>
      <c r="F64" s="386">
        <v>25</v>
      </c>
      <c r="G64" s="67">
        <v>50</v>
      </c>
      <c r="H64" s="67">
        <v>9</v>
      </c>
    </row>
    <row r="65" spans="1:17" x14ac:dyDescent="0.35">
      <c r="A65" s="16" t="s">
        <v>2476</v>
      </c>
      <c r="B65" s="16" t="s">
        <v>1589</v>
      </c>
      <c r="C65" s="66">
        <v>62</v>
      </c>
      <c r="D65" s="67">
        <v>15</v>
      </c>
      <c r="E65" s="65">
        <v>3</v>
      </c>
      <c r="F65" s="386">
        <v>15</v>
      </c>
      <c r="G65" s="67">
        <v>20</v>
      </c>
      <c r="H65" s="67">
        <v>9</v>
      </c>
      <c r="J65" s="11" t="s">
        <v>1742</v>
      </c>
    </row>
    <row r="66" spans="1:17" x14ac:dyDescent="0.35">
      <c r="A66" s="16" t="s">
        <v>228</v>
      </c>
      <c r="B66" s="16" t="s">
        <v>1589</v>
      </c>
      <c r="C66" s="66">
        <v>63</v>
      </c>
      <c r="D66" s="67">
        <v>30</v>
      </c>
      <c r="E66" s="65">
        <v>5</v>
      </c>
      <c r="F66" s="386">
        <v>35</v>
      </c>
      <c r="G66" s="67">
        <v>20</v>
      </c>
      <c r="H66" s="67">
        <v>9</v>
      </c>
      <c r="J66" s="12" t="s">
        <v>1743</v>
      </c>
      <c r="M66" s="3"/>
      <c r="N66" s="3" t="s">
        <v>1744</v>
      </c>
      <c r="O66" s="3" t="s">
        <v>1745</v>
      </c>
      <c r="P66" s="3" t="s">
        <v>1746</v>
      </c>
    </row>
    <row r="67" spans="1:17" x14ac:dyDescent="0.35">
      <c r="A67" s="16" t="s">
        <v>229</v>
      </c>
      <c r="B67" s="16" t="s">
        <v>1741</v>
      </c>
      <c r="C67" s="66" t="s">
        <v>1738</v>
      </c>
      <c r="D67" s="67">
        <v>40</v>
      </c>
      <c r="E67" s="65" t="s">
        <v>2453</v>
      </c>
      <c r="F67" s="386">
        <v>45</v>
      </c>
      <c r="G67" s="67">
        <v>50</v>
      </c>
      <c r="H67" s="67">
        <v>9</v>
      </c>
      <c r="J67" s="12" t="s">
        <v>56</v>
      </c>
      <c r="M67" t="s">
        <v>1747</v>
      </c>
      <c r="N67" s="87" t="s">
        <v>1748</v>
      </c>
      <c r="O67" s="87" t="s">
        <v>1749</v>
      </c>
      <c r="P67" s="88" t="s">
        <v>1750</v>
      </c>
      <c r="Q67" s="5">
        <v>7</v>
      </c>
    </row>
    <row r="68" spans="1:17" x14ac:dyDescent="0.35">
      <c r="A68" s="16" t="s">
        <v>230</v>
      </c>
      <c r="B68" s="16" t="s">
        <v>1589</v>
      </c>
      <c r="C68" s="66">
        <v>65</v>
      </c>
      <c r="D68" s="67">
        <v>25</v>
      </c>
      <c r="E68" s="65">
        <v>6</v>
      </c>
      <c r="F68" s="386">
        <v>30</v>
      </c>
      <c r="G68" s="67">
        <v>50</v>
      </c>
      <c r="H68" s="67">
        <v>9</v>
      </c>
      <c r="J68" s="12" t="s">
        <v>1752</v>
      </c>
      <c r="M68" t="s">
        <v>1753</v>
      </c>
      <c r="N68" s="87" t="s">
        <v>1754</v>
      </c>
      <c r="O68" s="87" t="s">
        <v>1755</v>
      </c>
      <c r="P68" s="89" t="s">
        <v>1750</v>
      </c>
      <c r="Q68" s="5">
        <v>4</v>
      </c>
    </row>
    <row r="69" spans="1:17" ht="15" thickBot="1" x14ac:dyDescent="0.4">
      <c r="A69" s="16" t="s">
        <v>231</v>
      </c>
      <c r="B69" s="16" t="s">
        <v>1741</v>
      </c>
      <c r="C69" s="66" t="s">
        <v>1739</v>
      </c>
      <c r="D69" s="67">
        <v>50</v>
      </c>
      <c r="E69" s="65" t="s">
        <v>2454</v>
      </c>
      <c r="F69" s="386">
        <v>55</v>
      </c>
      <c r="G69" s="67">
        <v>100</v>
      </c>
      <c r="H69" s="67">
        <v>9</v>
      </c>
      <c r="M69" t="s">
        <v>1757</v>
      </c>
      <c r="N69" s="87" t="s">
        <v>1758</v>
      </c>
      <c r="O69" s="87" t="s">
        <v>1759</v>
      </c>
      <c r="P69" s="90" t="s">
        <v>1760</v>
      </c>
      <c r="Q69" s="5">
        <v>10</v>
      </c>
    </row>
    <row r="70" spans="1:17" x14ac:dyDescent="0.35">
      <c r="E70" s="5"/>
      <c r="F70"/>
      <c r="G70"/>
      <c r="H70"/>
      <c r="J70" s="11" t="s">
        <v>1762</v>
      </c>
      <c r="N70" s="87" t="s">
        <v>1747</v>
      </c>
      <c r="O70" s="3" t="s">
        <v>1753</v>
      </c>
      <c r="P70" s="89" t="s">
        <v>1750</v>
      </c>
      <c r="Q70" s="5">
        <v>5</v>
      </c>
    </row>
    <row r="71" spans="1:17" x14ac:dyDescent="0.35">
      <c r="A71" s="107" t="s">
        <v>44</v>
      </c>
      <c r="B71" s="3" t="s">
        <v>679</v>
      </c>
      <c r="C71" s="65" t="s">
        <v>106</v>
      </c>
      <c r="D71" s="12" t="s">
        <v>36</v>
      </c>
      <c r="E71" s="65" t="s">
        <v>680</v>
      </c>
      <c r="F71" s="3" t="s">
        <v>681</v>
      </c>
      <c r="G71" s="3" t="s">
        <v>682</v>
      </c>
      <c r="H71"/>
      <c r="J71" s="12" t="s">
        <v>1764</v>
      </c>
      <c r="N71" s="3" t="s">
        <v>1753</v>
      </c>
      <c r="O71" s="87" t="s">
        <v>1747</v>
      </c>
      <c r="P71" s="89" t="s">
        <v>1750</v>
      </c>
      <c r="Q71" s="5">
        <v>6</v>
      </c>
    </row>
    <row r="72" spans="1:17" ht="15" thickBot="1" x14ac:dyDescent="0.4">
      <c r="A72" s="16" t="s">
        <v>1751</v>
      </c>
      <c r="B72" s="16" t="s">
        <v>84</v>
      </c>
      <c r="C72" s="66" t="s">
        <v>118</v>
      </c>
      <c r="D72" s="67">
        <v>0</v>
      </c>
      <c r="E72" s="65"/>
      <c r="F72" s="3"/>
      <c r="G72" s="3"/>
      <c r="H72"/>
      <c r="J72" s="12" t="s">
        <v>1765</v>
      </c>
      <c r="N72" s="87" t="s">
        <v>1757</v>
      </c>
      <c r="O72" s="87" t="s">
        <v>1747</v>
      </c>
      <c r="P72" s="90" t="s">
        <v>1760</v>
      </c>
      <c r="Q72" s="5">
        <v>15</v>
      </c>
    </row>
    <row r="73" spans="1:17" x14ac:dyDescent="0.35">
      <c r="A73" s="16" t="s">
        <v>1756</v>
      </c>
      <c r="B73" s="16" t="s">
        <v>84</v>
      </c>
      <c r="C73" s="66" t="s">
        <v>135</v>
      </c>
      <c r="D73" s="67">
        <v>0</v>
      </c>
      <c r="E73" s="65"/>
      <c r="F73" s="3"/>
      <c r="G73" s="3"/>
      <c r="H73"/>
      <c r="N73" s="87" t="s">
        <v>1747</v>
      </c>
      <c r="O73" s="87" t="s">
        <v>1757</v>
      </c>
      <c r="P73" s="91" t="s">
        <v>1750</v>
      </c>
      <c r="Q73" s="5">
        <v>2</v>
      </c>
    </row>
    <row r="74" spans="1:17" x14ac:dyDescent="0.35">
      <c r="A74" s="16" t="s">
        <v>1761</v>
      </c>
      <c r="B74" s="16" t="s">
        <v>84</v>
      </c>
      <c r="C74" s="66" t="s">
        <v>150</v>
      </c>
      <c r="D74" s="67">
        <v>0</v>
      </c>
      <c r="E74" s="65"/>
      <c r="F74" s="67"/>
      <c r="G74" s="67"/>
      <c r="H74" s="351"/>
      <c r="J74" s="11" t="s">
        <v>1766</v>
      </c>
      <c r="N74" s="3" t="s">
        <v>1753</v>
      </c>
      <c r="O74" s="87" t="s">
        <v>1757</v>
      </c>
      <c r="P74" s="91" t="s">
        <v>1750</v>
      </c>
      <c r="Q74" s="5">
        <v>1</v>
      </c>
    </row>
    <row r="75" spans="1:17" ht="15" thickBot="1" x14ac:dyDescent="0.4">
      <c r="A75" s="3" t="s">
        <v>1763</v>
      </c>
      <c r="B75" s="3" t="s">
        <v>84</v>
      </c>
      <c r="C75" s="65" t="s">
        <v>121</v>
      </c>
      <c r="D75" s="12">
        <v>0</v>
      </c>
      <c r="E75" s="65"/>
      <c r="F75" s="12"/>
      <c r="G75" s="12"/>
      <c r="J75" s="12" t="s">
        <v>690</v>
      </c>
      <c r="N75" s="87" t="s">
        <v>1757</v>
      </c>
      <c r="O75" s="3" t="s">
        <v>1753</v>
      </c>
      <c r="P75" s="90" t="s">
        <v>1760</v>
      </c>
      <c r="Q75" s="5">
        <v>13</v>
      </c>
    </row>
    <row r="76" spans="1:17" x14ac:dyDescent="0.35">
      <c r="A76" s="3"/>
      <c r="B76" s="3"/>
      <c r="C76" s="65"/>
      <c r="D76" s="12"/>
      <c r="E76" s="65"/>
      <c r="F76" s="12"/>
      <c r="G76" s="12"/>
      <c r="J76" s="12" t="s">
        <v>1589</v>
      </c>
    </row>
    <row r="77" spans="1:17" x14ac:dyDescent="0.35">
      <c r="A77" s="3"/>
      <c r="B77" s="3"/>
      <c r="C77" s="65"/>
      <c r="D77" s="12"/>
      <c r="E77" s="65"/>
      <c r="F77" s="12"/>
      <c r="G77" s="12"/>
      <c r="J77" s="12" t="s">
        <v>1741</v>
      </c>
    </row>
    <row r="78" spans="1:17" x14ac:dyDescent="0.35">
      <c r="A78" s="3"/>
      <c r="B78" s="3"/>
      <c r="C78" s="65"/>
      <c r="D78" s="12"/>
      <c r="E78" s="65"/>
      <c r="F78" s="12"/>
      <c r="G78" s="12"/>
      <c r="L78" s="11" t="s">
        <v>1767</v>
      </c>
      <c r="M78">
        <f ca="1">(SUM(Lighting!AM12:AM509)*1.2)-(SUM(Lighting!AL12:AL509))+(SUM(NewSKULighting!AL115:AL612)*1.2)-(SUM(NewSKULighting!AK115:AK612))</f>
        <v>0</v>
      </c>
      <c r="N78" s="5">
        <f ca="1">IF(M78&gt;=0,3,0)</f>
        <v>3</v>
      </c>
      <c r="O78" s="5">
        <f ca="1">SUM(N78:N82)</f>
        <v>7</v>
      </c>
    </row>
    <row r="79" spans="1:17" x14ac:dyDescent="0.35">
      <c r="A79" t="s">
        <v>1241</v>
      </c>
      <c r="E79" s="5"/>
      <c r="F79"/>
      <c r="G79"/>
      <c r="H79"/>
      <c r="J79" s="11" t="s">
        <v>24</v>
      </c>
      <c r="L79" s="11" t="s">
        <v>1753</v>
      </c>
      <c r="M79">
        <f ca="1">IF(M92&gt;0,-1,(SUM(Lighting!AN12:AN509))+(SUM(NewSKULighting!AM115:AM612)))</f>
        <v>0</v>
      </c>
      <c r="N79" s="5">
        <f ca="1">IF(M79&gt;=0,2,0)</f>
        <v>2</v>
      </c>
      <c r="O79" s="5">
        <f ca="1">IF(N80=0,10,0)</f>
        <v>0</v>
      </c>
    </row>
    <row r="80" spans="1:17" x14ac:dyDescent="0.35">
      <c r="A80" t="s">
        <v>2499</v>
      </c>
      <c r="J80" s="188" t="s">
        <v>25</v>
      </c>
      <c r="L80" s="11" t="s">
        <v>1747</v>
      </c>
      <c r="N80" s="5">
        <f ca="1">IF(M82&lt;0,0,IF(M82&lt;0.98,1,0))</f>
        <v>1</v>
      </c>
      <c r="O80" s="5">
        <f ca="1">SUM(O78:O79)</f>
        <v>7</v>
      </c>
    </row>
    <row r="81" spans="1:15" x14ac:dyDescent="0.35">
      <c r="A81" t="str">
        <f>A46</f>
        <v>Outdoor Mogul Screw-Base E39/E40 (&lt;75 watts)</v>
      </c>
      <c r="J81" s="188" t="s">
        <v>1768</v>
      </c>
      <c r="L81" s="94" t="s">
        <v>1753</v>
      </c>
      <c r="N81" s="5">
        <f ca="1">IF(M82&lt;0,0,IF(M82&lt;0.35,1,0))</f>
        <v>1</v>
      </c>
    </row>
    <row r="82" spans="1:15" x14ac:dyDescent="0.35">
      <c r="A82" t="str">
        <f>A47</f>
        <v>Outdoor Mogul Screw-Base E39/E40 (≥75 watts)</v>
      </c>
      <c r="L82" s="94" t="s">
        <v>1747</v>
      </c>
      <c r="M82" s="11">
        <f ca="1">IFERROR((Lighting!E6+NewSKULighting!E6)/(Lighting!E5+NewSKULighting!E5),0)</f>
        <v>0</v>
      </c>
      <c r="O82" t="str" cm="1">
        <f t="array" aca="1" ref="O82" ca="1">IF(M82=0,"",_xlfn.IFS(O80=7,P67,O80=4,P68,O80=10,P69,O80=5,P70,O80=6,P71,O80=15,P72,O80=2,P73,O80=1,P74,O80=13,P75,O80=0,P69))</f>
        <v/>
      </c>
    </row>
    <row r="83" spans="1:15" x14ac:dyDescent="0.35">
      <c r="A83" t="str">
        <f>A54</f>
        <v>Garage and Canopy Fixtures &amp; Retrofit Kits (25-99 watts)</v>
      </c>
      <c r="L83" s="94" t="s">
        <v>37</v>
      </c>
    </row>
    <row r="84" spans="1:15" x14ac:dyDescent="0.35">
      <c r="A84" t="str">
        <f t="shared" ref="A84:A87" si="2">A55</f>
        <v>Garage and Canopy Fixtures &amp; Retrofit Kits (≥ 100 watts)</v>
      </c>
      <c r="N84" t="s">
        <v>1769</v>
      </c>
      <c r="O84" t="s">
        <v>682</v>
      </c>
    </row>
    <row r="85" spans="1:15" x14ac:dyDescent="0.35">
      <c r="A85" t="str">
        <f t="shared" si="2"/>
        <v>Exterior Wall, Post, Ground, and Arm Mount Floods and Fixtures &amp; Retrofit Kits (25-99 watts)</v>
      </c>
      <c r="J85" s="11" t="s">
        <v>1770</v>
      </c>
      <c r="N85" s="3" t="str">
        <f ca="1">IF(M82=0,"",IF(Lookups!N81=1,Lookups!N67,IF(Lookups!N80=1,Lookups!N68,Lookups!N69)))</f>
        <v/>
      </c>
      <c r="O85" s="3" t="str">
        <f ca="1">IF(M82=0,"",IF(Lookups!N79=2,Lookups!O67,IF(Lookups!N78=3,Lookups!O68,Lookups!O69)))</f>
        <v/>
      </c>
    </row>
    <row r="86" spans="1:15" ht="15" thickBot="1" x14ac:dyDescent="0.4">
      <c r="A86" t="str">
        <f t="shared" si="2"/>
        <v>Exterior Wall, Post, Ground, and Arm Mount Floods and Fixtures &amp; Retrofit Kits (≥100 watts)</v>
      </c>
      <c r="J86" s="12" t="s">
        <v>1771</v>
      </c>
    </row>
    <row r="87" spans="1:15" ht="15" thickBot="1" x14ac:dyDescent="0.4">
      <c r="A87" t="str">
        <f t="shared" si="2"/>
        <v>Pole Mounted Parking, or Roadway Fixtures &amp; Retrofit Kits (45-149 watts)</v>
      </c>
      <c r="J87" s="12" t="s">
        <v>1772</v>
      </c>
      <c r="M87" s="180">
        <v>0.18</v>
      </c>
      <c r="N87" t="s">
        <v>1829</v>
      </c>
    </row>
    <row r="88" spans="1:15" x14ac:dyDescent="0.35">
      <c r="A88" t="str">
        <f>A59</f>
        <v>Pole Mounted Parking, or Roadway Fixtures &amp; Retrofit Kits (≥150 watts)</v>
      </c>
    </row>
    <row r="89" spans="1:15" x14ac:dyDescent="0.35">
      <c r="J89" s="11" t="s">
        <v>1838</v>
      </c>
      <c r="M89" t="s">
        <v>1840</v>
      </c>
      <c r="N89" t="s">
        <v>1841</v>
      </c>
    </row>
    <row r="90" spans="1:15" x14ac:dyDescent="0.35">
      <c r="A90" t="s">
        <v>2525</v>
      </c>
      <c r="J90" s="187">
        <v>2022</v>
      </c>
    </row>
    <row r="91" spans="1:15" x14ac:dyDescent="0.35">
      <c r="A91" s="3" t="s">
        <v>2467</v>
      </c>
      <c r="J91" s="187" t="s">
        <v>1839</v>
      </c>
    </row>
    <row r="92" spans="1:15" x14ac:dyDescent="0.35">
      <c r="A92" s="3" t="s">
        <v>2469</v>
      </c>
      <c r="M92" s="3">
        <f ca="1">(SUM(Lighting!AY12:AY509))+(SUM(NewSKULighting!AX115:AX612))</f>
        <v>0</v>
      </c>
      <c r="N92" t="s">
        <v>2402</v>
      </c>
    </row>
    <row r="93" spans="1:15" x14ac:dyDescent="0.35">
      <c r="A93" s="3" t="s">
        <v>2477</v>
      </c>
    </row>
    <row r="94" spans="1:15" x14ac:dyDescent="0.35">
      <c r="A94" s="3" t="s">
        <v>2478</v>
      </c>
    </row>
    <row r="95" spans="1:15" x14ac:dyDescent="0.35">
      <c r="A95" s="3" t="s">
        <v>2461</v>
      </c>
    </row>
    <row r="96" spans="1:15" x14ac:dyDescent="0.35">
      <c r="A96" s="3" t="s">
        <v>2462</v>
      </c>
    </row>
    <row r="97" spans="1:1" x14ac:dyDescent="0.35">
      <c r="A97" s="3" t="s">
        <v>2463</v>
      </c>
    </row>
    <row r="98" spans="1:1" x14ac:dyDescent="0.35">
      <c r="A98" s="3" t="s">
        <v>2456</v>
      </c>
    </row>
    <row r="99" spans="1:1" x14ac:dyDescent="0.35">
      <c r="A99" s="3" t="s">
        <v>2455</v>
      </c>
    </row>
    <row r="100" spans="1:1" x14ac:dyDescent="0.35">
      <c r="A100" s="3" t="s">
        <v>2484</v>
      </c>
    </row>
    <row r="101" spans="1:1" x14ac:dyDescent="0.35">
      <c r="A101" s="3" t="s">
        <v>213</v>
      </c>
    </row>
    <row r="102" spans="1:1" x14ac:dyDescent="0.35">
      <c r="A102" s="3" t="s">
        <v>214</v>
      </c>
    </row>
    <row r="103" spans="1:1" x14ac:dyDescent="0.35">
      <c r="A103" s="3" t="s">
        <v>215</v>
      </c>
    </row>
    <row r="104" spans="1:1" x14ac:dyDescent="0.35">
      <c r="A104" s="3" t="s">
        <v>216</v>
      </c>
    </row>
    <row r="105" spans="1:1" x14ac:dyDescent="0.35">
      <c r="A105" s="3" t="s">
        <v>217</v>
      </c>
    </row>
    <row r="106" spans="1:1" x14ac:dyDescent="0.35">
      <c r="A106" s="3" t="s">
        <v>218</v>
      </c>
    </row>
    <row r="107" spans="1:1" x14ac:dyDescent="0.35">
      <c r="A107" s="3" t="s">
        <v>2441</v>
      </c>
    </row>
    <row r="108" spans="1:1" x14ac:dyDescent="0.35">
      <c r="A108" s="3" t="s">
        <v>219</v>
      </c>
    </row>
    <row r="109" spans="1:1" x14ac:dyDescent="0.35">
      <c r="A109" s="3" t="s">
        <v>2457</v>
      </c>
    </row>
    <row r="110" spans="1:1" x14ac:dyDescent="0.35">
      <c r="A110" s="3" t="s">
        <v>2458</v>
      </c>
    </row>
    <row r="111" spans="1:1" x14ac:dyDescent="0.35">
      <c r="A111" s="3" t="s">
        <v>2459</v>
      </c>
    </row>
    <row r="112" spans="1:1" x14ac:dyDescent="0.35">
      <c r="A112" s="3" t="s">
        <v>2460</v>
      </c>
    </row>
  </sheetData>
  <sheetProtection algorithmName="SHA-512" hashValue="2BTXmX5eVjn0PGhylQ5HTMixSrAvgGa9j2ubnLhssP9VO6Ozj6MIprA/F5dXfUG+uHrumIhovFpaDfSg5mCtpQ==" saltValue="rTKhD3pxfynpKC01Ifkhog==" spinCount="100000" sheet="1" formatColumns="0" formatRows="0"/>
  <sortState xmlns:xlrd2="http://schemas.microsoft.com/office/spreadsheetml/2017/richdata2" ref="J54:J60">
    <sortCondition ref="J54"/>
  </sortState>
  <phoneticPr fontId="11"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7B060-201A-45B1-A3AA-71182B75B9FF}">
  <sheetPr>
    <tabColor theme="7" tint="0.79998168889431442"/>
  </sheetPr>
  <dimension ref="A1:K41"/>
  <sheetViews>
    <sheetView topLeftCell="A7" workbookViewId="0">
      <selection activeCell="F25" sqref="F25"/>
    </sheetView>
  </sheetViews>
  <sheetFormatPr defaultRowHeight="14.5" x14ac:dyDescent="0.35"/>
  <cols>
    <col min="1" max="1" width="10.7265625" style="68" bestFit="1" customWidth="1"/>
    <col min="2" max="2" width="11.1796875" bestFit="1" customWidth="1"/>
    <col min="3" max="3" width="58.26953125" style="86" customWidth="1"/>
    <col min="5" max="5" width="10.7265625" style="68" bestFit="1" customWidth="1"/>
    <col min="6" max="6" width="10.81640625" customWidth="1"/>
    <col min="7" max="7" width="48.7265625" style="86" customWidth="1"/>
    <col min="9" max="9" width="10.7265625" style="68" bestFit="1" customWidth="1"/>
    <col min="10" max="10" width="11.1796875" bestFit="1" customWidth="1"/>
    <col min="11" max="11" width="48.7265625" style="86" customWidth="1"/>
  </cols>
  <sheetData>
    <row r="1" spans="1:11" x14ac:dyDescent="0.35">
      <c r="A1" s="69" t="s">
        <v>1</v>
      </c>
    </row>
    <row r="3" spans="1:11" x14ac:dyDescent="0.35">
      <c r="A3" s="70" t="s">
        <v>4</v>
      </c>
      <c r="B3" t="str">
        <f>VLOOKUP(MAX(VC_Workbook[Date]),VC_Workbook[[Date]:[Version]],2,0)</f>
        <v>WB_1.10.7</v>
      </c>
      <c r="E3" s="70" t="s">
        <v>7</v>
      </c>
      <c r="F3" t="str">
        <f>VLOOKUP(MAX(VC_Lookups[Date]),VC_Lookups[[Date]:[Version]],2,0)</f>
        <v>WB_1.10.7</v>
      </c>
      <c r="I3" s="70" t="s">
        <v>10</v>
      </c>
      <c r="J3" t="str">
        <f>VLOOKUP(MAX(VC_SKU[Date]),VC_SKU[[Date]:[Version]],2,0)</f>
        <v>SK_2.6</v>
      </c>
    </row>
    <row r="4" spans="1:11" x14ac:dyDescent="0.35">
      <c r="A4" s="70" t="s">
        <v>1779</v>
      </c>
      <c r="B4" s="68">
        <f>MAX(A6:A34)</f>
        <v>45371</v>
      </c>
      <c r="E4" s="70" t="s">
        <v>1779</v>
      </c>
      <c r="F4" s="68">
        <f>MAX(E6:E34)</f>
        <v>45371</v>
      </c>
      <c r="I4" s="70" t="s">
        <v>1779</v>
      </c>
      <c r="J4" s="68">
        <f>MAX(I6:I34)</f>
        <v>45160</v>
      </c>
    </row>
    <row r="5" spans="1:11" x14ac:dyDescent="0.35">
      <c r="A5" s="68" t="s">
        <v>1779</v>
      </c>
      <c r="B5" t="s">
        <v>1780</v>
      </c>
      <c r="C5" s="86" t="s">
        <v>1781</v>
      </c>
      <c r="E5" s="68" t="s">
        <v>1779</v>
      </c>
      <c r="F5" t="s">
        <v>1780</v>
      </c>
      <c r="G5" s="86" t="s">
        <v>1781</v>
      </c>
      <c r="I5" s="68" t="s">
        <v>1779</v>
      </c>
      <c r="J5" t="s">
        <v>1780</v>
      </c>
      <c r="K5" s="86" t="s">
        <v>1781</v>
      </c>
    </row>
    <row r="6" spans="1:11" x14ac:dyDescent="0.35">
      <c r="A6" s="68">
        <v>43761</v>
      </c>
      <c r="B6" t="s">
        <v>1782</v>
      </c>
      <c r="C6" s="95" t="s">
        <v>1783</v>
      </c>
      <c r="E6" s="68">
        <v>43761</v>
      </c>
      <c r="F6" t="s">
        <v>1784</v>
      </c>
      <c r="G6" s="95" t="s">
        <v>1785</v>
      </c>
      <c r="I6" s="68">
        <v>44735</v>
      </c>
      <c r="J6" t="s">
        <v>2321</v>
      </c>
      <c r="K6" s="96" t="s">
        <v>2323</v>
      </c>
    </row>
    <row r="7" spans="1:11" ht="43.5" x14ac:dyDescent="0.35">
      <c r="A7" s="68">
        <v>43847</v>
      </c>
      <c r="B7" t="s">
        <v>1786</v>
      </c>
      <c r="C7" s="95" t="s">
        <v>1787</v>
      </c>
      <c r="E7" s="68">
        <v>43847</v>
      </c>
      <c r="F7" t="s">
        <v>1788</v>
      </c>
      <c r="G7" s="95" t="s">
        <v>1789</v>
      </c>
      <c r="I7" s="68">
        <v>44797</v>
      </c>
      <c r="J7" t="s">
        <v>2324</v>
      </c>
      <c r="K7" s="95" t="s">
        <v>2325</v>
      </c>
    </row>
    <row r="8" spans="1:11" ht="76.5" customHeight="1" x14ac:dyDescent="0.35">
      <c r="A8" s="68">
        <v>43887</v>
      </c>
      <c r="B8" t="s">
        <v>1790</v>
      </c>
      <c r="C8" s="95" t="s">
        <v>1791</v>
      </c>
      <c r="E8" s="68">
        <v>43887</v>
      </c>
      <c r="F8" t="s">
        <v>1792</v>
      </c>
      <c r="G8" s="95" t="s">
        <v>1793</v>
      </c>
      <c r="I8" s="68">
        <v>44888</v>
      </c>
      <c r="J8" t="s">
        <v>2404</v>
      </c>
      <c r="K8" s="96" t="s">
        <v>2405</v>
      </c>
    </row>
    <row r="9" spans="1:11" ht="29" x14ac:dyDescent="0.35">
      <c r="A9" s="68">
        <v>43889</v>
      </c>
      <c r="B9" t="s">
        <v>1794</v>
      </c>
      <c r="C9" s="95" t="s">
        <v>1795</v>
      </c>
      <c r="E9" s="68">
        <v>43889</v>
      </c>
      <c r="F9" t="s">
        <v>1796</v>
      </c>
      <c r="G9" s="95" t="s">
        <v>1797</v>
      </c>
      <c r="I9" s="68">
        <v>44894</v>
      </c>
      <c r="J9" t="s">
        <v>2409</v>
      </c>
      <c r="K9" s="95" t="s">
        <v>2410</v>
      </c>
    </row>
    <row r="10" spans="1:11" x14ac:dyDescent="0.35">
      <c r="A10" s="68">
        <v>43892</v>
      </c>
      <c r="B10" t="s">
        <v>1798</v>
      </c>
      <c r="C10" s="95" t="s">
        <v>1799</v>
      </c>
      <c r="E10" s="68">
        <v>44050</v>
      </c>
      <c r="F10" t="s">
        <v>1800</v>
      </c>
      <c r="G10" s="95" t="s">
        <v>1801</v>
      </c>
      <c r="I10" s="68">
        <v>45160</v>
      </c>
      <c r="J10" t="s">
        <v>2516</v>
      </c>
      <c r="K10" s="96" t="s">
        <v>2517</v>
      </c>
    </row>
    <row r="11" spans="1:11" x14ac:dyDescent="0.35">
      <c r="A11" s="68">
        <v>43907</v>
      </c>
      <c r="B11" t="s">
        <v>1802</v>
      </c>
      <c r="C11" s="95" t="s">
        <v>1803</v>
      </c>
      <c r="E11" s="68">
        <v>44085</v>
      </c>
      <c r="F11" t="s">
        <v>1804</v>
      </c>
      <c r="G11" s="95" t="s">
        <v>1805</v>
      </c>
      <c r="K11" s="96"/>
    </row>
    <row r="12" spans="1:11" ht="29" x14ac:dyDescent="0.35">
      <c r="A12" s="68">
        <v>44013</v>
      </c>
      <c r="B12" t="s">
        <v>1806</v>
      </c>
      <c r="C12" s="95" t="s">
        <v>1807</v>
      </c>
      <c r="E12" s="68">
        <v>44090</v>
      </c>
      <c r="F12" t="s">
        <v>1808</v>
      </c>
      <c r="G12" s="95" t="s">
        <v>1809</v>
      </c>
      <c r="K12" s="95"/>
    </row>
    <row r="13" spans="1:11" ht="43.5" x14ac:dyDescent="0.35">
      <c r="A13" s="68">
        <v>44085</v>
      </c>
      <c r="B13" t="s">
        <v>1810</v>
      </c>
      <c r="C13" s="95" t="s">
        <v>1811</v>
      </c>
      <c r="E13" s="68">
        <v>44229</v>
      </c>
      <c r="F13" t="s">
        <v>1812</v>
      </c>
      <c r="G13" s="95" t="s">
        <v>1813</v>
      </c>
      <c r="K13" s="95"/>
    </row>
    <row r="14" spans="1:11" x14ac:dyDescent="0.35">
      <c r="A14" s="68">
        <v>44090</v>
      </c>
      <c r="B14" t="s">
        <v>1814</v>
      </c>
      <c r="C14" s="95" t="s">
        <v>1815</v>
      </c>
      <c r="E14" s="68">
        <v>44434</v>
      </c>
      <c r="F14" t="s">
        <v>1816</v>
      </c>
      <c r="G14" s="95" t="s">
        <v>1817</v>
      </c>
      <c r="K14" s="95"/>
    </row>
    <row r="15" spans="1:11" ht="72.5" x14ac:dyDescent="0.35">
      <c r="A15" s="68">
        <v>44229</v>
      </c>
      <c r="B15" t="s">
        <v>1818</v>
      </c>
      <c r="C15" s="95" t="s">
        <v>1819</v>
      </c>
      <c r="E15" s="68">
        <v>44477</v>
      </c>
      <c r="F15" t="s">
        <v>1820</v>
      </c>
      <c r="G15" s="95" t="s">
        <v>1821</v>
      </c>
      <c r="K15" s="95"/>
    </row>
    <row r="16" spans="1:11" x14ac:dyDescent="0.35">
      <c r="A16" s="68">
        <v>44414</v>
      </c>
      <c r="B16" t="s">
        <v>1822</v>
      </c>
      <c r="C16" s="95" t="s">
        <v>1823</v>
      </c>
      <c r="E16" s="68">
        <v>44708</v>
      </c>
      <c r="F16" t="s">
        <v>1844</v>
      </c>
      <c r="G16" s="95" t="s">
        <v>1845</v>
      </c>
      <c r="K16" s="95"/>
    </row>
    <row r="17" spans="1:11" x14ac:dyDescent="0.35">
      <c r="A17" s="68">
        <v>44420</v>
      </c>
      <c r="B17" t="s">
        <v>1824</v>
      </c>
      <c r="C17" s="95" t="s">
        <v>1825</v>
      </c>
      <c r="E17" s="68">
        <v>44732</v>
      </c>
      <c r="F17" t="s">
        <v>1863</v>
      </c>
      <c r="G17" s="95" t="s">
        <v>1864</v>
      </c>
      <c r="K17" s="96"/>
    </row>
    <row r="18" spans="1:11" x14ac:dyDescent="0.35">
      <c r="A18" s="68">
        <v>44477</v>
      </c>
      <c r="B18" t="s">
        <v>1826</v>
      </c>
      <c r="C18" s="95" t="s">
        <v>1827</v>
      </c>
      <c r="E18" s="68">
        <v>44811</v>
      </c>
      <c r="F18" t="s">
        <v>2391</v>
      </c>
      <c r="G18" s="95" t="s">
        <v>2392</v>
      </c>
      <c r="K18" s="95"/>
    </row>
    <row r="19" spans="1:11" ht="29" x14ac:dyDescent="0.35">
      <c r="A19" s="68">
        <v>44582</v>
      </c>
      <c r="B19" t="s">
        <v>1828</v>
      </c>
      <c r="C19" s="95" t="s">
        <v>1831</v>
      </c>
      <c r="E19" s="68">
        <v>45114</v>
      </c>
      <c r="F19" t="s">
        <v>2403</v>
      </c>
      <c r="G19" s="95" t="s">
        <v>2500</v>
      </c>
      <c r="K19" s="95"/>
    </row>
    <row r="20" spans="1:11" x14ac:dyDescent="0.35">
      <c r="A20" s="68">
        <v>44664</v>
      </c>
      <c r="B20" t="s">
        <v>1836</v>
      </c>
      <c r="C20" s="95" t="s">
        <v>1837</v>
      </c>
      <c r="E20" s="68">
        <v>45316</v>
      </c>
      <c r="F20" t="s">
        <v>2518</v>
      </c>
      <c r="G20" s="95" t="s">
        <v>2519</v>
      </c>
      <c r="K20" s="95"/>
    </row>
    <row r="21" spans="1:11" ht="101.5" x14ac:dyDescent="0.35">
      <c r="A21" s="68">
        <v>44708</v>
      </c>
      <c r="B21" t="s">
        <v>1842</v>
      </c>
      <c r="C21" s="95" t="s">
        <v>1843</v>
      </c>
      <c r="E21" s="68">
        <v>45345</v>
      </c>
      <c r="F21" t="s">
        <v>2523</v>
      </c>
      <c r="G21" s="95" t="s">
        <v>2524</v>
      </c>
      <c r="K21" s="95"/>
    </row>
    <row r="22" spans="1:11" ht="29" x14ac:dyDescent="0.35">
      <c r="A22" s="68">
        <v>44732</v>
      </c>
      <c r="B22" t="s">
        <v>1859</v>
      </c>
      <c r="C22" s="95" t="s">
        <v>1860</v>
      </c>
      <c r="E22" s="68">
        <v>45371</v>
      </c>
      <c r="F22" t="s">
        <v>2532</v>
      </c>
      <c r="G22" s="95" t="s">
        <v>2534</v>
      </c>
      <c r="K22" s="95"/>
    </row>
    <row r="23" spans="1:11" x14ac:dyDescent="0.35">
      <c r="A23" s="68">
        <v>44833</v>
      </c>
      <c r="B23" t="s">
        <v>2400</v>
      </c>
      <c r="C23" s="95" t="s">
        <v>2401</v>
      </c>
      <c r="G23" s="95"/>
      <c r="K23" s="95"/>
    </row>
    <row r="24" spans="1:11" x14ac:dyDescent="0.35">
      <c r="A24" s="68">
        <v>44925</v>
      </c>
      <c r="B24" t="s">
        <v>2411</v>
      </c>
      <c r="C24" s="95" t="s">
        <v>2412</v>
      </c>
      <c r="G24" s="95"/>
      <c r="K24" s="95"/>
    </row>
    <row r="25" spans="1:11" x14ac:dyDescent="0.35">
      <c r="A25" s="68">
        <v>45023</v>
      </c>
      <c r="B25" t="s">
        <v>2422</v>
      </c>
      <c r="C25" s="95" t="s">
        <v>2423</v>
      </c>
      <c r="K25" s="95"/>
    </row>
    <row r="26" spans="1:11" ht="58" x14ac:dyDescent="0.35">
      <c r="A26" s="68">
        <v>45114</v>
      </c>
      <c r="B26" t="s">
        <v>2439</v>
      </c>
      <c r="C26" s="95" t="s">
        <v>2483</v>
      </c>
      <c r="K26" s="95"/>
    </row>
    <row r="27" spans="1:11" x14ac:dyDescent="0.35">
      <c r="A27" s="68">
        <v>45160</v>
      </c>
      <c r="B27" t="s">
        <v>2514</v>
      </c>
      <c r="C27" s="95" t="s">
        <v>2515</v>
      </c>
      <c r="K27" s="95"/>
    </row>
    <row r="28" spans="1:11" ht="87" x14ac:dyDescent="0.35">
      <c r="A28" s="68">
        <v>45345</v>
      </c>
      <c r="B28" t="s">
        <v>2523</v>
      </c>
      <c r="C28" s="95" t="s">
        <v>2524</v>
      </c>
      <c r="K28" s="95"/>
    </row>
    <row r="29" spans="1:11" ht="43.5" x14ac:dyDescent="0.35">
      <c r="A29" s="68">
        <v>45371</v>
      </c>
      <c r="B29" t="s">
        <v>2532</v>
      </c>
      <c r="C29" s="95" t="s">
        <v>2533</v>
      </c>
      <c r="K29" s="95"/>
    </row>
    <row r="30" spans="1:11" x14ac:dyDescent="0.35">
      <c r="C30" s="95"/>
      <c r="K30" s="95"/>
    </row>
    <row r="31" spans="1:11" x14ac:dyDescent="0.35">
      <c r="C31" s="95"/>
      <c r="K31" s="95"/>
    </row>
    <row r="32" spans="1:11" x14ac:dyDescent="0.35">
      <c r="C32" s="95"/>
      <c r="K32" s="95"/>
    </row>
    <row r="33" spans="3:11" x14ac:dyDescent="0.35">
      <c r="C33" s="95"/>
      <c r="K33" s="95"/>
    </row>
    <row r="34" spans="3:11" x14ac:dyDescent="0.35">
      <c r="C34" s="95"/>
      <c r="K34" s="95"/>
    </row>
    <row r="35" spans="3:11" x14ac:dyDescent="0.35">
      <c r="C35" s="95"/>
      <c r="K35" s="95"/>
    </row>
    <row r="36" spans="3:11" x14ac:dyDescent="0.35">
      <c r="K36" s="95"/>
    </row>
    <row r="37" spans="3:11" x14ac:dyDescent="0.35">
      <c r="K37" s="95"/>
    </row>
    <row r="38" spans="3:11" x14ac:dyDescent="0.35">
      <c r="K38" s="95"/>
    </row>
    <row r="39" spans="3:11" x14ac:dyDescent="0.35">
      <c r="C39"/>
      <c r="G39"/>
      <c r="K39" s="96"/>
    </row>
    <row r="40" spans="3:11" x14ac:dyDescent="0.35">
      <c r="C40"/>
      <c r="G40"/>
      <c r="K40" s="96"/>
    </row>
    <row r="41" spans="3:11" x14ac:dyDescent="0.35">
      <c r="C41"/>
      <c r="G41"/>
      <c r="K41" s="96"/>
    </row>
  </sheetData>
  <sheetProtection algorithmName="SHA-512" hashValue="OhcUdsiinO+FInlwQoFbWNj9i8lYc8a54Z5pD+fZXRgOi1fpTR9drP9CYp7TpK04U/4s24RVsekzpLtvHXuInQ==" saltValue="ANNZqLL8tGjIjK08YTSPuA==" spinCount="100000" sheet="1" objects="1" scenarios="1"/>
  <phoneticPr fontId="11" type="noConversion"/>
  <pageMargins left="0.7" right="0.7" top="0.75" bottom="0.75" header="0.3" footer="0.3"/>
  <pageSetup orientation="portrait" horizontalDpi="1200" verticalDpi="1200"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DE11E-6CD2-4CE2-A095-7E0E566D0D49}">
  <sheetPr codeName="Sheet6">
    <pageSetUpPr autoPageBreaks="0"/>
  </sheetPr>
  <dimension ref="A1:BF510"/>
  <sheetViews>
    <sheetView showGridLines="0" zoomScaleNormal="100" workbookViewId="0">
      <pane ySplit="11" topLeftCell="A12" activePane="bottomLeft" state="frozen"/>
      <selection activeCell="G27" sqref="G27"/>
      <selection pane="bottomLeft" activeCell="P11" sqref="P11"/>
    </sheetView>
  </sheetViews>
  <sheetFormatPr defaultColWidth="9.1796875" defaultRowHeight="14.5" zeroHeight="1" x14ac:dyDescent="0.35"/>
  <cols>
    <col min="1" max="1" width="24.81640625" bestFit="1" customWidth="1"/>
    <col min="2" max="2" width="7.7265625" customWidth="1"/>
    <col min="3" max="3" width="30.7265625" customWidth="1"/>
    <col min="4" max="4" width="19.54296875" customWidth="1"/>
    <col min="5" max="5" width="25.7265625" customWidth="1"/>
    <col min="6" max="6" width="8.453125" bestFit="1" customWidth="1"/>
    <col min="7" max="7" width="10.81640625" customWidth="1"/>
    <col min="8" max="8" width="5.7265625" customWidth="1"/>
    <col min="9" max="9" width="15.54296875" customWidth="1"/>
    <col min="10" max="10" width="37.08984375" customWidth="1"/>
    <col min="11" max="11" width="30.453125" hidden="1" customWidth="1"/>
    <col min="12" max="12" width="8.26953125" customWidth="1"/>
    <col min="13" max="13" width="40.36328125" style="244" customWidth="1"/>
    <col min="14" max="14" width="10.81640625" bestFit="1" customWidth="1"/>
    <col min="15" max="15" width="9.453125" customWidth="1"/>
    <col min="16" max="16" width="9.7265625" bestFit="1" customWidth="1"/>
    <col min="17" max="17" width="9.7265625" customWidth="1"/>
    <col min="18" max="23" width="10.54296875" customWidth="1"/>
    <col min="24" max="24" width="11.08984375" customWidth="1"/>
    <col min="25" max="26" width="12.1796875" customWidth="1"/>
    <col min="27" max="27" width="9.54296875" hidden="1" customWidth="1"/>
    <col min="28" max="28" width="1.7265625" customWidth="1"/>
    <col min="29" max="29" width="12" bestFit="1" customWidth="1"/>
    <col min="30" max="30" width="35.453125" bestFit="1" customWidth="1"/>
    <col min="31" max="31" width="10.7265625" customWidth="1"/>
    <col min="32" max="32" width="6.1796875" customWidth="1"/>
    <col min="33" max="33" width="1.7265625" customWidth="1"/>
    <col min="34" max="34" width="43.54296875" bestFit="1" customWidth="1"/>
    <col min="37" max="37" width="9.1796875" customWidth="1"/>
    <col min="38" max="58" width="9.1796875" hidden="1" customWidth="1"/>
  </cols>
  <sheetData>
    <row r="1" spans="1:58" x14ac:dyDescent="0.35">
      <c r="A1" s="1" t="s">
        <v>0</v>
      </c>
      <c r="B1" s="1"/>
      <c r="C1" s="1"/>
      <c r="D1" s="4" t="s">
        <v>48</v>
      </c>
      <c r="E1" s="23" t="s">
        <v>49</v>
      </c>
      <c r="F1" s="1"/>
      <c r="G1" s="1"/>
      <c r="H1" s="1"/>
      <c r="L1" s="462" t="str">
        <f>IF('Project Summary'!$S$5="2023",Lookups!$N$89,"")</f>
        <v/>
      </c>
      <c r="M1" s="462"/>
    </row>
    <row r="2" spans="1:58" x14ac:dyDescent="0.35">
      <c r="A2" s="63" t="s">
        <v>2</v>
      </c>
      <c r="B2" s="18" t="str">
        <f>IF(ISBLANK('Project Summary'!C2),"",'Project Summary'!C2)</f>
        <v>&lt;To be assigned by Eversource&gt;</v>
      </c>
      <c r="C2" s="22"/>
      <c r="D2" s="4" t="s">
        <v>34</v>
      </c>
      <c r="E2" s="21">
        <f>SUM(H12:H509)</f>
        <v>0</v>
      </c>
      <c r="F2" s="1"/>
      <c r="G2" s="1"/>
      <c r="H2" s="1"/>
      <c r="L2" s="462"/>
      <c r="M2" s="462"/>
    </row>
    <row r="3" spans="1:58" x14ac:dyDescent="0.35">
      <c r="A3" s="39" t="s">
        <v>5</v>
      </c>
      <c r="B3" s="18" t="str">
        <f>IF(ISBLANK('Project Summary'!C3),"",'Project Summary'!C3)</f>
        <v>&lt;Enter Business/Customer Name&gt;</v>
      </c>
      <c r="C3" s="22"/>
      <c r="D3" s="4" t="s">
        <v>50</v>
      </c>
      <c r="E3" s="21">
        <f ca="1">SUM($P$12:$P$509)</f>
        <v>0</v>
      </c>
      <c r="F3" s="1"/>
      <c r="H3" s="1"/>
      <c r="L3" s="462"/>
      <c r="M3" s="462"/>
    </row>
    <row r="4" spans="1:58" x14ac:dyDescent="0.35">
      <c r="A4" s="63" t="s">
        <v>8</v>
      </c>
      <c r="B4" s="18" t="str">
        <f>IF(ISBLANK('Project Summary'!C4),"",'Project Summary'!C4)</f>
        <v>&lt;Enter Project Name&gt;</v>
      </c>
      <c r="C4" s="22"/>
      <c r="D4" s="4" t="s">
        <v>51</v>
      </c>
      <c r="E4" s="21">
        <f>SUM($Q$12:$Q$509)</f>
        <v>0</v>
      </c>
      <c r="F4" s="1"/>
      <c r="G4" t="s">
        <v>9</v>
      </c>
      <c r="H4" s="1"/>
    </row>
    <row r="5" spans="1:58" ht="15" customHeight="1" x14ac:dyDescent="0.35">
      <c r="A5" s="65" t="s">
        <v>18</v>
      </c>
      <c r="B5" s="3" t="str">
        <f>IF(ISBLANK('Project Summary'!C8),"",'Project Summary'!C8)</f>
        <v>&lt;Enter Business Segment&gt;</v>
      </c>
      <c r="C5" s="3"/>
      <c r="D5" s="4" t="s">
        <v>2399</v>
      </c>
      <c r="E5" s="21">
        <f ca="1">SUM($R$12:$R$509)</f>
        <v>0</v>
      </c>
      <c r="F5" s="1"/>
      <c r="G5" s="461" t="str">
        <f>IF(SUM(AU12:AU509)&gt;0,"You Must Fill Standalone Controls Tab","")</f>
        <v/>
      </c>
      <c r="H5" s="461"/>
      <c r="I5" s="461"/>
      <c r="J5" s="461"/>
      <c r="K5" s="461"/>
      <c r="L5" s="461"/>
    </row>
    <row r="6" spans="1:58" ht="15" customHeight="1" x14ac:dyDescent="0.35">
      <c r="A6" s="5"/>
      <c r="B6" s="159" t="s">
        <v>21</v>
      </c>
      <c r="D6" s="4" t="s">
        <v>36</v>
      </c>
      <c r="E6" s="7">
        <f>SUM(Y12:Y509)</f>
        <v>0</v>
      </c>
      <c r="F6" s="1"/>
      <c r="G6" s="461"/>
      <c r="H6" s="461"/>
      <c r="I6" s="461"/>
      <c r="J6" s="461"/>
      <c r="K6" s="461"/>
      <c r="L6" s="461"/>
    </row>
    <row r="7" spans="1:58" ht="15" hidden="1" customHeight="1" x14ac:dyDescent="0.35">
      <c r="A7" s="2"/>
      <c r="D7" s="4" t="s">
        <v>37</v>
      </c>
      <c r="E7" s="7">
        <f ca="1">IFERROR(E6/E3,0)</f>
        <v>0</v>
      </c>
      <c r="F7" s="1"/>
      <c r="G7" s="461"/>
      <c r="H7" s="461"/>
      <c r="I7" s="461"/>
      <c r="J7" s="461"/>
      <c r="K7" s="461"/>
      <c r="L7" s="461"/>
    </row>
    <row r="8" spans="1:58" ht="30" hidden="1" customHeight="1" x14ac:dyDescent="0.35">
      <c r="A8" s="2"/>
      <c r="D8" s="4" t="s">
        <v>53</v>
      </c>
      <c r="E8" s="93">
        <f ca="1">(SUM(AM12:AM509)*1.2)-(SUM(AL12:AL509))</f>
        <v>0</v>
      </c>
      <c r="F8" s="1"/>
      <c r="G8" s="461"/>
      <c r="H8" s="461"/>
      <c r="I8" s="461"/>
      <c r="J8" s="461"/>
      <c r="K8" s="461"/>
      <c r="L8" s="461"/>
      <c r="M8" s="245"/>
      <c r="N8" s="465"/>
      <c r="O8" s="465"/>
    </row>
    <row r="9" spans="1:58" ht="15.75" customHeight="1" thickBot="1" x14ac:dyDescent="0.4">
      <c r="A9" s="1" t="s">
        <v>38</v>
      </c>
      <c r="B9" s="1"/>
      <c r="C9" s="1"/>
      <c r="D9" s="1"/>
      <c r="E9" s="1"/>
      <c r="F9" s="1"/>
      <c r="G9" s="461"/>
      <c r="H9" s="461"/>
      <c r="I9" s="461"/>
      <c r="J9" s="461"/>
      <c r="K9" s="461"/>
      <c r="L9" s="461"/>
      <c r="M9" s="133" t="s">
        <v>54</v>
      </c>
      <c r="N9" s="466">
        <f>VLOOKUP(B5,Lighting_BurnTime,2,0)</f>
        <v>0</v>
      </c>
      <c r="O9" s="467"/>
      <c r="AE9" s="13"/>
    </row>
    <row r="10" spans="1:58" ht="15" thickBot="1" x14ac:dyDescent="0.4">
      <c r="A10" s="246" t="s">
        <v>1830</v>
      </c>
      <c r="B10" s="247">
        <f>SUM(B12:B509)</f>
        <v>0</v>
      </c>
      <c r="C10" s="473" t="s">
        <v>55</v>
      </c>
      <c r="D10" s="474"/>
      <c r="E10" s="474"/>
      <c r="F10" s="248"/>
      <c r="G10" s="249"/>
      <c r="H10" s="478" t="s">
        <v>56</v>
      </c>
      <c r="I10" s="474"/>
      <c r="J10" s="474"/>
      <c r="K10" s="474"/>
      <c r="L10" s="474"/>
      <c r="M10" s="479"/>
      <c r="N10" s="470" t="s">
        <v>57</v>
      </c>
      <c r="O10" s="471"/>
      <c r="P10" s="471"/>
      <c r="Q10" s="471"/>
      <c r="R10" s="471"/>
      <c r="S10" s="471"/>
      <c r="T10" s="471"/>
      <c r="U10" s="471"/>
      <c r="V10" s="471"/>
      <c r="W10" s="471"/>
      <c r="X10" s="471"/>
      <c r="Y10" s="471"/>
      <c r="Z10" s="471"/>
      <c r="AA10" s="477"/>
      <c r="AB10" s="15"/>
      <c r="AC10" s="470" t="s">
        <v>58</v>
      </c>
      <c r="AD10" s="471"/>
      <c r="AE10" s="471"/>
      <c r="AF10" s="477"/>
      <c r="AH10" s="470" t="s">
        <v>59</v>
      </c>
      <c r="AI10" s="471"/>
      <c r="AJ10" s="471"/>
      <c r="AK10" s="472"/>
      <c r="AL10" s="463" t="s">
        <v>60</v>
      </c>
      <c r="AM10" s="464"/>
      <c r="AN10" s="464"/>
      <c r="AO10" s="482"/>
      <c r="AP10" s="482"/>
      <c r="AQ10" s="482"/>
      <c r="AR10" s="482"/>
      <c r="AS10" s="482"/>
      <c r="AT10" s="482"/>
      <c r="AU10" s="482"/>
      <c r="AV10" s="482"/>
      <c r="AW10" s="482"/>
      <c r="AX10" s="482"/>
      <c r="AY10" s="482"/>
      <c r="AZ10" s="482"/>
      <c r="BA10" s="482"/>
      <c r="BB10" s="482"/>
      <c r="BC10" s="482"/>
      <c r="BD10" s="482"/>
      <c r="BE10" s="482"/>
      <c r="BF10" s="482"/>
    </row>
    <row r="11" spans="1:58" ht="72.5" x14ac:dyDescent="0.35">
      <c r="A11" s="250" t="s">
        <v>61</v>
      </c>
      <c r="B11" s="251" t="s">
        <v>62</v>
      </c>
      <c r="C11" s="251" t="s">
        <v>63</v>
      </c>
      <c r="D11" s="480" t="s">
        <v>64</v>
      </c>
      <c r="E11" s="481"/>
      <c r="F11" s="181" t="s">
        <v>65</v>
      </c>
      <c r="G11" s="252" t="s">
        <v>66</v>
      </c>
      <c r="H11" s="250" t="s">
        <v>62</v>
      </c>
      <c r="I11" s="253" t="s">
        <v>63</v>
      </c>
      <c r="J11" s="254" t="s">
        <v>10</v>
      </c>
      <c r="K11" s="255" t="s">
        <v>67</v>
      </c>
      <c r="L11" s="181" t="s">
        <v>65</v>
      </c>
      <c r="M11" s="256" t="s">
        <v>1835</v>
      </c>
      <c r="N11" s="257" t="s">
        <v>68</v>
      </c>
      <c r="O11" s="4" t="s">
        <v>69</v>
      </c>
      <c r="P11" s="4" t="s">
        <v>50</v>
      </c>
      <c r="Q11" s="4" t="s">
        <v>51</v>
      </c>
      <c r="R11" s="4" t="s">
        <v>52</v>
      </c>
      <c r="S11" s="4" t="s">
        <v>2417</v>
      </c>
      <c r="T11" s="4" t="s">
        <v>2418</v>
      </c>
      <c r="U11" s="4" t="s">
        <v>2425</v>
      </c>
      <c r="V11" s="4" t="s">
        <v>2426</v>
      </c>
      <c r="W11" s="4" t="s">
        <v>2427</v>
      </c>
      <c r="X11" s="4" t="s">
        <v>2428</v>
      </c>
      <c r="Y11" s="4" t="s">
        <v>36</v>
      </c>
      <c r="Z11" s="4" t="s">
        <v>70</v>
      </c>
      <c r="AA11" s="25" t="s">
        <v>37</v>
      </c>
      <c r="AC11" s="257" t="s">
        <v>71</v>
      </c>
      <c r="AD11" s="4" t="s">
        <v>72</v>
      </c>
      <c r="AE11" s="4" t="s">
        <v>73</v>
      </c>
      <c r="AF11" s="25" t="s">
        <v>62</v>
      </c>
      <c r="AH11" s="108" t="s">
        <v>74</v>
      </c>
      <c r="AI11" s="108" t="s">
        <v>75</v>
      </c>
      <c r="AJ11" s="258" t="s">
        <v>76</v>
      </c>
      <c r="AK11" s="4" t="s">
        <v>77</v>
      </c>
      <c r="AL11" s="259" t="s">
        <v>78</v>
      </c>
      <c r="AM11" s="4" t="s">
        <v>79</v>
      </c>
      <c r="AN11" s="4" t="s">
        <v>80</v>
      </c>
      <c r="AO11" s="4" t="s">
        <v>81</v>
      </c>
      <c r="AP11" s="4" t="s">
        <v>82</v>
      </c>
      <c r="AQ11" s="4" t="s">
        <v>83</v>
      </c>
      <c r="AR11" s="4" t="s">
        <v>83</v>
      </c>
      <c r="AS11" s="4" t="s">
        <v>83</v>
      </c>
      <c r="AT11" s="4" t="s">
        <v>83</v>
      </c>
      <c r="AU11" s="4" t="s">
        <v>1858</v>
      </c>
      <c r="AV11" s="4" t="s">
        <v>66</v>
      </c>
      <c r="AW11" s="4" t="s">
        <v>2389</v>
      </c>
      <c r="AX11" s="4" t="s">
        <v>2390</v>
      </c>
      <c r="AY11" s="4" t="s">
        <v>2438</v>
      </c>
      <c r="AZ11" s="4" t="s">
        <v>2437</v>
      </c>
      <c r="BA11" s="4" t="s">
        <v>2429</v>
      </c>
      <c r="BB11" s="4" t="s">
        <v>2430</v>
      </c>
      <c r="BC11" s="4" t="s">
        <v>2431</v>
      </c>
      <c r="BD11" s="4" t="s">
        <v>2432</v>
      </c>
      <c r="BE11" s="4" t="s">
        <v>2420</v>
      </c>
      <c r="BF11" s="4" t="s">
        <v>2421</v>
      </c>
    </row>
    <row r="12" spans="1:58" x14ac:dyDescent="0.35">
      <c r="A12" s="26"/>
      <c r="B12" s="76"/>
      <c r="C12" s="58"/>
      <c r="D12" s="468"/>
      <c r="E12" s="469"/>
      <c r="F12" s="237" t="str">
        <f ca="1">IFERROR(OFFSET(INDEX(INDIRECT(VLOOKUP($C12,Lighting_Type_Exist_lu,2,0)),MATCH(Lighting!$D12,INDIRECT(VLOOKUP($C12,Lighting_Type_Exist_lu,2,0)),0),1),0,2),"")</f>
        <v/>
      </c>
      <c r="G12" s="61" t="s">
        <v>84</v>
      </c>
      <c r="H12" s="74"/>
      <c r="I12" s="238" t="str">
        <f>IF(J12="","",VLOOKUP(J12,SKU!E:M,9,0))</f>
        <v/>
      </c>
      <c r="J12" s="137"/>
      <c r="K12" s="260" t="str">
        <f>IF(J12="","",VLOOKUP(J12,SKU!E:M,2,0))</f>
        <v/>
      </c>
      <c r="L12" s="239" t="str">
        <f>IF(J12="","",VLOOKUP(J12,SKU!E:M,6,0))</f>
        <v/>
      </c>
      <c r="M12" s="135" t="s">
        <v>84</v>
      </c>
      <c r="N12" s="28">
        <f t="shared" ref="N12:N75" si="0">IFERROR($N$9*VLOOKUP(G12,Sensor_Type_lu,3,0),$N$9)</f>
        <v>0</v>
      </c>
      <c r="O12" s="20">
        <f t="shared" ref="O12:O75" si="1">IFERROR($N$9*VLOOKUP(M12,Sensor_Type_lu,3,0),N12)</f>
        <v>0</v>
      </c>
      <c r="P12" s="71">
        <f ca="1">IF(AV12&gt;0,"ERROR",IFERROR((($B12*$F12*$N12)-($H12*$L12*$N12))/1000,0))</f>
        <v>0</v>
      </c>
      <c r="Q12" s="71">
        <f>IFERROR((($H12*$L12*$N12)-($H12*$L12*$O12))/1000,0)*(1-EXACT(M12,Lookups!$A$62))*(1-EXACT(M12,Lookups!$A$63))</f>
        <v>0</v>
      </c>
      <c r="R12" s="71">
        <f ca="1">IF(AV12&gt;0,"CONTROLS",P12+Q12)</f>
        <v>0</v>
      </c>
      <c r="S12" s="71">
        <f ca="1">IFERROR(P12*BE12,"")</f>
        <v>0</v>
      </c>
      <c r="T12" s="71">
        <f>IFERROR(Q12*BF12,0)</f>
        <v>0</v>
      </c>
      <c r="U12" s="356">
        <f ca="1">IFERROR(($B12*$F12-$H12*$L12)*BA12/1000,0)</f>
        <v>0</v>
      </c>
      <c r="V12" s="356">
        <f ca="1">IFERROR(($B12*$F12-$H12*$L12)*BB12/1000,0)</f>
        <v>0</v>
      </c>
      <c r="W12" s="356">
        <f>IFERROR($H12*$L12*BC12*AZ12/1000,0)</f>
        <v>0</v>
      </c>
      <c r="X12" s="356">
        <f>IFERROR($H12*$L12*BD12*AZ12/1000,0)</f>
        <v>0</v>
      </c>
      <c r="Y12" s="72">
        <f>IF(AV12&gt;0,"NEEDED",IFERROR(IF('Project Summary'!$C$11="NH",(VLOOKUP(AH12,Lighting_All,6,0)+AO12),(VLOOKUP(AH12,Lighting_All,4,0)+AO12)),0)*H12)</f>
        <v>0</v>
      </c>
      <c r="Z12" s="261" t="str">
        <f ca="1">IFERROR((($B12*$F12)-($H12*$L12))/$H12,"")</f>
        <v/>
      </c>
      <c r="AA12" s="73">
        <f t="shared" ref="AA12:AA73" ca="1" si="2">IFERROR(Y12/R12,0)</f>
        <v>0</v>
      </c>
      <c r="AC12" s="28" t="str">
        <f ca="1">IFERROR(OFFSET(INDEX(INDIRECT(VLOOKUP($C12,Lighting_Type_Exist_lu,2,0)),MATCH(Lighting!$D12,INDIRECT(VLOOKUP($C12,Lighting_Type_Exist_lu,2,0)),0),1),0,1),"")</f>
        <v/>
      </c>
      <c r="AD12" s="7" t="str">
        <f ca="1">IFERROR(OFFSET(INDEX(INDIRECT(VLOOKUP($C12,Lighting_Type_Exist_lu,2,0)),MATCH(Lighting!$D12,INDIRECT(VLOOKUP($C12,Lighting_Type_Exist_lu,2,0)),0),1),0,3),"")</f>
        <v/>
      </c>
      <c r="AE12" s="40" t="str">
        <f ca="1">IFERROR(OFFSET(INDEX(INDIRECT(VLOOKUP($C12,Lighting_Type_Exist_lu,2,0)),MATCH(Lighting!$D12,INDIRECT(VLOOKUP($C12,Lighting_Type_Exist_lu,2,0)),0),1),0,4),"")</f>
        <v/>
      </c>
      <c r="AF12" s="262">
        <f ca="1">IFERROR((LEFT(AC12,2)/1)*B12,0)</f>
        <v>0</v>
      </c>
      <c r="AH12" s="263" t="str">
        <f>IF(J12="","",VLOOKUP(J12,SKU!E:M,3,0))</f>
        <v/>
      </c>
      <c r="AI12" s="263">
        <f>_xlfn.IFNA(IF('Project Summary'!$C$11="NH",VLOOKUP(AH12,Lighting_All,5,0),VLOOKUP(AH12,Lighting_All,3,0)),"")</f>
        <v>0</v>
      </c>
      <c r="AJ12" s="264" t="str">
        <f t="shared" ref="AJ12:AJ75" si="3">_xlfn.IFNA(VLOOKUP(M12,Sensor_Type_lu,2,0),"")</f>
        <v>NA</v>
      </c>
      <c r="AK12" s="265">
        <f>IFERROR(VLOOKUP(J12,SKU!E:L,7,),0)</f>
        <v>0</v>
      </c>
      <c r="AL12" s="92" t="str">
        <f>IFERROR(IF(J12="","",(VLOOKUP(AH12,Lookups!A:G,7,0)*H12)),"")</f>
        <v/>
      </c>
      <c r="AM12" s="92">
        <f ca="1">IFERROR(Z12*H12,0)</f>
        <v>0</v>
      </c>
      <c r="AN12" s="92">
        <f ca="1">IFERROR(((B12*F12)-(H12*L12))-AL12,0)</f>
        <v>0</v>
      </c>
      <c r="AO12" s="92">
        <f>(1-EXACT(G12,M12))*IFERROR(IF('Project Summary'!$C$11="NH",VLOOKUP(M12,Lighting_All,6,0),VLOOKUP(M12,Lighting_All,4,0)),0)*(Q12&gt;0)*(1-EXACT(M12,Lookups!$A$62))*(1-EXACT(M12,Lookups!$A$63))</f>
        <v>0</v>
      </c>
      <c r="AP12" s="92">
        <f t="shared" ref="AP12:AP75" si="4">IFERROR(VLOOKUP(M12,Lighting_All,7,0),0)</f>
        <v>0</v>
      </c>
      <c r="AQ12" s="92" t="str">
        <f ca="1">RIGHT(AC12,3)</f>
        <v/>
      </c>
      <c r="AR12" s="92" t="str">
        <f ca="1">_xlfn.IFNA(VLOOKUP(AQ12,Recycling!$S$10:$T$35,2,0),"")</f>
        <v/>
      </c>
      <c r="AS12" s="266">
        <f>B12-AT12</f>
        <v>0</v>
      </c>
      <c r="AT12" s="92">
        <f>IFERROR(IF(I12="Linear",IF($AL12/H12=10,H12,0),0),0)</f>
        <v>0</v>
      </c>
      <c r="AU12" s="92">
        <f>EXACT(G12,"None")*OR(EXACT(M12,Lookups!$A$62),EXACT(M12,Lookups!$A$63))</f>
        <v>0</v>
      </c>
      <c r="AV12" s="267">
        <f>EXACT(G12,"")+AND(EXACT(M12,""))</f>
        <v>0</v>
      </c>
      <c r="AW12" s="267">
        <f>IFERROR(VLOOKUP(AH12,Lookups!A:B,2,0),0)</f>
        <v>0</v>
      </c>
      <c r="AX12" s="267">
        <f>IFERROR(((AW12*H12*$N$9)/1000),0)</f>
        <v>0</v>
      </c>
      <c r="AY12" s="92">
        <f ca="1">IF(AN12&lt;0,1,0)</f>
        <v>0</v>
      </c>
      <c r="AZ12" s="92">
        <f t="shared" ref="AZ12:AZ75" si="5">IFERROR(1-VLOOKUP(M12,Sensor_Type_lu,3,0),0)</f>
        <v>0</v>
      </c>
      <c r="BA12" s="92">
        <f>IF(I12="Outdoor",0,0.504)</f>
        <v>0.504</v>
      </c>
      <c r="BB12" s="92">
        <f>IF(I12="Outdoor",1,0.389)</f>
        <v>0.38900000000000001</v>
      </c>
      <c r="BC12" s="92">
        <v>0.13800000000000001</v>
      </c>
      <c r="BD12" s="92">
        <v>0.13400000000000001</v>
      </c>
      <c r="BE12" s="92">
        <f t="shared" ref="BE12:BE75" si="6">IFERROR(VLOOKUP(AH12,Lighting_All,8,0),"")</f>
        <v>0</v>
      </c>
      <c r="BF12" s="92">
        <f>IF(M12="None",0,9)</f>
        <v>0</v>
      </c>
    </row>
    <row r="13" spans="1:58" x14ac:dyDescent="0.35">
      <c r="A13" s="26"/>
      <c r="B13" s="76"/>
      <c r="C13" s="58"/>
      <c r="D13" s="468"/>
      <c r="E13" s="469"/>
      <c r="F13" s="237" t="str">
        <f ca="1">IFERROR(OFFSET(INDEX(INDIRECT(VLOOKUP($C13,Lighting_Type_Exist_lu,2,0)),MATCH(Lighting!$D13,INDIRECT(VLOOKUP($C13,Lighting_Type_Exist_lu,2,0)),0),1),0,2),"")</f>
        <v/>
      </c>
      <c r="G13" s="61" t="s">
        <v>84</v>
      </c>
      <c r="H13" s="74"/>
      <c r="I13" s="238" t="str">
        <f>IF(J13="","",VLOOKUP(J13,SKU!E:M,9,0))</f>
        <v/>
      </c>
      <c r="J13" s="137"/>
      <c r="K13" s="260" t="str">
        <f>IF(J13="","",VLOOKUP(J13,SKU!E:M,2,0))</f>
        <v/>
      </c>
      <c r="L13" s="239" t="str">
        <f>IF(J13="","",VLOOKUP(J13,SKU!E:M,6,0))</f>
        <v/>
      </c>
      <c r="M13" s="135" t="s">
        <v>84</v>
      </c>
      <c r="N13" s="28">
        <f t="shared" si="0"/>
        <v>0</v>
      </c>
      <c r="O13" s="20">
        <f t="shared" si="1"/>
        <v>0</v>
      </c>
      <c r="P13" s="71">
        <f t="shared" ref="P13:P76" ca="1" si="7">IF(AV13&gt;0,"ERROR",IFERROR((($B13*$F13*$N13)-($H13*$L13*$N13))/1000,0))</f>
        <v>0</v>
      </c>
      <c r="Q13" s="71">
        <f>IFERROR((($H13*$L13*$N13)-($H13*$L13*$O13))/1000,0)*(1-EXACT(M13,Lookups!$A$62))*(1-EXACT(M13,Lookups!$A$63))</f>
        <v>0</v>
      </c>
      <c r="R13" s="71">
        <f t="shared" ref="R13:R76" ca="1" si="8">IF(AV13&gt;0,"CONTROLS",P13+Q13)</f>
        <v>0</v>
      </c>
      <c r="S13" s="71">
        <f t="shared" ref="S13:S76" ca="1" si="9">IFERROR(P13*BE13,"")</f>
        <v>0</v>
      </c>
      <c r="T13" s="71">
        <f t="shared" ref="T13:T76" si="10">IFERROR(Q13*BF13,0)</f>
        <v>0</v>
      </c>
      <c r="U13" s="356">
        <f t="shared" ref="U13:U76" ca="1" si="11">IFERROR(($B13*$F13-$H13*$L13)*BA13/1000,0)</f>
        <v>0</v>
      </c>
      <c r="V13" s="356">
        <f t="shared" ref="V13:V76" ca="1" si="12">IFERROR(($B13*$F13-$H13*$L13)*BB13/1000,0)</f>
        <v>0</v>
      </c>
      <c r="W13" s="356">
        <f t="shared" ref="W13:W76" si="13">IFERROR($H13*$L13*BC13/1000,0)</f>
        <v>0</v>
      </c>
      <c r="X13" s="356">
        <f t="shared" ref="X13:X76" si="14">IFERROR($H13*$L13*BD13*AZ13/1000,0)</f>
        <v>0</v>
      </c>
      <c r="Y13" s="72">
        <f>IF(AV13&gt;0,"NEEDED",IFERROR(IF('Project Summary'!$C$11="NH",(VLOOKUP(AH13,Lighting_All,6,0)+AO13),(VLOOKUP(AH13,Lighting_All,4,0)+AO13)),0)*H13)</f>
        <v>0</v>
      </c>
      <c r="Z13" s="261" t="str">
        <f t="shared" ref="Z13:Z76" ca="1" si="15">IFERROR((($B13*$F13)-($H13*$L13))/$H13,"")</f>
        <v/>
      </c>
      <c r="AA13" s="73">
        <f t="shared" ca="1" si="2"/>
        <v>0</v>
      </c>
      <c r="AC13" s="28" t="str">
        <f ca="1">IFERROR(OFFSET(INDEX(INDIRECT(VLOOKUP($C13,Lighting_Type_Exist_lu,2,0)),MATCH(Lighting!$D13,INDIRECT(VLOOKUP($C13,Lighting_Type_Exist_lu,2,0)),0),1),0,1),"")</f>
        <v/>
      </c>
      <c r="AD13" s="7" t="str">
        <f ca="1">IFERROR(OFFSET(INDEX(INDIRECT(VLOOKUP($C13,Lighting_Type_Exist_lu,2,0)),MATCH(Lighting!$D13,INDIRECT(VLOOKUP($C13,Lighting_Type_Exist_lu,2,0)),0),1),0,3),"")</f>
        <v/>
      </c>
      <c r="AE13" s="40" t="str">
        <f ca="1">IFERROR(OFFSET(INDEX(INDIRECT(VLOOKUP($C13,Lighting_Type_Exist_lu,2,0)),MATCH(Lighting!$D13,INDIRECT(VLOOKUP($C13,Lighting_Type_Exist_lu,2,0)),0),1),0,4),"")</f>
        <v/>
      </c>
      <c r="AF13" s="262">
        <f t="shared" ref="AF13:AF76" ca="1" si="16">IFERROR((LEFT(AC13,2)/1)*B13,0)</f>
        <v>0</v>
      </c>
      <c r="AH13" s="263" t="str">
        <f>IF(J13="","",VLOOKUP(J13,SKU!E:M,3,0))</f>
        <v/>
      </c>
      <c r="AI13" s="263">
        <f>_xlfn.IFNA(IF('Project Summary'!$C$11="NH",VLOOKUP(AH13,Lighting_All,5,0),VLOOKUP(AH13,Lighting_All,3,0)),"")</f>
        <v>0</v>
      </c>
      <c r="AJ13" s="264" t="str">
        <f t="shared" si="3"/>
        <v>NA</v>
      </c>
      <c r="AK13" s="265">
        <f>IFERROR(VLOOKUP(J13,SKU!E:L,7,),0)</f>
        <v>0</v>
      </c>
      <c r="AL13" s="92" t="str">
        <f>IFERROR(IF(J13="","",(VLOOKUP(AH13,Lookups!A:G,7,0)*H13)),"")</f>
        <v/>
      </c>
      <c r="AM13" s="92">
        <f t="shared" ref="AM13:AM76" ca="1" si="17">IFERROR(Z13*H13,0)</f>
        <v>0</v>
      </c>
      <c r="AN13" s="92">
        <f t="shared" ref="AN13:AN76" ca="1" si="18">IFERROR(((B13*F13)-(H13*L13))-AL13,0)</f>
        <v>0</v>
      </c>
      <c r="AO13" s="92">
        <f>(1-EXACT(G13,M13))*IFERROR(IF('Project Summary'!$C$11="NH",VLOOKUP(M13,Lighting_All,6,0),VLOOKUP(M13,Lighting_All,4,0)),0)*(Q13&gt;0)*(1-EXACT(M13,Lookups!$A$62))*(1-EXACT(M13,Lookups!$A$63))</f>
        <v>0</v>
      </c>
      <c r="AP13" s="92">
        <f t="shared" si="4"/>
        <v>0</v>
      </c>
      <c r="AQ13" s="92" t="str">
        <f t="shared" ref="AQ13:AQ76" ca="1" si="19">RIGHT(AC13,3)</f>
        <v/>
      </c>
      <c r="AR13" s="92" t="str">
        <f ca="1">_xlfn.IFNA(VLOOKUP(AQ13,Recycling!$S$10:$T$35,2,0),"")</f>
        <v/>
      </c>
      <c r="AS13" s="266">
        <f t="shared" ref="AS13:AS76" si="20">B13-AT13</f>
        <v>0</v>
      </c>
      <c r="AT13" s="92">
        <f t="shared" ref="AT13:AT76" si="21">IFERROR(IF(I13="Linear",IF($AL13/H13=10,H13,0),0),0)</f>
        <v>0</v>
      </c>
      <c r="AU13" s="92">
        <f>EXACT(G13,"None")*OR(EXACT(M13,Lookups!$A$62),EXACT(M13,Lookups!$A$63))</f>
        <v>0</v>
      </c>
      <c r="AV13" s="267">
        <f t="shared" ref="AV13:AV76" si="22">EXACT(G13,"")+AND(EXACT(M13,""))</f>
        <v>0</v>
      </c>
      <c r="AW13" s="267">
        <f>IFERROR(VLOOKUP(AH13,Lookups!A:B,2,0),0)</f>
        <v>0</v>
      </c>
      <c r="AX13" s="267">
        <f t="shared" ref="AX13:AX76" si="23">IFERROR(((AW13*H13*$N$9)/1000),0)</f>
        <v>0</v>
      </c>
      <c r="AY13" s="92">
        <f t="shared" ref="AY13:AY76" ca="1" si="24">IF(AN13&lt;0,1,0)</f>
        <v>0</v>
      </c>
      <c r="AZ13" s="92">
        <f t="shared" si="5"/>
        <v>0</v>
      </c>
      <c r="BA13" s="92">
        <f t="shared" ref="BA13:BA76" si="25">IF(I13="Outdoor",0,0.504)</f>
        <v>0.504</v>
      </c>
      <c r="BB13" s="92">
        <f t="shared" ref="BB13:BB76" si="26">IF(I13="Outdoor",1,0.389)</f>
        <v>0.38900000000000001</v>
      </c>
      <c r="BC13" s="92">
        <v>0.13800000000000001</v>
      </c>
      <c r="BD13" s="92">
        <v>0.13400000000000001</v>
      </c>
      <c r="BE13" s="92">
        <f t="shared" si="6"/>
        <v>0</v>
      </c>
      <c r="BF13" s="92">
        <f t="shared" ref="BF13:BF76" si="27">IF(M13="None",0,9)</f>
        <v>0</v>
      </c>
    </row>
    <row r="14" spans="1:58" x14ac:dyDescent="0.35">
      <c r="A14" s="26"/>
      <c r="B14" s="76"/>
      <c r="C14" s="58"/>
      <c r="D14" s="468"/>
      <c r="E14" s="469"/>
      <c r="F14" s="237" t="str">
        <f ca="1">IFERROR(OFFSET(INDEX(INDIRECT(VLOOKUP($C14,Lighting_Type_Exist_lu,2,0)),MATCH(Lighting!$D14,INDIRECT(VLOOKUP($C14,Lighting_Type_Exist_lu,2,0)),0),1),0,2),"")</f>
        <v/>
      </c>
      <c r="G14" s="61" t="s">
        <v>84</v>
      </c>
      <c r="H14" s="74"/>
      <c r="I14" s="238" t="str">
        <f>IF(J14="","",VLOOKUP(J14,SKU!E:M,9,0))</f>
        <v/>
      </c>
      <c r="J14" s="137"/>
      <c r="K14" s="260" t="str">
        <f>IF(J14="","",VLOOKUP(J14,SKU!E:M,2,0))</f>
        <v/>
      </c>
      <c r="L14" s="239" t="str">
        <f>IF(J14="","",VLOOKUP(J14,SKU!E:M,6,0))</f>
        <v/>
      </c>
      <c r="M14" s="135" t="s">
        <v>84</v>
      </c>
      <c r="N14" s="28">
        <f t="shared" si="0"/>
        <v>0</v>
      </c>
      <c r="O14" s="20">
        <f t="shared" si="1"/>
        <v>0</v>
      </c>
      <c r="P14" s="71">
        <f t="shared" ca="1" si="7"/>
        <v>0</v>
      </c>
      <c r="Q14" s="71">
        <f>IFERROR((($H14*$L14*$N14)-($H14*$L14*$O14))/1000,0)*(1-EXACT(M14,Lookups!$A$62))*(1-EXACT(M14,Lookups!$A$63))</f>
        <v>0</v>
      </c>
      <c r="R14" s="71">
        <f t="shared" ca="1" si="8"/>
        <v>0</v>
      </c>
      <c r="S14" s="71">
        <f t="shared" ca="1" si="9"/>
        <v>0</v>
      </c>
      <c r="T14" s="71">
        <f t="shared" si="10"/>
        <v>0</v>
      </c>
      <c r="U14" s="356">
        <f t="shared" ca="1" si="11"/>
        <v>0</v>
      </c>
      <c r="V14" s="356">
        <f t="shared" ca="1" si="12"/>
        <v>0</v>
      </c>
      <c r="W14" s="356">
        <f t="shared" si="13"/>
        <v>0</v>
      </c>
      <c r="X14" s="356">
        <f t="shared" si="14"/>
        <v>0</v>
      </c>
      <c r="Y14" s="72">
        <f>IF(AV14&gt;0,"NEEDED",IFERROR(IF('Project Summary'!$C$11="NH",(VLOOKUP(AH14,Lighting_All,6,0)+AO14),(VLOOKUP(AH14,Lighting_All,4,0)+AO14)),0)*H14)</f>
        <v>0</v>
      </c>
      <c r="Z14" s="261" t="str">
        <f t="shared" ca="1" si="15"/>
        <v/>
      </c>
      <c r="AA14" s="73">
        <f t="shared" ca="1" si="2"/>
        <v>0</v>
      </c>
      <c r="AC14" s="28" t="str">
        <f ca="1">IFERROR(OFFSET(INDEX(INDIRECT(VLOOKUP($C14,Lighting_Type_Exist_lu,2,0)),MATCH(Lighting!$D14,INDIRECT(VLOOKUP($C14,Lighting_Type_Exist_lu,2,0)),0),1),0,1),"")</f>
        <v/>
      </c>
      <c r="AD14" s="7" t="str">
        <f ca="1">IFERROR(OFFSET(INDEX(INDIRECT(VLOOKUP($C14,Lighting_Type_Exist_lu,2,0)),MATCH(Lighting!$D14,INDIRECT(VLOOKUP($C14,Lighting_Type_Exist_lu,2,0)),0),1),0,3),"")</f>
        <v/>
      </c>
      <c r="AE14" s="40" t="str">
        <f ca="1">IFERROR(OFFSET(INDEX(INDIRECT(VLOOKUP($C14,Lighting_Type_Exist_lu,2,0)),MATCH(Lighting!$D14,INDIRECT(VLOOKUP($C14,Lighting_Type_Exist_lu,2,0)),0),1),0,4),"")</f>
        <v/>
      </c>
      <c r="AF14" s="262">
        <f t="shared" ca="1" si="16"/>
        <v>0</v>
      </c>
      <c r="AH14" s="263" t="str">
        <f>IF(J14="","",VLOOKUP(J14,SKU!E:M,3,0))</f>
        <v/>
      </c>
      <c r="AI14" s="263">
        <f>_xlfn.IFNA(IF('Project Summary'!$C$11="NH",VLOOKUP(AH14,Lighting_All,5,0),VLOOKUP(AH14,Lighting_All,3,0)),"")</f>
        <v>0</v>
      </c>
      <c r="AJ14" s="264" t="str">
        <f t="shared" si="3"/>
        <v>NA</v>
      </c>
      <c r="AK14" s="265">
        <f>IFERROR(VLOOKUP(J14,SKU!E:L,7,),0)</f>
        <v>0</v>
      </c>
      <c r="AL14" s="92" t="str">
        <f>IFERROR(IF(J14="","",(VLOOKUP(AH14,Lookups!A:G,7,0)*H14)),"")</f>
        <v/>
      </c>
      <c r="AM14" s="92">
        <f t="shared" ca="1" si="17"/>
        <v>0</v>
      </c>
      <c r="AN14" s="92">
        <f t="shared" ca="1" si="18"/>
        <v>0</v>
      </c>
      <c r="AO14" s="92">
        <f>(1-EXACT(G14,M14))*IFERROR(IF('Project Summary'!$C$11="NH",VLOOKUP(M14,Lighting_All,6,0),VLOOKUP(M14,Lighting_All,4,0)),0)*(Q14&gt;0)*(1-EXACT(M14,Lookups!$A$62))*(1-EXACT(M14,Lookups!$A$63))</f>
        <v>0</v>
      </c>
      <c r="AP14" s="92">
        <f t="shared" si="4"/>
        <v>0</v>
      </c>
      <c r="AQ14" s="92" t="str">
        <f t="shared" ca="1" si="19"/>
        <v/>
      </c>
      <c r="AR14" s="92" t="str">
        <f ca="1">_xlfn.IFNA(VLOOKUP(AQ14,Recycling!$S$10:$T$35,2,0),"")</f>
        <v/>
      </c>
      <c r="AS14" s="266">
        <f t="shared" si="20"/>
        <v>0</v>
      </c>
      <c r="AT14" s="92">
        <f t="shared" si="21"/>
        <v>0</v>
      </c>
      <c r="AU14" s="92">
        <f>EXACT(G14,"None")*OR(EXACT(M14,Lookups!$A$62),EXACT(M14,Lookups!$A$63))</f>
        <v>0</v>
      </c>
      <c r="AV14" s="267">
        <f t="shared" si="22"/>
        <v>0</v>
      </c>
      <c r="AW14" s="267">
        <f>IFERROR(VLOOKUP(AH14,Lookups!A:B,2,0),0)</f>
        <v>0</v>
      </c>
      <c r="AX14" s="267">
        <f t="shared" si="23"/>
        <v>0</v>
      </c>
      <c r="AY14" s="92">
        <f t="shared" ca="1" si="24"/>
        <v>0</v>
      </c>
      <c r="AZ14" s="92">
        <f t="shared" si="5"/>
        <v>0</v>
      </c>
      <c r="BA14" s="92">
        <f t="shared" si="25"/>
        <v>0.504</v>
      </c>
      <c r="BB14" s="92">
        <f t="shared" si="26"/>
        <v>0.38900000000000001</v>
      </c>
      <c r="BC14" s="92">
        <v>0.13800000000000001</v>
      </c>
      <c r="BD14" s="92">
        <v>0.13400000000000001</v>
      </c>
      <c r="BE14" s="92">
        <f t="shared" si="6"/>
        <v>0</v>
      </c>
      <c r="BF14" s="92">
        <f t="shared" si="27"/>
        <v>0</v>
      </c>
    </row>
    <row r="15" spans="1:58" x14ac:dyDescent="0.35">
      <c r="A15" s="26"/>
      <c r="B15" s="76"/>
      <c r="C15" s="58"/>
      <c r="D15" s="468"/>
      <c r="E15" s="469"/>
      <c r="F15" s="237" t="str">
        <f ca="1">IFERROR(OFFSET(INDEX(INDIRECT(VLOOKUP($C15,Lighting_Type_Exist_lu,2,0)),MATCH(Lighting!$D15,INDIRECT(VLOOKUP($C15,Lighting_Type_Exist_lu,2,0)),0),1),0,2),"")</f>
        <v/>
      </c>
      <c r="G15" s="61" t="s">
        <v>84</v>
      </c>
      <c r="H15" s="74"/>
      <c r="I15" s="238" t="str">
        <f>IF(J15="","",VLOOKUP(J15,SKU!E:M,9,0))</f>
        <v/>
      </c>
      <c r="J15" s="137"/>
      <c r="K15" s="260" t="str">
        <f>IF(J15="","",VLOOKUP(J15,SKU!E:M,2,0))</f>
        <v/>
      </c>
      <c r="L15" s="239" t="str">
        <f>IF(J15="","",VLOOKUP(J15,SKU!E:M,6,0))</f>
        <v/>
      </c>
      <c r="M15" s="135" t="s">
        <v>84</v>
      </c>
      <c r="N15" s="28">
        <f t="shared" si="0"/>
        <v>0</v>
      </c>
      <c r="O15" s="20">
        <f t="shared" si="1"/>
        <v>0</v>
      </c>
      <c r="P15" s="71">
        <f t="shared" ca="1" si="7"/>
        <v>0</v>
      </c>
      <c r="Q15" s="71">
        <f>IFERROR((($H15*$L15*$N15)-($H15*$L15*$O15))/1000,0)*(1-EXACT(M15,Lookups!$A$62))*(1-EXACT(M15,Lookups!$A$63))</f>
        <v>0</v>
      </c>
      <c r="R15" s="71">
        <f t="shared" ca="1" si="8"/>
        <v>0</v>
      </c>
      <c r="S15" s="71">
        <f t="shared" ca="1" si="9"/>
        <v>0</v>
      </c>
      <c r="T15" s="71">
        <f t="shared" si="10"/>
        <v>0</v>
      </c>
      <c r="U15" s="356">
        <f t="shared" ca="1" si="11"/>
        <v>0</v>
      </c>
      <c r="V15" s="356">
        <f t="shared" ca="1" si="12"/>
        <v>0</v>
      </c>
      <c r="W15" s="356">
        <f t="shared" si="13"/>
        <v>0</v>
      </c>
      <c r="X15" s="356">
        <f t="shared" si="14"/>
        <v>0</v>
      </c>
      <c r="Y15" s="72">
        <f>IF(AV15&gt;0,"NEEDED",IFERROR(IF('Project Summary'!$C$11="NH",(VLOOKUP(AH15,Lighting_All,6,0)+AO15),(VLOOKUP(AH15,Lighting_All,4,0)+AO15)),0)*H15)</f>
        <v>0</v>
      </c>
      <c r="Z15" s="261" t="str">
        <f t="shared" ca="1" si="15"/>
        <v/>
      </c>
      <c r="AA15" s="73">
        <f t="shared" ca="1" si="2"/>
        <v>0</v>
      </c>
      <c r="AC15" s="28" t="str">
        <f ca="1">IFERROR(OFFSET(INDEX(INDIRECT(VLOOKUP($C15,Lighting_Type_Exist_lu,2,0)),MATCH(Lighting!$D15,INDIRECT(VLOOKUP($C15,Lighting_Type_Exist_lu,2,0)),0),1),0,1),"")</f>
        <v/>
      </c>
      <c r="AD15" s="7" t="str">
        <f ca="1">IFERROR(OFFSET(INDEX(INDIRECT(VLOOKUP($C15,Lighting_Type_Exist_lu,2,0)),MATCH(Lighting!$D15,INDIRECT(VLOOKUP($C15,Lighting_Type_Exist_lu,2,0)),0),1),0,3),"")</f>
        <v/>
      </c>
      <c r="AE15" s="40" t="str">
        <f ca="1">IFERROR(OFFSET(INDEX(INDIRECT(VLOOKUP($C15,Lighting_Type_Exist_lu,2,0)),MATCH(Lighting!$D15,INDIRECT(VLOOKUP($C15,Lighting_Type_Exist_lu,2,0)),0),1),0,4),"")</f>
        <v/>
      </c>
      <c r="AF15" s="262">
        <f t="shared" ca="1" si="16"/>
        <v>0</v>
      </c>
      <c r="AH15" s="263" t="str">
        <f>IF(J15="","",VLOOKUP(J15,SKU!E:M,3,0))</f>
        <v/>
      </c>
      <c r="AI15" s="263">
        <f>_xlfn.IFNA(IF('Project Summary'!$C$11="NH",VLOOKUP(AH15,Lighting_All,5,0),VLOOKUP(AH15,Lighting_All,3,0)),"")</f>
        <v>0</v>
      </c>
      <c r="AJ15" s="264" t="str">
        <f t="shared" si="3"/>
        <v>NA</v>
      </c>
      <c r="AK15" s="265">
        <f>IFERROR(VLOOKUP(J15,SKU!E:L,7,),0)</f>
        <v>0</v>
      </c>
      <c r="AL15" s="92" t="str">
        <f>IFERROR(IF(J15="","",(VLOOKUP(AH15,Lookups!A:G,7,0)*H15)),"")</f>
        <v/>
      </c>
      <c r="AM15" s="92">
        <f t="shared" ca="1" si="17"/>
        <v>0</v>
      </c>
      <c r="AN15" s="92">
        <f t="shared" ca="1" si="18"/>
        <v>0</v>
      </c>
      <c r="AO15" s="92">
        <f>(1-EXACT(G15,M15))*IFERROR(IF('Project Summary'!$C$11="NH",VLOOKUP(M15,Lighting_All,6,0),VLOOKUP(M15,Lighting_All,4,0)),0)*(Q15&gt;0)*(1-EXACT(M15,Lookups!$A$62))*(1-EXACT(M15,Lookups!$A$63))</f>
        <v>0</v>
      </c>
      <c r="AP15" s="92">
        <f t="shared" si="4"/>
        <v>0</v>
      </c>
      <c r="AQ15" s="92" t="str">
        <f t="shared" ca="1" si="19"/>
        <v/>
      </c>
      <c r="AR15" s="92" t="str">
        <f ca="1">_xlfn.IFNA(VLOOKUP(AQ15,Recycling!$S$10:$T$35,2,0),"")</f>
        <v/>
      </c>
      <c r="AS15" s="266">
        <f t="shared" si="20"/>
        <v>0</v>
      </c>
      <c r="AT15" s="92">
        <f t="shared" si="21"/>
        <v>0</v>
      </c>
      <c r="AU15" s="92">
        <f>EXACT(G15,"None")*OR(EXACT(M15,Lookups!$A$62),EXACT(M15,Lookups!$A$63))</f>
        <v>0</v>
      </c>
      <c r="AV15" s="267">
        <f t="shared" si="22"/>
        <v>0</v>
      </c>
      <c r="AW15" s="267">
        <f>IFERROR(VLOOKUP(AH15,Lookups!A:B,2,0),0)</f>
        <v>0</v>
      </c>
      <c r="AX15" s="267">
        <f t="shared" si="23"/>
        <v>0</v>
      </c>
      <c r="AY15" s="92">
        <f t="shared" ca="1" si="24"/>
        <v>0</v>
      </c>
      <c r="AZ15" s="92">
        <f t="shared" si="5"/>
        <v>0</v>
      </c>
      <c r="BA15" s="92">
        <f t="shared" si="25"/>
        <v>0.504</v>
      </c>
      <c r="BB15" s="92">
        <f t="shared" si="26"/>
        <v>0.38900000000000001</v>
      </c>
      <c r="BC15" s="92">
        <v>0.13800000000000001</v>
      </c>
      <c r="BD15" s="92">
        <v>0.13400000000000001</v>
      </c>
      <c r="BE15" s="92">
        <f t="shared" si="6"/>
        <v>0</v>
      </c>
      <c r="BF15" s="92">
        <f t="shared" si="27"/>
        <v>0</v>
      </c>
    </row>
    <row r="16" spans="1:58" x14ac:dyDescent="0.35">
      <c r="A16" s="26"/>
      <c r="B16" s="76"/>
      <c r="C16" s="58"/>
      <c r="D16" s="468"/>
      <c r="E16" s="469"/>
      <c r="F16" s="237" t="str">
        <f ca="1">IFERROR(OFFSET(INDEX(INDIRECT(VLOOKUP($C16,Lighting_Type_Exist_lu,2,0)),MATCH(Lighting!$D16,INDIRECT(VLOOKUP($C16,Lighting_Type_Exist_lu,2,0)),0),1),0,2),"")</f>
        <v/>
      </c>
      <c r="G16" s="61" t="s">
        <v>84</v>
      </c>
      <c r="H16" s="74"/>
      <c r="I16" s="238" t="str">
        <f>IF(J16="","",VLOOKUP(J16,SKU!E:M,9,0))</f>
        <v/>
      </c>
      <c r="J16" s="137"/>
      <c r="K16" s="260" t="str">
        <f>IF(J16="","",VLOOKUP(J16,SKU!E:M,2,0))</f>
        <v/>
      </c>
      <c r="L16" s="239" t="str">
        <f>IF(J16="","",VLOOKUP(J16,SKU!E:M,6,0))</f>
        <v/>
      </c>
      <c r="M16" s="135" t="s">
        <v>84</v>
      </c>
      <c r="N16" s="28">
        <f t="shared" si="0"/>
        <v>0</v>
      </c>
      <c r="O16" s="20">
        <f t="shared" si="1"/>
        <v>0</v>
      </c>
      <c r="P16" s="71">
        <f t="shared" ca="1" si="7"/>
        <v>0</v>
      </c>
      <c r="Q16" s="71">
        <f>IFERROR((($H16*$L16*$N16)-($H16*$L16*$O16))/1000,0)*(1-EXACT(M16,Lookups!$A$62))*(1-EXACT(M16,Lookups!$A$63))</f>
        <v>0</v>
      </c>
      <c r="R16" s="71">
        <f t="shared" ca="1" si="8"/>
        <v>0</v>
      </c>
      <c r="S16" s="71">
        <f t="shared" ca="1" si="9"/>
        <v>0</v>
      </c>
      <c r="T16" s="71">
        <f t="shared" si="10"/>
        <v>0</v>
      </c>
      <c r="U16" s="356">
        <f t="shared" ca="1" si="11"/>
        <v>0</v>
      </c>
      <c r="V16" s="356">
        <f t="shared" ca="1" si="12"/>
        <v>0</v>
      </c>
      <c r="W16" s="356">
        <f t="shared" si="13"/>
        <v>0</v>
      </c>
      <c r="X16" s="356">
        <f t="shared" si="14"/>
        <v>0</v>
      </c>
      <c r="Y16" s="72">
        <f>IF(AV16&gt;0,"NEEDED",IFERROR(IF('Project Summary'!$C$11="NH",(VLOOKUP(AH16,Lighting_All,6,0)+AO16),(VLOOKUP(AH16,Lighting_All,4,0)+AO16)),0)*H16)</f>
        <v>0</v>
      </c>
      <c r="Z16" s="261" t="str">
        <f t="shared" ca="1" si="15"/>
        <v/>
      </c>
      <c r="AA16" s="73">
        <f t="shared" ca="1" si="2"/>
        <v>0</v>
      </c>
      <c r="AC16" s="28" t="str">
        <f ca="1">IFERROR(OFFSET(INDEX(INDIRECT(VLOOKUP($C16,Lighting_Type_Exist_lu,2,0)),MATCH(Lighting!$D16,INDIRECT(VLOOKUP($C16,Lighting_Type_Exist_lu,2,0)),0),1),0,1),"")</f>
        <v/>
      </c>
      <c r="AD16" s="7" t="str">
        <f ca="1">IFERROR(OFFSET(INDEX(INDIRECT(VLOOKUP($C16,Lighting_Type_Exist_lu,2,0)),MATCH(Lighting!$D16,INDIRECT(VLOOKUP($C16,Lighting_Type_Exist_lu,2,0)),0),1),0,3),"")</f>
        <v/>
      </c>
      <c r="AE16" s="40" t="str">
        <f ca="1">IFERROR(OFFSET(INDEX(INDIRECT(VLOOKUP($C16,Lighting_Type_Exist_lu,2,0)),MATCH(Lighting!$D16,INDIRECT(VLOOKUP($C16,Lighting_Type_Exist_lu,2,0)),0),1),0,4),"")</f>
        <v/>
      </c>
      <c r="AF16" s="262">
        <f t="shared" ca="1" si="16"/>
        <v>0</v>
      </c>
      <c r="AH16" s="263" t="str">
        <f>IF(J16="","",VLOOKUP(J16,SKU!E:M,3,0))</f>
        <v/>
      </c>
      <c r="AI16" s="263">
        <f>_xlfn.IFNA(IF('Project Summary'!$C$11="NH",VLOOKUP(AH16,Lighting_All,5,0),VLOOKUP(AH16,Lighting_All,3,0)),"")</f>
        <v>0</v>
      </c>
      <c r="AJ16" s="264" t="str">
        <f t="shared" si="3"/>
        <v>NA</v>
      </c>
      <c r="AK16" s="265">
        <f>IFERROR(VLOOKUP(J16,SKU!E:L,7,),0)</f>
        <v>0</v>
      </c>
      <c r="AL16" s="92" t="str">
        <f>IFERROR(IF(J16="","",(VLOOKUP(AH16,Lookups!A:G,7,0)*H16)),"")</f>
        <v/>
      </c>
      <c r="AM16" s="92">
        <f t="shared" ca="1" si="17"/>
        <v>0</v>
      </c>
      <c r="AN16" s="92">
        <f t="shared" ca="1" si="18"/>
        <v>0</v>
      </c>
      <c r="AO16" s="92">
        <f>(1-EXACT(G16,M16))*IFERROR(IF('Project Summary'!$C$11="NH",VLOOKUP(M16,Lighting_All,6,0),VLOOKUP(M16,Lighting_All,4,0)),0)*(Q16&gt;0)*(1-EXACT(M16,Lookups!$A$62))*(1-EXACT(M16,Lookups!$A$63))</f>
        <v>0</v>
      </c>
      <c r="AP16" s="92">
        <f t="shared" si="4"/>
        <v>0</v>
      </c>
      <c r="AQ16" s="92" t="str">
        <f t="shared" ca="1" si="19"/>
        <v/>
      </c>
      <c r="AR16" s="92" t="str">
        <f ca="1">_xlfn.IFNA(VLOOKUP(AQ16,Recycling!$S$10:$T$35,2,0),"")</f>
        <v/>
      </c>
      <c r="AS16" s="266">
        <f t="shared" si="20"/>
        <v>0</v>
      </c>
      <c r="AT16" s="92">
        <f t="shared" si="21"/>
        <v>0</v>
      </c>
      <c r="AU16" s="92">
        <f>EXACT(G16,"None")*OR(EXACT(M16,Lookups!$A$62),EXACT(M16,Lookups!$A$63))</f>
        <v>0</v>
      </c>
      <c r="AV16" s="267">
        <f t="shared" si="22"/>
        <v>0</v>
      </c>
      <c r="AW16" s="267">
        <f>IFERROR(VLOOKUP(AH16,Lookups!A:B,2,0),0)</f>
        <v>0</v>
      </c>
      <c r="AX16" s="267">
        <f t="shared" si="23"/>
        <v>0</v>
      </c>
      <c r="AY16" s="92">
        <f t="shared" ca="1" si="24"/>
        <v>0</v>
      </c>
      <c r="AZ16" s="92">
        <f t="shared" si="5"/>
        <v>0</v>
      </c>
      <c r="BA16" s="92">
        <f t="shared" si="25"/>
        <v>0.504</v>
      </c>
      <c r="BB16" s="92">
        <f t="shared" si="26"/>
        <v>0.38900000000000001</v>
      </c>
      <c r="BC16" s="92">
        <v>0.13800000000000001</v>
      </c>
      <c r="BD16" s="92">
        <v>0.13400000000000001</v>
      </c>
      <c r="BE16" s="92">
        <f t="shared" si="6"/>
        <v>0</v>
      </c>
      <c r="BF16" s="92">
        <f t="shared" si="27"/>
        <v>0</v>
      </c>
    </row>
    <row r="17" spans="1:58" x14ac:dyDescent="0.35">
      <c r="A17" s="26"/>
      <c r="B17" s="76"/>
      <c r="C17" s="58"/>
      <c r="D17" s="468"/>
      <c r="E17" s="469"/>
      <c r="F17" s="237" t="str">
        <f ca="1">IFERROR(OFFSET(INDEX(INDIRECT(VLOOKUP($C17,Lighting_Type_Exist_lu,2,0)),MATCH(Lighting!$D17,INDIRECT(VLOOKUP($C17,Lighting_Type_Exist_lu,2,0)),0),1),0,2),"")</f>
        <v/>
      </c>
      <c r="G17" s="61" t="s">
        <v>84</v>
      </c>
      <c r="H17" s="74"/>
      <c r="I17" s="238" t="str">
        <f>IF(J17="","",VLOOKUP(J17,SKU!E:M,9,0))</f>
        <v/>
      </c>
      <c r="J17" s="137"/>
      <c r="K17" s="260" t="str">
        <f>IF(J17="","",VLOOKUP(J17,SKU!E:M,2,0))</f>
        <v/>
      </c>
      <c r="L17" s="239" t="str">
        <f>IF(J17="","",VLOOKUP(J17,SKU!E:M,6,0))</f>
        <v/>
      </c>
      <c r="M17" s="135" t="s">
        <v>84</v>
      </c>
      <c r="N17" s="28">
        <f t="shared" si="0"/>
        <v>0</v>
      </c>
      <c r="O17" s="20">
        <f t="shared" si="1"/>
        <v>0</v>
      </c>
      <c r="P17" s="71">
        <f t="shared" ca="1" si="7"/>
        <v>0</v>
      </c>
      <c r="Q17" s="71">
        <f>IFERROR((($H17*$L17*$N17)-($H17*$L17*$O17))/1000,0)*(1-EXACT(M17,Lookups!$A$62))*(1-EXACT(M17,Lookups!$A$63))</f>
        <v>0</v>
      </c>
      <c r="R17" s="71">
        <f t="shared" ca="1" si="8"/>
        <v>0</v>
      </c>
      <c r="S17" s="71">
        <f t="shared" ca="1" si="9"/>
        <v>0</v>
      </c>
      <c r="T17" s="71">
        <f t="shared" si="10"/>
        <v>0</v>
      </c>
      <c r="U17" s="356">
        <f t="shared" ca="1" si="11"/>
        <v>0</v>
      </c>
      <c r="V17" s="356">
        <f t="shared" ca="1" si="12"/>
        <v>0</v>
      </c>
      <c r="W17" s="356">
        <f t="shared" si="13"/>
        <v>0</v>
      </c>
      <c r="X17" s="356">
        <f t="shared" si="14"/>
        <v>0</v>
      </c>
      <c r="Y17" s="72">
        <f>IF(AV17&gt;0,"NEEDED",IFERROR(IF('Project Summary'!$C$11="NH",(VLOOKUP(AH17,Lighting_All,6,0)+AO17),(VLOOKUP(AH17,Lighting_All,4,0)+AO17)),0)*H17)</f>
        <v>0</v>
      </c>
      <c r="Z17" s="261" t="str">
        <f t="shared" ca="1" si="15"/>
        <v/>
      </c>
      <c r="AA17" s="73">
        <f t="shared" ca="1" si="2"/>
        <v>0</v>
      </c>
      <c r="AC17" s="28" t="str">
        <f ca="1">IFERROR(OFFSET(INDEX(INDIRECT(VLOOKUP($C17,Lighting_Type_Exist_lu,2,0)),MATCH(Lighting!$D17,INDIRECT(VLOOKUP($C17,Lighting_Type_Exist_lu,2,0)),0),1),0,1),"")</f>
        <v/>
      </c>
      <c r="AD17" s="7" t="str">
        <f ca="1">IFERROR(OFFSET(INDEX(INDIRECT(VLOOKUP($C17,Lighting_Type_Exist_lu,2,0)),MATCH(Lighting!$D17,INDIRECT(VLOOKUP($C17,Lighting_Type_Exist_lu,2,0)),0),1),0,3),"")</f>
        <v/>
      </c>
      <c r="AE17" s="40" t="str">
        <f ca="1">IFERROR(OFFSET(INDEX(INDIRECT(VLOOKUP($C17,Lighting_Type_Exist_lu,2,0)),MATCH(Lighting!$D17,INDIRECT(VLOOKUP($C17,Lighting_Type_Exist_lu,2,0)),0),1),0,4),"")</f>
        <v/>
      </c>
      <c r="AF17" s="262">
        <f t="shared" ca="1" si="16"/>
        <v>0</v>
      </c>
      <c r="AH17" s="263" t="str">
        <f>IF(J17="","",VLOOKUP(J17,SKU!E:M,3,0))</f>
        <v/>
      </c>
      <c r="AI17" s="263">
        <f>_xlfn.IFNA(IF('Project Summary'!$C$11="NH",VLOOKUP(AH17,Lighting_All,5,0),VLOOKUP(AH17,Lighting_All,3,0)),"")</f>
        <v>0</v>
      </c>
      <c r="AJ17" s="264" t="str">
        <f t="shared" si="3"/>
        <v>NA</v>
      </c>
      <c r="AK17" s="265">
        <f>IFERROR(VLOOKUP(J17,SKU!E:L,7,),0)</f>
        <v>0</v>
      </c>
      <c r="AL17" s="92" t="str">
        <f>IFERROR(IF(J17="","",(VLOOKUP(AH17,Lookups!A:G,7,0)*H17)),"")</f>
        <v/>
      </c>
      <c r="AM17" s="92">
        <f t="shared" ca="1" si="17"/>
        <v>0</v>
      </c>
      <c r="AN17" s="92">
        <f t="shared" ca="1" si="18"/>
        <v>0</v>
      </c>
      <c r="AO17" s="92">
        <f>(1-EXACT(G17,M17))*IFERROR(IF('Project Summary'!$C$11="NH",VLOOKUP(M17,Lighting_All,6,0),VLOOKUP(M17,Lighting_All,4,0)),0)*(Q17&gt;0)*(1-EXACT(M17,Lookups!$A$62))*(1-EXACT(M17,Lookups!$A$63))</f>
        <v>0</v>
      </c>
      <c r="AP17" s="92">
        <f t="shared" si="4"/>
        <v>0</v>
      </c>
      <c r="AQ17" s="92" t="str">
        <f t="shared" ca="1" si="19"/>
        <v/>
      </c>
      <c r="AR17" s="92" t="str">
        <f ca="1">_xlfn.IFNA(VLOOKUP(AQ17,Recycling!$S$10:$T$35,2,0),"")</f>
        <v/>
      </c>
      <c r="AS17" s="266">
        <f t="shared" si="20"/>
        <v>0</v>
      </c>
      <c r="AT17" s="92">
        <f t="shared" si="21"/>
        <v>0</v>
      </c>
      <c r="AU17" s="92">
        <f>EXACT(G17,"None")*OR(EXACT(M17,Lookups!$A$62),EXACT(M17,Lookups!$A$63))</f>
        <v>0</v>
      </c>
      <c r="AV17" s="267">
        <f t="shared" si="22"/>
        <v>0</v>
      </c>
      <c r="AW17" s="267">
        <f>IFERROR(VLOOKUP(AH17,Lookups!A:B,2,0),0)</f>
        <v>0</v>
      </c>
      <c r="AX17" s="267">
        <f t="shared" si="23"/>
        <v>0</v>
      </c>
      <c r="AY17" s="92">
        <f t="shared" ca="1" si="24"/>
        <v>0</v>
      </c>
      <c r="AZ17" s="92">
        <f t="shared" si="5"/>
        <v>0</v>
      </c>
      <c r="BA17" s="92">
        <f t="shared" si="25"/>
        <v>0.504</v>
      </c>
      <c r="BB17" s="92">
        <f t="shared" si="26"/>
        <v>0.38900000000000001</v>
      </c>
      <c r="BC17" s="92">
        <v>0.13800000000000001</v>
      </c>
      <c r="BD17" s="92">
        <v>0.13400000000000001</v>
      </c>
      <c r="BE17" s="92">
        <f t="shared" si="6"/>
        <v>0</v>
      </c>
      <c r="BF17" s="92">
        <f t="shared" si="27"/>
        <v>0</v>
      </c>
    </row>
    <row r="18" spans="1:58" x14ac:dyDescent="0.35">
      <c r="A18" s="26"/>
      <c r="B18" s="76"/>
      <c r="C18" s="58"/>
      <c r="D18" s="468"/>
      <c r="E18" s="469"/>
      <c r="F18" s="237" t="str">
        <f ca="1">IFERROR(OFFSET(INDEX(INDIRECT(VLOOKUP($C18,Lighting_Type_Exist_lu,2,0)),MATCH(Lighting!$D18,INDIRECT(VLOOKUP($C18,Lighting_Type_Exist_lu,2,0)),0),1),0,2),"")</f>
        <v/>
      </c>
      <c r="G18" s="61" t="s">
        <v>84</v>
      </c>
      <c r="H18" s="74"/>
      <c r="I18" s="238" t="str">
        <f>IF(J18="","",VLOOKUP(J18,SKU!E:M,9,0))</f>
        <v/>
      </c>
      <c r="J18" s="137"/>
      <c r="K18" s="260" t="str">
        <f>IF(J18="","",VLOOKUP(J18,SKU!E:M,2,0))</f>
        <v/>
      </c>
      <c r="L18" s="239" t="str">
        <f>IF(J18="","",VLOOKUP(J18,SKU!E:M,6,0))</f>
        <v/>
      </c>
      <c r="M18" s="135" t="s">
        <v>84</v>
      </c>
      <c r="N18" s="28">
        <f t="shared" si="0"/>
        <v>0</v>
      </c>
      <c r="O18" s="20">
        <f t="shared" si="1"/>
        <v>0</v>
      </c>
      <c r="P18" s="71">
        <f t="shared" ca="1" si="7"/>
        <v>0</v>
      </c>
      <c r="Q18" s="71">
        <f>IFERROR((($H18*$L18*$N18)-($H18*$L18*$O18))/1000,0)*(1-EXACT(M18,Lookups!$A$62))*(1-EXACT(M18,Lookups!$A$63))</f>
        <v>0</v>
      </c>
      <c r="R18" s="71">
        <f t="shared" ca="1" si="8"/>
        <v>0</v>
      </c>
      <c r="S18" s="71">
        <f t="shared" ca="1" si="9"/>
        <v>0</v>
      </c>
      <c r="T18" s="71">
        <f t="shared" si="10"/>
        <v>0</v>
      </c>
      <c r="U18" s="356">
        <f t="shared" ca="1" si="11"/>
        <v>0</v>
      </c>
      <c r="V18" s="356">
        <f t="shared" ca="1" si="12"/>
        <v>0</v>
      </c>
      <c r="W18" s="356">
        <f t="shared" si="13"/>
        <v>0</v>
      </c>
      <c r="X18" s="356">
        <f t="shared" si="14"/>
        <v>0</v>
      </c>
      <c r="Y18" s="72">
        <f>IF(AV18&gt;0,"NEEDED",IFERROR(IF('Project Summary'!$C$11="NH",(VLOOKUP(AH18,Lighting_All,6,0)+AO18),(VLOOKUP(AH18,Lighting_All,4,0)+AO18)),0)*H18)</f>
        <v>0</v>
      </c>
      <c r="Z18" s="261" t="str">
        <f t="shared" ca="1" si="15"/>
        <v/>
      </c>
      <c r="AA18" s="73">
        <f t="shared" ca="1" si="2"/>
        <v>0</v>
      </c>
      <c r="AC18" s="28" t="str">
        <f ca="1">IFERROR(OFFSET(INDEX(INDIRECT(VLOOKUP($C18,Lighting_Type_Exist_lu,2,0)),MATCH(Lighting!$D18,INDIRECT(VLOOKUP($C18,Lighting_Type_Exist_lu,2,0)),0),1),0,1),"")</f>
        <v/>
      </c>
      <c r="AD18" s="7" t="str">
        <f ca="1">IFERROR(OFFSET(INDEX(INDIRECT(VLOOKUP($C18,Lighting_Type_Exist_lu,2,0)),MATCH(Lighting!$D18,INDIRECT(VLOOKUP($C18,Lighting_Type_Exist_lu,2,0)),0),1),0,3),"")</f>
        <v/>
      </c>
      <c r="AE18" s="40" t="str">
        <f ca="1">IFERROR(OFFSET(INDEX(INDIRECT(VLOOKUP($C18,Lighting_Type_Exist_lu,2,0)),MATCH(Lighting!$D18,INDIRECT(VLOOKUP($C18,Lighting_Type_Exist_lu,2,0)),0),1),0,4),"")</f>
        <v/>
      </c>
      <c r="AF18" s="262">
        <f t="shared" ca="1" si="16"/>
        <v>0</v>
      </c>
      <c r="AH18" s="263" t="str">
        <f>IF(J18="","",VLOOKUP(J18,SKU!E:M,3,0))</f>
        <v/>
      </c>
      <c r="AI18" s="263">
        <f>_xlfn.IFNA(IF('Project Summary'!$C$11="NH",VLOOKUP(AH18,Lighting_All,5,0),VLOOKUP(AH18,Lighting_All,3,0)),"")</f>
        <v>0</v>
      </c>
      <c r="AJ18" s="264" t="str">
        <f t="shared" si="3"/>
        <v>NA</v>
      </c>
      <c r="AK18" s="265">
        <f>IFERROR(VLOOKUP(J18,SKU!E:L,7,),0)</f>
        <v>0</v>
      </c>
      <c r="AL18" s="92" t="str">
        <f>IFERROR(IF(J18="","",(VLOOKUP(AH18,Lookups!A:G,7,0)*H18)),"")</f>
        <v/>
      </c>
      <c r="AM18" s="92">
        <f t="shared" ca="1" si="17"/>
        <v>0</v>
      </c>
      <c r="AN18" s="92">
        <f t="shared" ca="1" si="18"/>
        <v>0</v>
      </c>
      <c r="AO18" s="92">
        <f>(1-EXACT(G18,M18))*IFERROR(IF('Project Summary'!$C$11="NH",VLOOKUP(M18,Lighting_All,6,0),VLOOKUP(M18,Lighting_All,4,0)),0)*(Q18&gt;0)*(1-EXACT(M18,Lookups!$A$62))*(1-EXACT(M18,Lookups!$A$63))</f>
        <v>0</v>
      </c>
      <c r="AP18" s="92">
        <f t="shared" si="4"/>
        <v>0</v>
      </c>
      <c r="AQ18" s="92" t="str">
        <f t="shared" ca="1" si="19"/>
        <v/>
      </c>
      <c r="AR18" s="92" t="str">
        <f ca="1">_xlfn.IFNA(VLOOKUP(AQ18,Recycling!$S$10:$T$35,2,0),"")</f>
        <v/>
      </c>
      <c r="AS18" s="266">
        <f t="shared" si="20"/>
        <v>0</v>
      </c>
      <c r="AT18" s="92">
        <f t="shared" si="21"/>
        <v>0</v>
      </c>
      <c r="AU18" s="92">
        <f>EXACT(G18,"None")*OR(EXACT(M18,Lookups!$A$62),EXACT(M18,Lookups!$A$63))</f>
        <v>0</v>
      </c>
      <c r="AV18" s="267">
        <f t="shared" si="22"/>
        <v>0</v>
      </c>
      <c r="AW18" s="267">
        <f>IFERROR(VLOOKUP(AH18,Lookups!A:B,2,0),0)</f>
        <v>0</v>
      </c>
      <c r="AX18" s="267">
        <f t="shared" si="23"/>
        <v>0</v>
      </c>
      <c r="AY18" s="92">
        <f t="shared" ca="1" si="24"/>
        <v>0</v>
      </c>
      <c r="AZ18" s="92">
        <f t="shared" si="5"/>
        <v>0</v>
      </c>
      <c r="BA18" s="92">
        <f t="shared" si="25"/>
        <v>0.504</v>
      </c>
      <c r="BB18" s="92">
        <f t="shared" si="26"/>
        <v>0.38900000000000001</v>
      </c>
      <c r="BC18" s="92">
        <v>0.13800000000000001</v>
      </c>
      <c r="BD18" s="92">
        <v>0.13400000000000001</v>
      </c>
      <c r="BE18" s="92">
        <f t="shared" si="6"/>
        <v>0</v>
      </c>
      <c r="BF18" s="92">
        <f t="shared" si="27"/>
        <v>0</v>
      </c>
    </row>
    <row r="19" spans="1:58" x14ac:dyDescent="0.35">
      <c r="A19" s="26"/>
      <c r="B19" s="76"/>
      <c r="C19" s="58"/>
      <c r="D19" s="468"/>
      <c r="E19" s="469"/>
      <c r="F19" s="237" t="str">
        <f ca="1">IFERROR(OFFSET(INDEX(INDIRECT(VLOOKUP($C19,Lighting_Type_Exist_lu,2,0)),MATCH(Lighting!$D19,INDIRECT(VLOOKUP($C19,Lighting_Type_Exist_lu,2,0)),0),1),0,2),"")</f>
        <v/>
      </c>
      <c r="G19" s="61" t="s">
        <v>84</v>
      </c>
      <c r="H19" s="74"/>
      <c r="I19" s="238" t="str">
        <f>IF(J19="","",VLOOKUP(J19,SKU!E:M,9,0))</f>
        <v/>
      </c>
      <c r="J19" s="137"/>
      <c r="K19" s="260" t="str">
        <f>IF(J19="","",VLOOKUP(J19,SKU!E:M,2,0))</f>
        <v/>
      </c>
      <c r="L19" s="239" t="str">
        <f>IF(J19="","",VLOOKUP(J19,SKU!E:M,6,0))</f>
        <v/>
      </c>
      <c r="M19" s="135" t="s">
        <v>84</v>
      </c>
      <c r="N19" s="28">
        <f t="shared" si="0"/>
        <v>0</v>
      </c>
      <c r="O19" s="20">
        <f t="shared" si="1"/>
        <v>0</v>
      </c>
      <c r="P19" s="71">
        <f t="shared" ca="1" si="7"/>
        <v>0</v>
      </c>
      <c r="Q19" s="71">
        <f>IFERROR((($H19*$L19*$N19)-($H19*$L19*$O19))/1000,0)*(1-EXACT(M19,Lookups!$A$62))*(1-EXACT(M19,Lookups!$A$63))</f>
        <v>0</v>
      </c>
      <c r="R19" s="71">
        <f t="shared" ca="1" si="8"/>
        <v>0</v>
      </c>
      <c r="S19" s="71">
        <f t="shared" ca="1" si="9"/>
        <v>0</v>
      </c>
      <c r="T19" s="71">
        <f t="shared" si="10"/>
        <v>0</v>
      </c>
      <c r="U19" s="356">
        <f t="shared" ca="1" si="11"/>
        <v>0</v>
      </c>
      <c r="V19" s="356">
        <f t="shared" ca="1" si="12"/>
        <v>0</v>
      </c>
      <c r="W19" s="356">
        <f t="shared" si="13"/>
        <v>0</v>
      </c>
      <c r="X19" s="356">
        <f t="shared" si="14"/>
        <v>0</v>
      </c>
      <c r="Y19" s="72">
        <f>IF(AV19&gt;0,"NEEDED",IFERROR(IF('Project Summary'!$C$11="NH",(VLOOKUP(AH19,Lighting_All,6,0)+AO19),(VLOOKUP(AH19,Lighting_All,4,0)+AO19)),0)*H19)</f>
        <v>0</v>
      </c>
      <c r="Z19" s="261" t="str">
        <f t="shared" ca="1" si="15"/>
        <v/>
      </c>
      <c r="AA19" s="73">
        <f t="shared" ca="1" si="2"/>
        <v>0</v>
      </c>
      <c r="AC19" s="28" t="str">
        <f ca="1">IFERROR(OFFSET(INDEX(INDIRECT(VLOOKUP($C19,Lighting_Type_Exist_lu,2,0)),MATCH(Lighting!$D19,INDIRECT(VLOOKUP($C19,Lighting_Type_Exist_lu,2,0)),0),1),0,1),"")</f>
        <v/>
      </c>
      <c r="AD19" s="7" t="str">
        <f ca="1">IFERROR(OFFSET(INDEX(INDIRECT(VLOOKUP($C19,Lighting_Type_Exist_lu,2,0)),MATCH(Lighting!$D19,INDIRECT(VLOOKUP($C19,Lighting_Type_Exist_lu,2,0)),0),1),0,3),"")</f>
        <v/>
      </c>
      <c r="AE19" s="40" t="str">
        <f ca="1">IFERROR(OFFSET(INDEX(INDIRECT(VLOOKUP($C19,Lighting_Type_Exist_lu,2,0)),MATCH(Lighting!$D19,INDIRECT(VLOOKUP($C19,Lighting_Type_Exist_lu,2,0)),0),1),0,4),"")</f>
        <v/>
      </c>
      <c r="AF19" s="262">
        <f t="shared" ca="1" si="16"/>
        <v>0</v>
      </c>
      <c r="AH19" s="263" t="str">
        <f>IF(J19="","",VLOOKUP(J19,SKU!E:M,3,0))</f>
        <v/>
      </c>
      <c r="AI19" s="263">
        <f>_xlfn.IFNA(IF('Project Summary'!$C$11="NH",VLOOKUP(AH19,Lighting_All,5,0),VLOOKUP(AH19,Lighting_All,3,0)),"")</f>
        <v>0</v>
      </c>
      <c r="AJ19" s="264" t="str">
        <f t="shared" si="3"/>
        <v>NA</v>
      </c>
      <c r="AK19" s="265">
        <f>IFERROR(VLOOKUP(J19,SKU!E:L,7,),0)</f>
        <v>0</v>
      </c>
      <c r="AL19" s="92" t="str">
        <f>IFERROR(IF(J19="","",(VLOOKUP(AH19,Lookups!A:G,7,0)*H19)),"")</f>
        <v/>
      </c>
      <c r="AM19" s="92">
        <f t="shared" ca="1" si="17"/>
        <v>0</v>
      </c>
      <c r="AN19" s="92">
        <f t="shared" ca="1" si="18"/>
        <v>0</v>
      </c>
      <c r="AO19" s="92">
        <f>(1-EXACT(G19,M19))*IFERROR(IF('Project Summary'!$C$11="NH",VLOOKUP(M19,Lighting_All,6,0),VLOOKUP(M19,Lighting_All,4,0)),0)*(Q19&gt;0)*(1-EXACT(M19,Lookups!$A$62))*(1-EXACT(M19,Lookups!$A$63))</f>
        <v>0</v>
      </c>
      <c r="AP19" s="92">
        <f t="shared" si="4"/>
        <v>0</v>
      </c>
      <c r="AQ19" s="92" t="str">
        <f t="shared" ca="1" si="19"/>
        <v/>
      </c>
      <c r="AR19" s="92" t="str">
        <f ca="1">_xlfn.IFNA(VLOOKUP(AQ19,Recycling!$S$10:$T$35,2,0),"")</f>
        <v/>
      </c>
      <c r="AS19" s="266">
        <f t="shared" si="20"/>
        <v>0</v>
      </c>
      <c r="AT19" s="92">
        <f t="shared" si="21"/>
        <v>0</v>
      </c>
      <c r="AU19" s="92">
        <f>EXACT(G19,"None")*OR(EXACT(M19,Lookups!$A$62),EXACT(M19,Lookups!$A$63))</f>
        <v>0</v>
      </c>
      <c r="AV19" s="267">
        <f t="shared" si="22"/>
        <v>0</v>
      </c>
      <c r="AW19" s="267">
        <f>IFERROR(VLOOKUP(AH19,Lookups!A:B,2,0),0)</f>
        <v>0</v>
      </c>
      <c r="AX19" s="267">
        <f t="shared" si="23"/>
        <v>0</v>
      </c>
      <c r="AY19" s="92">
        <f t="shared" ca="1" si="24"/>
        <v>0</v>
      </c>
      <c r="AZ19" s="92">
        <f t="shared" si="5"/>
        <v>0</v>
      </c>
      <c r="BA19" s="92">
        <f t="shared" si="25"/>
        <v>0.504</v>
      </c>
      <c r="BB19" s="92">
        <f t="shared" si="26"/>
        <v>0.38900000000000001</v>
      </c>
      <c r="BC19" s="92">
        <v>0.13800000000000001</v>
      </c>
      <c r="BD19" s="92">
        <v>0.13400000000000001</v>
      </c>
      <c r="BE19" s="92">
        <f t="shared" si="6"/>
        <v>0</v>
      </c>
      <c r="BF19" s="92">
        <f t="shared" si="27"/>
        <v>0</v>
      </c>
    </row>
    <row r="20" spans="1:58" x14ac:dyDescent="0.35">
      <c r="A20" s="26"/>
      <c r="B20" s="76"/>
      <c r="C20" s="59"/>
      <c r="D20" s="468"/>
      <c r="E20" s="469"/>
      <c r="F20" s="237" t="str">
        <f ca="1">IFERROR(OFFSET(INDEX(INDIRECT(VLOOKUP($C20,Lighting_Type_Exist_lu,2,0)),MATCH(Lighting!$D20,INDIRECT(VLOOKUP($C20,Lighting_Type_Exist_lu,2,0)),0),1),0,2),"")</f>
        <v/>
      </c>
      <c r="G20" s="61" t="s">
        <v>84</v>
      </c>
      <c r="H20" s="74"/>
      <c r="I20" s="238" t="str">
        <f>IF(J20="","",VLOOKUP(J20,SKU!E:M,9,0))</f>
        <v/>
      </c>
      <c r="J20" s="137"/>
      <c r="K20" s="260" t="str">
        <f>IF(J20="","",VLOOKUP(J20,SKU!E:M,2,0))</f>
        <v/>
      </c>
      <c r="L20" s="239" t="str">
        <f>IF(J20="","",VLOOKUP(J20,SKU!E:M,6,0))</f>
        <v/>
      </c>
      <c r="M20" s="135" t="s">
        <v>84</v>
      </c>
      <c r="N20" s="28">
        <f t="shared" si="0"/>
        <v>0</v>
      </c>
      <c r="O20" s="20">
        <f t="shared" si="1"/>
        <v>0</v>
      </c>
      <c r="P20" s="71">
        <f t="shared" ca="1" si="7"/>
        <v>0</v>
      </c>
      <c r="Q20" s="71">
        <f>IFERROR((($H20*$L20*$N20)-($H20*$L20*$O20))/1000,0)*(1-EXACT(M20,Lookups!$A$62))*(1-EXACT(M20,Lookups!$A$63))</f>
        <v>0</v>
      </c>
      <c r="R20" s="71">
        <f t="shared" ca="1" si="8"/>
        <v>0</v>
      </c>
      <c r="S20" s="71">
        <f t="shared" ca="1" si="9"/>
        <v>0</v>
      </c>
      <c r="T20" s="71">
        <f t="shared" si="10"/>
        <v>0</v>
      </c>
      <c r="U20" s="356">
        <f t="shared" ca="1" si="11"/>
        <v>0</v>
      </c>
      <c r="V20" s="356">
        <f t="shared" ca="1" si="12"/>
        <v>0</v>
      </c>
      <c r="W20" s="356">
        <f t="shared" si="13"/>
        <v>0</v>
      </c>
      <c r="X20" s="356">
        <f t="shared" si="14"/>
        <v>0</v>
      </c>
      <c r="Y20" s="72">
        <f>IF(AV20&gt;0,"NEEDED",IFERROR(IF('Project Summary'!$C$11="NH",(VLOOKUP(AH20,Lighting_All,6,0)+AO20),(VLOOKUP(AH20,Lighting_All,4,0)+AO20)),0)*H20)</f>
        <v>0</v>
      </c>
      <c r="Z20" s="261" t="str">
        <f t="shared" ca="1" si="15"/>
        <v/>
      </c>
      <c r="AA20" s="73">
        <f t="shared" ca="1" si="2"/>
        <v>0</v>
      </c>
      <c r="AC20" s="28" t="str">
        <f ca="1">IFERROR(OFFSET(INDEX(INDIRECT(VLOOKUP($C20,Lighting_Type_Exist_lu,2,0)),MATCH(Lighting!$D20,INDIRECT(VLOOKUP($C20,Lighting_Type_Exist_lu,2,0)),0),1),0,1),"")</f>
        <v/>
      </c>
      <c r="AD20" s="7" t="str">
        <f ca="1">IFERROR(OFFSET(INDEX(INDIRECT(VLOOKUP($C20,Lighting_Type_Exist_lu,2,0)),MATCH(Lighting!$D20,INDIRECT(VLOOKUP($C20,Lighting_Type_Exist_lu,2,0)),0),1),0,3),"")</f>
        <v/>
      </c>
      <c r="AE20" s="40" t="str">
        <f ca="1">IFERROR(OFFSET(INDEX(INDIRECT(VLOOKUP($C20,Lighting_Type_Exist_lu,2,0)),MATCH(Lighting!$D20,INDIRECT(VLOOKUP($C20,Lighting_Type_Exist_lu,2,0)),0),1),0,4),"")</f>
        <v/>
      </c>
      <c r="AF20" s="262">
        <f t="shared" ca="1" si="16"/>
        <v>0</v>
      </c>
      <c r="AH20" s="263" t="str">
        <f>IF(J20="","",VLOOKUP(J20,SKU!E:M,3,0))</f>
        <v/>
      </c>
      <c r="AI20" s="263">
        <f>_xlfn.IFNA(IF('Project Summary'!$C$11="NH",VLOOKUP(AH20,Lighting_All,5,0),VLOOKUP(AH20,Lighting_All,3,0)),"")</f>
        <v>0</v>
      </c>
      <c r="AJ20" s="264" t="str">
        <f t="shared" si="3"/>
        <v>NA</v>
      </c>
      <c r="AK20" s="265">
        <f>IFERROR(VLOOKUP(J20,SKU!E:L,7,),0)</f>
        <v>0</v>
      </c>
      <c r="AL20" s="92" t="str">
        <f>IFERROR(IF(J20="","",(VLOOKUP(AH20,Lookups!A:G,7,0)*H20)),"")</f>
        <v/>
      </c>
      <c r="AM20" s="92">
        <f t="shared" ca="1" si="17"/>
        <v>0</v>
      </c>
      <c r="AN20" s="92">
        <f t="shared" ca="1" si="18"/>
        <v>0</v>
      </c>
      <c r="AO20" s="92">
        <f>(1-EXACT(G20,M20))*IFERROR(IF('Project Summary'!$C$11="NH",VLOOKUP(M20,Lighting_All,6,0),VLOOKUP(M20,Lighting_All,4,0)),0)*(Q20&gt;0)*(1-EXACT(M20,Lookups!$A$62))*(1-EXACT(M20,Lookups!$A$63))</f>
        <v>0</v>
      </c>
      <c r="AP20" s="92">
        <f t="shared" si="4"/>
        <v>0</v>
      </c>
      <c r="AQ20" s="92" t="str">
        <f t="shared" ca="1" si="19"/>
        <v/>
      </c>
      <c r="AR20" s="92" t="str">
        <f ca="1">_xlfn.IFNA(VLOOKUP(AQ20,Recycling!$S$10:$T$35,2,0),"")</f>
        <v/>
      </c>
      <c r="AS20" s="266">
        <f t="shared" si="20"/>
        <v>0</v>
      </c>
      <c r="AT20" s="92">
        <f t="shared" si="21"/>
        <v>0</v>
      </c>
      <c r="AU20" s="92">
        <f>EXACT(G20,"None")*OR(EXACT(M20,Lookups!$A$62),EXACT(M20,Lookups!$A$63))</f>
        <v>0</v>
      </c>
      <c r="AV20" s="267">
        <f t="shared" si="22"/>
        <v>0</v>
      </c>
      <c r="AW20" s="267">
        <f>IFERROR(VLOOKUP(AH20,Lookups!A:B,2,0),0)</f>
        <v>0</v>
      </c>
      <c r="AX20" s="267">
        <f t="shared" si="23"/>
        <v>0</v>
      </c>
      <c r="AY20" s="92">
        <f t="shared" ca="1" si="24"/>
        <v>0</v>
      </c>
      <c r="AZ20" s="92">
        <f t="shared" si="5"/>
        <v>0</v>
      </c>
      <c r="BA20" s="92">
        <f t="shared" si="25"/>
        <v>0.504</v>
      </c>
      <c r="BB20" s="92">
        <f t="shared" si="26"/>
        <v>0.38900000000000001</v>
      </c>
      <c r="BC20" s="92">
        <v>0.13800000000000001</v>
      </c>
      <c r="BD20" s="92">
        <v>0.13400000000000001</v>
      </c>
      <c r="BE20" s="92">
        <f t="shared" si="6"/>
        <v>0</v>
      </c>
      <c r="BF20" s="92">
        <f t="shared" si="27"/>
        <v>0</v>
      </c>
    </row>
    <row r="21" spans="1:58" x14ac:dyDescent="0.35">
      <c r="A21" s="26"/>
      <c r="B21" s="76"/>
      <c r="C21" s="59"/>
      <c r="D21" s="468"/>
      <c r="E21" s="469"/>
      <c r="F21" s="237" t="str">
        <f ca="1">IFERROR(OFFSET(INDEX(INDIRECT(VLOOKUP($C21,Lighting_Type_Exist_lu,2,0)),MATCH(Lighting!$D21,INDIRECT(VLOOKUP($C21,Lighting_Type_Exist_lu,2,0)),0),1),0,2),"")</f>
        <v/>
      </c>
      <c r="G21" s="61" t="s">
        <v>84</v>
      </c>
      <c r="H21" s="74"/>
      <c r="I21" s="238" t="str">
        <f>IF(J21="","",VLOOKUP(J21,SKU!E:M,9,0))</f>
        <v/>
      </c>
      <c r="J21" s="137"/>
      <c r="K21" s="260" t="str">
        <f>IF(J21="","",VLOOKUP(J21,SKU!E:M,2,0))</f>
        <v/>
      </c>
      <c r="L21" s="239" t="str">
        <f>IF(J21="","",VLOOKUP(J21,SKU!E:M,6,0))</f>
        <v/>
      </c>
      <c r="M21" s="135" t="s">
        <v>84</v>
      </c>
      <c r="N21" s="28">
        <f t="shared" si="0"/>
        <v>0</v>
      </c>
      <c r="O21" s="20">
        <f t="shared" si="1"/>
        <v>0</v>
      </c>
      <c r="P21" s="71">
        <f t="shared" ca="1" si="7"/>
        <v>0</v>
      </c>
      <c r="Q21" s="71">
        <f>IFERROR((($H21*$L21*$N21)-($H21*$L21*$O21))/1000,0)*(1-EXACT(M21,Lookups!$A$62))*(1-EXACT(M21,Lookups!$A$63))</f>
        <v>0</v>
      </c>
      <c r="R21" s="71">
        <f t="shared" ca="1" si="8"/>
        <v>0</v>
      </c>
      <c r="S21" s="71">
        <f t="shared" ca="1" si="9"/>
        <v>0</v>
      </c>
      <c r="T21" s="71">
        <f t="shared" si="10"/>
        <v>0</v>
      </c>
      <c r="U21" s="356">
        <f t="shared" ca="1" si="11"/>
        <v>0</v>
      </c>
      <c r="V21" s="356">
        <f t="shared" ca="1" si="12"/>
        <v>0</v>
      </c>
      <c r="W21" s="356">
        <f t="shared" si="13"/>
        <v>0</v>
      </c>
      <c r="X21" s="356">
        <f t="shared" si="14"/>
        <v>0</v>
      </c>
      <c r="Y21" s="72">
        <f>IF(AV21&gt;0,"NEEDED",IFERROR(IF('Project Summary'!$C$11="NH",(VLOOKUP(AH21,Lighting_All,6,0)+AO21),(VLOOKUP(AH21,Lighting_All,4,0)+AO21)),0)*H21)</f>
        <v>0</v>
      </c>
      <c r="Z21" s="261" t="str">
        <f t="shared" ca="1" si="15"/>
        <v/>
      </c>
      <c r="AA21" s="73">
        <f t="shared" ca="1" si="2"/>
        <v>0</v>
      </c>
      <c r="AC21" s="28" t="str">
        <f ca="1">IFERROR(OFFSET(INDEX(INDIRECT(VLOOKUP($C21,Lighting_Type_Exist_lu,2,0)),MATCH(Lighting!$D21,INDIRECT(VLOOKUP($C21,Lighting_Type_Exist_lu,2,0)),0),1),0,1),"")</f>
        <v/>
      </c>
      <c r="AD21" s="7" t="str">
        <f ca="1">IFERROR(OFFSET(INDEX(INDIRECT(VLOOKUP($C21,Lighting_Type_Exist_lu,2,0)),MATCH(Lighting!$D21,INDIRECT(VLOOKUP($C21,Lighting_Type_Exist_lu,2,0)),0),1),0,3),"")</f>
        <v/>
      </c>
      <c r="AE21" s="40" t="str">
        <f ca="1">IFERROR(OFFSET(INDEX(INDIRECT(VLOOKUP($C21,Lighting_Type_Exist_lu,2,0)),MATCH(Lighting!$D21,INDIRECT(VLOOKUP($C21,Lighting_Type_Exist_lu,2,0)),0),1),0,4),"")</f>
        <v/>
      </c>
      <c r="AF21" s="262">
        <f t="shared" ca="1" si="16"/>
        <v>0</v>
      </c>
      <c r="AH21" s="263" t="str">
        <f>IF(J21="","",VLOOKUP(J21,SKU!E:M,3,0))</f>
        <v/>
      </c>
      <c r="AI21" s="263">
        <f>_xlfn.IFNA(IF('Project Summary'!$C$11="NH",VLOOKUP(AH21,Lighting_All,5,0),VLOOKUP(AH21,Lighting_All,3,0)),"")</f>
        <v>0</v>
      </c>
      <c r="AJ21" s="264" t="str">
        <f t="shared" si="3"/>
        <v>NA</v>
      </c>
      <c r="AK21" s="265">
        <f>IFERROR(VLOOKUP(J21,SKU!E:L,7,),0)</f>
        <v>0</v>
      </c>
      <c r="AL21" s="92" t="str">
        <f>IFERROR(IF(J21="","",(VLOOKUP(AH21,Lookups!A:G,7,0)*H21)),"")</f>
        <v/>
      </c>
      <c r="AM21" s="92">
        <f t="shared" ca="1" si="17"/>
        <v>0</v>
      </c>
      <c r="AN21" s="92">
        <f t="shared" ca="1" si="18"/>
        <v>0</v>
      </c>
      <c r="AO21" s="92">
        <f>(1-EXACT(G21,M21))*IFERROR(IF('Project Summary'!$C$11="NH",VLOOKUP(M21,Lighting_All,6,0),VLOOKUP(M21,Lighting_All,4,0)),0)*(Q21&gt;0)*(1-EXACT(M21,Lookups!$A$62))*(1-EXACT(M21,Lookups!$A$63))</f>
        <v>0</v>
      </c>
      <c r="AP21" s="92">
        <f t="shared" si="4"/>
        <v>0</v>
      </c>
      <c r="AQ21" s="92" t="str">
        <f t="shared" ca="1" si="19"/>
        <v/>
      </c>
      <c r="AR21" s="92" t="str">
        <f ca="1">_xlfn.IFNA(VLOOKUP(AQ21,Recycling!$S$10:$T$35,2,0),"")</f>
        <v/>
      </c>
      <c r="AS21" s="266">
        <f t="shared" si="20"/>
        <v>0</v>
      </c>
      <c r="AT21" s="92">
        <f t="shared" si="21"/>
        <v>0</v>
      </c>
      <c r="AU21" s="92">
        <f>EXACT(G21,"None")*OR(EXACT(M21,Lookups!$A$62),EXACT(M21,Lookups!$A$63))</f>
        <v>0</v>
      </c>
      <c r="AV21" s="267">
        <f t="shared" si="22"/>
        <v>0</v>
      </c>
      <c r="AW21" s="267">
        <f>IFERROR(VLOOKUP(AH21,Lookups!A:B,2,0),0)</f>
        <v>0</v>
      </c>
      <c r="AX21" s="267">
        <f t="shared" si="23"/>
        <v>0</v>
      </c>
      <c r="AY21" s="92">
        <f t="shared" ca="1" si="24"/>
        <v>0</v>
      </c>
      <c r="AZ21" s="92">
        <f t="shared" si="5"/>
        <v>0</v>
      </c>
      <c r="BA21" s="92">
        <f t="shared" si="25"/>
        <v>0.504</v>
      </c>
      <c r="BB21" s="92">
        <f t="shared" si="26"/>
        <v>0.38900000000000001</v>
      </c>
      <c r="BC21" s="92">
        <v>0.13800000000000001</v>
      </c>
      <c r="BD21" s="92">
        <v>0.13400000000000001</v>
      </c>
      <c r="BE21" s="92">
        <f t="shared" si="6"/>
        <v>0</v>
      </c>
      <c r="BF21" s="92">
        <f t="shared" si="27"/>
        <v>0</v>
      </c>
    </row>
    <row r="22" spans="1:58" x14ac:dyDescent="0.35">
      <c r="A22" s="26"/>
      <c r="B22" s="76"/>
      <c r="C22" s="59"/>
      <c r="D22" s="468"/>
      <c r="E22" s="469"/>
      <c r="F22" s="237" t="str">
        <f ca="1">IFERROR(OFFSET(INDEX(INDIRECT(VLOOKUP($C22,Lighting_Type_Exist_lu,2,0)),MATCH(Lighting!$D22,INDIRECT(VLOOKUP($C22,Lighting_Type_Exist_lu,2,0)),0),1),0,2),"")</f>
        <v/>
      </c>
      <c r="G22" s="61" t="s">
        <v>84</v>
      </c>
      <c r="H22" s="74"/>
      <c r="I22" s="238" t="str">
        <f>IF(J22="","",VLOOKUP(J22,SKU!E:M,9,0))</f>
        <v/>
      </c>
      <c r="J22" s="137"/>
      <c r="K22" s="260" t="str">
        <f>IF(J22="","",VLOOKUP(J22,SKU!E:M,2,0))</f>
        <v/>
      </c>
      <c r="L22" s="239" t="str">
        <f>IF(J22="","",VLOOKUP(J22,SKU!E:M,6,0))</f>
        <v/>
      </c>
      <c r="M22" s="135" t="s">
        <v>84</v>
      </c>
      <c r="N22" s="28">
        <f t="shared" si="0"/>
        <v>0</v>
      </c>
      <c r="O22" s="20">
        <f t="shared" si="1"/>
        <v>0</v>
      </c>
      <c r="P22" s="71">
        <f t="shared" ca="1" si="7"/>
        <v>0</v>
      </c>
      <c r="Q22" s="71">
        <f>IFERROR((($H22*$L22*$N22)-($H22*$L22*$O22))/1000,0)*(1-EXACT(M22,Lookups!$A$62))*(1-EXACT(M22,Lookups!$A$63))</f>
        <v>0</v>
      </c>
      <c r="R22" s="71">
        <f t="shared" ca="1" si="8"/>
        <v>0</v>
      </c>
      <c r="S22" s="71">
        <f t="shared" ca="1" si="9"/>
        <v>0</v>
      </c>
      <c r="T22" s="71">
        <f t="shared" si="10"/>
        <v>0</v>
      </c>
      <c r="U22" s="356">
        <f t="shared" ca="1" si="11"/>
        <v>0</v>
      </c>
      <c r="V22" s="356">
        <f t="shared" ca="1" si="12"/>
        <v>0</v>
      </c>
      <c r="W22" s="356">
        <f t="shared" si="13"/>
        <v>0</v>
      </c>
      <c r="X22" s="356">
        <f t="shared" si="14"/>
        <v>0</v>
      </c>
      <c r="Y22" s="72">
        <f>IF(AV22&gt;0,"NEEDED",IFERROR(IF('Project Summary'!$C$11="NH",(VLOOKUP(AH22,Lighting_All,6,0)+AO22),(VLOOKUP(AH22,Lighting_All,4,0)+AO22)),0)*H22)</f>
        <v>0</v>
      </c>
      <c r="Z22" s="261" t="str">
        <f t="shared" ca="1" si="15"/>
        <v/>
      </c>
      <c r="AA22" s="73">
        <f t="shared" ca="1" si="2"/>
        <v>0</v>
      </c>
      <c r="AC22" s="28" t="str">
        <f ca="1">IFERROR(OFFSET(INDEX(INDIRECT(VLOOKUP($C22,Lighting_Type_Exist_lu,2,0)),MATCH(Lighting!$D22,INDIRECT(VLOOKUP($C22,Lighting_Type_Exist_lu,2,0)),0),1),0,1),"")</f>
        <v/>
      </c>
      <c r="AD22" s="7" t="str">
        <f ca="1">IFERROR(OFFSET(INDEX(INDIRECT(VLOOKUP($C22,Lighting_Type_Exist_lu,2,0)),MATCH(Lighting!$D22,INDIRECT(VLOOKUP($C22,Lighting_Type_Exist_lu,2,0)),0),1),0,3),"")</f>
        <v/>
      </c>
      <c r="AE22" s="40" t="str">
        <f ca="1">IFERROR(OFFSET(INDEX(INDIRECT(VLOOKUP($C22,Lighting_Type_Exist_lu,2,0)),MATCH(Lighting!$D22,INDIRECT(VLOOKUP($C22,Lighting_Type_Exist_lu,2,0)),0),1),0,4),"")</f>
        <v/>
      </c>
      <c r="AF22" s="262">
        <f t="shared" ca="1" si="16"/>
        <v>0</v>
      </c>
      <c r="AH22" s="263" t="str">
        <f>IF(J22="","",VLOOKUP(J22,SKU!E:M,3,0))</f>
        <v/>
      </c>
      <c r="AI22" s="263">
        <f>_xlfn.IFNA(IF('Project Summary'!$C$11="NH",VLOOKUP(AH22,Lighting_All,5,0),VLOOKUP(AH22,Lighting_All,3,0)),"")</f>
        <v>0</v>
      </c>
      <c r="AJ22" s="264" t="str">
        <f t="shared" si="3"/>
        <v>NA</v>
      </c>
      <c r="AK22" s="265">
        <f>IFERROR(VLOOKUP(J22,SKU!E:L,7,),0)</f>
        <v>0</v>
      </c>
      <c r="AL22" s="92" t="str">
        <f>IFERROR(IF(J22="","",(VLOOKUP(AH22,Lookups!A:G,7,0)*H22)),"")</f>
        <v/>
      </c>
      <c r="AM22" s="92">
        <f t="shared" ca="1" si="17"/>
        <v>0</v>
      </c>
      <c r="AN22" s="92">
        <f t="shared" ca="1" si="18"/>
        <v>0</v>
      </c>
      <c r="AO22" s="92">
        <f>(1-EXACT(G22,M22))*IFERROR(IF('Project Summary'!$C$11="NH",VLOOKUP(M22,Lighting_All,6,0),VLOOKUP(M22,Lighting_All,4,0)),0)*(Q22&gt;0)*(1-EXACT(M22,Lookups!$A$62))*(1-EXACT(M22,Lookups!$A$63))</f>
        <v>0</v>
      </c>
      <c r="AP22" s="92">
        <f t="shared" si="4"/>
        <v>0</v>
      </c>
      <c r="AQ22" s="92" t="str">
        <f t="shared" ca="1" si="19"/>
        <v/>
      </c>
      <c r="AR22" s="92" t="str">
        <f ca="1">_xlfn.IFNA(VLOOKUP(AQ22,Recycling!$S$10:$T$35,2,0),"")</f>
        <v/>
      </c>
      <c r="AS22" s="266">
        <f t="shared" si="20"/>
        <v>0</v>
      </c>
      <c r="AT22" s="92">
        <f t="shared" si="21"/>
        <v>0</v>
      </c>
      <c r="AU22" s="92">
        <f>EXACT(G22,"None")*OR(EXACT(M22,Lookups!$A$62),EXACT(M22,Lookups!$A$63))</f>
        <v>0</v>
      </c>
      <c r="AV22" s="267">
        <f t="shared" si="22"/>
        <v>0</v>
      </c>
      <c r="AW22" s="267">
        <f>IFERROR(VLOOKUP(AH22,Lookups!A:B,2,0),0)</f>
        <v>0</v>
      </c>
      <c r="AX22" s="267">
        <f t="shared" si="23"/>
        <v>0</v>
      </c>
      <c r="AY22" s="92">
        <f t="shared" ca="1" si="24"/>
        <v>0</v>
      </c>
      <c r="AZ22" s="92">
        <f t="shared" si="5"/>
        <v>0</v>
      </c>
      <c r="BA22" s="92">
        <f t="shared" si="25"/>
        <v>0.504</v>
      </c>
      <c r="BB22" s="92">
        <f t="shared" si="26"/>
        <v>0.38900000000000001</v>
      </c>
      <c r="BC22" s="92">
        <v>0.13800000000000001</v>
      </c>
      <c r="BD22" s="92">
        <v>0.13400000000000001</v>
      </c>
      <c r="BE22" s="92">
        <f t="shared" si="6"/>
        <v>0</v>
      </c>
      <c r="BF22" s="92">
        <f t="shared" si="27"/>
        <v>0</v>
      </c>
    </row>
    <row r="23" spans="1:58" x14ac:dyDescent="0.35">
      <c r="A23" s="26"/>
      <c r="B23" s="76"/>
      <c r="C23" s="59"/>
      <c r="D23" s="468"/>
      <c r="E23" s="469"/>
      <c r="F23" s="237" t="str">
        <f ca="1">IFERROR(OFFSET(INDEX(INDIRECT(VLOOKUP($C23,Lighting_Type_Exist_lu,2,0)),MATCH(Lighting!$D23,INDIRECT(VLOOKUP($C23,Lighting_Type_Exist_lu,2,0)),0),1),0,2),"")</f>
        <v/>
      </c>
      <c r="G23" s="61" t="s">
        <v>84</v>
      </c>
      <c r="H23" s="74"/>
      <c r="I23" s="238" t="str">
        <f>IF(J23="","",VLOOKUP(J23,SKU!E:M,9,0))</f>
        <v/>
      </c>
      <c r="J23" s="137"/>
      <c r="K23" s="260" t="str">
        <f>IF(J23="","",VLOOKUP(J23,SKU!E:M,2,0))</f>
        <v/>
      </c>
      <c r="L23" s="239" t="str">
        <f>IF(J23="","",VLOOKUP(J23,SKU!E:M,6,0))</f>
        <v/>
      </c>
      <c r="M23" s="135" t="s">
        <v>84</v>
      </c>
      <c r="N23" s="28">
        <f t="shared" si="0"/>
        <v>0</v>
      </c>
      <c r="O23" s="20">
        <f t="shared" si="1"/>
        <v>0</v>
      </c>
      <c r="P23" s="71">
        <f t="shared" ca="1" si="7"/>
        <v>0</v>
      </c>
      <c r="Q23" s="71">
        <f>IFERROR((($H23*$L23*$N23)-($H23*$L23*$O23))/1000,0)*(1-EXACT(M23,Lookups!$A$62))*(1-EXACT(M23,Lookups!$A$63))</f>
        <v>0</v>
      </c>
      <c r="R23" s="71">
        <f t="shared" ca="1" si="8"/>
        <v>0</v>
      </c>
      <c r="S23" s="71">
        <f t="shared" ca="1" si="9"/>
        <v>0</v>
      </c>
      <c r="T23" s="71">
        <f t="shared" si="10"/>
        <v>0</v>
      </c>
      <c r="U23" s="356">
        <f t="shared" ca="1" si="11"/>
        <v>0</v>
      </c>
      <c r="V23" s="356">
        <f t="shared" ca="1" si="12"/>
        <v>0</v>
      </c>
      <c r="W23" s="356">
        <f t="shared" si="13"/>
        <v>0</v>
      </c>
      <c r="X23" s="356">
        <f t="shared" si="14"/>
        <v>0</v>
      </c>
      <c r="Y23" s="72">
        <f>IF(AV23&gt;0,"NEEDED",IFERROR(IF('Project Summary'!$C$11="NH",(VLOOKUP(AH23,Lighting_All,6,0)+AO23),(VLOOKUP(AH23,Lighting_All,4,0)+AO23)),0)*H23)</f>
        <v>0</v>
      </c>
      <c r="Z23" s="261" t="str">
        <f t="shared" ca="1" si="15"/>
        <v/>
      </c>
      <c r="AA23" s="73">
        <f t="shared" ca="1" si="2"/>
        <v>0</v>
      </c>
      <c r="AC23" s="28" t="str">
        <f ca="1">IFERROR(OFFSET(INDEX(INDIRECT(VLOOKUP($C23,Lighting_Type_Exist_lu,2,0)),MATCH(Lighting!$D23,INDIRECT(VLOOKUP($C23,Lighting_Type_Exist_lu,2,0)),0),1),0,1),"")</f>
        <v/>
      </c>
      <c r="AD23" s="7" t="str">
        <f ca="1">IFERROR(OFFSET(INDEX(INDIRECT(VLOOKUP($C23,Lighting_Type_Exist_lu,2,0)),MATCH(Lighting!$D23,INDIRECT(VLOOKUP($C23,Lighting_Type_Exist_lu,2,0)),0),1),0,3),"")</f>
        <v/>
      </c>
      <c r="AE23" s="40" t="str">
        <f ca="1">IFERROR(OFFSET(INDEX(INDIRECT(VLOOKUP($C23,Lighting_Type_Exist_lu,2,0)),MATCH(Lighting!$D23,INDIRECT(VLOOKUP($C23,Lighting_Type_Exist_lu,2,0)),0),1),0,4),"")</f>
        <v/>
      </c>
      <c r="AF23" s="262">
        <f t="shared" ca="1" si="16"/>
        <v>0</v>
      </c>
      <c r="AH23" s="263" t="str">
        <f>IF(J23="","",VLOOKUP(J23,SKU!E:M,3,0))</f>
        <v/>
      </c>
      <c r="AI23" s="263">
        <f>_xlfn.IFNA(IF('Project Summary'!$C$11="NH",VLOOKUP(AH23,Lighting_All,5,0),VLOOKUP(AH23,Lighting_All,3,0)),"")</f>
        <v>0</v>
      </c>
      <c r="AJ23" s="264" t="str">
        <f t="shared" si="3"/>
        <v>NA</v>
      </c>
      <c r="AK23" s="265">
        <f>IFERROR(VLOOKUP(J23,SKU!E:L,7,),0)</f>
        <v>0</v>
      </c>
      <c r="AL23" s="92" t="str">
        <f>IFERROR(IF(J23="","",(VLOOKUP(AH23,Lookups!A:G,7,0)*H23)),"")</f>
        <v/>
      </c>
      <c r="AM23" s="92">
        <f t="shared" ca="1" si="17"/>
        <v>0</v>
      </c>
      <c r="AN23" s="92">
        <f t="shared" ca="1" si="18"/>
        <v>0</v>
      </c>
      <c r="AO23" s="92">
        <f>(1-EXACT(G23,M23))*IFERROR(IF('Project Summary'!$C$11="NH",VLOOKUP(M23,Lighting_All,6,0),VLOOKUP(M23,Lighting_All,4,0)),0)*(Q23&gt;0)*(1-EXACT(M23,Lookups!$A$62))*(1-EXACT(M23,Lookups!$A$63))</f>
        <v>0</v>
      </c>
      <c r="AP23" s="92">
        <f t="shared" si="4"/>
        <v>0</v>
      </c>
      <c r="AQ23" s="92" t="str">
        <f t="shared" ca="1" si="19"/>
        <v/>
      </c>
      <c r="AR23" s="92" t="str">
        <f ca="1">_xlfn.IFNA(VLOOKUP(AQ23,Recycling!$S$10:$T$35,2,0),"")</f>
        <v/>
      </c>
      <c r="AS23" s="266">
        <f t="shared" si="20"/>
        <v>0</v>
      </c>
      <c r="AT23" s="92">
        <f t="shared" si="21"/>
        <v>0</v>
      </c>
      <c r="AU23" s="92">
        <f>EXACT(G23,"None")*OR(EXACT(M23,Lookups!$A$62),EXACT(M23,Lookups!$A$63))</f>
        <v>0</v>
      </c>
      <c r="AV23" s="267">
        <f t="shared" si="22"/>
        <v>0</v>
      </c>
      <c r="AW23" s="267">
        <f>IFERROR(VLOOKUP(AH23,Lookups!A:B,2,0),0)</f>
        <v>0</v>
      </c>
      <c r="AX23" s="267">
        <f t="shared" si="23"/>
        <v>0</v>
      </c>
      <c r="AY23" s="92">
        <f t="shared" ca="1" si="24"/>
        <v>0</v>
      </c>
      <c r="AZ23" s="92">
        <f t="shared" si="5"/>
        <v>0</v>
      </c>
      <c r="BA23" s="92">
        <f t="shared" si="25"/>
        <v>0.504</v>
      </c>
      <c r="BB23" s="92">
        <f t="shared" si="26"/>
        <v>0.38900000000000001</v>
      </c>
      <c r="BC23" s="92">
        <v>0.13800000000000001</v>
      </c>
      <c r="BD23" s="92">
        <v>0.13400000000000001</v>
      </c>
      <c r="BE23" s="92">
        <f t="shared" si="6"/>
        <v>0</v>
      </c>
      <c r="BF23" s="92">
        <f t="shared" si="27"/>
        <v>0</v>
      </c>
    </row>
    <row r="24" spans="1:58" x14ac:dyDescent="0.35">
      <c r="A24" s="26"/>
      <c r="B24" s="76"/>
      <c r="C24" s="59"/>
      <c r="D24" s="468"/>
      <c r="E24" s="469"/>
      <c r="F24" s="237" t="str">
        <f ca="1">IFERROR(OFFSET(INDEX(INDIRECT(VLOOKUP($C24,Lighting_Type_Exist_lu,2,0)),MATCH(Lighting!$D24,INDIRECT(VLOOKUP($C24,Lighting_Type_Exist_lu,2,0)),0),1),0,2),"")</f>
        <v/>
      </c>
      <c r="G24" s="61" t="s">
        <v>84</v>
      </c>
      <c r="H24" s="74"/>
      <c r="I24" s="238" t="str">
        <f>IF(J24="","",VLOOKUP(J24,SKU!E:M,9,0))</f>
        <v/>
      </c>
      <c r="J24" s="137"/>
      <c r="K24" s="260" t="str">
        <f>IF(J24="","",VLOOKUP(J24,SKU!E:M,2,0))</f>
        <v/>
      </c>
      <c r="L24" s="239" t="str">
        <f>IF(J24="","",VLOOKUP(J24,SKU!E:M,6,0))</f>
        <v/>
      </c>
      <c r="M24" s="135" t="s">
        <v>84</v>
      </c>
      <c r="N24" s="28">
        <f t="shared" si="0"/>
        <v>0</v>
      </c>
      <c r="O24" s="20">
        <f t="shared" si="1"/>
        <v>0</v>
      </c>
      <c r="P24" s="71">
        <f t="shared" ca="1" si="7"/>
        <v>0</v>
      </c>
      <c r="Q24" s="71">
        <f>IFERROR((($H24*$L24*$N24)-($H24*$L24*$O24))/1000,0)*(1-EXACT(M24,Lookups!$A$62))*(1-EXACT(M24,Lookups!$A$63))</f>
        <v>0</v>
      </c>
      <c r="R24" s="71">
        <f t="shared" ca="1" si="8"/>
        <v>0</v>
      </c>
      <c r="S24" s="71">
        <f t="shared" ca="1" si="9"/>
        <v>0</v>
      </c>
      <c r="T24" s="71">
        <f t="shared" si="10"/>
        <v>0</v>
      </c>
      <c r="U24" s="356">
        <f t="shared" ca="1" si="11"/>
        <v>0</v>
      </c>
      <c r="V24" s="356">
        <f t="shared" ca="1" si="12"/>
        <v>0</v>
      </c>
      <c r="W24" s="356">
        <f t="shared" si="13"/>
        <v>0</v>
      </c>
      <c r="X24" s="356">
        <f t="shared" si="14"/>
        <v>0</v>
      </c>
      <c r="Y24" s="72">
        <f>IF(AV24&gt;0,"NEEDED",IFERROR(IF('Project Summary'!$C$11="NH",(VLOOKUP(AH24,Lighting_All,6,0)+AO24),(VLOOKUP(AH24,Lighting_All,4,0)+AO24)),0)*H24)</f>
        <v>0</v>
      </c>
      <c r="Z24" s="261" t="str">
        <f t="shared" ca="1" si="15"/>
        <v/>
      </c>
      <c r="AA24" s="73">
        <f t="shared" ca="1" si="2"/>
        <v>0</v>
      </c>
      <c r="AC24" s="28" t="str">
        <f ca="1">IFERROR(OFFSET(INDEX(INDIRECT(VLOOKUP($C24,Lighting_Type_Exist_lu,2,0)),MATCH(Lighting!$D24,INDIRECT(VLOOKUP($C24,Lighting_Type_Exist_lu,2,0)),0),1),0,1),"")</f>
        <v/>
      </c>
      <c r="AD24" s="7" t="str">
        <f ca="1">IFERROR(OFFSET(INDEX(INDIRECT(VLOOKUP($C24,Lighting_Type_Exist_lu,2,0)),MATCH(Lighting!$D24,INDIRECT(VLOOKUP($C24,Lighting_Type_Exist_lu,2,0)),0),1),0,3),"")</f>
        <v/>
      </c>
      <c r="AE24" s="40" t="str">
        <f ca="1">IFERROR(OFFSET(INDEX(INDIRECT(VLOOKUP($C24,Lighting_Type_Exist_lu,2,0)),MATCH(Lighting!$D24,INDIRECT(VLOOKUP($C24,Lighting_Type_Exist_lu,2,0)),0),1),0,4),"")</f>
        <v/>
      </c>
      <c r="AF24" s="262">
        <f t="shared" ca="1" si="16"/>
        <v>0</v>
      </c>
      <c r="AH24" s="263" t="str">
        <f>IF(J24="","",VLOOKUP(J24,SKU!E:M,3,0))</f>
        <v/>
      </c>
      <c r="AI24" s="263">
        <f>_xlfn.IFNA(IF('Project Summary'!$C$11="NH",VLOOKUP(AH24,Lighting_All,5,0),VLOOKUP(AH24,Lighting_All,3,0)),"")</f>
        <v>0</v>
      </c>
      <c r="AJ24" s="264" t="str">
        <f t="shared" si="3"/>
        <v>NA</v>
      </c>
      <c r="AK24" s="265">
        <f>IFERROR(VLOOKUP(J24,SKU!E:L,7,),0)</f>
        <v>0</v>
      </c>
      <c r="AL24" s="92" t="str">
        <f>IFERROR(IF(J24="","",(VLOOKUP(AH24,Lookups!A:G,7,0)*H24)),"")</f>
        <v/>
      </c>
      <c r="AM24" s="92">
        <f t="shared" ca="1" si="17"/>
        <v>0</v>
      </c>
      <c r="AN24" s="92">
        <f t="shared" ca="1" si="18"/>
        <v>0</v>
      </c>
      <c r="AO24" s="92">
        <f>(1-EXACT(G24,M24))*IFERROR(IF('Project Summary'!$C$11="NH",VLOOKUP(M24,Lighting_All,6,0),VLOOKUP(M24,Lighting_All,4,0)),0)*(Q24&gt;0)*(1-EXACT(M24,Lookups!$A$62))*(1-EXACT(M24,Lookups!$A$63))</f>
        <v>0</v>
      </c>
      <c r="AP24" s="92">
        <f t="shared" si="4"/>
        <v>0</v>
      </c>
      <c r="AQ24" s="92" t="str">
        <f t="shared" ca="1" si="19"/>
        <v/>
      </c>
      <c r="AR24" s="92" t="str">
        <f ca="1">_xlfn.IFNA(VLOOKUP(AQ24,Recycling!$S$10:$T$35,2,0),"")</f>
        <v/>
      </c>
      <c r="AS24" s="266">
        <f t="shared" si="20"/>
        <v>0</v>
      </c>
      <c r="AT24" s="92">
        <f t="shared" si="21"/>
        <v>0</v>
      </c>
      <c r="AU24" s="92">
        <f>EXACT(G24,"None")*OR(EXACT(M24,Lookups!$A$62),EXACT(M24,Lookups!$A$63))</f>
        <v>0</v>
      </c>
      <c r="AV24" s="267">
        <f t="shared" si="22"/>
        <v>0</v>
      </c>
      <c r="AW24" s="267">
        <f>IFERROR(VLOOKUP(AH24,Lookups!A:B,2,0),0)</f>
        <v>0</v>
      </c>
      <c r="AX24" s="267">
        <f t="shared" si="23"/>
        <v>0</v>
      </c>
      <c r="AY24" s="92">
        <f t="shared" ca="1" si="24"/>
        <v>0</v>
      </c>
      <c r="AZ24" s="92">
        <f t="shared" si="5"/>
        <v>0</v>
      </c>
      <c r="BA24" s="92">
        <f t="shared" si="25"/>
        <v>0.504</v>
      </c>
      <c r="BB24" s="92">
        <f t="shared" si="26"/>
        <v>0.38900000000000001</v>
      </c>
      <c r="BC24" s="92">
        <v>0.13800000000000001</v>
      </c>
      <c r="BD24" s="92">
        <v>0.13400000000000001</v>
      </c>
      <c r="BE24" s="92">
        <f t="shared" si="6"/>
        <v>0</v>
      </c>
      <c r="BF24" s="92">
        <f t="shared" si="27"/>
        <v>0</v>
      </c>
    </row>
    <row r="25" spans="1:58" x14ac:dyDescent="0.35">
      <c r="A25" s="26"/>
      <c r="B25" s="76"/>
      <c r="C25" s="59"/>
      <c r="D25" s="468"/>
      <c r="E25" s="469"/>
      <c r="F25" s="237" t="str">
        <f ca="1">IFERROR(OFFSET(INDEX(INDIRECT(VLOOKUP($C25,Lighting_Type_Exist_lu,2,0)),MATCH(Lighting!$D25,INDIRECT(VLOOKUP($C25,Lighting_Type_Exist_lu,2,0)),0),1),0,2),"")</f>
        <v/>
      </c>
      <c r="G25" s="61" t="s">
        <v>84</v>
      </c>
      <c r="H25" s="74"/>
      <c r="I25" s="238" t="str">
        <f>IF(J25="","",VLOOKUP(J25,SKU!E:M,9,0))</f>
        <v/>
      </c>
      <c r="J25" s="137"/>
      <c r="K25" s="260" t="str">
        <f>IF(J25="","",VLOOKUP(J25,SKU!E:M,2,0))</f>
        <v/>
      </c>
      <c r="L25" s="239" t="str">
        <f>IF(J25="","",VLOOKUP(J25,SKU!E:M,6,0))</f>
        <v/>
      </c>
      <c r="M25" s="135" t="s">
        <v>84</v>
      </c>
      <c r="N25" s="28">
        <f t="shared" si="0"/>
        <v>0</v>
      </c>
      <c r="O25" s="20">
        <f t="shared" si="1"/>
        <v>0</v>
      </c>
      <c r="P25" s="71">
        <f t="shared" ca="1" si="7"/>
        <v>0</v>
      </c>
      <c r="Q25" s="71">
        <f>IFERROR((($H25*$L25*$N25)-($H25*$L25*$O25))/1000,0)*(1-EXACT(M25,Lookups!$A$62))*(1-EXACT(M25,Lookups!$A$63))</f>
        <v>0</v>
      </c>
      <c r="R25" s="71">
        <f t="shared" ca="1" si="8"/>
        <v>0</v>
      </c>
      <c r="S25" s="71">
        <f t="shared" ca="1" si="9"/>
        <v>0</v>
      </c>
      <c r="T25" s="71">
        <f t="shared" si="10"/>
        <v>0</v>
      </c>
      <c r="U25" s="356">
        <f t="shared" ca="1" si="11"/>
        <v>0</v>
      </c>
      <c r="V25" s="356">
        <f t="shared" ca="1" si="12"/>
        <v>0</v>
      </c>
      <c r="W25" s="356">
        <f t="shared" si="13"/>
        <v>0</v>
      </c>
      <c r="X25" s="356">
        <f t="shared" si="14"/>
        <v>0</v>
      </c>
      <c r="Y25" s="72">
        <f>IF(AV25&gt;0,"NEEDED",IFERROR(IF('Project Summary'!$C$11="NH",(VLOOKUP(AH25,Lighting_All,6,0)+AO25),(VLOOKUP(AH25,Lighting_All,4,0)+AO25)),0)*H25)</f>
        <v>0</v>
      </c>
      <c r="Z25" s="261" t="str">
        <f t="shared" ca="1" si="15"/>
        <v/>
      </c>
      <c r="AA25" s="73">
        <f t="shared" ca="1" si="2"/>
        <v>0</v>
      </c>
      <c r="AC25" s="28" t="str">
        <f ca="1">IFERROR(OFFSET(INDEX(INDIRECT(VLOOKUP($C25,Lighting_Type_Exist_lu,2,0)),MATCH(Lighting!$D25,INDIRECT(VLOOKUP($C25,Lighting_Type_Exist_lu,2,0)),0),1),0,1),"")</f>
        <v/>
      </c>
      <c r="AD25" s="7" t="str">
        <f ca="1">IFERROR(OFFSET(INDEX(INDIRECT(VLOOKUP($C25,Lighting_Type_Exist_lu,2,0)),MATCH(Lighting!$D25,INDIRECT(VLOOKUP($C25,Lighting_Type_Exist_lu,2,0)),0),1),0,3),"")</f>
        <v/>
      </c>
      <c r="AE25" s="40" t="str">
        <f ca="1">IFERROR(OFFSET(INDEX(INDIRECT(VLOOKUP($C25,Lighting_Type_Exist_lu,2,0)),MATCH(Lighting!$D25,INDIRECT(VLOOKUP($C25,Lighting_Type_Exist_lu,2,0)),0),1),0,4),"")</f>
        <v/>
      </c>
      <c r="AF25" s="262">
        <f t="shared" ca="1" si="16"/>
        <v>0</v>
      </c>
      <c r="AH25" s="263" t="str">
        <f>IF(J25="","",VLOOKUP(J25,SKU!E:M,3,0))</f>
        <v/>
      </c>
      <c r="AI25" s="263">
        <f>_xlfn.IFNA(IF('Project Summary'!$C$11="NH",VLOOKUP(AH25,Lighting_All,5,0),VLOOKUP(AH25,Lighting_All,3,0)),"")</f>
        <v>0</v>
      </c>
      <c r="AJ25" s="264" t="str">
        <f t="shared" si="3"/>
        <v>NA</v>
      </c>
      <c r="AK25" s="265">
        <f>IFERROR(VLOOKUP(J25,SKU!E:L,7,),0)</f>
        <v>0</v>
      </c>
      <c r="AL25" s="92" t="str">
        <f>IFERROR(IF(J25="","",(VLOOKUP(AH25,Lookups!A:G,7,0)*H25)),"")</f>
        <v/>
      </c>
      <c r="AM25" s="92">
        <f t="shared" ca="1" si="17"/>
        <v>0</v>
      </c>
      <c r="AN25" s="92">
        <f t="shared" ca="1" si="18"/>
        <v>0</v>
      </c>
      <c r="AO25" s="92">
        <f>(1-EXACT(G25,M25))*IFERROR(IF('Project Summary'!$C$11="NH",VLOOKUP(M25,Lighting_All,6,0),VLOOKUP(M25,Lighting_All,4,0)),0)*(Q25&gt;0)*(1-EXACT(M25,Lookups!$A$62))*(1-EXACT(M25,Lookups!$A$63))</f>
        <v>0</v>
      </c>
      <c r="AP25" s="92">
        <f t="shared" si="4"/>
        <v>0</v>
      </c>
      <c r="AQ25" s="92" t="str">
        <f t="shared" ca="1" si="19"/>
        <v/>
      </c>
      <c r="AR25" s="92" t="str">
        <f ca="1">_xlfn.IFNA(VLOOKUP(AQ25,Recycling!$S$10:$T$35,2,0),"")</f>
        <v/>
      </c>
      <c r="AS25" s="266">
        <f t="shared" si="20"/>
        <v>0</v>
      </c>
      <c r="AT25" s="92">
        <f t="shared" si="21"/>
        <v>0</v>
      </c>
      <c r="AU25" s="92">
        <f>EXACT(G25,"None")*OR(EXACT(M25,Lookups!$A$62),EXACT(M25,Lookups!$A$63))</f>
        <v>0</v>
      </c>
      <c r="AV25" s="267">
        <f t="shared" si="22"/>
        <v>0</v>
      </c>
      <c r="AW25" s="267">
        <f>IFERROR(VLOOKUP(AH25,Lookups!A:B,2,0),0)</f>
        <v>0</v>
      </c>
      <c r="AX25" s="267">
        <f t="shared" si="23"/>
        <v>0</v>
      </c>
      <c r="AY25" s="92">
        <f t="shared" ca="1" si="24"/>
        <v>0</v>
      </c>
      <c r="AZ25" s="92">
        <f t="shared" si="5"/>
        <v>0</v>
      </c>
      <c r="BA25" s="92">
        <f t="shared" si="25"/>
        <v>0.504</v>
      </c>
      <c r="BB25" s="92">
        <f t="shared" si="26"/>
        <v>0.38900000000000001</v>
      </c>
      <c r="BC25" s="92">
        <v>0.13800000000000001</v>
      </c>
      <c r="BD25" s="92">
        <v>0.13400000000000001</v>
      </c>
      <c r="BE25" s="92">
        <f t="shared" si="6"/>
        <v>0</v>
      </c>
      <c r="BF25" s="92">
        <f t="shared" si="27"/>
        <v>0</v>
      </c>
    </row>
    <row r="26" spans="1:58" x14ac:dyDescent="0.35">
      <c r="A26" s="26"/>
      <c r="B26" s="76"/>
      <c r="C26" s="59"/>
      <c r="D26" s="468"/>
      <c r="E26" s="469"/>
      <c r="F26" s="237" t="str">
        <f ca="1">IFERROR(OFFSET(INDEX(INDIRECT(VLOOKUP($C26,Lighting_Type_Exist_lu,2,0)),MATCH(Lighting!$D26,INDIRECT(VLOOKUP($C26,Lighting_Type_Exist_lu,2,0)),0),1),0,2),"")</f>
        <v/>
      </c>
      <c r="G26" s="61" t="s">
        <v>84</v>
      </c>
      <c r="H26" s="74"/>
      <c r="I26" s="238" t="str">
        <f>IF(J26="","",VLOOKUP(J26,SKU!E:M,9,0))</f>
        <v/>
      </c>
      <c r="J26" s="137"/>
      <c r="K26" s="260" t="str">
        <f>IF(J26="","",VLOOKUP(J26,SKU!E:M,2,0))</f>
        <v/>
      </c>
      <c r="L26" s="239" t="str">
        <f>IF(J26="","",VLOOKUP(J26,SKU!E:M,6,0))</f>
        <v/>
      </c>
      <c r="M26" s="135" t="s">
        <v>84</v>
      </c>
      <c r="N26" s="28">
        <f t="shared" si="0"/>
        <v>0</v>
      </c>
      <c r="O26" s="20">
        <f t="shared" si="1"/>
        <v>0</v>
      </c>
      <c r="P26" s="71">
        <f t="shared" ca="1" si="7"/>
        <v>0</v>
      </c>
      <c r="Q26" s="71">
        <f>IFERROR((($H26*$L26*$N26)-($H26*$L26*$O26))/1000,0)*(1-EXACT(M26,Lookups!$A$62))*(1-EXACT(M26,Lookups!$A$63))</f>
        <v>0</v>
      </c>
      <c r="R26" s="71">
        <f t="shared" ca="1" si="8"/>
        <v>0</v>
      </c>
      <c r="S26" s="71">
        <f t="shared" ca="1" si="9"/>
        <v>0</v>
      </c>
      <c r="T26" s="71">
        <f t="shared" si="10"/>
        <v>0</v>
      </c>
      <c r="U26" s="356">
        <f t="shared" ca="1" si="11"/>
        <v>0</v>
      </c>
      <c r="V26" s="356">
        <f t="shared" ca="1" si="12"/>
        <v>0</v>
      </c>
      <c r="W26" s="356">
        <f t="shared" si="13"/>
        <v>0</v>
      </c>
      <c r="X26" s="356">
        <f t="shared" si="14"/>
        <v>0</v>
      </c>
      <c r="Y26" s="72">
        <f>IF(AV26&gt;0,"NEEDED",IFERROR(IF('Project Summary'!$C$11="NH",(VLOOKUP(AH26,Lighting_All,6,0)+AO26),(VLOOKUP(AH26,Lighting_All,4,0)+AO26)),0)*H26)</f>
        <v>0</v>
      </c>
      <c r="Z26" s="261" t="str">
        <f t="shared" ca="1" si="15"/>
        <v/>
      </c>
      <c r="AA26" s="73">
        <f t="shared" ca="1" si="2"/>
        <v>0</v>
      </c>
      <c r="AC26" s="28" t="str">
        <f ca="1">IFERROR(OFFSET(INDEX(INDIRECT(VLOOKUP($C26,Lighting_Type_Exist_lu,2,0)),MATCH(Lighting!$D26,INDIRECT(VLOOKUP($C26,Lighting_Type_Exist_lu,2,0)),0),1),0,1),"")</f>
        <v/>
      </c>
      <c r="AD26" s="7" t="str">
        <f ca="1">IFERROR(OFFSET(INDEX(INDIRECT(VLOOKUP($C26,Lighting_Type_Exist_lu,2,0)),MATCH(Lighting!$D26,INDIRECT(VLOOKUP($C26,Lighting_Type_Exist_lu,2,0)),0),1),0,3),"")</f>
        <v/>
      </c>
      <c r="AE26" s="40" t="str">
        <f ca="1">IFERROR(OFFSET(INDEX(INDIRECT(VLOOKUP($C26,Lighting_Type_Exist_lu,2,0)),MATCH(Lighting!$D26,INDIRECT(VLOOKUP($C26,Lighting_Type_Exist_lu,2,0)),0),1),0,4),"")</f>
        <v/>
      </c>
      <c r="AF26" s="262">
        <f t="shared" ca="1" si="16"/>
        <v>0</v>
      </c>
      <c r="AH26" s="263" t="str">
        <f>IF(J26="","",VLOOKUP(J26,SKU!E:M,3,0))</f>
        <v/>
      </c>
      <c r="AI26" s="263">
        <f>_xlfn.IFNA(IF('Project Summary'!$C$11="NH",VLOOKUP(AH26,Lighting_All,5,0),VLOOKUP(AH26,Lighting_All,3,0)),"")</f>
        <v>0</v>
      </c>
      <c r="AJ26" s="264" t="str">
        <f t="shared" si="3"/>
        <v>NA</v>
      </c>
      <c r="AK26" s="265">
        <f>IFERROR(VLOOKUP(J26,SKU!E:L,7,),0)</f>
        <v>0</v>
      </c>
      <c r="AL26" s="92" t="str">
        <f>IFERROR(IF(J26="","",(VLOOKUP(AH26,Lookups!A:G,7,0)*H26)),"")</f>
        <v/>
      </c>
      <c r="AM26" s="92">
        <f t="shared" ca="1" si="17"/>
        <v>0</v>
      </c>
      <c r="AN26" s="92">
        <f t="shared" ca="1" si="18"/>
        <v>0</v>
      </c>
      <c r="AO26" s="92">
        <f>(1-EXACT(G26,M26))*IFERROR(IF('Project Summary'!$C$11="NH",VLOOKUP(M26,Lighting_All,6,0),VLOOKUP(M26,Lighting_All,4,0)),0)*(Q26&gt;0)*(1-EXACT(M26,Lookups!$A$62))*(1-EXACT(M26,Lookups!$A$63))</f>
        <v>0</v>
      </c>
      <c r="AP26" s="92">
        <f t="shared" si="4"/>
        <v>0</v>
      </c>
      <c r="AQ26" s="92" t="str">
        <f t="shared" ca="1" si="19"/>
        <v/>
      </c>
      <c r="AR26" s="92" t="str">
        <f ca="1">_xlfn.IFNA(VLOOKUP(AQ26,Recycling!$S$10:$T$35,2,0),"")</f>
        <v/>
      </c>
      <c r="AS26" s="266">
        <f t="shared" si="20"/>
        <v>0</v>
      </c>
      <c r="AT26" s="92">
        <f t="shared" si="21"/>
        <v>0</v>
      </c>
      <c r="AU26" s="92">
        <f>EXACT(G26,"None")*OR(EXACT(M26,Lookups!$A$62),EXACT(M26,Lookups!$A$63))</f>
        <v>0</v>
      </c>
      <c r="AV26" s="267">
        <f t="shared" si="22"/>
        <v>0</v>
      </c>
      <c r="AW26" s="267">
        <f>IFERROR(VLOOKUP(AH26,Lookups!A:B,2,0),0)</f>
        <v>0</v>
      </c>
      <c r="AX26" s="267">
        <f t="shared" si="23"/>
        <v>0</v>
      </c>
      <c r="AY26" s="92">
        <f t="shared" ca="1" si="24"/>
        <v>0</v>
      </c>
      <c r="AZ26" s="92">
        <f t="shared" si="5"/>
        <v>0</v>
      </c>
      <c r="BA26" s="92">
        <f t="shared" si="25"/>
        <v>0.504</v>
      </c>
      <c r="BB26" s="92">
        <f t="shared" si="26"/>
        <v>0.38900000000000001</v>
      </c>
      <c r="BC26" s="92">
        <v>0.13800000000000001</v>
      </c>
      <c r="BD26" s="92">
        <v>0.13400000000000001</v>
      </c>
      <c r="BE26" s="92">
        <f t="shared" si="6"/>
        <v>0</v>
      </c>
      <c r="BF26" s="92">
        <f t="shared" si="27"/>
        <v>0</v>
      </c>
    </row>
    <row r="27" spans="1:58" x14ac:dyDescent="0.35">
      <c r="A27" s="26"/>
      <c r="B27" s="76"/>
      <c r="C27" s="59"/>
      <c r="D27" s="468"/>
      <c r="E27" s="469"/>
      <c r="F27" s="237" t="str">
        <f ca="1">IFERROR(OFFSET(INDEX(INDIRECT(VLOOKUP($C27,Lighting_Type_Exist_lu,2,0)),MATCH(Lighting!$D27,INDIRECT(VLOOKUP($C27,Lighting_Type_Exist_lu,2,0)),0),1),0,2),"")</f>
        <v/>
      </c>
      <c r="G27" s="61" t="s">
        <v>84</v>
      </c>
      <c r="H27" s="74"/>
      <c r="I27" s="238" t="str">
        <f>IF(J27="","",VLOOKUP(J27,SKU!E:M,9,0))</f>
        <v/>
      </c>
      <c r="J27" s="137"/>
      <c r="K27" s="260" t="str">
        <f>IF(J27="","",VLOOKUP(J27,SKU!E:M,2,0))</f>
        <v/>
      </c>
      <c r="L27" s="239" t="str">
        <f>IF(J27="","",VLOOKUP(J27,SKU!E:M,6,0))</f>
        <v/>
      </c>
      <c r="M27" s="135" t="s">
        <v>84</v>
      </c>
      <c r="N27" s="28">
        <f t="shared" si="0"/>
        <v>0</v>
      </c>
      <c r="O27" s="20">
        <f t="shared" si="1"/>
        <v>0</v>
      </c>
      <c r="P27" s="71">
        <f t="shared" ca="1" si="7"/>
        <v>0</v>
      </c>
      <c r="Q27" s="71">
        <f>IFERROR((($H27*$L27*$N27)-($H27*$L27*$O27))/1000,0)*(1-EXACT(M27,Lookups!$A$62))*(1-EXACT(M27,Lookups!$A$63))</f>
        <v>0</v>
      </c>
      <c r="R27" s="71">
        <f t="shared" ca="1" si="8"/>
        <v>0</v>
      </c>
      <c r="S27" s="71">
        <f t="shared" ca="1" si="9"/>
        <v>0</v>
      </c>
      <c r="T27" s="71">
        <f t="shared" si="10"/>
        <v>0</v>
      </c>
      <c r="U27" s="356">
        <f t="shared" ca="1" si="11"/>
        <v>0</v>
      </c>
      <c r="V27" s="356">
        <f t="shared" ca="1" si="12"/>
        <v>0</v>
      </c>
      <c r="W27" s="356">
        <f t="shared" si="13"/>
        <v>0</v>
      </c>
      <c r="X27" s="356">
        <f t="shared" si="14"/>
        <v>0</v>
      </c>
      <c r="Y27" s="72">
        <f>IF(AV27&gt;0,"NEEDED",IFERROR(IF('Project Summary'!$C$11="NH",(VLOOKUP(AH27,Lighting_All,6,0)+AO27),(VLOOKUP(AH27,Lighting_All,4,0)+AO27)),0)*H27)</f>
        <v>0</v>
      </c>
      <c r="Z27" s="261" t="str">
        <f t="shared" ca="1" si="15"/>
        <v/>
      </c>
      <c r="AA27" s="73">
        <f t="shared" ca="1" si="2"/>
        <v>0</v>
      </c>
      <c r="AC27" s="28" t="str">
        <f ca="1">IFERROR(OFFSET(INDEX(INDIRECT(VLOOKUP($C27,Lighting_Type_Exist_lu,2,0)),MATCH(Lighting!$D27,INDIRECT(VLOOKUP($C27,Lighting_Type_Exist_lu,2,0)),0),1),0,1),"")</f>
        <v/>
      </c>
      <c r="AD27" s="7" t="str">
        <f ca="1">IFERROR(OFFSET(INDEX(INDIRECT(VLOOKUP($C27,Lighting_Type_Exist_lu,2,0)),MATCH(Lighting!$D27,INDIRECT(VLOOKUP($C27,Lighting_Type_Exist_lu,2,0)),0),1),0,3),"")</f>
        <v/>
      </c>
      <c r="AE27" s="40" t="str">
        <f ca="1">IFERROR(OFFSET(INDEX(INDIRECT(VLOOKUP($C27,Lighting_Type_Exist_lu,2,0)),MATCH(Lighting!$D27,INDIRECT(VLOOKUP($C27,Lighting_Type_Exist_lu,2,0)),0),1),0,4),"")</f>
        <v/>
      </c>
      <c r="AF27" s="262">
        <f t="shared" ca="1" si="16"/>
        <v>0</v>
      </c>
      <c r="AH27" s="263" t="str">
        <f>IF(J27="","",VLOOKUP(J27,SKU!E:M,3,0))</f>
        <v/>
      </c>
      <c r="AI27" s="263">
        <f>_xlfn.IFNA(IF('Project Summary'!$C$11="NH",VLOOKUP(AH27,Lighting_All,5,0),VLOOKUP(AH27,Lighting_All,3,0)),"")</f>
        <v>0</v>
      </c>
      <c r="AJ27" s="264" t="str">
        <f t="shared" si="3"/>
        <v>NA</v>
      </c>
      <c r="AK27" s="265">
        <f>IFERROR(VLOOKUP(J27,SKU!E:L,7,),0)</f>
        <v>0</v>
      </c>
      <c r="AL27" s="92" t="str">
        <f>IFERROR(IF(J27="","",(VLOOKUP(AH27,Lookups!A:G,7,0)*H27)),"")</f>
        <v/>
      </c>
      <c r="AM27" s="92">
        <f t="shared" ca="1" si="17"/>
        <v>0</v>
      </c>
      <c r="AN27" s="92">
        <f t="shared" ca="1" si="18"/>
        <v>0</v>
      </c>
      <c r="AO27" s="92">
        <f>(1-EXACT(G27,M27))*IFERROR(IF('Project Summary'!$C$11="NH",VLOOKUP(M27,Lighting_All,6,0),VLOOKUP(M27,Lighting_All,4,0)),0)*(Q27&gt;0)*(1-EXACT(M27,Lookups!$A$62))*(1-EXACT(M27,Lookups!$A$63))</f>
        <v>0</v>
      </c>
      <c r="AP27" s="92">
        <f t="shared" si="4"/>
        <v>0</v>
      </c>
      <c r="AQ27" s="92" t="str">
        <f t="shared" ca="1" si="19"/>
        <v/>
      </c>
      <c r="AR27" s="92" t="str">
        <f ca="1">_xlfn.IFNA(VLOOKUP(AQ27,Recycling!$S$10:$T$35,2,0),"")</f>
        <v/>
      </c>
      <c r="AS27" s="266">
        <f t="shared" si="20"/>
        <v>0</v>
      </c>
      <c r="AT27" s="92">
        <f t="shared" si="21"/>
        <v>0</v>
      </c>
      <c r="AU27" s="92">
        <f>EXACT(G27,"None")*OR(EXACT(M27,Lookups!$A$62),EXACT(M27,Lookups!$A$63))</f>
        <v>0</v>
      </c>
      <c r="AV27" s="267">
        <f t="shared" si="22"/>
        <v>0</v>
      </c>
      <c r="AW27" s="267">
        <f>IFERROR(VLOOKUP(AH27,Lookups!A:B,2,0),0)</f>
        <v>0</v>
      </c>
      <c r="AX27" s="267">
        <f t="shared" si="23"/>
        <v>0</v>
      </c>
      <c r="AY27" s="92">
        <f t="shared" ca="1" si="24"/>
        <v>0</v>
      </c>
      <c r="AZ27" s="92">
        <f t="shared" si="5"/>
        <v>0</v>
      </c>
      <c r="BA27" s="92">
        <f t="shared" si="25"/>
        <v>0.504</v>
      </c>
      <c r="BB27" s="92">
        <f t="shared" si="26"/>
        <v>0.38900000000000001</v>
      </c>
      <c r="BC27" s="92">
        <v>0.13800000000000001</v>
      </c>
      <c r="BD27" s="92">
        <v>0.13400000000000001</v>
      </c>
      <c r="BE27" s="92">
        <f t="shared" si="6"/>
        <v>0</v>
      </c>
      <c r="BF27" s="92">
        <f t="shared" si="27"/>
        <v>0</v>
      </c>
    </row>
    <row r="28" spans="1:58" x14ac:dyDescent="0.35">
      <c r="A28" s="26"/>
      <c r="B28" s="76"/>
      <c r="C28" s="59"/>
      <c r="D28" s="468"/>
      <c r="E28" s="469"/>
      <c r="F28" s="237" t="str">
        <f ca="1">IFERROR(OFFSET(INDEX(INDIRECT(VLOOKUP($C28,Lighting_Type_Exist_lu,2,0)),MATCH(Lighting!$D28,INDIRECT(VLOOKUP($C28,Lighting_Type_Exist_lu,2,0)),0),1),0,2),"")</f>
        <v/>
      </c>
      <c r="G28" s="61" t="s">
        <v>84</v>
      </c>
      <c r="H28" s="74"/>
      <c r="I28" s="238" t="str">
        <f>IF(J28="","",VLOOKUP(J28,SKU!E:M,9,0))</f>
        <v/>
      </c>
      <c r="J28" s="137"/>
      <c r="K28" s="260" t="str">
        <f>IF(J28="","",VLOOKUP(J28,SKU!E:M,2,0))</f>
        <v/>
      </c>
      <c r="L28" s="239" t="str">
        <f>IF(J28="","",VLOOKUP(J28,SKU!E:M,6,0))</f>
        <v/>
      </c>
      <c r="M28" s="135" t="s">
        <v>84</v>
      </c>
      <c r="N28" s="28">
        <f t="shared" si="0"/>
        <v>0</v>
      </c>
      <c r="O28" s="20">
        <f t="shared" si="1"/>
        <v>0</v>
      </c>
      <c r="P28" s="71">
        <f t="shared" ca="1" si="7"/>
        <v>0</v>
      </c>
      <c r="Q28" s="71">
        <f>IFERROR((($H28*$L28*$N28)-($H28*$L28*$O28))/1000,0)*(1-EXACT(M28,Lookups!$A$62))*(1-EXACT(M28,Lookups!$A$63))</f>
        <v>0</v>
      </c>
      <c r="R28" s="71">
        <f t="shared" ca="1" si="8"/>
        <v>0</v>
      </c>
      <c r="S28" s="71">
        <f t="shared" ca="1" si="9"/>
        <v>0</v>
      </c>
      <c r="T28" s="71">
        <f t="shared" si="10"/>
        <v>0</v>
      </c>
      <c r="U28" s="356">
        <f t="shared" ca="1" si="11"/>
        <v>0</v>
      </c>
      <c r="V28" s="356">
        <f t="shared" ca="1" si="12"/>
        <v>0</v>
      </c>
      <c r="W28" s="356">
        <f t="shared" si="13"/>
        <v>0</v>
      </c>
      <c r="X28" s="356">
        <f t="shared" si="14"/>
        <v>0</v>
      </c>
      <c r="Y28" s="72">
        <f>IF(AV28&gt;0,"NEEDED",IFERROR(IF('Project Summary'!$C$11="NH",(VLOOKUP(AH28,Lighting_All,6,0)+AO28),(VLOOKUP(AH28,Lighting_All,4,0)+AO28)),0)*H28)</f>
        <v>0</v>
      </c>
      <c r="Z28" s="261" t="str">
        <f t="shared" ca="1" si="15"/>
        <v/>
      </c>
      <c r="AA28" s="73">
        <f t="shared" ca="1" si="2"/>
        <v>0</v>
      </c>
      <c r="AC28" s="28" t="str">
        <f ca="1">IFERROR(OFFSET(INDEX(INDIRECT(VLOOKUP($C28,Lighting_Type_Exist_lu,2,0)),MATCH(Lighting!$D28,INDIRECT(VLOOKUP($C28,Lighting_Type_Exist_lu,2,0)),0),1),0,1),"")</f>
        <v/>
      </c>
      <c r="AD28" s="7" t="str">
        <f ca="1">IFERROR(OFFSET(INDEX(INDIRECT(VLOOKUP($C28,Lighting_Type_Exist_lu,2,0)),MATCH(Lighting!$D28,INDIRECT(VLOOKUP($C28,Lighting_Type_Exist_lu,2,0)),0),1),0,3),"")</f>
        <v/>
      </c>
      <c r="AE28" s="40" t="str">
        <f ca="1">IFERROR(OFFSET(INDEX(INDIRECT(VLOOKUP($C28,Lighting_Type_Exist_lu,2,0)),MATCH(Lighting!$D28,INDIRECT(VLOOKUP($C28,Lighting_Type_Exist_lu,2,0)),0),1),0,4),"")</f>
        <v/>
      </c>
      <c r="AF28" s="262">
        <f t="shared" ca="1" si="16"/>
        <v>0</v>
      </c>
      <c r="AH28" s="263" t="str">
        <f>IF(J28="","",VLOOKUP(J28,SKU!E:M,3,0))</f>
        <v/>
      </c>
      <c r="AI28" s="263">
        <f>_xlfn.IFNA(IF('Project Summary'!$C$11="NH",VLOOKUP(AH28,Lighting_All,5,0),VLOOKUP(AH28,Lighting_All,3,0)),"")</f>
        <v>0</v>
      </c>
      <c r="AJ28" s="264" t="str">
        <f t="shared" si="3"/>
        <v>NA</v>
      </c>
      <c r="AK28" s="265">
        <f>IFERROR(VLOOKUP(J28,SKU!E:L,7,),0)</f>
        <v>0</v>
      </c>
      <c r="AL28" s="92" t="str">
        <f>IFERROR(IF(J28="","",(VLOOKUP(AH28,Lookups!A:G,7,0)*H28)),"")</f>
        <v/>
      </c>
      <c r="AM28" s="92">
        <f t="shared" ca="1" si="17"/>
        <v>0</v>
      </c>
      <c r="AN28" s="92">
        <f t="shared" ca="1" si="18"/>
        <v>0</v>
      </c>
      <c r="AO28" s="92">
        <f>(1-EXACT(G28,M28))*IFERROR(IF('Project Summary'!$C$11="NH",VLOOKUP(M28,Lighting_All,6,0),VLOOKUP(M28,Lighting_All,4,0)),0)*(Q28&gt;0)*(1-EXACT(M28,Lookups!$A$62))*(1-EXACT(M28,Lookups!$A$63))</f>
        <v>0</v>
      </c>
      <c r="AP28" s="92">
        <f t="shared" si="4"/>
        <v>0</v>
      </c>
      <c r="AQ28" s="92" t="str">
        <f t="shared" ca="1" si="19"/>
        <v/>
      </c>
      <c r="AR28" s="92" t="str">
        <f ca="1">_xlfn.IFNA(VLOOKUP(AQ28,Recycling!$S$10:$T$35,2,0),"")</f>
        <v/>
      </c>
      <c r="AS28" s="266">
        <f t="shared" si="20"/>
        <v>0</v>
      </c>
      <c r="AT28" s="92">
        <f t="shared" si="21"/>
        <v>0</v>
      </c>
      <c r="AU28" s="92">
        <f>EXACT(G28,"None")*OR(EXACT(M28,Lookups!$A$62),EXACT(M28,Lookups!$A$63))</f>
        <v>0</v>
      </c>
      <c r="AV28" s="267">
        <f t="shared" si="22"/>
        <v>0</v>
      </c>
      <c r="AW28" s="267">
        <f>IFERROR(VLOOKUP(AH28,Lookups!A:B,2,0),0)</f>
        <v>0</v>
      </c>
      <c r="AX28" s="267">
        <f t="shared" si="23"/>
        <v>0</v>
      </c>
      <c r="AY28" s="92">
        <f t="shared" ca="1" si="24"/>
        <v>0</v>
      </c>
      <c r="AZ28" s="92">
        <f t="shared" si="5"/>
        <v>0</v>
      </c>
      <c r="BA28" s="92">
        <f t="shared" si="25"/>
        <v>0.504</v>
      </c>
      <c r="BB28" s="92">
        <f t="shared" si="26"/>
        <v>0.38900000000000001</v>
      </c>
      <c r="BC28" s="92">
        <v>0.13800000000000001</v>
      </c>
      <c r="BD28" s="92">
        <v>0.13400000000000001</v>
      </c>
      <c r="BE28" s="92">
        <f t="shared" si="6"/>
        <v>0</v>
      </c>
      <c r="BF28" s="92">
        <f t="shared" si="27"/>
        <v>0</v>
      </c>
    </row>
    <row r="29" spans="1:58" x14ac:dyDescent="0.35">
      <c r="A29" s="26"/>
      <c r="B29" s="76"/>
      <c r="C29" s="59"/>
      <c r="D29" s="468"/>
      <c r="E29" s="469"/>
      <c r="F29" s="237" t="str">
        <f ca="1">IFERROR(OFFSET(INDEX(INDIRECT(VLOOKUP($C29,Lighting_Type_Exist_lu,2,0)),MATCH(Lighting!$D29,INDIRECT(VLOOKUP($C29,Lighting_Type_Exist_lu,2,0)),0),1),0,2),"")</f>
        <v/>
      </c>
      <c r="G29" s="61" t="s">
        <v>84</v>
      </c>
      <c r="H29" s="74"/>
      <c r="I29" s="238" t="str">
        <f>IF(J29="","",VLOOKUP(J29,SKU!E:M,9,0))</f>
        <v/>
      </c>
      <c r="J29" s="137"/>
      <c r="K29" s="260" t="str">
        <f>IF(J29="","",VLOOKUP(J29,SKU!E:M,2,0))</f>
        <v/>
      </c>
      <c r="L29" s="239" t="str">
        <f>IF(J29="","",VLOOKUP(J29,SKU!E:M,6,0))</f>
        <v/>
      </c>
      <c r="M29" s="135" t="s">
        <v>84</v>
      </c>
      <c r="N29" s="28">
        <f t="shared" si="0"/>
        <v>0</v>
      </c>
      <c r="O29" s="20">
        <f t="shared" si="1"/>
        <v>0</v>
      </c>
      <c r="P29" s="71">
        <f t="shared" ca="1" si="7"/>
        <v>0</v>
      </c>
      <c r="Q29" s="71">
        <f>IFERROR((($H29*$L29*$N29)-($H29*$L29*$O29))/1000,0)*(1-EXACT(M29,Lookups!$A$62))*(1-EXACT(M29,Lookups!$A$63))</f>
        <v>0</v>
      </c>
      <c r="R29" s="71">
        <f t="shared" ca="1" si="8"/>
        <v>0</v>
      </c>
      <c r="S29" s="71">
        <f t="shared" ca="1" si="9"/>
        <v>0</v>
      </c>
      <c r="T29" s="71">
        <f t="shared" si="10"/>
        <v>0</v>
      </c>
      <c r="U29" s="356">
        <f t="shared" ca="1" si="11"/>
        <v>0</v>
      </c>
      <c r="V29" s="356">
        <f t="shared" ca="1" si="12"/>
        <v>0</v>
      </c>
      <c r="W29" s="356">
        <f t="shared" si="13"/>
        <v>0</v>
      </c>
      <c r="X29" s="356">
        <f t="shared" si="14"/>
        <v>0</v>
      </c>
      <c r="Y29" s="72">
        <f>IF(AV29&gt;0,"NEEDED",IFERROR(IF('Project Summary'!$C$11="NH",(VLOOKUP(AH29,Lighting_All,6,0)+AO29),(VLOOKUP(AH29,Lighting_All,4,0)+AO29)),0)*H29)</f>
        <v>0</v>
      </c>
      <c r="Z29" s="261" t="str">
        <f t="shared" ca="1" si="15"/>
        <v/>
      </c>
      <c r="AA29" s="73">
        <f t="shared" ca="1" si="2"/>
        <v>0</v>
      </c>
      <c r="AC29" s="28" t="str">
        <f ca="1">IFERROR(OFFSET(INDEX(INDIRECT(VLOOKUP($C29,Lighting_Type_Exist_lu,2,0)),MATCH(Lighting!$D29,INDIRECT(VLOOKUP($C29,Lighting_Type_Exist_lu,2,0)),0),1),0,1),"")</f>
        <v/>
      </c>
      <c r="AD29" s="7" t="str">
        <f ca="1">IFERROR(OFFSET(INDEX(INDIRECT(VLOOKUP($C29,Lighting_Type_Exist_lu,2,0)),MATCH(Lighting!$D29,INDIRECT(VLOOKUP($C29,Lighting_Type_Exist_lu,2,0)),0),1),0,3),"")</f>
        <v/>
      </c>
      <c r="AE29" s="40" t="str">
        <f ca="1">IFERROR(OFFSET(INDEX(INDIRECT(VLOOKUP($C29,Lighting_Type_Exist_lu,2,0)),MATCH(Lighting!$D29,INDIRECT(VLOOKUP($C29,Lighting_Type_Exist_lu,2,0)),0),1),0,4),"")</f>
        <v/>
      </c>
      <c r="AF29" s="262">
        <f t="shared" ca="1" si="16"/>
        <v>0</v>
      </c>
      <c r="AH29" s="263" t="str">
        <f>IF(J29="","",VLOOKUP(J29,SKU!E:M,3,0))</f>
        <v/>
      </c>
      <c r="AI29" s="263">
        <f>_xlfn.IFNA(IF('Project Summary'!$C$11="NH",VLOOKUP(AH29,Lighting_All,5,0),VLOOKUP(AH29,Lighting_All,3,0)),"")</f>
        <v>0</v>
      </c>
      <c r="AJ29" s="264" t="str">
        <f t="shared" si="3"/>
        <v>NA</v>
      </c>
      <c r="AK29" s="265">
        <f>IFERROR(VLOOKUP(J29,SKU!E:L,7,),0)</f>
        <v>0</v>
      </c>
      <c r="AL29" s="92" t="str">
        <f>IFERROR(IF(J29="","",(VLOOKUP(AH29,Lookups!A:G,7,0)*H29)),"")</f>
        <v/>
      </c>
      <c r="AM29" s="92">
        <f t="shared" ca="1" si="17"/>
        <v>0</v>
      </c>
      <c r="AN29" s="92">
        <f t="shared" ca="1" si="18"/>
        <v>0</v>
      </c>
      <c r="AO29" s="92">
        <f>(1-EXACT(G29,M29))*IFERROR(IF('Project Summary'!$C$11="NH",VLOOKUP(M29,Lighting_All,6,0),VLOOKUP(M29,Lighting_All,4,0)),0)*(Q29&gt;0)*(1-EXACT(M29,Lookups!$A$62))*(1-EXACT(M29,Lookups!$A$63))</f>
        <v>0</v>
      </c>
      <c r="AP29" s="92">
        <f t="shared" si="4"/>
        <v>0</v>
      </c>
      <c r="AQ29" s="92" t="str">
        <f t="shared" ca="1" si="19"/>
        <v/>
      </c>
      <c r="AR29" s="92" t="str">
        <f ca="1">_xlfn.IFNA(VLOOKUP(AQ29,Recycling!$S$10:$T$35,2,0),"")</f>
        <v/>
      </c>
      <c r="AS29" s="266">
        <f t="shared" si="20"/>
        <v>0</v>
      </c>
      <c r="AT29" s="92">
        <f t="shared" si="21"/>
        <v>0</v>
      </c>
      <c r="AU29" s="92">
        <f>EXACT(G29,"None")*OR(EXACT(M29,Lookups!$A$62),EXACT(M29,Lookups!$A$63))</f>
        <v>0</v>
      </c>
      <c r="AV29" s="267">
        <f t="shared" si="22"/>
        <v>0</v>
      </c>
      <c r="AW29" s="267">
        <f>IFERROR(VLOOKUP(AH29,Lookups!A:B,2,0),0)</f>
        <v>0</v>
      </c>
      <c r="AX29" s="267">
        <f t="shared" si="23"/>
        <v>0</v>
      </c>
      <c r="AY29" s="92">
        <f t="shared" ca="1" si="24"/>
        <v>0</v>
      </c>
      <c r="AZ29" s="92">
        <f t="shared" si="5"/>
        <v>0</v>
      </c>
      <c r="BA29" s="92">
        <f t="shared" si="25"/>
        <v>0.504</v>
      </c>
      <c r="BB29" s="92">
        <f t="shared" si="26"/>
        <v>0.38900000000000001</v>
      </c>
      <c r="BC29" s="92">
        <v>0.13800000000000001</v>
      </c>
      <c r="BD29" s="92">
        <v>0.13400000000000001</v>
      </c>
      <c r="BE29" s="92">
        <f t="shared" si="6"/>
        <v>0</v>
      </c>
      <c r="BF29" s="92">
        <f t="shared" si="27"/>
        <v>0</v>
      </c>
    </row>
    <row r="30" spans="1:58" x14ac:dyDescent="0.35">
      <c r="A30" s="26"/>
      <c r="B30" s="76"/>
      <c r="C30" s="59"/>
      <c r="D30" s="468"/>
      <c r="E30" s="469"/>
      <c r="F30" s="237" t="str">
        <f ca="1">IFERROR(OFFSET(INDEX(INDIRECT(VLOOKUP($C30,Lighting_Type_Exist_lu,2,0)),MATCH(Lighting!$D30,INDIRECT(VLOOKUP($C30,Lighting_Type_Exist_lu,2,0)),0),1),0,2),"")</f>
        <v/>
      </c>
      <c r="G30" s="61" t="s">
        <v>84</v>
      </c>
      <c r="H30" s="74"/>
      <c r="I30" s="238" t="str">
        <f>IF(J30="","",VLOOKUP(J30,SKU!E:M,9,0))</f>
        <v/>
      </c>
      <c r="J30" s="64"/>
      <c r="K30" s="260" t="str">
        <f>IF(J30="","",VLOOKUP(J30,SKU!E:M,2,0))</f>
        <v/>
      </c>
      <c r="L30" s="239" t="str">
        <f>IF(J30="","",VLOOKUP(J30,SKU!E:M,6,0))</f>
        <v/>
      </c>
      <c r="M30" s="135" t="s">
        <v>84</v>
      </c>
      <c r="N30" s="28">
        <f t="shared" si="0"/>
        <v>0</v>
      </c>
      <c r="O30" s="20">
        <f t="shared" si="1"/>
        <v>0</v>
      </c>
      <c r="P30" s="71">
        <f t="shared" ca="1" si="7"/>
        <v>0</v>
      </c>
      <c r="Q30" s="71">
        <f>IFERROR((($H30*$L30*$N30)-($H30*$L30*$O30))/1000,0)*(1-EXACT(M30,Lookups!$A$62))*(1-EXACT(M30,Lookups!$A$63))</f>
        <v>0</v>
      </c>
      <c r="R30" s="71">
        <f t="shared" ca="1" si="8"/>
        <v>0</v>
      </c>
      <c r="S30" s="71">
        <f t="shared" ca="1" si="9"/>
        <v>0</v>
      </c>
      <c r="T30" s="71">
        <f t="shared" si="10"/>
        <v>0</v>
      </c>
      <c r="U30" s="356">
        <f t="shared" ca="1" si="11"/>
        <v>0</v>
      </c>
      <c r="V30" s="356">
        <f t="shared" ca="1" si="12"/>
        <v>0</v>
      </c>
      <c r="W30" s="356">
        <f t="shared" si="13"/>
        <v>0</v>
      </c>
      <c r="X30" s="356">
        <f t="shared" si="14"/>
        <v>0</v>
      </c>
      <c r="Y30" s="72">
        <f>IF(AV30&gt;0,"NEEDED",IFERROR(IF('Project Summary'!$C$11="NH",(VLOOKUP(AH30,Lighting_All,6,0)+AO30),(VLOOKUP(AH30,Lighting_All,4,0)+AO30)),0)*H30)</f>
        <v>0</v>
      </c>
      <c r="Z30" s="261" t="str">
        <f t="shared" ca="1" si="15"/>
        <v/>
      </c>
      <c r="AA30" s="73">
        <f t="shared" ca="1" si="2"/>
        <v>0</v>
      </c>
      <c r="AC30" s="28" t="str">
        <f ca="1">IFERROR(OFFSET(INDEX(INDIRECT(VLOOKUP($C30,Lighting_Type_Exist_lu,2,0)),MATCH(Lighting!$D30,INDIRECT(VLOOKUP($C30,Lighting_Type_Exist_lu,2,0)),0),1),0,1),"")</f>
        <v/>
      </c>
      <c r="AD30" s="7" t="str">
        <f ca="1">IFERROR(OFFSET(INDEX(INDIRECT(VLOOKUP($C30,Lighting_Type_Exist_lu,2,0)),MATCH(Lighting!$D30,INDIRECT(VLOOKUP($C30,Lighting_Type_Exist_lu,2,0)),0),1),0,3),"")</f>
        <v/>
      </c>
      <c r="AE30" s="40" t="str">
        <f ca="1">IFERROR(OFFSET(INDEX(INDIRECT(VLOOKUP($C30,Lighting_Type_Exist_lu,2,0)),MATCH(Lighting!$D30,INDIRECT(VLOOKUP($C30,Lighting_Type_Exist_lu,2,0)),0),1),0,4),"")</f>
        <v/>
      </c>
      <c r="AF30" s="262">
        <f t="shared" ca="1" si="16"/>
        <v>0</v>
      </c>
      <c r="AH30" s="263" t="str">
        <f>IF(J30="","",VLOOKUP(J30,SKU!E:M,3,0))</f>
        <v/>
      </c>
      <c r="AI30" s="263">
        <f>_xlfn.IFNA(IF('Project Summary'!$C$11="NH",VLOOKUP(AH30,Lighting_All,5,0),VLOOKUP(AH30,Lighting_All,3,0)),"")</f>
        <v>0</v>
      </c>
      <c r="AJ30" s="264" t="str">
        <f t="shared" si="3"/>
        <v>NA</v>
      </c>
      <c r="AK30" s="265">
        <f>IFERROR(VLOOKUP(J30,SKU!E:L,7,),0)</f>
        <v>0</v>
      </c>
      <c r="AL30" s="92" t="str">
        <f>IFERROR(IF(J30="","",(VLOOKUP(AH30,Lookups!A:G,7,0)*H30)),"")</f>
        <v/>
      </c>
      <c r="AM30" s="92">
        <f t="shared" ca="1" si="17"/>
        <v>0</v>
      </c>
      <c r="AN30" s="92">
        <f t="shared" ca="1" si="18"/>
        <v>0</v>
      </c>
      <c r="AO30" s="92">
        <f>(1-EXACT(G30,M30))*IFERROR(IF('Project Summary'!$C$11="NH",VLOOKUP(M30,Lighting_All,6,0),VLOOKUP(M30,Lighting_All,4,0)),0)*(Q30&gt;0)*(1-EXACT(M30,Lookups!$A$62))*(1-EXACT(M30,Lookups!$A$63))</f>
        <v>0</v>
      </c>
      <c r="AP30" s="92">
        <f t="shared" si="4"/>
        <v>0</v>
      </c>
      <c r="AQ30" s="92" t="str">
        <f t="shared" ca="1" si="19"/>
        <v/>
      </c>
      <c r="AR30" s="92" t="str">
        <f ca="1">_xlfn.IFNA(VLOOKUP(AQ30,Recycling!$S$10:$T$35,2,0),"")</f>
        <v/>
      </c>
      <c r="AS30" s="266">
        <f t="shared" si="20"/>
        <v>0</v>
      </c>
      <c r="AT30" s="92">
        <f t="shared" si="21"/>
        <v>0</v>
      </c>
      <c r="AU30" s="92">
        <f>EXACT(G30,"None")*OR(EXACT(M30,Lookups!$A$62),EXACT(M30,Lookups!$A$63))</f>
        <v>0</v>
      </c>
      <c r="AV30" s="267">
        <f t="shared" si="22"/>
        <v>0</v>
      </c>
      <c r="AW30" s="267">
        <f>IFERROR(VLOOKUP(AH30,Lookups!A:B,2,0),0)</f>
        <v>0</v>
      </c>
      <c r="AX30" s="267">
        <f t="shared" si="23"/>
        <v>0</v>
      </c>
      <c r="AY30" s="92">
        <f t="shared" ca="1" si="24"/>
        <v>0</v>
      </c>
      <c r="AZ30" s="92">
        <f t="shared" si="5"/>
        <v>0</v>
      </c>
      <c r="BA30" s="92">
        <f t="shared" si="25"/>
        <v>0.504</v>
      </c>
      <c r="BB30" s="92">
        <f t="shared" si="26"/>
        <v>0.38900000000000001</v>
      </c>
      <c r="BC30" s="92">
        <v>0.13800000000000001</v>
      </c>
      <c r="BD30" s="92">
        <v>0.13400000000000001</v>
      </c>
      <c r="BE30" s="92">
        <f t="shared" si="6"/>
        <v>0</v>
      </c>
      <c r="BF30" s="92">
        <f t="shared" si="27"/>
        <v>0</v>
      </c>
    </row>
    <row r="31" spans="1:58" x14ac:dyDescent="0.35">
      <c r="A31" s="26"/>
      <c r="B31" s="76"/>
      <c r="C31" s="59"/>
      <c r="D31" s="468"/>
      <c r="E31" s="469"/>
      <c r="F31" s="237" t="str">
        <f ca="1">IFERROR(OFFSET(INDEX(INDIRECT(VLOOKUP($C31,Lighting_Type_Exist_lu,2,0)),MATCH(Lighting!$D31,INDIRECT(VLOOKUP($C31,Lighting_Type_Exist_lu,2,0)),0),1),0,2),"")</f>
        <v/>
      </c>
      <c r="G31" s="61" t="s">
        <v>84</v>
      </c>
      <c r="H31" s="74"/>
      <c r="I31" s="238" t="str">
        <f>IF(J31="","",VLOOKUP(J31,SKU!E:M,9,0))</f>
        <v/>
      </c>
      <c r="J31" s="64"/>
      <c r="K31" s="260" t="str">
        <f>IF(J31="","",VLOOKUP(J31,SKU!E:M,2,0))</f>
        <v/>
      </c>
      <c r="L31" s="239" t="str">
        <f>IF(J31="","",VLOOKUP(J31,SKU!E:M,6,0))</f>
        <v/>
      </c>
      <c r="M31" s="135" t="s">
        <v>84</v>
      </c>
      <c r="N31" s="28">
        <f t="shared" si="0"/>
        <v>0</v>
      </c>
      <c r="O31" s="20">
        <f t="shared" si="1"/>
        <v>0</v>
      </c>
      <c r="P31" s="71">
        <f t="shared" ca="1" si="7"/>
        <v>0</v>
      </c>
      <c r="Q31" s="71">
        <f>IFERROR((($H31*$L31*$N31)-($H31*$L31*$O31))/1000,0)*(1-EXACT(M31,Lookups!$A$62))*(1-EXACT(M31,Lookups!$A$63))</f>
        <v>0</v>
      </c>
      <c r="R31" s="71">
        <f t="shared" ca="1" si="8"/>
        <v>0</v>
      </c>
      <c r="S31" s="71">
        <f t="shared" ca="1" si="9"/>
        <v>0</v>
      </c>
      <c r="T31" s="71">
        <f t="shared" si="10"/>
        <v>0</v>
      </c>
      <c r="U31" s="356">
        <f t="shared" ca="1" si="11"/>
        <v>0</v>
      </c>
      <c r="V31" s="356">
        <f t="shared" ca="1" si="12"/>
        <v>0</v>
      </c>
      <c r="W31" s="356">
        <f t="shared" si="13"/>
        <v>0</v>
      </c>
      <c r="X31" s="356">
        <f t="shared" si="14"/>
        <v>0</v>
      </c>
      <c r="Y31" s="72">
        <f>IF(AV31&gt;0,"NEEDED",IFERROR(IF('Project Summary'!$C$11="NH",(VLOOKUP(AH31,Lighting_All,6,0)+AO31),(VLOOKUP(AH31,Lighting_All,4,0)+AO31)),0)*H31)</f>
        <v>0</v>
      </c>
      <c r="Z31" s="261" t="str">
        <f t="shared" ca="1" si="15"/>
        <v/>
      </c>
      <c r="AA31" s="73">
        <f t="shared" ca="1" si="2"/>
        <v>0</v>
      </c>
      <c r="AC31" s="28" t="str">
        <f ca="1">IFERROR(OFFSET(INDEX(INDIRECT(VLOOKUP($C31,Lighting_Type_Exist_lu,2,0)),MATCH(Lighting!$D31,INDIRECT(VLOOKUP($C31,Lighting_Type_Exist_lu,2,0)),0),1),0,1),"")</f>
        <v/>
      </c>
      <c r="AD31" s="7" t="str">
        <f ca="1">IFERROR(OFFSET(INDEX(INDIRECT(VLOOKUP($C31,Lighting_Type_Exist_lu,2,0)),MATCH(Lighting!$D31,INDIRECT(VLOOKUP($C31,Lighting_Type_Exist_lu,2,0)),0),1),0,3),"")</f>
        <v/>
      </c>
      <c r="AE31" s="40" t="str">
        <f ca="1">IFERROR(OFFSET(INDEX(INDIRECT(VLOOKUP($C31,Lighting_Type_Exist_lu,2,0)),MATCH(Lighting!$D31,INDIRECT(VLOOKUP($C31,Lighting_Type_Exist_lu,2,0)),0),1),0,4),"")</f>
        <v/>
      </c>
      <c r="AF31" s="262">
        <f t="shared" ca="1" si="16"/>
        <v>0</v>
      </c>
      <c r="AH31" s="263" t="str">
        <f>IF(J31="","",VLOOKUP(J31,SKU!E:M,3,0))</f>
        <v/>
      </c>
      <c r="AI31" s="263">
        <f>_xlfn.IFNA(IF('Project Summary'!$C$11="NH",VLOOKUP(AH31,Lighting_All,5,0),VLOOKUP(AH31,Lighting_All,3,0)),"")</f>
        <v>0</v>
      </c>
      <c r="AJ31" s="264" t="str">
        <f t="shared" si="3"/>
        <v>NA</v>
      </c>
      <c r="AK31" s="265">
        <f>IFERROR(VLOOKUP(J31,SKU!E:L,7,),0)</f>
        <v>0</v>
      </c>
      <c r="AL31" s="92" t="str">
        <f>IFERROR(IF(J31="","",(VLOOKUP(AH31,Lookups!A:G,7,0)*H31)),"")</f>
        <v/>
      </c>
      <c r="AM31" s="92">
        <f t="shared" ca="1" si="17"/>
        <v>0</v>
      </c>
      <c r="AN31" s="92">
        <f t="shared" ca="1" si="18"/>
        <v>0</v>
      </c>
      <c r="AO31" s="92">
        <f>(1-EXACT(G31,M31))*IFERROR(IF('Project Summary'!$C$11="NH",VLOOKUP(M31,Lighting_All,6,0),VLOOKUP(M31,Lighting_All,4,0)),0)*(Q31&gt;0)*(1-EXACT(M31,Lookups!$A$62))*(1-EXACT(M31,Lookups!$A$63))</f>
        <v>0</v>
      </c>
      <c r="AP31" s="92">
        <f t="shared" si="4"/>
        <v>0</v>
      </c>
      <c r="AQ31" s="92" t="str">
        <f t="shared" ca="1" si="19"/>
        <v/>
      </c>
      <c r="AR31" s="92" t="str">
        <f ca="1">_xlfn.IFNA(VLOOKUP(AQ31,Recycling!$S$10:$T$35,2,0),"")</f>
        <v/>
      </c>
      <c r="AS31" s="266">
        <f t="shared" si="20"/>
        <v>0</v>
      </c>
      <c r="AT31" s="92">
        <f t="shared" si="21"/>
        <v>0</v>
      </c>
      <c r="AU31" s="92">
        <f>EXACT(G31,"None")*OR(EXACT(M31,Lookups!$A$62),EXACT(M31,Lookups!$A$63))</f>
        <v>0</v>
      </c>
      <c r="AV31" s="267">
        <f t="shared" si="22"/>
        <v>0</v>
      </c>
      <c r="AW31" s="267">
        <f>IFERROR(VLOOKUP(AH31,Lookups!A:B,2,0),0)</f>
        <v>0</v>
      </c>
      <c r="AX31" s="267">
        <f t="shared" si="23"/>
        <v>0</v>
      </c>
      <c r="AY31" s="92">
        <f t="shared" ca="1" si="24"/>
        <v>0</v>
      </c>
      <c r="AZ31" s="92">
        <f t="shared" si="5"/>
        <v>0</v>
      </c>
      <c r="BA31" s="92">
        <f t="shared" si="25"/>
        <v>0.504</v>
      </c>
      <c r="BB31" s="92">
        <f t="shared" si="26"/>
        <v>0.38900000000000001</v>
      </c>
      <c r="BC31" s="92">
        <v>0.13800000000000001</v>
      </c>
      <c r="BD31" s="92">
        <v>0.13400000000000001</v>
      </c>
      <c r="BE31" s="92">
        <f t="shared" si="6"/>
        <v>0</v>
      </c>
      <c r="BF31" s="92">
        <f t="shared" si="27"/>
        <v>0</v>
      </c>
    </row>
    <row r="32" spans="1:58" x14ac:dyDescent="0.35">
      <c r="A32" s="26"/>
      <c r="B32" s="76"/>
      <c r="C32" s="59"/>
      <c r="D32" s="468"/>
      <c r="E32" s="469"/>
      <c r="F32" s="237" t="str">
        <f ca="1">IFERROR(OFFSET(INDEX(INDIRECT(VLOOKUP($C32,Lighting_Type_Exist_lu,2,0)),MATCH(Lighting!$D32,INDIRECT(VLOOKUP($C32,Lighting_Type_Exist_lu,2,0)),0),1),0,2),"")</f>
        <v/>
      </c>
      <c r="G32" s="61" t="s">
        <v>84</v>
      </c>
      <c r="H32" s="74"/>
      <c r="I32" s="238" t="str">
        <f>IF(J32="","",VLOOKUP(J32,SKU!E:M,9,0))</f>
        <v/>
      </c>
      <c r="J32" s="64"/>
      <c r="K32" s="260" t="str">
        <f>IF(J32="","",VLOOKUP(J32,SKU!E:M,2,0))</f>
        <v/>
      </c>
      <c r="L32" s="239" t="str">
        <f>IF(J32="","",VLOOKUP(J32,SKU!E:M,6,0))</f>
        <v/>
      </c>
      <c r="M32" s="135" t="s">
        <v>84</v>
      </c>
      <c r="N32" s="28">
        <f t="shared" si="0"/>
        <v>0</v>
      </c>
      <c r="O32" s="20">
        <f t="shared" si="1"/>
        <v>0</v>
      </c>
      <c r="P32" s="71">
        <f t="shared" ca="1" si="7"/>
        <v>0</v>
      </c>
      <c r="Q32" s="71">
        <f>IFERROR((($H32*$L32*$N32)-($H32*$L32*$O32))/1000,0)*(1-EXACT(M32,Lookups!$A$62))*(1-EXACT(M32,Lookups!$A$63))</f>
        <v>0</v>
      </c>
      <c r="R32" s="71">
        <f t="shared" ca="1" si="8"/>
        <v>0</v>
      </c>
      <c r="S32" s="71">
        <f t="shared" ca="1" si="9"/>
        <v>0</v>
      </c>
      <c r="T32" s="71">
        <f t="shared" si="10"/>
        <v>0</v>
      </c>
      <c r="U32" s="356">
        <f t="shared" ca="1" si="11"/>
        <v>0</v>
      </c>
      <c r="V32" s="356">
        <f t="shared" ca="1" si="12"/>
        <v>0</v>
      </c>
      <c r="W32" s="356">
        <f t="shared" si="13"/>
        <v>0</v>
      </c>
      <c r="X32" s="356">
        <f t="shared" si="14"/>
        <v>0</v>
      </c>
      <c r="Y32" s="72">
        <f>IF(AV32&gt;0,"NEEDED",IFERROR(IF('Project Summary'!$C$11="NH",(VLOOKUP(AH32,Lighting_All,6,0)+AO32),(VLOOKUP(AH32,Lighting_All,4,0)+AO32)),0)*H32)</f>
        <v>0</v>
      </c>
      <c r="Z32" s="261" t="str">
        <f t="shared" ca="1" si="15"/>
        <v/>
      </c>
      <c r="AA32" s="73">
        <f t="shared" ca="1" si="2"/>
        <v>0</v>
      </c>
      <c r="AC32" s="28" t="str">
        <f ca="1">IFERROR(OFFSET(INDEX(INDIRECT(VLOOKUP($C32,Lighting_Type_Exist_lu,2,0)),MATCH(Lighting!$D32,INDIRECT(VLOOKUP($C32,Lighting_Type_Exist_lu,2,0)),0),1),0,1),"")</f>
        <v/>
      </c>
      <c r="AD32" s="7" t="str">
        <f ca="1">IFERROR(OFFSET(INDEX(INDIRECT(VLOOKUP($C32,Lighting_Type_Exist_lu,2,0)),MATCH(Lighting!$D32,INDIRECT(VLOOKUP($C32,Lighting_Type_Exist_lu,2,0)),0),1),0,3),"")</f>
        <v/>
      </c>
      <c r="AE32" s="40" t="str">
        <f ca="1">IFERROR(OFFSET(INDEX(INDIRECT(VLOOKUP($C32,Lighting_Type_Exist_lu,2,0)),MATCH(Lighting!$D32,INDIRECT(VLOOKUP($C32,Lighting_Type_Exist_lu,2,0)),0),1),0,4),"")</f>
        <v/>
      </c>
      <c r="AF32" s="262">
        <f t="shared" ca="1" si="16"/>
        <v>0</v>
      </c>
      <c r="AH32" s="263" t="str">
        <f>IF(J32="","",VLOOKUP(J32,SKU!E:M,3,0))</f>
        <v/>
      </c>
      <c r="AI32" s="263">
        <f>_xlfn.IFNA(IF('Project Summary'!$C$11="NH",VLOOKUP(AH32,Lighting_All,5,0),VLOOKUP(AH32,Lighting_All,3,0)),"")</f>
        <v>0</v>
      </c>
      <c r="AJ32" s="264" t="str">
        <f t="shared" si="3"/>
        <v>NA</v>
      </c>
      <c r="AK32" s="265">
        <f>IFERROR(VLOOKUP(J32,SKU!E:L,7,),0)</f>
        <v>0</v>
      </c>
      <c r="AL32" s="92" t="str">
        <f>IFERROR(IF(J32="","",(VLOOKUP(AH32,Lookups!A:G,7,0)*H32)),"")</f>
        <v/>
      </c>
      <c r="AM32" s="92">
        <f t="shared" ca="1" si="17"/>
        <v>0</v>
      </c>
      <c r="AN32" s="92">
        <f t="shared" ca="1" si="18"/>
        <v>0</v>
      </c>
      <c r="AO32" s="92">
        <f>(1-EXACT(G32,M32))*IFERROR(IF('Project Summary'!$C$11="NH",VLOOKUP(M32,Lighting_All,6,0),VLOOKUP(M32,Lighting_All,4,0)),0)*(Q32&gt;0)*(1-EXACT(M32,Lookups!$A$62))*(1-EXACT(M32,Lookups!$A$63))</f>
        <v>0</v>
      </c>
      <c r="AP32" s="92">
        <f t="shared" si="4"/>
        <v>0</v>
      </c>
      <c r="AQ32" s="92" t="str">
        <f t="shared" ca="1" si="19"/>
        <v/>
      </c>
      <c r="AR32" s="92" t="str">
        <f ca="1">_xlfn.IFNA(VLOOKUP(AQ32,Recycling!$S$10:$T$35,2,0),"")</f>
        <v/>
      </c>
      <c r="AS32" s="266">
        <f t="shared" si="20"/>
        <v>0</v>
      </c>
      <c r="AT32" s="92">
        <f t="shared" si="21"/>
        <v>0</v>
      </c>
      <c r="AU32" s="92">
        <f>EXACT(G32,"None")*OR(EXACT(M32,Lookups!$A$62),EXACT(M32,Lookups!$A$63))</f>
        <v>0</v>
      </c>
      <c r="AV32" s="267">
        <f t="shared" si="22"/>
        <v>0</v>
      </c>
      <c r="AW32" s="267">
        <f>IFERROR(VLOOKUP(AH32,Lookups!A:B,2,0),0)</f>
        <v>0</v>
      </c>
      <c r="AX32" s="267">
        <f t="shared" si="23"/>
        <v>0</v>
      </c>
      <c r="AY32" s="92">
        <f t="shared" ca="1" si="24"/>
        <v>0</v>
      </c>
      <c r="AZ32" s="92">
        <f t="shared" si="5"/>
        <v>0</v>
      </c>
      <c r="BA32" s="92">
        <f t="shared" si="25"/>
        <v>0.504</v>
      </c>
      <c r="BB32" s="92">
        <f t="shared" si="26"/>
        <v>0.38900000000000001</v>
      </c>
      <c r="BC32" s="92">
        <v>0.13800000000000001</v>
      </c>
      <c r="BD32" s="92">
        <v>0.13400000000000001</v>
      </c>
      <c r="BE32" s="92">
        <f t="shared" si="6"/>
        <v>0</v>
      </c>
      <c r="BF32" s="92">
        <f t="shared" si="27"/>
        <v>0</v>
      </c>
    </row>
    <row r="33" spans="1:58" x14ac:dyDescent="0.35">
      <c r="A33" s="26"/>
      <c r="B33" s="76"/>
      <c r="C33" s="59"/>
      <c r="D33" s="468"/>
      <c r="E33" s="469"/>
      <c r="F33" s="237" t="str">
        <f ca="1">IFERROR(OFFSET(INDEX(INDIRECT(VLOOKUP($C33,Lighting_Type_Exist_lu,2,0)),MATCH(Lighting!$D33,INDIRECT(VLOOKUP($C33,Lighting_Type_Exist_lu,2,0)),0),1),0,2),"")</f>
        <v/>
      </c>
      <c r="G33" s="61" t="s">
        <v>84</v>
      </c>
      <c r="H33" s="74"/>
      <c r="I33" s="238" t="str">
        <f>IF(J33="","",VLOOKUP(J33,SKU!E:M,9,0))</f>
        <v/>
      </c>
      <c r="J33" s="64"/>
      <c r="K33" s="260" t="str">
        <f>IF(J33="","",VLOOKUP(J33,SKU!E:M,2,0))</f>
        <v/>
      </c>
      <c r="L33" s="239" t="str">
        <f>IF(J33="","",VLOOKUP(J33,SKU!E:M,6,0))</f>
        <v/>
      </c>
      <c r="M33" s="135" t="s">
        <v>84</v>
      </c>
      <c r="N33" s="28">
        <f t="shared" si="0"/>
        <v>0</v>
      </c>
      <c r="O33" s="20">
        <f t="shared" si="1"/>
        <v>0</v>
      </c>
      <c r="P33" s="71">
        <f t="shared" ca="1" si="7"/>
        <v>0</v>
      </c>
      <c r="Q33" s="71">
        <f>IFERROR((($H33*$L33*$N33)-($H33*$L33*$O33))/1000,0)*(1-EXACT(M33,Lookups!$A$62))*(1-EXACT(M33,Lookups!$A$63))</f>
        <v>0</v>
      </c>
      <c r="R33" s="71">
        <f t="shared" ca="1" si="8"/>
        <v>0</v>
      </c>
      <c r="S33" s="71">
        <f t="shared" ca="1" si="9"/>
        <v>0</v>
      </c>
      <c r="T33" s="71">
        <f t="shared" si="10"/>
        <v>0</v>
      </c>
      <c r="U33" s="356">
        <f t="shared" ca="1" si="11"/>
        <v>0</v>
      </c>
      <c r="V33" s="356">
        <f t="shared" ca="1" si="12"/>
        <v>0</v>
      </c>
      <c r="W33" s="356">
        <f t="shared" si="13"/>
        <v>0</v>
      </c>
      <c r="X33" s="356">
        <f t="shared" si="14"/>
        <v>0</v>
      </c>
      <c r="Y33" s="72">
        <f>IF(AV33&gt;0,"NEEDED",IFERROR(IF('Project Summary'!$C$11="NH",(VLOOKUP(AH33,Lighting_All,6,0)+AO33),(VLOOKUP(AH33,Lighting_All,4,0)+AO33)),0)*H33)</f>
        <v>0</v>
      </c>
      <c r="Z33" s="261" t="str">
        <f t="shared" ca="1" si="15"/>
        <v/>
      </c>
      <c r="AA33" s="73">
        <f t="shared" ca="1" si="2"/>
        <v>0</v>
      </c>
      <c r="AC33" s="28" t="str">
        <f ca="1">IFERROR(OFFSET(INDEX(INDIRECT(VLOOKUP($C33,Lighting_Type_Exist_lu,2,0)),MATCH(Lighting!$D33,INDIRECT(VLOOKUP($C33,Lighting_Type_Exist_lu,2,0)),0),1),0,1),"")</f>
        <v/>
      </c>
      <c r="AD33" s="7" t="str">
        <f ca="1">IFERROR(OFFSET(INDEX(INDIRECT(VLOOKUP($C33,Lighting_Type_Exist_lu,2,0)),MATCH(Lighting!$D33,INDIRECT(VLOOKUP($C33,Lighting_Type_Exist_lu,2,0)),0),1),0,3),"")</f>
        <v/>
      </c>
      <c r="AE33" s="40" t="str">
        <f ca="1">IFERROR(OFFSET(INDEX(INDIRECT(VLOOKUP($C33,Lighting_Type_Exist_lu,2,0)),MATCH(Lighting!$D33,INDIRECT(VLOOKUP($C33,Lighting_Type_Exist_lu,2,0)),0),1),0,4),"")</f>
        <v/>
      </c>
      <c r="AF33" s="262">
        <f t="shared" ca="1" si="16"/>
        <v>0</v>
      </c>
      <c r="AH33" s="263" t="str">
        <f>IF(J33="","",VLOOKUP(J33,SKU!E:M,3,0))</f>
        <v/>
      </c>
      <c r="AI33" s="263">
        <f>_xlfn.IFNA(IF('Project Summary'!$C$11="NH",VLOOKUP(AH33,Lighting_All,5,0),VLOOKUP(AH33,Lighting_All,3,0)),"")</f>
        <v>0</v>
      </c>
      <c r="AJ33" s="264" t="str">
        <f t="shared" si="3"/>
        <v>NA</v>
      </c>
      <c r="AK33" s="265">
        <f>IFERROR(VLOOKUP(J33,SKU!E:L,7,),0)</f>
        <v>0</v>
      </c>
      <c r="AL33" s="92" t="str">
        <f>IFERROR(IF(J33="","",(VLOOKUP(AH33,Lookups!A:G,7,0)*H33)),"")</f>
        <v/>
      </c>
      <c r="AM33" s="92">
        <f t="shared" ca="1" si="17"/>
        <v>0</v>
      </c>
      <c r="AN33" s="92">
        <f t="shared" ca="1" si="18"/>
        <v>0</v>
      </c>
      <c r="AO33" s="92">
        <f>(1-EXACT(G33,M33))*IFERROR(IF('Project Summary'!$C$11="NH",VLOOKUP(M33,Lighting_All,6,0),VLOOKUP(M33,Lighting_All,4,0)),0)*(Q33&gt;0)*(1-EXACT(M33,Lookups!$A$62))*(1-EXACT(M33,Lookups!$A$63))</f>
        <v>0</v>
      </c>
      <c r="AP33" s="92">
        <f t="shared" si="4"/>
        <v>0</v>
      </c>
      <c r="AQ33" s="92" t="str">
        <f t="shared" ca="1" si="19"/>
        <v/>
      </c>
      <c r="AR33" s="92" t="str">
        <f ca="1">_xlfn.IFNA(VLOOKUP(AQ33,Recycling!$S$10:$T$35,2,0),"")</f>
        <v/>
      </c>
      <c r="AS33" s="266">
        <f t="shared" si="20"/>
        <v>0</v>
      </c>
      <c r="AT33" s="92">
        <f t="shared" si="21"/>
        <v>0</v>
      </c>
      <c r="AU33" s="92">
        <f>EXACT(G33,"None")*OR(EXACT(M33,Lookups!$A$62),EXACT(M33,Lookups!$A$63))</f>
        <v>0</v>
      </c>
      <c r="AV33" s="267">
        <f t="shared" si="22"/>
        <v>0</v>
      </c>
      <c r="AW33" s="267">
        <f>IFERROR(VLOOKUP(AH33,Lookups!A:B,2,0),0)</f>
        <v>0</v>
      </c>
      <c r="AX33" s="267">
        <f t="shared" si="23"/>
        <v>0</v>
      </c>
      <c r="AY33" s="92">
        <f t="shared" ca="1" si="24"/>
        <v>0</v>
      </c>
      <c r="AZ33" s="92">
        <f t="shared" si="5"/>
        <v>0</v>
      </c>
      <c r="BA33" s="92">
        <f t="shared" si="25"/>
        <v>0.504</v>
      </c>
      <c r="BB33" s="92">
        <f t="shared" si="26"/>
        <v>0.38900000000000001</v>
      </c>
      <c r="BC33" s="92">
        <v>0.13800000000000001</v>
      </c>
      <c r="BD33" s="92">
        <v>0.13400000000000001</v>
      </c>
      <c r="BE33" s="92">
        <f t="shared" si="6"/>
        <v>0</v>
      </c>
      <c r="BF33" s="92">
        <f t="shared" si="27"/>
        <v>0</v>
      </c>
    </row>
    <row r="34" spans="1:58" x14ac:dyDescent="0.35">
      <c r="A34" s="26"/>
      <c r="B34" s="76"/>
      <c r="C34" s="59"/>
      <c r="D34" s="468"/>
      <c r="E34" s="469"/>
      <c r="F34" s="237" t="str">
        <f ca="1">IFERROR(OFFSET(INDEX(INDIRECT(VLOOKUP($C34,Lighting_Type_Exist_lu,2,0)),MATCH(Lighting!$D34,INDIRECT(VLOOKUP($C34,Lighting_Type_Exist_lu,2,0)),0),1),0,2),"")</f>
        <v/>
      </c>
      <c r="G34" s="61" t="s">
        <v>84</v>
      </c>
      <c r="H34" s="74"/>
      <c r="I34" s="238" t="str">
        <f>IF(J34="","",VLOOKUP(J34,SKU!E:M,9,0))</f>
        <v/>
      </c>
      <c r="J34" s="64"/>
      <c r="K34" s="260" t="str">
        <f>IF(J34="","",VLOOKUP(J34,SKU!E:M,2,0))</f>
        <v/>
      </c>
      <c r="L34" s="239" t="str">
        <f>IF(J34="","",VLOOKUP(J34,SKU!E:M,6,0))</f>
        <v/>
      </c>
      <c r="M34" s="135" t="s">
        <v>84</v>
      </c>
      <c r="N34" s="28">
        <f t="shared" si="0"/>
        <v>0</v>
      </c>
      <c r="O34" s="20">
        <f t="shared" si="1"/>
        <v>0</v>
      </c>
      <c r="P34" s="71">
        <f t="shared" ca="1" si="7"/>
        <v>0</v>
      </c>
      <c r="Q34" s="71">
        <f>IFERROR((($H34*$L34*$N34)-($H34*$L34*$O34))/1000,0)*(1-EXACT(M34,Lookups!$A$62))*(1-EXACT(M34,Lookups!$A$63))</f>
        <v>0</v>
      </c>
      <c r="R34" s="71">
        <f t="shared" ca="1" si="8"/>
        <v>0</v>
      </c>
      <c r="S34" s="71">
        <f t="shared" ca="1" si="9"/>
        <v>0</v>
      </c>
      <c r="T34" s="71">
        <f t="shared" si="10"/>
        <v>0</v>
      </c>
      <c r="U34" s="356">
        <f t="shared" ca="1" si="11"/>
        <v>0</v>
      </c>
      <c r="V34" s="356">
        <f t="shared" ca="1" si="12"/>
        <v>0</v>
      </c>
      <c r="W34" s="356">
        <f t="shared" si="13"/>
        <v>0</v>
      </c>
      <c r="X34" s="356">
        <f t="shared" si="14"/>
        <v>0</v>
      </c>
      <c r="Y34" s="72">
        <f>IF(AV34&gt;0,"NEEDED",IFERROR(IF('Project Summary'!$C$11="NH",(VLOOKUP(AH34,Lighting_All,6,0)+AO34),(VLOOKUP(AH34,Lighting_All,4,0)+AO34)),0)*H34)</f>
        <v>0</v>
      </c>
      <c r="Z34" s="261" t="str">
        <f t="shared" ca="1" si="15"/>
        <v/>
      </c>
      <c r="AA34" s="73">
        <f t="shared" ca="1" si="2"/>
        <v>0</v>
      </c>
      <c r="AC34" s="28" t="str">
        <f ca="1">IFERROR(OFFSET(INDEX(INDIRECT(VLOOKUP($C34,Lighting_Type_Exist_lu,2,0)),MATCH(Lighting!$D34,INDIRECT(VLOOKUP($C34,Lighting_Type_Exist_lu,2,0)),0),1),0,1),"")</f>
        <v/>
      </c>
      <c r="AD34" s="7" t="str">
        <f ca="1">IFERROR(OFFSET(INDEX(INDIRECT(VLOOKUP($C34,Lighting_Type_Exist_lu,2,0)),MATCH(Lighting!$D34,INDIRECT(VLOOKUP($C34,Lighting_Type_Exist_lu,2,0)),0),1),0,3),"")</f>
        <v/>
      </c>
      <c r="AE34" s="40" t="str">
        <f ca="1">IFERROR(OFFSET(INDEX(INDIRECT(VLOOKUP($C34,Lighting_Type_Exist_lu,2,0)),MATCH(Lighting!$D34,INDIRECT(VLOOKUP($C34,Lighting_Type_Exist_lu,2,0)),0),1),0,4),"")</f>
        <v/>
      </c>
      <c r="AF34" s="262">
        <f t="shared" ca="1" si="16"/>
        <v>0</v>
      </c>
      <c r="AH34" s="263" t="str">
        <f>IF(J34="","",VLOOKUP(J34,SKU!E:M,3,0))</f>
        <v/>
      </c>
      <c r="AI34" s="263">
        <f>_xlfn.IFNA(IF('Project Summary'!$C$11="NH",VLOOKUP(AH34,Lighting_All,5,0),VLOOKUP(AH34,Lighting_All,3,0)),"")</f>
        <v>0</v>
      </c>
      <c r="AJ34" s="264" t="str">
        <f t="shared" si="3"/>
        <v>NA</v>
      </c>
      <c r="AK34" s="265">
        <f>IFERROR(VLOOKUP(J34,SKU!E:L,7,),0)</f>
        <v>0</v>
      </c>
      <c r="AL34" s="92" t="str">
        <f>IFERROR(IF(J34="","",(VLOOKUP(AH34,Lookups!A:G,7,0)*H34)),"")</f>
        <v/>
      </c>
      <c r="AM34" s="92">
        <f t="shared" ca="1" si="17"/>
        <v>0</v>
      </c>
      <c r="AN34" s="92">
        <f t="shared" ca="1" si="18"/>
        <v>0</v>
      </c>
      <c r="AO34" s="92">
        <f>(1-EXACT(G34,M34))*IFERROR(IF('Project Summary'!$C$11="NH",VLOOKUP(M34,Lighting_All,6,0),VLOOKUP(M34,Lighting_All,4,0)),0)*(Q34&gt;0)*(1-EXACT(M34,Lookups!$A$62))*(1-EXACT(M34,Lookups!$A$63))</f>
        <v>0</v>
      </c>
      <c r="AP34" s="92">
        <f t="shared" si="4"/>
        <v>0</v>
      </c>
      <c r="AQ34" s="92" t="str">
        <f t="shared" ca="1" si="19"/>
        <v/>
      </c>
      <c r="AR34" s="92" t="str">
        <f ca="1">_xlfn.IFNA(VLOOKUP(AQ34,Recycling!$S$10:$T$35,2,0),"")</f>
        <v/>
      </c>
      <c r="AS34" s="266">
        <f t="shared" si="20"/>
        <v>0</v>
      </c>
      <c r="AT34" s="92">
        <f t="shared" si="21"/>
        <v>0</v>
      </c>
      <c r="AU34" s="92">
        <f>EXACT(G34,"None")*OR(EXACT(M34,Lookups!$A$62),EXACT(M34,Lookups!$A$63))</f>
        <v>0</v>
      </c>
      <c r="AV34" s="267">
        <f t="shared" si="22"/>
        <v>0</v>
      </c>
      <c r="AW34" s="267">
        <f>IFERROR(VLOOKUP(AH34,Lookups!A:B,2,0),0)</f>
        <v>0</v>
      </c>
      <c r="AX34" s="267">
        <f t="shared" si="23"/>
        <v>0</v>
      </c>
      <c r="AY34" s="92">
        <f t="shared" ca="1" si="24"/>
        <v>0</v>
      </c>
      <c r="AZ34" s="92">
        <f t="shared" si="5"/>
        <v>0</v>
      </c>
      <c r="BA34" s="92">
        <f t="shared" si="25"/>
        <v>0.504</v>
      </c>
      <c r="BB34" s="92">
        <f t="shared" si="26"/>
        <v>0.38900000000000001</v>
      </c>
      <c r="BC34" s="92">
        <v>0.13800000000000001</v>
      </c>
      <c r="BD34" s="92">
        <v>0.13400000000000001</v>
      </c>
      <c r="BE34" s="92">
        <f t="shared" si="6"/>
        <v>0</v>
      </c>
      <c r="BF34" s="92">
        <f t="shared" si="27"/>
        <v>0</v>
      </c>
    </row>
    <row r="35" spans="1:58" x14ac:dyDescent="0.35">
      <c r="A35" s="26"/>
      <c r="B35" s="76"/>
      <c r="C35" s="59"/>
      <c r="D35" s="468"/>
      <c r="E35" s="469"/>
      <c r="F35" s="237" t="str">
        <f ca="1">IFERROR(OFFSET(INDEX(INDIRECT(VLOOKUP($C35,Lighting_Type_Exist_lu,2,0)),MATCH(Lighting!$D35,INDIRECT(VLOOKUP($C35,Lighting_Type_Exist_lu,2,0)),0),1),0,2),"")</f>
        <v/>
      </c>
      <c r="G35" s="61" t="s">
        <v>84</v>
      </c>
      <c r="H35" s="74"/>
      <c r="I35" s="238" t="str">
        <f>IF(J35="","",VLOOKUP(J35,SKU!E:M,9,0))</f>
        <v/>
      </c>
      <c r="J35" s="64"/>
      <c r="K35" s="260" t="str">
        <f>IF(J35="","",VLOOKUP(J35,SKU!E:M,2,0))</f>
        <v/>
      </c>
      <c r="L35" s="239" t="str">
        <f>IF(J35="","",VLOOKUP(J35,SKU!E:M,6,0))</f>
        <v/>
      </c>
      <c r="M35" s="135" t="s">
        <v>84</v>
      </c>
      <c r="N35" s="28">
        <f t="shared" si="0"/>
        <v>0</v>
      </c>
      <c r="O35" s="20">
        <f t="shared" si="1"/>
        <v>0</v>
      </c>
      <c r="P35" s="71">
        <f t="shared" ca="1" si="7"/>
        <v>0</v>
      </c>
      <c r="Q35" s="71">
        <f>IFERROR((($H35*$L35*$N35)-($H35*$L35*$O35))/1000,0)*(1-EXACT(M35,Lookups!$A$62))*(1-EXACT(M35,Lookups!$A$63))</f>
        <v>0</v>
      </c>
      <c r="R35" s="71">
        <f t="shared" ca="1" si="8"/>
        <v>0</v>
      </c>
      <c r="S35" s="71">
        <f t="shared" ca="1" si="9"/>
        <v>0</v>
      </c>
      <c r="T35" s="71">
        <f t="shared" si="10"/>
        <v>0</v>
      </c>
      <c r="U35" s="356">
        <f t="shared" ca="1" si="11"/>
        <v>0</v>
      </c>
      <c r="V35" s="356">
        <f t="shared" ca="1" si="12"/>
        <v>0</v>
      </c>
      <c r="W35" s="356">
        <f t="shared" si="13"/>
        <v>0</v>
      </c>
      <c r="X35" s="356">
        <f t="shared" si="14"/>
        <v>0</v>
      </c>
      <c r="Y35" s="72">
        <f>IF(AV35&gt;0,"NEEDED",IFERROR(IF('Project Summary'!$C$11="NH",(VLOOKUP(AH35,Lighting_All,6,0)+AO35),(VLOOKUP(AH35,Lighting_All,4,0)+AO35)),0)*H35)</f>
        <v>0</v>
      </c>
      <c r="Z35" s="261" t="str">
        <f t="shared" ca="1" si="15"/>
        <v/>
      </c>
      <c r="AA35" s="73">
        <f t="shared" ca="1" si="2"/>
        <v>0</v>
      </c>
      <c r="AC35" s="28" t="str">
        <f ca="1">IFERROR(OFFSET(INDEX(INDIRECT(VLOOKUP($C35,Lighting_Type_Exist_lu,2,0)),MATCH(Lighting!$D35,INDIRECT(VLOOKUP($C35,Lighting_Type_Exist_lu,2,0)),0),1),0,1),"")</f>
        <v/>
      </c>
      <c r="AD35" s="7" t="str">
        <f ca="1">IFERROR(OFFSET(INDEX(INDIRECT(VLOOKUP($C35,Lighting_Type_Exist_lu,2,0)),MATCH(Lighting!$D35,INDIRECT(VLOOKUP($C35,Lighting_Type_Exist_lu,2,0)),0),1),0,3),"")</f>
        <v/>
      </c>
      <c r="AE35" s="40" t="str">
        <f ca="1">IFERROR(OFFSET(INDEX(INDIRECT(VLOOKUP($C35,Lighting_Type_Exist_lu,2,0)),MATCH(Lighting!$D35,INDIRECT(VLOOKUP($C35,Lighting_Type_Exist_lu,2,0)),0),1),0,4),"")</f>
        <v/>
      </c>
      <c r="AF35" s="262">
        <f t="shared" ca="1" si="16"/>
        <v>0</v>
      </c>
      <c r="AH35" s="263" t="str">
        <f>IF(J35="","",VLOOKUP(J35,SKU!E:M,3,0))</f>
        <v/>
      </c>
      <c r="AI35" s="263">
        <f>_xlfn.IFNA(IF('Project Summary'!$C$11="NH",VLOOKUP(AH35,Lighting_All,5,0),VLOOKUP(AH35,Lighting_All,3,0)),"")</f>
        <v>0</v>
      </c>
      <c r="AJ35" s="264" t="str">
        <f t="shared" si="3"/>
        <v>NA</v>
      </c>
      <c r="AK35" s="265">
        <f>IFERROR(VLOOKUP(J35,SKU!E:L,7,),0)</f>
        <v>0</v>
      </c>
      <c r="AL35" s="92" t="str">
        <f>IFERROR(IF(J35="","",(VLOOKUP(AH35,Lookups!A:G,7,0)*H35)),"")</f>
        <v/>
      </c>
      <c r="AM35" s="92">
        <f t="shared" ca="1" si="17"/>
        <v>0</v>
      </c>
      <c r="AN35" s="92">
        <f t="shared" ca="1" si="18"/>
        <v>0</v>
      </c>
      <c r="AO35" s="92">
        <f>(1-EXACT(G35,M35))*IFERROR(IF('Project Summary'!$C$11="NH",VLOOKUP(M35,Lighting_All,6,0),VLOOKUP(M35,Lighting_All,4,0)),0)*(Q35&gt;0)*(1-EXACT(M35,Lookups!$A$62))*(1-EXACT(M35,Lookups!$A$63))</f>
        <v>0</v>
      </c>
      <c r="AP35" s="92">
        <f t="shared" si="4"/>
        <v>0</v>
      </c>
      <c r="AQ35" s="92" t="str">
        <f t="shared" ca="1" si="19"/>
        <v/>
      </c>
      <c r="AR35" s="92" t="str">
        <f ca="1">_xlfn.IFNA(VLOOKUP(AQ35,Recycling!$S$10:$T$35,2,0),"")</f>
        <v/>
      </c>
      <c r="AS35" s="266">
        <f t="shared" si="20"/>
        <v>0</v>
      </c>
      <c r="AT35" s="92">
        <f t="shared" si="21"/>
        <v>0</v>
      </c>
      <c r="AU35" s="92">
        <f>EXACT(G35,"None")*OR(EXACT(M35,Lookups!$A$62),EXACT(M35,Lookups!$A$63))</f>
        <v>0</v>
      </c>
      <c r="AV35" s="267">
        <f t="shared" si="22"/>
        <v>0</v>
      </c>
      <c r="AW35" s="267">
        <f>IFERROR(VLOOKUP(AH35,Lookups!A:B,2,0),0)</f>
        <v>0</v>
      </c>
      <c r="AX35" s="267">
        <f t="shared" si="23"/>
        <v>0</v>
      </c>
      <c r="AY35" s="92">
        <f t="shared" ca="1" si="24"/>
        <v>0</v>
      </c>
      <c r="AZ35" s="92">
        <f t="shared" si="5"/>
        <v>0</v>
      </c>
      <c r="BA35" s="92">
        <f t="shared" si="25"/>
        <v>0.504</v>
      </c>
      <c r="BB35" s="92">
        <f t="shared" si="26"/>
        <v>0.38900000000000001</v>
      </c>
      <c r="BC35" s="92">
        <v>0.13800000000000001</v>
      </c>
      <c r="BD35" s="92">
        <v>0.13400000000000001</v>
      </c>
      <c r="BE35" s="92">
        <f t="shared" si="6"/>
        <v>0</v>
      </c>
      <c r="BF35" s="92">
        <f t="shared" si="27"/>
        <v>0</v>
      </c>
    </row>
    <row r="36" spans="1:58" x14ac:dyDescent="0.35">
      <c r="A36" s="26"/>
      <c r="B36" s="76"/>
      <c r="C36" s="59"/>
      <c r="D36" s="468"/>
      <c r="E36" s="469"/>
      <c r="F36" s="237" t="str">
        <f ca="1">IFERROR(OFFSET(INDEX(INDIRECT(VLOOKUP($C36,Lighting_Type_Exist_lu,2,0)),MATCH(Lighting!$D36,INDIRECT(VLOOKUP($C36,Lighting_Type_Exist_lu,2,0)),0),1),0,2),"")</f>
        <v/>
      </c>
      <c r="G36" s="61" t="s">
        <v>84</v>
      </c>
      <c r="H36" s="74"/>
      <c r="I36" s="238" t="str">
        <f>IF(J36="","",VLOOKUP(J36,SKU!E:M,9,0))</f>
        <v/>
      </c>
      <c r="J36" s="64"/>
      <c r="K36" s="260" t="str">
        <f>IF(J36="","",VLOOKUP(J36,SKU!E:M,2,0))</f>
        <v/>
      </c>
      <c r="L36" s="239" t="str">
        <f>IF(J36="","",VLOOKUP(J36,SKU!E:M,6,0))</f>
        <v/>
      </c>
      <c r="M36" s="135" t="s">
        <v>84</v>
      </c>
      <c r="N36" s="28">
        <f t="shared" si="0"/>
        <v>0</v>
      </c>
      <c r="O36" s="20">
        <f t="shared" si="1"/>
        <v>0</v>
      </c>
      <c r="P36" s="71">
        <f t="shared" ca="1" si="7"/>
        <v>0</v>
      </c>
      <c r="Q36" s="71">
        <f>IFERROR((($H36*$L36*$N36)-($H36*$L36*$O36))/1000,0)*(1-EXACT(M36,Lookups!$A$62))*(1-EXACT(M36,Lookups!$A$63))</f>
        <v>0</v>
      </c>
      <c r="R36" s="71">
        <f t="shared" ca="1" si="8"/>
        <v>0</v>
      </c>
      <c r="S36" s="71">
        <f t="shared" ca="1" si="9"/>
        <v>0</v>
      </c>
      <c r="T36" s="71">
        <f t="shared" si="10"/>
        <v>0</v>
      </c>
      <c r="U36" s="356">
        <f t="shared" ca="1" si="11"/>
        <v>0</v>
      </c>
      <c r="V36" s="356">
        <f t="shared" ca="1" si="12"/>
        <v>0</v>
      </c>
      <c r="W36" s="356">
        <f t="shared" si="13"/>
        <v>0</v>
      </c>
      <c r="X36" s="356">
        <f t="shared" si="14"/>
        <v>0</v>
      </c>
      <c r="Y36" s="72">
        <f>IF(AV36&gt;0,"NEEDED",IFERROR(IF('Project Summary'!$C$11="NH",(VLOOKUP(AH36,Lighting_All,6,0)+AO36),(VLOOKUP(AH36,Lighting_All,4,0)+AO36)),0)*H36)</f>
        <v>0</v>
      </c>
      <c r="Z36" s="261" t="str">
        <f t="shared" ca="1" si="15"/>
        <v/>
      </c>
      <c r="AA36" s="73">
        <f t="shared" ca="1" si="2"/>
        <v>0</v>
      </c>
      <c r="AC36" s="28" t="str">
        <f ca="1">IFERROR(OFFSET(INDEX(INDIRECT(VLOOKUP($C36,Lighting_Type_Exist_lu,2,0)),MATCH(Lighting!$D36,INDIRECT(VLOOKUP($C36,Lighting_Type_Exist_lu,2,0)),0),1),0,1),"")</f>
        <v/>
      </c>
      <c r="AD36" s="7" t="str">
        <f ca="1">IFERROR(OFFSET(INDEX(INDIRECT(VLOOKUP($C36,Lighting_Type_Exist_lu,2,0)),MATCH(Lighting!$D36,INDIRECT(VLOOKUP($C36,Lighting_Type_Exist_lu,2,0)),0),1),0,3),"")</f>
        <v/>
      </c>
      <c r="AE36" s="40" t="str">
        <f ca="1">IFERROR(OFFSET(INDEX(INDIRECT(VLOOKUP($C36,Lighting_Type_Exist_lu,2,0)),MATCH(Lighting!$D36,INDIRECT(VLOOKUP($C36,Lighting_Type_Exist_lu,2,0)),0),1),0,4),"")</f>
        <v/>
      </c>
      <c r="AF36" s="262">
        <f t="shared" ca="1" si="16"/>
        <v>0</v>
      </c>
      <c r="AH36" s="263" t="str">
        <f>IF(J36="","",VLOOKUP(J36,SKU!E:M,3,0))</f>
        <v/>
      </c>
      <c r="AI36" s="263">
        <f>_xlfn.IFNA(IF('Project Summary'!$C$11="NH",VLOOKUP(AH36,Lighting_All,5,0),VLOOKUP(AH36,Lighting_All,3,0)),"")</f>
        <v>0</v>
      </c>
      <c r="AJ36" s="264" t="str">
        <f t="shared" si="3"/>
        <v>NA</v>
      </c>
      <c r="AK36" s="265">
        <f>IFERROR(VLOOKUP(J36,SKU!E:L,7,),0)</f>
        <v>0</v>
      </c>
      <c r="AL36" s="92" t="str">
        <f>IFERROR(IF(J36="","",(VLOOKUP(AH36,Lookups!A:G,7,0)*H36)),"")</f>
        <v/>
      </c>
      <c r="AM36" s="92">
        <f t="shared" ca="1" si="17"/>
        <v>0</v>
      </c>
      <c r="AN36" s="92">
        <f t="shared" ca="1" si="18"/>
        <v>0</v>
      </c>
      <c r="AO36" s="92">
        <f>(1-EXACT(G36,M36))*IFERROR(IF('Project Summary'!$C$11="NH",VLOOKUP(M36,Lighting_All,6,0),VLOOKUP(M36,Lighting_All,4,0)),0)*(Q36&gt;0)*(1-EXACT(M36,Lookups!$A$62))*(1-EXACT(M36,Lookups!$A$63))</f>
        <v>0</v>
      </c>
      <c r="AP36" s="92">
        <f t="shared" si="4"/>
        <v>0</v>
      </c>
      <c r="AQ36" s="92" t="str">
        <f t="shared" ca="1" si="19"/>
        <v/>
      </c>
      <c r="AR36" s="92" t="str">
        <f ca="1">_xlfn.IFNA(VLOOKUP(AQ36,Recycling!$S$10:$T$35,2,0),"")</f>
        <v/>
      </c>
      <c r="AS36" s="266">
        <f t="shared" si="20"/>
        <v>0</v>
      </c>
      <c r="AT36" s="92">
        <f t="shared" si="21"/>
        <v>0</v>
      </c>
      <c r="AU36" s="92">
        <f>EXACT(G36,"None")*OR(EXACT(M36,Lookups!$A$62),EXACT(M36,Lookups!$A$63))</f>
        <v>0</v>
      </c>
      <c r="AV36" s="267">
        <f t="shared" si="22"/>
        <v>0</v>
      </c>
      <c r="AW36" s="267">
        <f>IFERROR(VLOOKUP(AH36,Lookups!A:B,2,0),0)</f>
        <v>0</v>
      </c>
      <c r="AX36" s="267">
        <f t="shared" si="23"/>
        <v>0</v>
      </c>
      <c r="AY36" s="92">
        <f t="shared" ca="1" si="24"/>
        <v>0</v>
      </c>
      <c r="AZ36" s="92">
        <f t="shared" si="5"/>
        <v>0</v>
      </c>
      <c r="BA36" s="92">
        <f t="shared" si="25"/>
        <v>0.504</v>
      </c>
      <c r="BB36" s="92">
        <f t="shared" si="26"/>
        <v>0.38900000000000001</v>
      </c>
      <c r="BC36" s="92">
        <v>0.13800000000000001</v>
      </c>
      <c r="BD36" s="92">
        <v>0.13400000000000001</v>
      </c>
      <c r="BE36" s="92">
        <f t="shared" si="6"/>
        <v>0</v>
      </c>
      <c r="BF36" s="92">
        <f t="shared" si="27"/>
        <v>0</v>
      </c>
    </row>
    <row r="37" spans="1:58" x14ac:dyDescent="0.35">
      <c r="A37" s="26"/>
      <c r="B37" s="76"/>
      <c r="C37" s="59"/>
      <c r="D37" s="468"/>
      <c r="E37" s="469"/>
      <c r="F37" s="237" t="str">
        <f ca="1">IFERROR(OFFSET(INDEX(INDIRECT(VLOOKUP($C37,Lighting_Type_Exist_lu,2,0)),MATCH(Lighting!$D37,INDIRECT(VLOOKUP($C37,Lighting_Type_Exist_lu,2,0)),0),1),0,2),"")</f>
        <v/>
      </c>
      <c r="G37" s="61" t="s">
        <v>84</v>
      </c>
      <c r="H37" s="74"/>
      <c r="I37" s="238" t="str">
        <f>IF(J37="","",VLOOKUP(J37,SKU!E:M,9,0))</f>
        <v/>
      </c>
      <c r="J37" s="64"/>
      <c r="K37" s="260" t="str">
        <f>IF(J37="","",VLOOKUP(J37,SKU!E:M,2,0))</f>
        <v/>
      </c>
      <c r="L37" s="239" t="str">
        <f>IF(J37="","",VLOOKUP(J37,SKU!E:M,6,0))</f>
        <v/>
      </c>
      <c r="M37" s="135" t="s">
        <v>84</v>
      </c>
      <c r="N37" s="28">
        <f t="shared" si="0"/>
        <v>0</v>
      </c>
      <c r="O37" s="20">
        <f t="shared" si="1"/>
        <v>0</v>
      </c>
      <c r="P37" s="71">
        <f t="shared" ca="1" si="7"/>
        <v>0</v>
      </c>
      <c r="Q37" s="71">
        <f>IFERROR((($H37*$L37*$N37)-($H37*$L37*$O37))/1000,0)*(1-EXACT(M37,Lookups!$A$62))*(1-EXACT(M37,Lookups!$A$63))</f>
        <v>0</v>
      </c>
      <c r="R37" s="71">
        <f t="shared" ca="1" si="8"/>
        <v>0</v>
      </c>
      <c r="S37" s="71">
        <f t="shared" ca="1" si="9"/>
        <v>0</v>
      </c>
      <c r="T37" s="71">
        <f t="shared" si="10"/>
        <v>0</v>
      </c>
      <c r="U37" s="356">
        <f t="shared" ca="1" si="11"/>
        <v>0</v>
      </c>
      <c r="V37" s="356">
        <f t="shared" ca="1" si="12"/>
        <v>0</v>
      </c>
      <c r="W37" s="356">
        <f t="shared" si="13"/>
        <v>0</v>
      </c>
      <c r="X37" s="356">
        <f t="shared" si="14"/>
        <v>0</v>
      </c>
      <c r="Y37" s="72">
        <f>IF(AV37&gt;0,"NEEDED",IFERROR(IF('Project Summary'!$C$11="NH",(VLOOKUP(AH37,Lighting_All,6,0)+AO37),(VLOOKUP(AH37,Lighting_All,4,0)+AO37)),0)*H37)</f>
        <v>0</v>
      </c>
      <c r="Z37" s="261" t="str">
        <f t="shared" ca="1" si="15"/>
        <v/>
      </c>
      <c r="AA37" s="73">
        <f t="shared" ca="1" si="2"/>
        <v>0</v>
      </c>
      <c r="AC37" s="28" t="str">
        <f ca="1">IFERROR(OFFSET(INDEX(INDIRECT(VLOOKUP($C37,Lighting_Type_Exist_lu,2,0)),MATCH(Lighting!$D37,INDIRECT(VLOOKUP($C37,Lighting_Type_Exist_lu,2,0)),0),1),0,1),"")</f>
        <v/>
      </c>
      <c r="AD37" s="7" t="str">
        <f ca="1">IFERROR(OFFSET(INDEX(INDIRECT(VLOOKUP($C37,Lighting_Type_Exist_lu,2,0)),MATCH(Lighting!$D37,INDIRECT(VLOOKUP($C37,Lighting_Type_Exist_lu,2,0)),0),1),0,3),"")</f>
        <v/>
      </c>
      <c r="AE37" s="40" t="str">
        <f ca="1">IFERROR(OFFSET(INDEX(INDIRECT(VLOOKUP($C37,Lighting_Type_Exist_lu,2,0)),MATCH(Lighting!$D37,INDIRECT(VLOOKUP($C37,Lighting_Type_Exist_lu,2,0)),0),1),0,4),"")</f>
        <v/>
      </c>
      <c r="AF37" s="262">
        <f t="shared" ca="1" si="16"/>
        <v>0</v>
      </c>
      <c r="AH37" s="263" t="str">
        <f>IF(J37="","",VLOOKUP(J37,SKU!E:M,3,0))</f>
        <v/>
      </c>
      <c r="AI37" s="263">
        <f>_xlfn.IFNA(IF('Project Summary'!$C$11="NH",VLOOKUP(AH37,Lighting_All,5,0),VLOOKUP(AH37,Lighting_All,3,0)),"")</f>
        <v>0</v>
      </c>
      <c r="AJ37" s="264" t="str">
        <f t="shared" si="3"/>
        <v>NA</v>
      </c>
      <c r="AK37" s="265">
        <f>IFERROR(VLOOKUP(J37,SKU!E:L,7,),0)</f>
        <v>0</v>
      </c>
      <c r="AL37" s="92" t="str">
        <f>IFERROR(IF(J37="","",(VLOOKUP(AH37,Lookups!A:G,7,0)*H37)),"")</f>
        <v/>
      </c>
      <c r="AM37" s="92">
        <f t="shared" ca="1" si="17"/>
        <v>0</v>
      </c>
      <c r="AN37" s="92">
        <f t="shared" ca="1" si="18"/>
        <v>0</v>
      </c>
      <c r="AO37" s="92">
        <f>(1-EXACT(G37,M37))*IFERROR(IF('Project Summary'!$C$11="NH",VLOOKUP(M37,Lighting_All,6,0),VLOOKUP(M37,Lighting_All,4,0)),0)*(Q37&gt;0)*(1-EXACT(M37,Lookups!$A$62))*(1-EXACT(M37,Lookups!$A$63))</f>
        <v>0</v>
      </c>
      <c r="AP37" s="92">
        <f t="shared" si="4"/>
        <v>0</v>
      </c>
      <c r="AQ37" s="92" t="str">
        <f t="shared" ca="1" si="19"/>
        <v/>
      </c>
      <c r="AR37" s="92" t="str">
        <f ca="1">_xlfn.IFNA(VLOOKUP(AQ37,Recycling!$S$10:$T$35,2,0),"")</f>
        <v/>
      </c>
      <c r="AS37" s="266">
        <f t="shared" si="20"/>
        <v>0</v>
      </c>
      <c r="AT37" s="92">
        <f t="shared" si="21"/>
        <v>0</v>
      </c>
      <c r="AU37" s="92">
        <f>EXACT(G37,"None")*OR(EXACT(M37,Lookups!$A$62),EXACT(M37,Lookups!$A$63))</f>
        <v>0</v>
      </c>
      <c r="AV37" s="267">
        <f t="shared" si="22"/>
        <v>0</v>
      </c>
      <c r="AW37" s="267">
        <f>IFERROR(VLOOKUP(AH37,Lookups!A:B,2,0),0)</f>
        <v>0</v>
      </c>
      <c r="AX37" s="267">
        <f t="shared" si="23"/>
        <v>0</v>
      </c>
      <c r="AY37" s="92">
        <f t="shared" ca="1" si="24"/>
        <v>0</v>
      </c>
      <c r="AZ37" s="92">
        <f t="shared" si="5"/>
        <v>0</v>
      </c>
      <c r="BA37" s="92">
        <f t="shared" si="25"/>
        <v>0.504</v>
      </c>
      <c r="BB37" s="92">
        <f t="shared" si="26"/>
        <v>0.38900000000000001</v>
      </c>
      <c r="BC37" s="92">
        <v>0.13800000000000001</v>
      </c>
      <c r="BD37" s="92">
        <v>0.13400000000000001</v>
      </c>
      <c r="BE37" s="92">
        <f t="shared" si="6"/>
        <v>0</v>
      </c>
      <c r="BF37" s="92">
        <f t="shared" si="27"/>
        <v>0</v>
      </c>
    </row>
    <row r="38" spans="1:58" x14ac:dyDescent="0.35">
      <c r="A38" s="26"/>
      <c r="B38" s="76"/>
      <c r="C38" s="59"/>
      <c r="D38" s="468"/>
      <c r="E38" s="469"/>
      <c r="F38" s="237" t="str">
        <f ca="1">IFERROR(OFFSET(INDEX(INDIRECT(VLOOKUP($C38,Lighting_Type_Exist_lu,2,0)),MATCH(Lighting!$D38,INDIRECT(VLOOKUP($C38,Lighting_Type_Exist_lu,2,0)),0),1),0,2),"")</f>
        <v/>
      </c>
      <c r="G38" s="61" t="s">
        <v>84</v>
      </c>
      <c r="H38" s="74"/>
      <c r="I38" s="238" t="str">
        <f>IF(J38="","",VLOOKUP(J38,SKU!E:M,9,0))</f>
        <v/>
      </c>
      <c r="J38" s="64"/>
      <c r="K38" s="260" t="str">
        <f>IF(J38="","",VLOOKUP(J38,SKU!E:M,2,0))</f>
        <v/>
      </c>
      <c r="L38" s="239" t="str">
        <f>IF(J38="","",VLOOKUP(J38,SKU!E:M,6,0))</f>
        <v/>
      </c>
      <c r="M38" s="135" t="s">
        <v>84</v>
      </c>
      <c r="N38" s="28">
        <f t="shared" si="0"/>
        <v>0</v>
      </c>
      <c r="O38" s="20">
        <f t="shared" si="1"/>
        <v>0</v>
      </c>
      <c r="P38" s="71">
        <f t="shared" ca="1" si="7"/>
        <v>0</v>
      </c>
      <c r="Q38" s="71">
        <f>IFERROR((($H38*$L38*$N38)-($H38*$L38*$O38))/1000,0)*(1-EXACT(M38,Lookups!$A$62))*(1-EXACT(M38,Lookups!$A$63))</f>
        <v>0</v>
      </c>
      <c r="R38" s="71">
        <f t="shared" ca="1" si="8"/>
        <v>0</v>
      </c>
      <c r="S38" s="71">
        <f t="shared" ca="1" si="9"/>
        <v>0</v>
      </c>
      <c r="T38" s="71">
        <f t="shared" si="10"/>
        <v>0</v>
      </c>
      <c r="U38" s="356">
        <f t="shared" ca="1" si="11"/>
        <v>0</v>
      </c>
      <c r="V38" s="356">
        <f t="shared" ca="1" si="12"/>
        <v>0</v>
      </c>
      <c r="W38" s="356">
        <f t="shared" si="13"/>
        <v>0</v>
      </c>
      <c r="X38" s="356">
        <f t="shared" si="14"/>
        <v>0</v>
      </c>
      <c r="Y38" s="72">
        <f>IF(AV38&gt;0,"NEEDED",IFERROR(IF('Project Summary'!$C$11="NH",(VLOOKUP(AH38,Lighting_All,6,0)+AO38),(VLOOKUP(AH38,Lighting_All,4,0)+AO38)),0)*H38)</f>
        <v>0</v>
      </c>
      <c r="Z38" s="261" t="str">
        <f t="shared" ca="1" si="15"/>
        <v/>
      </c>
      <c r="AA38" s="73">
        <f t="shared" ca="1" si="2"/>
        <v>0</v>
      </c>
      <c r="AC38" s="28" t="str">
        <f ca="1">IFERROR(OFFSET(INDEX(INDIRECT(VLOOKUP($C38,Lighting_Type_Exist_lu,2,0)),MATCH(Lighting!$D38,INDIRECT(VLOOKUP($C38,Lighting_Type_Exist_lu,2,0)),0),1),0,1),"")</f>
        <v/>
      </c>
      <c r="AD38" s="7" t="str">
        <f ca="1">IFERROR(OFFSET(INDEX(INDIRECT(VLOOKUP($C38,Lighting_Type_Exist_lu,2,0)),MATCH(Lighting!$D38,INDIRECT(VLOOKUP($C38,Lighting_Type_Exist_lu,2,0)),0),1),0,3),"")</f>
        <v/>
      </c>
      <c r="AE38" s="40" t="str">
        <f ca="1">IFERROR(OFFSET(INDEX(INDIRECT(VLOOKUP($C38,Lighting_Type_Exist_lu,2,0)),MATCH(Lighting!$D38,INDIRECT(VLOOKUP($C38,Lighting_Type_Exist_lu,2,0)),0),1),0,4),"")</f>
        <v/>
      </c>
      <c r="AF38" s="262">
        <f t="shared" ca="1" si="16"/>
        <v>0</v>
      </c>
      <c r="AH38" s="263" t="str">
        <f>IF(J38="","",VLOOKUP(J38,SKU!E:M,3,0))</f>
        <v/>
      </c>
      <c r="AI38" s="263">
        <f>_xlfn.IFNA(IF('Project Summary'!$C$11="NH",VLOOKUP(AH38,Lighting_All,5,0),VLOOKUP(AH38,Lighting_All,3,0)),"")</f>
        <v>0</v>
      </c>
      <c r="AJ38" s="264" t="str">
        <f t="shared" si="3"/>
        <v>NA</v>
      </c>
      <c r="AK38" s="265">
        <f>IFERROR(VLOOKUP(J38,SKU!E:L,7,),0)</f>
        <v>0</v>
      </c>
      <c r="AL38" s="92" t="str">
        <f>IFERROR(IF(J38="","",(VLOOKUP(AH38,Lookups!A:G,7,0)*H38)),"")</f>
        <v/>
      </c>
      <c r="AM38" s="92">
        <f t="shared" ca="1" si="17"/>
        <v>0</v>
      </c>
      <c r="AN38" s="92">
        <f t="shared" ca="1" si="18"/>
        <v>0</v>
      </c>
      <c r="AO38" s="92">
        <f>(1-EXACT(G38,M38))*IFERROR(IF('Project Summary'!$C$11="NH",VLOOKUP(M38,Lighting_All,6,0),VLOOKUP(M38,Lighting_All,4,0)),0)*(Q38&gt;0)*(1-EXACT(M38,Lookups!$A$62))*(1-EXACT(M38,Lookups!$A$63))</f>
        <v>0</v>
      </c>
      <c r="AP38" s="92">
        <f t="shared" si="4"/>
        <v>0</v>
      </c>
      <c r="AQ38" s="92" t="str">
        <f t="shared" ca="1" si="19"/>
        <v/>
      </c>
      <c r="AR38" s="92" t="str">
        <f ca="1">_xlfn.IFNA(VLOOKUP(AQ38,Recycling!$S$10:$T$35,2,0),"")</f>
        <v/>
      </c>
      <c r="AS38" s="266">
        <f t="shared" si="20"/>
        <v>0</v>
      </c>
      <c r="AT38" s="92">
        <f t="shared" si="21"/>
        <v>0</v>
      </c>
      <c r="AU38" s="92">
        <f>EXACT(G38,"None")*OR(EXACT(M38,Lookups!$A$62),EXACT(M38,Lookups!$A$63))</f>
        <v>0</v>
      </c>
      <c r="AV38" s="267">
        <f t="shared" si="22"/>
        <v>0</v>
      </c>
      <c r="AW38" s="267">
        <f>IFERROR(VLOOKUP(AH38,Lookups!A:B,2,0),0)</f>
        <v>0</v>
      </c>
      <c r="AX38" s="267">
        <f t="shared" si="23"/>
        <v>0</v>
      </c>
      <c r="AY38" s="92">
        <f t="shared" ca="1" si="24"/>
        <v>0</v>
      </c>
      <c r="AZ38" s="92">
        <f t="shared" si="5"/>
        <v>0</v>
      </c>
      <c r="BA38" s="92">
        <f t="shared" si="25"/>
        <v>0.504</v>
      </c>
      <c r="BB38" s="92">
        <f t="shared" si="26"/>
        <v>0.38900000000000001</v>
      </c>
      <c r="BC38" s="92">
        <v>0.13800000000000001</v>
      </c>
      <c r="BD38" s="92">
        <v>0.13400000000000001</v>
      </c>
      <c r="BE38" s="92">
        <f t="shared" si="6"/>
        <v>0</v>
      </c>
      <c r="BF38" s="92">
        <f t="shared" si="27"/>
        <v>0</v>
      </c>
    </row>
    <row r="39" spans="1:58" x14ac:dyDescent="0.35">
      <c r="A39" s="26"/>
      <c r="B39" s="76"/>
      <c r="C39" s="59"/>
      <c r="D39" s="468"/>
      <c r="E39" s="469"/>
      <c r="F39" s="237" t="str">
        <f ca="1">IFERROR(OFFSET(INDEX(INDIRECT(VLOOKUP($C39,Lighting_Type_Exist_lu,2,0)),MATCH(Lighting!$D39,INDIRECT(VLOOKUP($C39,Lighting_Type_Exist_lu,2,0)),0),1),0,2),"")</f>
        <v/>
      </c>
      <c r="G39" s="61" t="s">
        <v>84</v>
      </c>
      <c r="H39" s="74"/>
      <c r="I39" s="238" t="str">
        <f>IF(J39="","",VLOOKUP(J39,SKU!E:M,9,0))</f>
        <v/>
      </c>
      <c r="J39" s="64"/>
      <c r="K39" s="260" t="str">
        <f>IF(J39="","",VLOOKUP(J39,SKU!E:M,2,0))</f>
        <v/>
      </c>
      <c r="L39" s="239" t="str">
        <f>IF(J39="","",VLOOKUP(J39,SKU!E:M,6,0))</f>
        <v/>
      </c>
      <c r="M39" s="135" t="s">
        <v>84</v>
      </c>
      <c r="N39" s="28">
        <f t="shared" si="0"/>
        <v>0</v>
      </c>
      <c r="O39" s="20">
        <f t="shared" si="1"/>
        <v>0</v>
      </c>
      <c r="P39" s="71">
        <f t="shared" ca="1" si="7"/>
        <v>0</v>
      </c>
      <c r="Q39" s="71">
        <f>IFERROR((($H39*$L39*$N39)-($H39*$L39*$O39))/1000,0)*(1-EXACT(M39,Lookups!$A$62))*(1-EXACT(M39,Lookups!$A$63))</f>
        <v>0</v>
      </c>
      <c r="R39" s="71">
        <f t="shared" ca="1" si="8"/>
        <v>0</v>
      </c>
      <c r="S39" s="71">
        <f t="shared" ca="1" si="9"/>
        <v>0</v>
      </c>
      <c r="T39" s="71">
        <f t="shared" si="10"/>
        <v>0</v>
      </c>
      <c r="U39" s="356">
        <f t="shared" ca="1" si="11"/>
        <v>0</v>
      </c>
      <c r="V39" s="356">
        <f t="shared" ca="1" si="12"/>
        <v>0</v>
      </c>
      <c r="W39" s="356">
        <f t="shared" si="13"/>
        <v>0</v>
      </c>
      <c r="X39" s="356">
        <f t="shared" si="14"/>
        <v>0</v>
      </c>
      <c r="Y39" s="72">
        <f>IF(AV39&gt;0,"NEEDED",IFERROR(IF('Project Summary'!$C$11="NH",(VLOOKUP(AH39,Lighting_All,6,0)+AO39),(VLOOKUP(AH39,Lighting_All,4,0)+AO39)),0)*H39)</f>
        <v>0</v>
      </c>
      <c r="Z39" s="261" t="str">
        <f t="shared" ca="1" si="15"/>
        <v/>
      </c>
      <c r="AA39" s="73">
        <f t="shared" ca="1" si="2"/>
        <v>0</v>
      </c>
      <c r="AC39" s="28" t="str">
        <f ca="1">IFERROR(OFFSET(INDEX(INDIRECT(VLOOKUP($C39,Lighting_Type_Exist_lu,2,0)),MATCH(Lighting!$D39,INDIRECT(VLOOKUP($C39,Lighting_Type_Exist_lu,2,0)),0),1),0,1),"")</f>
        <v/>
      </c>
      <c r="AD39" s="7" t="str">
        <f ca="1">IFERROR(OFFSET(INDEX(INDIRECT(VLOOKUP($C39,Lighting_Type_Exist_lu,2,0)),MATCH(Lighting!$D39,INDIRECT(VLOOKUP($C39,Lighting_Type_Exist_lu,2,0)),0),1),0,3),"")</f>
        <v/>
      </c>
      <c r="AE39" s="40" t="str">
        <f ca="1">IFERROR(OFFSET(INDEX(INDIRECT(VLOOKUP($C39,Lighting_Type_Exist_lu,2,0)),MATCH(Lighting!$D39,INDIRECT(VLOOKUP($C39,Lighting_Type_Exist_lu,2,0)),0),1),0,4),"")</f>
        <v/>
      </c>
      <c r="AF39" s="262">
        <f t="shared" ca="1" si="16"/>
        <v>0</v>
      </c>
      <c r="AH39" s="263" t="str">
        <f>IF(J39="","",VLOOKUP(J39,SKU!E:M,3,0))</f>
        <v/>
      </c>
      <c r="AI39" s="263">
        <f>_xlfn.IFNA(IF('Project Summary'!$C$11="NH",VLOOKUP(AH39,Lighting_All,5,0),VLOOKUP(AH39,Lighting_All,3,0)),"")</f>
        <v>0</v>
      </c>
      <c r="AJ39" s="264" t="str">
        <f t="shared" si="3"/>
        <v>NA</v>
      </c>
      <c r="AK39" s="265">
        <f>IFERROR(VLOOKUP(J39,SKU!E:L,7,),0)</f>
        <v>0</v>
      </c>
      <c r="AL39" s="92" t="str">
        <f>IFERROR(IF(J39="","",(VLOOKUP(AH39,Lookups!A:G,7,0)*H39)),"")</f>
        <v/>
      </c>
      <c r="AM39" s="92">
        <f t="shared" ca="1" si="17"/>
        <v>0</v>
      </c>
      <c r="AN39" s="92">
        <f t="shared" ca="1" si="18"/>
        <v>0</v>
      </c>
      <c r="AO39" s="92">
        <f>(1-EXACT(G39,M39))*IFERROR(IF('Project Summary'!$C$11="NH",VLOOKUP(M39,Lighting_All,6,0),VLOOKUP(M39,Lighting_All,4,0)),0)*(Q39&gt;0)*(1-EXACT(M39,Lookups!$A$62))*(1-EXACT(M39,Lookups!$A$63))</f>
        <v>0</v>
      </c>
      <c r="AP39" s="92">
        <f t="shared" si="4"/>
        <v>0</v>
      </c>
      <c r="AQ39" s="92" t="str">
        <f t="shared" ca="1" si="19"/>
        <v/>
      </c>
      <c r="AR39" s="92" t="str">
        <f ca="1">_xlfn.IFNA(VLOOKUP(AQ39,Recycling!$S$10:$T$35,2,0),"")</f>
        <v/>
      </c>
      <c r="AS39" s="266">
        <f t="shared" si="20"/>
        <v>0</v>
      </c>
      <c r="AT39" s="92">
        <f t="shared" si="21"/>
        <v>0</v>
      </c>
      <c r="AU39" s="92">
        <f>EXACT(G39,"None")*OR(EXACT(M39,Lookups!$A$62),EXACT(M39,Lookups!$A$63))</f>
        <v>0</v>
      </c>
      <c r="AV39" s="267">
        <f t="shared" si="22"/>
        <v>0</v>
      </c>
      <c r="AW39" s="267">
        <f>IFERROR(VLOOKUP(AH39,Lookups!A:B,2,0),0)</f>
        <v>0</v>
      </c>
      <c r="AX39" s="267">
        <f t="shared" si="23"/>
        <v>0</v>
      </c>
      <c r="AY39" s="92">
        <f t="shared" ca="1" si="24"/>
        <v>0</v>
      </c>
      <c r="AZ39" s="92">
        <f t="shared" si="5"/>
        <v>0</v>
      </c>
      <c r="BA39" s="92">
        <f t="shared" si="25"/>
        <v>0.504</v>
      </c>
      <c r="BB39" s="92">
        <f t="shared" si="26"/>
        <v>0.38900000000000001</v>
      </c>
      <c r="BC39" s="92">
        <v>0.13800000000000001</v>
      </c>
      <c r="BD39" s="92">
        <v>0.13400000000000001</v>
      </c>
      <c r="BE39" s="92">
        <f t="shared" si="6"/>
        <v>0</v>
      </c>
      <c r="BF39" s="92">
        <f t="shared" si="27"/>
        <v>0</v>
      </c>
    </row>
    <row r="40" spans="1:58" x14ac:dyDescent="0.35">
      <c r="A40" s="26"/>
      <c r="B40" s="76"/>
      <c r="C40" s="59"/>
      <c r="D40" s="468"/>
      <c r="E40" s="469"/>
      <c r="F40" s="237" t="str">
        <f ca="1">IFERROR(OFFSET(INDEX(INDIRECT(VLOOKUP($C40,Lighting_Type_Exist_lu,2,0)),MATCH(Lighting!$D40,INDIRECT(VLOOKUP($C40,Lighting_Type_Exist_lu,2,0)),0),1),0,2),"")</f>
        <v/>
      </c>
      <c r="G40" s="61" t="s">
        <v>84</v>
      </c>
      <c r="H40" s="74"/>
      <c r="I40" s="238" t="str">
        <f>IF(J40="","",VLOOKUP(J40,SKU!E:M,9,0))</f>
        <v/>
      </c>
      <c r="J40" s="64"/>
      <c r="K40" s="260" t="str">
        <f>IF(J40="","",VLOOKUP(J40,SKU!E:M,2,0))</f>
        <v/>
      </c>
      <c r="L40" s="239" t="str">
        <f>IF(J40="","",VLOOKUP(J40,SKU!E:M,6,0))</f>
        <v/>
      </c>
      <c r="M40" s="135" t="s">
        <v>84</v>
      </c>
      <c r="N40" s="28">
        <f t="shared" si="0"/>
        <v>0</v>
      </c>
      <c r="O40" s="20">
        <f t="shared" si="1"/>
        <v>0</v>
      </c>
      <c r="P40" s="71">
        <f t="shared" ca="1" si="7"/>
        <v>0</v>
      </c>
      <c r="Q40" s="71">
        <f>IFERROR((($H40*$L40*$N40)-($H40*$L40*$O40))/1000,0)*(1-EXACT(M40,Lookups!$A$62))*(1-EXACT(M40,Lookups!$A$63))</f>
        <v>0</v>
      </c>
      <c r="R40" s="71">
        <f t="shared" ca="1" si="8"/>
        <v>0</v>
      </c>
      <c r="S40" s="71">
        <f t="shared" ca="1" si="9"/>
        <v>0</v>
      </c>
      <c r="T40" s="71">
        <f t="shared" si="10"/>
        <v>0</v>
      </c>
      <c r="U40" s="356">
        <f t="shared" ca="1" si="11"/>
        <v>0</v>
      </c>
      <c r="V40" s="356">
        <f t="shared" ca="1" si="12"/>
        <v>0</v>
      </c>
      <c r="W40" s="356">
        <f t="shared" si="13"/>
        <v>0</v>
      </c>
      <c r="X40" s="356">
        <f t="shared" si="14"/>
        <v>0</v>
      </c>
      <c r="Y40" s="72">
        <f>IF(AV40&gt;0,"NEEDED",IFERROR(IF('Project Summary'!$C$11="NH",(VLOOKUP(AH40,Lighting_All,6,0)+AO40),(VLOOKUP(AH40,Lighting_All,4,0)+AO40)),0)*H40)</f>
        <v>0</v>
      </c>
      <c r="Z40" s="261" t="str">
        <f t="shared" ca="1" si="15"/>
        <v/>
      </c>
      <c r="AA40" s="73">
        <f t="shared" ca="1" si="2"/>
        <v>0</v>
      </c>
      <c r="AC40" s="28" t="str">
        <f ca="1">IFERROR(OFFSET(INDEX(INDIRECT(VLOOKUP($C40,Lighting_Type_Exist_lu,2,0)),MATCH(Lighting!$D40,INDIRECT(VLOOKUP($C40,Lighting_Type_Exist_lu,2,0)),0),1),0,1),"")</f>
        <v/>
      </c>
      <c r="AD40" s="7" t="str">
        <f ca="1">IFERROR(OFFSET(INDEX(INDIRECT(VLOOKUP($C40,Lighting_Type_Exist_lu,2,0)),MATCH(Lighting!$D40,INDIRECT(VLOOKUP($C40,Lighting_Type_Exist_lu,2,0)),0),1),0,3),"")</f>
        <v/>
      </c>
      <c r="AE40" s="40" t="str">
        <f ca="1">IFERROR(OFFSET(INDEX(INDIRECT(VLOOKUP($C40,Lighting_Type_Exist_lu,2,0)),MATCH(Lighting!$D40,INDIRECT(VLOOKUP($C40,Lighting_Type_Exist_lu,2,0)),0),1),0,4),"")</f>
        <v/>
      </c>
      <c r="AF40" s="262">
        <f t="shared" ca="1" si="16"/>
        <v>0</v>
      </c>
      <c r="AH40" s="263" t="str">
        <f>IF(J40="","",VLOOKUP(J40,SKU!E:M,3,0))</f>
        <v/>
      </c>
      <c r="AI40" s="263">
        <f>_xlfn.IFNA(IF('Project Summary'!$C$11="NH",VLOOKUP(AH40,Lighting_All,5,0),VLOOKUP(AH40,Lighting_All,3,0)),"")</f>
        <v>0</v>
      </c>
      <c r="AJ40" s="264" t="str">
        <f t="shared" si="3"/>
        <v>NA</v>
      </c>
      <c r="AK40" s="265">
        <f>IFERROR(VLOOKUP(J40,SKU!E:L,7,),0)</f>
        <v>0</v>
      </c>
      <c r="AL40" s="92" t="str">
        <f>IFERROR(IF(J40="","",(VLOOKUP(AH40,Lookups!A:G,7,0)*H40)),"")</f>
        <v/>
      </c>
      <c r="AM40" s="92">
        <f t="shared" ca="1" si="17"/>
        <v>0</v>
      </c>
      <c r="AN40" s="92">
        <f t="shared" ca="1" si="18"/>
        <v>0</v>
      </c>
      <c r="AO40" s="92">
        <f>(1-EXACT(G40,M40))*IFERROR(IF('Project Summary'!$C$11="NH",VLOOKUP(M40,Lighting_All,6,0),VLOOKUP(M40,Lighting_All,4,0)),0)*(Q40&gt;0)*(1-EXACT(M40,Lookups!$A$62))*(1-EXACT(M40,Lookups!$A$63))</f>
        <v>0</v>
      </c>
      <c r="AP40" s="92">
        <f t="shared" si="4"/>
        <v>0</v>
      </c>
      <c r="AQ40" s="92" t="str">
        <f t="shared" ca="1" si="19"/>
        <v/>
      </c>
      <c r="AR40" s="92" t="str">
        <f ca="1">_xlfn.IFNA(VLOOKUP(AQ40,Recycling!$S$10:$T$35,2,0),"")</f>
        <v/>
      </c>
      <c r="AS40" s="266">
        <f t="shared" si="20"/>
        <v>0</v>
      </c>
      <c r="AT40" s="92">
        <f t="shared" si="21"/>
        <v>0</v>
      </c>
      <c r="AU40" s="92">
        <f>EXACT(G40,"None")*OR(EXACT(M40,Lookups!$A$62),EXACT(M40,Lookups!$A$63))</f>
        <v>0</v>
      </c>
      <c r="AV40" s="267">
        <f t="shared" si="22"/>
        <v>0</v>
      </c>
      <c r="AW40" s="267">
        <f>IFERROR(VLOOKUP(AH40,Lookups!A:B,2,0),0)</f>
        <v>0</v>
      </c>
      <c r="AX40" s="267">
        <f t="shared" si="23"/>
        <v>0</v>
      </c>
      <c r="AY40" s="92">
        <f t="shared" ca="1" si="24"/>
        <v>0</v>
      </c>
      <c r="AZ40" s="92">
        <f t="shared" si="5"/>
        <v>0</v>
      </c>
      <c r="BA40" s="92">
        <f t="shared" si="25"/>
        <v>0.504</v>
      </c>
      <c r="BB40" s="92">
        <f t="shared" si="26"/>
        <v>0.38900000000000001</v>
      </c>
      <c r="BC40" s="92">
        <v>0.13800000000000001</v>
      </c>
      <c r="BD40" s="92">
        <v>0.13400000000000001</v>
      </c>
      <c r="BE40" s="92">
        <f t="shared" si="6"/>
        <v>0</v>
      </c>
      <c r="BF40" s="92">
        <f t="shared" si="27"/>
        <v>0</v>
      </c>
    </row>
    <row r="41" spans="1:58" x14ac:dyDescent="0.35">
      <c r="A41" s="26"/>
      <c r="B41" s="76"/>
      <c r="C41" s="59"/>
      <c r="D41" s="468"/>
      <c r="E41" s="469"/>
      <c r="F41" s="237" t="str">
        <f ca="1">IFERROR(OFFSET(INDEX(INDIRECT(VLOOKUP($C41,Lighting_Type_Exist_lu,2,0)),MATCH(Lighting!$D41,INDIRECT(VLOOKUP($C41,Lighting_Type_Exist_lu,2,0)),0),1),0,2),"")</f>
        <v/>
      </c>
      <c r="G41" s="61" t="s">
        <v>84</v>
      </c>
      <c r="H41" s="74"/>
      <c r="I41" s="238" t="str">
        <f>IF(J41="","",VLOOKUP(J41,SKU!E:M,9,0))</f>
        <v/>
      </c>
      <c r="J41" s="64"/>
      <c r="K41" s="260" t="str">
        <f>IF(J41="","",VLOOKUP(J41,SKU!E:M,2,0))</f>
        <v/>
      </c>
      <c r="L41" s="239" t="str">
        <f>IF(J41="","",VLOOKUP(J41,SKU!E:M,6,0))</f>
        <v/>
      </c>
      <c r="M41" s="135" t="s">
        <v>84</v>
      </c>
      <c r="N41" s="28">
        <f t="shared" si="0"/>
        <v>0</v>
      </c>
      <c r="O41" s="20">
        <f t="shared" si="1"/>
        <v>0</v>
      </c>
      <c r="P41" s="71">
        <f t="shared" ca="1" si="7"/>
        <v>0</v>
      </c>
      <c r="Q41" s="71">
        <f>IFERROR((($H41*$L41*$N41)-($H41*$L41*$O41))/1000,0)*(1-EXACT(M41,Lookups!$A$62))*(1-EXACT(M41,Lookups!$A$63))</f>
        <v>0</v>
      </c>
      <c r="R41" s="71">
        <f t="shared" ca="1" si="8"/>
        <v>0</v>
      </c>
      <c r="S41" s="71">
        <f t="shared" ca="1" si="9"/>
        <v>0</v>
      </c>
      <c r="T41" s="71">
        <f t="shared" si="10"/>
        <v>0</v>
      </c>
      <c r="U41" s="356">
        <f t="shared" ca="1" si="11"/>
        <v>0</v>
      </c>
      <c r="V41" s="356">
        <f t="shared" ca="1" si="12"/>
        <v>0</v>
      </c>
      <c r="W41" s="356">
        <f t="shared" si="13"/>
        <v>0</v>
      </c>
      <c r="X41" s="356">
        <f t="shared" si="14"/>
        <v>0</v>
      </c>
      <c r="Y41" s="72">
        <f>IF(AV41&gt;0,"NEEDED",IFERROR(IF('Project Summary'!$C$11="NH",(VLOOKUP(AH41,Lighting_All,6,0)+AO41),(VLOOKUP(AH41,Lighting_All,4,0)+AO41)),0)*H41)</f>
        <v>0</v>
      </c>
      <c r="Z41" s="261" t="str">
        <f t="shared" ca="1" si="15"/>
        <v/>
      </c>
      <c r="AA41" s="73">
        <f t="shared" ca="1" si="2"/>
        <v>0</v>
      </c>
      <c r="AC41" s="28" t="str">
        <f ca="1">IFERROR(OFFSET(INDEX(INDIRECT(VLOOKUP($C41,Lighting_Type_Exist_lu,2,0)),MATCH(Lighting!$D41,INDIRECT(VLOOKUP($C41,Lighting_Type_Exist_lu,2,0)),0),1),0,1),"")</f>
        <v/>
      </c>
      <c r="AD41" s="7" t="str">
        <f ca="1">IFERROR(OFFSET(INDEX(INDIRECT(VLOOKUP($C41,Lighting_Type_Exist_lu,2,0)),MATCH(Lighting!$D41,INDIRECT(VLOOKUP($C41,Lighting_Type_Exist_lu,2,0)),0),1),0,3),"")</f>
        <v/>
      </c>
      <c r="AE41" s="40" t="str">
        <f ca="1">IFERROR(OFFSET(INDEX(INDIRECT(VLOOKUP($C41,Lighting_Type_Exist_lu,2,0)),MATCH(Lighting!$D41,INDIRECT(VLOOKUP($C41,Lighting_Type_Exist_lu,2,0)),0),1),0,4),"")</f>
        <v/>
      </c>
      <c r="AF41" s="262">
        <f t="shared" ca="1" si="16"/>
        <v>0</v>
      </c>
      <c r="AH41" s="263" t="str">
        <f>IF(J41="","",VLOOKUP(J41,SKU!E:M,3,0))</f>
        <v/>
      </c>
      <c r="AI41" s="263">
        <f>_xlfn.IFNA(IF('Project Summary'!$C$11="NH",VLOOKUP(AH41,Lighting_All,5,0),VLOOKUP(AH41,Lighting_All,3,0)),"")</f>
        <v>0</v>
      </c>
      <c r="AJ41" s="264" t="str">
        <f t="shared" si="3"/>
        <v>NA</v>
      </c>
      <c r="AK41" s="265">
        <f>IFERROR(VLOOKUP(J41,SKU!E:L,7,),0)</f>
        <v>0</v>
      </c>
      <c r="AL41" s="92" t="str">
        <f>IFERROR(IF(J41="","",(VLOOKUP(AH41,Lookups!A:G,7,0)*H41)),"")</f>
        <v/>
      </c>
      <c r="AM41" s="92">
        <f t="shared" ca="1" si="17"/>
        <v>0</v>
      </c>
      <c r="AN41" s="92">
        <f t="shared" ca="1" si="18"/>
        <v>0</v>
      </c>
      <c r="AO41" s="92">
        <f>(1-EXACT(G41,M41))*IFERROR(IF('Project Summary'!$C$11="NH",VLOOKUP(M41,Lighting_All,6,0),VLOOKUP(M41,Lighting_All,4,0)),0)*(Q41&gt;0)*(1-EXACT(M41,Lookups!$A$62))*(1-EXACT(M41,Lookups!$A$63))</f>
        <v>0</v>
      </c>
      <c r="AP41" s="92">
        <f t="shared" si="4"/>
        <v>0</v>
      </c>
      <c r="AQ41" s="92" t="str">
        <f t="shared" ca="1" si="19"/>
        <v/>
      </c>
      <c r="AR41" s="92" t="str">
        <f ca="1">_xlfn.IFNA(VLOOKUP(AQ41,Recycling!$S$10:$T$35,2,0),"")</f>
        <v/>
      </c>
      <c r="AS41" s="266">
        <f t="shared" si="20"/>
        <v>0</v>
      </c>
      <c r="AT41" s="92">
        <f t="shared" si="21"/>
        <v>0</v>
      </c>
      <c r="AU41" s="92">
        <f>EXACT(G41,"None")*OR(EXACT(M41,Lookups!$A$62),EXACT(M41,Lookups!$A$63))</f>
        <v>0</v>
      </c>
      <c r="AV41" s="267">
        <f t="shared" si="22"/>
        <v>0</v>
      </c>
      <c r="AW41" s="267">
        <f>IFERROR(VLOOKUP(AH41,Lookups!A:B,2,0),0)</f>
        <v>0</v>
      </c>
      <c r="AX41" s="267">
        <f t="shared" si="23"/>
        <v>0</v>
      </c>
      <c r="AY41" s="92">
        <f t="shared" ca="1" si="24"/>
        <v>0</v>
      </c>
      <c r="AZ41" s="92">
        <f t="shared" si="5"/>
        <v>0</v>
      </c>
      <c r="BA41" s="92">
        <f t="shared" si="25"/>
        <v>0.504</v>
      </c>
      <c r="BB41" s="92">
        <f t="shared" si="26"/>
        <v>0.38900000000000001</v>
      </c>
      <c r="BC41" s="92">
        <v>0.13800000000000001</v>
      </c>
      <c r="BD41" s="92">
        <v>0.13400000000000001</v>
      </c>
      <c r="BE41" s="92">
        <f t="shared" si="6"/>
        <v>0</v>
      </c>
      <c r="BF41" s="92">
        <f t="shared" si="27"/>
        <v>0</v>
      </c>
    </row>
    <row r="42" spans="1:58" x14ac:dyDescent="0.35">
      <c r="A42" s="26"/>
      <c r="B42" s="76"/>
      <c r="C42" s="59"/>
      <c r="D42" s="468"/>
      <c r="E42" s="469"/>
      <c r="F42" s="237" t="str">
        <f ca="1">IFERROR(OFFSET(INDEX(INDIRECT(VLOOKUP($C42,Lighting_Type_Exist_lu,2,0)),MATCH(Lighting!$D42,INDIRECT(VLOOKUP($C42,Lighting_Type_Exist_lu,2,0)),0),1),0,2),"")</f>
        <v/>
      </c>
      <c r="G42" s="61" t="s">
        <v>84</v>
      </c>
      <c r="H42" s="74"/>
      <c r="I42" s="238" t="str">
        <f>IF(J42="","",VLOOKUP(J42,SKU!E:M,9,0))</f>
        <v/>
      </c>
      <c r="J42" s="64"/>
      <c r="K42" s="260" t="str">
        <f>IF(J42="","",VLOOKUP(J42,SKU!E:M,2,0))</f>
        <v/>
      </c>
      <c r="L42" s="239" t="str">
        <f>IF(J42="","",VLOOKUP(J42,SKU!E:M,6,0))</f>
        <v/>
      </c>
      <c r="M42" s="135" t="s">
        <v>84</v>
      </c>
      <c r="N42" s="28">
        <f t="shared" si="0"/>
        <v>0</v>
      </c>
      <c r="O42" s="20">
        <f t="shared" si="1"/>
        <v>0</v>
      </c>
      <c r="P42" s="71">
        <f t="shared" ca="1" si="7"/>
        <v>0</v>
      </c>
      <c r="Q42" s="71">
        <f>IFERROR((($H42*$L42*$N42)-($H42*$L42*$O42))/1000,0)*(1-EXACT(M42,Lookups!$A$62))*(1-EXACT(M42,Lookups!$A$63))</f>
        <v>0</v>
      </c>
      <c r="R42" s="71">
        <f t="shared" ca="1" si="8"/>
        <v>0</v>
      </c>
      <c r="S42" s="71">
        <f t="shared" ca="1" si="9"/>
        <v>0</v>
      </c>
      <c r="T42" s="71">
        <f t="shared" si="10"/>
        <v>0</v>
      </c>
      <c r="U42" s="356">
        <f t="shared" ca="1" si="11"/>
        <v>0</v>
      </c>
      <c r="V42" s="356">
        <f t="shared" ca="1" si="12"/>
        <v>0</v>
      </c>
      <c r="W42" s="356">
        <f t="shared" si="13"/>
        <v>0</v>
      </c>
      <c r="X42" s="356">
        <f t="shared" si="14"/>
        <v>0</v>
      </c>
      <c r="Y42" s="72">
        <f>IF(AV42&gt;0,"NEEDED",IFERROR(IF('Project Summary'!$C$11="NH",(VLOOKUP(AH42,Lighting_All,6,0)+AO42),(VLOOKUP(AH42,Lighting_All,4,0)+AO42)),0)*H42)</f>
        <v>0</v>
      </c>
      <c r="Z42" s="261" t="str">
        <f t="shared" ca="1" si="15"/>
        <v/>
      </c>
      <c r="AA42" s="73">
        <f t="shared" ca="1" si="2"/>
        <v>0</v>
      </c>
      <c r="AC42" s="28" t="str">
        <f ca="1">IFERROR(OFFSET(INDEX(INDIRECT(VLOOKUP($C42,Lighting_Type_Exist_lu,2,0)),MATCH(Lighting!$D42,INDIRECT(VLOOKUP($C42,Lighting_Type_Exist_lu,2,0)),0),1),0,1),"")</f>
        <v/>
      </c>
      <c r="AD42" s="7" t="str">
        <f ca="1">IFERROR(OFFSET(INDEX(INDIRECT(VLOOKUP($C42,Lighting_Type_Exist_lu,2,0)),MATCH(Lighting!$D42,INDIRECT(VLOOKUP($C42,Lighting_Type_Exist_lu,2,0)),0),1),0,3),"")</f>
        <v/>
      </c>
      <c r="AE42" s="40" t="str">
        <f ca="1">IFERROR(OFFSET(INDEX(INDIRECT(VLOOKUP($C42,Lighting_Type_Exist_lu,2,0)),MATCH(Lighting!$D42,INDIRECT(VLOOKUP($C42,Lighting_Type_Exist_lu,2,0)),0),1),0,4),"")</f>
        <v/>
      </c>
      <c r="AF42" s="262">
        <f t="shared" ca="1" si="16"/>
        <v>0</v>
      </c>
      <c r="AH42" s="263" t="str">
        <f>IF(J42="","",VLOOKUP(J42,SKU!E:M,3,0))</f>
        <v/>
      </c>
      <c r="AI42" s="263">
        <f>_xlfn.IFNA(IF('Project Summary'!$C$11="NH",VLOOKUP(AH42,Lighting_All,5,0),VLOOKUP(AH42,Lighting_All,3,0)),"")</f>
        <v>0</v>
      </c>
      <c r="AJ42" s="264" t="str">
        <f t="shared" si="3"/>
        <v>NA</v>
      </c>
      <c r="AK42" s="265">
        <f>IFERROR(VLOOKUP(J42,SKU!E:L,7,),0)</f>
        <v>0</v>
      </c>
      <c r="AL42" s="92" t="str">
        <f>IFERROR(IF(J42="","",(VLOOKUP(AH42,Lookups!A:G,7,0)*H42)),"")</f>
        <v/>
      </c>
      <c r="AM42" s="92">
        <f t="shared" ca="1" si="17"/>
        <v>0</v>
      </c>
      <c r="AN42" s="92">
        <f t="shared" ca="1" si="18"/>
        <v>0</v>
      </c>
      <c r="AO42" s="92">
        <f>(1-EXACT(G42,M42))*IFERROR(IF('Project Summary'!$C$11="NH",VLOOKUP(M42,Lighting_All,6,0),VLOOKUP(M42,Lighting_All,4,0)),0)*(Q42&gt;0)*(1-EXACT(M42,Lookups!$A$62))*(1-EXACT(M42,Lookups!$A$63))</f>
        <v>0</v>
      </c>
      <c r="AP42" s="92">
        <f t="shared" si="4"/>
        <v>0</v>
      </c>
      <c r="AQ42" s="92" t="str">
        <f t="shared" ca="1" si="19"/>
        <v/>
      </c>
      <c r="AR42" s="92" t="str">
        <f ca="1">_xlfn.IFNA(VLOOKUP(AQ42,Recycling!$S$10:$T$35,2,0),"")</f>
        <v/>
      </c>
      <c r="AS42" s="266">
        <f t="shared" si="20"/>
        <v>0</v>
      </c>
      <c r="AT42" s="92">
        <f t="shared" si="21"/>
        <v>0</v>
      </c>
      <c r="AU42" s="92">
        <f>EXACT(G42,"None")*OR(EXACT(M42,Lookups!$A$62),EXACT(M42,Lookups!$A$63))</f>
        <v>0</v>
      </c>
      <c r="AV42" s="267">
        <f t="shared" si="22"/>
        <v>0</v>
      </c>
      <c r="AW42" s="267">
        <f>IFERROR(VLOOKUP(AH42,Lookups!A:B,2,0),0)</f>
        <v>0</v>
      </c>
      <c r="AX42" s="267">
        <f t="shared" si="23"/>
        <v>0</v>
      </c>
      <c r="AY42" s="92">
        <f t="shared" ca="1" si="24"/>
        <v>0</v>
      </c>
      <c r="AZ42" s="92">
        <f t="shared" si="5"/>
        <v>0</v>
      </c>
      <c r="BA42" s="92">
        <f t="shared" si="25"/>
        <v>0.504</v>
      </c>
      <c r="BB42" s="92">
        <f t="shared" si="26"/>
        <v>0.38900000000000001</v>
      </c>
      <c r="BC42" s="92">
        <v>0.13800000000000001</v>
      </c>
      <c r="BD42" s="92">
        <v>0.13400000000000001</v>
      </c>
      <c r="BE42" s="92">
        <f t="shared" si="6"/>
        <v>0</v>
      </c>
      <c r="BF42" s="92">
        <f t="shared" si="27"/>
        <v>0</v>
      </c>
    </row>
    <row r="43" spans="1:58" x14ac:dyDescent="0.35">
      <c r="A43" s="26"/>
      <c r="B43" s="76"/>
      <c r="C43" s="59"/>
      <c r="D43" s="468"/>
      <c r="E43" s="469"/>
      <c r="F43" s="237" t="str">
        <f ca="1">IFERROR(OFFSET(INDEX(INDIRECT(VLOOKUP($C43,Lighting_Type_Exist_lu,2,0)),MATCH(Lighting!$D43,INDIRECT(VLOOKUP($C43,Lighting_Type_Exist_lu,2,0)),0),1),0,2),"")</f>
        <v/>
      </c>
      <c r="G43" s="61" t="s">
        <v>84</v>
      </c>
      <c r="H43" s="74"/>
      <c r="I43" s="238" t="str">
        <f>IF(J43="","",VLOOKUP(J43,SKU!E:M,9,0))</f>
        <v/>
      </c>
      <c r="J43" s="64"/>
      <c r="K43" s="260" t="str">
        <f>IF(J43="","",VLOOKUP(J43,SKU!E:M,2,0))</f>
        <v/>
      </c>
      <c r="L43" s="239" t="str">
        <f>IF(J43="","",VLOOKUP(J43,SKU!E:M,6,0))</f>
        <v/>
      </c>
      <c r="M43" s="135" t="s">
        <v>84</v>
      </c>
      <c r="N43" s="28">
        <f t="shared" si="0"/>
        <v>0</v>
      </c>
      <c r="O43" s="20">
        <f t="shared" si="1"/>
        <v>0</v>
      </c>
      <c r="P43" s="71">
        <f t="shared" ca="1" si="7"/>
        <v>0</v>
      </c>
      <c r="Q43" s="71">
        <f>IFERROR((($H43*$L43*$N43)-($H43*$L43*$O43))/1000,0)*(1-EXACT(M43,Lookups!$A$62))*(1-EXACT(M43,Lookups!$A$63))</f>
        <v>0</v>
      </c>
      <c r="R43" s="71">
        <f t="shared" ca="1" si="8"/>
        <v>0</v>
      </c>
      <c r="S43" s="71">
        <f t="shared" ca="1" si="9"/>
        <v>0</v>
      </c>
      <c r="T43" s="71">
        <f t="shared" si="10"/>
        <v>0</v>
      </c>
      <c r="U43" s="356">
        <f t="shared" ca="1" si="11"/>
        <v>0</v>
      </c>
      <c r="V43" s="356">
        <f t="shared" ca="1" si="12"/>
        <v>0</v>
      </c>
      <c r="W43" s="356">
        <f t="shared" si="13"/>
        <v>0</v>
      </c>
      <c r="X43" s="356">
        <f t="shared" si="14"/>
        <v>0</v>
      </c>
      <c r="Y43" s="72">
        <f>IF(AV43&gt;0,"NEEDED",IFERROR(IF('Project Summary'!$C$11="NH",(VLOOKUP(AH43,Lighting_All,6,0)+AO43),(VLOOKUP(AH43,Lighting_All,4,0)+AO43)),0)*H43)</f>
        <v>0</v>
      </c>
      <c r="Z43" s="261" t="str">
        <f t="shared" ca="1" si="15"/>
        <v/>
      </c>
      <c r="AA43" s="73">
        <f t="shared" ca="1" si="2"/>
        <v>0</v>
      </c>
      <c r="AC43" s="28" t="str">
        <f ca="1">IFERROR(OFFSET(INDEX(INDIRECT(VLOOKUP($C43,Lighting_Type_Exist_lu,2,0)),MATCH(Lighting!$D43,INDIRECT(VLOOKUP($C43,Lighting_Type_Exist_lu,2,0)),0),1),0,1),"")</f>
        <v/>
      </c>
      <c r="AD43" s="7" t="str">
        <f ca="1">IFERROR(OFFSET(INDEX(INDIRECT(VLOOKUP($C43,Lighting_Type_Exist_lu,2,0)),MATCH(Lighting!$D43,INDIRECT(VLOOKUP($C43,Lighting_Type_Exist_lu,2,0)),0),1),0,3),"")</f>
        <v/>
      </c>
      <c r="AE43" s="40" t="str">
        <f ca="1">IFERROR(OFFSET(INDEX(INDIRECT(VLOOKUP($C43,Lighting_Type_Exist_lu,2,0)),MATCH(Lighting!$D43,INDIRECT(VLOOKUP($C43,Lighting_Type_Exist_lu,2,0)),0),1),0,4),"")</f>
        <v/>
      </c>
      <c r="AF43" s="262">
        <f t="shared" ca="1" si="16"/>
        <v>0</v>
      </c>
      <c r="AH43" s="263" t="str">
        <f>IF(J43="","",VLOOKUP(J43,SKU!E:M,3,0))</f>
        <v/>
      </c>
      <c r="AI43" s="263">
        <f>_xlfn.IFNA(IF('Project Summary'!$C$11="NH",VLOOKUP(AH43,Lighting_All,5,0),VLOOKUP(AH43,Lighting_All,3,0)),"")</f>
        <v>0</v>
      </c>
      <c r="AJ43" s="264" t="str">
        <f t="shared" si="3"/>
        <v>NA</v>
      </c>
      <c r="AK43" s="265">
        <f>IFERROR(VLOOKUP(J43,SKU!E:L,7,),0)</f>
        <v>0</v>
      </c>
      <c r="AL43" s="92" t="str">
        <f>IFERROR(IF(J43="","",(VLOOKUP(AH43,Lookups!A:G,7,0)*H43)),"")</f>
        <v/>
      </c>
      <c r="AM43" s="92">
        <f t="shared" ca="1" si="17"/>
        <v>0</v>
      </c>
      <c r="AN43" s="92">
        <f t="shared" ca="1" si="18"/>
        <v>0</v>
      </c>
      <c r="AO43" s="92">
        <f>(1-EXACT(G43,M43))*IFERROR(IF('Project Summary'!$C$11="NH",VLOOKUP(M43,Lighting_All,6,0),VLOOKUP(M43,Lighting_All,4,0)),0)*(Q43&gt;0)*(1-EXACT(M43,Lookups!$A$62))*(1-EXACT(M43,Lookups!$A$63))</f>
        <v>0</v>
      </c>
      <c r="AP43" s="92">
        <f t="shared" si="4"/>
        <v>0</v>
      </c>
      <c r="AQ43" s="92" t="str">
        <f t="shared" ca="1" si="19"/>
        <v/>
      </c>
      <c r="AR43" s="92" t="str">
        <f ca="1">_xlfn.IFNA(VLOOKUP(AQ43,Recycling!$S$10:$T$35,2,0),"")</f>
        <v/>
      </c>
      <c r="AS43" s="266">
        <f t="shared" si="20"/>
        <v>0</v>
      </c>
      <c r="AT43" s="92">
        <f t="shared" si="21"/>
        <v>0</v>
      </c>
      <c r="AU43" s="92">
        <f>EXACT(G43,"None")*OR(EXACT(M43,Lookups!$A$62),EXACT(M43,Lookups!$A$63))</f>
        <v>0</v>
      </c>
      <c r="AV43" s="267">
        <f t="shared" si="22"/>
        <v>0</v>
      </c>
      <c r="AW43" s="267">
        <f>IFERROR(VLOOKUP(AH43,Lookups!A:B,2,0),0)</f>
        <v>0</v>
      </c>
      <c r="AX43" s="267">
        <f t="shared" si="23"/>
        <v>0</v>
      </c>
      <c r="AY43" s="92">
        <f t="shared" ca="1" si="24"/>
        <v>0</v>
      </c>
      <c r="AZ43" s="92">
        <f t="shared" si="5"/>
        <v>0</v>
      </c>
      <c r="BA43" s="92">
        <f t="shared" si="25"/>
        <v>0.504</v>
      </c>
      <c r="BB43" s="92">
        <f t="shared" si="26"/>
        <v>0.38900000000000001</v>
      </c>
      <c r="BC43" s="92">
        <v>0.13800000000000001</v>
      </c>
      <c r="BD43" s="92">
        <v>0.13400000000000001</v>
      </c>
      <c r="BE43" s="92">
        <f t="shared" si="6"/>
        <v>0</v>
      </c>
      <c r="BF43" s="92">
        <f t="shared" si="27"/>
        <v>0</v>
      </c>
    </row>
    <row r="44" spans="1:58" x14ac:dyDescent="0.35">
      <c r="A44" s="26"/>
      <c r="B44" s="76"/>
      <c r="C44" s="59"/>
      <c r="D44" s="468"/>
      <c r="E44" s="469"/>
      <c r="F44" s="237" t="str">
        <f ca="1">IFERROR(OFFSET(INDEX(INDIRECT(VLOOKUP($C44,Lighting_Type_Exist_lu,2,0)),MATCH(Lighting!$D44,INDIRECT(VLOOKUP($C44,Lighting_Type_Exist_lu,2,0)),0),1),0,2),"")</f>
        <v/>
      </c>
      <c r="G44" s="61" t="s">
        <v>84</v>
      </c>
      <c r="H44" s="74"/>
      <c r="I44" s="238" t="str">
        <f>IF(J44="","",VLOOKUP(J44,SKU!E:M,9,0))</f>
        <v/>
      </c>
      <c r="J44" s="64"/>
      <c r="K44" s="260" t="str">
        <f>IF(J44="","",VLOOKUP(J44,SKU!E:M,2,0))</f>
        <v/>
      </c>
      <c r="L44" s="239" t="str">
        <f>IF(J44="","",VLOOKUP(J44,SKU!E:M,6,0))</f>
        <v/>
      </c>
      <c r="M44" s="135" t="s">
        <v>84</v>
      </c>
      <c r="N44" s="28">
        <f t="shared" si="0"/>
        <v>0</v>
      </c>
      <c r="O44" s="20">
        <f t="shared" si="1"/>
        <v>0</v>
      </c>
      <c r="P44" s="71">
        <f t="shared" ca="1" si="7"/>
        <v>0</v>
      </c>
      <c r="Q44" s="71">
        <f>IFERROR((($H44*$L44*$N44)-($H44*$L44*$O44))/1000,0)*(1-EXACT(M44,Lookups!$A$62))*(1-EXACT(M44,Lookups!$A$63))</f>
        <v>0</v>
      </c>
      <c r="R44" s="71">
        <f t="shared" ca="1" si="8"/>
        <v>0</v>
      </c>
      <c r="S44" s="71">
        <f t="shared" ca="1" si="9"/>
        <v>0</v>
      </c>
      <c r="T44" s="71">
        <f t="shared" si="10"/>
        <v>0</v>
      </c>
      <c r="U44" s="356">
        <f t="shared" ca="1" si="11"/>
        <v>0</v>
      </c>
      <c r="V44" s="356">
        <f t="shared" ca="1" si="12"/>
        <v>0</v>
      </c>
      <c r="W44" s="356">
        <f t="shared" si="13"/>
        <v>0</v>
      </c>
      <c r="X44" s="356">
        <f t="shared" si="14"/>
        <v>0</v>
      </c>
      <c r="Y44" s="72">
        <f>IF(AV44&gt;0,"NEEDED",IFERROR(IF('Project Summary'!$C$11="NH",(VLOOKUP(AH44,Lighting_All,6,0)+AO44),(VLOOKUP(AH44,Lighting_All,4,0)+AO44)),0)*H44)</f>
        <v>0</v>
      </c>
      <c r="Z44" s="261" t="str">
        <f t="shared" ca="1" si="15"/>
        <v/>
      </c>
      <c r="AA44" s="73">
        <f t="shared" ca="1" si="2"/>
        <v>0</v>
      </c>
      <c r="AC44" s="28" t="str">
        <f ca="1">IFERROR(OFFSET(INDEX(INDIRECT(VLOOKUP($C44,Lighting_Type_Exist_lu,2,0)),MATCH(Lighting!$D44,INDIRECT(VLOOKUP($C44,Lighting_Type_Exist_lu,2,0)),0),1),0,1),"")</f>
        <v/>
      </c>
      <c r="AD44" s="7" t="str">
        <f ca="1">IFERROR(OFFSET(INDEX(INDIRECT(VLOOKUP($C44,Lighting_Type_Exist_lu,2,0)),MATCH(Lighting!$D44,INDIRECT(VLOOKUP($C44,Lighting_Type_Exist_lu,2,0)),0),1),0,3),"")</f>
        <v/>
      </c>
      <c r="AE44" s="40" t="str">
        <f ca="1">IFERROR(OFFSET(INDEX(INDIRECT(VLOOKUP($C44,Lighting_Type_Exist_lu,2,0)),MATCH(Lighting!$D44,INDIRECT(VLOOKUP($C44,Lighting_Type_Exist_lu,2,0)),0),1),0,4),"")</f>
        <v/>
      </c>
      <c r="AF44" s="262">
        <f t="shared" ca="1" si="16"/>
        <v>0</v>
      </c>
      <c r="AH44" s="263" t="str">
        <f>IF(J44="","",VLOOKUP(J44,SKU!E:M,3,0))</f>
        <v/>
      </c>
      <c r="AI44" s="263">
        <f>_xlfn.IFNA(IF('Project Summary'!$C$11="NH",VLOOKUP(AH44,Lighting_All,5,0),VLOOKUP(AH44,Lighting_All,3,0)),"")</f>
        <v>0</v>
      </c>
      <c r="AJ44" s="264" t="str">
        <f t="shared" si="3"/>
        <v>NA</v>
      </c>
      <c r="AK44" s="265">
        <f>IFERROR(VLOOKUP(J44,SKU!E:L,7,),0)</f>
        <v>0</v>
      </c>
      <c r="AL44" s="92" t="str">
        <f>IFERROR(IF(J44="","",(VLOOKUP(AH44,Lookups!A:G,7,0)*H44)),"")</f>
        <v/>
      </c>
      <c r="AM44" s="92">
        <f t="shared" ca="1" si="17"/>
        <v>0</v>
      </c>
      <c r="AN44" s="92">
        <f t="shared" ca="1" si="18"/>
        <v>0</v>
      </c>
      <c r="AO44" s="92">
        <f>(1-EXACT(G44,M44))*IFERROR(IF('Project Summary'!$C$11="NH",VLOOKUP(M44,Lighting_All,6,0),VLOOKUP(M44,Lighting_All,4,0)),0)*(Q44&gt;0)*(1-EXACT(M44,Lookups!$A$62))*(1-EXACT(M44,Lookups!$A$63))</f>
        <v>0</v>
      </c>
      <c r="AP44" s="92">
        <f t="shared" si="4"/>
        <v>0</v>
      </c>
      <c r="AQ44" s="92" t="str">
        <f t="shared" ca="1" si="19"/>
        <v/>
      </c>
      <c r="AR44" s="92" t="str">
        <f ca="1">_xlfn.IFNA(VLOOKUP(AQ44,Recycling!$S$10:$T$35,2,0),"")</f>
        <v/>
      </c>
      <c r="AS44" s="266">
        <f t="shared" si="20"/>
        <v>0</v>
      </c>
      <c r="AT44" s="92">
        <f t="shared" si="21"/>
        <v>0</v>
      </c>
      <c r="AU44" s="92">
        <f>EXACT(G44,"None")*OR(EXACT(M44,Lookups!$A$62),EXACT(M44,Lookups!$A$63))</f>
        <v>0</v>
      </c>
      <c r="AV44" s="267">
        <f t="shared" si="22"/>
        <v>0</v>
      </c>
      <c r="AW44" s="267">
        <f>IFERROR(VLOOKUP(AH44,Lookups!A:B,2,0),0)</f>
        <v>0</v>
      </c>
      <c r="AX44" s="267">
        <f t="shared" si="23"/>
        <v>0</v>
      </c>
      <c r="AY44" s="92">
        <f t="shared" ca="1" si="24"/>
        <v>0</v>
      </c>
      <c r="AZ44" s="92">
        <f t="shared" si="5"/>
        <v>0</v>
      </c>
      <c r="BA44" s="92">
        <f t="shared" si="25"/>
        <v>0.504</v>
      </c>
      <c r="BB44" s="92">
        <f t="shared" si="26"/>
        <v>0.38900000000000001</v>
      </c>
      <c r="BC44" s="92">
        <v>0.13800000000000001</v>
      </c>
      <c r="BD44" s="92">
        <v>0.13400000000000001</v>
      </c>
      <c r="BE44" s="92">
        <f t="shared" si="6"/>
        <v>0</v>
      </c>
      <c r="BF44" s="92">
        <f t="shared" si="27"/>
        <v>0</v>
      </c>
    </row>
    <row r="45" spans="1:58" x14ac:dyDescent="0.35">
      <c r="A45" s="26"/>
      <c r="B45" s="76"/>
      <c r="C45" s="59"/>
      <c r="D45" s="468"/>
      <c r="E45" s="469"/>
      <c r="F45" s="237" t="str">
        <f ca="1">IFERROR(OFFSET(INDEX(INDIRECT(VLOOKUP($C45,Lighting_Type_Exist_lu,2,0)),MATCH(Lighting!$D45,INDIRECT(VLOOKUP($C45,Lighting_Type_Exist_lu,2,0)),0),1),0,2),"")</f>
        <v/>
      </c>
      <c r="G45" s="61" t="s">
        <v>84</v>
      </c>
      <c r="H45" s="74"/>
      <c r="I45" s="238" t="str">
        <f>IF(J45="","",VLOOKUP(J45,SKU!E:M,9,0))</f>
        <v/>
      </c>
      <c r="J45" s="64"/>
      <c r="K45" s="260" t="str">
        <f>IF(J45="","",VLOOKUP(J45,SKU!E:M,2,0))</f>
        <v/>
      </c>
      <c r="L45" s="239" t="str">
        <f>IF(J45="","",VLOOKUP(J45,SKU!E:M,6,0))</f>
        <v/>
      </c>
      <c r="M45" s="135" t="s">
        <v>84</v>
      </c>
      <c r="N45" s="28">
        <f t="shared" si="0"/>
        <v>0</v>
      </c>
      <c r="O45" s="20">
        <f t="shared" si="1"/>
        <v>0</v>
      </c>
      <c r="P45" s="71">
        <f t="shared" ca="1" si="7"/>
        <v>0</v>
      </c>
      <c r="Q45" s="71">
        <f>IFERROR((($H45*$L45*$N45)-($H45*$L45*$O45))/1000,0)*(1-EXACT(M45,Lookups!$A$62))*(1-EXACT(M45,Lookups!$A$63))</f>
        <v>0</v>
      </c>
      <c r="R45" s="71">
        <f t="shared" ca="1" si="8"/>
        <v>0</v>
      </c>
      <c r="S45" s="71">
        <f t="shared" ca="1" si="9"/>
        <v>0</v>
      </c>
      <c r="T45" s="71">
        <f t="shared" si="10"/>
        <v>0</v>
      </c>
      <c r="U45" s="356">
        <f t="shared" ca="1" si="11"/>
        <v>0</v>
      </c>
      <c r="V45" s="356">
        <f t="shared" ca="1" si="12"/>
        <v>0</v>
      </c>
      <c r="W45" s="356">
        <f t="shared" si="13"/>
        <v>0</v>
      </c>
      <c r="X45" s="356">
        <f t="shared" si="14"/>
        <v>0</v>
      </c>
      <c r="Y45" s="72">
        <f>IF(AV45&gt;0,"NEEDED",IFERROR(IF('Project Summary'!$C$11="NH",(VLOOKUP(AH45,Lighting_All,6,0)+AO45),(VLOOKUP(AH45,Lighting_All,4,0)+AO45)),0)*H45)</f>
        <v>0</v>
      </c>
      <c r="Z45" s="261" t="str">
        <f t="shared" ca="1" si="15"/>
        <v/>
      </c>
      <c r="AA45" s="73">
        <f t="shared" ca="1" si="2"/>
        <v>0</v>
      </c>
      <c r="AC45" s="28" t="str">
        <f ca="1">IFERROR(OFFSET(INDEX(INDIRECT(VLOOKUP($C45,Lighting_Type_Exist_lu,2,0)),MATCH(Lighting!$D45,INDIRECT(VLOOKUP($C45,Lighting_Type_Exist_lu,2,0)),0),1),0,1),"")</f>
        <v/>
      </c>
      <c r="AD45" s="7" t="str">
        <f ca="1">IFERROR(OFFSET(INDEX(INDIRECT(VLOOKUP($C45,Lighting_Type_Exist_lu,2,0)),MATCH(Lighting!$D45,INDIRECT(VLOOKUP($C45,Lighting_Type_Exist_lu,2,0)),0),1),0,3),"")</f>
        <v/>
      </c>
      <c r="AE45" s="40" t="str">
        <f ca="1">IFERROR(OFFSET(INDEX(INDIRECT(VLOOKUP($C45,Lighting_Type_Exist_lu,2,0)),MATCH(Lighting!$D45,INDIRECT(VLOOKUP($C45,Lighting_Type_Exist_lu,2,0)),0),1),0,4),"")</f>
        <v/>
      </c>
      <c r="AF45" s="262">
        <f t="shared" ca="1" si="16"/>
        <v>0</v>
      </c>
      <c r="AH45" s="263" t="str">
        <f>IF(J45="","",VLOOKUP(J45,SKU!E:M,3,0))</f>
        <v/>
      </c>
      <c r="AI45" s="263">
        <f>_xlfn.IFNA(IF('Project Summary'!$C$11="NH",VLOOKUP(AH45,Lighting_All,5,0),VLOOKUP(AH45,Lighting_All,3,0)),"")</f>
        <v>0</v>
      </c>
      <c r="AJ45" s="264" t="str">
        <f t="shared" si="3"/>
        <v>NA</v>
      </c>
      <c r="AK45" s="265">
        <f>IFERROR(VLOOKUP(J45,SKU!E:L,7,),0)</f>
        <v>0</v>
      </c>
      <c r="AL45" s="92" t="str">
        <f>IFERROR(IF(J45="","",(VLOOKUP(AH45,Lookups!A:G,7,0)*H45)),"")</f>
        <v/>
      </c>
      <c r="AM45" s="92">
        <f t="shared" ca="1" si="17"/>
        <v>0</v>
      </c>
      <c r="AN45" s="92">
        <f t="shared" ca="1" si="18"/>
        <v>0</v>
      </c>
      <c r="AO45" s="92">
        <f>(1-EXACT(G45,M45))*IFERROR(IF('Project Summary'!$C$11="NH",VLOOKUP(M45,Lighting_All,6,0),VLOOKUP(M45,Lighting_All,4,0)),0)*(Q45&gt;0)*(1-EXACT(M45,Lookups!$A$62))*(1-EXACT(M45,Lookups!$A$63))</f>
        <v>0</v>
      </c>
      <c r="AP45" s="92">
        <f t="shared" si="4"/>
        <v>0</v>
      </c>
      <c r="AQ45" s="92" t="str">
        <f t="shared" ca="1" si="19"/>
        <v/>
      </c>
      <c r="AR45" s="92" t="str">
        <f ca="1">_xlfn.IFNA(VLOOKUP(AQ45,Recycling!$S$10:$T$35,2,0),"")</f>
        <v/>
      </c>
      <c r="AS45" s="266">
        <f t="shared" si="20"/>
        <v>0</v>
      </c>
      <c r="AT45" s="92">
        <f t="shared" si="21"/>
        <v>0</v>
      </c>
      <c r="AU45" s="92">
        <f>EXACT(G45,"None")*OR(EXACT(M45,Lookups!$A$62),EXACT(M45,Lookups!$A$63))</f>
        <v>0</v>
      </c>
      <c r="AV45" s="267">
        <f t="shared" si="22"/>
        <v>0</v>
      </c>
      <c r="AW45" s="267">
        <f>IFERROR(VLOOKUP(AH45,Lookups!A:B,2,0),0)</f>
        <v>0</v>
      </c>
      <c r="AX45" s="267">
        <f t="shared" si="23"/>
        <v>0</v>
      </c>
      <c r="AY45" s="92">
        <f t="shared" ca="1" si="24"/>
        <v>0</v>
      </c>
      <c r="AZ45" s="92">
        <f t="shared" si="5"/>
        <v>0</v>
      </c>
      <c r="BA45" s="92">
        <f t="shared" si="25"/>
        <v>0.504</v>
      </c>
      <c r="BB45" s="92">
        <f t="shared" si="26"/>
        <v>0.38900000000000001</v>
      </c>
      <c r="BC45" s="92">
        <v>0.13800000000000001</v>
      </c>
      <c r="BD45" s="92">
        <v>0.13400000000000001</v>
      </c>
      <c r="BE45" s="92">
        <f t="shared" si="6"/>
        <v>0</v>
      </c>
      <c r="BF45" s="92">
        <f t="shared" si="27"/>
        <v>0</v>
      </c>
    </row>
    <row r="46" spans="1:58" x14ac:dyDescent="0.35">
      <c r="A46" s="26"/>
      <c r="B46" s="76"/>
      <c r="C46" s="59"/>
      <c r="D46" s="468"/>
      <c r="E46" s="469"/>
      <c r="F46" s="237" t="str">
        <f ca="1">IFERROR(OFFSET(INDEX(INDIRECT(VLOOKUP($C46,Lighting_Type_Exist_lu,2,0)),MATCH(Lighting!$D46,INDIRECT(VLOOKUP($C46,Lighting_Type_Exist_lu,2,0)),0),1),0,2),"")</f>
        <v/>
      </c>
      <c r="G46" s="61" t="s">
        <v>84</v>
      </c>
      <c r="H46" s="74"/>
      <c r="I46" s="238" t="str">
        <f>IF(J46="","",VLOOKUP(J46,SKU!E:M,9,0))</f>
        <v/>
      </c>
      <c r="J46" s="64"/>
      <c r="K46" s="260" t="str">
        <f>IF(J46="","",VLOOKUP(J46,SKU!E:M,2,0))</f>
        <v/>
      </c>
      <c r="L46" s="239" t="str">
        <f>IF(J46="","",VLOOKUP(J46,SKU!E:M,6,0))</f>
        <v/>
      </c>
      <c r="M46" s="135" t="s">
        <v>84</v>
      </c>
      <c r="N46" s="28">
        <f t="shared" si="0"/>
        <v>0</v>
      </c>
      <c r="O46" s="20">
        <f t="shared" si="1"/>
        <v>0</v>
      </c>
      <c r="P46" s="71">
        <f t="shared" ca="1" si="7"/>
        <v>0</v>
      </c>
      <c r="Q46" s="71">
        <f>IFERROR((($H46*$L46*$N46)-($H46*$L46*$O46))/1000,0)*(1-EXACT(M46,Lookups!$A$62))*(1-EXACT(M46,Lookups!$A$63))</f>
        <v>0</v>
      </c>
      <c r="R46" s="71">
        <f t="shared" ca="1" si="8"/>
        <v>0</v>
      </c>
      <c r="S46" s="71">
        <f t="shared" ca="1" si="9"/>
        <v>0</v>
      </c>
      <c r="T46" s="71">
        <f t="shared" si="10"/>
        <v>0</v>
      </c>
      <c r="U46" s="356">
        <f t="shared" ca="1" si="11"/>
        <v>0</v>
      </c>
      <c r="V46" s="356">
        <f t="shared" ca="1" si="12"/>
        <v>0</v>
      </c>
      <c r="W46" s="356">
        <f t="shared" si="13"/>
        <v>0</v>
      </c>
      <c r="X46" s="356">
        <f t="shared" si="14"/>
        <v>0</v>
      </c>
      <c r="Y46" s="72">
        <f>IF(AV46&gt;0,"NEEDED",IFERROR(IF('Project Summary'!$C$11="NH",(VLOOKUP(AH46,Lighting_All,6,0)+AO46),(VLOOKUP(AH46,Lighting_All,4,0)+AO46)),0)*H46)</f>
        <v>0</v>
      </c>
      <c r="Z46" s="261" t="str">
        <f t="shared" ca="1" si="15"/>
        <v/>
      </c>
      <c r="AA46" s="73">
        <f t="shared" ca="1" si="2"/>
        <v>0</v>
      </c>
      <c r="AC46" s="28" t="str">
        <f ca="1">IFERROR(OFFSET(INDEX(INDIRECT(VLOOKUP($C46,Lighting_Type_Exist_lu,2,0)),MATCH(Lighting!$D46,INDIRECT(VLOOKUP($C46,Lighting_Type_Exist_lu,2,0)),0),1),0,1),"")</f>
        <v/>
      </c>
      <c r="AD46" s="7" t="str">
        <f ca="1">IFERROR(OFFSET(INDEX(INDIRECT(VLOOKUP($C46,Lighting_Type_Exist_lu,2,0)),MATCH(Lighting!$D46,INDIRECT(VLOOKUP($C46,Lighting_Type_Exist_lu,2,0)),0),1),0,3),"")</f>
        <v/>
      </c>
      <c r="AE46" s="40" t="str">
        <f ca="1">IFERROR(OFFSET(INDEX(INDIRECT(VLOOKUP($C46,Lighting_Type_Exist_lu,2,0)),MATCH(Lighting!$D46,INDIRECT(VLOOKUP($C46,Lighting_Type_Exist_lu,2,0)),0),1),0,4),"")</f>
        <v/>
      </c>
      <c r="AF46" s="262">
        <f t="shared" ca="1" si="16"/>
        <v>0</v>
      </c>
      <c r="AH46" s="263" t="str">
        <f>IF(J46="","",VLOOKUP(J46,SKU!E:M,3,0))</f>
        <v/>
      </c>
      <c r="AI46" s="263">
        <f>_xlfn.IFNA(IF('Project Summary'!$C$11="NH",VLOOKUP(AH46,Lighting_All,5,0),VLOOKUP(AH46,Lighting_All,3,0)),"")</f>
        <v>0</v>
      </c>
      <c r="AJ46" s="264" t="str">
        <f t="shared" si="3"/>
        <v>NA</v>
      </c>
      <c r="AK46" s="265">
        <f>IFERROR(VLOOKUP(J46,SKU!E:L,7,),0)</f>
        <v>0</v>
      </c>
      <c r="AL46" s="92" t="str">
        <f>IFERROR(IF(J46="","",(VLOOKUP(AH46,Lookups!A:G,7,0)*H46)),"")</f>
        <v/>
      </c>
      <c r="AM46" s="92">
        <f t="shared" ca="1" si="17"/>
        <v>0</v>
      </c>
      <c r="AN46" s="92">
        <f t="shared" ca="1" si="18"/>
        <v>0</v>
      </c>
      <c r="AO46" s="92">
        <f>(1-EXACT(G46,M46))*IFERROR(IF('Project Summary'!$C$11="NH",VLOOKUP(M46,Lighting_All,6,0),VLOOKUP(M46,Lighting_All,4,0)),0)*(Q46&gt;0)*(1-EXACT(M46,Lookups!$A$62))*(1-EXACT(M46,Lookups!$A$63))</f>
        <v>0</v>
      </c>
      <c r="AP46" s="92">
        <f t="shared" si="4"/>
        <v>0</v>
      </c>
      <c r="AQ46" s="92" t="str">
        <f t="shared" ca="1" si="19"/>
        <v/>
      </c>
      <c r="AR46" s="92" t="str">
        <f ca="1">_xlfn.IFNA(VLOOKUP(AQ46,Recycling!$S$10:$T$35,2,0),"")</f>
        <v/>
      </c>
      <c r="AS46" s="266">
        <f t="shared" si="20"/>
        <v>0</v>
      </c>
      <c r="AT46" s="92">
        <f t="shared" si="21"/>
        <v>0</v>
      </c>
      <c r="AU46" s="92">
        <f>EXACT(G46,"None")*OR(EXACT(M46,Lookups!$A$62),EXACT(M46,Lookups!$A$63))</f>
        <v>0</v>
      </c>
      <c r="AV46" s="267">
        <f t="shared" si="22"/>
        <v>0</v>
      </c>
      <c r="AW46" s="267">
        <f>IFERROR(VLOOKUP(AH46,Lookups!A:B,2,0),0)</f>
        <v>0</v>
      </c>
      <c r="AX46" s="267">
        <f t="shared" si="23"/>
        <v>0</v>
      </c>
      <c r="AY46" s="92">
        <f t="shared" ca="1" si="24"/>
        <v>0</v>
      </c>
      <c r="AZ46" s="92">
        <f t="shared" si="5"/>
        <v>0</v>
      </c>
      <c r="BA46" s="92">
        <f t="shared" si="25"/>
        <v>0.504</v>
      </c>
      <c r="BB46" s="92">
        <f t="shared" si="26"/>
        <v>0.38900000000000001</v>
      </c>
      <c r="BC46" s="92">
        <v>0.13800000000000001</v>
      </c>
      <c r="BD46" s="92">
        <v>0.13400000000000001</v>
      </c>
      <c r="BE46" s="92">
        <f t="shared" si="6"/>
        <v>0</v>
      </c>
      <c r="BF46" s="92">
        <f t="shared" si="27"/>
        <v>0</v>
      </c>
    </row>
    <row r="47" spans="1:58" x14ac:dyDescent="0.35">
      <c r="A47" s="26"/>
      <c r="B47" s="76"/>
      <c r="C47" s="59"/>
      <c r="D47" s="468"/>
      <c r="E47" s="469"/>
      <c r="F47" s="237" t="str">
        <f ca="1">IFERROR(OFFSET(INDEX(INDIRECT(VLOOKUP($C47,Lighting_Type_Exist_lu,2,0)),MATCH(Lighting!$D47,INDIRECT(VLOOKUP($C47,Lighting_Type_Exist_lu,2,0)),0),1),0,2),"")</f>
        <v/>
      </c>
      <c r="G47" s="61" t="s">
        <v>84</v>
      </c>
      <c r="H47" s="74"/>
      <c r="I47" s="238" t="str">
        <f>IF(J47="","",VLOOKUP(J47,SKU!E:M,9,0))</f>
        <v/>
      </c>
      <c r="J47" s="64"/>
      <c r="K47" s="260" t="str">
        <f>IF(J47="","",VLOOKUP(J47,SKU!E:M,2,0))</f>
        <v/>
      </c>
      <c r="L47" s="239" t="str">
        <f>IF(J47="","",VLOOKUP(J47,SKU!E:M,6,0))</f>
        <v/>
      </c>
      <c r="M47" s="135" t="s">
        <v>84</v>
      </c>
      <c r="N47" s="28">
        <f t="shared" si="0"/>
        <v>0</v>
      </c>
      <c r="O47" s="20">
        <f t="shared" si="1"/>
        <v>0</v>
      </c>
      <c r="P47" s="71">
        <f t="shared" ca="1" si="7"/>
        <v>0</v>
      </c>
      <c r="Q47" s="71">
        <f>IFERROR((($H47*$L47*$N47)-($H47*$L47*$O47))/1000,0)*(1-EXACT(M47,Lookups!$A$62))*(1-EXACT(M47,Lookups!$A$63))</f>
        <v>0</v>
      </c>
      <c r="R47" s="71">
        <f t="shared" ca="1" si="8"/>
        <v>0</v>
      </c>
      <c r="S47" s="71">
        <f t="shared" ca="1" si="9"/>
        <v>0</v>
      </c>
      <c r="T47" s="71">
        <f t="shared" si="10"/>
        <v>0</v>
      </c>
      <c r="U47" s="356">
        <f t="shared" ca="1" si="11"/>
        <v>0</v>
      </c>
      <c r="V47" s="356">
        <f t="shared" ca="1" si="12"/>
        <v>0</v>
      </c>
      <c r="W47" s="356">
        <f t="shared" si="13"/>
        <v>0</v>
      </c>
      <c r="X47" s="356">
        <f t="shared" si="14"/>
        <v>0</v>
      </c>
      <c r="Y47" s="72">
        <f>IF(AV47&gt;0,"NEEDED",IFERROR(IF('Project Summary'!$C$11="NH",(VLOOKUP(AH47,Lighting_All,6,0)+AO47),(VLOOKUP(AH47,Lighting_All,4,0)+AO47)),0)*H47)</f>
        <v>0</v>
      </c>
      <c r="Z47" s="261" t="str">
        <f t="shared" ca="1" si="15"/>
        <v/>
      </c>
      <c r="AA47" s="73">
        <f t="shared" ca="1" si="2"/>
        <v>0</v>
      </c>
      <c r="AC47" s="28" t="str">
        <f ca="1">IFERROR(OFFSET(INDEX(INDIRECT(VLOOKUP($C47,Lighting_Type_Exist_lu,2,0)),MATCH(Lighting!$D47,INDIRECT(VLOOKUP($C47,Lighting_Type_Exist_lu,2,0)),0),1),0,1),"")</f>
        <v/>
      </c>
      <c r="AD47" s="7" t="str">
        <f ca="1">IFERROR(OFFSET(INDEX(INDIRECT(VLOOKUP($C47,Lighting_Type_Exist_lu,2,0)),MATCH(Lighting!$D47,INDIRECT(VLOOKUP($C47,Lighting_Type_Exist_lu,2,0)),0),1),0,3),"")</f>
        <v/>
      </c>
      <c r="AE47" s="40" t="str">
        <f ca="1">IFERROR(OFFSET(INDEX(INDIRECT(VLOOKUP($C47,Lighting_Type_Exist_lu,2,0)),MATCH(Lighting!$D47,INDIRECT(VLOOKUP($C47,Lighting_Type_Exist_lu,2,0)),0),1),0,4),"")</f>
        <v/>
      </c>
      <c r="AF47" s="262">
        <f t="shared" ca="1" si="16"/>
        <v>0</v>
      </c>
      <c r="AH47" s="263" t="str">
        <f>IF(J47="","",VLOOKUP(J47,SKU!E:M,3,0))</f>
        <v/>
      </c>
      <c r="AI47" s="263">
        <f>_xlfn.IFNA(IF('Project Summary'!$C$11="NH",VLOOKUP(AH47,Lighting_All,5,0),VLOOKUP(AH47,Lighting_All,3,0)),"")</f>
        <v>0</v>
      </c>
      <c r="AJ47" s="264" t="str">
        <f t="shared" si="3"/>
        <v>NA</v>
      </c>
      <c r="AK47" s="265">
        <f>IFERROR(VLOOKUP(J47,SKU!E:L,7,),0)</f>
        <v>0</v>
      </c>
      <c r="AL47" s="92" t="str">
        <f>IFERROR(IF(J47="","",(VLOOKUP(AH47,Lookups!A:G,7,0)*H47)),"")</f>
        <v/>
      </c>
      <c r="AM47" s="92">
        <f t="shared" ca="1" si="17"/>
        <v>0</v>
      </c>
      <c r="AN47" s="92">
        <f t="shared" ca="1" si="18"/>
        <v>0</v>
      </c>
      <c r="AO47" s="92">
        <f>(1-EXACT(G47,M47))*IFERROR(IF('Project Summary'!$C$11="NH",VLOOKUP(M47,Lighting_All,6,0),VLOOKUP(M47,Lighting_All,4,0)),0)*(Q47&gt;0)*(1-EXACT(M47,Lookups!$A$62))*(1-EXACT(M47,Lookups!$A$63))</f>
        <v>0</v>
      </c>
      <c r="AP47" s="92">
        <f t="shared" si="4"/>
        <v>0</v>
      </c>
      <c r="AQ47" s="92" t="str">
        <f t="shared" ca="1" si="19"/>
        <v/>
      </c>
      <c r="AR47" s="92" t="str">
        <f ca="1">_xlfn.IFNA(VLOOKUP(AQ47,Recycling!$S$10:$T$35,2,0),"")</f>
        <v/>
      </c>
      <c r="AS47" s="266">
        <f t="shared" si="20"/>
        <v>0</v>
      </c>
      <c r="AT47" s="92">
        <f t="shared" si="21"/>
        <v>0</v>
      </c>
      <c r="AU47" s="92">
        <f>EXACT(G47,"None")*OR(EXACT(M47,Lookups!$A$62),EXACT(M47,Lookups!$A$63))</f>
        <v>0</v>
      </c>
      <c r="AV47" s="267">
        <f t="shared" si="22"/>
        <v>0</v>
      </c>
      <c r="AW47" s="267">
        <f>IFERROR(VLOOKUP(AH47,Lookups!A:B,2,0),0)</f>
        <v>0</v>
      </c>
      <c r="AX47" s="267">
        <f t="shared" si="23"/>
        <v>0</v>
      </c>
      <c r="AY47" s="92">
        <f t="shared" ca="1" si="24"/>
        <v>0</v>
      </c>
      <c r="AZ47" s="92">
        <f t="shared" si="5"/>
        <v>0</v>
      </c>
      <c r="BA47" s="92">
        <f t="shared" si="25"/>
        <v>0.504</v>
      </c>
      <c r="BB47" s="92">
        <f t="shared" si="26"/>
        <v>0.38900000000000001</v>
      </c>
      <c r="BC47" s="92">
        <v>0.13800000000000001</v>
      </c>
      <c r="BD47" s="92">
        <v>0.13400000000000001</v>
      </c>
      <c r="BE47" s="92">
        <f t="shared" si="6"/>
        <v>0</v>
      </c>
      <c r="BF47" s="92">
        <f t="shared" si="27"/>
        <v>0</v>
      </c>
    </row>
    <row r="48" spans="1:58" x14ac:dyDescent="0.35">
      <c r="A48" s="26"/>
      <c r="B48" s="76"/>
      <c r="C48" s="59"/>
      <c r="D48" s="468"/>
      <c r="E48" s="469"/>
      <c r="F48" s="237" t="str">
        <f ca="1">IFERROR(OFFSET(INDEX(INDIRECT(VLOOKUP($C48,Lighting_Type_Exist_lu,2,0)),MATCH(Lighting!$D48,INDIRECT(VLOOKUP($C48,Lighting_Type_Exist_lu,2,0)),0),1),0,2),"")</f>
        <v/>
      </c>
      <c r="G48" s="61" t="s">
        <v>84</v>
      </c>
      <c r="H48" s="74"/>
      <c r="I48" s="238" t="str">
        <f>IF(J48="","",VLOOKUP(J48,SKU!E:M,9,0))</f>
        <v/>
      </c>
      <c r="J48" s="64"/>
      <c r="K48" s="260" t="str">
        <f>IF(J48="","",VLOOKUP(J48,SKU!E:M,2,0))</f>
        <v/>
      </c>
      <c r="L48" s="239" t="str">
        <f>IF(J48="","",VLOOKUP(J48,SKU!E:M,6,0))</f>
        <v/>
      </c>
      <c r="M48" s="135" t="s">
        <v>84</v>
      </c>
      <c r="N48" s="28">
        <f t="shared" si="0"/>
        <v>0</v>
      </c>
      <c r="O48" s="20">
        <f t="shared" si="1"/>
        <v>0</v>
      </c>
      <c r="P48" s="71">
        <f t="shared" ca="1" si="7"/>
        <v>0</v>
      </c>
      <c r="Q48" s="71">
        <f>IFERROR((($H48*$L48*$N48)-($H48*$L48*$O48))/1000,0)*(1-EXACT(M48,Lookups!$A$62))*(1-EXACT(M48,Lookups!$A$63))</f>
        <v>0</v>
      </c>
      <c r="R48" s="71">
        <f t="shared" ca="1" si="8"/>
        <v>0</v>
      </c>
      <c r="S48" s="71">
        <f t="shared" ca="1" si="9"/>
        <v>0</v>
      </c>
      <c r="T48" s="71">
        <f t="shared" si="10"/>
        <v>0</v>
      </c>
      <c r="U48" s="356">
        <f t="shared" ca="1" si="11"/>
        <v>0</v>
      </c>
      <c r="V48" s="356">
        <f t="shared" ca="1" si="12"/>
        <v>0</v>
      </c>
      <c r="W48" s="356">
        <f t="shared" si="13"/>
        <v>0</v>
      </c>
      <c r="X48" s="356">
        <f t="shared" si="14"/>
        <v>0</v>
      </c>
      <c r="Y48" s="72">
        <f>IF(AV48&gt;0,"NEEDED",IFERROR(IF('Project Summary'!$C$11="NH",(VLOOKUP(AH48,Lighting_All,6,0)+AO48),(VLOOKUP(AH48,Lighting_All,4,0)+AO48)),0)*H48)</f>
        <v>0</v>
      </c>
      <c r="Z48" s="261" t="str">
        <f t="shared" ca="1" si="15"/>
        <v/>
      </c>
      <c r="AA48" s="73">
        <f t="shared" ca="1" si="2"/>
        <v>0</v>
      </c>
      <c r="AC48" s="28" t="str">
        <f ca="1">IFERROR(OFFSET(INDEX(INDIRECT(VLOOKUP($C48,Lighting_Type_Exist_lu,2,0)),MATCH(Lighting!$D48,INDIRECT(VLOOKUP($C48,Lighting_Type_Exist_lu,2,0)),0),1),0,1),"")</f>
        <v/>
      </c>
      <c r="AD48" s="7" t="str">
        <f ca="1">IFERROR(OFFSET(INDEX(INDIRECT(VLOOKUP($C48,Lighting_Type_Exist_lu,2,0)),MATCH(Lighting!$D48,INDIRECT(VLOOKUP($C48,Lighting_Type_Exist_lu,2,0)),0),1),0,3),"")</f>
        <v/>
      </c>
      <c r="AE48" s="40" t="str">
        <f ca="1">IFERROR(OFFSET(INDEX(INDIRECT(VLOOKUP($C48,Lighting_Type_Exist_lu,2,0)),MATCH(Lighting!$D48,INDIRECT(VLOOKUP($C48,Lighting_Type_Exist_lu,2,0)),0),1),0,4),"")</f>
        <v/>
      </c>
      <c r="AF48" s="262">
        <f t="shared" ca="1" si="16"/>
        <v>0</v>
      </c>
      <c r="AH48" s="263" t="str">
        <f>IF(J48="","",VLOOKUP(J48,SKU!E:M,3,0))</f>
        <v/>
      </c>
      <c r="AI48" s="263">
        <f>_xlfn.IFNA(IF('Project Summary'!$C$11="NH",VLOOKUP(AH48,Lighting_All,5,0),VLOOKUP(AH48,Lighting_All,3,0)),"")</f>
        <v>0</v>
      </c>
      <c r="AJ48" s="264" t="str">
        <f t="shared" si="3"/>
        <v>NA</v>
      </c>
      <c r="AK48" s="265">
        <f>IFERROR(VLOOKUP(J48,SKU!E:L,7,),0)</f>
        <v>0</v>
      </c>
      <c r="AL48" s="92" t="str">
        <f>IFERROR(IF(J48="","",(VLOOKUP(AH48,Lookups!A:G,7,0)*H48)),"")</f>
        <v/>
      </c>
      <c r="AM48" s="92">
        <f t="shared" ca="1" si="17"/>
        <v>0</v>
      </c>
      <c r="AN48" s="92">
        <f t="shared" ca="1" si="18"/>
        <v>0</v>
      </c>
      <c r="AO48" s="92">
        <f>(1-EXACT(G48,M48))*IFERROR(IF('Project Summary'!$C$11="NH",VLOOKUP(M48,Lighting_All,6,0),VLOOKUP(M48,Lighting_All,4,0)),0)*(Q48&gt;0)*(1-EXACT(M48,Lookups!$A$62))*(1-EXACT(M48,Lookups!$A$63))</f>
        <v>0</v>
      </c>
      <c r="AP48" s="92">
        <f t="shared" si="4"/>
        <v>0</v>
      </c>
      <c r="AQ48" s="92" t="str">
        <f t="shared" ca="1" si="19"/>
        <v/>
      </c>
      <c r="AR48" s="92" t="str">
        <f ca="1">_xlfn.IFNA(VLOOKUP(AQ48,Recycling!$S$10:$T$35,2,0),"")</f>
        <v/>
      </c>
      <c r="AS48" s="266">
        <f t="shared" si="20"/>
        <v>0</v>
      </c>
      <c r="AT48" s="92">
        <f t="shared" si="21"/>
        <v>0</v>
      </c>
      <c r="AU48" s="92">
        <f>EXACT(G48,"None")*OR(EXACT(M48,Lookups!$A$62),EXACT(M48,Lookups!$A$63))</f>
        <v>0</v>
      </c>
      <c r="AV48" s="267">
        <f t="shared" si="22"/>
        <v>0</v>
      </c>
      <c r="AW48" s="267">
        <f>IFERROR(VLOOKUP(AH48,Lookups!A:B,2,0),0)</f>
        <v>0</v>
      </c>
      <c r="AX48" s="267">
        <f t="shared" si="23"/>
        <v>0</v>
      </c>
      <c r="AY48" s="92">
        <f t="shared" ca="1" si="24"/>
        <v>0</v>
      </c>
      <c r="AZ48" s="92">
        <f t="shared" si="5"/>
        <v>0</v>
      </c>
      <c r="BA48" s="92">
        <f t="shared" si="25"/>
        <v>0.504</v>
      </c>
      <c r="BB48" s="92">
        <f t="shared" si="26"/>
        <v>0.38900000000000001</v>
      </c>
      <c r="BC48" s="92">
        <v>0.13800000000000001</v>
      </c>
      <c r="BD48" s="92">
        <v>0.13400000000000001</v>
      </c>
      <c r="BE48" s="92">
        <f t="shared" si="6"/>
        <v>0</v>
      </c>
      <c r="BF48" s="92">
        <f t="shared" si="27"/>
        <v>0</v>
      </c>
    </row>
    <row r="49" spans="1:58" x14ac:dyDescent="0.35">
      <c r="A49" s="26"/>
      <c r="B49" s="76"/>
      <c r="C49" s="59"/>
      <c r="D49" s="468"/>
      <c r="E49" s="469"/>
      <c r="F49" s="237" t="str">
        <f ca="1">IFERROR(OFFSET(INDEX(INDIRECT(VLOOKUP($C49,Lighting_Type_Exist_lu,2,0)),MATCH(Lighting!$D49,INDIRECT(VLOOKUP($C49,Lighting_Type_Exist_lu,2,0)),0),1),0,2),"")</f>
        <v/>
      </c>
      <c r="G49" s="61" t="s">
        <v>84</v>
      </c>
      <c r="H49" s="74"/>
      <c r="I49" s="238" t="str">
        <f>IF(J49="","",VLOOKUP(J49,SKU!E:M,9,0))</f>
        <v/>
      </c>
      <c r="J49" s="64"/>
      <c r="K49" s="260" t="str">
        <f>IF(J49="","",VLOOKUP(J49,SKU!E:M,2,0))</f>
        <v/>
      </c>
      <c r="L49" s="239" t="str">
        <f>IF(J49="","",VLOOKUP(J49,SKU!E:M,6,0))</f>
        <v/>
      </c>
      <c r="M49" s="135" t="s">
        <v>84</v>
      </c>
      <c r="N49" s="28">
        <f t="shared" si="0"/>
        <v>0</v>
      </c>
      <c r="O49" s="20">
        <f t="shared" si="1"/>
        <v>0</v>
      </c>
      <c r="P49" s="71">
        <f t="shared" ca="1" si="7"/>
        <v>0</v>
      </c>
      <c r="Q49" s="71">
        <f>IFERROR((($H49*$L49*$N49)-($H49*$L49*$O49))/1000,0)*(1-EXACT(M49,Lookups!$A$62))*(1-EXACT(M49,Lookups!$A$63))</f>
        <v>0</v>
      </c>
      <c r="R49" s="71">
        <f t="shared" ca="1" si="8"/>
        <v>0</v>
      </c>
      <c r="S49" s="71">
        <f t="shared" ca="1" si="9"/>
        <v>0</v>
      </c>
      <c r="T49" s="71">
        <f t="shared" si="10"/>
        <v>0</v>
      </c>
      <c r="U49" s="356">
        <f t="shared" ca="1" si="11"/>
        <v>0</v>
      </c>
      <c r="V49" s="356">
        <f t="shared" ca="1" si="12"/>
        <v>0</v>
      </c>
      <c r="W49" s="356">
        <f t="shared" si="13"/>
        <v>0</v>
      </c>
      <c r="X49" s="356">
        <f t="shared" si="14"/>
        <v>0</v>
      </c>
      <c r="Y49" s="72">
        <f>IF(AV49&gt;0,"NEEDED",IFERROR(IF('Project Summary'!$C$11="NH",(VLOOKUP(AH49,Lighting_All,6,0)+AO49),(VLOOKUP(AH49,Lighting_All,4,0)+AO49)),0)*H49)</f>
        <v>0</v>
      </c>
      <c r="Z49" s="261" t="str">
        <f t="shared" ca="1" si="15"/>
        <v/>
      </c>
      <c r="AA49" s="73">
        <f t="shared" ca="1" si="2"/>
        <v>0</v>
      </c>
      <c r="AC49" s="28" t="str">
        <f ca="1">IFERROR(OFFSET(INDEX(INDIRECT(VLOOKUP($C49,Lighting_Type_Exist_lu,2,0)),MATCH(Lighting!$D49,INDIRECT(VLOOKUP($C49,Lighting_Type_Exist_lu,2,0)),0),1),0,1),"")</f>
        <v/>
      </c>
      <c r="AD49" s="7" t="str">
        <f ca="1">IFERROR(OFFSET(INDEX(INDIRECT(VLOOKUP($C49,Lighting_Type_Exist_lu,2,0)),MATCH(Lighting!$D49,INDIRECT(VLOOKUP($C49,Lighting_Type_Exist_lu,2,0)),0),1),0,3),"")</f>
        <v/>
      </c>
      <c r="AE49" s="40" t="str">
        <f ca="1">IFERROR(OFFSET(INDEX(INDIRECT(VLOOKUP($C49,Lighting_Type_Exist_lu,2,0)),MATCH(Lighting!$D49,INDIRECT(VLOOKUP($C49,Lighting_Type_Exist_lu,2,0)),0),1),0,4),"")</f>
        <v/>
      </c>
      <c r="AF49" s="262">
        <f t="shared" ca="1" si="16"/>
        <v>0</v>
      </c>
      <c r="AH49" s="263" t="str">
        <f>IF(J49="","",VLOOKUP(J49,SKU!E:M,3,0))</f>
        <v/>
      </c>
      <c r="AI49" s="263">
        <f>_xlfn.IFNA(IF('Project Summary'!$C$11="NH",VLOOKUP(AH49,Lighting_All,5,0),VLOOKUP(AH49,Lighting_All,3,0)),"")</f>
        <v>0</v>
      </c>
      <c r="AJ49" s="264" t="str">
        <f t="shared" si="3"/>
        <v>NA</v>
      </c>
      <c r="AK49" s="265">
        <f>IFERROR(VLOOKUP(J49,SKU!E:L,7,),0)</f>
        <v>0</v>
      </c>
      <c r="AL49" s="92" t="str">
        <f>IFERROR(IF(J49="","",(VLOOKUP(AH49,Lookups!A:G,7,0)*H49)),"")</f>
        <v/>
      </c>
      <c r="AM49" s="92">
        <f t="shared" ca="1" si="17"/>
        <v>0</v>
      </c>
      <c r="AN49" s="92">
        <f t="shared" ca="1" si="18"/>
        <v>0</v>
      </c>
      <c r="AO49" s="92">
        <f>(1-EXACT(G49,M49))*IFERROR(IF('Project Summary'!$C$11="NH",VLOOKUP(M49,Lighting_All,6,0),VLOOKUP(M49,Lighting_All,4,0)),0)*(Q49&gt;0)*(1-EXACT(M49,Lookups!$A$62))*(1-EXACT(M49,Lookups!$A$63))</f>
        <v>0</v>
      </c>
      <c r="AP49" s="92">
        <f t="shared" si="4"/>
        <v>0</v>
      </c>
      <c r="AQ49" s="92" t="str">
        <f t="shared" ca="1" si="19"/>
        <v/>
      </c>
      <c r="AR49" s="92" t="str">
        <f ca="1">_xlfn.IFNA(VLOOKUP(AQ49,Recycling!$S$10:$T$35,2,0),"")</f>
        <v/>
      </c>
      <c r="AS49" s="266">
        <f t="shared" si="20"/>
        <v>0</v>
      </c>
      <c r="AT49" s="92">
        <f t="shared" si="21"/>
        <v>0</v>
      </c>
      <c r="AU49" s="92">
        <f>EXACT(G49,"None")*OR(EXACT(M49,Lookups!$A$62),EXACT(M49,Lookups!$A$63))</f>
        <v>0</v>
      </c>
      <c r="AV49" s="267">
        <f t="shared" si="22"/>
        <v>0</v>
      </c>
      <c r="AW49" s="267">
        <f>IFERROR(VLOOKUP(AH49,Lookups!A:B,2,0),0)</f>
        <v>0</v>
      </c>
      <c r="AX49" s="267">
        <f t="shared" si="23"/>
        <v>0</v>
      </c>
      <c r="AY49" s="92">
        <f t="shared" ca="1" si="24"/>
        <v>0</v>
      </c>
      <c r="AZ49" s="92">
        <f t="shared" si="5"/>
        <v>0</v>
      </c>
      <c r="BA49" s="92">
        <f t="shared" si="25"/>
        <v>0.504</v>
      </c>
      <c r="BB49" s="92">
        <f t="shared" si="26"/>
        <v>0.38900000000000001</v>
      </c>
      <c r="BC49" s="92">
        <v>0.13800000000000001</v>
      </c>
      <c r="BD49" s="92">
        <v>0.13400000000000001</v>
      </c>
      <c r="BE49" s="92">
        <f t="shared" si="6"/>
        <v>0</v>
      </c>
      <c r="BF49" s="92">
        <f t="shared" si="27"/>
        <v>0</v>
      </c>
    </row>
    <row r="50" spans="1:58" x14ac:dyDescent="0.35">
      <c r="A50" s="26"/>
      <c r="B50" s="76"/>
      <c r="C50" s="59"/>
      <c r="D50" s="468"/>
      <c r="E50" s="469"/>
      <c r="F50" s="237" t="str">
        <f ca="1">IFERROR(OFFSET(INDEX(INDIRECT(VLOOKUP($C50,Lighting_Type_Exist_lu,2,0)),MATCH(Lighting!$D50,INDIRECT(VLOOKUP($C50,Lighting_Type_Exist_lu,2,0)),0),1),0,2),"")</f>
        <v/>
      </c>
      <c r="G50" s="61" t="s">
        <v>84</v>
      </c>
      <c r="H50" s="74"/>
      <c r="I50" s="238" t="str">
        <f>IF(J50="","",VLOOKUP(J50,SKU!E:M,9,0))</f>
        <v/>
      </c>
      <c r="J50" s="64"/>
      <c r="K50" s="260" t="str">
        <f>IF(J50="","",VLOOKUP(J50,SKU!E:M,2,0))</f>
        <v/>
      </c>
      <c r="L50" s="239" t="str">
        <f>IF(J50="","",VLOOKUP(J50,SKU!E:M,6,0))</f>
        <v/>
      </c>
      <c r="M50" s="135" t="s">
        <v>84</v>
      </c>
      <c r="N50" s="28">
        <f t="shared" si="0"/>
        <v>0</v>
      </c>
      <c r="O50" s="20">
        <f t="shared" si="1"/>
        <v>0</v>
      </c>
      <c r="P50" s="71">
        <f t="shared" ca="1" si="7"/>
        <v>0</v>
      </c>
      <c r="Q50" s="71">
        <f>IFERROR((($H50*$L50*$N50)-($H50*$L50*$O50))/1000,0)*(1-EXACT(M50,Lookups!$A$62))*(1-EXACT(M50,Lookups!$A$63))</f>
        <v>0</v>
      </c>
      <c r="R50" s="71">
        <f t="shared" ca="1" si="8"/>
        <v>0</v>
      </c>
      <c r="S50" s="71">
        <f t="shared" ca="1" si="9"/>
        <v>0</v>
      </c>
      <c r="T50" s="71">
        <f t="shared" si="10"/>
        <v>0</v>
      </c>
      <c r="U50" s="356">
        <f t="shared" ca="1" si="11"/>
        <v>0</v>
      </c>
      <c r="V50" s="356">
        <f t="shared" ca="1" si="12"/>
        <v>0</v>
      </c>
      <c r="W50" s="356">
        <f t="shared" si="13"/>
        <v>0</v>
      </c>
      <c r="X50" s="356">
        <f t="shared" si="14"/>
        <v>0</v>
      </c>
      <c r="Y50" s="72">
        <f>IF(AV50&gt;0,"NEEDED",IFERROR(IF('Project Summary'!$C$11="NH",(VLOOKUP(AH50,Lighting_All,6,0)+AO50),(VLOOKUP(AH50,Lighting_All,4,0)+AO50)),0)*H50)</f>
        <v>0</v>
      </c>
      <c r="Z50" s="261" t="str">
        <f t="shared" ca="1" si="15"/>
        <v/>
      </c>
      <c r="AA50" s="73">
        <f t="shared" ca="1" si="2"/>
        <v>0</v>
      </c>
      <c r="AC50" s="28" t="str">
        <f ca="1">IFERROR(OFFSET(INDEX(INDIRECT(VLOOKUP($C50,Lighting_Type_Exist_lu,2,0)),MATCH(Lighting!$D50,INDIRECT(VLOOKUP($C50,Lighting_Type_Exist_lu,2,0)),0),1),0,1),"")</f>
        <v/>
      </c>
      <c r="AD50" s="7" t="str">
        <f ca="1">IFERROR(OFFSET(INDEX(INDIRECT(VLOOKUP($C50,Lighting_Type_Exist_lu,2,0)),MATCH(Lighting!$D50,INDIRECT(VLOOKUP($C50,Lighting_Type_Exist_lu,2,0)),0),1),0,3),"")</f>
        <v/>
      </c>
      <c r="AE50" s="40" t="str">
        <f ca="1">IFERROR(OFFSET(INDEX(INDIRECT(VLOOKUP($C50,Lighting_Type_Exist_lu,2,0)),MATCH(Lighting!$D50,INDIRECT(VLOOKUP($C50,Lighting_Type_Exist_lu,2,0)),0),1),0,4),"")</f>
        <v/>
      </c>
      <c r="AF50" s="262">
        <f t="shared" ca="1" si="16"/>
        <v>0</v>
      </c>
      <c r="AH50" s="263" t="str">
        <f>IF(J50="","",VLOOKUP(J50,SKU!E:M,3,0))</f>
        <v/>
      </c>
      <c r="AI50" s="263">
        <f>_xlfn.IFNA(IF('Project Summary'!$C$11="NH",VLOOKUP(AH50,Lighting_All,5,0),VLOOKUP(AH50,Lighting_All,3,0)),"")</f>
        <v>0</v>
      </c>
      <c r="AJ50" s="264" t="str">
        <f t="shared" si="3"/>
        <v>NA</v>
      </c>
      <c r="AK50" s="265">
        <f>IFERROR(VLOOKUP(J50,SKU!E:L,7,),0)</f>
        <v>0</v>
      </c>
      <c r="AL50" s="92" t="str">
        <f>IFERROR(IF(J50="","",(VLOOKUP(AH50,Lookups!A:G,7,0)*H50)),"")</f>
        <v/>
      </c>
      <c r="AM50" s="92">
        <f t="shared" ca="1" si="17"/>
        <v>0</v>
      </c>
      <c r="AN50" s="92">
        <f t="shared" ca="1" si="18"/>
        <v>0</v>
      </c>
      <c r="AO50" s="92">
        <f>(1-EXACT(G50,M50))*IFERROR(IF('Project Summary'!$C$11="NH",VLOOKUP(M50,Lighting_All,6,0),VLOOKUP(M50,Lighting_All,4,0)),0)*(Q50&gt;0)*(1-EXACT(M50,Lookups!$A$62))*(1-EXACT(M50,Lookups!$A$63))</f>
        <v>0</v>
      </c>
      <c r="AP50" s="92">
        <f t="shared" si="4"/>
        <v>0</v>
      </c>
      <c r="AQ50" s="92" t="str">
        <f t="shared" ca="1" si="19"/>
        <v/>
      </c>
      <c r="AR50" s="92" t="str">
        <f ca="1">_xlfn.IFNA(VLOOKUP(AQ50,Recycling!$S$10:$T$35,2,0),"")</f>
        <v/>
      </c>
      <c r="AS50" s="266">
        <f t="shared" si="20"/>
        <v>0</v>
      </c>
      <c r="AT50" s="92">
        <f t="shared" si="21"/>
        <v>0</v>
      </c>
      <c r="AU50" s="92">
        <f>EXACT(G50,"None")*OR(EXACT(M50,Lookups!$A$62),EXACT(M50,Lookups!$A$63))</f>
        <v>0</v>
      </c>
      <c r="AV50" s="267">
        <f t="shared" si="22"/>
        <v>0</v>
      </c>
      <c r="AW50" s="267">
        <f>IFERROR(VLOOKUP(AH50,Lookups!A:B,2,0),0)</f>
        <v>0</v>
      </c>
      <c r="AX50" s="267">
        <f t="shared" si="23"/>
        <v>0</v>
      </c>
      <c r="AY50" s="92">
        <f t="shared" ca="1" si="24"/>
        <v>0</v>
      </c>
      <c r="AZ50" s="92">
        <f t="shared" si="5"/>
        <v>0</v>
      </c>
      <c r="BA50" s="92">
        <f t="shared" si="25"/>
        <v>0.504</v>
      </c>
      <c r="BB50" s="92">
        <f t="shared" si="26"/>
        <v>0.38900000000000001</v>
      </c>
      <c r="BC50" s="92">
        <v>0.13800000000000001</v>
      </c>
      <c r="BD50" s="92">
        <v>0.13400000000000001</v>
      </c>
      <c r="BE50" s="92">
        <f t="shared" si="6"/>
        <v>0</v>
      </c>
      <c r="BF50" s="92">
        <f t="shared" si="27"/>
        <v>0</v>
      </c>
    </row>
    <row r="51" spans="1:58" x14ac:dyDescent="0.35">
      <c r="A51" s="26"/>
      <c r="B51" s="76"/>
      <c r="C51" s="59"/>
      <c r="D51" s="468"/>
      <c r="E51" s="469"/>
      <c r="F51" s="237" t="str">
        <f ca="1">IFERROR(OFFSET(INDEX(INDIRECT(VLOOKUP($C51,Lighting_Type_Exist_lu,2,0)),MATCH(Lighting!$D51,INDIRECT(VLOOKUP($C51,Lighting_Type_Exist_lu,2,0)),0),1),0,2),"")</f>
        <v/>
      </c>
      <c r="G51" s="61" t="s">
        <v>84</v>
      </c>
      <c r="H51" s="74"/>
      <c r="I51" s="238" t="str">
        <f>IF(J51="","",VLOOKUP(J51,SKU!E:M,9,0))</f>
        <v/>
      </c>
      <c r="J51" s="64"/>
      <c r="K51" s="260" t="str">
        <f>IF(J51="","",VLOOKUP(J51,SKU!E:M,2,0))</f>
        <v/>
      </c>
      <c r="L51" s="239" t="str">
        <f>IF(J51="","",VLOOKUP(J51,SKU!E:M,6,0))</f>
        <v/>
      </c>
      <c r="M51" s="135" t="s">
        <v>84</v>
      </c>
      <c r="N51" s="28">
        <f t="shared" si="0"/>
        <v>0</v>
      </c>
      <c r="O51" s="20">
        <f t="shared" si="1"/>
        <v>0</v>
      </c>
      <c r="P51" s="71">
        <f t="shared" ca="1" si="7"/>
        <v>0</v>
      </c>
      <c r="Q51" s="71">
        <f>IFERROR((($H51*$L51*$N51)-($H51*$L51*$O51))/1000,0)*(1-EXACT(M51,Lookups!$A$62))*(1-EXACT(M51,Lookups!$A$63))</f>
        <v>0</v>
      </c>
      <c r="R51" s="71">
        <f t="shared" ca="1" si="8"/>
        <v>0</v>
      </c>
      <c r="S51" s="71">
        <f t="shared" ca="1" si="9"/>
        <v>0</v>
      </c>
      <c r="T51" s="71">
        <f t="shared" si="10"/>
        <v>0</v>
      </c>
      <c r="U51" s="356">
        <f t="shared" ca="1" si="11"/>
        <v>0</v>
      </c>
      <c r="V51" s="356">
        <f t="shared" ca="1" si="12"/>
        <v>0</v>
      </c>
      <c r="W51" s="356">
        <f t="shared" si="13"/>
        <v>0</v>
      </c>
      <c r="X51" s="356">
        <f t="shared" si="14"/>
        <v>0</v>
      </c>
      <c r="Y51" s="72">
        <f>IF(AV51&gt;0,"NEEDED",IFERROR(IF('Project Summary'!$C$11="NH",(VLOOKUP(AH51,Lighting_All,6,0)+AO51),(VLOOKUP(AH51,Lighting_All,4,0)+AO51)),0)*H51)</f>
        <v>0</v>
      </c>
      <c r="Z51" s="261" t="str">
        <f t="shared" ca="1" si="15"/>
        <v/>
      </c>
      <c r="AA51" s="73">
        <f t="shared" ca="1" si="2"/>
        <v>0</v>
      </c>
      <c r="AC51" s="28" t="str">
        <f ca="1">IFERROR(OFFSET(INDEX(INDIRECT(VLOOKUP($C51,Lighting_Type_Exist_lu,2,0)),MATCH(Lighting!$D51,INDIRECT(VLOOKUP($C51,Lighting_Type_Exist_lu,2,0)),0),1),0,1),"")</f>
        <v/>
      </c>
      <c r="AD51" s="7" t="str">
        <f ca="1">IFERROR(OFFSET(INDEX(INDIRECT(VLOOKUP($C51,Lighting_Type_Exist_lu,2,0)),MATCH(Lighting!$D51,INDIRECT(VLOOKUP($C51,Lighting_Type_Exist_lu,2,0)),0),1),0,3),"")</f>
        <v/>
      </c>
      <c r="AE51" s="40" t="str">
        <f ca="1">IFERROR(OFFSET(INDEX(INDIRECT(VLOOKUP($C51,Lighting_Type_Exist_lu,2,0)),MATCH(Lighting!$D51,INDIRECT(VLOOKUP($C51,Lighting_Type_Exist_lu,2,0)),0),1),0,4),"")</f>
        <v/>
      </c>
      <c r="AF51" s="262">
        <f t="shared" ca="1" si="16"/>
        <v>0</v>
      </c>
      <c r="AH51" s="263" t="str">
        <f>IF(J51="","",VLOOKUP(J51,SKU!E:M,3,0))</f>
        <v/>
      </c>
      <c r="AI51" s="263">
        <f>_xlfn.IFNA(IF('Project Summary'!$C$11="NH",VLOOKUP(AH51,Lighting_All,5,0),VLOOKUP(AH51,Lighting_All,3,0)),"")</f>
        <v>0</v>
      </c>
      <c r="AJ51" s="264" t="str">
        <f t="shared" si="3"/>
        <v>NA</v>
      </c>
      <c r="AK51" s="265">
        <f>IFERROR(VLOOKUP(J51,SKU!E:L,7,),0)</f>
        <v>0</v>
      </c>
      <c r="AL51" s="92" t="str">
        <f>IFERROR(IF(J51="","",(VLOOKUP(AH51,Lookups!A:G,7,0)*H51)),"")</f>
        <v/>
      </c>
      <c r="AM51" s="92">
        <f t="shared" ca="1" si="17"/>
        <v>0</v>
      </c>
      <c r="AN51" s="92">
        <f t="shared" ca="1" si="18"/>
        <v>0</v>
      </c>
      <c r="AO51" s="92">
        <f>(1-EXACT(G51,M51))*IFERROR(IF('Project Summary'!$C$11="NH",VLOOKUP(M51,Lighting_All,6,0),VLOOKUP(M51,Lighting_All,4,0)),0)*(Q51&gt;0)*(1-EXACT(M51,Lookups!$A$62))*(1-EXACT(M51,Lookups!$A$63))</f>
        <v>0</v>
      </c>
      <c r="AP51" s="92">
        <f t="shared" si="4"/>
        <v>0</v>
      </c>
      <c r="AQ51" s="92" t="str">
        <f t="shared" ca="1" si="19"/>
        <v/>
      </c>
      <c r="AR51" s="92" t="str">
        <f ca="1">_xlfn.IFNA(VLOOKUP(AQ51,Recycling!$S$10:$T$35,2,0),"")</f>
        <v/>
      </c>
      <c r="AS51" s="266">
        <f t="shared" si="20"/>
        <v>0</v>
      </c>
      <c r="AT51" s="92">
        <f t="shared" si="21"/>
        <v>0</v>
      </c>
      <c r="AU51" s="92">
        <f>EXACT(G51,"None")*OR(EXACT(M51,Lookups!$A$62),EXACT(M51,Lookups!$A$63))</f>
        <v>0</v>
      </c>
      <c r="AV51" s="267">
        <f t="shared" si="22"/>
        <v>0</v>
      </c>
      <c r="AW51" s="267">
        <f>IFERROR(VLOOKUP(AH51,Lookups!A:B,2,0),0)</f>
        <v>0</v>
      </c>
      <c r="AX51" s="267">
        <f t="shared" si="23"/>
        <v>0</v>
      </c>
      <c r="AY51" s="92">
        <f t="shared" ca="1" si="24"/>
        <v>0</v>
      </c>
      <c r="AZ51" s="92">
        <f t="shared" si="5"/>
        <v>0</v>
      </c>
      <c r="BA51" s="92">
        <f t="shared" si="25"/>
        <v>0.504</v>
      </c>
      <c r="BB51" s="92">
        <f t="shared" si="26"/>
        <v>0.38900000000000001</v>
      </c>
      <c r="BC51" s="92">
        <v>0.13800000000000001</v>
      </c>
      <c r="BD51" s="92">
        <v>0.13400000000000001</v>
      </c>
      <c r="BE51" s="92">
        <f t="shared" si="6"/>
        <v>0</v>
      </c>
      <c r="BF51" s="92">
        <f t="shared" si="27"/>
        <v>0</v>
      </c>
    </row>
    <row r="52" spans="1:58" x14ac:dyDescent="0.35">
      <c r="A52" s="26"/>
      <c r="B52" s="76"/>
      <c r="C52" s="59"/>
      <c r="D52" s="468"/>
      <c r="E52" s="469"/>
      <c r="F52" s="237" t="str">
        <f ca="1">IFERROR(OFFSET(INDEX(INDIRECT(VLOOKUP($C52,Lighting_Type_Exist_lu,2,0)),MATCH(Lighting!$D52,INDIRECT(VLOOKUP($C52,Lighting_Type_Exist_lu,2,0)),0),1),0,2),"")</f>
        <v/>
      </c>
      <c r="G52" s="61" t="s">
        <v>84</v>
      </c>
      <c r="H52" s="74"/>
      <c r="I52" s="238" t="str">
        <f>IF(J52="","",VLOOKUP(J52,SKU!E:M,9,0))</f>
        <v/>
      </c>
      <c r="J52" s="64"/>
      <c r="K52" s="260" t="str">
        <f>IF(J52="","",VLOOKUP(J52,SKU!E:M,2,0))</f>
        <v/>
      </c>
      <c r="L52" s="239" t="str">
        <f>IF(J52="","",VLOOKUP(J52,SKU!E:M,6,0))</f>
        <v/>
      </c>
      <c r="M52" s="135" t="s">
        <v>84</v>
      </c>
      <c r="N52" s="28">
        <f t="shared" si="0"/>
        <v>0</v>
      </c>
      <c r="O52" s="20">
        <f t="shared" si="1"/>
        <v>0</v>
      </c>
      <c r="P52" s="71">
        <f t="shared" ca="1" si="7"/>
        <v>0</v>
      </c>
      <c r="Q52" s="71">
        <f>IFERROR((($H52*$L52*$N52)-($H52*$L52*$O52))/1000,0)*(1-EXACT(M52,Lookups!$A$62))*(1-EXACT(M52,Lookups!$A$63))</f>
        <v>0</v>
      </c>
      <c r="R52" s="71">
        <f t="shared" ca="1" si="8"/>
        <v>0</v>
      </c>
      <c r="S52" s="71">
        <f t="shared" ca="1" si="9"/>
        <v>0</v>
      </c>
      <c r="T52" s="71">
        <f t="shared" si="10"/>
        <v>0</v>
      </c>
      <c r="U52" s="356">
        <f t="shared" ca="1" si="11"/>
        <v>0</v>
      </c>
      <c r="V52" s="356">
        <f t="shared" ca="1" si="12"/>
        <v>0</v>
      </c>
      <c r="W52" s="356">
        <f t="shared" si="13"/>
        <v>0</v>
      </c>
      <c r="X52" s="356">
        <f t="shared" si="14"/>
        <v>0</v>
      </c>
      <c r="Y52" s="72">
        <f>IF(AV52&gt;0,"NEEDED",IFERROR(IF('Project Summary'!$C$11="NH",(VLOOKUP(AH52,Lighting_All,6,0)+AO52),(VLOOKUP(AH52,Lighting_All,4,0)+AO52)),0)*H52)</f>
        <v>0</v>
      </c>
      <c r="Z52" s="261" t="str">
        <f t="shared" ca="1" si="15"/>
        <v/>
      </c>
      <c r="AA52" s="73">
        <f t="shared" ca="1" si="2"/>
        <v>0</v>
      </c>
      <c r="AC52" s="28" t="str">
        <f ca="1">IFERROR(OFFSET(INDEX(INDIRECT(VLOOKUP($C52,Lighting_Type_Exist_lu,2,0)),MATCH(Lighting!$D52,INDIRECT(VLOOKUP($C52,Lighting_Type_Exist_lu,2,0)),0),1),0,1),"")</f>
        <v/>
      </c>
      <c r="AD52" s="7" t="str">
        <f ca="1">IFERROR(OFFSET(INDEX(INDIRECT(VLOOKUP($C52,Lighting_Type_Exist_lu,2,0)),MATCH(Lighting!$D52,INDIRECT(VLOOKUP($C52,Lighting_Type_Exist_lu,2,0)),0),1),0,3),"")</f>
        <v/>
      </c>
      <c r="AE52" s="40" t="str">
        <f ca="1">IFERROR(OFFSET(INDEX(INDIRECT(VLOOKUP($C52,Lighting_Type_Exist_lu,2,0)),MATCH(Lighting!$D52,INDIRECT(VLOOKUP($C52,Lighting_Type_Exist_lu,2,0)),0),1),0,4),"")</f>
        <v/>
      </c>
      <c r="AF52" s="262">
        <f t="shared" ca="1" si="16"/>
        <v>0</v>
      </c>
      <c r="AH52" s="263" t="str">
        <f>IF(J52="","",VLOOKUP(J52,SKU!E:M,3,0))</f>
        <v/>
      </c>
      <c r="AI52" s="263">
        <f>_xlfn.IFNA(IF('Project Summary'!$C$11="NH",VLOOKUP(AH52,Lighting_All,5,0),VLOOKUP(AH52,Lighting_All,3,0)),"")</f>
        <v>0</v>
      </c>
      <c r="AJ52" s="264" t="str">
        <f t="shared" si="3"/>
        <v>NA</v>
      </c>
      <c r="AK52" s="265">
        <f>IFERROR(VLOOKUP(J52,SKU!E:L,7,),0)</f>
        <v>0</v>
      </c>
      <c r="AL52" s="92" t="str">
        <f>IFERROR(IF(J52="","",(VLOOKUP(AH52,Lookups!A:G,7,0)*H52)),"")</f>
        <v/>
      </c>
      <c r="AM52" s="92">
        <f t="shared" ca="1" si="17"/>
        <v>0</v>
      </c>
      <c r="AN52" s="92">
        <f t="shared" ca="1" si="18"/>
        <v>0</v>
      </c>
      <c r="AO52" s="92">
        <f>(1-EXACT(G52,M52))*IFERROR(IF('Project Summary'!$C$11="NH",VLOOKUP(M52,Lighting_All,6,0),VLOOKUP(M52,Lighting_All,4,0)),0)*(Q52&gt;0)*(1-EXACT(M52,Lookups!$A$62))*(1-EXACT(M52,Lookups!$A$63))</f>
        <v>0</v>
      </c>
      <c r="AP52" s="92">
        <f t="shared" si="4"/>
        <v>0</v>
      </c>
      <c r="AQ52" s="92" t="str">
        <f t="shared" ca="1" si="19"/>
        <v/>
      </c>
      <c r="AR52" s="92" t="str">
        <f ca="1">_xlfn.IFNA(VLOOKUP(AQ52,Recycling!$S$10:$T$35,2,0),"")</f>
        <v/>
      </c>
      <c r="AS52" s="266">
        <f t="shared" si="20"/>
        <v>0</v>
      </c>
      <c r="AT52" s="92">
        <f t="shared" si="21"/>
        <v>0</v>
      </c>
      <c r="AU52" s="92">
        <f>EXACT(G52,"None")*OR(EXACT(M52,Lookups!$A$62),EXACT(M52,Lookups!$A$63))</f>
        <v>0</v>
      </c>
      <c r="AV52" s="267">
        <f t="shared" si="22"/>
        <v>0</v>
      </c>
      <c r="AW52" s="267">
        <f>IFERROR(VLOOKUP(AH52,Lookups!A:B,2,0),0)</f>
        <v>0</v>
      </c>
      <c r="AX52" s="267">
        <f t="shared" si="23"/>
        <v>0</v>
      </c>
      <c r="AY52" s="92">
        <f t="shared" ca="1" si="24"/>
        <v>0</v>
      </c>
      <c r="AZ52" s="92">
        <f t="shared" si="5"/>
        <v>0</v>
      </c>
      <c r="BA52" s="92">
        <f t="shared" si="25"/>
        <v>0.504</v>
      </c>
      <c r="BB52" s="92">
        <f t="shared" si="26"/>
        <v>0.38900000000000001</v>
      </c>
      <c r="BC52" s="92">
        <v>0.13800000000000001</v>
      </c>
      <c r="BD52" s="92">
        <v>0.13400000000000001</v>
      </c>
      <c r="BE52" s="92">
        <f t="shared" si="6"/>
        <v>0</v>
      </c>
      <c r="BF52" s="92">
        <f t="shared" si="27"/>
        <v>0</v>
      </c>
    </row>
    <row r="53" spans="1:58" x14ac:dyDescent="0.35">
      <c r="A53" s="26"/>
      <c r="B53" s="76"/>
      <c r="C53" s="59"/>
      <c r="D53" s="468"/>
      <c r="E53" s="469"/>
      <c r="F53" s="237" t="str">
        <f ca="1">IFERROR(OFFSET(INDEX(INDIRECT(VLOOKUP($C53,Lighting_Type_Exist_lu,2,0)),MATCH(Lighting!$D53,INDIRECT(VLOOKUP($C53,Lighting_Type_Exist_lu,2,0)),0),1),0,2),"")</f>
        <v/>
      </c>
      <c r="G53" s="61" t="s">
        <v>84</v>
      </c>
      <c r="H53" s="74"/>
      <c r="I53" s="238" t="str">
        <f>IF(J53="","",VLOOKUP(J53,SKU!E:M,9,0))</f>
        <v/>
      </c>
      <c r="J53" s="64"/>
      <c r="K53" s="260" t="str">
        <f>IF(J53="","",VLOOKUP(J53,SKU!E:M,2,0))</f>
        <v/>
      </c>
      <c r="L53" s="239" t="str">
        <f>IF(J53="","",VLOOKUP(J53,SKU!E:M,6,0))</f>
        <v/>
      </c>
      <c r="M53" s="135" t="s">
        <v>84</v>
      </c>
      <c r="N53" s="28">
        <f t="shared" si="0"/>
        <v>0</v>
      </c>
      <c r="O53" s="20">
        <f t="shared" si="1"/>
        <v>0</v>
      </c>
      <c r="P53" s="71">
        <f t="shared" ca="1" si="7"/>
        <v>0</v>
      </c>
      <c r="Q53" s="71">
        <f>IFERROR((($H53*$L53*$N53)-($H53*$L53*$O53))/1000,0)*(1-EXACT(M53,Lookups!$A$62))*(1-EXACT(M53,Lookups!$A$63))</f>
        <v>0</v>
      </c>
      <c r="R53" s="71">
        <f t="shared" ca="1" si="8"/>
        <v>0</v>
      </c>
      <c r="S53" s="71">
        <f t="shared" ca="1" si="9"/>
        <v>0</v>
      </c>
      <c r="T53" s="71">
        <f t="shared" si="10"/>
        <v>0</v>
      </c>
      <c r="U53" s="356">
        <f t="shared" ca="1" si="11"/>
        <v>0</v>
      </c>
      <c r="V53" s="356">
        <f t="shared" ca="1" si="12"/>
        <v>0</v>
      </c>
      <c r="W53" s="356">
        <f t="shared" si="13"/>
        <v>0</v>
      </c>
      <c r="X53" s="356">
        <f t="shared" si="14"/>
        <v>0</v>
      </c>
      <c r="Y53" s="72">
        <f>IF(AV53&gt;0,"NEEDED",IFERROR(IF('Project Summary'!$C$11="NH",(VLOOKUP(AH53,Lighting_All,6,0)+AO53),(VLOOKUP(AH53,Lighting_All,4,0)+AO53)),0)*H53)</f>
        <v>0</v>
      </c>
      <c r="Z53" s="261" t="str">
        <f t="shared" ca="1" si="15"/>
        <v/>
      </c>
      <c r="AA53" s="73">
        <f t="shared" ca="1" si="2"/>
        <v>0</v>
      </c>
      <c r="AC53" s="28" t="str">
        <f ca="1">IFERROR(OFFSET(INDEX(INDIRECT(VLOOKUP($C53,Lighting_Type_Exist_lu,2,0)),MATCH(Lighting!$D53,INDIRECT(VLOOKUP($C53,Lighting_Type_Exist_lu,2,0)),0),1),0,1),"")</f>
        <v/>
      </c>
      <c r="AD53" s="7" t="str">
        <f ca="1">IFERROR(OFFSET(INDEX(INDIRECT(VLOOKUP($C53,Lighting_Type_Exist_lu,2,0)),MATCH(Lighting!$D53,INDIRECT(VLOOKUP($C53,Lighting_Type_Exist_lu,2,0)),0),1),0,3),"")</f>
        <v/>
      </c>
      <c r="AE53" s="40" t="str">
        <f ca="1">IFERROR(OFFSET(INDEX(INDIRECT(VLOOKUP($C53,Lighting_Type_Exist_lu,2,0)),MATCH(Lighting!$D53,INDIRECT(VLOOKUP($C53,Lighting_Type_Exist_lu,2,0)),0),1),0,4),"")</f>
        <v/>
      </c>
      <c r="AF53" s="262">
        <f t="shared" ca="1" si="16"/>
        <v>0</v>
      </c>
      <c r="AH53" s="263" t="str">
        <f>IF(J53="","",VLOOKUP(J53,SKU!E:M,3,0))</f>
        <v/>
      </c>
      <c r="AI53" s="263">
        <f>_xlfn.IFNA(IF('Project Summary'!$C$11="NH",VLOOKUP(AH53,Lighting_All,5,0),VLOOKUP(AH53,Lighting_All,3,0)),"")</f>
        <v>0</v>
      </c>
      <c r="AJ53" s="264" t="str">
        <f t="shared" si="3"/>
        <v>NA</v>
      </c>
      <c r="AK53" s="265">
        <f>IFERROR(VLOOKUP(J53,SKU!E:L,7,),0)</f>
        <v>0</v>
      </c>
      <c r="AL53" s="92" t="str">
        <f>IFERROR(IF(J53="","",(VLOOKUP(AH53,Lookups!A:G,7,0)*H53)),"")</f>
        <v/>
      </c>
      <c r="AM53" s="92">
        <f t="shared" ca="1" si="17"/>
        <v>0</v>
      </c>
      <c r="AN53" s="92">
        <f t="shared" ca="1" si="18"/>
        <v>0</v>
      </c>
      <c r="AO53" s="92">
        <f>(1-EXACT(G53,M53))*IFERROR(IF('Project Summary'!$C$11="NH",VLOOKUP(M53,Lighting_All,6,0),VLOOKUP(M53,Lighting_All,4,0)),0)*(Q53&gt;0)*(1-EXACT(M53,Lookups!$A$62))*(1-EXACT(M53,Lookups!$A$63))</f>
        <v>0</v>
      </c>
      <c r="AP53" s="92">
        <f t="shared" si="4"/>
        <v>0</v>
      </c>
      <c r="AQ53" s="92" t="str">
        <f t="shared" ca="1" si="19"/>
        <v/>
      </c>
      <c r="AR53" s="92" t="str">
        <f ca="1">_xlfn.IFNA(VLOOKUP(AQ53,Recycling!$S$10:$T$35,2,0),"")</f>
        <v/>
      </c>
      <c r="AS53" s="266">
        <f t="shared" si="20"/>
        <v>0</v>
      </c>
      <c r="AT53" s="92">
        <f t="shared" si="21"/>
        <v>0</v>
      </c>
      <c r="AU53" s="92">
        <f>EXACT(G53,"None")*OR(EXACT(M53,Lookups!$A$62),EXACT(M53,Lookups!$A$63))</f>
        <v>0</v>
      </c>
      <c r="AV53" s="267">
        <f t="shared" si="22"/>
        <v>0</v>
      </c>
      <c r="AW53" s="267">
        <f>IFERROR(VLOOKUP(AH53,Lookups!A:B,2,0),0)</f>
        <v>0</v>
      </c>
      <c r="AX53" s="267">
        <f t="shared" si="23"/>
        <v>0</v>
      </c>
      <c r="AY53" s="92">
        <f t="shared" ca="1" si="24"/>
        <v>0</v>
      </c>
      <c r="AZ53" s="92">
        <f t="shared" si="5"/>
        <v>0</v>
      </c>
      <c r="BA53" s="92">
        <f t="shared" si="25"/>
        <v>0.504</v>
      </c>
      <c r="BB53" s="92">
        <f t="shared" si="26"/>
        <v>0.38900000000000001</v>
      </c>
      <c r="BC53" s="92">
        <v>0.13800000000000001</v>
      </c>
      <c r="BD53" s="92">
        <v>0.13400000000000001</v>
      </c>
      <c r="BE53" s="92">
        <f t="shared" si="6"/>
        <v>0</v>
      </c>
      <c r="BF53" s="92">
        <f t="shared" si="27"/>
        <v>0</v>
      </c>
    </row>
    <row r="54" spans="1:58" x14ac:dyDescent="0.35">
      <c r="A54" s="26"/>
      <c r="B54" s="76"/>
      <c r="C54" s="59"/>
      <c r="D54" s="468"/>
      <c r="E54" s="469"/>
      <c r="F54" s="237" t="str">
        <f ca="1">IFERROR(OFFSET(INDEX(INDIRECT(VLOOKUP($C54,Lighting_Type_Exist_lu,2,0)),MATCH(Lighting!$D54,INDIRECT(VLOOKUP($C54,Lighting_Type_Exist_lu,2,0)),0),1),0,2),"")</f>
        <v/>
      </c>
      <c r="G54" s="61" t="s">
        <v>84</v>
      </c>
      <c r="H54" s="74"/>
      <c r="I54" s="238" t="str">
        <f>IF(J54="","",VLOOKUP(J54,SKU!E:M,9,0))</f>
        <v/>
      </c>
      <c r="J54" s="64"/>
      <c r="K54" s="260" t="str">
        <f>IF(J54="","",VLOOKUP(J54,SKU!E:M,2,0))</f>
        <v/>
      </c>
      <c r="L54" s="239" t="str">
        <f>IF(J54="","",VLOOKUP(J54,SKU!E:M,6,0))</f>
        <v/>
      </c>
      <c r="M54" s="135" t="s">
        <v>84</v>
      </c>
      <c r="N54" s="28">
        <f t="shared" si="0"/>
        <v>0</v>
      </c>
      <c r="O54" s="20">
        <f t="shared" si="1"/>
        <v>0</v>
      </c>
      <c r="P54" s="71">
        <f t="shared" ca="1" si="7"/>
        <v>0</v>
      </c>
      <c r="Q54" s="71">
        <f>IFERROR((($H54*$L54*$N54)-($H54*$L54*$O54))/1000,0)*(1-EXACT(M54,Lookups!$A$62))*(1-EXACT(M54,Lookups!$A$63))</f>
        <v>0</v>
      </c>
      <c r="R54" s="71">
        <f t="shared" ca="1" si="8"/>
        <v>0</v>
      </c>
      <c r="S54" s="71">
        <f t="shared" ca="1" si="9"/>
        <v>0</v>
      </c>
      <c r="T54" s="71">
        <f t="shared" si="10"/>
        <v>0</v>
      </c>
      <c r="U54" s="356">
        <f t="shared" ca="1" si="11"/>
        <v>0</v>
      </c>
      <c r="V54" s="356">
        <f t="shared" ca="1" si="12"/>
        <v>0</v>
      </c>
      <c r="W54" s="356">
        <f t="shared" si="13"/>
        <v>0</v>
      </c>
      <c r="X54" s="356">
        <f t="shared" si="14"/>
        <v>0</v>
      </c>
      <c r="Y54" s="72">
        <f>IF(AV54&gt;0,"NEEDED",IFERROR(IF('Project Summary'!$C$11="NH",(VLOOKUP(AH54,Lighting_All,6,0)+AO54),(VLOOKUP(AH54,Lighting_All,4,0)+AO54)),0)*H54)</f>
        <v>0</v>
      </c>
      <c r="Z54" s="261" t="str">
        <f t="shared" ca="1" si="15"/>
        <v/>
      </c>
      <c r="AA54" s="73">
        <f t="shared" ca="1" si="2"/>
        <v>0</v>
      </c>
      <c r="AC54" s="28" t="str">
        <f ca="1">IFERROR(OFFSET(INDEX(INDIRECT(VLOOKUP($C54,Lighting_Type_Exist_lu,2,0)),MATCH(Lighting!$D54,INDIRECT(VLOOKUP($C54,Lighting_Type_Exist_lu,2,0)),0),1),0,1),"")</f>
        <v/>
      </c>
      <c r="AD54" s="7" t="str">
        <f ca="1">IFERROR(OFFSET(INDEX(INDIRECT(VLOOKUP($C54,Lighting_Type_Exist_lu,2,0)),MATCH(Lighting!$D54,INDIRECT(VLOOKUP($C54,Lighting_Type_Exist_lu,2,0)),0),1),0,3),"")</f>
        <v/>
      </c>
      <c r="AE54" s="40" t="str">
        <f ca="1">IFERROR(OFFSET(INDEX(INDIRECT(VLOOKUP($C54,Lighting_Type_Exist_lu,2,0)),MATCH(Lighting!$D54,INDIRECT(VLOOKUP($C54,Lighting_Type_Exist_lu,2,0)),0),1),0,4),"")</f>
        <v/>
      </c>
      <c r="AF54" s="262">
        <f t="shared" ca="1" si="16"/>
        <v>0</v>
      </c>
      <c r="AH54" s="263" t="str">
        <f>IF(J54="","",VLOOKUP(J54,SKU!E:M,3,0))</f>
        <v/>
      </c>
      <c r="AI54" s="263">
        <f>_xlfn.IFNA(IF('Project Summary'!$C$11="NH",VLOOKUP(AH54,Lighting_All,5,0),VLOOKUP(AH54,Lighting_All,3,0)),"")</f>
        <v>0</v>
      </c>
      <c r="AJ54" s="264" t="str">
        <f t="shared" si="3"/>
        <v>NA</v>
      </c>
      <c r="AK54" s="265">
        <f>IFERROR(VLOOKUP(J54,SKU!E:L,7,),0)</f>
        <v>0</v>
      </c>
      <c r="AL54" s="92" t="str">
        <f>IFERROR(IF(J54="","",(VLOOKUP(AH54,Lookups!A:G,7,0)*H54)),"")</f>
        <v/>
      </c>
      <c r="AM54" s="92">
        <f t="shared" ca="1" si="17"/>
        <v>0</v>
      </c>
      <c r="AN54" s="92">
        <f t="shared" ca="1" si="18"/>
        <v>0</v>
      </c>
      <c r="AO54" s="92">
        <f>(1-EXACT(G54,M54))*IFERROR(IF('Project Summary'!$C$11="NH",VLOOKUP(M54,Lighting_All,6,0),VLOOKUP(M54,Lighting_All,4,0)),0)*(Q54&gt;0)*(1-EXACT(M54,Lookups!$A$62))*(1-EXACT(M54,Lookups!$A$63))</f>
        <v>0</v>
      </c>
      <c r="AP54" s="92">
        <f t="shared" si="4"/>
        <v>0</v>
      </c>
      <c r="AQ54" s="92" t="str">
        <f t="shared" ca="1" si="19"/>
        <v/>
      </c>
      <c r="AR54" s="92" t="str">
        <f ca="1">_xlfn.IFNA(VLOOKUP(AQ54,Recycling!$S$10:$T$35,2,0),"")</f>
        <v/>
      </c>
      <c r="AS54" s="266">
        <f t="shared" si="20"/>
        <v>0</v>
      </c>
      <c r="AT54" s="92">
        <f t="shared" si="21"/>
        <v>0</v>
      </c>
      <c r="AU54" s="92">
        <f>EXACT(G54,"None")*OR(EXACT(M54,Lookups!$A$62),EXACT(M54,Lookups!$A$63))</f>
        <v>0</v>
      </c>
      <c r="AV54" s="267">
        <f t="shared" si="22"/>
        <v>0</v>
      </c>
      <c r="AW54" s="267">
        <f>IFERROR(VLOOKUP(AH54,Lookups!A:B,2,0),0)</f>
        <v>0</v>
      </c>
      <c r="AX54" s="267">
        <f t="shared" si="23"/>
        <v>0</v>
      </c>
      <c r="AY54" s="92">
        <f t="shared" ca="1" si="24"/>
        <v>0</v>
      </c>
      <c r="AZ54" s="92">
        <f t="shared" si="5"/>
        <v>0</v>
      </c>
      <c r="BA54" s="92">
        <f t="shared" si="25"/>
        <v>0.504</v>
      </c>
      <c r="BB54" s="92">
        <f t="shared" si="26"/>
        <v>0.38900000000000001</v>
      </c>
      <c r="BC54" s="92">
        <v>0.13800000000000001</v>
      </c>
      <c r="BD54" s="92">
        <v>0.13400000000000001</v>
      </c>
      <c r="BE54" s="92">
        <f t="shared" si="6"/>
        <v>0</v>
      </c>
      <c r="BF54" s="92">
        <f t="shared" si="27"/>
        <v>0</v>
      </c>
    </row>
    <row r="55" spans="1:58" x14ac:dyDescent="0.35">
      <c r="A55" s="26"/>
      <c r="B55" s="76"/>
      <c r="C55" s="59"/>
      <c r="D55" s="468"/>
      <c r="E55" s="469"/>
      <c r="F55" s="237" t="str">
        <f ca="1">IFERROR(OFFSET(INDEX(INDIRECT(VLOOKUP($C55,Lighting_Type_Exist_lu,2,0)),MATCH(Lighting!$D55,INDIRECT(VLOOKUP($C55,Lighting_Type_Exist_lu,2,0)),0),1),0,2),"")</f>
        <v/>
      </c>
      <c r="G55" s="61" t="s">
        <v>84</v>
      </c>
      <c r="H55" s="74"/>
      <c r="I55" s="238" t="str">
        <f>IF(J55="","",VLOOKUP(J55,SKU!E:M,9,0))</f>
        <v/>
      </c>
      <c r="J55" s="64"/>
      <c r="K55" s="260" t="str">
        <f>IF(J55="","",VLOOKUP(J55,SKU!E:M,2,0))</f>
        <v/>
      </c>
      <c r="L55" s="239" t="str">
        <f>IF(J55="","",VLOOKUP(J55,SKU!E:M,6,0))</f>
        <v/>
      </c>
      <c r="M55" s="135" t="s">
        <v>84</v>
      </c>
      <c r="N55" s="28">
        <f t="shared" si="0"/>
        <v>0</v>
      </c>
      <c r="O55" s="20">
        <f t="shared" si="1"/>
        <v>0</v>
      </c>
      <c r="P55" s="71">
        <f t="shared" ca="1" si="7"/>
        <v>0</v>
      </c>
      <c r="Q55" s="71">
        <f>IFERROR((($H55*$L55*$N55)-($H55*$L55*$O55))/1000,0)*(1-EXACT(M55,Lookups!$A$62))*(1-EXACT(M55,Lookups!$A$63))</f>
        <v>0</v>
      </c>
      <c r="R55" s="71">
        <f t="shared" ca="1" si="8"/>
        <v>0</v>
      </c>
      <c r="S55" s="71">
        <f t="shared" ca="1" si="9"/>
        <v>0</v>
      </c>
      <c r="T55" s="71">
        <f t="shared" si="10"/>
        <v>0</v>
      </c>
      <c r="U55" s="356">
        <f t="shared" ca="1" si="11"/>
        <v>0</v>
      </c>
      <c r="V55" s="356">
        <f t="shared" ca="1" si="12"/>
        <v>0</v>
      </c>
      <c r="W55" s="356">
        <f t="shared" si="13"/>
        <v>0</v>
      </c>
      <c r="X55" s="356">
        <f t="shared" si="14"/>
        <v>0</v>
      </c>
      <c r="Y55" s="72">
        <f>IF(AV55&gt;0,"NEEDED",IFERROR(IF('Project Summary'!$C$11="NH",(VLOOKUP(AH55,Lighting_All,6,0)+AO55),(VLOOKUP(AH55,Lighting_All,4,0)+AO55)),0)*H55)</f>
        <v>0</v>
      </c>
      <c r="Z55" s="261" t="str">
        <f t="shared" ca="1" si="15"/>
        <v/>
      </c>
      <c r="AA55" s="73">
        <f t="shared" ca="1" si="2"/>
        <v>0</v>
      </c>
      <c r="AC55" s="28" t="str">
        <f ca="1">IFERROR(OFFSET(INDEX(INDIRECT(VLOOKUP($C55,Lighting_Type_Exist_lu,2,0)),MATCH(Lighting!$D55,INDIRECT(VLOOKUP($C55,Lighting_Type_Exist_lu,2,0)),0),1),0,1),"")</f>
        <v/>
      </c>
      <c r="AD55" s="7" t="str">
        <f ca="1">IFERROR(OFFSET(INDEX(INDIRECT(VLOOKUP($C55,Lighting_Type_Exist_lu,2,0)),MATCH(Lighting!$D55,INDIRECT(VLOOKUP($C55,Lighting_Type_Exist_lu,2,0)),0),1),0,3),"")</f>
        <v/>
      </c>
      <c r="AE55" s="40" t="str">
        <f ca="1">IFERROR(OFFSET(INDEX(INDIRECT(VLOOKUP($C55,Lighting_Type_Exist_lu,2,0)),MATCH(Lighting!$D55,INDIRECT(VLOOKUP($C55,Lighting_Type_Exist_lu,2,0)),0),1),0,4),"")</f>
        <v/>
      </c>
      <c r="AF55" s="262">
        <f t="shared" ca="1" si="16"/>
        <v>0</v>
      </c>
      <c r="AH55" s="263" t="str">
        <f>IF(J55="","",VLOOKUP(J55,SKU!E:M,3,0))</f>
        <v/>
      </c>
      <c r="AI55" s="263">
        <f>_xlfn.IFNA(IF('Project Summary'!$C$11="NH",VLOOKUP(AH55,Lighting_All,5,0),VLOOKUP(AH55,Lighting_All,3,0)),"")</f>
        <v>0</v>
      </c>
      <c r="AJ55" s="264" t="str">
        <f t="shared" si="3"/>
        <v>NA</v>
      </c>
      <c r="AK55" s="265">
        <f>IFERROR(VLOOKUP(J55,SKU!E:L,7,),0)</f>
        <v>0</v>
      </c>
      <c r="AL55" s="92" t="str">
        <f>IFERROR(IF(J55="","",(VLOOKUP(AH55,Lookups!A:G,7,0)*H55)),"")</f>
        <v/>
      </c>
      <c r="AM55" s="92">
        <f t="shared" ca="1" si="17"/>
        <v>0</v>
      </c>
      <c r="AN55" s="92">
        <f t="shared" ca="1" si="18"/>
        <v>0</v>
      </c>
      <c r="AO55" s="92">
        <f>(1-EXACT(G55,M55))*IFERROR(IF('Project Summary'!$C$11="NH",VLOOKUP(M55,Lighting_All,6,0),VLOOKUP(M55,Lighting_All,4,0)),0)*(Q55&gt;0)*(1-EXACT(M55,Lookups!$A$62))*(1-EXACT(M55,Lookups!$A$63))</f>
        <v>0</v>
      </c>
      <c r="AP55" s="92">
        <f t="shared" si="4"/>
        <v>0</v>
      </c>
      <c r="AQ55" s="92" t="str">
        <f t="shared" ca="1" si="19"/>
        <v/>
      </c>
      <c r="AR55" s="92" t="str">
        <f ca="1">_xlfn.IFNA(VLOOKUP(AQ55,Recycling!$S$10:$T$35,2,0),"")</f>
        <v/>
      </c>
      <c r="AS55" s="266">
        <f t="shared" si="20"/>
        <v>0</v>
      </c>
      <c r="AT55" s="92">
        <f t="shared" si="21"/>
        <v>0</v>
      </c>
      <c r="AU55" s="92">
        <f>EXACT(G55,"None")*OR(EXACT(M55,Lookups!$A$62),EXACT(M55,Lookups!$A$63))</f>
        <v>0</v>
      </c>
      <c r="AV55" s="267">
        <f t="shared" si="22"/>
        <v>0</v>
      </c>
      <c r="AW55" s="267">
        <f>IFERROR(VLOOKUP(AH55,Lookups!A:B,2,0),0)</f>
        <v>0</v>
      </c>
      <c r="AX55" s="267">
        <f t="shared" si="23"/>
        <v>0</v>
      </c>
      <c r="AY55" s="92">
        <f t="shared" ca="1" si="24"/>
        <v>0</v>
      </c>
      <c r="AZ55" s="92">
        <f t="shared" si="5"/>
        <v>0</v>
      </c>
      <c r="BA55" s="92">
        <f t="shared" si="25"/>
        <v>0.504</v>
      </c>
      <c r="BB55" s="92">
        <f t="shared" si="26"/>
        <v>0.38900000000000001</v>
      </c>
      <c r="BC55" s="92">
        <v>0.13800000000000001</v>
      </c>
      <c r="BD55" s="92">
        <v>0.13400000000000001</v>
      </c>
      <c r="BE55" s="92">
        <f t="shared" si="6"/>
        <v>0</v>
      </c>
      <c r="BF55" s="92">
        <f t="shared" si="27"/>
        <v>0</v>
      </c>
    </row>
    <row r="56" spans="1:58" x14ac:dyDescent="0.35">
      <c r="A56" s="26"/>
      <c r="B56" s="76"/>
      <c r="C56" s="59"/>
      <c r="D56" s="468"/>
      <c r="E56" s="469"/>
      <c r="F56" s="237" t="str">
        <f ca="1">IFERROR(OFFSET(INDEX(INDIRECT(VLOOKUP($C56,Lighting_Type_Exist_lu,2,0)),MATCH(Lighting!$D56,INDIRECT(VLOOKUP($C56,Lighting_Type_Exist_lu,2,0)),0),1),0,2),"")</f>
        <v/>
      </c>
      <c r="G56" s="61" t="s">
        <v>84</v>
      </c>
      <c r="H56" s="74"/>
      <c r="I56" s="238" t="str">
        <f>IF(J56="","",VLOOKUP(J56,SKU!E:M,9,0))</f>
        <v/>
      </c>
      <c r="J56" s="64"/>
      <c r="K56" s="260" t="str">
        <f>IF(J56="","",VLOOKUP(J56,SKU!E:M,2,0))</f>
        <v/>
      </c>
      <c r="L56" s="239" t="str">
        <f>IF(J56="","",VLOOKUP(J56,SKU!E:M,6,0))</f>
        <v/>
      </c>
      <c r="M56" s="135" t="s">
        <v>84</v>
      </c>
      <c r="N56" s="28">
        <f t="shared" si="0"/>
        <v>0</v>
      </c>
      <c r="O56" s="20">
        <f t="shared" si="1"/>
        <v>0</v>
      </c>
      <c r="P56" s="71">
        <f t="shared" ca="1" si="7"/>
        <v>0</v>
      </c>
      <c r="Q56" s="71">
        <f>IFERROR((($H56*$L56*$N56)-($H56*$L56*$O56))/1000,0)*(1-EXACT(M56,Lookups!$A$62))*(1-EXACT(M56,Lookups!$A$63))</f>
        <v>0</v>
      </c>
      <c r="R56" s="71">
        <f t="shared" ca="1" si="8"/>
        <v>0</v>
      </c>
      <c r="S56" s="71">
        <f t="shared" ca="1" si="9"/>
        <v>0</v>
      </c>
      <c r="T56" s="71">
        <f t="shared" si="10"/>
        <v>0</v>
      </c>
      <c r="U56" s="356">
        <f t="shared" ca="1" si="11"/>
        <v>0</v>
      </c>
      <c r="V56" s="356">
        <f t="shared" ca="1" si="12"/>
        <v>0</v>
      </c>
      <c r="W56" s="356">
        <f t="shared" si="13"/>
        <v>0</v>
      </c>
      <c r="X56" s="356">
        <f t="shared" si="14"/>
        <v>0</v>
      </c>
      <c r="Y56" s="72">
        <f>IF(AV56&gt;0,"NEEDED",IFERROR(IF('Project Summary'!$C$11="NH",(VLOOKUP(AH56,Lighting_All,6,0)+AO56),(VLOOKUP(AH56,Lighting_All,4,0)+AO56)),0)*H56)</f>
        <v>0</v>
      </c>
      <c r="Z56" s="261" t="str">
        <f t="shared" ca="1" si="15"/>
        <v/>
      </c>
      <c r="AA56" s="73">
        <f t="shared" ca="1" si="2"/>
        <v>0</v>
      </c>
      <c r="AC56" s="28" t="str">
        <f ca="1">IFERROR(OFFSET(INDEX(INDIRECT(VLOOKUP($C56,Lighting_Type_Exist_lu,2,0)),MATCH(Lighting!$D56,INDIRECT(VLOOKUP($C56,Lighting_Type_Exist_lu,2,0)),0),1),0,1),"")</f>
        <v/>
      </c>
      <c r="AD56" s="7" t="str">
        <f ca="1">IFERROR(OFFSET(INDEX(INDIRECT(VLOOKUP($C56,Lighting_Type_Exist_lu,2,0)),MATCH(Lighting!$D56,INDIRECT(VLOOKUP($C56,Lighting_Type_Exist_lu,2,0)),0),1),0,3),"")</f>
        <v/>
      </c>
      <c r="AE56" s="40" t="str">
        <f ca="1">IFERROR(OFFSET(INDEX(INDIRECT(VLOOKUP($C56,Lighting_Type_Exist_lu,2,0)),MATCH(Lighting!$D56,INDIRECT(VLOOKUP($C56,Lighting_Type_Exist_lu,2,0)),0),1),0,4),"")</f>
        <v/>
      </c>
      <c r="AF56" s="262">
        <f t="shared" ca="1" si="16"/>
        <v>0</v>
      </c>
      <c r="AH56" s="263" t="str">
        <f>IF(J56="","",VLOOKUP(J56,SKU!E:M,3,0))</f>
        <v/>
      </c>
      <c r="AI56" s="263">
        <f>_xlfn.IFNA(IF('Project Summary'!$C$11="NH",VLOOKUP(AH56,Lighting_All,5,0),VLOOKUP(AH56,Lighting_All,3,0)),"")</f>
        <v>0</v>
      </c>
      <c r="AJ56" s="264" t="str">
        <f t="shared" si="3"/>
        <v>NA</v>
      </c>
      <c r="AK56" s="265">
        <f>IFERROR(VLOOKUP(J56,SKU!E:L,7,),0)</f>
        <v>0</v>
      </c>
      <c r="AL56" s="92" t="str">
        <f>IFERROR(IF(J56="","",(VLOOKUP(AH56,Lookups!A:G,7,0)*H56)),"")</f>
        <v/>
      </c>
      <c r="AM56" s="92">
        <f t="shared" ca="1" si="17"/>
        <v>0</v>
      </c>
      <c r="AN56" s="92">
        <f t="shared" ca="1" si="18"/>
        <v>0</v>
      </c>
      <c r="AO56" s="92">
        <f>(1-EXACT(G56,M56))*IFERROR(IF('Project Summary'!$C$11="NH",VLOOKUP(M56,Lighting_All,6,0),VLOOKUP(M56,Lighting_All,4,0)),0)*(Q56&gt;0)*(1-EXACT(M56,Lookups!$A$62))*(1-EXACT(M56,Lookups!$A$63))</f>
        <v>0</v>
      </c>
      <c r="AP56" s="92">
        <f t="shared" si="4"/>
        <v>0</v>
      </c>
      <c r="AQ56" s="92" t="str">
        <f t="shared" ca="1" si="19"/>
        <v/>
      </c>
      <c r="AR56" s="92" t="str">
        <f ca="1">_xlfn.IFNA(VLOOKUP(AQ56,Recycling!$S$10:$T$35,2,0),"")</f>
        <v/>
      </c>
      <c r="AS56" s="266">
        <f t="shared" si="20"/>
        <v>0</v>
      </c>
      <c r="AT56" s="92">
        <f t="shared" si="21"/>
        <v>0</v>
      </c>
      <c r="AU56" s="92">
        <f>EXACT(G56,"None")*OR(EXACT(M56,Lookups!$A$62),EXACT(M56,Lookups!$A$63))</f>
        <v>0</v>
      </c>
      <c r="AV56" s="267">
        <f t="shared" si="22"/>
        <v>0</v>
      </c>
      <c r="AW56" s="267">
        <f>IFERROR(VLOOKUP(AH56,Lookups!A:B,2,0),0)</f>
        <v>0</v>
      </c>
      <c r="AX56" s="267">
        <f t="shared" si="23"/>
        <v>0</v>
      </c>
      <c r="AY56" s="92">
        <f t="shared" ca="1" si="24"/>
        <v>0</v>
      </c>
      <c r="AZ56" s="92">
        <f t="shared" si="5"/>
        <v>0</v>
      </c>
      <c r="BA56" s="92">
        <f t="shared" si="25"/>
        <v>0.504</v>
      </c>
      <c r="BB56" s="92">
        <f t="shared" si="26"/>
        <v>0.38900000000000001</v>
      </c>
      <c r="BC56" s="92">
        <v>0.13800000000000001</v>
      </c>
      <c r="BD56" s="92">
        <v>0.13400000000000001</v>
      </c>
      <c r="BE56" s="92">
        <f t="shared" si="6"/>
        <v>0</v>
      </c>
      <c r="BF56" s="92">
        <f t="shared" si="27"/>
        <v>0</v>
      </c>
    </row>
    <row r="57" spans="1:58" x14ac:dyDescent="0.35">
      <c r="A57" s="26"/>
      <c r="B57" s="76"/>
      <c r="C57" s="59"/>
      <c r="D57" s="468"/>
      <c r="E57" s="469"/>
      <c r="F57" s="237" t="str">
        <f ca="1">IFERROR(OFFSET(INDEX(INDIRECT(VLOOKUP($C57,Lighting_Type_Exist_lu,2,0)),MATCH(Lighting!$D57,INDIRECT(VLOOKUP($C57,Lighting_Type_Exist_lu,2,0)),0),1),0,2),"")</f>
        <v/>
      </c>
      <c r="G57" s="61" t="s">
        <v>84</v>
      </c>
      <c r="H57" s="74"/>
      <c r="I57" s="238" t="str">
        <f>IF(J57="","",VLOOKUP(J57,SKU!E:M,9,0))</f>
        <v/>
      </c>
      <c r="J57" s="64"/>
      <c r="K57" s="260" t="str">
        <f>IF(J57="","",VLOOKUP(J57,SKU!E:M,2,0))</f>
        <v/>
      </c>
      <c r="L57" s="239" t="str">
        <f>IF(J57="","",VLOOKUP(J57,SKU!E:M,6,0))</f>
        <v/>
      </c>
      <c r="M57" s="135" t="s">
        <v>84</v>
      </c>
      <c r="N57" s="28">
        <f t="shared" si="0"/>
        <v>0</v>
      </c>
      <c r="O57" s="20">
        <f t="shared" si="1"/>
        <v>0</v>
      </c>
      <c r="P57" s="71">
        <f t="shared" ca="1" si="7"/>
        <v>0</v>
      </c>
      <c r="Q57" s="71">
        <f>IFERROR((($H57*$L57*$N57)-($H57*$L57*$O57))/1000,0)*(1-EXACT(M57,Lookups!$A$62))*(1-EXACT(M57,Lookups!$A$63))</f>
        <v>0</v>
      </c>
      <c r="R57" s="71">
        <f t="shared" ca="1" si="8"/>
        <v>0</v>
      </c>
      <c r="S57" s="71">
        <f t="shared" ca="1" si="9"/>
        <v>0</v>
      </c>
      <c r="T57" s="71">
        <f t="shared" si="10"/>
        <v>0</v>
      </c>
      <c r="U57" s="356">
        <f t="shared" ca="1" si="11"/>
        <v>0</v>
      </c>
      <c r="V57" s="356">
        <f t="shared" ca="1" si="12"/>
        <v>0</v>
      </c>
      <c r="W57" s="356">
        <f t="shared" si="13"/>
        <v>0</v>
      </c>
      <c r="X57" s="356">
        <f t="shared" si="14"/>
        <v>0</v>
      </c>
      <c r="Y57" s="72">
        <f>IF(AV57&gt;0,"NEEDED",IFERROR(IF('Project Summary'!$C$11="NH",(VLOOKUP(AH57,Lighting_All,6,0)+AO57),(VLOOKUP(AH57,Lighting_All,4,0)+AO57)),0)*H57)</f>
        <v>0</v>
      </c>
      <c r="Z57" s="261" t="str">
        <f t="shared" ca="1" si="15"/>
        <v/>
      </c>
      <c r="AA57" s="73">
        <f t="shared" ca="1" si="2"/>
        <v>0</v>
      </c>
      <c r="AC57" s="28" t="str">
        <f ca="1">IFERROR(OFFSET(INDEX(INDIRECT(VLOOKUP($C57,Lighting_Type_Exist_lu,2,0)),MATCH(Lighting!$D57,INDIRECT(VLOOKUP($C57,Lighting_Type_Exist_lu,2,0)),0),1),0,1),"")</f>
        <v/>
      </c>
      <c r="AD57" s="7" t="str">
        <f ca="1">IFERROR(OFFSET(INDEX(INDIRECT(VLOOKUP($C57,Lighting_Type_Exist_lu,2,0)),MATCH(Lighting!$D57,INDIRECT(VLOOKUP($C57,Lighting_Type_Exist_lu,2,0)),0),1),0,3),"")</f>
        <v/>
      </c>
      <c r="AE57" s="40" t="str">
        <f ca="1">IFERROR(OFFSET(INDEX(INDIRECT(VLOOKUP($C57,Lighting_Type_Exist_lu,2,0)),MATCH(Lighting!$D57,INDIRECT(VLOOKUP($C57,Lighting_Type_Exist_lu,2,0)),0),1),0,4),"")</f>
        <v/>
      </c>
      <c r="AF57" s="262">
        <f t="shared" ca="1" si="16"/>
        <v>0</v>
      </c>
      <c r="AH57" s="263" t="str">
        <f>IF(J57="","",VLOOKUP(J57,SKU!E:M,3,0))</f>
        <v/>
      </c>
      <c r="AI57" s="263">
        <f>_xlfn.IFNA(IF('Project Summary'!$C$11="NH",VLOOKUP(AH57,Lighting_All,5,0),VLOOKUP(AH57,Lighting_All,3,0)),"")</f>
        <v>0</v>
      </c>
      <c r="AJ57" s="264" t="str">
        <f t="shared" si="3"/>
        <v>NA</v>
      </c>
      <c r="AK57" s="265">
        <f>IFERROR(VLOOKUP(J57,SKU!E:L,7,),0)</f>
        <v>0</v>
      </c>
      <c r="AL57" s="92" t="str">
        <f>IFERROR(IF(J57="","",(VLOOKUP(AH57,Lookups!A:G,7,0)*H57)),"")</f>
        <v/>
      </c>
      <c r="AM57" s="92">
        <f t="shared" ca="1" si="17"/>
        <v>0</v>
      </c>
      <c r="AN57" s="92">
        <f t="shared" ca="1" si="18"/>
        <v>0</v>
      </c>
      <c r="AO57" s="92">
        <f>(1-EXACT(G57,M57))*IFERROR(IF('Project Summary'!$C$11="NH",VLOOKUP(M57,Lighting_All,6,0),VLOOKUP(M57,Lighting_All,4,0)),0)*(Q57&gt;0)*(1-EXACT(M57,Lookups!$A$62))*(1-EXACT(M57,Lookups!$A$63))</f>
        <v>0</v>
      </c>
      <c r="AP57" s="92">
        <f t="shared" si="4"/>
        <v>0</v>
      </c>
      <c r="AQ57" s="92" t="str">
        <f t="shared" ca="1" si="19"/>
        <v/>
      </c>
      <c r="AR57" s="92" t="str">
        <f ca="1">_xlfn.IFNA(VLOOKUP(AQ57,Recycling!$S$10:$T$35,2,0),"")</f>
        <v/>
      </c>
      <c r="AS57" s="266">
        <f t="shared" si="20"/>
        <v>0</v>
      </c>
      <c r="AT57" s="92">
        <f t="shared" si="21"/>
        <v>0</v>
      </c>
      <c r="AU57" s="92">
        <f>EXACT(G57,"None")*OR(EXACT(M57,Lookups!$A$62),EXACT(M57,Lookups!$A$63))</f>
        <v>0</v>
      </c>
      <c r="AV57" s="267">
        <f t="shared" si="22"/>
        <v>0</v>
      </c>
      <c r="AW57" s="267">
        <f>IFERROR(VLOOKUP(AH57,Lookups!A:B,2,0),0)</f>
        <v>0</v>
      </c>
      <c r="AX57" s="267">
        <f t="shared" si="23"/>
        <v>0</v>
      </c>
      <c r="AY57" s="92">
        <f t="shared" ca="1" si="24"/>
        <v>0</v>
      </c>
      <c r="AZ57" s="92">
        <f t="shared" si="5"/>
        <v>0</v>
      </c>
      <c r="BA57" s="92">
        <f t="shared" si="25"/>
        <v>0.504</v>
      </c>
      <c r="BB57" s="92">
        <f t="shared" si="26"/>
        <v>0.38900000000000001</v>
      </c>
      <c r="BC57" s="92">
        <v>0.13800000000000001</v>
      </c>
      <c r="BD57" s="92">
        <v>0.13400000000000001</v>
      </c>
      <c r="BE57" s="92">
        <f t="shared" si="6"/>
        <v>0</v>
      </c>
      <c r="BF57" s="92">
        <f t="shared" si="27"/>
        <v>0</v>
      </c>
    </row>
    <row r="58" spans="1:58" x14ac:dyDescent="0.35">
      <c r="A58" s="26"/>
      <c r="B58" s="76"/>
      <c r="C58" s="59"/>
      <c r="D58" s="468"/>
      <c r="E58" s="469"/>
      <c r="F58" s="237" t="str">
        <f ca="1">IFERROR(OFFSET(INDEX(INDIRECT(VLOOKUP($C58,Lighting_Type_Exist_lu,2,0)),MATCH(Lighting!$D58,INDIRECT(VLOOKUP($C58,Lighting_Type_Exist_lu,2,0)),0),1),0,2),"")</f>
        <v/>
      </c>
      <c r="G58" s="61" t="s">
        <v>84</v>
      </c>
      <c r="H58" s="74"/>
      <c r="I58" s="238" t="str">
        <f>IF(J58="","",VLOOKUP(J58,SKU!E:M,9,0))</f>
        <v/>
      </c>
      <c r="J58" s="64"/>
      <c r="K58" s="260" t="str">
        <f>IF(J58="","",VLOOKUP(J58,SKU!E:M,2,0))</f>
        <v/>
      </c>
      <c r="L58" s="239" t="str">
        <f>IF(J58="","",VLOOKUP(J58,SKU!E:M,6,0))</f>
        <v/>
      </c>
      <c r="M58" s="135" t="s">
        <v>84</v>
      </c>
      <c r="N58" s="28">
        <f t="shared" si="0"/>
        <v>0</v>
      </c>
      <c r="O58" s="20">
        <f t="shared" si="1"/>
        <v>0</v>
      </c>
      <c r="P58" s="71">
        <f t="shared" ca="1" si="7"/>
        <v>0</v>
      </c>
      <c r="Q58" s="71">
        <f>IFERROR((($H58*$L58*$N58)-($H58*$L58*$O58))/1000,0)*(1-EXACT(M58,Lookups!$A$62))*(1-EXACT(M58,Lookups!$A$63))</f>
        <v>0</v>
      </c>
      <c r="R58" s="71">
        <f t="shared" ca="1" si="8"/>
        <v>0</v>
      </c>
      <c r="S58" s="71">
        <f t="shared" ca="1" si="9"/>
        <v>0</v>
      </c>
      <c r="T58" s="71">
        <f t="shared" si="10"/>
        <v>0</v>
      </c>
      <c r="U58" s="356">
        <f t="shared" ca="1" si="11"/>
        <v>0</v>
      </c>
      <c r="V58" s="356">
        <f t="shared" ca="1" si="12"/>
        <v>0</v>
      </c>
      <c r="W58" s="356">
        <f t="shared" si="13"/>
        <v>0</v>
      </c>
      <c r="X58" s="356">
        <f t="shared" si="14"/>
        <v>0</v>
      </c>
      <c r="Y58" s="72">
        <f>IF(AV58&gt;0,"NEEDED",IFERROR(IF('Project Summary'!$C$11="NH",(VLOOKUP(AH58,Lighting_All,6,0)+AO58),(VLOOKUP(AH58,Lighting_All,4,0)+AO58)),0)*H58)</f>
        <v>0</v>
      </c>
      <c r="Z58" s="261" t="str">
        <f t="shared" ca="1" si="15"/>
        <v/>
      </c>
      <c r="AA58" s="73">
        <f t="shared" ca="1" si="2"/>
        <v>0</v>
      </c>
      <c r="AC58" s="28" t="str">
        <f ca="1">IFERROR(OFFSET(INDEX(INDIRECT(VLOOKUP($C58,Lighting_Type_Exist_lu,2,0)),MATCH(Lighting!$D58,INDIRECT(VLOOKUP($C58,Lighting_Type_Exist_lu,2,0)),0),1),0,1),"")</f>
        <v/>
      </c>
      <c r="AD58" s="7" t="str">
        <f ca="1">IFERROR(OFFSET(INDEX(INDIRECT(VLOOKUP($C58,Lighting_Type_Exist_lu,2,0)),MATCH(Lighting!$D58,INDIRECT(VLOOKUP($C58,Lighting_Type_Exist_lu,2,0)),0),1),0,3),"")</f>
        <v/>
      </c>
      <c r="AE58" s="40" t="str">
        <f ca="1">IFERROR(OFFSET(INDEX(INDIRECT(VLOOKUP($C58,Lighting_Type_Exist_lu,2,0)),MATCH(Lighting!$D58,INDIRECT(VLOOKUP($C58,Lighting_Type_Exist_lu,2,0)),0),1),0,4),"")</f>
        <v/>
      </c>
      <c r="AF58" s="262">
        <f t="shared" ca="1" si="16"/>
        <v>0</v>
      </c>
      <c r="AH58" s="263" t="str">
        <f>IF(J58="","",VLOOKUP(J58,SKU!E:M,3,0))</f>
        <v/>
      </c>
      <c r="AI58" s="263">
        <f>_xlfn.IFNA(IF('Project Summary'!$C$11="NH",VLOOKUP(AH58,Lighting_All,5,0),VLOOKUP(AH58,Lighting_All,3,0)),"")</f>
        <v>0</v>
      </c>
      <c r="AJ58" s="264" t="str">
        <f t="shared" si="3"/>
        <v>NA</v>
      </c>
      <c r="AK58" s="265">
        <f>IFERROR(VLOOKUP(J58,SKU!E:L,7,),0)</f>
        <v>0</v>
      </c>
      <c r="AL58" s="92" t="str">
        <f>IFERROR(IF(J58="","",(VLOOKUP(AH58,Lookups!A:G,7,0)*H58)),"")</f>
        <v/>
      </c>
      <c r="AM58" s="92">
        <f t="shared" ca="1" si="17"/>
        <v>0</v>
      </c>
      <c r="AN58" s="92">
        <f t="shared" ca="1" si="18"/>
        <v>0</v>
      </c>
      <c r="AO58" s="92">
        <f>(1-EXACT(G58,M58))*IFERROR(IF('Project Summary'!$C$11="NH",VLOOKUP(M58,Lighting_All,6,0),VLOOKUP(M58,Lighting_All,4,0)),0)*(Q58&gt;0)*(1-EXACT(M58,Lookups!$A$62))*(1-EXACT(M58,Lookups!$A$63))</f>
        <v>0</v>
      </c>
      <c r="AP58" s="92">
        <f t="shared" si="4"/>
        <v>0</v>
      </c>
      <c r="AQ58" s="92" t="str">
        <f t="shared" ca="1" si="19"/>
        <v/>
      </c>
      <c r="AR58" s="92" t="str">
        <f ca="1">_xlfn.IFNA(VLOOKUP(AQ58,Recycling!$S$10:$T$35,2,0),"")</f>
        <v/>
      </c>
      <c r="AS58" s="266">
        <f t="shared" si="20"/>
        <v>0</v>
      </c>
      <c r="AT58" s="92">
        <f t="shared" si="21"/>
        <v>0</v>
      </c>
      <c r="AU58" s="92">
        <f>EXACT(G58,"None")*OR(EXACT(M58,Lookups!$A$62),EXACT(M58,Lookups!$A$63))</f>
        <v>0</v>
      </c>
      <c r="AV58" s="267">
        <f t="shared" si="22"/>
        <v>0</v>
      </c>
      <c r="AW58" s="267">
        <f>IFERROR(VLOOKUP(AH58,Lookups!A:B,2,0),0)</f>
        <v>0</v>
      </c>
      <c r="AX58" s="267">
        <f t="shared" si="23"/>
        <v>0</v>
      </c>
      <c r="AY58" s="92">
        <f t="shared" ca="1" si="24"/>
        <v>0</v>
      </c>
      <c r="AZ58" s="92">
        <f t="shared" si="5"/>
        <v>0</v>
      </c>
      <c r="BA58" s="92">
        <f t="shared" si="25"/>
        <v>0.504</v>
      </c>
      <c r="BB58" s="92">
        <f t="shared" si="26"/>
        <v>0.38900000000000001</v>
      </c>
      <c r="BC58" s="92">
        <v>0.13800000000000001</v>
      </c>
      <c r="BD58" s="92">
        <v>0.13400000000000001</v>
      </c>
      <c r="BE58" s="92">
        <f t="shared" si="6"/>
        <v>0</v>
      </c>
      <c r="BF58" s="92">
        <f t="shared" si="27"/>
        <v>0</v>
      </c>
    </row>
    <row r="59" spans="1:58" x14ac:dyDescent="0.35">
      <c r="A59" s="26"/>
      <c r="B59" s="76"/>
      <c r="C59" s="59"/>
      <c r="D59" s="468"/>
      <c r="E59" s="469"/>
      <c r="F59" s="237" t="str">
        <f ca="1">IFERROR(OFFSET(INDEX(INDIRECT(VLOOKUP($C59,Lighting_Type_Exist_lu,2,0)),MATCH(Lighting!$D59,INDIRECT(VLOOKUP($C59,Lighting_Type_Exist_lu,2,0)),0),1),0,2),"")</f>
        <v/>
      </c>
      <c r="G59" s="61" t="s">
        <v>84</v>
      </c>
      <c r="H59" s="74"/>
      <c r="I59" s="238" t="str">
        <f>IF(J59="","",VLOOKUP(J59,SKU!E:M,9,0))</f>
        <v/>
      </c>
      <c r="J59" s="64"/>
      <c r="K59" s="260" t="str">
        <f>IF(J59="","",VLOOKUP(J59,SKU!E:M,2,0))</f>
        <v/>
      </c>
      <c r="L59" s="239" t="str">
        <f>IF(J59="","",VLOOKUP(J59,SKU!E:M,6,0))</f>
        <v/>
      </c>
      <c r="M59" s="135" t="s">
        <v>84</v>
      </c>
      <c r="N59" s="28">
        <f t="shared" si="0"/>
        <v>0</v>
      </c>
      <c r="O59" s="20">
        <f t="shared" si="1"/>
        <v>0</v>
      </c>
      <c r="P59" s="71">
        <f t="shared" ca="1" si="7"/>
        <v>0</v>
      </c>
      <c r="Q59" s="71">
        <f>IFERROR((($H59*$L59*$N59)-($H59*$L59*$O59))/1000,0)*(1-EXACT(M59,Lookups!$A$62))*(1-EXACT(M59,Lookups!$A$63))</f>
        <v>0</v>
      </c>
      <c r="R59" s="71">
        <f t="shared" ca="1" si="8"/>
        <v>0</v>
      </c>
      <c r="S59" s="71">
        <f t="shared" ca="1" si="9"/>
        <v>0</v>
      </c>
      <c r="T59" s="71">
        <f t="shared" si="10"/>
        <v>0</v>
      </c>
      <c r="U59" s="356">
        <f t="shared" ca="1" si="11"/>
        <v>0</v>
      </c>
      <c r="V59" s="356">
        <f t="shared" ca="1" si="12"/>
        <v>0</v>
      </c>
      <c r="W59" s="356">
        <f t="shared" si="13"/>
        <v>0</v>
      </c>
      <c r="X59" s="356">
        <f t="shared" si="14"/>
        <v>0</v>
      </c>
      <c r="Y59" s="72">
        <f>IF(AV59&gt;0,"NEEDED",IFERROR(IF('Project Summary'!$C$11="NH",(VLOOKUP(AH59,Lighting_All,6,0)+AO59),(VLOOKUP(AH59,Lighting_All,4,0)+AO59)),0)*H59)</f>
        <v>0</v>
      </c>
      <c r="Z59" s="261" t="str">
        <f t="shared" ca="1" si="15"/>
        <v/>
      </c>
      <c r="AA59" s="73">
        <f t="shared" ca="1" si="2"/>
        <v>0</v>
      </c>
      <c r="AC59" s="28" t="str">
        <f ca="1">IFERROR(OFFSET(INDEX(INDIRECT(VLOOKUP($C59,Lighting_Type_Exist_lu,2,0)),MATCH(Lighting!$D59,INDIRECT(VLOOKUP($C59,Lighting_Type_Exist_lu,2,0)),0),1),0,1),"")</f>
        <v/>
      </c>
      <c r="AD59" s="7" t="str">
        <f ca="1">IFERROR(OFFSET(INDEX(INDIRECT(VLOOKUP($C59,Lighting_Type_Exist_lu,2,0)),MATCH(Lighting!$D59,INDIRECT(VLOOKUP($C59,Lighting_Type_Exist_lu,2,0)),0),1),0,3),"")</f>
        <v/>
      </c>
      <c r="AE59" s="40" t="str">
        <f ca="1">IFERROR(OFFSET(INDEX(INDIRECT(VLOOKUP($C59,Lighting_Type_Exist_lu,2,0)),MATCH(Lighting!$D59,INDIRECT(VLOOKUP($C59,Lighting_Type_Exist_lu,2,0)),0),1),0,4),"")</f>
        <v/>
      </c>
      <c r="AF59" s="262">
        <f t="shared" ca="1" si="16"/>
        <v>0</v>
      </c>
      <c r="AH59" s="263" t="str">
        <f>IF(J59="","",VLOOKUP(J59,SKU!E:M,3,0))</f>
        <v/>
      </c>
      <c r="AI59" s="263">
        <f>_xlfn.IFNA(IF('Project Summary'!$C$11="NH",VLOOKUP(AH59,Lighting_All,5,0),VLOOKUP(AH59,Lighting_All,3,0)),"")</f>
        <v>0</v>
      </c>
      <c r="AJ59" s="264" t="str">
        <f t="shared" si="3"/>
        <v>NA</v>
      </c>
      <c r="AK59" s="265">
        <f>IFERROR(VLOOKUP(J59,SKU!E:L,7,),0)</f>
        <v>0</v>
      </c>
      <c r="AL59" s="92" t="str">
        <f>IFERROR(IF(J59="","",(VLOOKUP(AH59,Lookups!A:G,7,0)*H59)),"")</f>
        <v/>
      </c>
      <c r="AM59" s="92">
        <f t="shared" ca="1" si="17"/>
        <v>0</v>
      </c>
      <c r="AN59" s="92">
        <f t="shared" ca="1" si="18"/>
        <v>0</v>
      </c>
      <c r="AO59" s="92">
        <f>(1-EXACT(G59,M59))*IFERROR(IF('Project Summary'!$C$11="NH",VLOOKUP(M59,Lighting_All,6,0),VLOOKUP(M59,Lighting_All,4,0)),0)*(Q59&gt;0)*(1-EXACT(M59,Lookups!$A$62))*(1-EXACT(M59,Lookups!$A$63))</f>
        <v>0</v>
      </c>
      <c r="AP59" s="92">
        <f t="shared" si="4"/>
        <v>0</v>
      </c>
      <c r="AQ59" s="92" t="str">
        <f t="shared" ca="1" si="19"/>
        <v/>
      </c>
      <c r="AR59" s="92" t="str">
        <f ca="1">_xlfn.IFNA(VLOOKUP(AQ59,Recycling!$S$10:$T$35,2,0),"")</f>
        <v/>
      </c>
      <c r="AS59" s="266">
        <f t="shared" si="20"/>
        <v>0</v>
      </c>
      <c r="AT59" s="92">
        <f t="shared" si="21"/>
        <v>0</v>
      </c>
      <c r="AU59" s="92">
        <f>EXACT(G59,"None")*OR(EXACT(M59,Lookups!$A$62),EXACT(M59,Lookups!$A$63))</f>
        <v>0</v>
      </c>
      <c r="AV59" s="267">
        <f t="shared" si="22"/>
        <v>0</v>
      </c>
      <c r="AW59" s="267">
        <f>IFERROR(VLOOKUP(AH59,Lookups!A:B,2,0),0)</f>
        <v>0</v>
      </c>
      <c r="AX59" s="267">
        <f t="shared" si="23"/>
        <v>0</v>
      </c>
      <c r="AY59" s="92">
        <f t="shared" ca="1" si="24"/>
        <v>0</v>
      </c>
      <c r="AZ59" s="92">
        <f t="shared" si="5"/>
        <v>0</v>
      </c>
      <c r="BA59" s="92">
        <f t="shared" si="25"/>
        <v>0.504</v>
      </c>
      <c r="BB59" s="92">
        <f t="shared" si="26"/>
        <v>0.38900000000000001</v>
      </c>
      <c r="BC59" s="92">
        <v>0.13800000000000001</v>
      </c>
      <c r="BD59" s="92">
        <v>0.13400000000000001</v>
      </c>
      <c r="BE59" s="92">
        <f t="shared" si="6"/>
        <v>0</v>
      </c>
      <c r="BF59" s="92">
        <f t="shared" si="27"/>
        <v>0</v>
      </c>
    </row>
    <row r="60" spans="1:58" x14ac:dyDescent="0.35">
      <c r="A60" s="26"/>
      <c r="B60" s="76"/>
      <c r="C60" s="59"/>
      <c r="D60" s="468"/>
      <c r="E60" s="469"/>
      <c r="F60" s="237" t="str">
        <f ca="1">IFERROR(OFFSET(INDEX(INDIRECT(VLOOKUP($C60,Lighting_Type_Exist_lu,2,0)),MATCH(Lighting!$D60,INDIRECT(VLOOKUP($C60,Lighting_Type_Exist_lu,2,0)),0),1),0,2),"")</f>
        <v/>
      </c>
      <c r="G60" s="61" t="s">
        <v>84</v>
      </c>
      <c r="H60" s="74"/>
      <c r="I60" s="238" t="str">
        <f>IF(J60="","",VLOOKUP(J60,SKU!E:M,9,0))</f>
        <v/>
      </c>
      <c r="J60" s="64"/>
      <c r="K60" s="260" t="str">
        <f>IF(J60="","",VLOOKUP(J60,SKU!E:M,2,0))</f>
        <v/>
      </c>
      <c r="L60" s="239" t="str">
        <f>IF(J60="","",VLOOKUP(J60,SKU!E:M,6,0))</f>
        <v/>
      </c>
      <c r="M60" s="135" t="s">
        <v>84</v>
      </c>
      <c r="N60" s="28">
        <f t="shared" si="0"/>
        <v>0</v>
      </c>
      <c r="O60" s="20">
        <f t="shared" si="1"/>
        <v>0</v>
      </c>
      <c r="P60" s="71">
        <f t="shared" ca="1" si="7"/>
        <v>0</v>
      </c>
      <c r="Q60" s="71">
        <f>IFERROR((($H60*$L60*$N60)-($H60*$L60*$O60))/1000,0)*(1-EXACT(M60,Lookups!$A$62))*(1-EXACT(M60,Lookups!$A$63))</f>
        <v>0</v>
      </c>
      <c r="R60" s="71">
        <f t="shared" ca="1" si="8"/>
        <v>0</v>
      </c>
      <c r="S60" s="71">
        <f t="shared" ca="1" si="9"/>
        <v>0</v>
      </c>
      <c r="T60" s="71">
        <f t="shared" si="10"/>
        <v>0</v>
      </c>
      <c r="U60" s="356">
        <f t="shared" ca="1" si="11"/>
        <v>0</v>
      </c>
      <c r="V60" s="356">
        <f t="shared" ca="1" si="12"/>
        <v>0</v>
      </c>
      <c r="W60" s="356">
        <f t="shared" si="13"/>
        <v>0</v>
      </c>
      <c r="X60" s="356">
        <f t="shared" si="14"/>
        <v>0</v>
      </c>
      <c r="Y60" s="72">
        <f>IF(AV60&gt;0,"NEEDED",IFERROR(IF('Project Summary'!$C$11="NH",(VLOOKUP(AH60,Lighting_All,6,0)+AO60),(VLOOKUP(AH60,Lighting_All,4,0)+AO60)),0)*H60)</f>
        <v>0</v>
      </c>
      <c r="Z60" s="261" t="str">
        <f t="shared" ca="1" si="15"/>
        <v/>
      </c>
      <c r="AA60" s="73">
        <f t="shared" ca="1" si="2"/>
        <v>0</v>
      </c>
      <c r="AC60" s="28" t="str">
        <f ca="1">IFERROR(OFFSET(INDEX(INDIRECT(VLOOKUP($C60,Lighting_Type_Exist_lu,2,0)),MATCH(Lighting!$D60,INDIRECT(VLOOKUP($C60,Lighting_Type_Exist_lu,2,0)),0),1),0,1),"")</f>
        <v/>
      </c>
      <c r="AD60" s="7" t="str">
        <f ca="1">IFERROR(OFFSET(INDEX(INDIRECT(VLOOKUP($C60,Lighting_Type_Exist_lu,2,0)),MATCH(Lighting!$D60,INDIRECT(VLOOKUP($C60,Lighting_Type_Exist_lu,2,0)),0),1),0,3),"")</f>
        <v/>
      </c>
      <c r="AE60" s="40" t="str">
        <f ca="1">IFERROR(OFFSET(INDEX(INDIRECT(VLOOKUP($C60,Lighting_Type_Exist_lu,2,0)),MATCH(Lighting!$D60,INDIRECT(VLOOKUP($C60,Lighting_Type_Exist_lu,2,0)),0),1),0,4),"")</f>
        <v/>
      </c>
      <c r="AF60" s="262">
        <f t="shared" ca="1" si="16"/>
        <v>0</v>
      </c>
      <c r="AH60" s="263" t="str">
        <f>IF(J60="","",VLOOKUP(J60,SKU!E:M,3,0))</f>
        <v/>
      </c>
      <c r="AI60" s="263">
        <f>_xlfn.IFNA(IF('Project Summary'!$C$11="NH",VLOOKUP(AH60,Lighting_All,5,0),VLOOKUP(AH60,Lighting_All,3,0)),"")</f>
        <v>0</v>
      </c>
      <c r="AJ60" s="264" t="str">
        <f t="shared" si="3"/>
        <v>NA</v>
      </c>
      <c r="AK60" s="265">
        <f>IFERROR(VLOOKUP(J60,SKU!E:L,7,),0)</f>
        <v>0</v>
      </c>
      <c r="AL60" s="92" t="str">
        <f>IFERROR(IF(J60="","",(VLOOKUP(AH60,Lookups!A:G,7,0)*H60)),"")</f>
        <v/>
      </c>
      <c r="AM60" s="92">
        <f t="shared" ca="1" si="17"/>
        <v>0</v>
      </c>
      <c r="AN60" s="92">
        <f t="shared" ca="1" si="18"/>
        <v>0</v>
      </c>
      <c r="AO60" s="92">
        <f>(1-EXACT(G60,M60))*IFERROR(IF('Project Summary'!$C$11="NH",VLOOKUP(M60,Lighting_All,6,0),VLOOKUP(M60,Lighting_All,4,0)),0)*(Q60&gt;0)*(1-EXACT(M60,Lookups!$A$62))*(1-EXACT(M60,Lookups!$A$63))</f>
        <v>0</v>
      </c>
      <c r="AP60" s="92">
        <f t="shared" si="4"/>
        <v>0</v>
      </c>
      <c r="AQ60" s="92" t="str">
        <f t="shared" ca="1" si="19"/>
        <v/>
      </c>
      <c r="AR60" s="92" t="str">
        <f ca="1">_xlfn.IFNA(VLOOKUP(AQ60,Recycling!$S$10:$T$35,2,0),"")</f>
        <v/>
      </c>
      <c r="AS60" s="266">
        <f t="shared" si="20"/>
        <v>0</v>
      </c>
      <c r="AT60" s="92">
        <f t="shared" si="21"/>
        <v>0</v>
      </c>
      <c r="AU60" s="92">
        <f>EXACT(G60,"None")*OR(EXACT(M60,Lookups!$A$62),EXACT(M60,Lookups!$A$63))</f>
        <v>0</v>
      </c>
      <c r="AV60" s="267">
        <f t="shared" si="22"/>
        <v>0</v>
      </c>
      <c r="AW60" s="267">
        <f>IFERROR(VLOOKUP(AH60,Lookups!A:B,2,0),0)</f>
        <v>0</v>
      </c>
      <c r="AX60" s="267">
        <f t="shared" si="23"/>
        <v>0</v>
      </c>
      <c r="AY60" s="92">
        <f t="shared" ca="1" si="24"/>
        <v>0</v>
      </c>
      <c r="AZ60" s="92">
        <f t="shared" si="5"/>
        <v>0</v>
      </c>
      <c r="BA60" s="92">
        <f t="shared" si="25"/>
        <v>0.504</v>
      </c>
      <c r="BB60" s="92">
        <f t="shared" si="26"/>
        <v>0.38900000000000001</v>
      </c>
      <c r="BC60" s="92">
        <v>0.13800000000000001</v>
      </c>
      <c r="BD60" s="92">
        <v>0.13400000000000001</v>
      </c>
      <c r="BE60" s="92">
        <f t="shared" si="6"/>
        <v>0</v>
      </c>
      <c r="BF60" s="92">
        <f t="shared" si="27"/>
        <v>0</v>
      </c>
    </row>
    <row r="61" spans="1:58" x14ac:dyDescent="0.35">
      <c r="A61" s="26"/>
      <c r="B61" s="76"/>
      <c r="C61" s="59"/>
      <c r="D61" s="468"/>
      <c r="E61" s="469"/>
      <c r="F61" s="237" t="str">
        <f ca="1">IFERROR(OFFSET(INDEX(INDIRECT(VLOOKUP($C61,Lighting_Type_Exist_lu,2,0)),MATCH(Lighting!$D61,INDIRECT(VLOOKUP($C61,Lighting_Type_Exist_lu,2,0)),0),1),0,2),"")</f>
        <v/>
      </c>
      <c r="G61" s="61" t="s">
        <v>84</v>
      </c>
      <c r="H61" s="74"/>
      <c r="I61" s="238" t="str">
        <f>IF(J61="","",VLOOKUP(J61,SKU!E:M,9,0))</f>
        <v/>
      </c>
      <c r="J61" s="64"/>
      <c r="K61" s="260" t="str">
        <f>IF(J61="","",VLOOKUP(J61,SKU!E:M,2,0))</f>
        <v/>
      </c>
      <c r="L61" s="239" t="str">
        <f>IF(J61="","",VLOOKUP(J61,SKU!E:M,6,0))</f>
        <v/>
      </c>
      <c r="M61" s="135" t="s">
        <v>84</v>
      </c>
      <c r="N61" s="28">
        <f t="shared" si="0"/>
        <v>0</v>
      </c>
      <c r="O61" s="20">
        <f t="shared" si="1"/>
        <v>0</v>
      </c>
      <c r="P61" s="71">
        <f t="shared" ca="1" si="7"/>
        <v>0</v>
      </c>
      <c r="Q61" s="71">
        <f>IFERROR((($H61*$L61*$N61)-($H61*$L61*$O61))/1000,0)*(1-EXACT(M61,Lookups!$A$62))*(1-EXACT(M61,Lookups!$A$63))</f>
        <v>0</v>
      </c>
      <c r="R61" s="71">
        <f t="shared" ca="1" si="8"/>
        <v>0</v>
      </c>
      <c r="S61" s="71">
        <f t="shared" ca="1" si="9"/>
        <v>0</v>
      </c>
      <c r="T61" s="71">
        <f t="shared" si="10"/>
        <v>0</v>
      </c>
      <c r="U61" s="356">
        <f t="shared" ca="1" si="11"/>
        <v>0</v>
      </c>
      <c r="V61" s="356">
        <f t="shared" ca="1" si="12"/>
        <v>0</v>
      </c>
      <c r="W61" s="356">
        <f t="shared" si="13"/>
        <v>0</v>
      </c>
      <c r="X61" s="356">
        <f t="shared" si="14"/>
        <v>0</v>
      </c>
      <c r="Y61" s="72">
        <f>IF(AV61&gt;0,"NEEDED",IFERROR(IF('Project Summary'!$C$11="NH",(VLOOKUP(AH61,Lighting_All,6,0)+AO61),(VLOOKUP(AH61,Lighting_All,4,0)+AO61)),0)*H61)</f>
        <v>0</v>
      </c>
      <c r="Z61" s="261" t="str">
        <f t="shared" ca="1" si="15"/>
        <v/>
      </c>
      <c r="AA61" s="73">
        <f t="shared" ca="1" si="2"/>
        <v>0</v>
      </c>
      <c r="AC61" s="28" t="str">
        <f ca="1">IFERROR(OFFSET(INDEX(INDIRECT(VLOOKUP($C61,Lighting_Type_Exist_lu,2,0)),MATCH(Lighting!$D61,INDIRECT(VLOOKUP($C61,Lighting_Type_Exist_lu,2,0)),0),1),0,1),"")</f>
        <v/>
      </c>
      <c r="AD61" s="7" t="str">
        <f ca="1">IFERROR(OFFSET(INDEX(INDIRECT(VLOOKUP($C61,Lighting_Type_Exist_lu,2,0)),MATCH(Lighting!$D61,INDIRECT(VLOOKUP($C61,Lighting_Type_Exist_lu,2,0)),0),1),0,3),"")</f>
        <v/>
      </c>
      <c r="AE61" s="40" t="str">
        <f ca="1">IFERROR(OFFSET(INDEX(INDIRECT(VLOOKUP($C61,Lighting_Type_Exist_lu,2,0)),MATCH(Lighting!$D61,INDIRECT(VLOOKUP($C61,Lighting_Type_Exist_lu,2,0)),0),1),0,4),"")</f>
        <v/>
      </c>
      <c r="AF61" s="262">
        <f t="shared" ca="1" si="16"/>
        <v>0</v>
      </c>
      <c r="AH61" s="263" t="str">
        <f>IF(J61="","",VLOOKUP(J61,SKU!E:M,3,0))</f>
        <v/>
      </c>
      <c r="AI61" s="263">
        <f>_xlfn.IFNA(IF('Project Summary'!$C$11="NH",VLOOKUP(AH61,Lighting_All,5,0),VLOOKUP(AH61,Lighting_All,3,0)),"")</f>
        <v>0</v>
      </c>
      <c r="AJ61" s="264" t="str">
        <f t="shared" si="3"/>
        <v>NA</v>
      </c>
      <c r="AK61" s="265">
        <f>IFERROR(VLOOKUP(J61,SKU!E:L,7,),0)</f>
        <v>0</v>
      </c>
      <c r="AL61" s="92" t="str">
        <f>IFERROR(IF(J61="","",(VLOOKUP(AH61,Lookups!A:G,7,0)*H61)),"")</f>
        <v/>
      </c>
      <c r="AM61" s="92">
        <f t="shared" ca="1" si="17"/>
        <v>0</v>
      </c>
      <c r="AN61" s="92">
        <f t="shared" ca="1" si="18"/>
        <v>0</v>
      </c>
      <c r="AO61" s="92">
        <f>(1-EXACT(G61,M61))*IFERROR(IF('Project Summary'!$C$11="NH",VLOOKUP(M61,Lighting_All,6,0),VLOOKUP(M61,Lighting_All,4,0)),0)*(Q61&gt;0)*(1-EXACT(M61,Lookups!$A$62))*(1-EXACT(M61,Lookups!$A$63))</f>
        <v>0</v>
      </c>
      <c r="AP61" s="92">
        <f t="shared" si="4"/>
        <v>0</v>
      </c>
      <c r="AQ61" s="92" t="str">
        <f t="shared" ca="1" si="19"/>
        <v/>
      </c>
      <c r="AR61" s="92" t="str">
        <f ca="1">_xlfn.IFNA(VLOOKUP(AQ61,Recycling!$S$10:$T$35,2,0),"")</f>
        <v/>
      </c>
      <c r="AS61" s="266">
        <f t="shared" si="20"/>
        <v>0</v>
      </c>
      <c r="AT61" s="92">
        <f t="shared" si="21"/>
        <v>0</v>
      </c>
      <c r="AU61" s="92">
        <f>EXACT(G61,"None")*OR(EXACT(M61,Lookups!$A$62),EXACT(M61,Lookups!$A$63))</f>
        <v>0</v>
      </c>
      <c r="AV61" s="267">
        <f t="shared" si="22"/>
        <v>0</v>
      </c>
      <c r="AW61" s="267">
        <f>IFERROR(VLOOKUP(AH61,Lookups!A:B,2,0),0)</f>
        <v>0</v>
      </c>
      <c r="AX61" s="267">
        <f t="shared" si="23"/>
        <v>0</v>
      </c>
      <c r="AY61" s="92">
        <f t="shared" ca="1" si="24"/>
        <v>0</v>
      </c>
      <c r="AZ61" s="92">
        <f t="shared" si="5"/>
        <v>0</v>
      </c>
      <c r="BA61" s="92">
        <f t="shared" si="25"/>
        <v>0.504</v>
      </c>
      <c r="BB61" s="92">
        <f t="shared" si="26"/>
        <v>0.38900000000000001</v>
      </c>
      <c r="BC61" s="92">
        <v>0.13800000000000001</v>
      </c>
      <c r="BD61" s="92">
        <v>0.13400000000000001</v>
      </c>
      <c r="BE61" s="92">
        <f t="shared" si="6"/>
        <v>0</v>
      </c>
      <c r="BF61" s="92">
        <f t="shared" si="27"/>
        <v>0</v>
      </c>
    </row>
    <row r="62" spans="1:58" x14ac:dyDescent="0.35">
      <c r="A62" s="26"/>
      <c r="B62" s="76"/>
      <c r="C62" s="59"/>
      <c r="D62" s="468"/>
      <c r="E62" s="469"/>
      <c r="F62" s="237" t="str">
        <f ca="1">IFERROR(OFFSET(INDEX(INDIRECT(VLOOKUP($C62,Lighting_Type_Exist_lu,2,0)),MATCH(Lighting!$D62,INDIRECT(VLOOKUP($C62,Lighting_Type_Exist_lu,2,0)),0),1),0,2),"")</f>
        <v/>
      </c>
      <c r="G62" s="61" t="s">
        <v>84</v>
      </c>
      <c r="H62" s="74"/>
      <c r="I62" s="238" t="str">
        <f>IF(J62="","",VLOOKUP(J62,SKU!E:M,9,0))</f>
        <v/>
      </c>
      <c r="J62" s="64"/>
      <c r="K62" s="260" t="str">
        <f>IF(J62="","",VLOOKUP(J62,SKU!E:M,2,0))</f>
        <v/>
      </c>
      <c r="L62" s="239" t="str">
        <f>IF(J62="","",VLOOKUP(J62,SKU!E:M,6,0))</f>
        <v/>
      </c>
      <c r="M62" s="135" t="s">
        <v>84</v>
      </c>
      <c r="N62" s="28">
        <f t="shared" si="0"/>
        <v>0</v>
      </c>
      <c r="O62" s="20">
        <f t="shared" si="1"/>
        <v>0</v>
      </c>
      <c r="P62" s="71">
        <f t="shared" ca="1" si="7"/>
        <v>0</v>
      </c>
      <c r="Q62" s="71">
        <f>IFERROR((($H62*$L62*$N62)-($H62*$L62*$O62))/1000,0)*(1-EXACT(M62,Lookups!$A$62))*(1-EXACT(M62,Lookups!$A$63))</f>
        <v>0</v>
      </c>
      <c r="R62" s="71">
        <f t="shared" ca="1" si="8"/>
        <v>0</v>
      </c>
      <c r="S62" s="71">
        <f t="shared" ca="1" si="9"/>
        <v>0</v>
      </c>
      <c r="T62" s="71">
        <f t="shared" si="10"/>
        <v>0</v>
      </c>
      <c r="U62" s="356">
        <f t="shared" ca="1" si="11"/>
        <v>0</v>
      </c>
      <c r="V62" s="356">
        <f t="shared" ca="1" si="12"/>
        <v>0</v>
      </c>
      <c r="W62" s="356">
        <f t="shared" si="13"/>
        <v>0</v>
      </c>
      <c r="X62" s="356">
        <f t="shared" si="14"/>
        <v>0</v>
      </c>
      <c r="Y62" s="72">
        <f>IF(AV62&gt;0,"NEEDED",IFERROR(IF('Project Summary'!$C$11="NH",(VLOOKUP(AH62,Lighting_All,6,0)+AO62),(VLOOKUP(AH62,Lighting_All,4,0)+AO62)),0)*H62)</f>
        <v>0</v>
      </c>
      <c r="Z62" s="261" t="str">
        <f t="shared" ca="1" si="15"/>
        <v/>
      </c>
      <c r="AA62" s="73">
        <f t="shared" ca="1" si="2"/>
        <v>0</v>
      </c>
      <c r="AC62" s="28" t="str">
        <f ca="1">IFERROR(OFFSET(INDEX(INDIRECT(VLOOKUP($C62,Lighting_Type_Exist_lu,2,0)),MATCH(Lighting!$D62,INDIRECT(VLOOKUP($C62,Lighting_Type_Exist_lu,2,0)),0),1),0,1),"")</f>
        <v/>
      </c>
      <c r="AD62" s="7" t="str">
        <f ca="1">IFERROR(OFFSET(INDEX(INDIRECT(VLOOKUP($C62,Lighting_Type_Exist_lu,2,0)),MATCH(Lighting!$D62,INDIRECT(VLOOKUP($C62,Lighting_Type_Exist_lu,2,0)),0),1),0,3),"")</f>
        <v/>
      </c>
      <c r="AE62" s="40" t="str">
        <f ca="1">IFERROR(OFFSET(INDEX(INDIRECT(VLOOKUP($C62,Lighting_Type_Exist_lu,2,0)),MATCH(Lighting!$D62,INDIRECT(VLOOKUP($C62,Lighting_Type_Exist_lu,2,0)),0),1),0,4),"")</f>
        <v/>
      </c>
      <c r="AF62" s="262">
        <f t="shared" ca="1" si="16"/>
        <v>0</v>
      </c>
      <c r="AH62" s="263" t="str">
        <f>IF(J62="","",VLOOKUP(J62,SKU!E:M,3,0))</f>
        <v/>
      </c>
      <c r="AI62" s="263">
        <f>_xlfn.IFNA(IF('Project Summary'!$C$11="NH",VLOOKUP(AH62,Lighting_All,5,0),VLOOKUP(AH62,Lighting_All,3,0)),"")</f>
        <v>0</v>
      </c>
      <c r="AJ62" s="264" t="str">
        <f t="shared" si="3"/>
        <v>NA</v>
      </c>
      <c r="AK62" s="265">
        <f>IFERROR(VLOOKUP(J62,SKU!E:L,7,),0)</f>
        <v>0</v>
      </c>
      <c r="AL62" s="92" t="str">
        <f>IFERROR(IF(J62="","",(VLOOKUP(AH62,Lookups!A:G,7,0)*H62)),"")</f>
        <v/>
      </c>
      <c r="AM62" s="92">
        <f t="shared" ca="1" si="17"/>
        <v>0</v>
      </c>
      <c r="AN62" s="92">
        <f t="shared" ca="1" si="18"/>
        <v>0</v>
      </c>
      <c r="AO62" s="92">
        <f>(1-EXACT(G62,M62))*IFERROR(IF('Project Summary'!$C$11="NH",VLOOKUP(M62,Lighting_All,6,0),VLOOKUP(M62,Lighting_All,4,0)),0)*(Q62&gt;0)*(1-EXACT(M62,Lookups!$A$62))*(1-EXACT(M62,Lookups!$A$63))</f>
        <v>0</v>
      </c>
      <c r="AP62" s="92">
        <f t="shared" si="4"/>
        <v>0</v>
      </c>
      <c r="AQ62" s="92" t="str">
        <f t="shared" ca="1" si="19"/>
        <v/>
      </c>
      <c r="AR62" s="92" t="str">
        <f ca="1">_xlfn.IFNA(VLOOKUP(AQ62,Recycling!$S$10:$T$35,2,0),"")</f>
        <v/>
      </c>
      <c r="AS62" s="266">
        <f t="shared" si="20"/>
        <v>0</v>
      </c>
      <c r="AT62" s="92">
        <f t="shared" si="21"/>
        <v>0</v>
      </c>
      <c r="AU62" s="92">
        <f>EXACT(G62,"None")*OR(EXACT(M62,Lookups!$A$62),EXACT(M62,Lookups!$A$63))</f>
        <v>0</v>
      </c>
      <c r="AV62" s="267">
        <f t="shared" si="22"/>
        <v>0</v>
      </c>
      <c r="AW62" s="267">
        <f>IFERROR(VLOOKUP(AH62,Lookups!A:B,2,0),0)</f>
        <v>0</v>
      </c>
      <c r="AX62" s="267">
        <f t="shared" si="23"/>
        <v>0</v>
      </c>
      <c r="AY62" s="92">
        <f t="shared" ca="1" si="24"/>
        <v>0</v>
      </c>
      <c r="AZ62" s="92">
        <f t="shared" si="5"/>
        <v>0</v>
      </c>
      <c r="BA62" s="92">
        <f t="shared" si="25"/>
        <v>0.504</v>
      </c>
      <c r="BB62" s="92">
        <f t="shared" si="26"/>
        <v>0.38900000000000001</v>
      </c>
      <c r="BC62" s="92">
        <v>0.13800000000000001</v>
      </c>
      <c r="BD62" s="92">
        <v>0.13400000000000001</v>
      </c>
      <c r="BE62" s="92">
        <f t="shared" si="6"/>
        <v>0</v>
      </c>
      <c r="BF62" s="92">
        <f t="shared" si="27"/>
        <v>0</v>
      </c>
    </row>
    <row r="63" spans="1:58" x14ac:dyDescent="0.35">
      <c r="A63" s="26"/>
      <c r="B63" s="76"/>
      <c r="C63" s="59"/>
      <c r="D63" s="468"/>
      <c r="E63" s="469"/>
      <c r="F63" s="237" t="str">
        <f ca="1">IFERROR(OFFSET(INDEX(INDIRECT(VLOOKUP($C63,Lighting_Type_Exist_lu,2,0)),MATCH(Lighting!$D63,INDIRECT(VLOOKUP($C63,Lighting_Type_Exist_lu,2,0)),0),1),0,2),"")</f>
        <v/>
      </c>
      <c r="G63" s="61" t="s">
        <v>84</v>
      </c>
      <c r="H63" s="74"/>
      <c r="I63" s="238" t="str">
        <f>IF(J63="","",VLOOKUP(J63,SKU!E:M,9,0))</f>
        <v/>
      </c>
      <c r="J63" s="64"/>
      <c r="K63" s="260" t="str">
        <f>IF(J63="","",VLOOKUP(J63,SKU!E:M,2,0))</f>
        <v/>
      </c>
      <c r="L63" s="239" t="str">
        <f>IF(J63="","",VLOOKUP(J63,SKU!E:M,6,0))</f>
        <v/>
      </c>
      <c r="M63" s="135" t="s">
        <v>84</v>
      </c>
      <c r="N63" s="28">
        <f t="shared" si="0"/>
        <v>0</v>
      </c>
      <c r="O63" s="20">
        <f t="shared" si="1"/>
        <v>0</v>
      </c>
      <c r="P63" s="71">
        <f t="shared" ca="1" si="7"/>
        <v>0</v>
      </c>
      <c r="Q63" s="71">
        <f>IFERROR((($H63*$L63*$N63)-($H63*$L63*$O63))/1000,0)*(1-EXACT(M63,Lookups!$A$62))*(1-EXACT(M63,Lookups!$A$63))</f>
        <v>0</v>
      </c>
      <c r="R63" s="71">
        <f t="shared" ca="1" si="8"/>
        <v>0</v>
      </c>
      <c r="S63" s="71">
        <f t="shared" ca="1" si="9"/>
        <v>0</v>
      </c>
      <c r="T63" s="71">
        <f t="shared" si="10"/>
        <v>0</v>
      </c>
      <c r="U63" s="356">
        <f t="shared" ca="1" si="11"/>
        <v>0</v>
      </c>
      <c r="V63" s="356">
        <f t="shared" ca="1" si="12"/>
        <v>0</v>
      </c>
      <c r="W63" s="356">
        <f t="shared" si="13"/>
        <v>0</v>
      </c>
      <c r="X63" s="356">
        <f t="shared" si="14"/>
        <v>0</v>
      </c>
      <c r="Y63" s="72">
        <f>IF(AV63&gt;0,"NEEDED",IFERROR(IF('Project Summary'!$C$11="NH",(VLOOKUP(AH63,Lighting_All,6,0)+AO63),(VLOOKUP(AH63,Lighting_All,4,0)+AO63)),0)*H63)</f>
        <v>0</v>
      </c>
      <c r="Z63" s="261" t="str">
        <f t="shared" ca="1" si="15"/>
        <v/>
      </c>
      <c r="AA63" s="73">
        <f t="shared" ca="1" si="2"/>
        <v>0</v>
      </c>
      <c r="AC63" s="28" t="str">
        <f ca="1">IFERROR(OFFSET(INDEX(INDIRECT(VLOOKUP($C63,Lighting_Type_Exist_lu,2,0)),MATCH(Lighting!$D63,INDIRECT(VLOOKUP($C63,Lighting_Type_Exist_lu,2,0)),0),1),0,1),"")</f>
        <v/>
      </c>
      <c r="AD63" s="7" t="str">
        <f ca="1">IFERROR(OFFSET(INDEX(INDIRECT(VLOOKUP($C63,Lighting_Type_Exist_lu,2,0)),MATCH(Lighting!$D63,INDIRECT(VLOOKUP($C63,Lighting_Type_Exist_lu,2,0)),0),1),0,3),"")</f>
        <v/>
      </c>
      <c r="AE63" s="40" t="str">
        <f ca="1">IFERROR(OFFSET(INDEX(INDIRECT(VLOOKUP($C63,Lighting_Type_Exist_lu,2,0)),MATCH(Lighting!$D63,INDIRECT(VLOOKUP($C63,Lighting_Type_Exist_lu,2,0)),0),1),0,4),"")</f>
        <v/>
      </c>
      <c r="AF63" s="262">
        <f t="shared" ca="1" si="16"/>
        <v>0</v>
      </c>
      <c r="AH63" s="263" t="str">
        <f>IF(J63="","",VLOOKUP(J63,SKU!E:M,3,0))</f>
        <v/>
      </c>
      <c r="AI63" s="263">
        <f>_xlfn.IFNA(IF('Project Summary'!$C$11="NH",VLOOKUP(AH63,Lighting_All,5,0),VLOOKUP(AH63,Lighting_All,3,0)),"")</f>
        <v>0</v>
      </c>
      <c r="AJ63" s="264" t="str">
        <f t="shared" si="3"/>
        <v>NA</v>
      </c>
      <c r="AK63" s="265">
        <f>IFERROR(VLOOKUP(J63,SKU!E:L,7,),0)</f>
        <v>0</v>
      </c>
      <c r="AL63" s="92" t="str">
        <f>IFERROR(IF(J63="","",(VLOOKUP(AH63,Lookups!A:G,7,0)*H63)),"")</f>
        <v/>
      </c>
      <c r="AM63" s="92">
        <f t="shared" ca="1" si="17"/>
        <v>0</v>
      </c>
      <c r="AN63" s="92">
        <f t="shared" ca="1" si="18"/>
        <v>0</v>
      </c>
      <c r="AO63" s="92">
        <f>(1-EXACT(G63,M63))*IFERROR(IF('Project Summary'!$C$11="NH",VLOOKUP(M63,Lighting_All,6,0),VLOOKUP(M63,Lighting_All,4,0)),0)*(Q63&gt;0)*(1-EXACT(M63,Lookups!$A$62))*(1-EXACT(M63,Lookups!$A$63))</f>
        <v>0</v>
      </c>
      <c r="AP63" s="92">
        <f t="shared" si="4"/>
        <v>0</v>
      </c>
      <c r="AQ63" s="92" t="str">
        <f t="shared" ca="1" si="19"/>
        <v/>
      </c>
      <c r="AR63" s="92" t="str">
        <f ca="1">_xlfn.IFNA(VLOOKUP(AQ63,Recycling!$S$10:$T$35,2,0),"")</f>
        <v/>
      </c>
      <c r="AS63" s="266">
        <f t="shared" si="20"/>
        <v>0</v>
      </c>
      <c r="AT63" s="92">
        <f t="shared" si="21"/>
        <v>0</v>
      </c>
      <c r="AU63" s="92">
        <f>EXACT(G63,"None")*OR(EXACT(M63,Lookups!$A$62),EXACT(M63,Lookups!$A$63))</f>
        <v>0</v>
      </c>
      <c r="AV63" s="267">
        <f t="shared" si="22"/>
        <v>0</v>
      </c>
      <c r="AW63" s="267">
        <f>IFERROR(VLOOKUP(AH63,Lookups!A:B,2,0),0)</f>
        <v>0</v>
      </c>
      <c r="AX63" s="267">
        <f t="shared" si="23"/>
        <v>0</v>
      </c>
      <c r="AY63" s="92">
        <f t="shared" ca="1" si="24"/>
        <v>0</v>
      </c>
      <c r="AZ63" s="92">
        <f t="shared" si="5"/>
        <v>0</v>
      </c>
      <c r="BA63" s="92">
        <f t="shared" si="25"/>
        <v>0.504</v>
      </c>
      <c r="BB63" s="92">
        <f t="shared" si="26"/>
        <v>0.38900000000000001</v>
      </c>
      <c r="BC63" s="92">
        <v>0.13800000000000001</v>
      </c>
      <c r="BD63" s="92">
        <v>0.13400000000000001</v>
      </c>
      <c r="BE63" s="92">
        <f t="shared" si="6"/>
        <v>0</v>
      </c>
      <c r="BF63" s="92">
        <f t="shared" si="27"/>
        <v>0</v>
      </c>
    </row>
    <row r="64" spans="1:58" x14ac:dyDescent="0.35">
      <c r="A64" s="26"/>
      <c r="B64" s="76"/>
      <c r="C64" s="59"/>
      <c r="D64" s="468"/>
      <c r="E64" s="469"/>
      <c r="F64" s="237" t="str">
        <f ca="1">IFERROR(OFFSET(INDEX(INDIRECT(VLOOKUP($C64,Lighting_Type_Exist_lu,2,0)),MATCH(Lighting!$D64,INDIRECT(VLOOKUP($C64,Lighting_Type_Exist_lu,2,0)),0),1),0,2),"")</f>
        <v/>
      </c>
      <c r="G64" s="61" t="s">
        <v>84</v>
      </c>
      <c r="H64" s="74"/>
      <c r="I64" s="238" t="str">
        <f>IF(J64="","",VLOOKUP(J64,SKU!E:M,9,0))</f>
        <v/>
      </c>
      <c r="J64" s="64"/>
      <c r="K64" s="260" t="str">
        <f>IF(J64="","",VLOOKUP(J64,SKU!E:M,2,0))</f>
        <v/>
      </c>
      <c r="L64" s="239" t="str">
        <f>IF(J64="","",VLOOKUP(J64,SKU!E:M,6,0))</f>
        <v/>
      </c>
      <c r="M64" s="135" t="s">
        <v>84</v>
      </c>
      <c r="N64" s="28">
        <f t="shared" si="0"/>
        <v>0</v>
      </c>
      <c r="O64" s="20">
        <f t="shared" si="1"/>
        <v>0</v>
      </c>
      <c r="P64" s="71">
        <f t="shared" ca="1" si="7"/>
        <v>0</v>
      </c>
      <c r="Q64" s="71">
        <f>IFERROR((($H64*$L64*$N64)-($H64*$L64*$O64))/1000,0)*(1-EXACT(M64,Lookups!$A$62))*(1-EXACT(M64,Lookups!$A$63))</f>
        <v>0</v>
      </c>
      <c r="R64" s="71">
        <f t="shared" ca="1" si="8"/>
        <v>0</v>
      </c>
      <c r="S64" s="71">
        <f t="shared" ca="1" si="9"/>
        <v>0</v>
      </c>
      <c r="T64" s="71">
        <f t="shared" si="10"/>
        <v>0</v>
      </c>
      <c r="U64" s="356">
        <f t="shared" ca="1" si="11"/>
        <v>0</v>
      </c>
      <c r="V64" s="356">
        <f t="shared" ca="1" si="12"/>
        <v>0</v>
      </c>
      <c r="W64" s="356">
        <f t="shared" si="13"/>
        <v>0</v>
      </c>
      <c r="X64" s="356">
        <f t="shared" si="14"/>
        <v>0</v>
      </c>
      <c r="Y64" s="72">
        <f>IF(AV64&gt;0,"NEEDED",IFERROR(IF('Project Summary'!$C$11="NH",(VLOOKUP(AH64,Lighting_All,6,0)+AO64),(VLOOKUP(AH64,Lighting_All,4,0)+AO64)),0)*H64)</f>
        <v>0</v>
      </c>
      <c r="Z64" s="261" t="str">
        <f t="shared" ca="1" si="15"/>
        <v/>
      </c>
      <c r="AA64" s="73">
        <f t="shared" ca="1" si="2"/>
        <v>0</v>
      </c>
      <c r="AC64" s="28" t="str">
        <f ca="1">IFERROR(OFFSET(INDEX(INDIRECT(VLOOKUP($C64,Lighting_Type_Exist_lu,2,0)),MATCH(Lighting!$D64,INDIRECT(VLOOKUP($C64,Lighting_Type_Exist_lu,2,0)),0),1),0,1),"")</f>
        <v/>
      </c>
      <c r="AD64" s="7" t="str">
        <f ca="1">IFERROR(OFFSET(INDEX(INDIRECT(VLOOKUP($C64,Lighting_Type_Exist_lu,2,0)),MATCH(Lighting!$D64,INDIRECT(VLOOKUP($C64,Lighting_Type_Exist_lu,2,0)),0),1),0,3),"")</f>
        <v/>
      </c>
      <c r="AE64" s="40" t="str">
        <f ca="1">IFERROR(OFFSET(INDEX(INDIRECT(VLOOKUP($C64,Lighting_Type_Exist_lu,2,0)),MATCH(Lighting!$D64,INDIRECT(VLOOKUP($C64,Lighting_Type_Exist_lu,2,0)),0),1),0,4),"")</f>
        <v/>
      </c>
      <c r="AF64" s="262">
        <f t="shared" ca="1" si="16"/>
        <v>0</v>
      </c>
      <c r="AH64" s="263" t="str">
        <f>IF(J64="","",VLOOKUP(J64,SKU!E:M,3,0))</f>
        <v/>
      </c>
      <c r="AI64" s="263">
        <f>_xlfn.IFNA(IF('Project Summary'!$C$11="NH",VLOOKUP(AH64,Lighting_All,5,0),VLOOKUP(AH64,Lighting_All,3,0)),"")</f>
        <v>0</v>
      </c>
      <c r="AJ64" s="264" t="str">
        <f t="shared" si="3"/>
        <v>NA</v>
      </c>
      <c r="AK64" s="265">
        <f>IFERROR(VLOOKUP(J64,SKU!E:L,7,),0)</f>
        <v>0</v>
      </c>
      <c r="AL64" s="92" t="str">
        <f>IFERROR(IF(J64="","",(VLOOKUP(AH64,Lookups!A:G,7,0)*H64)),"")</f>
        <v/>
      </c>
      <c r="AM64" s="92">
        <f t="shared" ca="1" si="17"/>
        <v>0</v>
      </c>
      <c r="AN64" s="92">
        <f t="shared" ca="1" si="18"/>
        <v>0</v>
      </c>
      <c r="AO64" s="92">
        <f>(1-EXACT(G64,M64))*IFERROR(IF('Project Summary'!$C$11="NH",VLOOKUP(M64,Lighting_All,6,0),VLOOKUP(M64,Lighting_All,4,0)),0)*(Q64&gt;0)*(1-EXACT(M64,Lookups!$A$62))*(1-EXACT(M64,Lookups!$A$63))</f>
        <v>0</v>
      </c>
      <c r="AP64" s="92">
        <f t="shared" si="4"/>
        <v>0</v>
      </c>
      <c r="AQ64" s="92" t="str">
        <f t="shared" ca="1" si="19"/>
        <v/>
      </c>
      <c r="AR64" s="92" t="str">
        <f ca="1">_xlfn.IFNA(VLOOKUP(AQ64,Recycling!$S$10:$T$35,2,0),"")</f>
        <v/>
      </c>
      <c r="AS64" s="266">
        <f t="shared" si="20"/>
        <v>0</v>
      </c>
      <c r="AT64" s="92">
        <f t="shared" si="21"/>
        <v>0</v>
      </c>
      <c r="AU64" s="92">
        <f>EXACT(G64,"None")*OR(EXACT(M64,Lookups!$A$62),EXACT(M64,Lookups!$A$63))</f>
        <v>0</v>
      </c>
      <c r="AV64" s="267">
        <f t="shared" si="22"/>
        <v>0</v>
      </c>
      <c r="AW64" s="267">
        <f>IFERROR(VLOOKUP(AH64,Lookups!A:B,2,0),0)</f>
        <v>0</v>
      </c>
      <c r="AX64" s="267">
        <f t="shared" si="23"/>
        <v>0</v>
      </c>
      <c r="AY64" s="92">
        <f t="shared" ca="1" si="24"/>
        <v>0</v>
      </c>
      <c r="AZ64" s="92">
        <f t="shared" si="5"/>
        <v>0</v>
      </c>
      <c r="BA64" s="92">
        <f t="shared" si="25"/>
        <v>0.504</v>
      </c>
      <c r="BB64" s="92">
        <f t="shared" si="26"/>
        <v>0.38900000000000001</v>
      </c>
      <c r="BC64" s="92">
        <v>0.13800000000000001</v>
      </c>
      <c r="BD64" s="92">
        <v>0.13400000000000001</v>
      </c>
      <c r="BE64" s="92">
        <f t="shared" si="6"/>
        <v>0</v>
      </c>
      <c r="BF64" s="92">
        <f t="shared" si="27"/>
        <v>0</v>
      </c>
    </row>
    <row r="65" spans="1:58" x14ac:dyDescent="0.35">
      <c r="A65" s="26"/>
      <c r="B65" s="76"/>
      <c r="C65" s="59"/>
      <c r="D65" s="468"/>
      <c r="E65" s="469"/>
      <c r="F65" s="237" t="str">
        <f ca="1">IFERROR(OFFSET(INDEX(INDIRECT(VLOOKUP($C65,Lighting_Type_Exist_lu,2,0)),MATCH(Lighting!$D65,INDIRECT(VLOOKUP($C65,Lighting_Type_Exist_lu,2,0)),0),1),0,2),"")</f>
        <v/>
      </c>
      <c r="G65" s="61" t="s">
        <v>84</v>
      </c>
      <c r="H65" s="74"/>
      <c r="I65" s="238" t="str">
        <f>IF(J65="","",VLOOKUP(J65,SKU!E:M,9,0))</f>
        <v/>
      </c>
      <c r="J65" s="64"/>
      <c r="K65" s="260" t="str">
        <f>IF(J65="","",VLOOKUP(J65,SKU!E:M,2,0))</f>
        <v/>
      </c>
      <c r="L65" s="239" t="str">
        <f>IF(J65="","",VLOOKUP(J65,SKU!E:M,6,0))</f>
        <v/>
      </c>
      <c r="M65" s="135" t="s">
        <v>84</v>
      </c>
      <c r="N65" s="28">
        <f t="shared" si="0"/>
        <v>0</v>
      </c>
      <c r="O65" s="20">
        <f t="shared" si="1"/>
        <v>0</v>
      </c>
      <c r="P65" s="71">
        <f t="shared" ca="1" si="7"/>
        <v>0</v>
      </c>
      <c r="Q65" s="71">
        <f>IFERROR((($H65*$L65*$N65)-($H65*$L65*$O65))/1000,0)*(1-EXACT(M65,Lookups!$A$62))*(1-EXACT(M65,Lookups!$A$63))</f>
        <v>0</v>
      </c>
      <c r="R65" s="71">
        <f t="shared" ca="1" si="8"/>
        <v>0</v>
      </c>
      <c r="S65" s="71">
        <f t="shared" ca="1" si="9"/>
        <v>0</v>
      </c>
      <c r="T65" s="71">
        <f t="shared" si="10"/>
        <v>0</v>
      </c>
      <c r="U65" s="356">
        <f t="shared" ca="1" si="11"/>
        <v>0</v>
      </c>
      <c r="V65" s="356">
        <f t="shared" ca="1" si="12"/>
        <v>0</v>
      </c>
      <c r="W65" s="356">
        <f t="shared" si="13"/>
        <v>0</v>
      </c>
      <c r="X65" s="356">
        <f t="shared" si="14"/>
        <v>0</v>
      </c>
      <c r="Y65" s="72">
        <f>IF(AV65&gt;0,"NEEDED",IFERROR(IF('Project Summary'!$C$11="NH",(VLOOKUP(AH65,Lighting_All,6,0)+AO65),(VLOOKUP(AH65,Lighting_All,4,0)+AO65)),0)*H65)</f>
        <v>0</v>
      </c>
      <c r="Z65" s="261" t="str">
        <f t="shared" ca="1" si="15"/>
        <v/>
      </c>
      <c r="AA65" s="73">
        <f t="shared" ca="1" si="2"/>
        <v>0</v>
      </c>
      <c r="AC65" s="28" t="str">
        <f ca="1">IFERROR(OFFSET(INDEX(INDIRECT(VLOOKUP($C65,Lighting_Type_Exist_lu,2,0)),MATCH(Lighting!$D65,INDIRECT(VLOOKUP($C65,Lighting_Type_Exist_lu,2,0)),0),1),0,1),"")</f>
        <v/>
      </c>
      <c r="AD65" s="7" t="str">
        <f ca="1">IFERROR(OFFSET(INDEX(INDIRECT(VLOOKUP($C65,Lighting_Type_Exist_lu,2,0)),MATCH(Lighting!$D65,INDIRECT(VLOOKUP($C65,Lighting_Type_Exist_lu,2,0)),0),1),0,3),"")</f>
        <v/>
      </c>
      <c r="AE65" s="40" t="str">
        <f ca="1">IFERROR(OFFSET(INDEX(INDIRECT(VLOOKUP($C65,Lighting_Type_Exist_lu,2,0)),MATCH(Lighting!$D65,INDIRECT(VLOOKUP($C65,Lighting_Type_Exist_lu,2,0)),0),1),0,4),"")</f>
        <v/>
      </c>
      <c r="AF65" s="262">
        <f t="shared" ca="1" si="16"/>
        <v>0</v>
      </c>
      <c r="AH65" s="263" t="str">
        <f>IF(J65="","",VLOOKUP(J65,SKU!E:M,3,0))</f>
        <v/>
      </c>
      <c r="AI65" s="263">
        <f>_xlfn.IFNA(IF('Project Summary'!$C$11="NH",VLOOKUP(AH65,Lighting_All,5,0),VLOOKUP(AH65,Lighting_All,3,0)),"")</f>
        <v>0</v>
      </c>
      <c r="AJ65" s="264" t="str">
        <f t="shared" si="3"/>
        <v>NA</v>
      </c>
      <c r="AK65" s="265">
        <f>IFERROR(VLOOKUP(J65,SKU!E:L,7,),0)</f>
        <v>0</v>
      </c>
      <c r="AL65" s="92" t="str">
        <f>IFERROR(IF(J65="","",(VLOOKUP(AH65,Lookups!A:G,7,0)*H65)),"")</f>
        <v/>
      </c>
      <c r="AM65" s="92">
        <f t="shared" ca="1" si="17"/>
        <v>0</v>
      </c>
      <c r="AN65" s="92">
        <f t="shared" ca="1" si="18"/>
        <v>0</v>
      </c>
      <c r="AO65" s="92">
        <f>(1-EXACT(G65,M65))*IFERROR(IF('Project Summary'!$C$11="NH",VLOOKUP(M65,Lighting_All,6,0),VLOOKUP(M65,Lighting_All,4,0)),0)*(Q65&gt;0)*(1-EXACT(M65,Lookups!$A$62))*(1-EXACT(M65,Lookups!$A$63))</f>
        <v>0</v>
      </c>
      <c r="AP65" s="92">
        <f t="shared" si="4"/>
        <v>0</v>
      </c>
      <c r="AQ65" s="92" t="str">
        <f t="shared" ca="1" si="19"/>
        <v/>
      </c>
      <c r="AR65" s="92" t="str">
        <f ca="1">_xlfn.IFNA(VLOOKUP(AQ65,Recycling!$S$10:$T$35,2,0),"")</f>
        <v/>
      </c>
      <c r="AS65" s="266">
        <f t="shared" si="20"/>
        <v>0</v>
      </c>
      <c r="AT65" s="92">
        <f t="shared" si="21"/>
        <v>0</v>
      </c>
      <c r="AU65" s="92">
        <f>EXACT(G65,"None")*OR(EXACT(M65,Lookups!$A$62),EXACT(M65,Lookups!$A$63))</f>
        <v>0</v>
      </c>
      <c r="AV65" s="267">
        <f t="shared" si="22"/>
        <v>0</v>
      </c>
      <c r="AW65" s="267">
        <f>IFERROR(VLOOKUP(AH65,Lookups!A:B,2,0),0)</f>
        <v>0</v>
      </c>
      <c r="AX65" s="267">
        <f t="shared" si="23"/>
        <v>0</v>
      </c>
      <c r="AY65" s="92">
        <f t="shared" ca="1" si="24"/>
        <v>0</v>
      </c>
      <c r="AZ65" s="92">
        <f t="shared" si="5"/>
        <v>0</v>
      </c>
      <c r="BA65" s="92">
        <f t="shared" si="25"/>
        <v>0.504</v>
      </c>
      <c r="BB65" s="92">
        <f t="shared" si="26"/>
        <v>0.38900000000000001</v>
      </c>
      <c r="BC65" s="92">
        <v>0.13800000000000001</v>
      </c>
      <c r="BD65" s="92">
        <v>0.13400000000000001</v>
      </c>
      <c r="BE65" s="92">
        <f t="shared" si="6"/>
        <v>0</v>
      </c>
      <c r="BF65" s="92">
        <f t="shared" si="27"/>
        <v>0</v>
      </c>
    </row>
    <row r="66" spans="1:58" x14ac:dyDescent="0.35">
      <c r="A66" s="26"/>
      <c r="B66" s="76"/>
      <c r="C66" s="59"/>
      <c r="D66" s="468"/>
      <c r="E66" s="469"/>
      <c r="F66" s="237" t="str">
        <f ca="1">IFERROR(OFFSET(INDEX(INDIRECT(VLOOKUP($C66,Lighting_Type_Exist_lu,2,0)),MATCH(Lighting!$D66,INDIRECT(VLOOKUP($C66,Lighting_Type_Exist_lu,2,0)),0),1),0,2),"")</f>
        <v/>
      </c>
      <c r="G66" s="61" t="s">
        <v>84</v>
      </c>
      <c r="H66" s="74"/>
      <c r="I66" s="238" t="str">
        <f>IF(J66="","",VLOOKUP(J66,SKU!E:M,9,0))</f>
        <v/>
      </c>
      <c r="J66" s="64"/>
      <c r="K66" s="260" t="str">
        <f>IF(J66="","",VLOOKUP(J66,SKU!E:M,2,0))</f>
        <v/>
      </c>
      <c r="L66" s="239" t="str">
        <f>IF(J66="","",VLOOKUP(J66,SKU!E:M,6,0))</f>
        <v/>
      </c>
      <c r="M66" s="135" t="s">
        <v>84</v>
      </c>
      <c r="N66" s="28">
        <f t="shared" si="0"/>
        <v>0</v>
      </c>
      <c r="O66" s="20">
        <f t="shared" si="1"/>
        <v>0</v>
      </c>
      <c r="P66" s="71">
        <f t="shared" ca="1" si="7"/>
        <v>0</v>
      </c>
      <c r="Q66" s="71">
        <f>IFERROR((($H66*$L66*$N66)-($H66*$L66*$O66))/1000,0)*(1-EXACT(M66,Lookups!$A$62))*(1-EXACT(M66,Lookups!$A$63))</f>
        <v>0</v>
      </c>
      <c r="R66" s="71">
        <f t="shared" ca="1" si="8"/>
        <v>0</v>
      </c>
      <c r="S66" s="71">
        <f t="shared" ca="1" si="9"/>
        <v>0</v>
      </c>
      <c r="T66" s="71">
        <f t="shared" si="10"/>
        <v>0</v>
      </c>
      <c r="U66" s="356">
        <f t="shared" ca="1" si="11"/>
        <v>0</v>
      </c>
      <c r="V66" s="356">
        <f t="shared" ca="1" si="12"/>
        <v>0</v>
      </c>
      <c r="W66" s="356">
        <f t="shared" si="13"/>
        <v>0</v>
      </c>
      <c r="X66" s="356">
        <f t="shared" si="14"/>
        <v>0</v>
      </c>
      <c r="Y66" s="72">
        <f>IF(AV66&gt;0,"NEEDED",IFERROR(IF('Project Summary'!$C$11="NH",(VLOOKUP(AH66,Lighting_All,6,0)+AO66),(VLOOKUP(AH66,Lighting_All,4,0)+AO66)),0)*H66)</f>
        <v>0</v>
      </c>
      <c r="Z66" s="261" t="str">
        <f t="shared" ca="1" si="15"/>
        <v/>
      </c>
      <c r="AA66" s="73">
        <f t="shared" ca="1" si="2"/>
        <v>0</v>
      </c>
      <c r="AC66" s="28" t="str">
        <f ca="1">IFERROR(OFFSET(INDEX(INDIRECT(VLOOKUP($C66,Lighting_Type_Exist_lu,2,0)),MATCH(Lighting!$D66,INDIRECT(VLOOKUP($C66,Lighting_Type_Exist_lu,2,0)),0),1),0,1),"")</f>
        <v/>
      </c>
      <c r="AD66" s="7" t="str">
        <f ca="1">IFERROR(OFFSET(INDEX(INDIRECT(VLOOKUP($C66,Lighting_Type_Exist_lu,2,0)),MATCH(Lighting!$D66,INDIRECT(VLOOKUP($C66,Lighting_Type_Exist_lu,2,0)),0),1),0,3),"")</f>
        <v/>
      </c>
      <c r="AE66" s="40" t="str">
        <f ca="1">IFERROR(OFFSET(INDEX(INDIRECT(VLOOKUP($C66,Lighting_Type_Exist_lu,2,0)),MATCH(Lighting!$D66,INDIRECT(VLOOKUP($C66,Lighting_Type_Exist_lu,2,0)),0),1),0,4),"")</f>
        <v/>
      </c>
      <c r="AF66" s="262">
        <f t="shared" ca="1" si="16"/>
        <v>0</v>
      </c>
      <c r="AH66" s="263" t="str">
        <f>IF(J66="","",VLOOKUP(J66,SKU!E:M,3,0))</f>
        <v/>
      </c>
      <c r="AI66" s="263">
        <f>_xlfn.IFNA(IF('Project Summary'!$C$11="NH",VLOOKUP(AH66,Lighting_All,5,0),VLOOKUP(AH66,Lighting_All,3,0)),"")</f>
        <v>0</v>
      </c>
      <c r="AJ66" s="264" t="str">
        <f t="shared" si="3"/>
        <v>NA</v>
      </c>
      <c r="AK66" s="265">
        <f>IFERROR(VLOOKUP(J66,SKU!E:L,7,),0)</f>
        <v>0</v>
      </c>
      <c r="AL66" s="92" t="str">
        <f>IFERROR(IF(J66="","",(VLOOKUP(AH66,Lookups!A:G,7,0)*H66)),"")</f>
        <v/>
      </c>
      <c r="AM66" s="92">
        <f t="shared" ca="1" si="17"/>
        <v>0</v>
      </c>
      <c r="AN66" s="92">
        <f t="shared" ca="1" si="18"/>
        <v>0</v>
      </c>
      <c r="AO66" s="92">
        <f>(1-EXACT(G66,M66))*IFERROR(IF('Project Summary'!$C$11="NH",VLOOKUP(M66,Lighting_All,6,0),VLOOKUP(M66,Lighting_All,4,0)),0)*(Q66&gt;0)*(1-EXACT(M66,Lookups!$A$62))*(1-EXACT(M66,Lookups!$A$63))</f>
        <v>0</v>
      </c>
      <c r="AP66" s="92">
        <f t="shared" si="4"/>
        <v>0</v>
      </c>
      <c r="AQ66" s="92" t="str">
        <f t="shared" ca="1" si="19"/>
        <v/>
      </c>
      <c r="AR66" s="92" t="str">
        <f ca="1">_xlfn.IFNA(VLOOKUP(AQ66,Recycling!$S$10:$T$35,2,0),"")</f>
        <v/>
      </c>
      <c r="AS66" s="266">
        <f t="shared" si="20"/>
        <v>0</v>
      </c>
      <c r="AT66" s="92">
        <f t="shared" si="21"/>
        <v>0</v>
      </c>
      <c r="AU66" s="92">
        <f>EXACT(G66,"None")*OR(EXACT(M66,Lookups!$A$62),EXACT(M66,Lookups!$A$63))</f>
        <v>0</v>
      </c>
      <c r="AV66" s="267">
        <f t="shared" si="22"/>
        <v>0</v>
      </c>
      <c r="AW66" s="267">
        <f>IFERROR(VLOOKUP(AH66,Lookups!A:B,2,0),0)</f>
        <v>0</v>
      </c>
      <c r="AX66" s="267">
        <f t="shared" si="23"/>
        <v>0</v>
      </c>
      <c r="AY66" s="92">
        <f t="shared" ca="1" si="24"/>
        <v>0</v>
      </c>
      <c r="AZ66" s="92">
        <f t="shared" si="5"/>
        <v>0</v>
      </c>
      <c r="BA66" s="92">
        <f t="shared" si="25"/>
        <v>0.504</v>
      </c>
      <c r="BB66" s="92">
        <f t="shared" si="26"/>
        <v>0.38900000000000001</v>
      </c>
      <c r="BC66" s="92">
        <v>0.13800000000000001</v>
      </c>
      <c r="BD66" s="92">
        <v>0.13400000000000001</v>
      </c>
      <c r="BE66" s="92">
        <f t="shared" si="6"/>
        <v>0</v>
      </c>
      <c r="BF66" s="92">
        <f t="shared" si="27"/>
        <v>0</v>
      </c>
    </row>
    <row r="67" spans="1:58" x14ac:dyDescent="0.35">
      <c r="A67" s="26"/>
      <c r="B67" s="76"/>
      <c r="C67" s="59"/>
      <c r="D67" s="468"/>
      <c r="E67" s="469"/>
      <c r="F67" s="237" t="str">
        <f ca="1">IFERROR(OFFSET(INDEX(INDIRECT(VLOOKUP($C67,Lighting_Type_Exist_lu,2,0)),MATCH(Lighting!$D67,INDIRECT(VLOOKUP($C67,Lighting_Type_Exist_lu,2,0)),0),1),0,2),"")</f>
        <v/>
      </c>
      <c r="G67" s="61" t="s">
        <v>84</v>
      </c>
      <c r="H67" s="74"/>
      <c r="I67" s="238" t="str">
        <f>IF(J67="","",VLOOKUP(J67,SKU!E:M,9,0))</f>
        <v/>
      </c>
      <c r="J67" s="64"/>
      <c r="K67" s="260" t="str">
        <f>IF(J67="","",VLOOKUP(J67,SKU!E:M,2,0))</f>
        <v/>
      </c>
      <c r="L67" s="239" t="str">
        <f>IF(J67="","",VLOOKUP(J67,SKU!E:M,6,0))</f>
        <v/>
      </c>
      <c r="M67" s="135" t="s">
        <v>84</v>
      </c>
      <c r="N67" s="28">
        <f t="shared" si="0"/>
        <v>0</v>
      </c>
      <c r="O67" s="20">
        <f t="shared" si="1"/>
        <v>0</v>
      </c>
      <c r="P67" s="71">
        <f t="shared" ca="1" si="7"/>
        <v>0</v>
      </c>
      <c r="Q67" s="71">
        <f>IFERROR((($H67*$L67*$N67)-($H67*$L67*$O67))/1000,0)*(1-EXACT(M67,Lookups!$A$62))*(1-EXACT(M67,Lookups!$A$63))</f>
        <v>0</v>
      </c>
      <c r="R67" s="71">
        <f t="shared" ca="1" si="8"/>
        <v>0</v>
      </c>
      <c r="S67" s="71">
        <f t="shared" ca="1" si="9"/>
        <v>0</v>
      </c>
      <c r="T67" s="71">
        <f t="shared" si="10"/>
        <v>0</v>
      </c>
      <c r="U67" s="356">
        <f t="shared" ca="1" si="11"/>
        <v>0</v>
      </c>
      <c r="V67" s="356">
        <f t="shared" ca="1" si="12"/>
        <v>0</v>
      </c>
      <c r="W67" s="356">
        <f t="shared" si="13"/>
        <v>0</v>
      </c>
      <c r="X67" s="356">
        <f t="shared" si="14"/>
        <v>0</v>
      </c>
      <c r="Y67" s="72">
        <f>IF(AV67&gt;0,"NEEDED",IFERROR(IF('Project Summary'!$C$11="NH",(VLOOKUP(AH67,Lighting_All,6,0)+AO67),(VLOOKUP(AH67,Lighting_All,4,0)+AO67)),0)*H67)</f>
        <v>0</v>
      </c>
      <c r="Z67" s="261" t="str">
        <f t="shared" ca="1" si="15"/>
        <v/>
      </c>
      <c r="AA67" s="73">
        <f t="shared" ca="1" si="2"/>
        <v>0</v>
      </c>
      <c r="AC67" s="28" t="str">
        <f ca="1">IFERROR(OFFSET(INDEX(INDIRECT(VLOOKUP($C67,Lighting_Type_Exist_lu,2,0)),MATCH(Lighting!$D67,INDIRECT(VLOOKUP($C67,Lighting_Type_Exist_lu,2,0)),0),1),0,1),"")</f>
        <v/>
      </c>
      <c r="AD67" s="7" t="str">
        <f ca="1">IFERROR(OFFSET(INDEX(INDIRECT(VLOOKUP($C67,Lighting_Type_Exist_lu,2,0)),MATCH(Lighting!$D67,INDIRECT(VLOOKUP($C67,Lighting_Type_Exist_lu,2,0)),0),1),0,3),"")</f>
        <v/>
      </c>
      <c r="AE67" s="40" t="str">
        <f ca="1">IFERROR(OFFSET(INDEX(INDIRECT(VLOOKUP($C67,Lighting_Type_Exist_lu,2,0)),MATCH(Lighting!$D67,INDIRECT(VLOOKUP($C67,Lighting_Type_Exist_lu,2,0)),0),1),0,4),"")</f>
        <v/>
      </c>
      <c r="AF67" s="262">
        <f t="shared" ca="1" si="16"/>
        <v>0</v>
      </c>
      <c r="AH67" s="263" t="str">
        <f>IF(J67="","",VLOOKUP(J67,SKU!E:M,3,0))</f>
        <v/>
      </c>
      <c r="AI67" s="263">
        <f>_xlfn.IFNA(IF('Project Summary'!$C$11="NH",VLOOKUP(AH67,Lighting_All,5,0),VLOOKUP(AH67,Lighting_All,3,0)),"")</f>
        <v>0</v>
      </c>
      <c r="AJ67" s="264" t="str">
        <f t="shared" si="3"/>
        <v>NA</v>
      </c>
      <c r="AK67" s="265">
        <f>IFERROR(VLOOKUP(J67,SKU!E:L,7,),0)</f>
        <v>0</v>
      </c>
      <c r="AL67" s="92" t="str">
        <f>IFERROR(IF(J67="","",(VLOOKUP(AH67,Lookups!A:G,7,0)*H67)),"")</f>
        <v/>
      </c>
      <c r="AM67" s="92">
        <f t="shared" ca="1" si="17"/>
        <v>0</v>
      </c>
      <c r="AN67" s="92">
        <f t="shared" ca="1" si="18"/>
        <v>0</v>
      </c>
      <c r="AO67" s="92">
        <f>(1-EXACT(G67,M67))*IFERROR(IF('Project Summary'!$C$11="NH",VLOOKUP(M67,Lighting_All,6,0),VLOOKUP(M67,Lighting_All,4,0)),0)*(Q67&gt;0)*(1-EXACT(M67,Lookups!$A$62))*(1-EXACT(M67,Lookups!$A$63))</f>
        <v>0</v>
      </c>
      <c r="AP67" s="92">
        <f t="shared" si="4"/>
        <v>0</v>
      </c>
      <c r="AQ67" s="92" t="str">
        <f t="shared" ca="1" si="19"/>
        <v/>
      </c>
      <c r="AR67" s="92" t="str">
        <f ca="1">_xlfn.IFNA(VLOOKUP(AQ67,Recycling!$S$10:$T$35,2,0),"")</f>
        <v/>
      </c>
      <c r="AS67" s="266">
        <f t="shared" si="20"/>
        <v>0</v>
      </c>
      <c r="AT67" s="92">
        <f t="shared" si="21"/>
        <v>0</v>
      </c>
      <c r="AU67" s="92">
        <f>EXACT(G67,"None")*OR(EXACT(M67,Lookups!$A$62),EXACT(M67,Lookups!$A$63))</f>
        <v>0</v>
      </c>
      <c r="AV67" s="267">
        <f t="shared" si="22"/>
        <v>0</v>
      </c>
      <c r="AW67" s="267">
        <f>IFERROR(VLOOKUP(AH67,Lookups!A:B,2,0),0)</f>
        <v>0</v>
      </c>
      <c r="AX67" s="267">
        <f t="shared" si="23"/>
        <v>0</v>
      </c>
      <c r="AY67" s="92">
        <f t="shared" ca="1" si="24"/>
        <v>0</v>
      </c>
      <c r="AZ67" s="92">
        <f t="shared" si="5"/>
        <v>0</v>
      </c>
      <c r="BA67" s="92">
        <f t="shared" si="25"/>
        <v>0.504</v>
      </c>
      <c r="BB67" s="92">
        <f t="shared" si="26"/>
        <v>0.38900000000000001</v>
      </c>
      <c r="BC67" s="92">
        <v>0.13800000000000001</v>
      </c>
      <c r="BD67" s="92">
        <v>0.13400000000000001</v>
      </c>
      <c r="BE67" s="92">
        <f t="shared" si="6"/>
        <v>0</v>
      </c>
      <c r="BF67" s="92">
        <f t="shared" si="27"/>
        <v>0</v>
      </c>
    </row>
    <row r="68" spans="1:58" x14ac:dyDescent="0.35">
      <c r="A68" s="26"/>
      <c r="B68" s="76"/>
      <c r="C68" s="59"/>
      <c r="D68" s="468"/>
      <c r="E68" s="469"/>
      <c r="F68" s="237" t="str">
        <f ca="1">IFERROR(OFFSET(INDEX(INDIRECT(VLOOKUP($C68,Lighting_Type_Exist_lu,2,0)),MATCH(Lighting!$D68,INDIRECT(VLOOKUP($C68,Lighting_Type_Exist_lu,2,0)),0),1),0,2),"")</f>
        <v/>
      </c>
      <c r="G68" s="61" t="s">
        <v>84</v>
      </c>
      <c r="H68" s="74"/>
      <c r="I68" s="238" t="str">
        <f>IF(J68="","",VLOOKUP(J68,SKU!E:M,9,0))</f>
        <v/>
      </c>
      <c r="J68" s="64"/>
      <c r="K68" s="260" t="str">
        <f>IF(J68="","",VLOOKUP(J68,SKU!E:M,2,0))</f>
        <v/>
      </c>
      <c r="L68" s="239" t="str">
        <f>IF(J68="","",VLOOKUP(J68,SKU!E:M,6,0))</f>
        <v/>
      </c>
      <c r="M68" s="135" t="s">
        <v>84</v>
      </c>
      <c r="N68" s="28">
        <f t="shared" si="0"/>
        <v>0</v>
      </c>
      <c r="O68" s="20">
        <f t="shared" si="1"/>
        <v>0</v>
      </c>
      <c r="P68" s="71">
        <f t="shared" ca="1" si="7"/>
        <v>0</v>
      </c>
      <c r="Q68" s="71">
        <f>IFERROR((($H68*$L68*$N68)-($H68*$L68*$O68))/1000,0)*(1-EXACT(M68,Lookups!$A$62))*(1-EXACT(M68,Lookups!$A$63))</f>
        <v>0</v>
      </c>
      <c r="R68" s="71">
        <f t="shared" ca="1" si="8"/>
        <v>0</v>
      </c>
      <c r="S68" s="71">
        <f t="shared" ca="1" si="9"/>
        <v>0</v>
      </c>
      <c r="T68" s="71">
        <f t="shared" si="10"/>
        <v>0</v>
      </c>
      <c r="U68" s="356">
        <f t="shared" ca="1" si="11"/>
        <v>0</v>
      </c>
      <c r="V68" s="356">
        <f t="shared" ca="1" si="12"/>
        <v>0</v>
      </c>
      <c r="W68" s="356">
        <f t="shared" si="13"/>
        <v>0</v>
      </c>
      <c r="X68" s="356">
        <f t="shared" si="14"/>
        <v>0</v>
      </c>
      <c r="Y68" s="72">
        <f>IF(AV68&gt;0,"NEEDED",IFERROR(IF('Project Summary'!$C$11="NH",(VLOOKUP(AH68,Lighting_All,6,0)+AO68),(VLOOKUP(AH68,Lighting_All,4,0)+AO68)),0)*H68)</f>
        <v>0</v>
      </c>
      <c r="Z68" s="261" t="str">
        <f t="shared" ca="1" si="15"/>
        <v/>
      </c>
      <c r="AA68" s="73">
        <f t="shared" ca="1" si="2"/>
        <v>0</v>
      </c>
      <c r="AC68" s="28" t="str">
        <f ca="1">IFERROR(OFFSET(INDEX(INDIRECT(VLOOKUP($C68,Lighting_Type_Exist_lu,2,0)),MATCH(Lighting!$D68,INDIRECT(VLOOKUP($C68,Lighting_Type_Exist_lu,2,0)),0),1),0,1),"")</f>
        <v/>
      </c>
      <c r="AD68" s="7" t="str">
        <f ca="1">IFERROR(OFFSET(INDEX(INDIRECT(VLOOKUP($C68,Lighting_Type_Exist_lu,2,0)),MATCH(Lighting!$D68,INDIRECT(VLOOKUP($C68,Lighting_Type_Exist_lu,2,0)),0),1),0,3),"")</f>
        <v/>
      </c>
      <c r="AE68" s="40" t="str">
        <f ca="1">IFERROR(OFFSET(INDEX(INDIRECT(VLOOKUP($C68,Lighting_Type_Exist_lu,2,0)),MATCH(Lighting!$D68,INDIRECT(VLOOKUP($C68,Lighting_Type_Exist_lu,2,0)),0),1),0,4),"")</f>
        <v/>
      </c>
      <c r="AF68" s="262">
        <f t="shared" ca="1" si="16"/>
        <v>0</v>
      </c>
      <c r="AH68" s="263" t="str">
        <f>IF(J68="","",VLOOKUP(J68,SKU!E:M,3,0))</f>
        <v/>
      </c>
      <c r="AI68" s="263">
        <f>_xlfn.IFNA(IF('Project Summary'!$C$11="NH",VLOOKUP(AH68,Lighting_All,5,0),VLOOKUP(AH68,Lighting_All,3,0)),"")</f>
        <v>0</v>
      </c>
      <c r="AJ68" s="264" t="str">
        <f t="shared" si="3"/>
        <v>NA</v>
      </c>
      <c r="AK68" s="265">
        <f>IFERROR(VLOOKUP(J68,SKU!E:L,7,),0)</f>
        <v>0</v>
      </c>
      <c r="AL68" s="92" t="str">
        <f>IFERROR(IF(J68="","",(VLOOKUP(AH68,Lookups!A:G,7,0)*H68)),"")</f>
        <v/>
      </c>
      <c r="AM68" s="92">
        <f t="shared" ca="1" si="17"/>
        <v>0</v>
      </c>
      <c r="AN68" s="92">
        <f t="shared" ca="1" si="18"/>
        <v>0</v>
      </c>
      <c r="AO68" s="92">
        <f>(1-EXACT(G68,M68))*IFERROR(IF('Project Summary'!$C$11="NH",VLOOKUP(M68,Lighting_All,6,0),VLOOKUP(M68,Lighting_All,4,0)),0)*(Q68&gt;0)*(1-EXACT(M68,Lookups!$A$62))*(1-EXACT(M68,Lookups!$A$63))</f>
        <v>0</v>
      </c>
      <c r="AP68" s="92">
        <f t="shared" si="4"/>
        <v>0</v>
      </c>
      <c r="AQ68" s="92" t="str">
        <f t="shared" ca="1" si="19"/>
        <v/>
      </c>
      <c r="AR68" s="92" t="str">
        <f ca="1">_xlfn.IFNA(VLOOKUP(AQ68,Recycling!$S$10:$T$35,2,0),"")</f>
        <v/>
      </c>
      <c r="AS68" s="266">
        <f t="shared" si="20"/>
        <v>0</v>
      </c>
      <c r="AT68" s="92">
        <f t="shared" si="21"/>
        <v>0</v>
      </c>
      <c r="AU68" s="92">
        <f>EXACT(G68,"None")*OR(EXACT(M68,Lookups!$A$62),EXACT(M68,Lookups!$A$63))</f>
        <v>0</v>
      </c>
      <c r="AV68" s="267">
        <f t="shared" si="22"/>
        <v>0</v>
      </c>
      <c r="AW68" s="267">
        <f>IFERROR(VLOOKUP(AH68,Lookups!A:B,2,0),0)</f>
        <v>0</v>
      </c>
      <c r="AX68" s="267">
        <f t="shared" si="23"/>
        <v>0</v>
      </c>
      <c r="AY68" s="92">
        <f t="shared" ca="1" si="24"/>
        <v>0</v>
      </c>
      <c r="AZ68" s="92">
        <f t="shared" si="5"/>
        <v>0</v>
      </c>
      <c r="BA68" s="92">
        <f t="shared" si="25"/>
        <v>0.504</v>
      </c>
      <c r="BB68" s="92">
        <f t="shared" si="26"/>
        <v>0.38900000000000001</v>
      </c>
      <c r="BC68" s="92">
        <v>0.13800000000000001</v>
      </c>
      <c r="BD68" s="92">
        <v>0.13400000000000001</v>
      </c>
      <c r="BE68" s="92">
        <f t="shared" si="6"/>
        <v>0</v>
      </c>
      <c r="BF68" s="92">
        <f t="shared" si="27"/>
        <v>0</v>
      </c>
    </row>
    <row r="69" spans="1:58" x14ac:dyDescent="0.35">
      <c r="A69" s="26"/>
      <c r="B69" s="76"/>
      <c r="C69" s="59"/>
      <c r="D69" s="468"/>
      <c r="E69" s="469"/>
      <c r="F69" s="237" t="str">
        <f ca="1">IFERROR(OFFSET(INDEX(INDIRECT(VLOOKUP($C69,Lighting_Type_Exist_lu,2,0)),MATCH(Lighting!$D69,INDIRECT(VLOOKUP($C69,Lighting_Type_Exist_lu,2,0)),0),1),0,2),"")</f>
        <v/>
      </c>
      <c r="G69" s="61" t="s">
        <v>84</v>
      </c>
      <c r="H69" s="74"/>
      <c r="I69" s="238" t="str">
        <f>IF(J69="","",VLOOKUP(J69,SKU!E:M,9,0))</f>
        <v/>
      </c>
      <c r="J69" s="64"/>
      <c r="K69" s="260" t="str">
        <f>IF(J69="","",VLOOKUP(J69,SKU!E:M,2,0))</f>
        <v/>
      </c>
      <c r="L69" s="239" t="str">
        <f>IF(J69="","",VLOOKUP(J69,SKU!E:M,6,0))</f>
        <v/>
      </c>
      <c r="M69" s="135" t="s">
        <v>84</v>
      </c>
      <c r="N69" s="28">
        <f t="shared" si="0"/>
        <v>0</v>
      </c>
      <c r="O69" s="20">
        <f t="shared" si="1"/>
        <v>0</v>
      </c>
      <c r="P69" s="71">
        <f t="shared" ca="1" si="7"/>
        <v>0</v>
      </c>
      <c r="Q69" s="71">
        <f>IFERROR((($H69*$L69*$N69)-($H69*$L69*$O69))/1000,0)*(1-EXACT(M69,Lookups!$A$62))*(1-EXACT(M69,Lookups!$A$63))</f>
        <v>0</v>
      </c>
      <c r="R69" s="71">
        <f t="shared" ca="1" si="8"/>
        <v>0</v>
      </c>
      <c r="S69" s="71">
        <f t="shared" ca="1" si="9"/>
        <v>0</v>
      </c>
      <c r="T69" s="71">
        <f t="shared" si="10"/>
        <v>0</v>
      </c>
      <c r="U69" s="356">
        <f t="shared" ca="1" si="11"/>
        <v>0</v>
      </c>
      <c r="V69" s="356">
        <f t="shared" ca="1" si="12"/>
        <v>0</v>
      </c>
      <c r="W69" s="356">
        <f t="shared" si="13"/>
        <v>0</v>
      </c>
      <c r="X69" s="356">
        <f t="shared" si="14"/>
        <v>0</v>
      </c>
      <c r="Y69" s="72">
        <f>IF(AV69&gt;0,"NEEDED",IFERROR(IF('Project Summary'!$C$11="NH",(VLOOKUP(AH69,Lighting_All,6,0)+AO69),(VLOOKUP(AH69,Lighting_All,4,0)+AO69)),0)*H69)</f>
        <v>0</v>
      </c>
      <c r="Z69" s="261" t="str">
        <f t="shared" ca="1" si="15"/>
        <v/>
      </c>
      <c r="AA69" s="73">
        <f t="shared" ca="1" si="2"/>
        <v>0</v>
      </c>
      <c r="AC69" s="28" t="str">
        <f ca="1">IFERROR(OFFSET(INDEX(INDIRECT(VLOOKUP($C69,Lighting_Type_Exist_lu,2,0)),MATCH(Lighting!$D69,INDIRECT(VLOOKUP($C69,Lighting_Type_Exist_lu,2,0)),0),1),0,1),"")</f>
        <v/>
      </c>
      <c r="AD69" s="7" t="str">
        <f ca="1">IFERROR(OFFSET(INDEX(INDIRECT(VLOOKUP($C69,Lighting_Type_Exist_lu,2,0)),MATCH(Lighting!$D69,INDIRECT(VLOOKUP($C69,Lighting_Type_Exist_lu,2,0)),0),1),0,3),"")</f>
        <v/>
      </c>
      <c r="AE69" s="40" t="str">
        <f ca="1">IFERROR(OFFSET(INDEX(INDIRECT(VLOOKUP($C69,Lighting_Type_Exist_lu,2,0)),MATCH(Lighting!$D69,INDIRECT(VLOOKUP($C69,Lighting_Type_Exist_lu,2,0)),0),1),0,4),"")</f>
        <v/>
      </c>
      <c r="AF69" s="262">
        <f t="shared" ca="1" si="16"/>
        <v>0</v>
      </c>
      <c r="AH69" s="263" t="str">
        <f>IF(J69="","",VLOOKUP(J69,SKU!E:M,3,0))</f>
        <v/>
      </c>
      <c r="AI69" s="263">
        <f>_xlfn.IFNA(IF('Project Summary'!$C$11="NH",VLOOKUP(AH69,Lighting_All,5,0),VLOOKUP(AH69,Lighting_All,3,0)),"")</f>
        <v>0</v>
      </c>
      <c r="AJ69" s="264" t="str">
        <f t="shared" si="3"/>
        <v>NA</v>
      </c>
      <c r="AK69" s="265">
        <f>IFERROR(VLOOKUP(J69,SKU!E:L,7,),0)</f>
        <v>0</v>
      </c>
      <c r="AL69" s="92" t="str">
        <f>IFERROR(IF(J69="","",(VLOOKUP(AH69,Lookups!A:G,7,0)*H69)),"")</f>
        <v/>
      </c>
      <c r="AM69" s="92">
        <f t="shared" ca="1" si="17"/>
        <v>0</v>
      </c>
      <c r="AN69" s="92">
        <f t="shared" ca="1" si="18"/>
        <v>0</v>
      </c>
      <c r="AO69" s="92">
        <f>(1-EXACT(G69,M69))*IFERROR(IF('Project Summary'!$C$11="NH",VLOOKUP(M69,Lighting_All,6,0),VLOOKUP(M69,Lighting_All,4,0)),0)*(Q69&gt;0)*(1-EXACT(M69,Lookups!$A$62))*(1-EXACT(M69,Lookups!$A$63))</f>
        <v>0</v>
      </c>
      <c r="AP69" s="92">
        <f t="shared" si="4"/>
        <v>0</v>
      </c>
      <c r="AQ69" s="92" t="str">
        <f t="shared" ca="1" si="19"/>
        <v/>
      </c>
      <c r="AR69" s="92" t="str">
        <f ca="1">_xlfn.IFNA(VLOOKUP(AQ69,Recycling!$S$10:$T$35,2,0),"")</f>
        <v/>
      </c>
      <c r="AS69" s="266">
        <f t="shared" si="20"/>
        <v>0</v>
      </c>
      <c r="AT69" s="92">
        <f t="shared" si="21"/>
        <v>0</v>
      </c>
      <c r="AU69" s="92">
        <f>EXACT(G69,"None")*OR(EXACT(M69,Lookups!$A$62),EXACT(M69,Lookups!$A$63))</f>
        <v>0</v>
      </c>
      <c r="AV69" s="267">
        <f t="shared" si="22"/>
        <v>0</v>
      </c>
      <c r="AW69" s="267">
        <f>IFERROR(VLOOKUP(AH69,Lookups!A:B,2,0),0)</f>
        <v>0</v>
      </c>
      <c r="AX69" s="267">
        <f t="shared" si="23"/>
        <v>0</v>
      </c>
      <c r="AY69" s="92">
        <f t="shared" ca="1" si="24"/>
        <v>0</v>
      </c>
      <c r="AZ69" s="92">
        <f t="shared" si="5"/>
        <v>0</v>
      </c>
      <c r="BA69" s="92">
        <f t="shared" si="25"/>
        <v>0.504</v>
      </c>
      <c r="BB69" s="92">
        <f t="shared" si="26"/>
        <v>0.38900000000000001</v>
      </c>
      <c r="BC69" s="92">
        <v>0.13800000000000001</v>
      </c>
      <c r="BD69" s="92">
        <v>0.13400000000000001</v>
      </c>
      <c r="BE69" s="92">
        <f t="shared" si="6"/>
        <v>0</v>
      </c>
      <c r="BF69" s="92">
        <f t="shared" si="27"/>
        <v>0</v>
      </c>
    </row>
    <row r="70" spans="1:58" x14ac:dyDescent="0.35">
      <c r="A70" s="26"/>
      <c r="B70" s="76"/>
      <c r="C70" s="59"/>
      <c r="D70" s="468"/>
      <c r="E70" s="469"/>
      <c r="F70" s="237" t="str">
        <f ca="1">IFERROR(OFFSET(INDEX(INDIRECT(VLOOKUP($C70,Lighting_Type_Exist_lu,2,0)),MATCH(Lighting!$D70,INDIRECT(VLOOKUP($C70,Lighting_Type_Exist_lu,2,0)),0),1),0,2),"")</f>
        <v/>
      </c>
      <c r="G70" s="61" t="s">
        <v>84</v>
      </c>
      <c r="H70" s="74"/>
      <c r="I70" s="238" t="str">
        <f>IF(J70="","",VLOOKUP(J70,SKU!E:M,9,0))</f>
        <v/>
      </c>
      <c r="J70" s="64"/>
      <c r="K70" s="260" t="str">
        <f>IF(J70="","",VLOOKUP(J70,SKU!E:M,2,0))</f>
        <v/>
      </c>
      <c r="L70" s="239" t="str">
        <f>IF(J70="","",VLOOKUP(J70,SKU!E:M,6,0))</f>
        <v/>
      </c>
      <c r="M70" s="135" t="s">
        <v>84</v>
      </c>
      <c r="N70" s="28">
        <f t="shared" si="0"/>
        <v>0</v>
      </c>
      <c r="O70" s="20">
        <f t="shared" si="1"/>
        <v>0</v>
      </c>
      <c r="P70" s="71">
        <f t="shared" ca="1" si="7"/>
        <v>0</v>
      </c>
      <c r="Q70" s="71">
        <f>IFERROR((($H70*$L70*$N70)-($H70*$L70*$O70))/1000,0)*(1-EXACT(M70,Lookups!$A$62))*(1-EXACT(M70,Lookups!$A$63))</f>
        <v>0</v>
      </c>
      <c r="R70" s="71">
        <f t="shared" ca="1" si="8"/>
        <v>0</v>
      </c>
      <c r="S70" s="71">
        <f t="shared" ca="1" si="9"/>
        <v>0</v>
      </c>
      <c r="T70" s="71">
        <f t="shared" si="10"/>
        <v>0</v>
      </c>
      <c r="U70" s="356">
        <f t="shared" ca="1" si="11"/>
        <v>0</v>
      </c>
      <c r="V70" s="356">
        <f t="shared" ca="1" si="12"/>
        <v>0</v>
      </c>
      <c r="W70" s="356">
        <f t="shared" si="13"/>
        <v>0</v>
      </c>
      <c r="X70" s="356">
        <f t="shared" si="14"/>
        <v>0</v>
      </c>
      <c r="Y70" s="72">
        <f>IF(AV70&gt;0,"NEEDED",IFERROR(IF('Project Summary'!$C$11="NH",(VLOOKUP(AH70,Lighting_All,6,0)+AO70),(VLOOKUP(AH70,Lighting_All,4,0)+AO70)),0)*H70)</f>
        <v>0</v>
      </c>
      <c r="Z70" s="261" t="str">
        <f t="shared" ca="1" si="15"/>
        <v/>
      </c>
      <c r="AA70" s="73">
        <f t="shared" ca="1" si="2"/>
        <v>0</v>
      </c>
      <c r="AC70" s="28" t="str">
        <f ca="1">IFERROR(OFFSET(INDEX(INDIRECT(VLOOKUP($C70,Lighting_Type_Exist_lu,2,0)),MATCH(Lighting!$D70,INDIRECT(VLOOKUP($C70,Lighting_Type_Exist_lu,2,0)),0),1),0,1),"")</f>
        <v/>
      </c>
      <c r="AD70" s="7" t="str">
        <f ca="1">IFERROR(OFFSET(INDEX(INDIRECT(VLOOKUP($C70,Lighting_Type_Exist_lu,2,0)),MATCH(Lighting!$D70,INDIRECT(VLOOKUP($C70,Lighting_Type_Exist_lu,2,0)),0),1),0,3),"")</f>
        <v/>
      </c>
      <c r="AE70" s="40" t="str">
        <f ca="1">IFERROR(OFFSET(INDEX(INDIRECT(VLOOKUP($C70,Lighting_Type_Exist_lu,2,0)),MATCH(Lighting!$D70,INDIRECT(VLOOKUP($C70,Lighting_Type_Exist_lu,2,0)),0),1),0,4),"")</f>
        <v/>
      </c>
      <c r="AF70" s="262">
        <f t="shared" ca="1" si="16"/>
        <v>0</v>
      </c>
      <c r="AH70" s="263" t="str">
        <f>IF(J70="","",VLOOKUP(J70,SKU!E:M,3,0))</f>
        <v/>
      </c>
      <c r="AI70" s="263">
        <f>_xlfn.IFNA(IF('Project Summary'!$C$11="NH",VLOOKUP(AH70,Lighting_All,5,0),VLOOKUP(AH70,Lighting_All,3,0)),"")</f>
        <v>0</v>
      </c>
      <c r="AJ70" s="264" t="str">
        <f t="shared" si="3"/>
        <v>NA</v>
      </c>
      <c r="AK70" s="265">
        <f>IFERROR(VLOOKUP(J70,SKU!E:L,7,),0)</f>
        <v>0</v>
      </c>
      <c r="AL70" s="92" t="str">
        <f>IFERROR(IF(J70="","",(VLOOKUP(AH70,Lookups!A:G,7,0)*H70)),"")</f>
        <v/>
      </c>
      <c r="AM70" s="92">
        <f t="shared" ca="1" si="17"/>
        <v>0</v>
      </c>
      <c r="AN70" s="92">
        <f t="shared" ca="1" si="18"/>
        <v>0</v>
      </c>
      <c r="AO70" s="92">
        <f>(1-EXACT(G70,M70))*IFERROR(IF('Project Summary'!$C$11="NH",VLOOKUP(M70,Lighting_All,6,0),VLOOKUP(M70,Lighting_All,4,0)),0)*(Q70&gt;0)*(1-EXACT(M70,Lookups!$A$62))*(1-EXACT(M70,Lookups!$A$63))</f>
        <v>0</v>
      </c>
      <c r="AP70" s="92">
        <f t="shared" si="4"/>
        <v>0</v>
      </c>
      <c r="AQ70" s="92" t="str">
        <f t="shared" ca="1" si="19"/>
        <v/>
      </c>
      <c r="AR70" s="92" t="str">
        <f ca="1">_xlfn.IFNA(VLOOKUP(AQ70,Recycling!$S$10:$T$35,2,0),"")</f>
        <v/>
      </c>
      <c r="AS70" s="266">
        <f t="shared" si="20"/>
        <v>0</v>
      </c>
      <c r="AT70" s="92">
        <f t="shared" si="21"/>
        <v>0</v>
      </c>
      <c r="AU70" s="92">
        <f>EXACT(G70,"None")*OR(EXACT(M70,Lookups!$A$62),EXACT(M70,Lookups!$A$63))</f>
        <v>0</v>
      </c>
      <c r="AV70" s="267">
        <f t="shared" si="22"/>
        <v>0</v>
      </c>
      <c r="AW70" s="267">
        <f>IFERROR(VLOOKUP(AH70,Lookups!A:B,2,0),0)</f>
        <v>0</v>
      </c>
      <c r="AX70" s="267">
        <f t="shared" si="23"/>
        <v>0</v>
      </c>
      <c r="AY70" s="92">
        <f t="shared" ca="1" si="24"/>
        <v>0</v>
      </c>
      <c r="AZ70" s="92">
        <f t="shared" si="5"/>
        <v>0</v>
      </c>
      <c r="BA70" s="92">
        <f t="shared" si="25"/>
        <v>0.504</v>
      </c>
      <c r="BB70" s="92">
        <f t="shared" si="26"/>
        <v>0.38900000000000001</v>
      </c>
      <c r="BC70" s="92">
        <v>0.13800000000000001</v>
      </c>
      <c r="BD70" s="92">
        <v>0.13400000000000001</v>
      </c>
      <c r="BE70" s="92">
        <f t="shared" si="6"/>
        <v>0</v>
      </c>
      <c r="BF70" s="92">
        <f t="shared" si="27"/>
        <v>0</v>
      </c>
    </row>
    <row r="71" spans="1:58" x14ac:dyDescent="0.35">
      <c r="A71" s="26"/>
      <c r="B71" s="76"/>
      <c r="C71" s="59"/>
      <c r="D71" s="468"/>
      <c r="E71" s="469"/>
      <c r="F71" s="237" t="str">
        <f ca="1">IFERROR(OFFSET(INDEX(INDIRECT(VLOOKUP($C71,Lighting_Type_Exist_lu,2,0)),MATCH(Lighting!$D71,INDIRECT(VLOOKUP($C71,Lighting_Type_Exist_lu,2,0)),0),1),0,2),"")</f>
        <v/>
      </c>
      <c r="G71" s="61" t="s">
        <v>84</v>
      </c>
      <c r="H71" s="74"/>
      <c r="I71" s="238" t="str">
        <f>IF(J71="","",VLOOKUP(J71,SKU!E:M,9,0))</f>
        <v/>
      </c>
      <c r="J71" s="64"/>
      <c r="K71" s="260" t="str">
        <f>IF(J71="","",VLOOKUP(J71,SKU!E:M,2,0))</f>
        <v/>
      </c>
      <c r="L71" s="239" t="str">
        <f>IF(J71="","",VLOOKUP(J71,SKU!E:M,6,0))</f>
        <v/>
      </c>
      <c r="M71" s="135" t="s">
        <v>84</v>
      </c>
      <c r="N71" s="28">
        <f t="shared" si="0"/>
        <v>0</v>
      </c>
      <c r="O71" s="20">
        <f t="shared" si="1"/>
        <v>0</v>
      </c>
      <c r="P71" s="71">
        <f t="shared" ca="1" si="7"/>
        <v>0</v>
      </c>
      <c r="Q71" s="71">
        <f>IFERROR((($H71*$L71*$N71)-($H71*$L71*$O71))/1000,0)*(1-EXACT(M71,Lookups!$A$62))*(1-EXACT(M71,Lookups!$A$63))</f>
        <v>0</v>
      </c>
      <c r="R71" s="71">
        <f t="shared" ca="1" si="8"/>
        <v>0</v>
      </c>
      <c r="S71" s="71">
        <f t="shared" ca="1" si="9"/>
        <v>0</v>
      </c>
      <c r="T71" s="71">
        <f t="shared" si="10"/>
        <v>0</v>
      </c>
      <c r="U71" s="356">
        <f t="shared" ca="1" si="11"/>
        <v>0</v>
      </c>
      <c r="V71" s="356">
        <f t="shared" ca="1" si="12"/>
        <v>0</v>
      </c>
      <c r="W71" s="356">
        <f t="shared" si="13"/>
        <v>0</v>
      </c>
      <c r="X71" s="356">
        <f t="shared" si="14"/>
        <v>0</v>
      </c>
      <c r="Y71" s="72">
        <f>IF(AV71&gt;0,"NEEDED",IFERROR(IF('Project Summary'!$C$11="NH",(VLOOKUP(AH71,Lighting_All,6,0)+AO71),(VLOOKUP(AH71,Lighting_All,4,0)+AO71)),0)*H71)</f>
        <v>0</v>
      </c>
      <c r="Z71" s="261" t="str">
        <f t="shared" ca="1" si="15"/>
        <v/>
      </c>
      <c r="AA71" s="73">
        <f t="shared" ca="1" si="2"/>
        <v>0</v>
      </c>
      <c r="AC71" s="28" t="str">
        <f ca="1">IFERROR(OFFSET(INDEX(INDIRECT(VLOOKUP($C71,Lighting_Type_Exist_lu,2,0)),MATCH(Lighting!$D71,INDIRECT(VLOOKUP($C71,Lighting_Type_Exist_lu,2,0)),0),1),0,1),"")</f>
        <v/>
      </c>
      <c r="AD71" s="7" t="str">
        <f ca="1">IFERROR(OFFSET(INDEX(INDIRECT(VLOOKUP($C71,Lighting_Type_Exist_lu,2,0)),MATCH(Lighting!$D71,INDIRECT(VLOOKUP($C71,Lighting_Type_Exist_lu,2,0)),0),1),0,3),"")</f>
        <v/>
      </c>
      <c r="AE71" s="40" t="str">
        <f ca="1">IFERROR(OFFSET(INDEX(INDIRECT(VLOOKUP($C71,Lighting_Type_Exist_lu,2,0)),MATCH(Lighting!$D71,INDIRECT(VLOOKUP($C71,Lighting_Type_Exist_lu,2,0)),0),1),0,4),"")</f>
        <v/>
      </c>
      <c r="AF71" s="262">
        <f t="shared" ca="1" si="16"/>
        <v>0</v>
      </c>
      <c r="AH71" s="263" t="str">
        <f>IF(J71="","",VLOOKUP(J71,SKU!E:M,3,0))</f>
        <v/>
      </c>
      <c r="AI71" s="263">
        <f>_xlfn.IFNA(IF('Project Summary'!$C$11="NH",VLOOKUP(AH71,Lighting_All,5,0),VLOOKUP(AH71,Lighting_All,3,0)),"")</f>
        <v>0</v>
      </c>
      <c r="AJ71" s="264" t="str">
        <f t="shared" si="3"/>
        <v>NA</v>
      </c>
      <c r="AK71" s="265">
        <f>IFERROR(VLOOKUP(J71,SKU!E:L,7,),0)</f>
        <v>0</v>
      </c>
      <c r="AL71" s="92" t="str">
        <f>IFERROR(IF(J71="","",(VLOOKUP(AH71,Lookups!A:G,7,0)*H71)),"")</f>
        <v/>
      </c>
      <c r="AM71" s="92">
        <f t="shared" ca="1" si="17"/>
        <v>0</v>
      </c>
      <c r="AN71" s="92">
        <f t="shared" ca="1" si="18"/>
        <v>0</v>
      </c>
      <c r="AO71" s="92">
        <f>(1-EXACT(G71,M71))*IFERROR(IF('Project Summary'!$C$11="NH",VLOOKUP(M71,Lighting_All,6,0),VLOOKUP(M71,Lighting_All,4,0)),0)*(Q71&gt;0)*(1-EXACT(M71,Lookups!$A$62))*(1-EXACT(M71,Lookups!$A$63))</f>
        <v>0</v>
      </c>
      <c r="AP71" s="92">
        <f t="shared" si="4"/>
        <v>0</v>
      </c>
      <c r="AQ71" s="92" t="str">
        <f t="shared" ca="1" si="19"/>
        <v/>
      </c>
      <c r="AR71" s="92" t="str">
        <f ca="1">_xlfn.IFNA(VLOOKUP(AQ71,Recycling!$S$10:$T$35,2,0),"")</f>
        <v/>
      </c>
      <c r="AS71" s="266">
        <f t="shared" si="20"/>
        <v>0</v>
      </c>
      <c r="AT71" s="92">
        <f t="shared" si="21"/>
        <v>0</v>
      </c>
      <c r="AU71" s="92">
        <f>EXACT(G71,"None")*OR(EXACT(M71,Lookups!$A$62),EXACT(M71,Lookups!$A$63))</f>
        <v>0</v>
      </c>
      <c r="AV71" s="267">
        <f t="shared" si="22"/>
        <v>0</v>
      </c>
      <c r="AW71" s="267">
        <f>IFERROR(VLOOKUP(AH71,Lookups!A:B,2,0),0)</f>
        <v>0</v>
      </c>
      <c r="AX71" s="267">
        <f t="shared" si="23"/>
        <v>0</v>
      </c>
      <c r="AY71" s="92">
        <f t="shared" ca="1" si="24"/>
        <v>0</v>
      </c>
      <c r="AZ71" s="92">
        <f t="shared" si="5"/>
        <v>0</v>
      </c>
      <c r="BA71" s="92">
        <f t="shared" si="25"/>
        <v>0.504</v>
      </c>
      <c r="BB71" s="92">
        <f t="shared" si="26"/>
        <v>0.38900000000000001</v>
      </c>
      <c r="BC71" s="92">
        <v>0.13800000000000001</v>
      </c>
      <c r="BD71" s="92">
        <v>0.13400000000000001</v>
      </c>
      <c r="BE71" s="92">
        <f t="shared" si="6"/>
        <v>0</v>
      </c>
      <c r="BF71" s="92">
        <f t="shared" si="27"/>
        <v>0</v>
      </c>
    </row>
    <row r="72" spans="1:58" x14ac:dyDescent="0.35">
      <c r="A72" s="26"/>
      <c r="B72" s="76"/>
      <c r="C72" s="59"/>
      <c r="D72" s="468"/>
      <c r="E72" s="469"/>
      <c r="F72" s="237" t="str">
        <f ca="1">IFERROR(OFFSET(INDEX(INDIRECT(VLOOKUP($C72,Lighting_Type_Exist_lu,2,0)),MATCH(Lighting!$D72,INDIRECT(VLOOKUP($C72,Lighting_Type_Exist_lu,2,0)),0),1),0,2),"")</f>
        <v/>
      </c>
      <c r="G72" s="61" t="s">
        <v>84</v>
      </c>
      <c r="H72" s="74"/>
      <c r="I72" s="238" t="str">
        <f>IF(J72="","",VLOOKUP(J72,SKU!E:M,9,0))</f>
        <v/>
      </c>
      <c r="J72" s="64"/>
      <c r="K72" s="260" t="str">
        <f>IF(J72="","",VLOOKUP(J72,SKU!E:M,2,0))</f>
        <v/>
      </c>
      <c r="L72" s="239" t="str">
        <f>IF(J72="","",VLOOKUP(J72,SKU!E:M,6,0))</f>
        <v/>
      </c>
      <c r="M72" s="135" t="s">
        <v>84</v>
      </c>
      <c r="N72" s="28">
        <f t="shared" si="0"/>
        <v>0</v>
      </c>
      <c r="O72" s="20">
        <f t="shared" si="1"/>
        <v>0</v>
      </c>
      <c r="P72" s="71">
        <f t="shared" ca="1" si="7"/>
        <v>0</v>
      </c>
      <c r="Q72" s="71">
        <f>IFERROR((($H72*$L72*$N72)-($H72*$L72*$O72))/1000,0)*(1-EXACT(M72,Lookups!$A$62))*(1-EXACT(M72,Lookups!$A$63))</f>
        <v>0</v>
      </c>
      <c r="R72" s="71">
        <f t="shared" ca="1" si="8"/>
        <v>0</v>
      </c>
      <c r="S72" s="71">
        <f t="shared" ca="1" si="9"/>
        <v>0</v>
      </c>
      <c r="T72" s="71">
        <f t="shared" si="10"/>
        <v>0</v>
      </c>
      <c r="U72" s="356">
        <f t="shared" ca="1" si="11"/>
        <v>0</v>
      </c>
      <c r="V72" s="356">
        <f t="shared" ca="1" si="12"/>
        <v>0</v>
      </c>
      <c r="W72" s="356">
        <f t="shared" si="13"/>
        <v>0</v>
      </c>
      <c r="X72" s="356">
        <f t="shared" si="14"/>
        <v>0</v>
      </c>
      <c r="Y72" s="72">
        <f>IF(AV72&gt;0,"NEEDED",IFERROR(IF('Project Summary'!$C$11="NH",(VLOOKUP(AH72,Lighting_All,6,0)+AO72),(VLOOKUP(AH72,Lighting_All,4,0)+AO72)),0)*H72)</f>
        <v>0</v>
      </c>
      <c r="Z72" s="261" t="str">
        <f t="shared" ca="1" si="15"/>
        <v/>
      </c>
      <c r="AA72" s="73">
        <f t="shared" ca="1" si="2"/>
        <v>0</v>
      </c>
      <c r="AC72" s="28" t="str">
        <f ca="1">IFERROR(OFFSET(INDEX(INDIRECT(VLOOKUP($C72,Lighting_Type_Exist_lu,2,0)),MATCH(Lighting!$D72,INDIRECT(VLOOKUP($C72,Lighting_Type_Exist_lu,2,0)),0),1),0,1),"")</f>
        <v/>
      </c>
      <c r="AD72" s="7" t="str">
        <f ca="1">IFERROR(OFFSET(INDEX(INDIRECT(VLOOKUP($C72,Lighting_Type_Exist_lu,2,0)),MATCH(Lighting!$D72,INDIRECT(VLOOKUP($C72,Lighting_Type_Exist_lu,2,0)),0),1),0,3),"")</f>
        <v/>
      </c>
      <c r="AE72" s="40" t="str">
        <f ca="1">IFERROR(OFFSET(INDEX(INDIRECT(VLOOKUP($C72,Lighting_Type_Exist_lu,2,0)),MATCH(Lighting!$D72,INDIRECT(VLOOKUP($C72,Lighting_Type_Exist_lu,2,0)),0),1),0,4),"")</f>
        <v/>
      </c>
      <c r="AF72" s="262">
        <f t="shared" ca="1" si="16"/>
        <v>0</v>
      </c>
      <c r="AH72" s="263" t="str">
        <f>IF(J72="","",VLOOKUP(J72,SKU!E:M,3,0))</f>
        <v/>
      </c>
      <c r="AI72" s="263">
        <f>_xlfn.IFNA(IF('Project Summary'!$C$11="NH",VLOOKUP(AH72,Lighting_All,5,0),VLOOKUP(AH72,Lighting_All,3,0)),"")</f>
        <v>0</v>
      </c>
      <c r="AJ72" s="264" t="str">
        <f t="shared" si="3"/>
        <v>NA</v>
      </c>
      <c r="AK72" s="265">
        <f>IFERROR(VLOOKUP(J72,SKU!E:L,7,),0)</f>
        <v>0</v>
      </c>
      <c r="AL72" s="92" t="str">
        <f>IFERROR(IF(J72="","",(VLOOKUP(AH72,Lookups!A:G,7,0)*H72)),"")</f>
        <v/>
      </c>
      <c r="AM72" s="92">
        <f t="shared" ca="1" si="17"/>
        <v>0</v>
      </c>
      <c r="AN72" s="92">
        <f t="shared" ca="1" si="18"/>
        <v>0</v>
      </c>
      <c r="AO72" s="92">
        <f>(1-EXACT(G72,M72))*IFERROR(IF('Project Summary'!$C$11="NH",VLOOKUP(M72,Lighting_All,6,0),VLOOKUP(M72,Lighting_All,4,0)),0)*(Q72&gt;0)*(1-EXACT(M72,Lookups!$A$62))*(1-EXACT(M72,Lookups!$A$63))</f>
        <v>0</v>
      </c>
      <c r="AP72" s="92">
        <f t="shared" si="4"/>
        <v>0</v>
      </c>
      <c r="AQ72" s="92" t="str">
        <f t="shared" ca="1" si="19"/>
        <v/>
      </c>
      <c r="AR72" s="92" t="str">
        <f ca="1">_xlfn.IFNA(VLOOKUP(AQ72,Recycling!$S$10:$T$35,2,0),"")</f>
        <v/>
      </c>
      <c r="AS72" s="266">
        <f t="shared" si="20"/>
        <v>0</v>
      </c>
      <c r="AT72" s="92">
        <f t="shared" si="21"/>
        <v>0</v>
      </c>
      <c r="AU72" s="92">
        <f>EXACT(G72,"None")*OR(EXACT(M72,Lookups!$A$62),EXACT(M72,Lookups!$A$63))</f>
        <v>0</v>
      </c>
      <c r="AV72" s="267">
        <f t="shared" si="22"/>
        <v>0</v>
      </c>
      <c r="AW72" s="267">
        <f>IFERROR(VLOOKUP(AH72,Lookups!A:B,2,0),0)</f>
        <v>0</v>
      </c>
      <c r="AX72" s="267">
        <f t="shared" si="23"/>
        <v>0</v>
      </c>
      <c r="AY72" s="92">
        <f t="shared" ca="1" si="24"/>
        <v>0</v>
      </c>
      <c r="AZ72" s="92">
        <f t="shared" si="5"/>
        <v>0</v>
      </c>
      <c r="BA72" s="92">
        <f t="shared" si="25"/>
        <v>0.504</v>
      </c>
      <c r="BB72" s="92">
        <f t="shared" si="26"/>
        <v>0.38900000000000001</v>
      </c>
      <c r="BC72" s="92">
        <v>0.13800000000000001</v>
      </c>
      <c r="BD72" s="92">
        <v>0.13400000000000001</v>
      </c>
      <c r="BE72" s="92">
        <f t="shared" si="6"/>
        <v>0</v>
      </c>
      <c r="BF72" s="92">
        <f t="shared" si="27"/>
        <v>0</v>
      </c>
    </row>
    <row r="73" spans="1:58" x14ac:dyDescent="0.35">
      <c r="A73" s="26"/>
      <c r="B73" s="76"/>
      <c r="C73" s="59"/>
      <c r="D73" s="468"/>
      <c r="E73" s="469"/>
      <c r="F73" s="237" t="str">
        <f ca="1">IFERROR(OFFSET(INDEX(INDIRECT(VLOOKUP($C73,Lighting_Type_Exist_lu,2,0)),MATCH(Lighting!$D73,INDIRECT(VLOOKUP($C73,Lighting_Type_Exist_lu,2,0)),0),1),0,2),"")</f>
        <v/>
      </c>
      <c r="G73" s="61" t="s">
        <v>84</v>
      </c>
      <c r="H73" s="74"/>
      <c r="I73" s="238" t="str">
        <f>IF(J73="","",VLOOKUP(J73,SKU!E:M,9,0))</f>
        <v/>
      </c>
      <c r="J73" s="64"/>
      <c r="K73" s="260" t="str">
        <f>IF(J73="","",VLOOKUP(J73,SKU!E:M,2,0))</f>
        <v/>
      </c>
      <c r="L73" s="239" t="str">
        <f>IF(J73="","",VLOOKUP(J73,SKU!E:M,6,0))</f>
        <v/>
      </c>
      <c r="M73" s="135" t="s">
        <v>84</v>
      </c>
      <c r="N73" s="28">
        <f t="shared" si="0"/>
        <v>0</v>
      </c>
      <c r="O73" s="20">
        <f t="shared" si="1"/>
        <v>0</v>
      </c>
      <c r="P73" s="71">
        <f t="shared" ca="1" si="7"/>
        <v>0</v>
      </c>
      <c r="Q73" s="71">
        <f>IFERROR((($H73*$L73*$N73)-($H73*$L73*$O73))/1000,0)*(1-EXACT(M73,Lookups!$A$62))*(1-EXACT(M73,Lookups!$A$63))</f>
        <v>0</v>
      </c>
      <c r="R73" s="71">
        <f t="shared" ca="1" si="8"/>
        <v>0</v>
      </c>
      <c r="S73" s="71">
        <f t="shared" ca="1" si="9"/>
        <v>0</v>
      </c>
      <c r="T73" s="71">
        <f t="shared" si="10"/>
        <v>0</v>
      </c>
      <c r="U73" s="356">
        <f t="shared" ca="1" si="11"/>
        <v>0</v>
      </c>
      <c r="V73" s="356">
        <f t="shared" ca="1" si="12"/>
        <v>0</v>
      </c>
      <c r="W73" s="356">
        <f t="shared" si="13"/>
        <v>0</v>
      </c>
      <c r="X73" s="356">
        <f t="shared" si="14"/>
        <v>0</v>
      </c>
      <c r="Y73" s="72">
        <f>IF(AV73&gt;0,"NEEDED",IFERROR(IF('Project Summary'!$C$11="NH",(VLOOKUP(AH73,Lighting_All,6,0)+AO73),(VLOOKUP(AH73,Lighting_All,4,0)+AO73)),0)*H73)</f>
        <v>0</v>
      </c>
      <c r="Z73" s="261" t="str">
        <f t="shared" ca="1" si="15"/>
        <v/>
      </c>
      <c r="AA73" s="73">
        <f t="shared" ca="1" si="2"/>
        <v>0</v>
      </c>
      <c r="AC73" s="28" t="str">
        <f ca="1">IFERROR(OFFSET(INDEX(INDIRECT(VLOOKUP($C73,Lighting_Type_Exist_lu,2,0)),MATCH(Lighting!$D73,INDIRECT(VLOOKUP($C73,Lighting_Type_Exist_lu,2,0)),0),1),0,1),"")</f>
        <v/>
      </c>
      <c r="AD73" s="7" t="str">
        <f ca="1">IFERROR(OFFSET(INDEX(INDIRECT(VLOOKUP($C73,Lighting_Type_Exist_lu,2,0)),MATCH(Lighting!$D73,INDIRECT(VLOOKUP($C73,Lighting_Type_Exist_lu,2,0)),0),1),0,3),"")</f>
        <v/>
      </c>
      <c r="AE73" s="40" t="str">
        <f ca="1">IFERROR(OFFSET(INDEX(INDIRECT(VLOOKUP($C73,Lighting_Type_Exist_lu,2,0)),MATCH(Lighting!$D73,INDIRECT(VLOOKUP($C73,Lighting_Type_Exist_lu,2,0)),0),1),0,4),"")</f>
        <v/>
      </c>
      <c r="AF73" s="262">
        <f t="shared" ca="1" si="16"/>
        <v>0</v>
      </c>
      <c r="AH73" s="263" t="str">
        <f>IF(J73="","",VLOOKUP(J73,SKU!E:M,3,0))</f>
        <v/>
      </c>
      <c r="AI73" s="263">
        <f>_xlfn.IFNA(IF('Project Summary'!$C$11="NH",VLOOKUP(AH73,Lighting_All,5,0),VLOOKUP(AH73,Lighting_All,3,0)),"")</f>
        <v>0</v>
      </c>
      <c r="AJ73" s="264" t="str">
        <f t="shared" si="3"/>
        <v>NA</v>
      </c>
      <c r="AK73" s="265">
        <f>IFERROR(VLOOKUP(J73,SKU!E:L,7,),0)</f>
        <v>0</v>
      </c>
      <c r="AL73" s="92" t="str">
        <f>IFERROR(IF(J73="","",(VLOOKUP(AH73,Lookups!A:G,7,0)*H73)),"")</f>
        <v/>
      </c>
      <c r="AM73" s="92">
        <f t="shared" ca="1" si="17"/>
        <v>0</v>
      </c>
      <c r="AN73" s="92">
        <f t="shared" ca="1" si="18"/>
        <v>0</v>
      </c>
      <c r="AO73" s="92">
        <f>(1-EXACT(G73,M73))*IFERROR(IF('Project Summary'!$C$11="NH",VLOOKUP(M73,Lighting_All,6,0),VLOOKUP(M73,Lighting_All,4,0)),0)*(Q73&gt;0)*(1-EXACT(M73,Lookups!$A$62))*(1-EXACT(M73,Lookups!$A$63))</f>
        <v>0</v>
      </c>
      <c r="AP73" s="92">
        <f t="shared" si="4"/>
        <v>0</v>
      </c>
      <c r="AQ73" s="92" t="str">
        <f t="shared" ca="1" si="19"/>
        <v/>
      </c>
      <c r="AR73" s="92" t="str">
        <f ca="1">_xlfn.IFNA(VLOOKUP(AQ73,Recycling!$S$10:$T$35,2,0),"")</f>
        <v/>
      </c>
      <c r="AS73" s="266">
        <f t="shared" si="20"/>
        <v>0</v>
      </c>
      <c r="AT73" s="92">
        <f t="shared" si="21"/>
        <v>0</v>
      </c>
      <c r="AU73" s="92">
        <f>EXACT(G73,"None")*OR(EXACT(M73,Lookups!$A$62),EXACT(M73,Lookups!$A$63))</f>
        <v>0</v>
      </c>
      <c r="AV73" s="267">
        <f t="shared" si="22"/>
        <v>0</v>
      </c>
      <c r="AW73" s="267">
        <f>IFERROR(VLOOKUP(AH73,Lookups!A:B,2,0),0)</f>
        <v>0</v>
      </c>
      <c r="AX73" s="267">
        <f t="shared" si="23"/>
        <v>0</v>
      </c>
      <c r="AY73" s="92">
        <f t="shared" ca="1" si="24"/>
        <v>0</v>
      </c>
      <c r="AZ73" s="92">
        <f t="shared" si="5"/>
        <v>0</v>
      </c>
      <c r="BA73" s="92">
        <f t="shared" si="25"/>
        <v>0.504</v>
      </c>
      <c r="BB73" s="92">
        <f t="shared" si="26"/>
        <v>0.38900000000000001</v>
      </c>
      <c r="BC73" s="92">
        <v>0.13800000000000001</v>
      </c>
      <c r="BD73" s="92">
        <v>0.13400000000000001</v>
      </c>
      <c r="BE73" s="92">
        <f t="shared" si="6"/>
        <v>0</v>
      </c>
      <c r="BF73" s="92">
        <f t="shared" si="27"/>
        <v>0</v>
      </c>
    </row>
    <row r="74" spans="1:58" x14ac:dyDescent="0.35">
      <c r="A74" s="26"/>
      <c r="B74" s="76"/>
      <c r="C74" s="59"/>
      <c r="D74" s="468"/>
      <c r="E74" s="469"/>
      <c r="F74" s="237" t="str">
        <f ca="1">IFERROR(OFFSET(INDEX(INDIRECT(VLOOKUP($C74,Lighting_Type_Exist_lu,2,0)),MATCH(Lighting!$D74,INDIRECT(VLOOKUP($C74,Lighting_Type_Exist_lu,2,0)),0),1),0,2),"")</f>
        <v/>
      </c>
      <c r="G74" s="61" t="s">
        <v>84</v>
      </c>
      <c r="H74" s="74"/>
      <c r="I74" s="238" t="str">
        <f>IF(J74="","",VLOOKUP(J74,SKU!E:M,9,0))</f>
        <v/>
      </c>
      <c r="J74" s="64"/>
      <c r="K74" s="260" t="str">
        <f>IF(J74="","",VLOOKUP(J74,SKU!E:M,2,0))</f>
        <v/>
      </c>
      <c r="L74" s="239" t="str">
        <f>IF(J74="","",VLOOKUP(J74,SKU!E:M,6,0))</f>
        <v/>
      </c>
      <c r="M74" s="135" t="s">
        <v>84</v>
      </c>
      <c r="N74" s="28">
        <f t="shared" si="0"/>
        <v>0</v>
      </c>
      <c r="O74" s="20">
        <f t="shared" si="1"/>
        <v>0</v>
      </c>
      <c r="P74" s="71">
        <f t="shared" ca="1" si="7"/>
        <v>0</v>
      </c>
      <c r="Q74" s="71">
        <f>IFERROR((($H74*$L74*$N74)-($H74*$L74*$O74))/1000,0)*(1-EXACT(M74,Lookups!$A$62))*(1-EXACT(M74,Lookups!$A$63))</f>
        <v>0</v>
      </c>
      <c r="R74" s="71">
        <f t="shared" ca="1" si="8"/>
        <v>0</v>
      </c>
      <c r="S74" s="71">
        <f t="shared" ca="1" si="9"/>
        <v>0</v>
      </c>
      <c r="T74" s="71">
        <f t="shared" si="10"/>
        <v>0</v>
      </c>
      <c r="U74" s="356">
        <f t="shared" ca="1" si="11"/>
        <v>0</v>
      </c>
      <c r="V74" s="356">
        <f t="shared" ca="1" si="12"/>
        <v>0</v>
      </c>
      <c r="W74" s="356">
        <f t="shared" si="13"/>
        <v>0</v>
      </c>
      <c r="X74" s="356">
        <f t="shared" si="14"/>
        <v>0</v>
      </c>
      <c r="Y74" s="72">
        <f>IF(AV74&gt;0,"NEEDED",IFERROR(IF('Project Summary'!$C$11="NH",(VLOOKUP(AH74,Lighting_All,6,0)+AO74),(VLOOKUP(AH74,Lighting_All,4,0)+AO74)),0)*H74)</f>
        <v>0</v>
      </c>
      <c r="Z74" s="261" t="str">
        <f t="shared" ca="1" si="15"/>
        <v/>
      </c>
      <c r="AA74" s="73">
        <f t="shared" ref="AA74:AA137" ca="1" si="28">IFERROR(Y74/R74,0)</f>
        <v>0</v>
      </c>
      <c r="AC74" s="28" t="str">
        <f ca="1">IFERROR(OFFSET(INDEX(INDIRECT(VLOOKUP($C74,Lighting_Type_Exist_lu,2,0)),MATCH(Lighting!$D74,INDIRECT(VLOOKUP($C74,Lighting_Type_Exist_lu,2,0)),0),1),0,1),"")</f>
        <v/>
      </c>
      <c r="AD74" s="7" t="str">
        <f ca="1">IFERROR(OFFSET(INDEX(INDIRECT(VLOOKUP($C74,Lighting_Type_Exist_lu,2,0)),MATCH(Lighting!$D74,INDIRECT(VLOOKUP($C74,Lighting_Type_Exist_lu,2,0)),0),1),0,3),"")</f>
        <v/>
      </c>
      <c r="AE74" s="40" t="str">
        <f ca="1">IFERROR(OFFSET(INDEX(INDIRECT(VLOOKUP($C74,Lighting_Type_Exist_lu,2,0)),MATCH(Lighting!$D74,INDIRECT(VLOOKUP($C74,Lighting_Type_Exist_lu,2,0)),0),1),0,4),"")</f>
        <v/>
      </c>
      <c r="AF74" s="262">
        <f t="shared" ca="1" si="16"/>
        <v>0</v>
      </c>
      <c r="AH74" s="263" t="str">
        <f>IF(J74="","",VLOOKUP(J74,SKU!E:M,3,0))</f>
        <v/>
      </c>
      <c r="AI74" s="263">
        <f>_xlfn.IFNA(IF('Project Summary'!$C$11="NH",VLOOKUP(AH74,Lighting_All,5,0),VLOOKUP(AH74,Lighting_All,3,0)),"")</f>
        <v>0</v>
      </c>
      <c r="AJ74" s="264" t="str">
        <f t="shared" si="3"/>
        <v>NA</v>
      </c>
      <c r="AK74" s="265">
        <f>IFERROR(VLOOKUP(J74,SKU!E:L,7,),0)</f>
        <v>0</v>
      </c>
      <c r="AL74" s="92" t="str">
        <f>IFERROR(IF(J74="","",(VLOOKUP(AH74,Lookups!A:G,7,0)*H74)),"")</f>
        <v/>
      </c>
      <c r="AM74" s="92">
        <f t="shared" ca="1" si="17"/>
        <v>0</v>
      </c>
      <c r="AN74" s="92">
        <f t="shared" ca="1" si="18"/>
        <v>0</v>
      </c>
      <c r="AO74" s="92">
        <f>(1-EXACT(G74,M74))*IFERROR(IF('Project Summary'!$C$11="NH",VLOOKUP(M74,Lighting_All,6,0),VLOOKUP(M74,Lighting_All,4,0)),0)*(Q74&gt;0)*(1-EXACT(M74,Lookups!$A$62))*(1-EXACT(M74,Lookups!$A$63))</f>
        <v>0</v>
      </c>
      <c r="AP74" s="92">
        <f t="shared" si="4"/>
        <v>0</v>
      </c>
      <c r="AQ74" s="92" t="str">
        <f t="shared" ca="1" si="19"/>
        <v/>
      </c>
      <c r="AR74" s="92" t="str">
        <f ca="1">_xlfn.IFNA(VLOOKUP(AQ74,Recycling!$S$10:$T$35,2,0),"")</f>
        <v/>
      </c>
      <c r="AS74" s="266">
        <f t="shared" si="20"/>
        <v>0</v>
      </c>
      <c r="AT74" s="92">
        <f t="shared" si="21"/>
        <v>0</v>
      </c>
      <c r="AU74" s="92">
        <f>EXACT(G74,"None")*OR(EXACT(M74,Lookups!$A$62),EXACT(M74,Lookups!$A$63))</f>
        <v>0</v>
      </c>
      <c r="AV74" s="267">
        <f t="shared" si="22"/>
        <v>0</v>
      </c>
      <c r="AW74" s="267">
        <f>IFERROR(VLOOKUP(AH74,Lookups!A:B,2,0),0)</f>
        <v>0</v>
      </c>
      <c r="AX74" s="267">
        <f t="shared" si="23"/>
        <v>0</v>
      </c>
      <c r="AY74" s="92">
        <f t="shared" ca="1" si="24"/>
        <v>0</v>
      </c>
      <c r="AZ74" s="92">
        <f t="shared" si="5"/>
        <v>0</v>
      </c>
      <c r="BA74" s="92">
        <f t="shared" si="25"/>
        <v>0.504</v>
      </c>
      <c r="BB74" s="92">
        <f t="shared" si="26"/>
        <v>0.38900000000000001</v>
      </c>
      <c r="BC74" s="92">
        <v>0.13800000000000001</v>
      </c>
      <c r="BD74" s="92">
        <v>0.13400000000000001</v>
      </c>
      <c r="BE74" s="92">
        <f t="shared" si="6"/>
        <v>0</v>
      </c>
      <c r="BF74" s="92">
        <f t="shared" si="27"/>
        <v>0</v>
      </c>
    </row>
    <row r="75" spans="1:58" x14ac:dyDescent="0.35">
      <c r="A75" s="26"/>
      <c r="B75" s="76"/>
      <c r="C75" s="59"/>
      <c r="D75" s="468"/>
      <c r="E75" s="469"/>
      <c r="F75" s="237" t="str">
        <f ca="1">IFERROR(OFFSET(INDEX(INDIRECT(VLOOKUP($C75,Lighting_Type_Exist_lu,2,0)),MATCH(Lighting!$D75,INDIRECT(VLOOKUP($C75,Lighting_Type_Exist_lu,2,0)),0),1),0,2),"")</f>
        <v/>
      </c>
      <c r="G75" s="61" t="s">
        <v>84</v>
      </c>
      <c r="H75" s="74"/>
      <c r="I75" s="238" t="str">
        <f>IF(J75="","",VLOOKUP(J75,SKU!E:M,9,0))</f>
        <v/>
      </c>
      <c r="J75" s="64"/>
      <c r="K75" s="260" t="str">
        <f>IF(J75="","",VLOOKUP(J75,SKU!E:M,2,0))</f>
        <v/>
      </c>
      <c r="L75" s="239" t="str">
        <f>IF(J75="","",VLOOKUP(J75,SKU!E:M,6,0))</f>
        <v/>
      </c>
      <c r="M75" s="135" t="s">
        <v>84</v>
      </c>
      <c r="N75" s="28">
        <f t="shared" si="0"/>
        <v>0</v>
      </c>
      <c r="O75" s="20">
        <f t="shared" si="1"/>
        <v>0</v>
      </c>
      <c r="P75" s="71">
        <f t="shared" ca="1" si="7"/>
        <v>0</v>
      </c>
      <c r="Q75" s="71">
        <f>IFERROR((($H75*$L75*$N75)-($H75*$L75*$O75))/1000,0)*(1-EXACT(M75,Lookups!$A$62))*(1-EXACT(M75,Lookups!$A$63))</f>
        <v>0</v>
      </c>
      <c r="R75" s="71">
        <f t="shared" ca="1" si="8"/>
        <v>0</v>
      </c>
      <c r="S75" s="71">
        <f t="shared" ca="1" si="9"/>
        <v>0</v>
      </c>
      <c r="T75" s="71">
        <f t="shared" si="10"/>
        <v>0</v>
      </c>
      <c r="U75" s="356">
        <f t="shared" ca="1" si="11"/>
        <v>0</v>
      </c>
      <c r="V75" s="356">
        <f t="shared" ca="1" si="12"/>
        <v>0</v>
      </c>
      <c r="W75" s="356">
        <f t="shared" si="13"/>
        <v>0</v>
      </c>
      <c r="X75" s="356">
        <f t="shared" si="14"/>
        <v>0</v>
      </c>
      <c r="Y75" s="72">
        <f>IF(AV75&gt;0,"NEEDED",IFERROR(IF('Project Summary'!$C$11="NH",(VLOOKUP(AH75,Lighting_All,6,0)+AO75),(VLOOKUP(AH75,Lighting_All,4,0)+AO75)),0)*H75)</f>
        <v>0</v>
      </c>
      <c r="Z75" s="261" t="str">
        <f t="shared" ca="1" si="15"/>
        <v/>
      </c>
      <c r="AA75" s="73">
        <f t="shared" ca="1" si="28"/>
        <v>0</v>
      </c>
      <c r="AC75" s="28" t="str">
        <f ca="1">IFERROR(OFFSET(INDEX(INDIRECT(VLOOKUP($C75,Lighting_Type_Exist_lu,2,0)),MATCH(Lighting!$D75,INDIRECT(VLOOKUP($C75,Lighting_Type_Exist_lu,2,0)),0),1),0,1),"")</f>
        <v/>
      </c>
      <c r="AD75" s="7" t="str">
        <f ca="1">IFERROR(OFFSET(INDEX(INDIRECT(VLOOKUP($C75,Lighting_Type_Exist_lu,2,0)),MATCH(Lighting!$D75,INDIRECT(VLOOKUP($C75,Lighting_Type_Exist_lu,2,0)),0),1),0,3),"")</f>
        <v/>
      </c>
      <c r="AE75" s="40" t="str">
        <f ca="1">IFERROR(OFFSET(INDEX(INDIRECT(VLOOKUP($C75,Lighting_Type_Exist_lu,2,0)),MATCH(Lighting!$D75,INDIRECT(VLOOKUP($C75,Lighting_Type_Exist_lu,2,0)),0),1),0,4),"")</f>
        <v/>
      </c>
      <c r="AF75" s="262">
        <f t="shared" ca="1" si="16"/>
        <v>0</v>
      </c>
      <c r="AH75" s="263" t="str">
        <f>IF(J75="","",VLOOKUP(J75,SKU!E:M,3,0))</f>
        <v/>
      </c>
      <c r="AI75" s="263">
        <f>_xlfn.IFNA(IF('Project Summary'!$C$11="NH",VLOOKUP(AH75,Lighting_All,5,0),VLOOKUP(AH75,Lighting_All,3,0)),"")</f>
        <v>0</v>
      </c>
      <c r="AJ75" s="264" t="str">
        <f t="shared" si="3"/>
        <v>NA</v>
      </c>
      <c r="AK75" s="265">
        <f>IFERROR(VLOOKUP(J75,SKU!E:L,7,),0)</f>
        <v>0</v>
      </c>
      <c r="AL75" s="92" t="str">
        <f>IFERROR(IF(J75="","",(VLOOKUP(AH75,Lookups!A:G,7,0)*H75)),"")</f>
        <v/>
      </c>
      <c r="AM75" s="92">
        <f t="shared" ca="1" si="17"/>
        <v>0</v>
      </c>
      <c r="AN75" s="92">
        <f t="shared" ca="1" si="18"/>
        <v>0</v>
      </c>
      <c r="AO75" s="92">
        <f>(1-EXACT(G75,M75))*IFERROR(IF('Project Summary'!$C$11="NH",VLOOKUP(M75,Lighting_All,6,0),VLOOKUP(M75,Lighting_All,4,0)),0)*(Q75&gt;0)*(1-EXACT(M75,Lookups!$A$62))*(1-EXACT(M75,Lookups!$A$63))</f>
        <v>0</v>
      </c>
      <c r="AP75" s="92">
        <f t="shared" si="4"/>
        <v>0</v>
      </c>
      <c r="AQ75" s="92" t="str">
        <f t="shared" ca="1" si="19"/>
        <v/>
      </c>
      <c r="AR75" s="92" t="str">
        <f ca="1">_xlfn.IFNA(VLOOKUP(AQ75,Recycling!$S$10:$T$35,2,0),"")</f>
        <v/>
      </c>
      <c r="AS75" s="266">
        <f t="shared" si="20"/>
        <v>0</v>
      </c>
      <c r="AT75" s="92">
        <f t="shared" si="21"/>
        <v>0</v>
      </c>
      <c r="AU75" s="92">
        <f>EXACT(G75,"None")*OR(EXACT(M75,Lookups!$A$62),EXACT(M75,Lookups!$A$63))</f>
        <v>0</v>
      </c>
      <c r="AV75" s="267">
        <f t="shared" si="22"/>
        <v>0</v>
      </c>
      <c r="AW75" s="267">
        <f>IFERROR(VLOOKUP(AH75,Lookups!A:B,2,0),0)</f>
        <v>0</v>
      </c>
      <c r="AX75" s="267">
        <f t="shared" si="23"/>
        <v>0</v>
      </c>
      <c r="AY75" s="92">
        <f t="shared" ca="1" si="24"/>
        <v>0</v>
      </c>
      <c r="AZ75" s="92">
        <f t="shared" si="5"/>
        <v>0</v>
      </c>
      <c r="BA75" s="92">
        <f t="shared" si="25"/>
        <v>0.504</v>
      </c>
      <c r="BB75" s="92">
        <f t="shared" si="26"/>
        <v>0.38900000000000001</v>
      </c>
      <c r="BC75" s="92">
        <v>0.13800000000000001</v>
      </c>
      <c r="BD75" s="92">
        <v>0.13400000000000001</v>
      </c>
      <c r="BE75" s="92">
        <f t="shared" si="6"/>
        <v>0</v>
      </c>
      <c r="BF75" s="92">
        <f t="shared" si="27"/>
        <v>0</v>
      </c>
    </row>
    <row r="76" spans="1:58" x14ac:dyDescent="0.35">
      <c r="A76" s="26"/>
      <c r="B76" s="76"/>
      <c r="C76" s="59"/>
      <c r="D76" s="468"/>
      <c r="E76" s="469"/>
      <c r="F76" s="237" t="str">
        <f ca="1">IFERROR(OFFSET(INDEX(INDIRECT(VLOOKUP($C76,Lighting_Type_Exist_lu,2,0)),MATCH(Lighting!$D76,INDIRECT(VLOOKUP($C76,Lighting_Type_Exist_lu,2,0)),0),1),0,2),"")</f>
        <v/>
      </c>
      <c r="G76" s="61" t="s">
        <v>84</v>
      </c>
      <c r="H76" s="74"/>
      <c r="I76" s="238" t="str">
        <f>IF(J76="","",VLOOKUP(J76,SKU!E:M,9,0))</f>
        <v/>
      </c>
      <c r="J76" s="64"/>
      <c r="K76" s="260" t="str">
        <f>IF(J76="","",VLOOKUP(J76,SKU!E:M,2,0))</f>
        <v/>
      </c>
      <c r="L76" s="239" t="str">
        <f>IF(J76="","",VLOOKUP(J76,SKU!E:M,6,0))</f>
        <v/>
      </c>
      <c r="M76" s="135" t="s">
        <v>84</v>
      </c>
      <c r="N76" s="28">
        <f t="shared" ref="N76:N139" si="29">IFERROR($N$9*VLOOKUP(G76,Sensor_Type_lu,3,0),$N$9)</f>
        <v>0</v>
      </c>
      <c r="O76" s="20">
        <f t="shared" ref="O76:O139" si="30">IFERROR($N$9*VLOOKUP(M76,Sensor_Type_lu,3,0),N76)</f>
        <v>0</v>
      </c>
      <c r="P76" s="71">
        <f t="shared" ca="1" si="7"/>
        <v>0</v>
      </c>
      <c r="Q76" s="71">
        <f>IFERROR((($H76*$L76*$N76)-($H76*$L76*$O76))/1000,0)*(1-EXACT(M76,Lookups!$A$62))*(1-EXACT(M76,Lookups!$A$63))</f>
        <v>0</v>
      </c>
      <c r="R76" s="71">
        <f t="shared" ca="1" si="8"/>
        <v>0</v>
      </c>
      <c r="S76" s="71">
        <f t="shared" ca="1" si="9"/>
        <v>0</v>
      </c>
      <c r="T76" s="71">
        <f t="shared" si="10"/>
        <v>0</v>
      </c>
      <c r="U76" s="356">
        <f t="shared" ca="1" si="11"/>
        <v>0</v>
      </c>
      <c r="V76" s="356">
        <f t="shared" ca="1" si="12"/>
        <v>0</v>
      </c>
      <c r="W76" s="356">
        <f t="shared" si="13"/>
        <v>0</v>
      </c>
      <c r="X76" s="356">
        <f t="shared" si="14"/>
        <v>0</v>
      </c>
      <c r="Y76" s="72">
        <f>IF(AV76&gt;0,"NEEDED",IFERROR(IF('Project Summary'!$C$11="NH",(VLOOKUP(AH76,Lighting_All,6,0)+AO76),(VLOOKUP(AH76,Lighting_All,4,0)+AO76)),0)*H76)</f>
        <v>0</v>
      </c>
      <c r="Z76" s="261" t="str">
        <f t="shared" ca="1" si="15"/>
        <v/>
      </c>
      <c r="AA76" s="73">
        <f t="shared" ca="1" si="28"/>
        <v>0</v>
      </c>
      <c r="AC76" s="28" t="str">
        <f ca="1">IFERROR(OFFSET(INDEX(INDIRECT(VLOOKUP($C76,Lighting_Type_Exist_lu,2,0)),MATCH(Lighting!$D76,INDIRECT(VLOOKUP($C76,Lighting_Type_Exist_lu,2,0)),0),1),0,1),"")</f>
        <v/>
      </c>
      <c r="AD76" s="7" t="str">
        <f ca="1">IFERROR(OFFSET(INDEX(INDIRECT(VLOOKUP($C76,Lighting_Type_Exist_lu,2,0)),MATCH(Lighting!$D76,INDIRECT(VLOOKUP($C76,Lighting_Type_Exist_lu,2,0)),0),1),0,3),"")</f>
        <v/>
      </c>
      <c r="AE76" s="40" t="str">
        <f ca="1">IFERROR(OFFSET(INDEX(INDIRECT(VLOOKUP($C76,Lighting_Type_Exist_lu,2,0)),MATCH(Lighting!$D76,INDIRECT(VLOOKUP($C76,Lighting_Type_Exist_lu,2,0)),0),1),0,4),"")</f>
        <v/>
      </c>
      <c r="AF76" s="262">
        <f t="shared" ca="1" si="16"/>
        <v>0</v>
      </c>
      <c r="AH76" s="263" t="str">
        <f>IF(J76="","",VLOOKUP(J76,SKU!E:M,3,0))</f>
        <v/>
      </c>
      <c r="AI76" s="263">
        <f>_xlfn.IFNA(IF('Project Summary'!$C$11="NH",VLOOKUP(AH76,Lighting_All,5,0),VLOOKUP(AH76,Lighting_All,3,0)),"")</f>
        <v>0</v>
      </c>
      <c r="AJ76" s="264" t="str">
        <f t="shared" ref="AJ76:AJ139" si="31">_xlfn.IFNA(VLOOKUP(M76,Sensor_Type_lu,2,0),"")</f>
        <v>NA</v>
      </c>
      <c r="AK76" s="265">
        <f>IFERROR(VLOOKUP(J76,SKU!E:L,7,),0)</f>
        <v>0</v>
      </c>
      <c r="AL76" s="92" t="str">
        <f>IFERROR(IF(J76="","",(VLOOKUP(AH76,Lookups!A:G,7,0)*H76)),"")</f>
        <v/>
      </c>
      <c r="AM76" s="92">
        <f t="shared" ca="1" si="17"/>
        <v>0</v>
      </c>
      <c r="AN76" s="92">
        <f t="shared" ca="1" si="18"/>
        <v>0</v>
      </c>
      <c r="AO76" s="92">
        <f>(1-EXACT(G76,M76))*IFERROR(IF('Project Summary'!$C$11="NH",VLOOKUP(M76,Lighting_All,6,0),VLOOKUP(M76,Lighting_All,4,0)),0)*(Q76&gt;0)*(1-EXACT(M76,Lookups!$A$62))*(1-EXACT(M76,Lookups!$A$63))</f>
        <v>0</v>
      </c>
      <c r="AP76" s="92">
        <f t="shared" ref="AP76:AP139" si="32">IFERROR(VLOOKUP(M76,Lighting_All,7,0),0)</f>
        <v>0</v>
      </c>
      <c r="AQ76" s="92" t="str">
        <f t="shared" ca="1" si="19"/>
        <v/>
      </c>
      <c r="AR76" s="92" t="str">
        <f ca="1">_xlfn.IFNA(VLOOKUP(AQ76,Recycling!$S$10:$T$35,2,0),"")</f>
        <v/>
      </c>
      <c r="AS76" s="266">
        <f t="shared" si="20"/>
        <v>0</v>
      </c>
      <c r="AT76" s="92">
        <f t="shared" si="21"/>
        <v>0</v>
      </c>
      <c r="AU76" s="92">
        <f>EXACT(G76,"None")*OR(EXACT(M76,Lookups!$A$62),EXACT(M76,Lookups!$A$63))</f>
        <v>0</v>
      </c>
      <c r="AV76" s="267">
        <f t="shared" si="22"/>
        <v>0</v>
      </c>
      <c r="AW76" s="267">
        <f>IFERROR(VLOOKUP(AH76,Lookups!A:B,2,0),0)</f>
        <v>0</v>
      </c>
      <c r="AX76" s="267">
        <f t="shared" si="23"/>
        <v>0</v>
      </c>
      <c r="AY76" s="92">
        <f t="shared" ca="1" si="24"/>
        <v>0</v>
      </c>
      <c r="AZ76" s="92">
        <f t="shared" ref="AZ76:AZ139" si="33">IFERROR(1-VLOOKUP(M76,Sensor_Type_lu,3,0),0)</f>
        <v>0</v>
      </c>
      <c r="BA76" s="92">
        <f t="shared" si="25"/>
        <v>0.504</v>
      </c>
      <c r="BB76" s="92">
        <f t="shared" si="26"/>
        <v>0.38900000000000001</v>
      </c>
      <c r="BC76" s="92">
        <v>0.13800000000000001</v>
      </c>
      <c r="BD76" s="92">
        <v>0.13400000000000001</v>
      </c>
      <c r="BE76" s="92">
        <f t="shared" ref="BE76:BE139" si="34">IFERROR(VLOOKUP(AH76,Lighting_All,8,0),"")</f>
        <v>0</v>
      </c>
      <c r="BF76" s="92">
        <f t="shared" si="27"/>
        <v>0</v>
      </c>
    </row>
    <row r="77" spans="1:58" x14ac:dyDescent="0.35">
      <c r="A77" s="26"/>
      <c r="B77" s="76"/>
      <c r="C77" s="59"/>
      <c r="D77" s="468"/>
      <c r="E77" s="469"/>
      <c r="F77" s="237" t="str">
        <f ca="1">IFERROR(OFFSET(INDEX(INDIRECT(VLOOKUP($C77,Lighting_Type_Exist_lu,2,0)),MATCH(Lighting!$D77,INDIRECT(VLOOKUP($C77,Lighting_Type_Exist_lu,2,0)),0),1),0,2),"")</f>
        <v/>
      </c>
      <c r="G77" s="61" t="s">
        <v>84</v>
      </c>
      <c r="H77" s="74"/>
      <c r="I77" s="238" t="str">
        <f>IF(J77="","",VLOOKUP(J77,SKU!E:M,9,0))</f>
        <v/>
      </c>
      <c r="J77" s="64"/>
      <c r="K77" s="260" t="str">
        <f>IF(J77="","",VLOOKUP(J77,SKU!E:M,2,0))</f>
        <v/>
      </c>
      <c r="L77" s="239" t="str">
        <f>IF(J77="","",VLOOKUP(J77,SKU!E:M,6,0))</f>
        <v/>
      </c>
      <c r="M77" s="135" t="s">
        <v>84</v>
      </c>
      <c r="N77" s="28">
        <f t="shared" si="29"/>
        <v>0</v>
      </c>
      <c r="O77" s="20">
        <f t="shared" si="30"/>
        <v>0</v>
      </c>
      <c r="P77" s="71">
        <f t="shared" ref="P77:P140" ca="1" si="35">IF(AV77&gt;0,"ERROR",IFERROR((($B77*$F77*$N77)-($H77*$L77*$N77))/1000,0))</f>
        <v>0</v>
      </c>
      <c r="Q77" s="71">
        <f>IFERROR((($H77*$L77*$N77)-($H77*$L77*$O77))/1000,0)*(1-EXACT(M77,Lookups!$A$62))*(1-EXACT(M77,Lookups!$A$63))</f>
        <v>0</v>
      </c>
      <c r="R77" s="71">
        <f t="shared" ref="R77:R140" ca="1" si="36">IF(AV77&gt;0,"CONTROLS",P77+Q77)</f>
        <v>0</v>
      </c>
      <c r="S77" s="71">
        <f t="shared" ref="S77:S140" ca="1" si="37">IFERROR(P77*BE77,"")</f>
        <v>0</v>
      </c>
      <c r="T77" s="71">
        <f t="shared" ref="T77:T140" si="38">IFERROR(Q77*BF77,0)</f>
        <v>0</v>
      </c>
      <c r="U77" s="356">
        <f t="shared" ref="U77:U140" ca="1" si="39">IFERROR(($B77*$F77-$H77*$L77)*BA77/1000,0)</f>
        <v>0</v>
      </c>
      <c r="V77" s="356">
        <f t="shared" ref="V77:V140" ca="1" si="40">IFERROR(($B77*$F77-$H77*$L77)*BB77/1000,0)</f>
        <v>0</v>
      </c>
      <c r="W77" s="356">
        <f t="shared" ref="W77:W140" si="41">IFERROR($H77*$L77*BC77/1000,0)</f>
        <v>0</v>
      </c>
      <c r="X77" s="356">
        <f t="shared" ref="X77:X140" si="42">IFERROR($H77*$L77*BD77*AZ77/1000,0)</f>
        <v>0</v>
      </c>
      <c r="Y77" s="72">
        <f>IF(AV77&gt;0,"NEEDED",IFERROR(IF('Project Summary'!$C$11="NH",(VLOOKUP(AH77,Lighting_All,6,0)+AO77),(VLOOKUP(AH77,Lighting_All,4,0)+AO77)),0)*H77)</f>
        <v>0</v>
      </c>
      <c r="Z77" s="261" t="str">
        <f t="shared" ref="Z77:Z140" ca="1" si="43">IFERROR((($B77*$F77)-($H77*$L77))/$H77,"")</f>
        <v/>
      </c>
      <c r="AA77" s="73">
        <f t="shared" ca="1" si="28"/>
        <v>0</v>
      </c>
      <c r="AC77" s="28" t="str">
        <f ca="1">IFERROR(OFFSET(INDEX(INDIRECT(VLOOKUP($C77,Lighting_Type_Exist_lu,2,0)),MATCH(Lighting!$D77,INDIRECT(VLOOKUP($C77,Lighting_Type_Exist_lu,2,0)),0),1),0,1),"")</f>
        <v/>
      </c>
      <c r="AD77" s="7" t="str">
        <f ca="1">IFERROR(OFFSET(INDEX(INDIRECT(VLOOKUP($C77,Lighting_Type_Exist_lu,2,0)),MATCH(Lighting!$D77,INDIRECT(VLOOKUP($C77,Lighting_Type_Exist_lu,2,0)),0),1),0,3),"")</f>
        <v/>
      </c>
      <c r="AE77" s="40" t="str">
        <f ca="1">IFERROR(OFFSET(INDEX(INDIRECT(VLOOKUP($C77,Lighting_Type_Exist_lu,2,0)),MATCH(Lighting!$D77,INDIRECT(VLOOKUP($C77,Lighting_Type_Exist_lu,2,0)),0),1),0,4),"")</f>
        <v/>
      </c>
      <c r="AF77" s="262">
        <f t="shared" ref="AF77:AF140" ca="1" si="44">IFERROR((LEFT(AC77,2)/1)*B77,0)</f>
        <v>0</v>
      </c>
      <c r="AH77" s="263" t="str">
        <f>IF(J77="","",VLOOKUP(J77,SKU!E:M,3,0))</f>
        <v/>
      </c>
      <c r="AI77" s="263">
        <f>_xlfn.IFNA(IF('Project Summary'!$C$11="NH",VLOOKUP(AH77,Lighting_All,5,0),VLOOKUP(AH77,Lighting_All,3,0)),"")</f>
        <v>0</v>
      </c>
      <c r="AJ77" s="264" t="str">
        <f t="shared" si="31"/>
        <v>NA</v>
      </c>
      <c r="AK77" s="265">
        <f>IFERROR(VLOOKUP(J77,SKU!E:L,7,),0)</f>
        <v>0</v>
      </c>
      <c r="AL77" s="92" t="str">
        <f>IFERROR(IF(J77="","",(VLOOKUP(AH77,Lookups!A:G,7,0)*H77)),"")</f>
        <v/>
      </c>
      <c r="AM77" s="92">
        <f t="shared" ref="AM77:AM140" ca="1" si="45">IFERROR(Z77*H77,0)</f>
        <v>0</v>
      </c>
      <c r="AN77" s="92">
        <f t="shared" ref="AN77:AN140" ca="1" si="46">IFERROR(((B77*F77)-(H77*L77))-AL77,0)</f>
        <v>0</v>
      </c>
      <c r="AO77" s="92">
        <f>(1-EXACT(G77,M77))*IFERROR(IF('Project Summary'!$C$11="NH",VLOOKUP(M77,Lighting_All,6,0),VLOOKUP(M77,Lighting_All,4,0)),0)*(Q77&gt;0)*(1-EXACT(M77,Lookups!$A$62))*(1-EXACT(M77,Lookups!$A$63))</f>
        <v>0</v>
      </c>
      <c r="AP77" s="92">
        <f t="shared" si="32"/>
        <v>0</v>
      </c>
      <c r="AQ77" s="92" t="str">
        <f t="shared" ref="AQ77:AQ140" ca="1" si="47">RIGHT(AC77,3)</f>
        <v/>
      </c>
      <c r="AR77" s="92" t="str">
        <f ca="1">_xlfn.IFNA(VLOOKUP(AQ77,Recycling!$S$10:$T$35,2,0),"")</f>
        <v/>
      </c>
      <c r="AS77" s="266">
        <f t="shared" ref="AS77:AS140" si="48">B77-AT77</f>
        <v>0</v>
      </c>
      <c r="AT77" s="92">
        <f t="shared" ref="AT77:AT140" si="49">IFERROR(IF(I77="Linear",IF($AL77/H77=10,H77,0),0),0)</f>
        <v>0</v>
      </c>
      <c r="AU77" s="92">
        <f>EXACT(G77,"None")*OR(EXACT(M77,Lookups!$A$62),EXACT(M77,Lookups!$A$63))</f>
        <v>0</v>
      </c>
      <c r="AV77" s="267">
        <f t="shared" ref="AV77:AV140" si="50">EXACT(G77,"")+AND(EXACT(M77,""))</f>
        <v>0</v>
      </c>
      <c r="AW77" s="267">
        <f>IFERROR(VLOOKUP(AH77,Lookups!A:B,2,0),0)</f>
        <v>0</v>
      </c>
      <c r="AX77" s="267">
        <f t="shared" ref="AX77:AX140" si="51">IFERROR(((AW77*H77*$N$9)/1000),0)</f>
        <v>0</v>
      </c>
      <c r="AY77" s="92">
        <f t="shared" ref="AY77:AY140" ca="1" si="52">IF(AN77&lt;0,1,0)</f>
        <v>0</v>
      </c>
      <c r="AZ77" s="92">
        <f t="shared" si="33"/>
        <v>0</v>
      </c>
      <c r="BA77" s="92">
        <f t="shared" ref="BA77:BA140" si="53">IF(I77="Outdoor",0,0.504)</f>
        <v>0.504</v>
      </c>
      <c r="BB77" s="92">
        <f t="shared" ref="BB77:BB140" si="54">IF(I77="Outdoor",1,0.389)</f>
        <v>0.38900000000000001</v>
      </c>
      <c r="BC77" s="92">
        <v>0.13800000000000001</v>
      </c>
      <c r="BD77" s="92">
        <v>0.13400000000000001</v>
      </c>
      <c r="BE77" s="92">
        <f t="shared" si="34"/>
        <v>0</v>
      </c>
      <c r="BF77" s="92">
        <f t="shared" ref="BF77:BF140" si="55">IF(M77="None",0,9)</f>
        <v>0</v>
      </c>
    </row>
    <row r="78" spans="1:58" x14ac:dyDescent="0.35">
      <c r="A78" s="26"/>
      <c r="B78" s="76"/>
      <c r="C78" s="59"/>
      <c r="D78" s="468"/>
      <c r="E78" s="469"/>
      <c r="F78" s="237" t="str">
        <f ca="1">IFERROR(OFFSET(INDEX(INDIRECT(VLOOKUP($C78,Lighting_Type_Exist_lu,2,0)),MATCH(Lighting!$D78,INDIRECT(VLOOKUP($C78,Lighting_Type_Exist_lu,2,0)),0),1),0,2),"")</f>
        <v/>
      </c>
      <c r="G78" s="61" t="s">
        <v>84</v>
      </c>
      <c r="H78" s="74"/>
      <c r="I78" s="238" t="str">
        <f>IF(J78="","",VLOOKUP(J78,SKU!E:M,9,0))</f>
        <v/>
      </c>
      <c r="J78" s="64"/>
      <c r="K78" s="260" t="str">
        <f>IF(J78="","",VLOOKUP(J78,SKU!E:M,2,0))</f>
        <v/>
      </c>
      <c r="L78" s="239" t="str">
        <f>IF(J78="","",VLOOKUP(J78,SKU!E:M,6,0))</f>
        <v/>
      </c>
      <c r="M78" s="135" t="s">
        <v>84</v>
      </c>
      <c r="N78" s="28">
        <f t="shared" si="29"/>
        <v>0</v>
      </c>
      <c r="O78" s="20">
        <f t="shared" si="30"/>
        <v>0</v>
      </c>
      <c r="P78" s="71">
        <f t="shared" ca="1" si="35"/>
        <v>0</v>
      </c>
      <c r="Q78" s="71">
        <f>IFERROR((($H78*$L78*$N78)-($H78*$L78*$O78))/1000,0)*(1-EXACT(M78,Lookups!$A$62))*(1-EXACT(M78,Lookups!$A$63))</f>
        <v>0</v>
      </c>
      <c r="R78" s="71">
        <f t="shared" ca="1" si="36"/>
        <v>0</v>
      </c>
      <c r="S78" s="71">
        <f t="shared" ca="1" si="37"/>
        <v>0</v>
      </c>
      <c r="T78" s="71">
        <f t="shared" si="38"/>
        <v>0</v>
      </c>
      <c r="U78" s="356">
        <f t="shared" ca="1" si="39"/>
        <v>0</v>
      </c>
      <c r="V78" s="356">
        <f t="shared" ca="1" si="40"/>
        <v>0</v>
      </c>
      <c r="W78" s="356">
        <f t="shared" si="41"/>
        <v>0</v>
      </c>
      <c r="X78" s="356">
        <f t="shared" si="42"/>
        <v>0</v>
      </c>
      <c r="Y78" s="72">
        <f>IF(AV78&gt;0,"NEEDED",IFERROR(IF('Project Summary'!$C$11="NH",(VLOOKUP(AH78,Lighting_All,6,0)+AO78),(VLOOKUP(AH78,Lighting_All,4,0)+AO78)),0)*H78)</f>
        <v>0</v>
      </c>
      <c r="Z78" s="261" t="str">
        <f t="shared" ca="1" si="43"/>
        <v/>
      </c>
      <c r="AA78" s="73">
        <f t="shared" ca="1" si="28"/>
        <v>0</v>
      </c>
      <c r="AC78" s="28" t="str">
        <f ca="1">IFERROR(OFFSET(INDEX(INDIRECT(VLOOKUP($C78,Lighting_Type_Exist_lu,2,0)),MATCH(Lighting!$D78,INDIRECT(VLOOKUP($C78,Lighting_Type_Exist_lu,2,0)),0),1),0,1),"")</f>
        <v/>
      </c>
      <c r="AD78" s="7" t="str">
        <f ca="1">IFERROR(OFFSET(INDEX(INDIRECT(VLOOKUP($C78,Lighting_Type_Exist_lu,2,0)),MATCH(Lighting!$D78,INDIRECT(VLOOKUP($C78,Lighting_Type_Exist_lu,2,0)),0),1),0,3),"")</f>
        <v/>
      </c>
      <c r="AE78" s="40" t="str">
        <f ca="1">IFERROR(OFFSET(INDEX(INDIRECT(VLOOKUP($C78,Lighting_Type_Exist_lu,2,0)),MATCH(Lighting!$D78,INDIRECT(VLOOKUP($C78,Lighting_Type_Exist_lu,2,0)),0),1),0,4),"")</f>
        <v/>
      </c>
      <c r="AF78" s="262">
        <f t="shared" ca="1" si="44"/>
        <v>0</v>
      </c>
      <c r="AH78" s="263" t="str">
        <f>IF(J78="","",VLOOKUP(J78,SKU!E:M,3,0))</f>
        <v/>
      </c>
      <c r="AI78" s="263">
        <f>_xlfn.IFNA(IF('Project Summary'!$C$11="NH",VLOOKUP(AH78,Lighting_All,5,0),VLOOKUP(AH78,Lighting_All,3,0)),"")</f>
        <v>0</v>
      </c>
      <c r="AJ78" s="264" t="str">
        <f t="shared" si="31"/>
        <v>NA</v>
      </c>
      <c r="AK78" s="265">
        <f>IFERROR(VLOOKUP(J78,SKU!E:L,7,),0)</f>
        <v>0</v>
      </c>
      <c r="AL78" s="92" t="str">
        <f>IFERROR(IF(J78="","",(VLOOKUP(AH78,Lookups!A:G,7,0)*H78)),"")</f>
        <v/>
      </c>
      <c r="AM78" s="92">
        <f t="shared" ca="1" si="45"/>
        <v>0</v>
      </c>
      <c r="AN78" s="92">
        <f t="shared" ca="1" si="46"/>
        <v>0</v>
      </c>
      <c r="AO78" s="92">
        <f>(1-EXACT(G78,M78))*IFERROR(IF('Project Summary'!$C$11="NH",VLOOKUP(M78,Lighting_All,6,0),VLOOKUP(M78,Lighting_All,4,0)),0)*(Q78&gt;0)*(1-EXACT(M78,Lookups!$A$62))*(1-EXACT(M78,Lookups!$A$63))</f>
        <v>0</v>
      </c>
      <c r="AP78" s="92">
        <f t="shared" si="32"/>
        <v>0</v>
      </c>
      <c r="AQ78" s="92" t="str">
        <f t="shared" ca="1" si="47"/>
        <v/>
      </c>
      <c r="AR78" s="92" t="str">
        <f ca="1">_xlfn.IFNA(VLOOKUP(AQ78,Recycling!$S$10:$T$35,2,0),"")</f>
        <v/>
      </c>
      <c r="AS78" s="266">
        <f t="shared" si="48"/>
        <v>0</v>
      </c>
      <c r="AT78" s="92">
        <f t="shared" si="49"/>
        <v>0</v>
      </c>
      <c r="AU78" s="92">
        <f>EXACT(G78,"None")*OR(EXACT(M78,Lookups!$A$62),EXACT(M78,Lookups!$A$63))</f>
        <v>0</v>
      </c>
      <c r="AV78" s="267">
        <f t="shared" si="50"/>
        <v>0</v>
      </c>
      <c r="AW78" s="267">
        <f>IFERROR(VLOOKUP(AH78,Lookups!A:B,2,0),0)</f>
        <v>0</v>
      </c>
      <c r="AX78" s="267">
        <f t="shared" si="51"/>
        <v>0</v>
      </c>
      <c r="AY78" s="92">
        <f t="shared" ca="1" si="52"/>
        <v>0</v>
      </c>
      <c r="AZ78" s="92">
        <f t="shared" si="33"/>
        <v>0</v>
      </c>
      <c r="BA78" s="92">
        <f t="shared" si="53"/>
        <v>0.504</v>
      </c>
      <c r="BB78" s="92">
        <f t="shared" si="54"/>
        <v>0.38900000000000001</v>
      </c>
      <c r="BC78" s="92">
        <v>0.13800000000000001</v>
      </c>
      <c r="BD78" s="92">
        <v>0.13400000000000001</v>
      </c>
      <c r="BE78" s="92">
        <f t="shared" si="34"/>
        <v>0</v>
      </c>
      <c r="BF78" s="92">
        <f t="shared" si="55"/>
        <v>0</v>
      </c>
    </row>
    <row r="79" spans="1:58" x14ac:dyDescent="0.35">
      <c r="A79" s="26"/>
      <c r="B79" s="76"/>
      <c r="C79" s="59"/>
      <c r="D79" s="468"/>
      <c r="E79" s="469"/>
      <c r="F79" s="237" t="str">
        <f ca="1">IFERROR(OFFSET(INDEX(INDIRECT(VLOOKUP($C79,Lighting_Type_Exist_lu,2,0)),MATCH(Lighting!$D79,INDIRECT(VLOOKUP($C79,Lighting_Type_Exist_lu,2,0)),0),1),0,2),"")</f>
        <v/>
      </c>
      <c r="G79" s="61" t="s">
        <v>84</v>
      </c>
      <c r="H79" s="74"/>
      <c r="I79" s="238" t="str">
        <f>IF(J79="","",VLOOKUP(J79,SKU!E:M,9,0))</f>
        <v/>
      </c>
      <c r="J79" s="64"/>
      <c r="K79" s="260" t="str">
        <f>IF(J79="","",VLOOKUP(J79,SKU!E:M,2,0))</f>
        <v/>
      </c>
      <c r="L79" s="239" t="str">
        <f>IF(J79="","",VLOOKUP(J79,SKU!E:M,6,0))</f>
        <v/>
      </c>
      <c r="M79" s="135" t="s">
        <v>84</v>
      </c>
      <c r="N79" s="28">
        <f t="shared" si="29"/>
        <v>0</v>
      </c>
      <c r="O79" s="20">
        <f t="shared" si="30"/>
        <v>0</v>
      </c>
      <c r="P79" s="71">
        <f t="shared" ca="1" si="35"/>
        <v>0</v>
      </c>
      <c r="Q79" s="71">
        <f>IFERROR((($H79*$L79*$N79)-($H79*$L79*$O79))/1000,0)*(1-EXACT(M79,Lookups!$A$62))*(1-EXACT(M79,Lookups!$A$63))</f>
        <v>0</v>
      </c>
      <c r="R79" s="71">
        <f t="shared" ca="1" si="36"/>
        <v>0</v>
      </c>
      <c r="S79" s="71">
        <f t="shared" ca="1" si="37"/>
        <v>0</v>
      </c>
      <c r="T79" s="71">
        <f t="shared" si="38"/>
        <v>0</v>
      </c>
      <c r="U79" s="356">
        <f t="shared" ca="1" si="39"/>
        <v>0</v>
      </c>
      <c r="V79" s="356">
        <f t="shared" ca="1" si="40"/>
        <v>0</v>
      </c>
      <c r="W79" s="356">
        <f t="shared" si="41"/>
        <v>0</v>
      </c>
      <c r="X79" s="356">
        <f t="shared" si="42"/>
        <v>0</v>
      </c>
      <c r="Y79" s="72">
        <f>IF(AV79&gt;0,"NEEDED",IFERROR(IF('Project Summary'!$C$11="NH",(VLOOKUP(AH79,Lighting_All,6,0)+AO79),(VLOOKUP(AH79,Lighting_All,4,0)+AO79)),0)*H79)</f>
        <v>0</v>
      </c>
      <c r="Z79" s="261" t="str">
        <f t="shared" ca="1" si="43"/>
        <v/>
      </c>
      <c r="AA79" s="73">
        <f t="shared" ca="1" si="28"/>
        <v>0</v>
      </c>
      <c r="AC79" s="28" t="str">
        <f ca="1">IFERROR(OFFSET(INDEX(INDIRECT(VLOOKUP($C79,Lighting_Type_Exist_lu,2,0)),MATCH(Lighting!$D79,INDIRECT(VLOOKUP($C79,Lighting_Type_Exist_lu,2,0)),0),1),0,1),"")</f>
        <v/>
      </c>
      <c r="AD79" s="7" t="str">
        <f ca="1">IFERROR(OFFSET(INDEX(INDIRECT(VLOOKUP($C79,Lighting_Type_Exist_lu,2,0)),MATCH(Lighting!$D79,INDIRECT(VLOOKUP($C79,Lighting_Type_Exist_lu,2,0)),0),1),0,3),"")</f>
        <v/>
      </c>
      <c r="AE79" s="40" t="str">
        <f ca="1">IFERROR(OFFSET(INDEX(INDIRECT(VLOOKUP($C79,Lighting_Type_Exist_lu,2,0)),MATCH(Lighting!$D79,INDIRECT(VLOOKUP($C79,Lighting_Type_Exist_lu,2,0)),0),1),0,4),"")</f>
        <v/>
      </c>
      <c r="AF79" s="262">
        <f t="shared" ca="1" si="44"/>
        <v>0</v>
      </c>
      <c r="AH79" s="263" t="str">
        <f>IF(J79="","",VLOOKUP(J79,SKU!E:M,3,0))</f>
        <v/>
      </c>
      <c r="AI79" s="263">
        <f>_xlfn.IFNA(IF('Project Summary'!$C$11="NH",VLOOKUP(AH79,Lighting_All,5,0),VLOOKUP(AH79,Lighting_All,3,0)),"")</f>
        <v>0</v>
      </c>
      <c r="AJ79" s="264" t="str">
        <f t="shared" si="31"/>
        <v>NA</v>
      </c>
      <c r="AK79" s="265">
        <f>IFERROR(VLOOKUP(J79,SKU!E:L,7,),0)</f>
        <v>0</v>
      </c>
      <c r="AL79" s="92" t="str">
        <f>IFERROR(IF(J79="","",(VLOOKUP(AH79,Lookups!A:G,7,0)*H79)),"")</f>
        <v/>
      </c>
      <c r="AM79" s="92">
        <f t="shared" ca="1" si="45"/>
        <v>0</v>
      </c>
      <c r="AN79" s="92">
        <f t="shared" ca="1" si="46"/>
        <v>0</v>
      </c>
      <c r="AO79" s="92">
        <f>(1-EXACT(G79,M79))*IFERROR(IF('Project Summary'!$C$11="NH",VLOOKUP(M79,Lighting_All,6,0),VLOOKUP(M79,Lighting_All,4,0)),0)*(Q79&gt;0)*(1-EXACT(M79,Lookups!$A$62))*(1-EXACT(M79,Lookups!$A$63))</f>
        <v>0</v>
      </c>
      <c r="AP79" s="92">
        <f t="shared" si="32"/>
        <v>0</v>
      </c>
      <c r="AQ79" s="92" t="str">
        <f t="shared" ca="1" si="47"/>
        <v/>
      </c>
      <c r="AR79" s="92" t="str">
        <f ca="1">_xlfn.IFNA(VLOOKUP(AQ79,Recycling!$S$10:$T$35,2,0),"")</f>
        <v/>
      </c>
      <c r="AS79" s="266">
        <f t="shared" si="48"/>
        <v>0</v>
      </c>
      <c r="AT79" s="92">
        <f t="shared" si="49"/>
        <v>0</v>
      </c>
      <c r="AU79" s="92">
        <f>EXACT(G79,"None")*OR(EXACT(M79,Lookups!$A$62),EXACT(M79,Lookups!$A$63))</f>
        <v>0</v>
      </c>
      <c r="AV79" s="267">
        <f t="shared" si="50"/>
        <v>0</v>
      </c>
      <c r="AW79" s="267">
        <f>IFERROR(VLOOKUP(AH79,Lookups!A:B,2,0),0)</f>
        <v>0</v>
      </c>
      <c r="AX79" s="267">
        <f t="shared" si="51"/>
        <v>0</v>
      </c>
      <c r="AY79" s="92">
        <f t="shared" ca="1" si="52"/>
        <v>0</v>
      </c>
      <c r="AZ79" s="92">
        <f t="shared" si="33"/>
        <v>0</v>
      </c>
      <c r="BA79" s="92">
        <f t="shared" si="53"/>
        <v>0.504</v>
      </c>
      <c r="BB79" s="92">
        <f t="shared" si="54"/>
        <v>0.38900000000000001</v>
      </c>
      <c r="BC79" s="92">
        <v>0.13800000000000001</v>
      </c>
      <c r="BD79" s="92">
        <v>0.13400000000000001</v>
      </c>
      <c r="BE79" s="92">
        <f t="shared" si="34"/>
        <v>0</v>
      </c>
      <c r="BF79" s="92">
        <f t="shared" si="55"/>
        <v>0</v>
      </c>
    </row>
    <row r="80" spans="1:58" x14ac:dyDescent="0.35">
      <c r="A80" s="26"/>
      <c r="B80" s="76"/>
      <c r="C80" s="59"/>
      <c r="D80" s="468"/>
      <c r="E80" s="469"/>
      <c r="F80" s="237" t="str">
        <f ca="1">IFERROR(OFFSET(INDEX(INDIRECT(VLOOKUP($C80,Lighting_Type_Exist_lu,2,0)),MATCH(Lighting!$D80,INDIRECT(VLOOKUP($C80,Lighting_Type_Exist_lu,2,0)),0),1),0,2),"")</f>
        <v/>
      </c>
      <c r="G80" s="61" t="s">
        <v>84</v>
      </c>
      <c r="H80" s="74"/>
      <c r="I80" s="238" t="str">
        <f>IF(J80="","",VLOOKUP(J80,SKU!E:M,9,0))</f>
        <v/>
      </c>
      <c r="J80" s="64"/>
      <c r="K80" s="260" t="str">
        <f>IF(J80="","",VLOOKUP(J80,SKU!E:M,2,0))</f>
        <v/>
      </c>
      <c r="L80" s="239" t="str">
        <f>IF(J80="","",VLOOKUP(J80,SKU!E:M,6,0))</f>
        <v/>
      </c>
      <c r="M80" s="135" t="s">
        <v>84</v>
      </c>
      <c r="N80" s="28">
        <f t="shared" si="29"/>
        <v>0</v>
      </c>
      <c r="O80" s="20">
        <f t="shared" si="30"/>
        <v>0</v>
      </c>
      <c r="P80" s="71">
        <f t="shared" ca="1" si="35"/>
        <v>0</v>
      </c>
      <c r="Q80" s="71">
        <f>IFERROR((($H80*$L80*$N80)-($H80*$L80*$O80))/1000,0)*(1-EXACT(M80,Lookups!$A$62))*(1-EXACT(M80,Lookups!$A$63))</f>
        <v>0</v>
      </c>
      <c r="R80" s="71">
        <f t="shared" ca="1" si="36"/>
        <v>0</v>
      </c>
      <c r="S80" s="71">
        <f t="shared" ca="1" si="37"/>
        <v>0</v>
      </c>
      <c r="T80" s="71">
        <f t="shared" si="38"/>
        <v>0</v>
      </c>
      <c r="U80" s="356">
        <f t="shared" ca="1" si="39"/>
        <v>0</v>
      </c>
      <c r="V80" s="356">
        <f t="shared" ca="1" si="40"/>
        <v>0</v>
      </c>
      <c r="W80" s="356">
        <f t="shared" si="41"/>
        <v>0</v>
      </c>
      <c r="X80" s="356">
        <f t="shared" si="42"/>
        <v>0</v>
      </c>
      <c r="Y80" s="72">
        <f>IF(AV80&gt;0,"NEEDED",IFERROR(IF('Project Summary'!$C$11="NH",(VLOOKUP(AH80,Lighting_All,6,0)+AO80),(VLOOKUP(AH80,Lighting_All,4,0)+AO80)),0)*H80)</f>
        <v>0</v>
      </c>
      <c r="Z80" s="261" t="str">
        <f t="shared" ca="1" si="43"/>
        <v/>
      </c>
      <c r="AA80" s="73">
        <f t="shared" ca="1" si="28"/>
        <v>0</v>
      </c>
      <c r="AC80" s="28" t="str">
        <f ca="1">IFERROR(OFFSET(INDEX(INDIRECT(VLOOKUP($C80,Lighting_Type_Exist_lu,2,0)),MATCH(Lighting!$D80,INDIRECT(VLOOKUP($C80,Lighting_Type_Exist_lu,2,0)),0),1),0,1),"")</f>
        <v/>
      </c>
      <c r="AD80" s="7" t="str">
        <f ca="1">IFERROR(OFFSET(INDEX(INDIRECT(VLOOKUP($C80,Lighting_Type_Exist_lu,2,0)),MATCH(Lighting!$D80,INDIRECT(VLOOKUP($C80,Lighting_Type_Exist_lu,2,0)),0),1),0,3),"")</f>
        <v/>
      </c>
      <c r="AE80" s="40" t="str">
        <f ca="1">IFERROR(OFFSET(INDEX(INDIRECT(VLOOKUP($C80,Lighting_Type_Exist_lu,2,0)),MATCH(Lighting!$D80,INDIRECT(VLOOKUP($C80,Lighting_Type_Exist_lu,2,0)),0),1),0,4),"")</f>
        <v/>
      </c>
      <c r="AF80" s="262">
        <f t="shared" ca="1" si="44"/>
        <v>0</v>
      </c>
      <c r="AH80" s="263" t="str">
        <f>IF(J80="","",VLOOKUP(J80,SKU!E:M,3,0))</f>
        <v/>
      </c>
      <c r="AI80" s="263">
        <f>_xlfn.IFNA(IF('Project Summary'!$C$11="NH",VLOOKUP(AH80,Lighting_All,5,0),VLOOKUP(AH80,Lighting_All,3,0)),"")</f>
        <v>0</v>
      </c>
      <c r="AJ80" s="264" t="str">
        <f t="shared" si="31"/>
        <v>NA</v>
      </c>
      <c r="AK80" s="265">
        <f>IFERROR(VLOOKUP(J80,SKU!E:L,7,),0)</f>
        <v>0</v>
      </c>
      <c r="AL80" s="92" t="str">
        <f>IFERROR(IF(J80="","",(VLOOKUP(AH80,Lookups!A:G,7,0)*H80)),"")</f>
        <v/>
      </c>
      <c r="AM80" s="92">
        <f t="shared" ca="1" si="45"/>
        <v>0</v>
      </c>
      <c r="AN80" s="92">
        <f t="shared" ca="1" si="46"/>
        <v>0</v>
      </c>
      <c r="AO80" s="92">
        <f>(1-EXACT(G80,M80))*IFERROR(IF('Project Summary'!$C$11="NH",VLOOKUP(M80,Lighting_All,6,0),VLOOKUP(M80,Lighting_All,4,0)),0)*(Q80&gt;0)*(1-EXACT(M80,Lookups!$A$62))*(1-EXACT(M80,Lookups!$A$63))</f>
        <v>0</v>
      </c>
      <c r="AP80" s="92">
        <f t="shared" si="32"/>
        <v>0</v>
      </c>
      <c r="AQ80" s="92" t="str">
        <f t="shared" ca="1" si="47"/>
        <v/>
      </c>
      <c r="AR80" s="92" t="str">
        <f ca="1">_xlfn.IFNA(VLOOKUP(AQ80,Recycling!$S$10:$T$35,2,0),"")</f>
        <v/>
      </c>
      <c r="AS80" s="266">
        <f t="shared" si="48"/>
        <v>0</v>
      </c>
      <c r="AT80" s="92">
        <f t="shared" si="49"/>
        <v>0</v>
      </c>
      <c r="AU80" s="92">
        <f>EXACT(G80,"None")*OR(EXACT(M80,Lookups!$A$62),EXACT(M80,Lookups!$A$63))</f>
        <v>0</v>
      </c>
      <c r="AV80" s="267">
        <f t="shared" si="50"/>
        <v>0</v>
      </c>
      <c r="AW80" s="267">
        <f>IFERROR(VLOOKUP(AH80,Lookups!A:B,2,0),0)</f>
        <v>0</v>
      </c>
      <c r="AX80" s="267">
        <f t="shared" si="51"/>
        <v>0</v>
      </c>
      <c r="AY80" s="92">
        <f t="shared" ca="1" si="52"/>
        <v>0</v>
      </c>
      <c r="AZ80" s="92">
        <f t="shared" si="33"/>
        <v>0</v>
      </c>
      <c r="BA80" s="92">
        <f t="shared" si="53"/>
        <v>0.504</v>
      </c>
      <c r="BB80" s="92">
        <f t="shared" si="54"/>
        <v>0.38900000000000001</v>
      </c>
      <c r="BC80" s="92">
        <v>0.13800000000000001</v>
      </c>
      <c r="BD80" s="92">
        <v>0.13400000000000001</v>
      </c>
      <c r="BE80" s="92">
        <f t="shared" si="34"/>
        <v>0</v>
      </c>
      <c r="BF80" s="92">
        <f t="shared" si="55"/>
        <v>0</v>
      </c>
    </row>
    <row r="81" spans="1:58" x14ac:dyDescent="0.35">
      <c r="A81" s="26"/>
      <c r="B81" s="76"/>
      <c r="C81" s="59"/>
      <c r="D81" s="468"/>
      <c r="E81" s="469"/>
      <c r="F81" s="237" t="str">
        <f ca="1">IFERROR(OFFSET(INDEX(INDIRECT(VLOOKUP($C81,Lighting_Type_Exist_lu,2,0)),MATCH(Lighting!$D81,INDIRECT(VLOOKUP($C81,Lighting_Type_Exist_lu,2,0)),0),1),0,2),"")</f>
        <v/>
      </c>
      <c r="G81" s="61" t="s">
        <v>84</v>
      </c>
      <c r="H81" s="74"/>
      <c r="I81" s="238" t="str">
        <f>IF(J81="","",VLOOKUP(J81,SKU!E:M,9,0))</f>
        <v/>
      </c>
      <c r="J81" s="64"/>
      <c r="K81" s="260" t="str">
        <f>IF(J81="","",VLOOKUP(J81,SKU!E:M,2,0))</f>
        <v/>
      </c>
      <c r="L81" s="239" t="str">
        <f>IF(J81="","",VLOOKUP(J81,SKU!E:M,6,0))</f>
        <v/>
      </c>
      <c r="M81" s="135" t="s">
        <v>84</v>
      </c>
      <c r="N81" s="28">
        <f t="shared" si="29"/>
        <v>0</v>
      </c>
      <c r="O81" s="20">
        <f t="shared" si="30"/>
        <v>0</v>
      </c>
      <c r="P81" s="71">
        <f t="shared" ca="1" si="35"/>
        <v>0</v>
      </c>
      <c r="Q81" s="71">
        <f>IFERROR((($H81*$L81*$N81)-($H81*$L81*$O81))/1000,0)*(1-EXACT(M81,Lookups!$A$62))*(1-EXACT(M81,Lookups!$A$63))</f>
        <v>0</v>
      </c>
      <c r="R81" s="71">
        <f t="shared" ca="1" si="36"/>
        <v>0</v>
      </c>
      <c r="S81" s="71">
        <f t="shared" ca="1" si="37"/>
        <v>0</v>
      </c>
      <c r="T81" s="71">
        <f t="shared" si="38"/>
        <v>0</v>
      </c>
      <c r="U81" s="356">
        <f t="shared" ca="1" si="39"/>
        <v>0</v>
      </c>
      <c r="V81" s="356">
        <f t="shared" ca="1" si="40"/>
        <v>0</v>
      </c>
      <c r="W81" s="356">
        <f t="shared" si="41"/>
        <v>0</v>
      </c>
      <c r="X81" s="356">
        <f t="shared" si="42"/>
        <v>0</v>
      </c>
      <c r="Y81" s="72">
        <f>IF(AV81&gt;0,"NEEDED",IFERROR(IF('Project Summary'!$C$11="NH",(VLOOKUP(AH81,Lighting_All,6,0)+AO81),(VLOOKUP(AH81,Lighting_All,4,0)+AO81)),0)*H81)</f>
        <v>0</v>
      </c>
      <c r="Z81" s="261" t="str">
        <f t="shared" ca="1" si="43"/>
        <v/>
      </c>
      <c r="AA81" s="73">
        <f t="shared" ca="1" si="28"/>
        <v>0</v>
      </c>
      <c r="AC81" s="28" t="str">
        <f ca="1">IFERROR(OFFSET(INDEX(INDIRECT(VLOOKUP($C81,Lighting_Type_Exist_lu,2,0)),MATCH(Lighting!$D81,INDIRECT(VLOOKUP($C81,Lighting_Type_Exist_lu,2,0)),0),1),0,1),"")</f>
        <v/>
      </c>
      <c r="AD81" s="7" t="str">
        <f ca="1">IFERROR(OFFSET(INDEX(INDIRECT(VLOOKUP($C81,Lighting_Type_Exist_lu,2,0)),MATCH(Lighting!$D81,INDIRECT(VLOOKUP($C81,Lighting_Type_Exist_lu,2,0)),0),1),0,3),"")</f>
        <v/>
      </c>
      <c r="AE81" s="40" t="str">
        <f ca="1">IFERROR(OFFSET(INDEX(INDIRECT(VLOOKUP($C81,Lighting_Type_Exist_lu,2,0)),MATCH(Lighting!$D81,INDIRECT(VLOOKUP($C81,Lighting_Type_Exist_lu,2,0)),0),1),0,4),"")</f>
        <v/>
      </c>
      <c r="AF81" s="262">
        <f t="shared" ca="1" si="44"/>
        <v>0</v>
      </c>
      <c r="AH81" s="263" t="str">
        <f>IF(J81="","",VLOOKUP(J81,SKU!E:M,3,0))</f>
        <v/>
      </c>
      <c r="AI81" s="263">
        <f>_xlfn.IFNA(IF('Project Summary'!$C$11="NH",VLOOKUP(AH81,Lighting_All,5,0),VLOOKUP(AH81,Lighting_All,3,0)),"")</f>
        <v>0</v>
      </c>
      <c r="AJ81" s="264" t="str">
        <f t="shared" si="31"/>
        <v>NA</v>
      </c>
      <c r="AK81" s="265">
        <f>IFERROR(VLOOKUP(J81,SKU!E:L,7,),0)</f>
        <v>0</v>
      </c>
      <c r="AL81" s="92" t="str">
        <f>IFERROR(IF(J81="","",(VLOOKUP(AH81,Lookups!A:G,7,0)*H81)),"")</f>
        <v/>
      </c>
      <c r="AM81" s="92">
        <f t="shared" ca="1" si="45"/>
        <v>0</v>
      </c>
      <c r="AN81" s="92">
        <f t="shared" ca="1" si="46"/>
        <v>0</v>
      </c>
      <c r="AO81" s="92">
        <f>(1-EXACT(G81,M81))*IFERROR(IF('Project Summary'!$C$11="NH",VLOOKUP(M81,Lighting_All,6,0),VLOOKUP(M81,Lighting_All,4,0)),0)*(Q81&gt;0)*(1-EXACT(M81,Lookups!$A$62))*(1-EXACT(M81,Lookups!$A$63))</f>
        <v>0</v>
      </c>
      <c r="AP81" s="92">
        <f t="shared" si="32"/>
        <v>0</v>
      </c>
      <c r="AQ81" s="92" t="str">
        <f t="shared" ca="1" si="47"/>
        <v/>
      </c>
      <c r="AR81" s="92" t="str">
        <f ca="1">_xlfn.IFNA(VLOOKUP(AQ81,Recycling!$S$10:$T$35,2,0),"")</f>
        <v/>
      </c>
      <c r="AS81" s="266">
        <f t="shared" si="48"/>
        <v>0</v>
      </c>
      <c r="AT81" s="92">
        <f t="shared" si="49"/>
        <v>0</v>
      </c>
      <c r="AU81" s="92">
        <f>EXACT(G81,"None")*OR(EXACT(M81,Lookups!$A$62),EXACT(M81,Lookups!$A$63))</f>
        <v>0</v>
      </c>
      <c r="AV81" s="267">
        <f t="shared" si="50"/>
        <v>0</v>
      </c>
      <c r="AW81" s="267">
        <f>IFERROR(VLOOKUP(AH81,Lookups!A:B,2,0),0)</f>
        <v>0</v>
      </c>
      <c r="AX81" s="267">
        <f t="shared" si="51"/>
        <v>0</v>
      </c>
      <c r="AY81" s="92">
        <f t="shared" ca="1" si="52"/>
        <v>0</v>
      </c>
      <c r="AZ81" s="92">
        <f t="shared" si="33"/>
        <v>0</v>
      </c>
      <c r="BA81" s="92">
        <f t="shared" si="53"/>
        <v>0.504</v>
      </c>
      <c r="BB81" s="92">
        <f t="shared" si="54"/>
        <v>0.38900000000000001</v>
      </c>
      <c r="BC81" s="92">
        <v>0.13800000000000001</v>
      </c>
      <c r="BD81" s="92">
        <v>0.13400000000000001</v>
      </c>
      <c r="BE81" s="92">
        <f t="shared" si="34"/>
        <v>0</v>
      </c>
      <c r="BF81" s="92">
        <f t="shared" si="55"/>
        <v>0</v>
      </c>
    </row>
    <row r="82" spans="1:58" x14ac:dyDescent="0.35">
      <c r="A82" s="26"/>
      <c r="B82" s="76"/>
      <c r="C82" s="59"/>
      <c r="D82" s="468"/>
      <c r="E82" s="469"/>
      <c r="F82" s="237" t="str">
        <f ca="1">IFERROR(OFFSET(INDEX(INDIRECT(VLOOKUP($C82,Lighting_Type_Exist_lu,2,0)),MATCH(Lighting!$D82,INDIRECT(VLOOKUP($C82,Lighting_Type_Exist_lu,2,0)),0),1),0,2),"")</f>
        <v/>
      </c>
      <c r="G82" s="61" t="s">
        <v>84</v>
      </c>
      <c r="H82" s="74"/>
      <c r="I82" s="238" t="str">
        <f>IF(J82="","",VLOOKUP(J82,SKU!E:M,9,0))</f>
        <v/>
      </c>
      <c r="J82" s="64"/>
      <c r="K82" s="260" t="str">
        <f>IF(J82="","",VLOOKUP(J82,SKU!E:M,2,0))</f>
        <v/>
      </c>
      <c r="L82" s="239" t="str">
        <f>IF(J82="","",VLOOKUP(J82,SKU!E:M,6,0))</f>
        <v/>
      </c>
      <c r="M82" s="135" t="s">
        <v>84</v>
      </c>
      <c r="N82" s="28">
        <f t="shared" si="29"/>
        <v>0</v>
      </c>
      <c r="O82" s="20">
        <f t="shared" si="30"/>
        <v>0</v>
      </c>
      <c r="P82" s="71">
        <f t="shared" ca="1" si="35"/>
        <v>0</v>
      </c>
      <c r="Q82" s="71">
        <f>IFERROR((($H82*$L82*$N82)-($H82*$L82*$O82))/1000,0)*(1-EXACT(M82,Lookups!$A$62))*(1-EXACT(M82,Lookups!$A$63))</f>
        <v>0</v>
      </c>
      <c r="R82" s="71">
        <f t="shared" ca="1" si="36"/>
        <v>0</v>
      </c>
      <c r="S82" s="71">
        <f t="shared" ca="1" si="37"/>
        <v>0</v>
      </c>
      <c r="T82" s="71">
        <f t="shared" si="38"/>
        <v>0</v>
      </c>
      <c r="U82" s="356">
        <f t="shared" ca="1" si="39"/>
        <v>0</v>
      </c>
      <c r="V82" s="356">
        <f t="shared" ca="1" si="40"/>
        <v>0</v>
      </c>
      <c r="W82" s="356">
        <f t="shared" si="41"/>
        <v>0</v>
      </c>
      <c r="X82" s="356">
        <f t="shared" si="42"/>
        <v>0</v>
      </c>
      <c r="Y82" s="72">
        <f>IF(AV82&gt;0,"NEEDED",IFERROR(IF('Project Summary'!$C$11="NH",(VLOOKUP(AH82,Lighting_All,6,0)+AO82),(VLOOKUP(AH82,Lighting_All,4,0)+AO82)),0)*H82)</f>
        <v>0</v>
      </c>
      <c r="Z82" s="261" t="str">
        <f t="shared" ca="1" si="43"/>
        <v/>
      </c>
      <c r="AA82" s="73">
        <f t="shared" ca="1" si="28"/>
        <v>0</v>
      </c>
      <c r="AC82" s="28" t="str">
        <f ca="1">IFERROR(OFFSET(INDEX(INDIRECT(VLOOKUP($C82,Lighting_Type_Exist_lu,2,0)),MATCH(Lighting!$D82,INDIRECT(VLOOKUP($C82,Lighting_Type_Exist_lu,2,0)),0),1),0,1),"")</f>
        <v/>
      </c>
      <c r="AD82" s="7" t="str">
        <f ca="1">IFERROR(OFFSET(INDEX(INDIRECT(VLOOKUP($C82,Lighting_Type_Exist_lu,2,0)),MATCH(Lighting!$D82,INDIRECT(VLOOKUP($C82,Lighting_Type_Exist_lu,2,0)),0),1),0,3),"")</f>
        <v/>
      </c>
      <c r="AE82" s="40" t="str">
        <f ca="1">IFERROR(OFFSET(INDEX(INDIRECT(VLOOKUP($C82,Lighting_Type_Exist_lu,2,0)),MATCH(Lighting!$D82,INDIRECT(VLOOKUP($C82,Lighting_Type_Exist_lu,2,0)),0),1),0,4),"")</f>
        <v/>
      </c>
      <c r="AF82" s="262">
        <f t="shared" ca="1" si="44"/>
        <v>0</v>
      </c>
      <c r="AH82" s="263" t="str">
        <f>IF(J82="","",VLOOKUP(J82,SKU!E:M,3,0))</f>
        <v/>
      </c>
      <c r="AI82" s="263">
        <f>_xlfn.IFNA(IF('Project Summary'!$C$11="NH",VLOOKUP(AH82,Lighting_All,5,0),VLOOKUP(AH82,Lighting_All,3,0)),"")</f>
        <v>0</v>
      </c>
      <c r="AJ82" s="264" t="str">
        <f t="shared" si="31"/>
        <v>NA</v>
      </c>
      <c r="AK82" s="265">
        <f>IFERROR(VLOOKUP(J82,SKU!E:L,7,),0)</f>
        <v>0</v>
      </c>
      <c r="AL82" s="92" t="str">
        <f>IFERROR(IF(J82="","",(VLOOKUP(AH82,Lookups!A:G,7,0)*H82)),"")</f>
        <v/>
      </c>
      <c r="AM82" s="92">
        <f t="shared" ca="1" si="45"/>
        <v>0</v>
      </c>
      <c r="AN82" s="92">
        <f t="shared" ca="1" si="46"/>
        <v>0</v>
      </c>
      <c r="AO82" s="92">
        <f>(1-EXACT(G82,M82))*IFERROR(IF('Project Summary'!$C$11="NH",VLOOKUP(M82,Lighting_All,6,0),VLOOKUP(M82,Lighting_All,4,0)),0)*(Q82&gt;0)*(1-EXACT(M82,Lookups!$A$62))*(1-EXACT(M82,Lookups!$A$63))</f>
        <v>0</v>
      </c>
      <c r="AP82" s="92">
        <f t="shared" si="32"/>
        <v>0</v>
      </c>
      <c r="AQ82" s="92" t="str">
        <f t="shared" ca="1" si="47"/>
        <v/>
      </c>
      <c r="AR82" s="92" t="str">
        <f ca="1">_xlfn.IFNA(VLOOKUP(AQ82,Recycling!$S$10:$T$35,2,0),"")</f>
        <v/>
      </c>
      <c r="AS82" s="266">
        <f t="shared" si="48"/>
        <v>0</v>
      </c>
      <c r="AT82" s="92">
        <f t="shared" si="49"/>
        <v>0</v>
      </c>
      <c r="AU82" s="92">
        <f>EXACT(G82,"None")*OR(EXACT(M82,Lookups!$A$62),EXACT(M82,Lookups!$A$63))</f>
        <v>0</v>
      </c>
      <c r="AV82" s="267">
        <f t="shared" si="50"/>
        <v>0</v>
      </c>
      <c r="AW82" s="267">
        <f>IFERROR(VLOOKUP(AH82,Lookups!A:B,2,0),0)</f>
        <v>0</v>
      </c>
      <c r="AX82" s="267">
        <f t="shared" si="51"/>
        <v>0</v>
      </c>
      <c r="AY82" s="92">
        <f t="shared" ca="1" si="52"/>
        <v>0</v>
      </c>
      <c r="AZ82" s="92">
        <f t="shared" si="33"/>
        <v>0</v>
      </c>
      <c r="BA82" s="92">
        <f t="shared" si="53"/>
        <v>0.504</v>
      </c>
      <c r="BB82" s="92">
        <f t="shared" si="54"/>
        <v>0.38900000000000001</v>
      </c>
      <c r="BC82" s="92">
        <v>0.13800000000000001</v>
      </c>
      <c r="BD82" s="92">
        <v>0.13400000000000001</v>
      </c>
      <c r="BE82" s="92">
        <f t="shared" si="34"/>
        <v>0</v>
      </c>
      <c r="BF82" s="92">
        <f t="shared" si="55"/>
        <v>0</v>
      </c>
    </row>
    <row r="83" spans="1:58" x14ac:dyDescent="0.35">
      <c r="A83" s="26"/>
      <c r="B83" s="76"/>
      <c r="C83" s="59"/>
      <c r="D83" s="468"/>
      <c r="E83" s="469"/>
      <c r="F83" s="237" t="str">
        <f ca="1">IFERROR(OFFSET(INDEX(INDIRECT(VLOOKUP($C83,Lighting_Type_Exist_lu,2,0)),MATCH(Lighting!$D83,INDIRECT(VLOOKUP($C83,Lighting_Type_Exist_lu,2,0)),0),1),0,2),"")</f>
        <v/>
      </c>
      <c r="G83" s="61" t="s">
        <v>84</v>
      </c>
      <c r="H83" s="74"/>
      <c r="I83" s="238" t="str">
        <f>IF(J83="","",VLOOKUP(J83,SKU!E:M,9,0))</f>
        <v/>
      </c>
      <c r="J83" s="64"/>
      <c r="K83" s="260" t="str">
        <f>IF(J83="","",VLOOKUP(J83,SKU!E:M,2,0))</f>
        <v/>
      </c>
      <c r="L83" s="239" t="str">
        <f>IF(J83="","",VLOOKUP(J83,SKU!E:M,6,0))</f>
        <v/>
      </c>
      <c r="M83" s="135" t="s">
        <v>84</v>
      </c>
      <c r="N83" s="28">
        <f t="shared" si="29"/>
        <v>0</v>
      </c>
      <c r="O83" s="20">
        <f t="shared" si="30"/>
        <v>0</v>
      </c>
      <c r="P83" s="71">
        <f t="shared" ca="1" si="35"/>
        <v>0</v>
      </c>
      <c r="Q83" s="71">
        <f>IFERROR((($H83*$L83*$N83)-($H83*$L83*$O83))/1000,0)*(1-EXACT(M83,Lookups!$A$62))*(1-EXACT(M83,Lookups!$A$63))</f>
        <v>0</v>
      </c>
      <c r="R83" s="71">
        <f t="shared" ca="1" si="36"/>
        <v>0</v>
      </c>
      <c r="S83" s="71">
        <f t="shared" ca="1" si="37"/>
        <v>0</v>
      </c>
      <c r="T83" s="71">
        <f t="shared" si="38"/>
        <v>0</v>
      </c>
      <c r="U83" s="356">
        <f t="shared" ca="1" si="39"/>
        <v>0</v>
      </c>
      <c r="V83" s="356">
        <f t="shared" ca="1" si="40"/>
        <v>0</v>
      </c>
      <c r="W83" s="356">
        <f t="shared" si="41"/>
        <v>0</v>
      </c>
      <c r="X83" s="356">
        <f t="shared" si="42"/>
        <v>0</v>
      </c>
      <c r="Y83" s="72">
        <f>IF(AV83&gt;0,"NEEDED",IFERROR(IF('Project Summary'!$C$11="NH",(VLOOKUP(AH83,Lighting_All,6,0)+AO83),(VLOOKUP(AH83,Lighting_All,4,0)+AO83)),0)*H83)</f>
        <v>0</v>
      </c>
      <c r="Z83" s="261" t="str">
        <f t="shared" ca="1" si="43"/>
        <v/>
      </c>
      <c r="AA83" s="73">
        <f t="shared" ca="1" si="28"/>
        <v>0</v>
      </c>
      <c r="AC83" s="28" t="str">
        <f ca="1">IFERROR(OFFSET(INDEX(INDIRECT(VLOOKUP($C83,Lighting_Type_Exist_lu,2,0)),MATCH(Lighting!$D83,INDIRECT(VLOOKUP($C83,Lighting_Type_Exist_lu,2,0)),0),1),0,1),"")</f>
        <v/>
      </c>
      <c r="AD83" s="7" t="str">
        <f ca="1">IFERROR(OFFSET(INDEX(INDIRECT(VLOOKUP($C83,Lighting_Type_Exist_lu,2,0)),MATCH(Lighting!$D83,INDIRECT(VLOOKUP($C83,Lighting_Type_Exist_lu,2,0)),0),1),0,3),"")</f>
        <v/>
      </c>
      <c r="AE83" s="40" t="str">
        <f ca="1">IFERROR(OFFSET(INDEX(INDIRECT(VLOOKUP($C83,Lighting_Type_Exist_lu,2,0)),MATCH(Lighting!$D83,INDIRECT(VLOOKUP($C83,Lighting_Type_Exist_lu,2,0)),0),1),0,4),"")</f>
        <v/>
      </c>
      <c r="AF83" s="262">
        <f t="shared" ca="1" si="44"/>
        <v>0</v>
      </c>
      <c r="AH83" s="263" t="str">
        <f>IF(J83="","",VLOOKUP(J83,SKU!E:M,3,0))</f>
        <v/>
      </c>
      <c r="AI83" s="263">
        <f>_xlfn.IFNA(IF('Project Summary'!$C$11="NH",VLOOKUP(AH83,Lighting_All,5,0),VLOOKUP(AH83,Lighting_All,3,0)),"")</f>
        <v>0</v>
      </c>
      <c r="AJ83" s="264" t="str">
        <f t="shared" si="31"/>
        <v>NA</v>
      </c>
      <c r="AK83" s="265">
        <f>IFERROR(VLOOKUP(J83,SKU!E:L,7,),0)</f>
        <v>0</v>
      </c>
      <c r="AL83" s="92" t="str">
        <f>IFERROR(IF(J83="","",(VLOOKUP(AH83,Lookups!A:G,7,0)*H83)),"")</f>
        <v/>
      </c>
      <c r="AM83" s="92">
        <f t="shared" ca="1" si="45"/>
        <v>0</v>
      </c>
      <c r="AN83" s="92">
        <f t="shared" ca="1" si="46"/>
        <v>0</v>
      </c>
      <c r="AO83" s="92">
        <f>(1-EXACT(G83,M83))*IFERROR(IF('Project Summary'!$C$11="NH",VLOOKUP(M83,Lighting_All,6,0),VLOOKUP(M83,Lighting_All,4,0)),0)*(Q83&gt;0)*(1-EXACT(M83,Lookups!$A$62))*(1-EXACT(M83,Lookups!$A$63))</f>
        <v>0</v>
      </c>
      <c r="AP83" s="92">
        <f t="shared" si="32"/>
        <v>0</v>
      </c>
      <c r="AQ83" s="92" t="str">
        <f t="shared" ca="1" si="47"/>
        <v/>
      </c>
      <c r="AR83" s="92" t="str">
        <f ca="1">_xlfn.IFNA(VLOOKUP(AQ83,Recycling!$S$10:$T$35,2,0),"")</f>
        <v/>
      </c>
      <c r="AS83" s="266">
        <f t="shared" si="48"/>
        <v>0</v>
      </c>
      <c r="AT83" s="92">
        <f t="shared" si="49"/>
        <v>0</v>
      </c>
      <c r="AU83" s="92">
        <f>EXACT(G83,"None")*OR(EXACT(M83,Lookups!$A$62),EXACT(M83,Lookups!$A$63))</f>
        <v>0</v>
      </c>
      <c r="AV83" s="267">
        <f t="shared" si="50"/>
        <v>0</v>
      </c>
      <c r="AW83" s="267">
        <f>IFERROR(VLOOKUP(AH83,Lookups!A:B,2,0),0)</f>
        <v>0</v>
      </c>
      <c r="AX83" s="267">
        <f t="shared" si="51"/>
        <v>0</v>
      </c>
      <c r="AY83" s="92">
        <f t="shared" ca="1" si="52"/>
        <v>0</v>
      </c>
      <c r="AZ83" s="92">
        <f t="shared" si="33"/>
        <v>0</v>
      </c>
      <c r="BA83" s="92">
        <f t="shared" si="53"/>
        <v>0.504</v>
      </c>
      <c r="BB83" s="92">
        <f t="shared" si="54"/>
        <v>0.38900000000000001</v>
      </c>
      <c r="BC83" s="92">
        <v>0.13800000000000001</v>
      </c>
      <c r="BD83" s="92">
        <v>0.13400000000000001</v>
      </c>
      <c r="BE83" s="92">
        <f t="shared" si="34"/>
        <v>0</v>
      </c>
      <c r="BF83" s="92">
        <f t="shared" si="55"/>
        <v>0</v>
      </c>
    </row>
    <row r="84" spans="1:58" x14ac:dyDescent="0.35">
      <c r="A84" s="26"/>
      <c r="B84" s="76"/>
      <c r="C84" s="59"/>
      <c r="D84" s="468"/>
      <c r="E84" s="469"/>
      <c r="F84" s="237" t="str">
        <f ca="1">IFERROR(OFFSET(INDEX(INDIRECT(VLOOKUP($C84,Lighting_Type_Exist_lu,2,0)),MATCH(Lighting!$D84,INDIRECT(VLOOKUP($C84,Lighting_Type_Exist_lu,2,0)),0),1),0,2),"")</f>
        <v/>
      </c>
      <c r="G84" s="61" t="s">
        <v>84</v>
      </c>
      <c r="H84" s="74"/>
      <c r="I84" s="238" t="str">
        <f>IF(J84="","",VLOOKUP(J84,SKU!E:M,9,0))</f>
        <v/>
      </c>
      <c r="J84" s="64"/>
      <c r="K84" s="260" t="str">
        <f>IF(J84="","",VLOOKUP(J84,SKU!E:M,2,0))</f>
        <v/>
      </c>
      <c r="L84" s="239" t="str">
        <f>IF(J84="","",VLOOKUP(J84,SKU!E:M,6,0))</f>
        <v/>
      </c>
      <c r="M84" s="135" t="s">
        <v>84</v>
      </c>
      <c r="N84" s="28">
        <f t="shared" si="29"/>
        <v>0</v>
      </c>
      <c r="O84" s="20">
        <f t="shared" si="30"/>
        <v>0</v>
      </c>
      <c r="P84" s="71">
        <f t="shared" ca="1" si="35"/>
        <v>0</v>
      </c>
      <c r="Q84" s="71">
        <f>IFERROR((($H84*$L84*$N84)-($H84*$L84*$O84))/1000,0)*(1-EXACT(M84,Lookups!$A$62))*(1-EXACT(M84,Lookups!$A$63))</f>
        <v>0</v>
      </c>
      <c r="R84" s="71">
        <f t="shared" ca="1" si="36"/>
        <v>0</v>
      </c>
      <c r="S84" s="71">
        <f t="shared" ca="1" si="37"/>
        <v>0</v>
      </c>
      <c r="T84" s="71">
        <f t="shared" si="38"/>
        <v>0</v>
      </c>
      <c r="U84" s="356">
        <f t="shared" ca="1" si="39"/>
        <v>0</v>
      </c>
      <c r="V84" s="356">
        <f t="shared" ca="1" si="40"/>
        <v>0</v>
      </c>
      <c r="W84" s="356">
        <f t="shared" si="41"/>
        <v>0</v>
      </c>
      <c r="X84" s="356">
        <f t="shared" si="42"/>
        <v>0</v>
      </c>
      <c r="Y84" s="72">
        <f>IF(AV84&gt;0,"NEEDED",IFERROR(IF('Project Summary'!$C$11="NH",(VLOOKUP(AH84,Lighting_All,6,0)+AO84),(VLOOKUP(AH84,Lighting_All,4,0)+AO84)),0)*H84)</f>
        <v>0</v>
      </c>
      <c r="Z84" s="261" t="str">
        <f t="shared" ca="1" si="43"/>
        <v/>
      </c>
      <c r="AA84" s="73">
        <f t="shared" ca="1" si="28"/>
        <v>0</v>
      </c>
      <c r="AC84" s="28" t="str">
        <f ca="1">IFERROR(OFFSET(INDEX(INDIRECT(VLOOKUP($C84,Lighting_Type_Exist_lu,2,0)),MATCH(Lighting!$D84,INDIRECT(VLOOKUP($C84,Lighting_Type_Exist_lu,2,0)),0),1),0,1),"")</f>
        <v/>
      </c>
      <c r="AD84" s="7" t="str">
        <f ca="1">IFERROR(OFFSET(INDEX(INDIRECT(VLOOKUP($C84,Lighting_Type_Exist_lu,2,0)),MATCH(Lighting!$D84,INDIRECT(VLOOKUP($C84,Lighting_Type_Exist_lu,2,0)),0),1),0,3),"")</f>
        <v/>
      </c>
      <c r="AE84" s="40" t="str">
        <f ca="1">IFERROR(OFFSET(INDEX(INDIRECT(VLOOKUP($C84,Lighting_Type_Exist_lu,2,0)),MATCH(Lighting!$D84,INDIRECT(VLOOKUP($C84,Lighting_Type_Exist_lu,2,0)),0),1),0,4),"")</f>
        <v/>
      </c>
      <c r="AF84" s="262">
        <f t="shared" ca="1" si="44"/>
        <v>0</v>
      </c>
      <c r="AH84" s="263" t="str">
        <f>IF(J84="","",VLOOKUP(J84,SKU!E:M,3,0))</f>
        <v/>
      </c>
      <c r="AI84" s="263">
        <f>_xlfn.IFNA(IF('Project Summary'!$C$11="NH",VLOOKUP(AH84,Lighting_All,5,0),VLOOKUP(AH84,Lighting_All,3,0)),"")</f>
        <v>0</v>
      </c>
      <c r="AJ84" s="264" t="str">
        <f t="shared" si="31"/>
        <v>NA</v>
      </c>
      <c r="AK84" s="265">
        <f>IFERROR(VLOOKUP(J84,SKU!E:L,7,),0)</f>
        <v>0</v>
      </c>
      <c r="AL84" s="92" t="str">
        <f>IFERROR(IF(J84="","",(VLOOKUP(AH84,Lookups!A:G,7,0)*H84)),"")</f>
        <v/>
      </c>
      <c r="AM84" s="92">
        <f t="shared" ca="1" si="45"/>
        <v>0</v>
      </c>
      <c r="AN84" s="92">
        <f t="shared" ca="1" si="46"/>
        <v>0</v>
      </c>
      <c r="AO84" s="92">
        <f>(1-EXACT(G84,M84))*IFERROR(IF('Project Summary'!$C$11="NH",VLOOKUP(M84,Lighting_All,6,0),VLOOKUP(M84,Lighting_All,4,0)),0)*(Q84&gt;0)*(1-EXACT(M84,Lookups!$A$62))*(1-EXACT(M84,Lookups!$A$63))</f>
        <v>0</v>
      </c>
      <c r="AP84" s="92">
        <f t="shared" si="32"/>
        <v>0</v>
      </c>
      <c r="AQ84" s="92" t="str">
        <f t="shared" ca="1" si="47"/>
        <v/>
      </c>
      <c r="AR84" s="92" t="str">
        <f ca="1">_xlfn.IFNA(VLOOKUP(AQ84,Recycling!$S$10:$T$35,2,0),"")</f>
        <v/>
      </c>
      <c r="AS84" s="266">
        <f t="shared" si="48"/>
        <v>0</v>
      </c>
      <c r="AT84" s="92">
        <f t="shared" si="49"/>
        <v>0</v>
      </c>
      <c r="AU84" s="92">
        <f>EXACT(G84,"None")*OR(EXACT(M84,Lookups!$A$62),EXACT(M84,Lookups!$A$63))</f>
        <v>0</v>
      </c>
      <c r="AV84" s="267">
        <f t="shared" si="50"/>
        <v>0</v>
      </c>
      <c r="AW84" s="267">
        <f>IFERROR(VLOOKUP(AH84,Lookups!A:B,2,0),0)</f>
        <v>0</v>
      </c>
      <c r="AX84" s="267">
        <f t="shared" si="51"/>
        <v>0</v>
      </c>
      <c r="AY84" s="92">
        <f t="shared" ca="1" si="52"/>
        <v>0</v>
      </c>
      <c r="AZ84" s="92">
        <f t="shared" si="33"/>
        <v>0</v>
      </c>
      <c r="BA84" s="92">
        <f t="shared" si="53"/>
        <v>0.504</v>
      </c>
      <c r="BB84" s="92">
        <f t="shared" si="54"/>
        <v>0.38900000000000001</v>
      </c>
      <c r="BC84" s="92">
        <v>0.13800000000000001</v>
      </c>
      <c r="BD84" s="92">
        <v>0.13400000000000001</v>
      </c>
      <c r="BE84" s="92">
        <f t="shared" si="34"/>
        <v>0</v>
      </c>
      <c r="BF84" s="92">
        <f t="shared" si="55"/>
        <v>0</v>
      </c>
    </row>
    <row r="85" spans="1:58" x14ac:dyDescent="0.35">
      <c r="A85" s="26"/>
      <c r="B85" s="76"/>
      <c r="C85" s="59"/>
      <c r="D85" s="468"/>
      <c r="E85" s="469"/>
      <c r="F85" s="237" t="str">
        <f ca="1">IFERROR(OFFSET(INDEX(INDIRECT(VLOOKUP($C85,Lighting_Type_Exist_lu,2,0)),MATCH(Lighting!$D85,INDIRECT(VLOOKUP($C85,Lighting_Type_Exist_lu,2,0)),0),1),0,2),"")</f>
        <v/>
      </c>
      <c r="G85" s="61" t="s">
        <v>84</v>
      </c>
      <c r="H85" s="74"/>
      <c r="I85" s="238" t="str">
        <f>IF(J85="","",VLOOKUP(J85,SKU!E:M,9,0))</f>
        <v/>
      </c>
      <c r="J85" s="64"/>
      <c r="K85" s="260" t="str">
        <f>IF(J85="","",VLOOKUP(J85,SKU!E:M,2,0))</f>
        <v/>
      </c>
      <c r="L85" s="239" t="str">
        <f>IF(J85="","",VLOOKUP(J85,SKU!E:M,6,0))</f>
        <v/>
      </c>
      <c r="M85" s="135" t="s">
        <v>84</v>
      </c>
      <c r="N85" s="28">
        <f t="shared" si="29"/>
        <v>0</v>
      </c>
      <c r="O85" s="20">
        <f t="shared" si="30"/>
        <v>0</v>
      </c>
      <c r="P85" s="71">
        <f t="shared" ca="1" si="35"/>
        <v>0</v>
      </c>
      <c r="Q85" s="71">
        <f>IFERROR((($H85*$L85*$N85)-($H85*$L85*$O85))/1000,0)*(1-EXACT(M85,Lookups!$A$62))*(1-EXACT(M85,Lookups!$A$63))</f>
        <v>0</v>
      </c>
      <c r="R85" s="71">
        <f t="shared" ca="1" si="36"/>
        <v>0</v>
      </c>
      <c r="S85" s="71">
        <f t="shared" ca="1" si="37"/>
        <v>0</v>
      </c>
      <c r="T85" s="71">
        <f t="shared" si="38"/>
        <v>0</v>
      </c>
      <c r="U85" s="356">
        <f t="shared" ca="1" si="39"/>
        <v>0</v>
      </c>
      <c r="V85" s="356">
        <f t="shared" ca="1" si="40"/>
        <v>0</v>
      </c>
      <c r="W85" s="356">
        <f t="shared" si="41"/>
        <v>0</v>
      </c>
      <c r="X85" s="356">
        <f t="shared" si="42"/>
        <v>0</v>
      </c>
      <c r="Y85" s="72">
        <f>IF(AV85&gt;0,"NEEDED",IFERROR(IF('Project Summary'!$C$11="NH",(VLOOKUP(AH85,Lighting_All,6,0)+AO85),(VLOOKUP(AH85,Lighting_All,4,0)+AO85)),0)*H85)</f>
        <v>0</v>
      </c>
      <c r="Z85" s="261" t="str">
        <f t="shared" ca="1" si="43"/>
        <v/>
      </c>
      <c r="AA85" s="73">
        <f t="shared" ca="1" si="28"/>
        <v>0</v>
      </c>
      <c r="AC85" s="28" t="str">
        <f ca="1">IFERROR(OFFSET(INDEX(INDIRECT(VLOOKUP($C85,Lighting_Type_Exist_lu,2,0)),MATCH(Lighting!$D85,INDIRECT(VLOOKUP($C85,Lighting_Type_Exist_lu,2,0)),0),1),0,1),"")</f>
        <v/>
      </c>
      <c r="AD85" s="7" t="str">
        <f ca="1">IFERROR(OFFSET(INDEX(INDIRECT(VLOOKUP($C85,Lighting_Type_Exist_lu,2,0)),MATCH(Lighting!$D85,INDIRECT(VLOOKUP($C85,Lighting_Type_Exist_lu,2,0)),0),1),0,3),"")</f>
        <v/>
      </c>
      <c r="AE85" s="40" t="str">
        <f ca="1">IFERROR(OFFSET(INDEX(INDIRECT(VLOOKUP($C85,Lighting_Type_Exist_lu,2,0)),MATCH(Lighting!$D85,INDIRECT(VLOOKUP($C85,Lighting_Type_Exist_lu,2,0)),0),1),0,4),"")</f>
        <v/>
      </c>
      <c r="AF85" s="262">
        <f t="shared" ca="1" si="44"/>
        <v>0</v>
      </c>
      <c r="AH85" s="263" t="str">
        <f>IF(J85="","",VLOOKUP(J85,SKU!E:M,3,0))</f>
        <v/>
      </c>
      <c r="AI85" s="263">
        <f>_xlfn.IFNA(IF('Project Summary'!$C$11="NH",VLOOKUP(AH85,Lighting_All,5,0),VLOOKUP(AH85,Lighting_All,3,0)),"")</f>
        <v>0</v>
      </c>
      <c r="AJ85" s="264" t="str">
        <f t="shared" si="31"/>
        <v>NA</v>
      </c>
      <c r="AK85" s="265">
        <f>IFERROR(VLOOKUP(J85,SKU!E:L,7,),0)</f>
        <v>0</v>
      </c>
      <c r="AL85" s="92" t="str">
        <f>IFERROR(IF(J85="","",(VLOOKUP(AH85,Lookups!A:G,7,0)*H85)),"")</f>
        <v/>
      </c>
      <c r="AM85" s="92">
        <f t="shared" ca="1" si="45"/>
        <v>0</v>
      </c>
      <c r="AN85" s="92">
        <f t="shared" ca="1" si="46"/>
        <v>0</v>
      </c>
      <c r="AO85" s="92">
        <f>(1-EXACT(G85,M85))*IFERROR(IF('Project Summary'!$C$11="NH",VLOOKUP(M85,Lighting_All,6,0),VLOOKUP(M85,Lighting_All,4,0)),0)*(Q85&gt;0)*(1-EXACT(M85,Lookups!$A$62))*(1-EXACT(M85,Lookups!$A$63))</f>
        <v>0</v>
      </c>
      <c r="AP85" s="92">
        <f t="shared" si="32"/>
        <v>0</v>
      </c>
      <c r="AQ85" s="92" t="str">
        <f t="shared" ca="1" si="47"/>
        <v/>
      </c>
      <c r="AR85" s="92" t="str">
        <f ca="1">_xlfn.IFNA(VLOOKUP(AQ85,Recycling!$S$10:$T$35,2,0),"")</f>
        <v/>
      </c>
      <c r="AS85" s="266">
        <f t="shared" si="48"/>
        <v>0</v>
      </c>
      <c r="AT85" s="92">
        <f t="shared" si="49"/>
        <v>0</v>
      </c>
      <c r="AU85" s="92">
        <f>EXACT(G85,"None")*OR(EXACT(M85,Lookups!$A$62),EXACT(M85,Lookups!$A$63))</f>
        <v>0</v>
      </c>
      <c r="AV85" s="267">
        <f t="shared" si="50"/>
        <v>0</v>
      </c>
      <c r="AW85" s="267">
        <f>IFERROR(VLOOKUP(AH85,Lookups!A:B,2,0),0)</f>
        <v>0</v>
      </c>
      <c r="AX85" s="267">
        <f t="shared" si="51"/>
        <v>0</v>
      </c>
      <c r="AY85" s="92">
        <f t="shared" ca="1" si="52"/>
        <v>0</v>
      </c>
      <c r="AZ85" s="92">
        <f t="shared" si="33"/>
        <v>0</v>
      </c>
      <c r="BA85" s="92">
        <f t="shared" si="53"/>
        <v>0.504</v>
      </c>
      <c r="BB85" s="92">
        <f t="shared" si="54"/>
        <v>0.38900000000000001</v>
      </c>
      <c r="BC85" s="92">
        <v>0.13800000000000001</v>
      </c>
      <c r="BD85" s="92">
        <v>0.13400000000000001</v>
      </c>
      <c r="BE85" s="92">
        <f t="shared" si="34"/>
        <v>0</v>
      </c>
      <c r="BF85" s="92">
        <f t="shared" si="55"/>
        <v>0</v>
      </c>
    </row>
    <row r="86" spans="1:58" x14ac:dyDescent="0.35">
      <c r="A86" s="26"/>
      <c r="B86" s="76"/>
      <c r="C86" s="59"/>
      <c r="D86" s="468"/>
      <c r="E86" s="469"/>
      <c r="F86" s="237" t="str">
        <f ca="1">IFERROR(OFFSET(INDEX(INDIRECT(VLOOKUP($C86,Lighting_Type_Exist_lu,2,0)),MATCH(Lighting!$D86,INDIRECT(VLOOKUP($C86,Lighting_Type_Exist_lu,2,0)),0),1),0,2),"")</f>
        <v/>
      </c>
      <c r="G86" s="61" t="s">
        <v>84</v>
      </c>
      <c r="H86" s="74"/>
      <c r="I86" s="238" t="str">
        <f>IF(J86="","",VLOOKUP(J86,SKU!E:M,9,0))</f>
        <v/>
      </c>
      <c r="J86" s="64"/>
      <c r="K86" s="260" t="str">
        <f>IF(J86="","",VLOOKUP(J86,SKU!E:M,2,0))</f>
        <v/>
      </c>
      <c r="L86" s="239" t="str">
        <f>IF(J86="","",VLOOKUP(J86,SKU!E:M,6,0))</f>
        <v/>
      </c>
      <c r="M86" s="135" t="s">
        <v>84</v>
      </c>
      <c r="N86" s="28">
        <f t="shared" si="29"/>
        <v>0</v>
      </c>
      <c r="O86" s="20">
        <f t="shared" si="30"/>
        <v>0</v>
      </c>
      <c r="P86" s="71">
        <f t="shared" ca="1" si="35"/>
        <v>0</v>
      </c>
      <c r="Q86" s="71">
        <f>IFERROR((($H86*$L86*$N86)-($H86*$L86*$O86))/1000,0)*(1-EXACT(M86,Lookups!$A$62))*(1-EXACT(M86,Lookups!$A$63))</f>
        <v>0</v>
      </c>
      <c r="R86" s="71">
        <f t="shared" ca="1" si="36"/>
        <v>0</v>
      </c>
      <c r="S86" s="71">
        <f t="shared" ca="1" si="37"/>
        <v>0</v>
      </c>
      <c r="T86" s="71">
        <f t="shared" si="38"/>
        <v>0</v>
      </c>
      <c r="U86" s="356">
        <f t="shared" ca="1" si="39"/>
        <v>0</v>
      </c>
      <c r="V86" s="356">
        <f t="shared" ca="1" si="40"/>
        <v>0</v>
      </c>
      <c r="W86" s="356">
        <f t="shared" si="41"/>
        <v>0</v>
      </c>
      <c r="X86" s="356">
        <f t="shared" si="42"/>
        <v>0</v>
      </c>
      <c r="Y86" s="72">
        <f>IF(AV86&gt;0,"NEEDED",IFERROR(IF('Project Summary'!$C$11="NH",(VLOOKUP(AH86,Lighting_All,6,0)+AO86),(VLOOKUP(AH86,Lighting_All,4,0)+AO86)),0)*H86)</f>
        <v>0</v>
      </c>
      <c r="Z86" s="261" t="str">
        <f t="shared" ca="1" si="43"/>
        <v/>
      </c>
      <c r="AA86" s="73">
        <f t="shared" ca="1" si="28"/>
        <v>0</v>
      </c>
      <c r="AC86" s="28" t="str">
        <f ca="1">IFERROR(OFFSET(INDEX(INDIRECT(VLOOKUP($C86,Lighting_Type_Exist_lu,2,0)),MATCH(Lighting!$D86,INDIRECT(VLOOKUP($C86,Lighting_Type_Exist_lu,2,0)),0),1),0,1),"")</f>
        <v/>
      </c>
      <c r="AD86" s="7" t="str">
        <f ca="1">IFERROR(OFFSET(INDEX(INDIRECT(VLOOKUP($C86,Lighting_Type_Exist_lu,2,0)),MATCH(Lighting!$D86,INDIRECT(VLOOKUP($C86,Lighting_Type_Exist_lu,2,0)),0),1),0,3),"")</f>
        <v/>
      </c>
      <c r="AE86" s="40" t="str">
        <f ca="1">IFERROR(OFFSET(INDEX(INDIRECT(VLOOKUP($C86,Lighting_Type_Exist_lu,2,0)),MATCH(Lighting!$D86,INDIRECT(VLOOKUP($C86,Lighting_Type_Exist_lu,2,0)),0),1),0,4),"")</f>
        <v/>
      </c>
      <c r="AF86" s="262">
        <f t="shared" ca="1" si="44"/>
        <v>0</v>
      </c>
      <c r="AH86" s="263" t="str">
        <f>IF(J86="","",VLOOKUP(J86,SKU!E:M,3,0))</f>
        <v/>
      </c>
      <c r="AI86" s="263">
        <f>_xlfn.IFNA(IF('Project Summary'!$C$11="NH",VLOOKUP(AH86,Lighting_All,5,0),VLOOKUP(AH86,Lighting_All,3,0)),"")</f>
        <v>0</v>
      </c>
      <c r="AJ86" s="264" t="str">
        <f t="shared" si="31"/>
        <v>NA</v>
      </c>
      <c r="AK86" s="265">
        <f>IFERROR(VLOOKUP(J86,SKU!E:L,7,),0)</f>
        <v>0</v>
      </c>
      <c r="AL86" s="92" t="str">
        <f>IFERROR(IF(J86="","",(VLOOKUP(AH86,Lookups!A:G,7,0)*H86)),"")</f>
        <v/>
      </c>
      <c r="AM86" s="92">
        <f t="shared" ca="1" si="45"/>
        <v>0</v>
      </c>
      <c r="AN86" s="92">
        <f t="shared" ca="1" si="46"/>
        <v>0</v>
      </c>
      <c r="AO86" s="92">
        <f>(1-EXACT(G86,M86))*IFERROR(IF('Project Summary'!$C$11="NH",VLOOKUP(M86,Lighting_All,6,0),VLOOKUP(M86,Lighting_All,4,0)),0)*(Q86&gt;0)*(1-EXACT(M86,Lookups!$A$62))*(1-EXACT(M86,Lookups!$A$63))</f>
        <v>0</v>
      </c>
      <c r="AP86" s="92">
        <f t="shared" si="32"/>
        <v>0</v>
      </c>
      <c r="AQ86" s="92" t="str">
        <f t="shared" ca="1" si="47"/>
        <v/>
      </c>
      <c r="AR86" s="92" t="str">
        <f ca="1">_xlfn.IFNA(VLOOKUP(AQ86,Recycling!$S$10:$T$35,2,0),"")</f>
        <v/>
      </c>
      <c r="AS86" s="266">
        <f t="shared" si="48"/>
        <v>0</v>
      </c>
      <c r="AT86" s="92">
        <f t="shared" si="49"/>
        <v>0</v>
      </c>
      <c r="AU86" s="92">
        <f>EXACT(G86,"None")*OR(EXACT(M86,Lookups!$A$62),EXACT(M86,Lookups!$A$63))</f>
        <v>0</v>
      </c>
      <c r="AV86" s="267">
        <f t="shared" si="50"/>
        <v>0</v>
      </c>
      <c r="AW86" s="267">
        <f>IFERROR(VLOOKUP(AH86,Lookups!A:B,2,0),0)</f>
        <v>0</v>
      </c>
      <c r="AX86" s="267">
        <f t="shared" si="51"/>
        <v>0</v>
      </c>
      <c r="AY86" s="92">
        <f t="shared" ca="1" si="52"/>
        <v>0</v>
      </c>
      <c r="AZ86" s="92">
        <f t="shared" si="33"/>
        <v>0</v>
      </c>
      <c r="BA86" s="92">
        <f t="shared" si="53"/>
        <v>0.504</v>
      </c>
      <c r="BB86" s="92">
        <f t="shared" si="54"/>
        <v>0.38900000000000001</v>
      </c>
      <c r="BC86" s="92">
        <v>0.13800000000000001</v>
      </c>
      <c r="BD86" s="92">
        <v>0.13400000000000001</v>
      </c>
      <c r="BE86" s="92">
        <f t="shared" si="34"/>
        <v>0</v>
      </c>
      <c r="BF86" s="92">
        <f t="shared" si="55"/>
        <v>0</v>
      </c>
    </row>
    <row r="87" spans="1:58" x14ac:dyDescent="0.35">
      <c r="A87" s="26"/>
      <c r="B87" s="76"/>
      <c r="C87" s="59"/>
      <c r="D87" s="468"/>
      <c r="E87" s="469"/>
      <c r="F87" s="237" t="str">
        <f ca="1">IFERROR(OFFSET(INDEX(INDIRECT(VLOOKUP($C87,Lighting_Type_Exist_lu,2,0)),MATCH(Lighting!$D87,INDIRECT(VLOOKUP($C87,Lighting_Type_Exist_lu,2,0)),0),1),0,2),"")</f>
        <v/>
      </c>
      <c r="G87" s="61" t="s">
        <v>84</v>
      </c>
      <c r="H87" s="74"/>
      <c r="I87" s="238" t="str">
        <f>IF(J87="","",VLOOKUP(J87,SKU!E:M,9,0))</f>
        <v/>
      </c>
      <c r="J87" s="64"/>
      <c r="K87" s="260" t="str">
        <f>IF(J87="","",VLOOKUP(J87,SKU!E:M,2,0))</f>
        <v/>
      </c>
      <c r="L87" s="239" t="str">
        <f>IF(J87="","",VLOOKUP(J87,SKU!E:M,6,0))</f>
        <v/>
      </c>
      <c r="M87" s="135" t="s">
        <v>84</v>
      </c>
      <c r="N87" s="28">
        <f t="shared" si="29"/>
        <v>0</v>
      </c>
      <c r="O87" s="20">
        <f t="shared" si="30"/>
        <v>0</v>
      </c>
      <c r="P87" s="71">
        <f t="shared" ca="1" si="35"/>
        <v>0</v>
      </c>
      <c r="Q87" s="71">
        <f>IFERROR((($H87*$L87*$N87)-($H87*$L87*$O87))/1000,0)*(1-EXACT(M87,Lookups!$A$62))*(1-EXACT(M87,Lookups!$A$63))</f>
        <v>0</v>
      </c>
      <c r="R87" s="71">
        <f t="shared" ca="1" si="36"/>
        <v>0</v>
      </c>
      <c r="S87" s="71">
        <f t="shared" ca="1" si="37"/>
        <v>0</v>
      </c>
      <c r="T87" s="71">
        <f t="shared" si="38"/>
        <v>0</v>
      </c>
      <c r="U87" s="356">
        <f t="shared" ca="1" si="39"/>
        <v>0</v>
      </c>
      <c r="V87" s="356">
        <f t="shared" ca="1" si="40"/>
        <v>0</v>
      </c>
      <c r="W87" s="356">
        <f t="shared" si="41"/>
        <v>0</v>
      </c>
      <c r="X87" s="356">
        <f t="shared" si="42"/>
        <v>0</v>
      </c>
      <c r="Y87" s="72">
        <f>IF(AV87&gt;0,"NEEDED",IFERROR(IF('Project Summary'!$C$11="NH",(VLOOKUP(AH87,Lighting_All,6,0)+AO87),(VLOOKUP(AH87,Lighting_All,4,0)+AO87)),0)*H87)</f>
        <v>0</v>
      </c>
      <c r="Z87" s="261" t="str">
        <f t="shared" ca="1" si="43"/>
        <v/>
      </c>
      <c r="AA87" s="73">
        <f t="shared" ca="1" si="28"/>
        <v>0</v>
      </c>
      <c r="AC87" s="28" t="str">
        <f ca="1">IFERROR(OFFSET(INDEX(INDIRECT(VLOOKUP($C87,Lighting_Type_Exist_lu,2,0)),MATCH(Lighting!$D87,INDIRECT(VLOOKUP($C87,Lighting_Type_Exist_lu,2,0)),0),1),0,1),"")</f>
        <v/>
      </c>
      <c r="AD87" s="7" t="str">
        <f ca="1">IFERROR(OFFSET(INDEX(INDIRECT(VLOOKUP($C87,Lighting_Type_Exist_lu,2,0)),MATCH(Lighting!$D87,INDIRECT(VLOOKUP($C87,Lighting_Type_Exist_lu,2,0)),0),1),0,3),"")</f>
        <v/>
      </c>
      <c r="AE87" s="40" t="str">
        <f ca="1">IFERROR(OFFSET(INDEX(INDIRECT(VLOOKUP($C87,Lighting_Type_Exist_lu,2,0)),MATCH(Lighting!$D87,INDIRECT(VLOOKUP($C87,Lighting_Type_Exist_lu,2,0)),0),1),0,4),"")</f>
        <v/>
      </c>
      <c r="AF87" s="262">
        <f t="shared" ca="1" si="44"/>
        <v>0</v>
      </c>
      <c r="AH87" s="263" t="str">
        <f>IF(J87="","",VLOOKUP(J87,SKU!E:M,3,0))</f>
        <v/>
      </c>
      <c r="AI87" s="263">
        <f>_xlfn.IFNA(IF('Project Summary'!$C$11="NH",VLOOKUP(AH87,Lighting_All,5,0),VLOOKUP(AH87,Lighting_All,3,0)),"")</f>
        <v>0</v>
      </c>
      <c r="AJ87" s="264" t="str">
        <f t="shared" si="31"/>
        <v>NA</v>
      </c>
      <c r="AK87" s="265">
        <f>IFERROR(VLOOKUP(J87,SKU!E:L,7,),0)</f>
        <v>0</v>
      </c>
      <c r="AL87" s="92" t="str">
        <f>IFERROR(IF(J87="","",(VLOOKUP(AH87,Lookups!A:G,7,0)*H87)),"")</f>
        <v/>
      </c>
      <c r="AM87" s="92">
        <f t="shared" ca="1" si="45"/>
        <v>0</v>
      </c>
      <c r="AN87" s="92">
        <f t="shared" ca="1" si="46"/>
        <v>0</v>
      </c>
      <c r="AO87" s="92">
        <f>(1-EXACT(G87,M87))*IFERROR(IF('Project Summary'!$C$11="NH",VLOOKUP(M87,Lighting_All,6,0),VLOOKUP(M87,Lighting_All,4,0)),0)*(Q87&gt;0)*(1-EXACT(M87,Lookups!$A$62))*(1-EXACT(M87,Lookups!$A$63))</f>
        <v>0</v>
      </c>
      <c r="AP87" s="92">
        <f t="shared" si="32"/>
        <v>0</v>
      </c>
      <c r="AQ87" s="92" t="str">
        <f t="shared" ca="1" si="47"/>
        <v/>
      </c>
      <c r="AR87" s="92" t="str">
        <f ca="1">_xlfn.IFNA(VLOOKUP(AQ87,Recycling!$S$10:$T$35,2,0),"")</f>
        <v/>
      </c>
      <c r="AS87" s="266">
        <f t="shared" si="48"/>
        <v>0</v>
      </c>
      <c r="AT87" s="92">
        <f t="shared" si="49"/>
        <v>0</v>
      </c>
      <c r="AU87" s="92">
        <f>EXACT(G87,"None")*OR(EXACT(M87,Lookups!$A$62),EXACT(M87,Lookups!$A$63))</f>
        <v>0</v>
      </c>
      <c r="AV87" s="267">
        <f t="shared" si="50"/>
        <v>0</v>
      </c>
      <c r="AW87" s="267">
        <f>IFERROR(VLOOKUP(AH87,Lookups!A:B,2,0),0)</f>
        <v>0</v>
      </c>
      <c r="AX87" s="267">
        <f t="shared" si="51"/>
        <v>0</v>
      </c>
      <c r="AY87" s="92">
        <f t="shared" ca="1" si="52"/>
        <v>0</v>
      </c>
      <c r="AZ87" s="92">
        <f t="shared" si="33"/>
        <v>0</v>
      </c>
      <c r="BA87" s="92">
        <f t="shared" si="53"/>
        <v>0.504</v>
      </c>
      <c r="BB87" s="92">
        <f t="shared" si="54"/>
        <v>0.38900000000000001</v>
      </c>
      <c r="BC87" s="92">
        <v>0.13800000000000001</v>
      </c>
      <c r="BD87" s="92">
        <v>0.13400000000000001</v>
      </c>
      <c r="BE87" s="92">
        <f t="shared" si="34"/>
        <v>0</v>
      </c>
      <c r="BF87" s="92">
        <f t="shared" si="55"/>
        <v>0</v>
      </c>
    </row>
    <row r="88" spans="1:58" x14ac:dyDescent="0.35">
      <c r="A88" s="26"/>
      <c r="B88" s="76"/>
      <c r="C88" s="59"/>
      <c r="D88" s="468"/>
      <c r="E88" s="469"/>
      <c r="F88" s="237" t="str">
        <f ca="1">IFERROR(OFFSET(INDEX(INDIRECT(VLOOKUP($C88,Lighting_Type_Exist_lu,2,0)),MATCH(Lighting!$D88,INDIRECT(VLOOKUP($C88,Lighting_Type_Exist_lu,2,0)),0),1),0,2),"")</f>
        <v/>
      </c>
      <c r="G88" s="61" t="s">
        <v>84</v>
      </c>
      <c r="H88" s="74"/>
      <c r="I88" s="238" t="str">
        <f>IF(J88="","",VLOOKUP(J88,SKU!E:M,9,0))</f>
        <v/>
      </c>
      <c r="J88" s="64"/>
      <c r="K88" s="260" t="str">
        <f>IF(J88="","",VLOOKUP(J88,SKU!E:M,2,0))</f>
        <v/>
      </c>
      <c r="L88" s="239" t="str">
        <f>IF(J88="","",VLOOKUP(J88,SKU!E:M,6,0))</f>
        <v/>
      </c>
      <c r="M88" s="135" t="s">
        <v>84</v>
      </c>
      <c r="N88" s="28">
        <f t="shared" si="29"/>
        <v>0</v>
      </c>
      <c r="O88" s="20">
        <f t="shared" si="30"/>
        <v>0</v>
      </c>
      <c r="P88" s="71">
        <f t="shared" ca="1" si="35"/>
        <v>0</v>
      </c>
      <c r="Q88" s="71">
        <f>IFERROR((($H88*$L88*$N88)-($H88*$L88*$O88))/1000,0)*(1-EXACT(M88,Lookups!$A$62))*(1-EXACT(M88,Lookups!$A$63))</f>
        <v>0</v>
      </c>
      <c r="R88" s="71">
        <f t="shared" ca="1" si="36"/>
        <v>0</v>
      </c>
      <c r="S88" s="71">
        <f t="shared" ca="1" si="37"/>
        <v>0</v>
      </c>
      <c r="T88" s="71">
        <f t="shared" si="38"/>
        <v>0</v>
      </c>
      <c r="U88" s="356">
        <f t="shared" ca="1" si="39"/>
        <v>0</v>
      </c>
      <c r="V88" s="356">
        <f t="shared" ca="1" si="40"/>
        <v>0</v>
      </c>
      <c r="W88" s="356">
        <f t="shared" si="41"/>
        <v>0</v>
      </c>
      <c r="X88" s="356">
        <f t="shared" si="42"/>
        <v>0</v>
      </c>
      <c r="Y88" s="72">
        <f>IF(AV88&gt;0,"NEEDED",IFERROR(IF('Project Summary'!$C$11="NH",(VLOOKUP(AH88,Lighting_All,6,0)+AO88),(VLOOKUP(AH88,Lighting_All,4,0)+AO88)),0)*H88)</f>
        <v>0</v>
      </c>
      <c r="Z88" s="261" t="str">
        <f t="shared" ca="1" si="43"/>
        <v/>
      </c>
      <c r="AA88" s="73">
        <f t="shared" ca="1" si="28"/>
        <v>0</v>
      </c>
      <c r="AC88" s="28" t="str">
        <f ca="1">IFERROR(OFFSET(INDEX(INDIRECT(VLOOKUP($C88,Lighting_Type_Exist_lu,2,0)),MATCH(Lighting!$D88,INDIRECT(VLOOKUP($C88,Lighting_Type_Exist_lu,2,0)),0),1),0,1),"")</f>
        <v/>
      </c>
      <c r="AD88" s="7" t="str">
        <f ca="1">IFERROR(OFFSET(INDEX(INDIRECT(VLOOKUP($C88,Lighting_Type_Exist_lu,2,0)),MATCH(Lighting!$D88,INDIRECT(VLOOKUP($C88,Lighting_Type_Exist_lu,2,0)),0),1),0,3),"")</f>
        <v/>
      </c>
      <c r="AE88" s="40" t="str">
        <f ca="1">IFERROR(OFFSET(INDEX(INDIRECT(VLOOKUP($C88,Lighting_Type_Exist_lu,2,0)),MATCH(Lighting!$D88,INDIRECT(VLOOKUP($C88,Lighting_Type_Exist_lu,2,0)),0),1),0,4),"")</f>
        <v/>
      </c>
      <c r="AF88" s="262">
        <f t="shared" ca="1" si="44"/>
        <v>0</v>
      </c>
      <c r="AH88" s="263" t="str">
        <f>IF(J88="","",VLOOKUP(J88,SKU!E:M,3,0))</f>
        <v/>
      </c>
      <c r="AI88" s="263">
        <f>_xlfn.IFNA(IF('Project Summary'!$C$11="NH",VLOOKUP(AH88,Lighting_All,5,0),VLOOKUP(AH88,Lighting_All,3,0)),"")</f>
        <v>0</v>
      </c>
      <c r="AJ88" s="264" t="str">
        <f t="shared" si="31"/>
        <v>NA</v>
      </c>
      <c r="AK88" s="265">
        <f>IFERROR(VLOOKUP(J88,SKU!E:L,7,),0)</f>
        <v>0</v>
      </c>
      <c r="AL88" s="92" t="str">
        <f>IFERROR(IF(J88="","",(VLOOKUP(AH88,Lookups!A:G,7,0)*H88)),"")</f>
        <v/>
      </c>
      <c r="AM88" s="92">
        <f t="shared" ca="1" si="45"/>
        <v>0</v>
      </c>
      <c r="AN88" s="92">
        <f t="shared" ca="1" si="46"/>
        <v>0</v>
      </c>
      <c r="AO88" s="92">
        <f>(1-EXACT(G88,M88))*IFERROR(IF('Project Summary'!$C$11="NH",VLOOKUP(M88,Lighting_All,6,0),VLOOKUP(M88,Lighting_All,4,0)),0)*(Q88&gt;0)*(1-EXACT(M88,Lookups!$A$62))*(1-EXACT(M88,Lookups!$A$63))</f>
        <v>0</v>
      </c>
      <c r="AP88" s="92">
        <f t="shared" si="32"/>
        <v>0</v>
      </c>
      <c r="AQ88" s="92" t="str">
        <f t="shared" ca="1" si="47"/>
        <v/>
      </c>
      <c r="AR88" s="92" t="str">
        <f ca="1">_xlfn.IFNA(VLOOKUP(AQ88,Recycling!$S$10:$T$35,2,0),"")</f>
        <v/>
      </c>
      <c r="AS88" s="266">
        <f t="shared" si="48"/>
        <v>0</v>
      </c>
      <c r="AT88" s="92">
        <f t="shared" si="49"/>
        <v>0</v>
      </c>
      <c r="AU88" s="92">
        <f>EXACT(G88,"None")*OR(EXACT(M88,Lookups!$A$62),EXACT(M88,Lookups!$A$63))</f>
        <v>0</v>
      </c>
      <c r="AV88" s="267">
        <f t="shared" si="50"/>
        <v>0</v>
      </c>
      <c r="AW88" s="267">
        <f>IFERROR(VLOOKUP(AH88,Lookups!A:B,2,0),0)</f>
        <v>0</v>
      </c>
      <c r="AX88" s="267">
        <f t="shared" si="51"/>
        <v>0</v>
      </c>
      <c r="AY88" s="92">
        <f t="shared" ca="1" si="52"/>
        <v>0</v>
      </c>
      <c r="AZ88" s="92">
        <f t="shared" si="33"/>
        <v>0</v>
      </c>
      <c r="BA88" s="92">
        <f t="shared" si="53"/>
        <v>0.504</v>
      </c>
      <c r="BB88" s="92">
        <f t="shared" si="54"/>
        <v>0.38900000000000001</v>
      </c>
      <c r="BC88" s="92">
        <v>0.13800000000000001</v>
      </c>
      <c r="BD88" s="92">
        <v>0.13400000000000001</v>
      </c>
      <c r="BE88" s="92">
        <f t="shared" si="34"/>
        <v>0</v>
      </c>
      <c r="BF88" s="92">
        <f t="shared" si="55"/>
        <v>0</v>
      </c>
    </row>
    <row r="89" spans="1:58" x14ac:dyDescent="0.35">
      <c r="A89" s="26"/>
      <c r="B89" s="76"/>
      <c r="C89" s="59"/>
      <c r="D89" s="468"/>
      <c r="E89" s="469"/>
      <c r="F89" s="237" t="str">
        <f ca="1">IFERROR(OFFSET(INDEX(INDIRECT(VLOOKUP($C89,Lighting_Type_Exist_lu,2,0)),MATCH(Lighting!$D89,INDIRECT(VLOOKUP($C89,Lighting_Type_Exist_lu,2,0)),0),1),0,2),"")</f>
        <v/>
      </c>
      <c r="G89" s="61" t="s">
        <v>84</v>
      </c>
      <c r="H89" s="74"/>
      <c r="I89" s="238" t="str">
        <f>IF(J89="","",VLOOKUP(J89,SKU!E:M,9,0))</f>
        <v/>
      </c>
      <c r="J89" s="64"/>
      <c r="K89" s="260" t="str">
        <f>IF(J89="","",VLOOKUP(J89,SKU!E:M,2,0))</f>
        <v/>
      </c>
      <c r="L89" s="239" t="str">
        <f>IF(J89="","",VLOOKUP(J89,SKU!E:M,6,0))</f>
        <v/>
      </c>
      <c r="M89" s="135" t="s">
        <v>84</v>
      </c>
      <c r="N89" s="28">
        <f t="shared" si="29"/>
        <v>0</v>
      </c>
      <c r="O89" s="20">
        <f t="shared" si="30"/>
        <v>0</v>
      </c>
      <c r="P89" s="71">
        <f t="shared" ca="1" si="35"/>
        <v>0</v>
      </c>
      <c r="Q89" s="71">
        <f>IFERROR((($H89*$L89*$N89)-($H89*$L89*$O89))/1000,0)*(1-EXACT(M89,Lookups!$A$62))*(1-EXACT(M89,Lookups!$A$63))</f>
        <v>0</v>
      </c>
      <c r="R89" s="71">
        <f t="shared" ca="1" si="36"/>
        <v>0</v>
      </c>
      <c r="S89" s="71">
        <f t="shared" ca="1" si="37"/>
        <v>0</v>
      </c>
      <c r="T89" s="71">
        <f t="shared" si="38"/>
        <v>0</v>
      </c>
      <c r="U89" s="356">
        <f t="shared" ca="1" si="39"/>
        <v>0</v>
      </c>
      <c r="V89" s="356">
        <f t="shared" ca="1" si="40"/>
        <v>0</v>
      </c>
      <c r="W89" s="356">
        <f t="shared" si="41"/>
        <v>0</v>
      </c>
      <c r="X89" s="356">
        <f t="shared" si="42"/>
        <v>0</v>
      </c>
      <c r="Y89" s="72">
        <f>IF(AV89&gt;0,"NEEDED",IFERROR(IF('Project Summary'!$C$11="NH",(VLOOKUP(AH89,Lighting_All,6,0)+AO89),(VLOOKUP(AH89,Lighting_All,4,0)+AO89)),0)*H89)</f>
        <v>0</v>
      </c>
      <c r="Z89" s="261" t="str">
        <f t="shared" ca="1" si="43"/>
        <v/>
      </c>
      <c r="AA89" s="73">
        <f t="shared" ca="1" si="28"/>
        <v>0</v>
      </c>
      <c r="AC89" s="28" t="str">
        <f ca="1">IFERROR(OFFSET(INDEX(INDIRECT(VLOOKUP($C89,Lighting_Type_Exist_lu,2,0)),MATCH(Lighting!$D89,INDIRECT(VLOOKUP($C89,Lighting_Type_Exist_lu,2,0)),0),1),0,1),"")</f>
        <v/>
      </c>
      <c r="AD89" s="7" t="str">
        <f ca="1">IFERROR(OFFSET(INDEX(INDIRECT(VLOOKUP($C89,Lighting_Type_Exist_lu,2,0)),MATCH(Lighting!$D89,INDIRECT(VLOOKUP($C89,Lighting_Type_Exist_lu,2,0)),0),1),0,3),"")</f>
        <v/>
      </c>
      <c r="AE89" s="40" t="str">
        <f ca="1">IFERROR(OFFSET(INDEX(INDIRECT(VLOOKUP($C89,Lighting_Type_Exist_lu,2,0)),MATCH(Lighting!$D89,INDIRECT(VLOOKUP($C89,Lighting_Type_Exist_lu,2,0)),0),1),0,4),"")</f>
        <v/>
      </c>
      <c r="AF89" s="262">
        <f t="shared" ca="1" si="44"/>
        <v>0</v>
      </c>
      <c r="AH89" s="263" t="str">
        <f>IF(J89="","",VLOOKUP(J89,SKU!E:M,3,0))</f>
        <v/>
      </c>
      <c r="AI89" s="263">
        <f>_xlfn.IFNA(IF('Project Summary'!$C$11="NH",VLOOKUP(AH89,Lighting_All,5,0),VLOOKUP(AH89,Lighting_All,3,0)),"")</f>
        <v>0</v>
      </c>
      <c r="AJ89" s="264" t="str">
        <f t="shared" si="31"/>
        <v>NA</v>
      </c>
      <c r="AK89" s="265">
        <f>IFERROR(VLOOKUP(J89,SKU!E:L,7,),0)</f>
        <v>0</v>
      </c>
      <c r="AL89" s="92" t="str">
        <f>IFERROR(IF(J89="","",(VLOOKUP(AH89,Lookups!A:G,7,0)*H89)),"")</f>
        <v/>
      </c>
      <c r="AM89" s="92">
        <f t="shared" ca="1" si="45"/>
        <v>0</v>
      </c>
      <c r="AN89" s="92">
        <f t="shared" ca="1" si="46"/>
        <v>0</v>
      </c>
      <c r="AO89" s="92">
        <f>(1-EXACT(G89,M89))*IFERROR(IF('Project Summary'!$C$11="NH",VLOOKUP(M89,Lighting_All,6,0),VLOOKUP(M89,Lighting_All,4,0)),0)*(Q89&gt;0)*(1-EXACT(M89,Lookups!$A$62))*(1-EXACT(M89,Lookups!$A$63))</f>
        <v>0</v>
      </c>
      <c r="AP89" s="92">
        <f t="shared" si="32"/>
        <v>0</v>
      </c>
      <c r="AQ89" s="92" t="str">
        <f t="shared" ca="1" si="47"/>
        <v/>
      </c>
      <c r="AR89" s="92" t="str">
        <f ca="1">_xlfn.IFNA(VLOOKUP(AQ89,Recycling!$S$10:$T$35,2,0),"")</f>
        <v/>
      </c>
      <c r="AS89" s="266">
        <f t="shared" si="48"/>
        <v>0</v>
      </c>
      <c r="AT89" s="92">
        <f t="shared" si="49"/>
        <v>0</v>
      </c>
      <c r="AU89" s="92">
        <f>EXACT(G89,"None")*OR(EXACT(M89,Lookups!$A$62),EXACT(M89,Lookups!$A$63))</f>
        <v>0</v>
      </c>
      <c r="AV89" s="267">
        <f t="shared" si="50"/>
        <v>0</v>
      </c>
      <c r="AW89" s="267">
        <f>IFERROR(VLOOKUP(AH89,Lookups!A:B,2,0),0)</f>
        <v>0</v>
      </c>
      <c r="AX89" s="267">
        <f t="shared" si="51"/>
        <v>0</v>
      </c>
      <c r="AY89" s="92">
        <f t="shared" ca="1" si="52"/>
        <v>0</v>
      </c>
      <c r="AZ89" s="92">
        <f t="shared" si="33"/>
        <v>0</v>
      </c>
      <c r="BA89" s="92">
        <f t="shared" si="53"/>
        <v>0.504</v>
      </c>
      <c r="BB89" s="92">
        <f t="shared" si="54"/>
        <v>0.38900000000000001</v>
      </c>
      <c r="BC89" s="92">
        <v>0.13800000000000001</v>
      </c>
      <c r="BD89" s="92">
        <v>0.13400000000000001</v>
      </c>
      <c r="BE89" s="92">
        <f t="shared" si="34"/>
        <v>0</v>
      </c>
      <c r="BF89" s="92">
        <f t="shared" si="55"/>
        <v>0</v>
      </c>
    </row>
    <row r="90" spans="1:58" x14ac:dyDescent="0.35">
      <c r="A90" s="26"/>
      <c r="B90" s="76"/>
      <c r="C90" s="59"/>
      <c r="D90" s="468"/>
      <c r="E90" s="469"/>
      <c r="F90" s="237" t="str">
        <f ca="1">IFERROR(OFFSET(INDEX(INDIRECT(VLOOKUP($C90,Lighting_Type_Exist_lu,2,0)),MATCH(Lighting!$D90,INDIRECT(VLOOKUP($C90,Lighting_Type_Exist_lu,2,0)),0),1),0,2),"")</f>
        <v/>
      </c>
      <c r="G90" s="61" t="s">
        <v>84</v>
      </c>
      <c r="H90" s="74"/>
      <c r="I90" s="238" t="str">
        <f>IF(J90="","",VLOOKUP(J90,SKU!E:M,9,0))</f>
        <v/>
      </c>
      <c r="J90" s="64"/>
      <c r="K90" s="260" t="str">
        <f>IF(J90="","",VLOOKUP(J90,SKU!E:M,2,0))</f>
        <v/>
      </c>
      <c r="L90" s="239" t="str">
        <f>IF(J90="","",VLOOKUP(J90,SKU!E:M,6,0))</f>
        <v/>
      </c>
      <c r="M90" s="135" t="s">
        <v>84</v>
      </c>
      <c r="N90" s="28">
        <f t="shared" si="29"/>
        <v>0</v>
      </c>
      <c r="O90" s="20">
        <f t="shared" si="30"/>
        <v>0</v>
      </c>
      <c r="P90" s="71">
        <f t="shared" ca="1" si="35"/>
        <v>0</v>
      </c>
      <c r="Q90" s="71">
        <f>IFERROR((($H90*$L90*$N90)-($H90*$L90*$O90))/1000,0)*(1-EXACT(M90,Lookups!$A$62))*(1-EXACT(M90,Lookups!$A$63))</f>
        <v>0</v>
      </c>
      <c r="R90" s="71">
        <f t="shared" ca="1" si="36"/>
        <v>0</v>
      </c>
      <c r="S90" s="71">
        <f t="shared" ca="1" si="37"/>
        <v>0</v>
      </c>
      <c r="T90" s="71">
        <f t="shared" si="38"/>
        <v>0</v>
      </c>
      <c r="U90" s="356">
        <f t="shared" ca="1" si="39"/>
        <v>0</v>
      </c>
      <c r="V90" s="356">
        <f t="shared" ca="1" si="40"/>
        <v>0</v>
      </c>
      <c r="W90" s="356">
        <f t="shared" si="41"/>
        <v>0</v>
      </c>
      <c r="X90" s="356">
        <f t="shared" si="42"/>
        <v>0</v>
      </c>
      <c r="Y90" s="72">
        <f>IF(AV90&gt;0,"NEEDED",IFERROR(IF('Project Summary'!$C$11="NH",(VLOOKUP(AH90,Lighting_All,6,0)+AO90),(VLOOKUP(AH90,Lighting_All,4,0)+AO90)),0)*H90)</f>
        <v>0</v>
      </c>
      <c r="Z90" s="261" t="str">
        <f t="shared" ca="1" si="43"/>
        <v/>
      </c>
      <c r="AA90" s="73">
        <f t="shared" ca="1" si="28"/>
        <v>0</v>
      </c>
      <c r="AC90" s="28" t="str">
        <f ca="1">IFERROR(OFFSET(INDEX(INDIRECT(VLOOKUP($C90,Lighting_Type_Exist_lu,2,0)),MATCH(Lighting!$D90,INDIRECT(VLOOKUP($C90,Lighting_Type_Exist_lu,2,0)),0),1),0,1),"")</f>
        <v/>
      </c>
      <c r="AD90" s="7" t="str">
        <f ca="1">IFERROR(OFFSET(INDEX(INDIRECT(VLOOKUP($C90,Lighting_Type_Exist_lu,2,0)),MATCH(Lighting!$D90,INDIRECT(VLOOKUP($C90,Lighting_Type_Exist_lu,2,0)),0),1),0,3),"")</f>
        <v/>
      </c>
      <c r="AE90" s="40" t="str">
        <f ca="1">IFERROR(OFFSET(INDEX(INDIRECT(VLOOKUP($C90,Lighting_Type_Exist_lu,2,0)),MATCH(Lighting!$D90,INDIRECT(VLOOKUP($C90,Lighting_Type_Exist_lu,2,0)),0),1),0,4),"")</f>
        <v/>
      </c>
      <c r="AF90" s="262">
        <f t="shared" ca="1" si="44"/>
        <v>0</v>
      </c>
      <c r="AH90" s="263" t="str">
        <f>IF(J90="","",VLOOKUP(J90,SKU!E:M,3,0))</f>
        <v/>
      </c>
      <c r="AI90" s="263">
        <f>_xlfn.IFNA(IF('Project Summary'!$C$11="NH",VLOOKUP(AH90,Lighting_All,5,0),VLOOKUP(AH90,Lighting_All,3,0)),"")</f>
        <v>0</v>
      </c>
      <c r="AJ90" s="264" t="str">
        <f t="shared" si="31"/>
        <v>NA</v>
      </c>
      <c r="AK90" s="265">
        <f>IFERROR(VLOOKUP(J90,SKU!E:L,7,),0)</f>
        <v>0</v>
      </c>
      <c r="AL90" s="92" t="str">
        <f>IFERROR(IF(J90="","",(VLOOKUP(AH90,Lookups!A:G,7,0)*H90)),"")</f>
        <v/>
      </c>
      <c r="AM90" s="92">
        <f t="shared" ca="1" si="45"/>
        <v>0</v>
      </c>
      <c r="AN90" s="92">
        <f t="shared" ca="1" si="46"/>
        <v>0</v>
      </c>
      <c r="AO90" s="92">
        <f>(1-EXACT(G90,M90))*IFERROR(IF('Project Summary'!$C$11="NH",VLOOKUP(M90,Lighting_All,6,0),VLOOKUP(M90,Lighting_All,4,0)),0)*(Q90&gt;0)*(1-EXACT(M90,Lookups!$A$62))*(1-EXACT(M90,Lookups!$A$63))</f>
        <v>0</v>
      </c>
      <c r="AP90" s="92">
        <f t="shared" si="32"/>
        <v>0</v>
      </c>
      <c r="AQ90" s="92" t="str">
        <f t="shared" ca="1" si="47"/>
        <v/>
      </c>
      <c r="AR90" s="92" t="str">
        <f ca="1">_xlfn.IFNA(VLOOKUP(AQ90,Recycling!$S$10:$T$35,2,0),"")</f>
        <v/>
      </c>
      <c r="AS90" s="266">
        <f t="shared" si="48"/>
        <v>0</v>
      </c>
      <c r="AT90" s="92">
        <f t="shared" si="49"/>
        <v>0</v>
      </c>
      <c r="AU90" s="92">
        <f>EXACT(G90,"None")*OR(EXACT(M90,Lookups!$A$62),EXACT(M90,Lookups!$A$63))</f>
        <v>0</v>
      </c>
      <c r="AV90" s="267">
        <f t="shared" si="50"/>
        <v>0</v>
      </c>
      <c r="AW90" s="267">
        <f>IFERROR(VLOOKUP(AH90,Lookups!A:B,2,0),0)</f>
        <v>0</v>
      </c>
      <c r="AX90" s="267">
        <f t="shared" si="51"/>
        <v>0</v>
      </c>
      <c r="AY90" s="92">
        <f t="shared" ca="1" si="52"/>
        <v>0</v>
      </c>
      <c r="AZ90" s="92">
        <f t="shared" si="33"/>
        <v>0</v>
      </c>
      <c r="BA90" s="92">
        <f t="shared" si="53"/>
        <v>0.504</v>
      </c>
      <c r="BB90" s="92">
        <f t="shared" si="54"/>
        <v>0.38900000000000001</v>
      </c>
      <c r="BC90" s="92">
        <v>0.13800000000000001</v>
      </c>
      <c r="BD90" s="92">
        <v>0.13400000000000001</v>
      </c>
      <c r="BE90" s="92">
        <f t="shared" si="34"/>
        <v>0</v>
      </c>
      <c r="BF90" s="92">
        <f t="shared" si="55"/>
        <v>0</v>
      </c>
    </row>
    <row r="91" spans="1:58" x14ac:dyDescent="0.35">
      <c r="A91" s="26"/>
      <c r="B91" s="76"/>
      <c r="C91" s="59"/>
      <c r="D91" s="468"/>
      <c r="E91" s="469"/>
      <c r="F91" s="237" t="str">
        <f ca="1">IFERROR(OFFSET(INDEX(INDIRECT(VLOOKUP($C91,Lighting_Type_Exist_lu,2,0)),MATCH(Lighting!$D91,INDIRECT(VLOOKUP($C91,Lighting_Type_Exist_lu,2,0)),0),1),0,2),"")</f>
        <v/>
      </c>
      <c r="G91" s="61" t="s">
        <v>84</v>
      </c>
      <c r="H91" s="74"/>
      <c r="I91" s="238" t="str">
        <f>IF(J91="","",VLOOKUP(J91,SKU!E:M,9,0))</f>
        <v/>
      </c>
      <c r="J91" s="64"/>
      <c r="K91" s="260" t="str">
        <f>IF(J91="","",VLOOKUP(J91,SKU!E:M,2,0))</f>
        <v/>
      </c>
      <c r="L91" s="239" t="str">
        <f>IF(J91="","",VLOOKUP(J91,SKU!E:M,6,0))</f>
        <v/>
      </c>
      <c r="M91" s="135" t="s">
        <v>84</v>
      </c>
      <c r="N91" s="28">
        <f t="shared" si="29"/>
        <v>0</v>
      </c>
      <c r="O91" s="20">
        <f t="shared" si="30"/>
        <v>0</v>
      </c>
      <c r="P91" s="71">
        <f t="shared" ca="1" si="35"/>
        <v>0</v>
      </c>
      <c r="Q91" s="71">
        <f>IFERROR((($H91*$L91*$N91)-($H91*$L91*$O91))/1000,0)*(1-EXACT(M91,Lookups!$A$62))*(1-EXACT(M91,Lookups!$A$63))</f>
        <v>0</v>
      </c>
      <c r="R91" s="71">
        <f t="shared" ca="1" si="36"/>
        <v>0</v>
      </c>
      <c r="S91" s="71">
        <f t="shared" ca="1" si="37"/>
        <v>0</v>
      </c>
      <c r="T91" s="71">
        <f t="shared" si="38"/>
        <v>0</v>
      </c>
      <c r="U91" s="356">
        <f t="shared" ca="1" si="39"/>
        <v>0</v>
      </c>
      <c r="V91" s="356">
        <f t="shared" ca="1" si="40"/>
        <v>0</v>
      </c>
      <c r="W91" s="356">
        <f t="shared" si="41"/>
        <v>0</v>
      </c>
      <c r="X91" s="356">
        <f t="shared" si="42"/>
        <v>0</v>
      </c>
      <c r="Y91" s="72">
        <f>IF(AV91&gt;0,"NEEDED",IFERROR(IF('Project Summary'!$C$11="NH",(VLOOKUP(AH91,Lighting_All,6,0)+AO91),(VLOOKUP(AH91,Lighting_All,4,0)+AO91)),0)*H91)</f>
        <v>0</v>
      </c>
      <c r="Z91" s="261" t="str">
        <f t="shared" ca="1" si="43"/>
        <v/>
      </c>
      <c r="AA91" s="73">
        <f t="shared" ca="1" si="28"/>
        <v>0</v>
      </c>
      <c r="AC91" s="28" t="str">
        <f ca="1">IFERROR(OFFSET(INDEX(INDIRECT(VLOOKUP($C91,Lighting_Type_Exist_lu,2,0)),MATCH(Lighting!$D91,INDIRECT(VLOOKUP($C91,Lighting_Type_Exist_lu,2,0)),0),1),0,1),"")</f>
        <v/>
      </c>
      <c r="AD91" s="7" t="str">
        <f ca="1">IFERROR(OFFSET(INDEX(INDIRECT(VLOOKUP($C91,Lighting_Type_Exist_lu,2,0)),MATCH(Lighting!$D91,INDIRECT(VLOOKUP($C91,Lighting_Type_Exist_lu,2,0)),0),1),0,3),"")</f>
        <v/>
      </c>
      <c r="AE91" s="40" t="str">
        <f ca="1">IFERROR(OFFSET(INDEX(INDIRECT(VLOOKUP($C91,Lighting_Type_Exist_lu,2,0)),MATCH(Lighting!$D91,INDIRECT(VLOOKUP($C91,Lighting_Type_Exist_lu,2,0)),0),1),0,4),"")</f>
        <v/>
      </c>
      <c r="AF91" s="262">
        <f t="shared" ca="1" si="44"/>
        <v>0</v>
      </c>
      <c r="AH91" s="263" t="str">
        <f>IF(J91="","",VLOOKUP(J91,SKU!E:M,3,0))</f>
        <v/>
      </c>
      <c r="AI91" s="263">
        <f>_xlfn.IFNA(IF('Project Summary'!$C$11="NH",VLOOKUP(AH91,Lighting_All,5,0),VLOOKUP(AH91,Lighting_All,3,0)),"")</f>
        <v>0</v>
      </c>
      <c r="AJ91" s="264" t="str">
        <f t="shared" si="31"/>
        <v>NA</v>
      </c>
      <c r="AK91" s="265">
        <f>IFERROR(VLOOKUP(J91,SKU!E:L,7,),0)</f>
        <v>0</v>
      </c>
      <c r="AL91" s="92" t="str">
        <f>IFERROR(IF(J91="","",(VLOOKUP(AH91,Lookups!A:G,7,0)*H91)),"")</f>
        <v/>
      </c>
      <c r="AM91" s="92">
        <f t="shared" ca="1" si="45"/>
        <v>0</v>
      </c>
      <c r="AN91" s="92">
        <f t="shared" ca="1" si="46"/>
        <v>0</v>
      </c>
      <c r="AO91" s="92">
        <f>(1-EXACT(G91,M91))*IFERROR(IF('Project Summary'!$C$11="NH",VLOOKUP(M91,Lighting_All,6,0),VLOOKUP(M91,Lighting_All,4,0)),0)*(Q91&gt;0)*(1-EXACT(M91,Lookups!$A$62))*(1-EXACT(M91,Lookups!$A$63))</f>
        <v>0</v>
      </c>
      <c r="AP91" s="92">
        <f t="shared" si="32"/>
        <v>0</v>
      </c>
      <c r="AQ91" s="92" t="str">
        <f t="shared" ca="1" si="47"/>
        <v/>
      </c>
      <c r="AR91" s="92" t="str">
        <f ca="1">_xlfn.IFNA(VLOOKUP(AQ91,Recycling!$S$10:$T$35,2,0),"")</f>
        <v/>
      </c>
      <c r="AS91" s="266">
        <f t="shared" si="48"/>
        <v>0</v>
      </c>
      <c r="AT91" s="92">
        <f t="shared" si="49"/>
        <v>0</v>
      </c>
      <c r="AU91" s="92">
        <f>EXACT(G91,"None")*OR(EXACT(M91,Lookups!$A$62),EXACT(M91,Lookups!$A$63))</f>
        <v>0</v>
      </c>
      <c r="AV91" s="267">
        <f t="shared" si="50"/>
        <v>0</v>
      </c>
      <c r="AW91" s="267">
        <f>IFERROR(VLOOKUP(AH91,Lookups!A:B,2,0),0)</f>
        <v>0</v>
      </c>
      <c r="AX91" s="267">
        <f t="shared" si="51"/>
        <v>0</v>
      </c>
      <c r="AY91" s="92">
        <f t="shared" ca="1" si="52"/>
        <v>0</v>
      </c>
      <c r="AZ91" s="92">
        <f t="shared" si="33"/>
        <v>0</v>
      </c>
      <c r="BA91" s="92">
        <f t="shared" si="53"/>
        <v>0.504</v>
      </c>
      <c r="BB91" s="92">
        <f t="shared" si="54"/>
        <v>0.38900000000000001</v>
      </c>
      <c r="BC91" s="92">
        <v>0.13800000000000001</v>
      </c>
      <c r="BD91" s="92">
        <v>0.13400000000000001</v>
      </c>
      <c r="BE91" s="92">
        <f t="shared" si="34"/>
        <v>0</v>
      </c>
      <c r="BF91" s="92">
        <f t="shared" si="55"/>
        <v>0</v>
      </c>
    </row>
    <row r="92" spans="1:58" x14ac:dyDescent="0.35">
      <c r="A92" s="26"/>
      <c r="B92" s="76"/>
      <c r="C92" s="59"/>
      <c r="D92" s="468"/>
      <c r="E92" s="469"/>
      <c r="F92" s="237" t="str">
        <f ca="1">IFERROR(OFFSET(INDEX(INDIRECT(VLOOKUP($C92,Lighting_Type_Exist_lu,2,0)),MATCH(Lighting!$D92,INDIRECT(VLOOKUP($C92,Lighting_Type_Exist_lu,2,0)),0),1),0,2),"")</f>
        <v/>
      </c>
      <c r="G92" s="61" t="s">
        <v>84</v>
      </c>
      <c r="H92" s="74"/>
      <c r="I92" s="238" t="str">
        <f>IF(J92="","",VLOOKUP(J92,SKU!E:M,9,0))</f>
        <v/>
      </c>
      <c r="J92" s="64"/>
      <c r="K92" s="260" t="str">
        <f>IF(J92="","",VLOOKUP(J92,SKU!E:M,2,0))</f>
        <v/>
      </c>
      <c r="L92" s="239" t="str">
        <f>IF(J92="","",VLOOKUP(J92,SKU!E:M,6,0))</f>
        <v/>
      </c>
      <c r="M92" s="135" t="s">
        <v>84</v>
      </c>
      <c r="N92" s="28">
        <f t="shared" si="29"/>
        <v>0</v>
      </c>
      <c r="O92" s="20">
        <f t="shared" si="30"/>
        <v>0</v>
      </c>
      <c r="P92" s="71">
        <f t="shared" ca="1" si="35"/>
        <v>0</v>
      </c>
      <c r="Q92" s="71">
        <f>IFERROR((($H92*$L92*$N92)-($H92*$L92*$O92))/1000,0)*(1-EXACT(M92,Lookups!$A$62))*(1-EXACT(M92,Lookups!$A$63))</f>
        <v>0</v>
      </c>
      <c r="R92" s="71">
        <f t="shared" ca="1" si="36"/>
        <v>0</v>
      </c>
      <c r="S92" s="71">
        <f t="shared" ca="1" si="37"/>
        <v>0</v>
      </c>
      <c r="T92" s="71">
        <f t="shared" si="38"/>
        <v>0</v>
      </c>
      <c r="U92" s="356">
        <f t="shared" ca="1" si="39"/>
        <v>0</v>
      </c>
      <c r="V92" s="356">
        <f t="shared" ca="1" si="40"/>
        <v>0</v>
      </c>
      <c r="W92" s="356">
        <f t="shared" si="41"/>
        <v>0</v>
      </c>
      <c r="X92" s="356">
        <f t="shared" si="42"/>
        <v>0</v>
      </c>
      <c r="Y92" s="72">
        <f>IF(AV92&gt;0,"NEEDED",IFERROR(IF('Project Summary'!$C$11="NH",(VLOOKUP(AH92,Lighting_All,6,0)+AO92),(VLOOKUP(AH92,Lighting_All,4,0)+AO92)),0)*H92)</f>
        <v>0</v>
      </c>
      <c r="Z92" s="261" t="str">
        <f t="shared" ca="1" si="43"/>
        <v/>
      </c>
      <c r="AA92" s="73">
        <f t="shared" ca="1" si="28"/>
        <v>0</v>
      </c>
      <c r="AC92" s="28" t="str">
        <f ca="1">IFERROR(OFFSET(INDEX(INDIRECT(VLOOKUP($C92,Lighting_Type_Exist_lu,2,0)),MATCH(Lighting!$D92,INDIRECT(VLOOKUP($C92,Lighting_Type_Exist_lu,2,0)),0),1),0,1),"")</f>
        <v/>
      </c>
      <c r="AD92" s="7" t="str">
        <f ca="1">IFERROR(OFFSET(INDEX(INDIRECT(VLOOKUP($C92,Lighting_Type_Exist_lu,2,0)),MATCH(Lighting!$D92,INDIRECT(VLOOKUP($C92,Lighting_Type_Exist_lu,2,0)),0),1),0,3),"")</f>
        <v/>
      </c>
      <c r="AE92" s="40" t="str">
        <f ca="1">IFERROR(OFFSET(INDEX(INDIRECT(VLOOKUP($C92,Lighting_Type_Exist_lu,2,0)),MATCH(Lighting!$D92,INDIRECT(VLOOKUP($C92,Lighting_Type_Exist_lu,2,0)),0),1),0,4),"")</f>
        <v/>
      </c>
      <c r="AF92" s="262">
        <f t="shared" ca="1" si="44"/>
        <v>0</v>
      </c>
      <c r="AH92" s="263" t="str">
        <f>IF(J92="","",VLOOKUP(J92,SKU!E:M,3,0))</f>
        <v/>
      </c>
      <c r="AI92" s="263">
        <f>_xlfn.IFNA(IF('Project Summary'!$C$11="NH",VLOOKUP(AH92,Lighting_All,5,0),VLOOKUP(AH92,Lighting_All,3,0)),"")</f>
        <v>0</v>
      </c>
      <c r="AJ92" s="264" t="str">
        <f t="shared" si="31"/>
        <v>NA</v>
      </c>
      <c r="AK92" s="265">
        <f>IFERROR(VLOOKUP(J92,SKU!E:L,7,),0)</f>
        <v>0</v>
      </c>
      <c r="AL92" s="92" t="str">
        <f>IFERROR(IF(J92="","",(VLOOKUP(AH92,Lookups!A:G,7,0)*H92)),"")</f>
        <v/>
      </c>
      <c r="AM92" s="92">
        <f t="shared" ca="1" si="45"/>
        <v>0</v>
      </c>
      <c r="AN92" s="92">
        <f t="shared" ca="1" si="46"/>
        <v>0</v>
      </c>
      <c r="AO92" s="92">
        <f>(1-EXACT(G92,M92))*IFERROR(IF('Project Summary'!$C$11="NH",VLOOKUP(M92,Lighting_All,6,0),VLOOKUP(M92,Lighting_All,4,0)),0)*(Q92&gt;0)*(1-EXACT(M92,Lookups!$A$62))*(1-EXACT(M92,Lookups!$A$63))</f>
        <v>0</v>
      </c>
      <c r="AP92" s="92">
        <f t="shared" si="32"/>
        <v>0</v>
      </c>
      <c r="AQ92" s="92" t="str">
        <f t="shared" ca="1" si="47"/>
        <v/>
      </c>
      <c r="AR92" s="92" t="str">
        <f ca="1">_xlfn.IFNA(VLOOKUP(AQ92,Recycling!$S$10:$T$35,2,0),"")</f>
        <v/>
      </c>
      <c r="AS92" s="266">
        <f t="shared" si="48"/>
        <v>0</v>
      </c>
      <c r="AT92" s="92">
        <f t="shared" si="49"/>
        <v>0</v>
      </c>
      <c r="AU92" s="92">
        <f>EXACT(G92,"None")*OR(EXACT(M92,Lookups!$A$62),EXACT(M92,Lookups!$A$63))</f>
        <v>0</v>
      </c>
      <c r="AV92" s="267">
        <f t="shared" si="50"/>
        <v>0</v>
      </c>
      <c r="AW92" s="267">
        <f>IFERROR(VLOOKUP(AH92,Lookups!A:B,2,0),0)</f>
        <v>0</v>
      </c>
      <c r="AX92" s="267">
        <f t="shared" si="51"/>
        <v>0</v>
      </c>
      <c r="AY92" s="92">
        <f t="shared" ca="1" si="52"/>
        <v>0</v>
      </c>
      <c r="AZ92" s="92">
        <f t="shared" si="33"/>
        <v>0</v>
      </c>
      <c r="BA92" s="92">
        <f t="shared" si="53"/>
        <v>0.504</v>
      </c>
      <c r="BB92" s="92">
        <f t="shared" si="54"/>
        <v>0.38900000000000001</v>
      </c>
      <c r="BC92" s="92">
        <v>0.13800000000000001</v>
      </c>
      <c r="BD92" s="92">
        <v>0.13400000000000001</v>
      </c>
      <c r="BE92" s="92">
        <f t="shared" si="34"/>
        <v>0</v>
      </c>
      <c r="BF92" s="92">
        <f t="shared" si="55"/>
        <v>0</v>
      </c>
    </row>
    <row r="93" spans="1:58" x14ac:dyDescent="0.35">
      <c r="A93" s="26"/>
      <c r="B93" s="76"/>
      <c r="C93" s="59"/>
      <c r="D93" s="468"/>
      <c r="E93" s="469"/>
      <c r="F93" s="237" t="str">
        <f ca="1">IFERROR(OFFSET(INDEX(INDIRECT(VLOOKUP($C93,Lighting_Type_Exist_lu,2,0)),MATCH(Lighting!$D93,INDIRECT(VLOOKUP($C93,Lighting_Type_Exist_lu,2,0)),0),1),0,2),"")</f>
        <v/>
      </c>
      <c r="G93" s="61" t="s">
        <v>84</v>
      </c>
      <c r="H93" s="74"/>
      <c r="I93" s="238" t="str">
        <f>IF(J93="","",VLOOKUP(J93,SKU!E:M,9,0))</f>
        <v/>
      </c>
      <c r="J93" s="64"/>
      <c r="K93" s="260" t="str">
        <f>IF(J93="","",VLOOKUP(J93,SKU!E:M,2,0))</f>
        <v/>
      </c>
      <c r="L93" s="239" t="str">
        <f>IF(J93="","",VLOOKUP(J93,SKU!E:M,6,0))</f>
        <v/>
      </c>
      <c r="M93" s="135" t="s">
        <v>84</v>
      </c>
      <c r="N93" s="28">
        <f t="shared" si="29"/>
        <v>0</v>
      </c>
      <c r="O93" s="20">
        <f t="shared" si="30"/>
        <v>0</v>
      </c>
      <c r="P93" s="71">
        <f t="shared" ca="1" si="35"/>
        <v>0</v>
      </c>
      <c r="Q93" s="71">
        <f>IFERROR((($H93*$L93*$N93)-($H93*$L93*$O93))/1000,0)*(1-EXACT(M93,Lookups!$A$62))*(1-EXACT(M93,Lookups!$A$63))</f>
        <v>0</v>
      </c>
      <c r="R93" s="71">
        <f t="shared" ca="1" si="36"/>
        <v>0</v>
      </c>
      <c r="S93" s="71">
        <f t="shared" ca="1" si="37"/>
        <v>0</v>
      </c>
      <c r="T93" s="71">
        <f t="shared" si="38"/>
        <v>0</v>
      </c>
      <c r="U93" s="356">
        <f t="shared" ca="1" si="39"/>
        <v>0</v>
      </c>
      <c r="V93" s="356">
        <f t="shared" ca="1" si="40"/>
        <v>0</v>
      </c>
      <c r="W93" s="356">
        <f t="shared" si="41"/>
        <v>0</v>
      </c>
      <c r="X93" s="356">
        <f t="shared" si="42"/>
        <v>0</v>
      </c>
      <c r="Y93" s="72">
        <f>IF(AV93&gt;0,"NEEDED",IFERROR(IF('Project Summary'!$C$11="NH",(VLOOKUP(AH93,Lighting_All,6,0)+AO93),(VLOOKUP(AH93,Lighting_All,4,0)+AO93)),0)*H93)</f>
        <v>0</v>
      </c>
      <c r="Z93" s="261" t="str">
        <f t="shared" ca="1" si="43"/>
        <v/>
      </c>
      <c r="AA93" s="73">
        <f t="shared" ca="1" si="28"/>
        <v>0</v>
      </c>
      <c r="AC93" s="28" t="str">
        <f ca="1">IFERROR(OFFSET(INDEX(INDIRECT(VLOOKUP($C93,Lighting_Type_Exist_lu,2,0)),MATCH(Lighting!$D93,INDIRECT(VLOOKUP($C93,Lighting_Type_Exist_lu,2,0)),0),1),0,1),"")</f>
        <v/>
      </c>
      <c r="AD93" s="7" t="str">
        <f ca="1">IFERROR(OFFSET(INDEX(INDIRECT(VLOOKUP($C93,Lighting_Type_Exist_lu,2,0)),MATCH(Lighting!$D93,INDIRECT(VLOOKUP($C93,Lighting_Type_Exist_lu,2,0)),0),1),0,3),"")</f>
        <v/>
      </c>
      <c r="AE93" s="40" t="str">
        <f ca="1">IFERROR(OFFSET(INDEX(INDIRECT(VLOOKUP($C93,Lighting_Type_Exist_lu,2,0)),MATCH(Lighting!$D93,INDIRECT(VLOOKUP($C93,Lighting_Type_Exist_lu,2,0)),0),1),0,4),"")</f>
        <v/>
      </c>
      <c r="AF93" s="262">
        <f t="shared" ca="1" si="44"/>
        <v>0</v>
      </c>
      <c r="AH93" s="263" t="str">
        <f>IF(J93="","",VLOOKUP(J93,SKU!E:M,3,0))</f>
        <v/>
      </c>
      <c r="AI93" s="263">
        <f>_xlfn.IFNA(IF('Project Summary'!$C$11="NH",VLOOKUP(AH93,Lighting_All,5,0),VLOOKUP(AH93,Lighting_All,3,0)),"")</f>
        <v>0</v>
      </c>
      <c r="AJ93" s="264" t="str">
        <f t="shared" si="31"/>
        <v>NA</v>
      </c>
      <c r="AK93" s="265">
        <f>IFERROR(VLOOKUP(J93,SKU!E:L,7,),0)</f>
        <v>0</v>
      </c>
      <c r="AL93" s="92" t="str">
        <f>IFERROR(IF(J93="","",(VLOOKUP(AH93,Lookups!A:G,7,0)*H93)),"")</f>
        <v/>
      </c>
      <c r="AM93" s="92">
        <f t="shared" ca="1" si="45"/>
        <v>0</v>
      </c>
      <c r="AN93" s="92">
        <f t="shared" ca="1" si="46"/>
        <v>0</v>
      </c>
      <c r="AO93" s="92">
        <f>(1-EXACT(G93,M93))*IFERROR(IF('Project Summary'!$C$11="NH",VLOOKUP(M93,Lighting_All,6,0),VLOOKUP(M93,Lighting_All,4,0)),0)*(Q93&gt;0)*(1-EXACT(M93,Lookups!$A$62))*(1-EXACT(M93,Lookups!$A$63))</f>
        <v>0</v>
      </c>
      <c r="AP93" s="92">
        <f t="shared" si="32"/>
        <v>0</v>
      </c>
      <c r="AQ93" s="92" t="str">
        <f t="shared" ca="1" si="47"/>
        <v/>
      </c>
      <c r="AR93" s="92" t="str">
        <f ca="1">_xlfn.IFNA(VLOOKUP(AQ93,Recycling!$S$10:$T$35,2,0),"")</f>
        <v/>
      </c>
      <c r="AS93" s="266">
        <f t="shared" si="48"/>
        <v>0</v>
      </c>
      <c r="AT93" s="92">
        <f t="shared" si="49"/>
        <v>0</v>
      </c>
      <c r="AU93" s="92">
        <f>EXACT(G93,"None")*OR(EXACT(M93,Lookups!$A$62),EXACT(M93,Lookups!$A$63))</f>
        <v>0</v>
      </c>
      <c r="AV93" s="267">
        <f t="shared" si="50"/>
        <v>0</v>
      </c>
      <c r="AW93" s="267">
        <f>IFERROR(VLOOKUP(AH93,Lookups!A:B,2,0),0)</f>
        <v>0</v>
      </c>
      <c r="AX93" s="267">
        <f t="shared" si="51"/>
        <v>0</v>
      </c>
      <c r="AY93" s="92">
        <f t="shared" ca="1" si="52"/>
        <v>0</v>
      </c>
      <c r="AZ93" s="92">
        <f t="shared" si="33"/>
        <v>0</v>
      </c>
      <c r="BA93" s="92">
        <f t="shared" si="53"/>
        <v>0.504</v>
      </c>
      <c r="BB93" s="92">
        <f t="shared" si="54"/>
        <v>0.38900000000000001</v>
      </c>
      <c r="BC93" s="92">
        <v>0.13800000000000001</v>
      </c>
      <c r="BD93" s="92">
        <v>0.13400000000000001</v>
      </c>
      <c r="BE93" s="92">
        <f t="shared" si="34"/>
        <v>0</v>
      </c>
      <c r="BF93" s="92">
        <f t="shared" si="55"/>
        <v>0</v>
      </c>
    </row>
    <row r="94" spans="1:58" x14ac:dyDescent="0.35">
      <c r="A94" s="26"/>
      <c r="B94" s="76"/>
      <c r="C94" s="59"/>
      <c r="D94" s="468"/>
      <c r="E94" s="469"/>
      <c r="F94" s="237" t="str">
        <f ca="1">IFERROR(OFFSET(INDEX(INDIRECT(VLOOKUP($C94,Lighting_Type_Exist_lu,2,0)),MATCH(Lighting!$D94,INDIRECT(VLOOKUP($C94,Lighting_Type_Exist_lu,2,0)),0),1),0,2),"")</f>
        <v/>
      </c>
      <c r="G94" s="61" t="s">
        <v>84</v>
      </c>
      <c r="H94" s="74"/>
      <c r="I94" s="238" t="str">
        <f>IF(J94="","",VLOOKUP(J94,SKU!E:M,9,0))</f>
        <v/>
      </c>
      <c r="J94" s="64"/>
      <c r="K94" s="260" t="str">
        <f>IF(J94="","",VLOOKUP(J94,SKU!E:M,2,0))</f>
        <v/>
      </c>
      <c r="L94" s="239" t="str">
        <f>IF(J94="","",VLOOKUP(J94,SKU!E:M,6,0))</f>
        <v/>
      </c>
      <c r="M94" s="135" t="s">
        <v>84</v>
      </c>
      <c r="N94" s="28">
        <f t="shared" si="29"/>
        <v>0</v>
      </c>
      <c r="O94" s="20">
        <f t="shared" si="30"/>
        <v>0</v>
      </c>
      <c r="P94" s="71">
        <f t="shared" ca="1" si="35"/>
        <v>0</v>
      </c>
      <c r="Q94" s="71">
        <f>IFERROR((($H94*$L94*$N94)-($H94*$L94*$O94))/1000,0)*(1-EXACT(M94,Lookups!$A$62))*(1-EXACT(M94,Lookups!$A$63))</f>
        <v>0</v>
      </c>
      <c r="R94" s="71">
        <f t="shared" ca="1" si="36"/>
        <v>0</v>
      </c>
      <c r="S94" s="71">
        <f t="shared" ca="1" si="37"/>
        <v>0</v>
      </c>
      <c r="T94" s="71">
        <f t="shared" si="38"/>
        <v>0</v>
      </c>
      <c r="U94" s="356">
        <f t="shared" ca="1" si="39"/>
        <v>0</v>
      </c>
      <c r="V94" s="356">
        <f t="shared" ca="1" si="40"/>
        <v>0</v>
      </c>
      <c r="W94" s="356">
        <f t="shared" si="41"/>
        <v>0</v>
      </c>
      <c r="X94" s="356">
        <f t="shared" si="42"/>
        <v>0</v>
      </c>
      <c r="Y94" s="72">
        <f>IF(AV94&gt;0,"NEEDED",IFERROR(IF('Project Summary'!$C$11="NH",(VLOOKUP(AH94,Lighting_All,6,0)+AO94),(VLOOKUP(AH94,Lighting_All,4,0)+AO94)),0)*H94)</f>
        <v>0</v>
      </c>
      <c r="Z94" s="261" t="str">
        <f t="shared" ca="1" si="43"/>
        <v/>
      </c>
      <c r="AA94" s="73">
        <f t="shared" ca="1" si="28"/>
        <v>0</v>
      </c>
      <c r="AC94" s="28" t="str">
        <f ca="1">IFERROR(OFFSET(INDEX(INDIRECT(VLOOKUP($C94,Lighting_Type_Exist_lu,2,0)),MATCH(Lighting!$D94,INDIRECT(VLOOKUP($C94,Lighting_Type_Exist_lu,2,0)),0),1),0,1),"")</f>
        <v/>
      </c>
      <c r="AD94" s="7" t="str">
        <f ca="1">IFERROR(OFFSET(INDEX(INDIRECT(VLOOKUP($C94,Lighting_Type_Exist_lu,2,0)),MATCH(Lighting!$D94,INDIRECT(VLOOKUP($C94,Lighting_Type_Exist_lu,2,0)),0),1),0,3),"")</f>
        <v/>
      </c>
      <c r="AE94" s="40" t="str">
        <f ca="1">IFERROR(OFFSET(INDEX(INDIRECT(VLOOKUP($C94,Lighting_Type_Exist_lu,2,0)),MATCH(Lighting!$D94,INDIRECT(VLOOKUP($C94,Lighting_Type_Exist_lu,2,0)),0),1),0,4),"")</f>
        <v/>
      </c>
      <c r="AF94" s="262">
        <f t="shared" ca="1" si="44"/>
        <v>0</v>
      </c>
      <c r="AH94" s="263" t="str">
        <f>IF(J94="","",VLOOKUP(J94,SKU!E:M,3,0))</f>
        <v/>
      </c>
      <c r="AI94" s="263">
        <f>_xlfn.IFNA(IF('Project Summary'!$C$11="NH",VLOOKUP(AH94,Lighting_All,5,0),VLOOKUP(AH94,Lighting_All,3,0)),"")</f>
        <v>0</v>
      </c>
      <c r="AJ94" s="264" t="str">
        <f t="shared" si="31"/>
        <v>NA</v>
      </c>
      <c r="AK94" s="265">
        <f>IFERROR(VLOOKUP(J94,SKU!E:L,7,),0)</f>
        <v>0</v>
      </c>
      <c r="AL94" s="92" t="str">
        <f>IFERROR(IF(J94="","",(VLOOKUP(AH94,Lookups!A:G,7,0)*H94)),"")</f>
        <v/>
      </c>
      <c r="AM94" s="92">
        <f t="shared" ca="1" si="45"/>
        <v>0</v>
      </c>
      <c r="AN94" s="92">
        <f t="shared" ca="1" si="46"/>
        <v>0</v>
      </c>
      <c r="AO94" s="92">
        <f>(1-EXACT(G94,M94))*IFERROR(IF('Project Summary'!$C$11="NH",VLOOKUP(M94,Lighting_All,6,0),VLOOKUP(M94,Lighting_All,4,0)),0)*(Q94&gt;0)*(1-EXACT(M94,Lookups!$A$62))*(1-EXACT(M94,Lookups!$A$63))</f>
        <v>0</v>
      </c>
      <c r="AP94" s="92">
        <f t="shared" si="32"/>
        <v>0</v>
      </c>
      <c r="AQ94" s="92" t="str">
        <f t="shared" ca="1" si="47"/>
        <v/>
      </c>
      <c r="AR94" s="92" t="str">
        <f ca="1">_xlfn.IFNA(VLOOKUP(AQ94,Recycling!$S$10:$T$35,2,0),"")</f>
        <v/>
      </c>
      <c r="AS94" s="266">
        <f t="shared" si="48"/>
        <v>0</v>
      </c>
      <c r="AT94" s="92">
        <f t="shared" si="49"/>
        <v>0</v>
      </c>
      <c r="AU94" s="92">
        <f>EXACT(G94,"None")*OR(EXACT(M94,Lookups!$A$62),EXACT(M94,Lookups!$A$63))</f>
        <v>0</v>
      </c>
      <c r="AV94" s="267">
        <f t="shared" si="50"/>
        <v>0</v>
      </c>
      <c r="AW94" s="267">
        <f>IFERROR(VLOOKUP(AH94,Lookups!A:B,2,0),0)</f>
        <v>0</v>
      </c>
      <c r="AX94" s="267">
        <f t="shared" si="51"/>
        <v>0</v>
      </c>
      <c r="AY94" s="92">
        <f t="shared" ca="1" si="52"/>
        <v>0</v>
      </c>
      <c r="AZ94" s="92">
        <f t="shared" si="33"/>
        <v>0</v>
      </c>
      <c r="BA94" s="92">
        <f t="shared" si="53"/>
        <v>0.504</v>
      </c>
      <c r="BB94" s="92">
        <f t="shared" si="54"/>
        <v>0.38900000000000001</v>
      </c>
      <c r="BC94" s="92">
        <v>0.13800000000000001</v>
      </c>
      <c r="BD94" s="92">
        <v>0.13400000000000001</v>
      </c>
      <c r="BE94" s="92">
        <f t="shared" si="34"/>
        <v>0</v>
      </c>
      <c r="BF94" s="92">
        <f t="shared" si="55"/>
        <v>0</v>
      </c>
    </row>
    <row r="95" spans="1:58" x14ac:dyDescent="0.35">
      <c r="A95" s="26"/>
      <c r="B95" s="76"/>
      <c r="C95" s="59"/>
      <c r="D95" s="468"/>
      <c r="E95" s="469"/>
      <c r="F95" s="237" t="str">
        <f ca="1">IFERROR(OFFSET(INDEX(INDIRECT(VLOOKUP($C95,Lighting_Type_Exist_lu,2,0)),MATCH(Lighting!$D95,INDIRECT(VLOOKUP($C95,Lighting_Type_Exist_lu,2,0)),0),1),0,2),"")</f>
        <v/>
      </c>
      <c r="G95" s="61" t="s">
        <v>84</v>
      </c>
      <c r="H95" s="74"/>
      <c r="I95" s="238" t="str">
        <f>IF(J95="","",VLOOKUP(J95,SKU!E:M,9,0))</f>
        <v/>
      </c>
      <c r="J95" s="64"/>
      <c r="K95" s="260" t="str">
        <f>IF(J95="","",VLOOKUP(J95,SKU!E:M,2,0))</f>
        <v/>
      </c>
      <c r="L95" s="239" t="str">
        <f>IF(J95="","",VLOOKUP(J95,SKU!E:M,6,0))</f>
        <v/>
      </c>
      <c r="M95" s="135" t="s">
        <v>84</v>
      </c>
      <c r="N95" s="28">
        <f t="shared" si="29"/>
        <v>0</v>
      </c>
      <c r="O95" s="20">
        <f t="shared" si="30"/>
        <v>0</v>
      </c>
      <c r="P95" s="71">
        <f t="shared" ca="1" si="35"/>
        <v>0</v>
      </c>
      <c r="Q95" s="71">
        <f>IFERROR((($H95*$L95*$N95)-($H95*$L95*$O95))/1000,0)*(1-EXACT(M95,Lookups!$A$62))*(1-EXACT(M95,Lookups!$A$63))</f>
        <v>0</v>
      </c>
      <c r="R95" s="71">
        <f t="shared" ca="1" si="36"/>
        <v>0</v>
      </c>
      <c r="S95" s="71">
        <f t="shared" ca="1" si="37"/>
        <v>0</v>
      </c>
      <c r="T95" s="71">
        <f t="shared" si="38"/>
        <v>0</v>
      </c>
      <c r="U95" s="356">
        <f t="shared" ca="1" si="39"/>
        <v>0</v>
      </c>
      <c r="V95" s="356">
        <f t="shared" ca="1" si="40"/>
        <v>0</v>
      </c>
      <c r="W95" s="356">
        <f t="shared" si="41"/>
        <v>0</v>
      </c>
      <c r="X95" s="356">
        <f t="shared" si="42"/>
        <v>0</v>
      </c>
      <c r="Y95" s="72">
        <f>IF(AV95&gt;0,"NEEDED",IFERROR(IF('Project Summary'!$C$11="NH",(VLOOKUP(AH95,Lighting_All,6,0)+AO95),(VLOOKUP(AH95,Lighting_All,4,0)+AO95)),0)*H95)</f>
        <v>0</v>
      </c>
      <c r="Z95" s="261" t="str">
        <f t="shared" ca="1" si="43"/>
        <v/>
      </c>
      <c r="AA95" s="73">
        <f t="shared" ca="1" si="28"/>
        <v>0</v>
      </c>
      <c r="AC95" s="28" t="str">
        <f ca="1">IFERROR(OFFSET(INDEX(INDIRECT(VLOOKUP($C95,Lighting_Type_Exist_lu,2,0)),MATCH(Lighting!$D95,INDIRECT(VLOOKUP($C95,Lighting_Type_Exist_lu,2,0)),0),1),0,1),"")</f>
        <v/>
      </c>
      <c r="AD95" s="7" t="str">
        <f ca="1">IFERROR(OFFSET(INDEX(INDIRECT(VLOOKUP($C95,Lighting_Type_Exist_lu,2,0)),MATCH(Lighting!$D95,INDIRECT(VLOOKUP($C95,Lighting_Type_Exist_lu,2,0)),0),1),0,3),"")</f>
        <v/>
      </c>
      <c r="AE95" s="40" t="str">
        <f ca="1">IFERROR(OFFSET(INDEX(INDIRECT(VLOOKUP($C95,Lighting_Type_Exist_lu,2,0)),MATCH(Lighting!$D95,INDIRECT(VLOOKUP($C95,Lighting_Type_Exist_lu,2,0)),0),1),0,4),"")</f>
        <v/>
      </c>
      <c r="AF95" s="262">
        <f t="shared" ca="1" si="44"/>
        <v>0</v>
      </c>
      <c r="AH95" s="263" t="str">
        <f>IF(J95="","",VLOOKUP(J95,SKU!E:M,3,0))</f>
        <v/>
      </c>
      <c r="AI95" s="263">
        <f>_xlfn.IFNA(IF('Project Summary'!$C$11="NH",VLOOKUP(AH95,Lighting_All,5,0),VLOOKUP(AH95,Lighting_All,3,0)),"")</f>
        <v>0</v>
      </c>
      <c r="AJ95" s="264" t="str">
        <f t="shared" si="31"/>
        <v>NA</v>
      </c>
      <c r="AK95" s="265">
        <f>IFERROR(VLOOKUP(J95,SKU!E:L,7,),0)</f>
        <v>0</v>
      </c>
      <c r="AL95" s="92" t="str">
        <f>IFERROR(IF(J95="","",(VLOOKUP(AH95,Lookups!A:G,7,0)*H95)),"")</f>
        <v/>
      </c>
      <c r="AM95" s="92">
        <f t="shared" ca="1" si="45"/>
        <v>0</v>
      </c>
      <c r="AN95" s="92">
        <f t="shared" ca="1" si="46"/>
        <v>0</v>
      </c>
      <c r="AO95" s="92">
        <f>(1-EXACT(G95,M95))*IFERROR(IF('Project Summary'!$C$11="NH",VLOOKUP(M95,Lighting_All,6,0),VLOOKUP(M95,Lighting_All,4,0)),0)*(Q95&gt;0)*(1-EXACT(M95,Lookups!$A$62))*(1-EXACT(M95,Lookups!$A$63))</f>
        <v>0</v>
      </c>
      <c r="AP95" s="92">
        <f t="shared" si="32"/>
        <v>0</v>
      </c>
      <c r="AQ95" s="92" t="str">
        <f t="shared" ca="1" si="47"/>
        <v/>
      </c>
      <c r="AR95" s="92" t="str">
        <f ca="1">_xlfn.IFNA(VLOOKUP(AQ95,Recycling!$S$10:$T$35,2,0),"")</f>
        <v/>
      </c>
      <c r="AS95" s="266">
        <f t="shared" si="48"/>
        <v>0</v>
      </c>
      <c r="AT95" s="92">
        <f t="shared" si="49"/>
        <v>0</v>
      </c>
      <c r="AU95" s="92">
        <f>EXACT(G95,"None")*OR(EXACT(M95,Lookups!$A$62),EXACT(M95,Lookups!$A$63))</f>
        <v>0</v>
      </c>
      <c r="AV95" s="267">
        <f t="shared" si="50"/>
        <v>0</v>
      </c>
      <c r="AW95" s="267">
        <f>IFERROR(VLOOKUP(AH95,Lookups!A:B,2,0),0)</f>
        <v>0</v>
      </c>
      <c r="AX95" s="267">
        <f t="shared" si="51"/>
        <v>0</v>
      </c>
      <c r="AY95" s="92">
        <f t="shared" ca="1" si="52"/>
        <v>0</v>
      </c>
      <c r="AZ95" s="92">
        <f t="shared" si="33"/>
        <v>0</v>
      </c>
      <c r="BA95" s="92">
        <f t="shared" si="53"/>
        <v>0.504</v>
      </c>
      <c r="BB95" s="92">
        <f t="shared" si="54"/>
        <v>0.38900000000000001</v>
      </c>
      <c r="BC95" s="92">
        <v>0.13800000000000001</v>
      </c>
      <c r="BD95" s="92">
        <v>0.13400000000000001</v>
      </c>
      <c r="BE95" s="92">
        <f t="shared" si="34"/>
        <v>0</v>
      </c>
      <c r="BF95" s="92">
        <f t="shared" si="55"/>
        <v>0</v>
      </c>
    </row>
    <row r="96" spans="1:58" x14ac:dyDescent="0.35">
      <c r="A96" s="26"/>
      <c r="B96" s="76"/>
      <c r="C96" s="59"/>
      <c r="D96" s="468"/>
      <c r="E96" s="469"/>
      <c r="F96" s="237" t="str">
        <f ca="1">IFERROR(OFFSET(INDEX(INDIRECT(VLOOKUP($C96,Lighting_Type_Exist_lu,2,0)),MATCH(Lighting!$D96,INDIRECT(VLOOKUP($C96,Lighting_Type_Exist_lu,2,0)),0),1),0,2),"")</f>
        <v/>
      </c>
      <c r="G96" s="61" t="s">
        <v>84</v>
      </c>
      <c r="H96" s="74"/>
      <c r="I96" s="238" t="str">
        <f>IF(J96="","",VLOOKUP(J96,SKU!E:M,9,0))</f>
        <v/>
      </c>
      <c r="J96" s="64"/>
      <c r="K96" s="260" t="str">
        <f>IF(J96="","",VLOOKUP(J96,SKU!E:M,2,0))</f>
        <v/>
      </c>
      <c r="L96" s="239" t="str">
        <f>IF(J96="","",VLOOKUP(J96,SKU!E:M,6,0))</f>
        <v/>
      </c>
      <c r="M96" s="135" t="s">
        <v>84</v>
      </c>
      <c r="N96" s="28">
        <f t="shared" si="29"/>
        <v>0</v>
      </c>
      <c r="O96" s="20">
        <f t="shared" si="30"/>
        <v>0</v>
      </c>
      <c r="P96" s="71">
        <f t="shared" ca="1" si="35"/>
        <v>0</v>
      </c>
      <c r="Q96" s="71">
        <f>IFERROR((($H96*$L96*$N96)-($H96*$L96*$O96))/1000,0)*(1-EXACT(M96,Lookups!$A$62))*(1-EXACT(M96,Lookups!$A$63))</f>
        <v>0</v>
      </c>
      <c r="R96" s="71">
        <f t="shared" ca="1" si="36"/>
        <v>0</v>
      </c>
      <c r="S96" s="71">
        <f t="shared" ca="1" si="37"/>
        <v>0</v>
      </c>
      <c r="T96" s="71">
        <f t="shared" si="38"/>
        <v>0</v>
      </c>
      <c r="U96" s="356">
        <f t="shared" ca="1" si="39"/>
        <v>0</v>
      </c>
      <c r="V96" s="356">
        <f t="shared" ca="1" si="40"/>
        <v>0</v>
      </c>
      <c r="W96" s="356">
        <f t="shared" si="41"/>
        <v>0</v>
      </c>
      <c r="X96" s="356">
        <f t="shared" si="42"/>
        <v>0</v>
      </c>
      <c r="Y96" s="72">
        <f>IF(AV96&gt;0,"NEEDED",IFERROR(IF('Project Summary'!$C$11="NH",(VLOOKUP(AH96,Lighting_All,6,0)+AO96),(VLOOKUP(AH96,Lighting_All,4,0)+AO96)),0)*H96)</f>
        <v>0</v>
      </c>
      <c r="Z96" s="261" t="str">
        <f t="shared" ca="1" si="43"/>
        <v/>
      </c>
      <c r="AA96" s="73">
        <f t="shared" ca="1" si="28"/>
        <v>0</v>
      </c>
      <c r="AC96" s="28" t="str">
        <f ca="1">IFERROR(OFFSET(INDEX(INDIRECT(VLOOKUP($C96,Lighting_Type_Exist_lu,2,0)),MATCH(Lighting!$D96,INDIRECT(VLOOKUP($C96,Lighting_Type_Exist_lu,2,0)),0),1),0,1),"")</f>
        <v/>
      </c>
      <c r="AD96" s="7" t="str">
        <f ca="1">IFERROR(OFFSET(INDEX(INDIRECT(VLOOKUP($C96,Lighting_Type_Exist_lu,2,0)),MATCH(Lighting!$D96,INDIRECT(VLOOKUP($C96,Lighting_Type_Exist_lu,2,0)),0),1),0,3),"")</f>
        <v/>
      </c>
      <c r="AE96" s="40" t="str">
        <f ca="1">IFERROR(OFFSET(INDEX(INDIRECT(VLOOKUP($C96,Lighting_Type_Exist_lu,2,0)),MATCH(Lighting!$D96,INDIRECT(VLOOKUP($C96,Lighting_Type_Exist_lu,2,0)),0),1),0,4),"")</f>
        <v/>
      </c>
      <c r="AF96" s="262">
        <f t="shared" ca="1" si="44"/>
        <v>0</v>
      </c>
      <c r="AH96" s="263" t="str">
        <f>IF(J96="","",VLOOKUP(J96,SKU!E:M,3,0))</f>
        <v/>
      </c>
      <c r="AI96" s="263">
        <f>_xlfn.IFNA(IF('Project Summary'!$C$11="NH",VLOOKUP(AH96,Lighting_All,5,0),VLOOKUP(AH96,Lighting_All,3,0)),"")</f>
        <v>0</v>
      </c>
      <c r="AJ96" s="264" t="str">
        <f t="shared" si="31"/>
        <v>NA</v>
      </c>
      <c r="AK96" s="265">
        <f>IFERROR(VLOOKUP(J96,SKU!E:L,7,),0)</f>
        <v>0</v>
      </c>
      <c r="AL96" s="92" t="str">
        <f>IFERROR(IF(J96="","",(VLOOKUP(AH96,Lookups!A:G,7,0)*H96)),"")</f>
        <v/>
      </c>
      <c r="AM96" s="92">
        <f t="shared" ca="1" si="45"/>
        <v>0</v>
      </c>
      <c r="AN96" s="92">
        <f t="shared" ca="1" si="46"/>
        <v>0</v>
      </c>
      <c r="AO96" s="92">
        <f>(1-EXACT(G96,M96))*IFERROR(IF('Project Summary'!$C$11="NH",VLOOKUP(M96,Lighting_All,6,0),VLOOKUP(M96,Lighting_All,4,0)),0)*(Q96&gt;0)*(1-EXACT(M96,Lookups!$A$62))*(1-EXACT(M96,Lookups!$A$63))</f>
        <v>0</v>
      </c>
      <c r="AP96" s="92">
        <f t="shared" si="32"/>
        <v>0</v>
      </c>
      <c r="AQ96" s="92" t="str">
        <f t="shared" ca="1" si="47"/>
        <v/>
      </c>
      <c r="AR96" s="92" t="str">
        <f ca="1">_xlfn.IFNA(VLOOKUP(AQ96,Recycling!$S$10:$T$35,2,0),"")</f>
        <v/>
      </c>
      <c r="AS96" s="266">
        <f t="shared" si="48"/>
        <v>0</v>
      </c>
      <c r="AT96" s="92">
        <f t="shared" si="49"/>
        <v>0</v>
      </c>
      <c r="AU96" s="92">
        <f>EXACT(G96,"None")*OR(EXACT(M96,Lookups!$A$62),EXACT(M96,Lookups!$A$63))</f>
        <v>0</v>
      </c>
      <c r="AV96" s="267">
        <f t="shared" si="50"/>
        <v>0</v>
      </c>
      <c r="AW96" s="267">
        <f>IFERROR(VLOOKUP(AH96,Lookups!A:B,2,0),0)</f>
        <v>0</v>
      </c>
      <c r="AX96" s="267">
        <f t="shared" si="51"/>
        <v>0</v>
      </c>
      <c r="AY96" s="92">
        <f t="shared" ca="1" si="52"/>
        <v>0</v>
      </c>
      <c r="AZ96" s="92">
        <f t="shared" si="33"/>
        <v>0</v>
      </c>
      <c r="BA96" s="92">
        <f t="shared" si="53"/>
        <v>0.504</v>
      </c>
      <c r="BB96" s="92">
        <f t="shared" si="54"/>
        <v>0.38900000000000001</v>
      </c>
      <c r="BC96" s="92">
        <v>0.13800000000000001</v>
      </c>
      <c r="BD96" s="92">
        <v>0.13400000000000001</v>
      </c>
      <c r="BE96" s="92">
        <f t="shared" si="34"/>
        <v>0</v>
      </c>
      <c r="BF96" s="92">
        <f t="shared" si="55"/>
        <v>0</v>
      </c>
    </row>
    <row r="97" spans="1:58" x14ac:dyDescent="0.35">
      <c r="A97" s="26"/>
      <c r="B97" s="76"/>
      <c r="C97" s="59"/>
      <c r="D97" s="468"/>
      <c r="E97" s="469"/>
      <c r="F97" s="237" t="str">
        <f ca="1">IFERROR(OFFSET(INDEX(INDIRECT(VLOOKUP($C97,Lighting_Type_Exist_lu,2,0)),MATCH(Lighting!$D97,INDIRECT(VLOOKUP($C97,Lighting_Type_Exist_lu,2,0)),0),1),0,2),"")</f>
        <v/>
      </c>
      <c r="G97" s="61" t="s">
        <v>84</v>
      </c>
      <c r="H97" s="74"/>
      <c r="I97" s="238" t="str">
        <f>IF(J97="","",VLOOKUP(J97,SKU!E:M,9,0))</f>
        <v/>
      </c>
      <c r="J97" s="64"/>
      <c r="K97" s="260" t="str">
        <f>IF(J97="","",VLOOKUP(J97,SKU!E:M,2,0))</f>
        <v/>
      </c>
      <c r="L97" s="239" t="str">
        <f>IF(J97="","",VLOOKUP(J97,SKU!E:M,6,0))</f>
        <v/>
      </c>
      <c r="M97" s="135" t="s">
        <v>84</v>
      </c>
      <c r="N97" s="28">
        <f t="shared" si="29"/>
        <v>0</v>
      </c>
      <c r="O97" s="20">
        <f t="shared" si="30"/>
        <v>0</v>
      </c>
      <c r="P97" s="71">
        <f t="shared" ca="1" si="35"/>
        <v>0</v>
      </c>
      <c r="Q97" s="71">
        <f>IFERROR((($H97*$L97*$N97)-($H97*$L97*$O97))/1000,0)*(1-EXACT(M97,Lookups!$A$62))*(1-EXACT(M97,Lookups!$A$63))</f>
        <v>0</v>
      </c>
      <c r="R97" s="71">
        <f t="shared" ca="1" si="36"/>
        <v>0</v>
      </c>
      <c r="S97" s="71">
        <f t="shared" ca="1" si="37"/>
        <v>0</v>
      </c>
      <c r="T97" s="71">
        <f t="shared" si="38"/>
        <v>0</v>
      </c>
      <c r="U97" s="356">
        <f t="shared" ca="1" si="39"/>
        <v>0</v>
      </c>
      <c r="V97" s="356">
        <f t="shared" ca="1" si="40"/>
        <v>0</v>
      </c>
      <c r="W97" s="356">
        <f t="shared" si="41"/>
        <v>0</v>
      </c>
      <c r="X97" s="356">
        <f t="shared" si="42"/>
        <v>0</v>
      </c>
      <c r="Y97" s="72">
        <f>IF(AV97&gt;0,"NEEDED",IFERROR(IF('Project Summary'!$C$11="NH",(VLOOKUP(AH97,Lighting_All,6,0)+AO97),(VLOOKUP(AH97,Lighting_All,4,0)+AO97)),0)*H97)</f>
        <v>0</v>
      </c>
      <c r="Z97" s="261" t="str">
        <f t="shared" ca="1" si="43"/>
        <v/>
      </c>
      <c r="AA97" s="73">
        <f t="shared" ca="1" si="28"/>
        <v>0</v>
      </c>
      <c r="AC97" s="28" t="str">
        <f ca="1">IFERROR(OFFSET(INDEX(INDIRECT(VLOOKUP($C97,Lighting_Type_Exist_lu,2,0)),MATCH(Lighting!$D97,INDIRECT(VLOOKUP($C97,Lighting_Type_Exist_lu,2,0)),0),1),0,1),"")</f>
        <v/>
      </c>
      <c r="AD97" s="7" t="str">
        <f ca="1">IFERROR(OFFSET(INDEX(INDIRECT(VLOOKUP($C97,Lighting_Type_Exist_lu,2,0)),MATCH(Lighting!$D97,INDIRECT(VLOOKUP($C97,Lighting_Type_Exist_lu,2,0)),0),1),0,3),"")</f>
        <v/>
      </c>
      <c r="AE97" s="40" t="str">
        <f ca="1">IFERROR(OFFSET(INDEX(INDIRECT(VLOOKUP($C97,Lighting_Type_Exist_lu,2,0)),MATCH(Lighting!$D97,INDIRECT(VLOOKUP($C97,Lighting_Type_Exist_lu,2,0)),0),1),0,4),"")</f>
        <v/>
      </c>
      <c r="AF97" s="262">
        <f t="shared" ca="1" si="44"/>
        <v>0</v>
      </c>
      <c r="AH97" s="263" t="str">
        <f>IF(J97="","",VLOOKUP(J97,SKU!E:M,3,0))</f>
        <v/>
      </c>
      <c r="AI97" s="263">
        <f>_xlfn.IFNA(IF('Project Summary'!$C$11="NH",VLOOKUP(AH97,Lighting_All,5,0),VLOOKUP(AH97,Lighting_All,3,0)),"")</f>
        <v>0</v>
      </c>
      <c r="AJ97" s="264" t="str">
        <f t="shared" si="31"/>
        <v>NA</v>
      </c>
      <c r="AK97" s="265">
        <f>IFERROR(VLOOKUP(J97,SKU!E:L,7,),0)</f>
        <v>0</v>
      </c>
      <c r="AL97" s="92" t="str">
        <f>IFERROR(IF(J97="","",(VLOOKUP(AH97,Lookups!A:G,7,0)*H97)),"")</f>
        <v/>
      </c>
      <c r="AM97" s="92">
        <f t="shared" ca="1" si="45"/>
        <v>0</v>
      </c>
      <c r="AN97" s="92">
        <f t="shared" ca="1" si="46"/>
        <v>0</v>
      </c>
      <c r="AO97" s="92">
        <f>(1-EXACT(G97,M97))*IFERROR(IF('Project Summary'!$C$11="NH",VLOOKUP(M97,Lighting_All,6,0),VLOOKUP(M97,Lighting_All,4,0)),0)*(Q97&gt;0)*(1-EXACT(M97,Lookups!$A$62))*(1-EXACT(M97,Lookups!$A$63))</f>
        <v>0</v>
      </c>
      <c r="AP97" s="92">
        <f t="shared" si="32"/>
        <v>0</v>
      </c>
      <c r="AQ97" s="92" t="str">
        <f t="shared" ca="1" si="47"/>
        <v/>
      </c>
      <c r="AR97" s="92" t="str">
        <f ca="1">_xlfn.IFNA(VLOOKUP(AQ97,Recycling!$S$10:$T$35,2,0),"")</f>
        <v/>
      </c>
      <c r="AS97" s="266">
        <f t="shared" si="48"/>
        <v>0</v>
      </c>
      <c r="AT97" s="92">
        <f t="shared" si="49"/>
        <v>0</v>
      </c>
      <c r="AU97" s="92">
        <f>EXACT(G97,"None")*OR(EXACT(M97,Lookups!$A$62),EXACT(M97,Lookups!$A$63))</f>
        <v>0</v>
      </c>
      <c r="AV97" s="267">
        <f t="shared" si="50"/>
        <v>0</v>
      </c>
      <c r="AW97" s="267">
        <f>IFERROR(VLOOKUP(AH97,Lookups!A:B,2,0),0)</f>
        <v>0</v>
      </c>
      <c r="AX97" s="267">
        <f t="shared" si="51"/>
        <v>0</v>
      </c>
      <c r="AY97" s="92">
        <f t="shared" ca="1" si="52"/>
        <v>0</v>
      </c>
      <c r="AZ97" s="92">
        <f t="shared" si="33"/>
        <v>0</v>
      </c>
      <c r="BA97" s="92">
        <f t="shared" si="53"/>
        <v>0.504</v>
      </c>
      <c r="BB97" s="92">
        <f t="shared" si="54"/>
        <v>0.38900000000000001</v>
      </c>
      <c r="BC97" s="92">
        <v>0.13800000000000001</v>
      </c>
      <c r="BD97" s="92">
        <v>0.13400000000000001</v>
      </c>
      <c r="BE97" s="92">
        <f t="shared" si="34"/>
        <v>0</v>
      </c>
      <c r="BF97" s="92">
        <f t="shared" si="55"/>
        <v>0</v>
      </c>
    </row>
    <row r="98" spans="1:58" x14ac:dyDescent="0.35">
      <c r="A98" s="26"/>
      <c r="B98" s="76"/>
      <c r="C98" s="59"/>
      <c r="D98" s="468"/>
      <c r="E98" s="469"/>
      <c r="F98" s="237" t="str">
        <f ca="1">IFERROR(OFFSET(INDEX(INDIRECT(VLOOKUP($C98,Lighting_Type_Exist_lu,2,0)),MATCH(Lighting!$D98,INDIRECT(VLOOKUP($C98,Lighting_Type_Exist_lu,2,0)),0),1),0,2),"")</f>
        <v/>
      </c>
      <c r="G98" s="61" t="s">
        <v>84</v>
      </c>
      <c r="H98" s="74"/>
      <c r="I98" s="238" t="str">
        <f>IF(J98="","",VLOOKUP(J98,SKU!E:M,9,0))</f>
        <v/>
      </c>
      <c r="J98" s="64"/>
      <c r="K98" s="260" t="str">
        <f>IF(J98="","",VLOOKUP(J98,SKU!E:M,2,0))</f>
        <v/>
      </c>
      <c r="L98" s="239" t="str">
        <f>IF(J98="","",VLOOKUP(J98,SKU!E:M,6,0))</f>
        <v/>
      </c>
      <c r="M98" s="135" t="s">
        <v>84</v>
      </c>
      <c r="N98" s="28">
        <f t="shared" si="29"/>
        <v>0</v>
      </c>
      <c r="O98" s="20">
        <f t="shared" si="30"/>
        <v>0</v>
      </c>
      <c r="P98" s="71">
        <f t="shared" ca="1" si="35"/>
        <v>0</v>
      </c>
      <c r="Q98" s="71">
        <f>IFERROR((($H98*$L98*$N98)-($H98*$L98*$O98))/1000,0)*(1-EXACT(M98,Lookups!$A$62))*(1-EXACT(M98,Lookups!$A$63))</f>
        <v>0</v>
      </c>
      <c r="R98" s="71">
        <f t="shared" ca="1" si="36"/>
        <v>0</v>
      </c>
      <c r="S98" s="71">
        <f t="shared" ca="1" si="37"/>
        <v>0</v>
      </c>
      <c r="T98" s="71">
        <f t="shared" si="38"/>
        <v>0</v>
      </c>
      <c r="U98" s="356">
        <f t="shared" ca="1" si="39"/>
        <v>0</v>
      </c>
      <c r="V98" s="356">
        <f t="shared" ca="1" si="40"/>
        <v>0</v>
      </c>
      <c r="W98" s="356">
        <f t="shared" si="41"/>
        <v>0</v>
      </c>
      <c r="X98" s="356">
        <f t="shared" si="42"/>
        <v>0</v>
      </c>
      <c r="Y98" s="72">
        <f>IF(AV98&gt;0,"NEEDED",IFERROR(IF('Project Summary'!$C$11="NH",(VLOOKUP(AH98,Lighting_All,6,0)+AO98),(VLOOKUP(AH98,Lighting_All,4,0)+AO98)),0)*H98)</f>
        <v>0</v>
      </c>
      <c r="Z98" s="261" t="str">
        <f t="shared" ca="1" si="43"/>
        <v/>
      </c>
      <c r="AA98" s="73">
        <f t="shared" ca="1" si="28"/>
        <v>0</v>
      </c>
      <c r="AC98" s="28" t="str">
        <f ca="1">IFERROR(OFFSET(INDEX(INDIRECT(VLOOKUP($C98,Lighting_Type_Exist_lu,2,0)),MATCH(Lighting!$D98,INDIRECT(VLOOKUP($C98,Lighting_Type_Exist_lu,2,0)),0),1),0,1),"")</f>
        <v/>
      </c>
      <c r="AD98" s="7" t="str">
        <f ca="1">IFERROR(OFFSET(INDEX(INDIRECT(VLOOKUP($C98,Lighting_Type_Exist_lu,2,0)),MATCH(Lighting!$D98,INDIRECT(VLOOKUP($C98,Lighting_Type_Exist_lu,2,0)),0),1),0,3),"")</f>
        <v/>
      </c>
      <c r="AE98" s="40" t="str">
        <f ca="1">IFERROR(OFFSET(INDEX(INDIRECT(VLOOKUP($C98,Lighting_Type_Exist_lu,2,0)),MATCH(Lighting!$D98,INDIRECT(VLOOKUP($C98,Lighting_Type_Exist_lu,2,0)),0),1),0,4),"")</f>
        <v/>
      </c>
      <c r="AF98" s="262">
        <f t="shared" ca="1" si="44"/>
        <v>0</v>
      </c>
      <c r="AH98" s="263" t="str">
        <f>IF(J98="","",VLOOKUP(J98,SKU!E:M,3,0))</f>
        <v/>
      </c>
      <c r="AI98" s="263">
        <f>_xlfn.IFNA(IF('Project Summary'!$C$11="NH",VLOOKUP(AH98,Lighting_All,5,0),VLOOKUP(AH98,Lighting_All,3,0)),"")</f>
        <v>0</v>
      </c>
      <c r="AJ98" s="264" t="str">
        <f t="shared" si="31"/>
        <v>NA</v>
      </c>
      <c r="AK98" s="265">
        <f>IFERROR(VLOOKUP(J98,SKU!E:L,7,),0)</f>
        <v>0</v>
      </c>
      <c r="AL98" s="92" t="str">
        <f>IFERROR(IF(J98="","",(VLOOKUP(AH98,Lookups!A:G,7,0)*H98)),"")</f>
        <v/>
      </c>
      <c r="AM98" s="92">
        <f t="shared" ca="1" si="45"/>
        <v>0</v>
      </c>
      <c r="AN98" s="92">
        <f t="shared" ca="1" si="46"/>
        <v>0</v>
      </c>
      <c r="AO98" s="92">
        <f>(1-EXACT(G98,M98))*IFERROR(IF('Project Summary'!$C$11="NH",VLOOKUP(M98,Lighting_All,6,0),VLOOKUP(M98,Lighting_All,4,0)),0)*(Q98&gt;0)*(1-EXACT(M98,Lookups!$A$62))*(1-EXACT(M98,Lookups!$A$63))</f>
        <v>0</v>
      </c>
      <c r="AP98" s="92">
        <f t="shared" si="32"/>
        <v>0</v>
      </c>
      <c r="AQ98" s="92" t="str">
        <f t="shared" ca="1" si="47"/>
        <v/>
      </c>
      <c r="AR98" s="92" t="str">
        <f ca="1">_xlfn.IFNA(VLOOKUP(AQ98,Recycling!$S$10:$T$35,2,0),"")</f>
        <v/>
      </c>
      <c r="AS98" s="266">
        <f t="shared" si="48"/>
        <v>0</v>
      </c>
      <c r="AT98" s="92">
        <f t="shared" si="49"/>
        <v>0</v>
      </c>
      <c r="AU98" s="92">
        <f>EXACT(G98,"None")*OR(EXACT(M98,Lookups!$A$62),EXACT(M98,Lookups!$A$63))</f>
        <v>0</v>
      </c>
      <c r="AV98" s="267">
        <f t="shared" si="50"/>
        <v>0</v>
      </c>
      <c r="AW98" s="267">
        <f>IFERROR(VLOOKUP(AH98,Lookups!A:B,2,0),0)</f>
        <v>0</v>
      </c>
      <c r="AX98" s="267">
        <f t="shared" si="51"/>
        <v>0</v>
      </c>
      <c r="AY98" s="92">
        <f t="shared" ca="1" si="52"/>
        <v>0</v>
      </c>
      <c r="AZ98" s="92">
        <f t="shared" si="33"/>
        <v>0</v>
      </c>
      <c r="BA98" s="92">
        <f t="shared" si="53"/>
        <v>0.504</v>
      </c>
      <c r="BB98" s="92">
        <f t="shared" si="54"/>
        <v>0.38900000000000001</v>
      </c>
      <c r="BC98" s="92">
        <v>0.13800000000000001</v>
      </c>
      <c r="BD98" s="92">
        <v>0.13400000000000001</v>
      </c>
      <c r="BE98" s="92">
        <f t="shared" si="34"/>
        <v>0</v>
      </c>
      <c r="BF98" s="92">
        <f t="shared" si="55"/>
        <v>0</v>
      </c>
    </row>
    <row r="99" spans="1:58" x14ac:dyDescent="0.35">
      <c r="A99" s="26"/>
      <c r="B99" s="76"/>
      <c r="C99" s="59"/>
      <c r="D99" s="468"/>
      <c r="E99" s="469"/>
      <c r="F99" s="237" t="str">
        <f ca="1">IFERROR(OFFSET(INDEX(INDIRECT(VLOOKUP($C99,Lighting_Type_Exist_lu,2,0)),MATCH(Lighting!$D99,INDIRECT(VLOOKUP($C99,Lighting_Type_Exist_lu,2,0)),0),1),0,2),"")</f>
        <v/>
      </c>
      <c r="G99" s="61" t="s">
        <v>84</v>
      </c>
      <c r="H99" s="74"/>
      <c r="I99" s="238" t="str">
        <f>IF(J99="","",VLOOKUP(J99,SKU!E:M,9,0))</f>
        <v/>
      </c>
      <c r="J99" s="64"/>
      <c r="K99" s="260" t="str">
        <f>IF(J99="","",VLOOKUP(J99,SKU!E:M,2,0))</f>
        <v/>
      </c>
      <c r="L99" s="239" t="str">
        <f>IF(J99="","",VLOOKUP(J99,SKU!E:M,6,0))</f>
        <v/>
      </c>
      <c r="M99" s="135" t="s">
        <v>84</v>
      </c>
      <c r="N99" s="28">
        <f t="shared" si="29"/>
        <v>0</v>
      </c>
      <c r="O99" s="20">
        <f t="shared" si="30"/>
        <v>0</v>
      </c>
      <c r="P99" s="71">
        <f t="shared" ca="1" si="35"/>
        <v>0</v>
      </c>
      <c r="Q99" s="71">
        <f>IFERROR((($H99*$L99*$N99)-($H99*$L99*$O99))/1000,0)*(1-EXACT(M99,Lookups!$A$62))*(1-EXACT(M99,Lookups!$A$63))</f>
        <v>0</v>
      </c>
      <c r="R99" s="71">
        <f t="shared" ca="1" si="36"/>
        <v>0</v>
      </c>
      <c r="S99" s="71">
        <f t="shared" ca="1" si="37"/>
        <v>0</v>
      </c>
      <c r="T99" s="71">
        <f t="shared" si="38"/>
        <v>0</v>
      </c>
      <c r="U99" s="356">
        <f t="shared" ca="1" si="39"/>
        <v>0</v>
      </c>
      <c r="V99" s="356">
        <f t="shared" ca="1" si="40"/>
        <v>0</v>
      </c>
      <c r="W99" s="356">
        <f t="shared" si="41"/>
        <v>0</v>
      </c>
      <c r="X99" s="356">
        <f t="shared" si="42"/>
        <v>0</v>
      </c>
      <c r="Y99" s="72">
        <f>IF(AV99&gt;0,"NEEDED",IFERROR(IF('Project Summary'!$C$11="NH",(VLOOKUP(AH99,Lighting_All,6,0)+AO99),(VLOOKUP(AH99,Lighting_All,4,0)+AO99)),0)*H99)</f>
        <v>0</v>
      </c>
      <c r="Z99" s="261" t="str">
        <f t="shared" ca="1" si="43"/>
        <v/>
      </c>
      <c r="AA99" s="73">
        <f t="shared" ca="1" si="28"/>
        <v>0</v>
      </c>
      <c r="AC99" s="28" t="str">
        <f ca="1">IFERROR(OFFSET(INDEX(INDIRECT(VLOOKUP($C99,Lighting_Type_Exist_lu,2,0)),MATCH(Lighting!$D99,INDIRECT(VLOOKUP($C99,Lighting_Type_Exist_lu,2,0)),0),1),0,1),"")</f>
        <v/>
      </c>
      <c r="AD99" s="7" t="str">
        <f ca="1">IFERROR(OFFSET(INDEX(INDIRECT(VLOOKUP($C99,Lighting_Type_Exist_lu,2,0)),MATCH(Lighting!$D99,INDIRECT(VLOOKUP($C99,Lighting_Type_Exist_lu,2,0)),0),1),0,3),"")</f>
        <v/>
      </c>
      <c r="AE99" s="40" t="str">
        <f ca="1">IFERROR(OFFSET(INDEX(INDIRECT(VLOOKUP($C99,Lighting_Type_Exist_lu,2,0)),MATCH(Lighting!$D99,INDIRECT(VLOOKUP($C99,Lighting_Type_Exist_lu,2,0)),0),1),0,4),"")</f>
        <v/>
      </c>
      <c r="AF99" s="262">
        <f t="shared" ca="1" si="44"/>
        <v>0</v>
      </c>
      <c r="AH99" s="263" t="str">
        <f>IF(J99="","",VLOOKUP(J99,SKU!E:M,3,0))</f>
        <v/>
      </c>
      <c r="AI99" s="263">
        <f>_xlfn.IFNA(IF('Project Summary'!$C$11="NH",VLOOKUP(AH99,Lighting_All,5,0),VLOOKUP(AH99,Lighting_All,3,0)),"")</f>
        <v>0</v>
      </c>
      <c r="AJ99" s="264" t="str">
        <f t="shared" si="31"/>
        <v>NA</v>
      </c>
      <c r="AK99" s="265">
        <f>IFERROR(VLOOKUP(J99,SKU!E:L,7,),0)</f>
        <v>0</v>
      </c>
      <c r="AL99" s="92" t="str">
        <f>IFERROR(IF(J99="","",(VLOOKUP(AH99,Lookups!A:G,7,0)*H99)),"")</f>
        <v/>
      </c>
      <c r="AM99" s="92">
        <f t="shared" ca="1" si="45"/>
        <v>0</v>
      </c>
      <c r="AN99" s="92">
        <f t="shared" ca="1" si="46"/>
        <v>0</v>
      </c>
      <c r="AO99" s="92">
        <f>(1-EXACT(G99,M99))*IFERROR(IF('Project Summary'!$C$11="NH",VLOOKUP(M99,Lighting_All,6,0),VLOOKUP(M99,Lighting_All,4,0)),0)*(Q99&gt;0)*(1-EXACT(M99,Lookups!$A$62))*(1-EXACT(M99,Lookups!$A$63))</f>
        <v>0</v>
      </c>
      <c r="AP99" s="92">
        <f t="shared" si="32"/>
        <v>0</v>
      </c>
      <c r="AQ99" s="92" t="str">
        <f t="shared" ca="1" si="47"/>
        <v/>
      </c>
      <c r="AR99" s="92" t="str">
        <f ca="1">_xlfn.IFNA(VLOOKUP(AQ99,Recycling!$S$10:$T$35,2,0),"")</f>
        <v/>
      </c>
      <c r="AS99" s="266">
        <f t="shared" si="48"/>
        <v>0</v>
      </c>
      <c r="AT99" s="92">
        <f t="shared" si="49"/>
        <v>0</v>
      </c>
      <c r="AU99" s="92">
        <f>EXACT(G99,"None")*OR(EXACT(M99,Lookups!$A$62),EXACT(M99,Lookups!$A$63))</f>
        <v>0</v>
      </c>
      <c r="AV99" s="267">
        <f t="shared" si="50"/>
        <v>0</v>
      </c>
      <c r="AW99" s="267">
        <f>IFERROR(VLOOKUP(AH99,Lookups!A:B,2,0),0)</f>
        <v>0</v>
      </c>
      <c r="AX99" s="267">
        <f t="shared" si="51"/>
        <v>0</v>
      </c>
      <c r="AY99" s="92">
        <f t="shared" ca="1" si="52"/>
        <v>0</v>
      </c>
      <c r="AZ99" s="92">
        <f t="shared" si="33"/>
        <v>0</v>
      </c>
      <c r="BA99" s="92">
        <f t="shared" si="53"/>
        <v>0.504</v>
      </c>
      <c r="BB99" s="92">
        <f t="shared" si="54"/>
        <v>0.38900000000000001</v>
      </c>
      <c r="BC99" s="92">
        <v>0.13800000000000001</v>
      </c>
      <c r="BD99" s="92">
        <v>0.13400000000000001</v>
      </c>
      <c r="BE99" s="92">
        <f t="shared" si="34"/>
        <v>0</v>
      </c>
      <c r="BF99" s="92">
        <f t="shared" si="55"/>
        <v>0</v>
      </c>
    </row>
    <row r="100" spans="1:58" x14ac:dyDescent="0.35">
      <c r="A100" s="26"/>
      <c r="B100" s="76"/>
      <c r="C100" s="59"/>
      <c r="D100" s="468"/>
      <c r="E100" s="469"/>
      <c r="F100" s="237" t="str">
        <f ca="1">IFERROR(OFFSET(INDEX(INDIRECT(VLOOKUP($C100,Lighting_Type_Exist_lu,2,0)),MATCH(Lighting!$D100,INDIRECT(VLOOKUP($C100,Lighting_Type_Exist_lu,2,0)),0),1),0,2),"")</f>
        <v/>
      </c>
      <c r="G100" s="61" t="s">
        <v>84</v>
      </c>
      <c r="H100" s="74"/>
      <c r="I100" s="238" t="str">
        <f>IF(J100="","",VLOOKUP(J100,SKU!E:M,9,0))</f>
        <v/>
      </c>
      <c r="J100" s="64"/>
      <c r="K100" s="260" t="str">
        <f>IF(J100="","",VLOOKUP(J100,SKU!E:M,2,0))</f>
        <v/>
      </c>
      <c r="L100" s="239" t="str">
        <f>IF(J100="","",VLOOKUP(J100,SKU!E:M,6,0))</f>
        <v/>
      </c>
      <c r="M100" s="135" t="s">
        <v>84</v>
      </c>
      <c r="N100" s="28">
        <f t="shared" si="29"/>
        <v>0</v>
      </c>
      <c r="O100" s="20">
        <f t="shared" si="30"/>
        <v>0</v>
      </c>
      <c r="P100" s="71">
        <f t="shared" ca="1" si="35"/>
        <v>0</v>
      </c>
      <c r="Q100" s="71">
        <f>IFERROR((($H100*$L100*$N100)-($H100*$L100*$O100))/1000,0)*(1-EXACT(M100,Lookups!$A$62))*(1-EXACT(M100,Lookups!$A$63))</f>
        <v>0</v>
      </c>
      <c r="R100" s="71">
        <f t="shared" ca="1" si="36"/>
        <v>0</v>
      </c>
      <c r="S100" s="71">
        <f t="shared" ca="1" si="37"/>
        <v>0</v>
      </c>
      <c r="T100" s="71">
        <f t="shared" si="38"/>
        <v>0</v>
      </c>
      <c r="U100" s="356">
        <f t="shared" ca="1" si="39"/>
        <v>0</v>
      </c>
      <c r="V100" s="356">
        <f t="shared" ca="1" si="40"/>
        <v>0</v>
      </c>
      <c r="W100" s="356">
        <f t="shared" si="41"/>
        <v>0</v>
      </c>
      <c r="X100" s="356">
        <f t="shared" si="42"/>
        <v>0</v>
      </c>
      <c r="Y100" s="72">
        <f>IF(AV100&gt;0,"NEEDED",IFERROR(IF('Project Summary'!$C$11="NH",(VLOOKUP(AH100,Lighting_All,6,0)+AO100),(VLOOKUP(AH100,Lighting_All,4,0)+AO100)),0)*H100)</f>
        <v>0</v>
      </c>
      <c r="Z100" s="261" t="str">
        <f t="shared" ca="1" si="43"/>
        <v/>
      </c>
      <c r="AA100" s="73">
        <f t="shared" ca="1" si="28"/>
        <v>0</v>
      </c>
      <c r="AC100" s="28" t="str">
        <f ca="1">IFERROR(OFFSET(INDEX(INDIRECT(VLOOKUP($C100,Lighting_Type_Exist_lu,2,0)),MATCH(Lighting!$D100,INDIRECT(VLOOKUP($C100,Lighting_Type_Exist_lu,2,0)),0),1),0,1),"")</f>
        <v/>
      </c>
      <c r="AD100" s="7" t="str">
        <f ca="1">IFERROR(OFFSET(INDEX(INDIRECT(VLOOKUP($C100,Lighting_Type_Exist_lu,2,0)),MATCH(Lighting!$D100,INDIRECT(VLOOKUP($C100,Lighting_Type_Exist_lu,2,0)),0),1),0,3),"")</f>
        <v/>
      </c>
      <c r="AE100" s="40" t="str">
        <f ca="1">IFERROR(OFFSET(INDEX(INDIRECT(VLOOKUP($C100,Lighting_Type_Exist_lu,2,0)),MATCH(Lighting!$D100,INDIRECT(VLOOKUP($C100,Lighting_Type_Exist_lu,2,0)),0),1),0,4),"")</f>
        <v/>
      </c>
      <c r="AF100" s="262">
        <f t="shared" ca="1" si="44"/>
        <v>0</v>
      </c>
      <c r="AH100" s="263" t="str">
        <f>IF(J100="","",VLOOKUP(J100,SKU!E:M,3,0))</f>
        <v/>
      </c>
      <c r="AI100" s="263">
        <f>_xlfn.IFNA(IF('Project Summary'!$C$11="NH",VLOOKUP(AH100,Lighting_All,5,0),VLOOKUP(AH100,Lighting_All,3,0)),"")</f>
        <v>0</v>
      </c>
      <c r="AJ100" s="264" t="str">
        <f t="shared" si="31"/>
        <v>NA</v>
      </c>
      <c r="AK100" s="265">
        <f>IFERROR(VLOOKUP(J100,SKU!E:L,7,),0)</f>
        <v>0</v>
      </c>
      <c r="AL100" s="92" t="str">
        <f>IFERROR(IF(J100="","",(VLOOKUP(AH100,Lookups!A:G,7,0)*H100)),"")</f>
        <v/>
      </c>
      <c r="AM100" s="92">
        <f t="shared" ca="1" si="45"/>
        <v>0</v>
      </c>
      <c r="AN100" s="92">
        <f t="shared" ca="1" si="46"/>
        <v>0</v>
      </c>
      <c r="AO100" s="92">
        <f>(1-EXACT(G100,M100))*IFERROR(IF('Project Summary'!$C$11="NH",VLOOKUP(M100,Lighting_All,6,0),VLOOKUP(M100,Lighting_All,4,0)),0)*(Q100&gt;0)*(1-EXACT(M100,Lookups!$A$62))*(1-EXACT(M100,Lookups!$A$63))</f>
        <v>0</v>
      </c>
      <c r="AP100" s="92">
        <f t="shared" si="32"/>
        <v>0</v>
      </c>
      <c r="AQ100" s="92" t="str">
        <f t="shared" ca="1" si="47"/>
        <v/>
      </c>
      <c r="AR100" s="92" t="str">
        <f ca="1">_xlfn.IFNA(VLOOKUP(AQ100,Recycling!$S$10:$T$35,2,0),"")</f>
        <v/>
      </c>
      <c r="AS100" s="266">
        <f t="shared" si="48"/>
        <v>0</v>
      </c>
      <c r="AT100" s="92">
        <f t="shared" si="49"/>
        <v>0</v>
      </c>
      <c r="AU100" s="92">
        <f>EXACT(G100,"None")*OR(EXACT(M100,Lookups!$A$62),EXACT(M100,Lookups!$A$63))</f>
        <v>0</v>
      </c>
      <c r="AV100" s="267">
        <f t="shared" si="50"/>
        <v>0</v>
      </c>
      <c r="AW100" s="267">
        <f>IFERROR(VLOOKUP(AH100,Lookups!A:B,2,0),0)</f>
        <v>0</v>
      </c>
      <c r="AX100" s="267">
        <f t="shared" si="51"/>
        <v>0</v>
      </c>
      <c r="AY100" s="92">
        <f t="shared" ca="1" si="52"/>
        <v>0</v>
      </c>
      <c r="AZ100" s="92">
        <f t="shared" si="33"/>
        <v>0</v>
      </c>
      <c r="BA100" s="92">
        <f t="shared" si="53"/>
        <v>0.504</v>
      </c>
      <c r="BB100" s="92">
        <f t="shared" si="54"/>
        <v>0.38900000000000001</v>
      </c>
      <c r="BC100" s="92">
        <v>0.13800000000000001</v>
      </c>
      <c r="BD100" s="92">
        <v>0.13400000000000001</v>
      </c>
      <c r="BE100" s="92">
        <f t="shared" si="34"/>
        <v>0</v>
      </c>
      <c r="BF100" s="92">
        <f t="shared" si="55"/>
        <v>0</v>
      </c>
    </row>
    <row r="101" spans="1:58" x14ac:dyDescent="0.35">
      <c r="A101" s="26"/>
      <c r="B101" s="76"/>
      <c r="C101" s="59"/>
      <c r="D101" s="468"/>
      <c r="E101" s="469"/>
      <c r="F101" s="237" t="str">
        <f ca="1">IFERROR(OFFSET(INDEX(INDIRECT(VLOOKUP($C101,Lighting_Type_Exist_lu,2,0)),MATCH(Lighting!$D101,INDIRECT(VLOOKUP($C101,Lighting_Type_Exist_lu,2,0)),0),1),0,2),"")</f>
        <v/>
      </c>
      <c r="G101" s="61" t="s">
        <v>84</v>
      </c>
      <c r="H101" s="74"/>
      <c r="I101" s="238" t="str">
        <f>IF(J101="","",VLOOKUP(J101,SKU!E:M,9,0))</f>
        <v/>
      </c>
      <c r="J101" s="64"/>
      <c r="K101" s="260" t="str">
        <f>IF(J101="","",VLOOKUP(J101,SKU!E:M,2,0))</f>
        <v/>
      </c>
      <c r="L101" s="239" t="str">
        <f>IF(J101="","",VLOOKUP(J101,SKU!E:M,6,0))</f>
        <v/>
      </c>
      <c r="M101" s="135" t="s">
        <v>84</v>
      </c>
      <c r="N101" s="28">
        <f t="shared" si="29"/>
        <v>0</v>
      </c>
      <c r="O101" s="20">
        <f t="shared" si="30"/>
        <v>0</v>
      </c>
      <c r="P101" s="71">
        <f t="shared" ca="1" si="35"/>
        <v>0</v>
      </c>
      <c r="Q101" s="71">
        <f>IFERROR((($H101*$L101*$N101)-($H101*$L101*$O101))/1000,0)*(1-EXACT(M101,Lookups!$A$62))*(1-EXACT(M101,Lookups!$A$63))</f>
        <v>0</v>
      </c>
      <c r="R101" s="71">
        <f t="shared" ca="1" si="36"/>
        <v>0</v>
      </c>
      <c r="S101" s="71">
        <f t="shared" ca="1" si="37"/>
        <v>0</v>
      </c>
      <c r="T101" s="71">
        <f t="shared" si="38"/>
        <v>0</v>
      </c>
      <c r="U101" s="356">
        <f t="shared" ca="1" si="39"/>
        <v>0</v>
      </c>
      <c r="V101" s="356">
        <f t="shared" ca="1" si="40"/>
        <v>0</v>
      </c>
      <c r="W101" s="356">
        <f t="shared" si="41"/>
        <v>0</v>
      </c>
      <c r="X101" s="356">
        <f t="shared" si="42"/>
        <v>0</v>
      </c>
      <c r="Y101" s="72">
        <f>IF(AV101&gt;0,"NEEDED",IFERROR(IF('Project Summary'!$C$11="NH",(VLOOKUP(AH101,Lighting_All,6,0)+AO101),(VLOOKUP(AH101,Lighting_All,4,0)+AO101)),0)*H101)</f>
        <v>0</v>
      </c>
      <c r="Z101" s="261" t="str">
        <f t="shared" ca="1" si="43"/>
        <v/>
      </c>
      <c r="AA101" s="73">
        <f t="shared" ca="1" si="28"/>
        <v>0</v>
      </c>
      <c r="AC101" s="28" t="str">
        <f ca="1">IFERROR(OFFSET(INDEX(INDIRECT(VLOOKUP($C101,Lighting_Type_Exist_lu,2,0)),MATCH(Lighting!$D101,INDIRECT(VLOOKUP($C101,Lighting_Type_Exist_lu,2,0)),0),1),0,1),"")</f>
        <v/>
      </c>
      <c r="AD101" s="7" t="str">
        <f ca="1">IFERROR(OFFSET(INDEX(INDIRECT(VLOOKUP($C101,Lighting_Type_Exist_lu,2,0)),MATCH(Lighting!$D101,INDIRECT(VLOOKUP($C101,Lighting_Type_Exist_lu,2,0)),0),1),0,3),"")</f>
        <v/>
      </c>
      <c r="AE101" s="40" t="str">
        <f ca="1">IFERROR(OFFSET(INDEX(INDIRECT(VLOOKUP($C101,Lighting_Type_Exist_lu,2,0)),MATCH(Lighting!$D101,INDIRECT(VLOOKUP($C101,Lighting_Type_Exist_lu,2,0)),0),1),0,4),"")</f>
        <v/>
      </c>
      <c r="AF101" s="262">
        <f t="shared" ca="1" si="44"/>
        <v>0</v>
      </c>
      <c r="AH101" s="263" t="str">
        <f>IF(J101="","",VLOOKUP(J101,SKU!E:M,3,0))</f>
        <v/>
      </c>
      <c r="AI101" s="263">
        <f>_xlfn.IFNA(IF('Project Summary'!$C$11="NH",VLOOKUP(AH101,Lighting_All,5,0),VLOOKUP(AH101,Lighting_All,3,0)),"")</f>
        <v>0</v>
      </c>
      <c r="AJ101" s="264" t="str">
        <f t="shared" si="31"/>
        <v>NA</v>
      </c>
      <c r="AK101" s="265">
        <f>IFERROR(VLOOKUP(J101,SKU!E:L,7,),0)</f>
        <v>0</v>
      </c>
      <c r="AL101" s="92" t="str">
        <f>IFERROR(IF(J101="","",(VLOOKUP(AH101,Lookups!A:G,7,0)*H101)),"")</f>
        <v/>
      </c>
      <c r="AM101" s="92">
        <f t="shared" ca="1" si="45"/>
        <v>0</v>
      </c>
      <c r="AN101" s="92">
        <f t="shared" ca="1" si="46"/>
        <v>0</v>
      </c>
      <c r="AO101" s="92">
        <f>(1-EXACT(G101,M101))*IFERROR(IF('Project Summary'!$C$11="NH",VLOOKUP(M101,Lighting_All,6,0),VLOOKUP(M101,Lighting_All,4,0)),0)*(Q101&gt;0)*(1-EXACT(M101,Lookups!$A$62))*(1-EXACT(M101,Lookups!$A$63))</f>
        <v>0</v>
      </c>
      <c r="AP101" s="92">
        <f t="shared" si="32"/>
        <v>0</v>
      </c>
      <c r="AQ101" s="92" t="str">
        <f t="shared" ca="1" si="47"/>
        <v/>
      </c>
      <c r="AR101" s="92" t="str">
        <f ca="1">_xlfn.IFNA(VLOOKUP(AQ101,Recycling!$S$10:$T$35,2,0),"")</f>
        <v/>
      </c>
      <c r="AS101" s="266">
        <f t="shared" si="48"/>
        <v>0</v>
      </c>
      <c r="AT101" s="92">
        <f t="shared" si="49"/>
        <v>0</v>
      </c>
      <c r="AU101" s="92">
        <f>EXACT(G101,"None")*OR(EXACT(M101,Lookups!$A$62),EXACT(M101,Lookups!$A$63))</f>
        <v>0</v>
      </c>
      <c r="AV101" s="267">
        <f t="shared" si="50"/>
        <v>0</v>
      </c>
      <c r="AW101" s="267">
        <f>IFERROR(VLOOKUP(AH101,Lookups!A:B,2,0),0)</f>
        <v>0</v>
      </c>
      <c r="AX101" s="267">
        <f t="shared" si="51"/>
        <v>0</v>
      </c>
      <c r="AY101" s="92">
        <f t="shared" ca="1" si="52"/>
        <v>0</v>
      </c>
      <c r="AZ101" s="92">
        <f t="shared" si="33"/>
        <v>0</v>
      </c>
      <c r="BA101" s="92">
        <f t="shared" si="53"/>
        <v>0.504</v>
      </c>
      <c r="BB101" s="92">
        <f t="shared" si="54"/>
        <v>0.38900000000000001</v>
      </c>
      <c r="BC101" s="92">
        <v>0.13800000000000001</v>
      </c>
      <c r="BD101" s="92">
        <v>0.13400000000000001</v>
      </c>
      <c r="BE101" s="92">
        <f t="shared" si="34"/>
        <v>0</v>
      </c>
      <c r="BF101" s="92">
        <f t="shared" si="55"/>
        <v>0</v>
      </c>
    </row>
    <row r="102" spans="1:58" x14ac:dyDescent="0.35">
      <c r="A102" s="26"/>
      <c r="B102" s="76"/>
      <c r="C102" s="59"/>
      <c r="D102" s="468"/>
      <c r="E102" s="469"/>
      <c r="F102" s="237" t="str">
        <f ca="1">IFERROR(OFFSET(INDEX(INDIRECT(VLOOKUP($C102,Lighting_Type_Exist_lu,2,0)),MATCH(Lighting!$D102,INDIRECT(VLOOKUP($C102,Lighting_Type_Exist_lu,2,0)),0),1),0,2),"")</f>
        <v/>
      </c>
      <c r="G102" s="61" t="s">
        <v>84</v>
      </c>
      <c r="H102" s="74"/>
      <c r="I102" s="238" t="str">
        <f>IF(J102="","",VLOOKUP(J102,SKU!E:M,9,0))</f>
        <v/>
      </c>
      <c r="J102" s="64"/>
      <c r="K102" s="260" t="str">
        <f>IF(J102="","",VLOOKUP(J102,SKU!E:M,2,0))</f>
        <v/>
      </c>
      <c r="L102" s="239" t="str">
        <f>IF(J102="","",VLOOKUP(J102,SKU!E:M,6,0))</f>
        <v/>
      </c>
      <c r="M102" s="135" t="s">
        <v>84</v>
      </c>
      <c r="N102" s="28">
        <f t="shared" si="29"/>
        <v>0</v>
      </c>
      <c r="O102" s="20">
        <f t="shared" si="30"/>
        <v>0</v>
      </c>
      <c r="P102" s="71">
        <f t="shared" ca="1" si="35"/>
        <v>0</v>
      </c>
      <c r="Q102" s="71">
        <f>IFERROR((($H102*$L102*$N102)-($H102*$L102*$O102))/1000,0)*(1-EXACT(M102,Lookups!$A$62))*(1-EXACT(M102,Lookups!$A$63))</f>
        <v>0</v>
      </c>
      <c r="R102" s="71">
        <f t="shared" ca="1" si="36"/>
        <v>0</v>
      </c>
      <c r="S102" s="71">
        <f t="shared" ca="1" si="37"/>
        <v>0</v>
      </c>
      <c r="T102" s="71">
        <f t="shared" si="38"/>
        <v>0</v>
      </c>
      <c r="U102" s="356">
        <f t="shared" ca="1" si="39"/>
        <v>0</v>
      </c>
      <c r="V102" s="356">
        <f t="shared" ca="1" si="40"/>
        <v>0</v>
      </c>
      <c r="W102" s="356">
        <f t="shared" si="41"/>
        <v>0</v>
      </c>
      <c r="X102" s="356">
        <f t="shared" si="42"/>
        <v>0</v>
      </c>
      <c r="Y102" s="72">
        <f>IF(AV102&gt;0,"NEEDED",IFERROR(IF('Project Summary'!$C$11="NH",(VLOOKUP(AH102,Lighting_All,6,0)+AO102),(VLOOKUP(AH102,Lighting_All,4,0)+AO102)),0)*H102)</f>
        <v>0</v>
      </c>
      <c r="Z102" s="261" t="str">
        <f t="shared" ca="1" si="43"/>
        <v/>
      </c>
      <c r="AA102" s="73">
        <f t="shared" ca="1" si="28"/>
        <v>0</v>
      </c>
      <c r="AC102" s="28" t="str">
        <f ca="1">IFERROR(OFFSET(INDEX(INDIRECT(VLOOKUP($C102,Lighting_Type_Exist_lu,2,0)),MATCH(Lighting!$D102,INDIRECT(VLOOKUP($C102,Lighting_Type_Exist_lu,2,0)),0),1),0,1),"")</f>
        <v/>
      </c>
      <c r="AD102" s="7" t="str">
        <f ca="1">IFERROR(OFFSET(INDEX(INDIRECT(VLOOKUP($C102,Lighting_Type_Exist_lu,2,0)),MATCH(Lighting!$D102,INDIRECT(VLOOKUP($C102,Lighting_Type_Exist_lu,2,0)),0),1),0,3),"")</f>
        <v/>
      </c>
      <c r="AE102" s="40" t="str">
        <f ca="1">IFERROR(OFFSET(INDEX(INDIRECT(VLOOKUP($C102,Lighting_Type_Exist_lu,2,0)),MATCH(Lighting!$D102,INDIRECT(VLOOKUP($C102,Lighting_Type_Exist_lu,2,0)),0),1),0,4),"")</f>
        <v/>
      </c>
      <c r="AF102" s="262">
        <f t="shared" ca="1" si="44"/>
        <v>0</v>
      </c>
      <c r="AH102" s="263" t="str">
        <f>IF(J102="","",VLOOKUP(J102,SKU!E:M,3,0))</f>
        <v/>
      </c>
      <c r="AI102" s="263">
        <f>_xlfn.IFNA(IF('Project Summary'!$C$11="NH",VLOOKUP(AH102,Lighting_All,5,0),VLOOKUP(AH102,Lighting_All,3,0)),"")</f>
        <v>0</v>
      </c>
      <c r="AJ102" s="264" t="str">
        <f t="shared" si="31"/>
        <v>NA</v>
      </c>
      <c r="AK102" s="265">
        <f>IFERROR(VLOOKUP(J102,SKU!E:L,7,),0)</f>
        <v>0</v>
      </c>
      <c r="AL102" s="92" t="str">
        <f>IFERROR(IF(J102="","",(VLOOKUP(AH102,Lookups!A:G,7,0)*H102)),"")</f>
        <v/>
      </c>
      <c r="AM102" s="92">
        <f t="shared" ca="1" si="45"/>
        <v>0</v>
      </c>
      <c r="AN102" s="92">
        <f t="shared" ca="1" si="46"/>
        <v>0</v>
      </c>
      <c r="AO102" s="92">
        <f>(1-EXACT(G102,M102))*IFERROR(IF('Project Summary'!$C$11="NH",VLOOKUP(M102,Lighting_All,6,0),VLOOKUP(M102,Lighting_All,4,0)),0)*(Q102&gt;0)*(1-EXACT(M102,Lookups!$A$62))*(1-EXACT(M102,Lookups!$A$63))</f>
        <v>0</v>
      </c>
      <c r="AP102" s="92">
        <f t="shared" si="32"/>
        <v>0</v>
      </c>
      <c r="AQ102" s="92" t="str">
        <f t="shared" ca="1" si="47"/>
        <v/>
      </c>
      <c r="AR102" s="92" t="str">
        <f ca="1">_xlfn.IFNA(VLOOKUP(AQ102,Recycling!$S$10:$T$35,2,0),"")</f>
        <v/>
      </c>
      <c r="AS102" s="266">
        <f t="shared" si="48"/>
        <v>0</v>
      </c>
      <c r="AT102" s="92">
        <f t="shared" si="49"/>
        <v>0</v>
      </c>
      <c r="AU102" s="92">
        <f>EXACT(G102,"None")*OR(EXACT(M102,Lookups!$A$62),EXACT(M102,Lookups!$A$63))</f>
        <v>0</v>
      </c>
      <c r="AV102" s="267">
        <f t="shared" si="50"/>
        <v>0</v>
      </c>
      <c r="AW102" s="267">
        <f>IFERROR(VLOOKUP(AH102,Lookups!A:B,2,0),0)</f>
        <v>0</v>
      </c>
      <c r="AX102" s="267">
        <f t="shared" si="51"/>
        <v>0</v>
      </c>
      <c r="AY102" s="92">
        <f t="shared" ca="1" si="52"/>
        <v>0</v>
      </c>
      <c r="AZ102" s="92">
        <f t="shared" si="33"/>
        <v>0</v>
      </c>
      <c r="BA102" s="92">
        <f t="shared" si="53"/>
        <v>0.504</v>
      </c>
      <c r="BB102" s="92">
        <f t="shared" si="54"/>
        <v>0.38900000000000001</v>
      </c>
      <c r="BC102" s="92">
        <v>0.13800000000000001</v>
      </c>
      <c r="BD102" s="92">
        <v>0.13400000000000001</v>
      </c>
      <c r="BE102" s="92">
        <f t="shared" si="34"/>
        <v>0</v>
      </c>
      <c r="BF102" s="92">
        <f t="shared" si="55"/>
        <v>0</v>
      </c>
    </row>
    <row r="103" spans="1:58" x14ac:dyDescent="0.35">
      <c r="A103" s="26"/>
      <c r="B103" s="76"/>
      <c r="C103" s="59"/>
      <c r="D103" s="468"/>
      <c r="E103" s="469"/>
      <c r="F103" s="237" t="str">
        <f ca="1">IFERROR(OFFSET(INDEX(INDIRECT(VLOOKUP($C103,Lighting_Type_Exist_lu,2,0)),MATCH(Lighting!$D103,INDIRECT(VLOOKUP($C103,Lighting_Type_Exist_lu,2,0)),0),1),0,2),"")</f>
        <v/>
      </c>
      <c r="G103" s="61" t="s">
        <v>84</v>
      </c>
      <c r="H103" s="74"/>
      <c r="I103" s="238" t="str">
        <f>IF(J103="","",VLOOKUP(J103,SKU!E:M,9,0))</f>
        <v/>
      </c>
      <c r="J103" s="64"/>
      <c r="K103" s="260" t="str">
        <f>IF(J103="","",VLOOKUP(J103,SKU!E:M,2,0))</f>
        <v/>
      </c>
      <c r="L103" s="239" t="str">
        <f>IF(J103="","",VLOOKUP(J103,SKU!E:M,6,0))</f>
        <v/>
      </c>
      <c r="M103" s="135" t="s">
        <v>84</v>
      </c>
      <c r="N103" s="28">
        <f t="shared" si="29"/>
        <v>0</v>
      </c>
      <c r="O103" s="20">
        <f t="shared" si="30"/>
        <v>0</v>
      </c>
      <c r="P103" s="71">
        <f t="shared" ca="1" si="35"/>
        <v>0</v>
      </c>
      <c r="Q103" s="71">
        <f>IFERROR((($H103*$L103*$N103)-($H103*$L103*$O103))/1000,0)*(1-EXACT(M103,Lookups!$A$62))*(1-EXACT(M103,Lookups!$A$63))</f>
        <v>0</v>
      </c>
      <c r="R103" s="71">
        <f t="shared" ca="1" si="36"/>
        <v>0</v>
      </c>
      <c r="S103" s="71">
        <f t="shared" ca="1" si="37"/>
        <v>0</v>
      </c>
      <c r="T103" s="71">
        <f t="shared" si="38"/>
        <v>0</v>
      </c>
      <c r="U103" s="356">
        <f t="shared" ca="1" si="39"/>
        <v>0</v>
      </c>
      <c r="V103" s="356">
        <f t="shared" ca="1" si="40"/>
        <v>0</v>
      </c>
      <c r="W103" s="356">
        <f t="shared" si="41"/>
        <v>0</v>
      </c>
      <c r="X103" s="356">
        <f t="shared" si="42"/>
        <v>0</v>
      </c>
      <c r="Y103" s="72">
        <f>IF(AV103&gt;0,"NEEDED",IFERROR(IF('Project Summary'!$C$11="NH",(VLOOKUP(AH103,Lighting_All,6,0)+AO103),(VLOOKUP(AH103,Lighting_All,4,0)+AO103)),0)*H103)</f>
        <v>0</v>
      </c>
      <c r="Z103" s="261" t="str">
        <f t="shared" ca="1" si="43"/>
        <v/>
      </c>
      <c r="AA103" s="73">
        <f t="shared" ca="1" si="28"/>
        <v>0</v>
      </c>
      <c r="AC103" s="28" t="str">
        <f ca="1">IFERROR(OFFSET(INDEX(INDIRECT(VLOOKUP($C103,Lighting_Type_Exist_lu,2,0)),MATCH(Lighting!$D103,INDIRECT(VLOOKUP($C103,Lighting_Type_Exist_lu,2,0)),0),1),0,1),"")</f>
        <v/>
      </c>
      <c r="AD103" s="7" t="str">
        <f ca="1">IFERROR(OFFSET(INDEX(INDIRECT(VLOOKUP($C103,Lighting_Type_Exist_lu,2,0)),MATCH(Lighting!$D103,INDIRECT(VLOOKUP($C103,Lighting_Type_Exist_lu,2,0)),0),1),0,3),"")</f>
        <v/>
      </c>
      <c r="AE103" s="40" t="str">
        <f ca="1">IFERROR(OFFSET(INDEX(INDIRECT(VLOOKUP($C103,Lighting_Type_Exist_lu,2,0)),MATCH(Lighting!$D103,INDIRECT(VLOOKUP($C103,Lighting_Type_Exist_lu,2,0)),0),1),0,4),"")</f>
        <v/>
      </c>
      <c r="AF103" s="262">
        <f t="shared" ca="1" si="44"/>
        <v>0</v>
      </c>
      <c r="AH103" s="263" t="str">
        <f>IF(J103="","",VLOOKUP(J103,SKU!E:M,3,0))</f>
        <v/>
      </c>
      <c r="AI103" s="263">
        <f>_xlfn.IFNA(IF('Project Summary'!$C$11="NH",VLOOKUP(AH103,Lighting_All,5,0),VLOOKUP(AH103,Lighting_All,3,0)),"")</f>
        <v>0</v>
      </c>
      <c r="AJ103" s="264" t="str">
        <f t="shared" si="31"/>
        <v>NA</v>
      </c>
      <c r="AK103" s="265">
        <f>IFERROR(VLOOKUP(J103,SKU!E:L,7,),0)</f>
        <v>0</v>
      </c>
      <c r="AL103" s="92" t="str">
        <f>IFERROR(IF(J103="","",(VLOOKUP(AH103,Lookups!A:G,7,0)*H103)),"")</f>
        <v/>
      </c>
      <c r="AM103" s="92">
        <f t="shared" ca="1" si="45"/>
        <v>0</v>
      </c>
      <c r="AN103" s="92">
        <f t="shared" ca="1" si="46"/>
        <v>0</v>
      </c>
      <c r="AO103" s="92">
        <f>(1-EXACT(G103,M103))*IFERROR(IF('Project Summary'!$C$11="NH",VLOOKUP(M103,Lighting_All,6,0),VLOOKUP(M103,Lighting_All,4,0)),0)*(Q103&gt;0)*(1-EXACT(M103,Lookups!$A$62))*(1-EXACT(M103,Lookups!$A$63))</f>
        <v>0</v>
      </c>
      <c r="AP103" s="92">
        <f t="shared" si="32"/>
        <v>0</v>
      </c>
      <c r="AQ103" s="92" t="str">
        <f t="shared" ca="1" si="47"/>
        <v/>
      </c>
      <c r="AR103" s="92" t="str">
        <f ca="1">_xlfn.IFNA(VLOOKUP(AQ103,Recycling!$S$10:$T$35,2,0),"")</f>
        <v/>
      </c>
      <c r="AS103" s="266">
        <f t="shared" si="48"/>
        <v>0</v>
      </c>
      <c r="AT103" s="92">
        <f t="shared" si="49"/>
        <v>0</v>
      </c>
      <c r="AU103" s="92">
        <f>EXACT(G103,"None")*OR(EXACT(M103,Lookups!$A$62),EXACT(M103,Lookups!$A$63))</f>
        <v>0</v>
      </c>
      <c r="AV103" s="267">
        <f t="shared" si="50"/>
        <v>0</v>
      </c>
      <c r="AW103" s="267">
        <f>IFERROR(VLOOKUP(AH103,Lookups!A:B,2,0),0)</f>
        <v>0</v>
      </c>
      <c r="AX103" s="267">
        <f t="shared" si="51"/>
        <v>0</v>
      </c>
      <c r="AY103" s="92">
        <f t="shared" ca="1" si="52"/>
        <v>0</v>
      </c>
      <c r="AZ103" s="92">
        <f t="shared" si="33"/>
        <v>0</v>
      </c>
      <c r="BA103" s="92">
        <f t="shared" si="53"/>
        <v>0.504</v>
      </c>
      <c r="BB103" s="92">
        <f t="shared" si="54"/>
        <v>0.38900000000000001</v>
      </c>
      <c r="BC103" s="92">
        <v>0.13800000000000001</v>
      </c>
      <c r="BD103" s="92">
        <v>0.13400000000000001</v>
      </c>
      <c r="BE103" s="92">
        <f t="shared" si="34"/>
        <v>0</v>
      </c>
      <c r="BF103" s="92">
        <f t="shared" si="55"/>
        <v>0</v>
      </c>
    </row>
    <row r="104" spans="1:58" x14ac:dyDescent="0.35">
      <c r="A104" s="26"/>
      <c r="B104" s="76"/>
      <c r="C104" s="59"/>
      <c r="D104" s="468"/>
      <c r="E104" s="469"/>
      <c r="F104" s="237" t="str">
        <f ca="1">IFERROR(OFFSET(INDEX(INDIRECT(VLOOKUP($C104,Lighting_Type_Exist_lu,2,0)),MATCH(Lighting!$D104,INDIRECT(VLOOKUP($C104,Lighting_Type_Exist_lu,2,0)),0),1),0,2),"")</f>
        <v/>
      </c>
      <c r="G104" s="61" t="s">
        <v>84</v>
      </c>
      <c r="H104" s="74"/>
      <c r="I104" s="238" t="str">
        <f>IF(J104="","",VLOOKUP(J104,SKU!E:M,9,0))</f>
        <v/>
      </c>
      <c r="J104" s="64"/>
      <c r="K104" s="260" t="str">
        <f>IF(J104="","",VLOOKUP(J104,SKU!E:M,2,0))</f>
        <v/>
      </c>
      <c r="L104" s="239" t="str">
        <f>IF(J104="","",VLOOKUP(J104,SKU!E:M,6,0))</f>
        <v/>
      </c>
      <c r="M104" s="135" t="s">
        <v>84</v>
      </c>
      <c r="N104" s="28">
        <f t="shared" si="29"/>
        <v>0</v>
      </c>
      <c r="O104" s="20">
        <f t="shared" si="30"/>
        <v>0</v>
      </c>
      <c r="P104" s="71">
        <f t="shared" ca="1" si="35"/>
        <v>0</v>
      </c>
      <c r="Q104" s="71">
        <f>IFERROR((($H104*$L104*$N104)-($H104*$L104*$O104))/1000,0)*(1-EXACT(M104,Lookups!$A$62))*(1-EXACT(M104,Lookups!$A$63))</f>
        <v>0</v>
      </c>
      <c r="R104" s="71">
        <f t="shared" ca="1" si="36"/>
        <v>0</v>
      </c>
      <c r="S104" s="71">
        <f t="shared" ca="1" si="37"/>
        <v>0</v>
      </c>
      <c r="T104" s="71">
        <f t="shared" si="38"/>
        <v>0</v>
      </c>
      <c r="U104" s="356">
        <f t="shared" ca="1" si="39"/>
        <v>0</v>
      </c>
      <c r="V104" s="356">
        <f t="shared" ca="1" si="40"/>
        <v>0</v>
      </c>
      <c r="W104" s="356">
        <f t="shared" si="41"/>
        <v>0</v>
      </c>
      <c r="X104" s="356">
        <f t="shared" si="42"/>
        <v>0</v>
      </c>
      <c r="Y104" s="72">
        <f>IF(AV104&gt;0,"NEEDED",IFERROR(IF('Project Summary'!$C$11="NH",(VLOOKUP(AH104,Lighting_All,6,0)+AO104),(VLOOKUP(AH104,Lighting_All,4,0)+AO104)),0)*H104)</f>
        <v>0</v>
      </c>
      <c r="Z104" s="261" t="str">
        <f t="shared" ca="1" si="43"/>
        <v/>
      </c>
      <c r="AA104" s="73">
        <f t="shared" ca="1" si="28"/>
        <v>0</v>
      </c>
      <c r="AC104" s="28" t="str">
        <f ca="1">IFERROR(OFFSET(INDEX(INDIRECT(VLOOKUP($C104,Lighting_Type_Exist_lu,2,0)),MATCH(Lighting!$D104,INDIRECT(VLOOKUP($C104,Lighting_Type_Exist_lu,2,0)),0),1),0,1),"")</f>
        <v/>
      </c>
      <c r="AD104" s="7" t="str">
        <f ca="1">IFERROR(OFFSET(INDEX(INDIRECT(VLOOKUP($C104,Lighting_Type_Exist_lu,2,0)),MATCH(Lighting!$D104,INDIRECT(VLOOKUP($C104,Lighting_Type_Exist_lu,2,0)),0),1),0,3),"")</f>
        <v/>
      </c>
      <c r="AE104" s="40" t="str">
        <f ca="1">IFERROR(OFFSET(INDEX(INDIRECT(VLOOKUP($C104,Lighting_Type_Exist_lu,2,0)),MATCH(Lighting!$D104,INDIRECT(VLOOKUP($C104,Lighting_Type_Exist_lu,2,0)),0),1),0,4),"")</f>
        <v/>
      </c>
      <c r="AF104" s="262">
        <f t="shared" ca="1" si="44"/>
        <v>0</v>
      </c>
      <c r="AH104" s="263" t="str">
        <f>IF(J104="","",VLOOKUP(J104,SKU!E:M,3,0))</f>
        <v/>
      </c>
      <c r="AI104" s="263">
        <f>_xlfn.IFNA(IF('Project Summary'!$C$11="NH",VLOOKUP(AH104,Lighting_All,5,0),VLOOKUP(AH104,Lighting_All,3,0)),"")</f>
        <v>0</v>
      </c>
      <c r="AJ104" s="264" t="str">
        <f t="shared" si="31"/>
        <v>NA</v>
      </c>
      <c r="AK104" s="265">
        <f>IFERROR(VLOOKUP(J104,SKU!E:L,7,),0)</f>
        <v>0</v>
      </c>
      <c r="AL104" s="92" t="str">
        <f>IFERROR(IF(J104="","",(VLOOKUP(AH104,Lookups!A:G,7,0)*H104)),"")</f>
        <v/>
      </c>
      <c r="AM104" s="92">
        <f t="shared" ca="1" si="45"/>
        <v>0</v>
      </c>
      <c r="AN104" s="92">
        <f t="shared" ca="1" si="46"/>
        <v>0</v>
      </c>
      <c r="AO104" s="92">
        <f>(1-EXACT(G104,M104))*IFERROR(IF('Project Summary'!$C$11="NH",VLOOKUP(M104,Lighting_All,6,0),VLOOKUP(M104,Lighting_All,4,0)),0)*(Q104&gt;0)*(1-EXACT(M104,Lookups!$A$62))*(1-EXACT(M104,Lookups!$A$63))</f>
        <v>0</v>
      </c>
      <c r="AP104" s="92">
        <f t="shared" si="32"/>
        <v>0</v>
      </c>
      <c r="AQ104" s="92" t="str">
        <f t="shared" ca="1" si="47"/>
        <v/>
      </c>
      <c r="AR104" s="92" t="str">
        <f ca="1">_xlfn.IFNA(VLOOKUP(AQ104,Recycling!$S$10:$T$35,2,0),"")</f>
        <v/>
      </c>
      <c r="AS104" s="266">
        <f t="shared" si="48"/>
        <v>0</v>
      </c>
      <c r="AT104" s="92">
        <f t="shared" si="49"/>
        <v>0</v>
      </c>
      <c r="AU104" s="92">
        <f>EXACT(G104,"None")*OR(EXACT(M104,Lookups!$A$62),EXACT(M104,Lookups!$A$63))</f>
        <v>0</v>
      </c>
      <c r="AV104" s="267">
        <f t="shared" si="50"/>
        <v>0</v>
      </c>
      <c r="AW104" s="267">
        <f>IFERROR(VLOOKUP(AH104,Lookups!A:B,2,0),0)</f>
        <v>0</v>
      </c>
      <c r="AX104" s="267">
        <f t="shared" si="51"/>
        <v>0</v>
      </c>
      <c r="AY104" s="92">
        <f t="shared" ca="1" si="52"/>
        <v>0</v>
      </c>
      <c r="AZ104" s="92">
        <f t="shared" si="33"/>
        <v>0</v>
      </c>
      <c r="BA104" s="92">
        <f t="shared" si="53"/>
        <v>0.504</v>
      </c>
      <c r="BB104" s="92">
        <f t="shared" si="54"/>
        <v>0.38900000000000001</v>
      </c>
      <c r="BC104" s="92">
        <v>0.13800000000000001</v>
      </c>
      <c r="BD104" s="92">
        <v>0.13400000000000001</v>
      </c>
      <c r="BE104" s="92">
        <f t="shared" si="34"/>
        <v>0</v>
      </c>
      <c r="BF104" s="92">
        <f t="shared" si="55"/>
        <v>0</v>
      </c>
    </row>
    <row r="105" spans="1:58" x14ac:dyDescent="0.35">
      <c r="A105" s="26"/>
      <c r="B105" s="76"/>
      <c r="C105" s="59"/>
      <c r="D105" s="468"/>
      <c r="E105" s="469"/>
      <c r="F105" s="237" t="str">
        <f ca="1">IFERROR(OFFSET(INDEX(INDIRECT(VLOOKUP($C105,Lighting_Type_Exist_lu,2,0)),MATCH(Lighting!$D105,INDIRECT(VLOOKUP($C105,Lighting_Type_Exist_lu,2,0)),0),1),0,2),"")</f>
        <v/>
      </c>
      <c r="G105" s="61" t="s">
        <v>84</v>
      </c>
      <c r="H105" s="74"/>
      <c r="I105" s="238" t="str">
        <f>IF(J105="","",VLOOKUP(J105,SKU!E:M,9,0))</f>
        <v/>
      </c>
      <c r="J105" s="64"/>
      <c r="K105" s="260" t="str">
        <f>IF(J105="","",VLOOKUP(J105,SKU!E:M,2,0))</f>
        <v/>
      </c>
      <c r="L105" s="239" t="str">
        <f>IF(J105="","",VLOOKUP(J105,SKU!E:M,6,0))</f>
        <v/>
      </c>
      <c r="M105" s="135" t="s">
        <v>84</v>
      </c>
      <c r="N105" s="28">
        <f t="shared" si="29"/>
        <v>0</v>
      </c>
      <c r="O105" s="20">
        <f t="shared" si="30"/>
        <v>0</v>
      </c>
      <c r="P105" s="71">
        <f t="shared" ca="1" si="35"/>
        <v>0</v>
      </c>
      <c r="Q105" s="71">
        <f>IFERROR((($H105*$L105*$N105)-($H105*$L105*$O105))/1000,0)*(1-EXACT(M105,Lookups!$A$62))*(1-EXACT(M105,Lookups!$A$63))</f>
        <v>0</v>
      </c>
      <c r="R105" s="71">
        <f t="shared" ca="1" si="36"/>
        <v>0</v>
      </c>
      <c r="S105" s="71">
        <f t="shared" ca="1" si="37"/>
        <v>0</v>
      </c>
      <c r="T105" s="71">
        <f t="shared" si="38"/>
        <v>0</v>
      </c>
      <c r="U105" s="356">
        <f t="shared" ca="1" si="39"/>
        <v>0</v>
      </c>
      <c r="V105" s="356">
        <f t="shared" ca="1" si="40"/>
        <v>0</v>
      </c>
      <c r="W105" s="356">
        <f t="shared" si="41"/>
        <v>0</v>
      </c>
      <c r="X105" s="356">
        <f t="shared" si="42"/>
        <v>0</v>
      </c>
      <c r="Y105" s="72">
        <f>IF(AV105&gt;0,"NEEDED",IFERROR(IF('Project Summary'!$C$11="NH",(VLOOKUP(AH105,Lighting_All,6,0)+AO105),(VLOOKUP(AH105,Lighting_All,4,0)+AO105)),0)*H105)</f>
        <v>0</v>
      </c>
      <c r="Z105" s="261" t="str">
        <f t="shared" ca="1" si="43"/>
        <v/>
      </c>
      <c r="AA105" s="73">
        <f t="shared" ca="1" si="28"/>
        <v>0</v>
      </c>
      <c r="AC105" s="28" t="str">
        <f ca="1">IFERROR(OFFSET(INDEX(INDIRECT(VLOOKUP($C105,Lighting_Type_Exist_lu,2,0)),MATCH(Lighting!$D105,INDIRECT(VLOOKUP($C105,Lighting_Type_Exist_lu,2,0)),0),1),0,1),"")</f>
        <v/>
      </c>
      <c r="AD105" s="7" t="str">
        <f ca="1">IFERROR(OFFSET(INDEX(INDIRECT(VLOOKUP($C105,Lighting_Type_Exist_lu,2,0)),MATCH(Lighting!$D105,INDIRECT(VLOOKUP($C105,Lighting_Type_Exist_lu,2,0)),0),1),0,3),"")</f>
        <v/>
      </c>
      <c r="AE105" s="40" t="str">
        <f ca="1">IFERROR(OFFSET(INDEX(INDIRECT(VLOOKUP($C105,Lighting_Type_Exist_lu,2,0)),MATCH(Lighting!$D105,INDIRECT(VLOOKUP($C105,Lighting_Type_Exist_lu,2,0)),0),1),0,4),"")</f>
        <v/>
      </c>
      <c r="AF105" s="262">
        <f t="shared" ca="1" si="44"/>
        <v>0</v>
      </c>
      <c r="AH105" s="263" t="str">
        <f>IF(J105="","",VLOOKUP(J105,SKU!E:M,3,0))</f>
        <v/>
      </c>
      <c r="AI105" s="263">
        <f>_xlfn.IFNA(IF('Project Summary'!$C$11="NH",VLOOKUP(AH105,Lighting_All,5,0),VLOOKUP(AH105,Lighting_All,3,0)),"")</f>
        <v>0</v>
      </c>
      <c r="AJ105" s="264" t="str">
        <f t="shared" si="31"/>
        <v>NA</v>
      </c>
      <c r="AK105" s="265">
        <f>IFERROR(VLOOKUP(J105,SKU!E:L,7,),0)</f>
        <v>0</v>
      </c>
      <c r="AL105" s="92" t="str">
        <f>IFERROR(IF(J105="","",(VLOOKUP(AH105,Lookups!A:G,7,0)*H105)),"")</f>
        <v/>
      </c>
      <c r="AM105" s="92">
        <f t="shared" ca="1" si="45"/>
        <v>0</v>
      </c>
      <c r="AN105" s="92">
        <f t="shared" ca="1" si="46"/>
        <v>0</v>
      </c>
      <c r="AO105" s="92">
        <f>(1-EXACT(G105,M105))*IFERROR(IF('Project Summary'!$C$11="NH",VLOOKUP(M105,Lighting_All,6,0),VLOOKUP(M105,Lighting_All,4,0)),0)*(Q105&gt;0)*(1-EXACT(M105,Lookups!$A$62))*(1-EXACT(M105,Lookups!$A$63))</f>
        <v>0</v>
      </c>
      <c r="AP105" s="92">
        <f t="shared" si="32"/>
        <v>0</v>
      </c>
      <c r="AQ105" s="92" t="str">
        <f t="shared" ca="1" si="47"/>
        <v/>
      </c>
      <c r="AR105" s="92" t="str">
        <f ca="1">_xlfn.IFNA(VLOOKUP(AQ105,Recycling!$S$10:$T$35,2,0),"")</f>
        <v/>
      </c>
      <c r="AS105" s="266">
        <f t="shared" si="48"/>
        <v>0</v>
      </c>
      <c r="AT105" s="92">
        <f t="shared" si="49"/>
        <v>0</v>
      </c>
      <c r="AU105" s="92">
        <f>EXACT(G105,"None")*OR(EXACT(M105,Lookups!$A$62),EXACT(M105,Lookups!$A$63))</f>
        <v>0</v>
      </c>
      <c r="AV105" s="267">
        <f t="shared" si="50"/>
        <v>0</v>
      </c>
      <c r="AW105" s="267">
        <f>IFERROR(VLOOKUP(AH105,Lookups!A:B,2,0),0)</f>
        <v>0</v>
      </c>
      <c r="AX105" s="267">
        <f t="shared" si="51"/>
        <v>0</v>
      </c>
      <c r="AY105" s="92">
        <f t="shared" ca="1" si="52"/>
        <v>0</v>
      </c>
      <c r="AZ105" s="92">
        <f t="shared" si="33"/>
        <v>0</v>
      </c>
      <c r="BA105" s="92">
        <f t="shared" si="53"/>
        <v>0.504</v>
      </c>
      <c r="BB105" s="92">
        <f t="shared" si="54"/>
        <v>0.38900000000000001</v>
      </c>
      <c r="BC105" s="92">
        <v>0.13800000000000001</v>
      </c>
      <c r="BD105" s="92">
        <v>0.13400000000000001</v>
      </c>
      <c r="BE105" s="92">
        <f t="shared" si="34"/>
        <v>0</v>
      </c>
      <c r="BF105" s="92">
        <f t="shared" si="55"/>
        <v>0</v>
      </c>
    </row>
    <row r="106" spans="1:58" x14ac:dyDescent="0.35">
      <c r="A106" s="26"/>
      <c r="B106" s="76"/>
      <c r="C106" s="59"/>
      <c r="D106" s="468"/>
      <c r="E106" s="469"/>
      <c r="F106" s="237" t="str">
        <f ca="1">IFERROR(OFFSET(INDEX(INDIRECT(VLOOKUP($C106,Lighting_Type_Exist_lu,2,0)),MATCH(Lighting!$D106,INDIRECT(VLOOKUP($C106,Lighting_Type_Exist_lu,2,0)),0),1),0,2),"")</f>
        <v/>
      </c>
      <c r="G106" s="61" t="s">
        <v>84</v>
      </c>
      <c r="H106" s="74"/>
      <c r="I106" s="238" t="str">
        <f>IF(J106="","",VLOOKUP(J106,SKU!E:M,9,0))</f>
        <v/>
      </c>
      <c r="J106" s="64"/>
      <c r="K106" s="260" t="str">
        <f>IF(J106="","",VLOOKUP(J106,SKU!E:M,2,0))</f>
        <v/>
      </c>
      <c r="L106" s="239" t="str">
        <f>IF(J106="","",VLOOKUP(J106,SKU!E:M,6,0))</f>
        <v/>
      </c>
      <c r="M106" s="135" t="s">
        <v>84</v>
      </c>
      <c r="N106" s="28">
        <f t="shared" si="29"/>
        <v>0</v>
      </c>
      <c r="O106" s="20">
        <f t="shared" si="30"/>
        <v>0</v>
      </c>
      <c r="P106" s="71">
        <f t="shared" ca="1" si="35"/>
        <v>0</v>
      </c>
      <c r="Q106" s="71">
        <f>IFERROR((($H106*$L106*$N106)-($H106*$L106*$O106))/1000,0)*(1-EXACT(M106,Lookups!$A$62))*(1-EXACT(M106,Lookups!$A$63))</f>
        <v>0</v>
      </c>
      <c r="R106" s="71">
        <f t="shared" ca="1" si="36"/>
        <v>0</v>
      </c>
      <c r="S106" s="71">
        <f t="shared" ca="1" si="37"/>
        <v>0</v>
      </c>
      <c r="T106" s="71">
        <f t="shared" si="38"/>
        <v>0</v>
      </c>
      <c r="U106" s="356">
        <f t="shared" ca="1" si="39"/>
        <v>0</v>
      </c>
      <c r="V106" s="356">
        <f t="shared" ca="1" si="40"/>
        <v>0</v>
      </c>
      <c r="W106" s="356">
        <f t="shared" si="41"/>
        <v>0</v>
      </c>
      <c r="X106" s="356">
        <f t="shared" si="42"/>
        <v>0</v>
      </c>
      <c r="Y106" s="72">
        <f>IF(AV106&gt;0,"NEEDED",IFERROR(IF('Project Summary'!$C$11="NH",(VLOOKUP(AH106,Lighting_All,6,0)+AO106),(VLOOKUP(AH106,Lighting_All,4,0)+AO106)),0)*H106)</f>
        <v>0</v>
      </c>
      <c r="Z106" s="261" t="str">
        <f t="shared" ca="1" si="43"/>
        <v/>
      </c>
      <c r="AA106" s="73">
        <f t="shared" ca="1" si="28"/>
        <v>0</v>
      </c>
      <c r="AC106" s="28" t="str">
        <f ca="1">IFERROR(OFFSET(INDEX(INDIRECT(VLOOKUP($C106,Lighting_Type_Exist_lu,2,0)),MATCH(Lighting!$D106,INDIRECT(VLOOKUP($C106,Lighting_Type_Exist_lu,2,0)),0),1),0,1),"")</f>
        <v/>
      </c>
      <c r="AD106" s="7" t="str">
        <f ca="1">IFERROR(OFFSET(INDEX(INDIRECT(VLOOKUP($C106,Lighting_Type_Exist_lu,2,0)),MATCH(Lighting!$D106,INDIRECT(VLOOKUP($C106,Lighting_Type_Exist_lu,2,0)),0),1),0,3),"")</f>
        <v/>
      </c>
      <c r="AE106" s="40" t="str">
        <f ca="1">IFERROR(OFFSET(INDEX(INDIRECT(VLOOKUP($C106,Lighting_Type_Exist_lu,2,0)),MATCH(Lighting!$D106,INDIRECT(VLOOKUP($C106,Lighting_Type_Exist_lu,2,0)),0),1),0,4),"")</f>
        <v/>
      </c>
      <c r="AF106" s="262">
        <f t="shared" ca="1" si="44"/>
        <v>0</v>
      </c>
      <c r="AH106" s="263" t="str">
        <f>IF(J106="","",VLOOKUP(J106,SKU!E:M,3,0))</f>
        <v/>
      </c>
      <c r="AI106" s="263">
        <f>_xlfn.IFNA(IF('Project Summary'!$C$11="NH",VLOOKUP(AH106,Lighting_All,5,0),VLOOKUP(AH106,Lighting_All,3,0)),"")</f>
        <v>0</v>
      </c>
      <c r="AJ106" s="264" t="str">
        <f t="shared" si="31"/>
        <v>NA</v>
      </c>
      <c r="AK106" s="265">
        <f>IFERROR(VLOOKUP(J106,SKU!E:L,7,),0)</f>
        <v>0</v>
      </c>
      <c r="AL106" s="92" t="str">
        <f>IFERROR(IF(J106="","",(VLOOKUP(AH106,Lookups!A:G,7,0)*H106)),"")</f>
        <v/>
      </c>
      <c r="AM106" s="92">
        <f t="shared" ca="1" si="45"/>
        <v>0</v>
      </c>
      <c r="AN106" s="92">
        <f t="shared" ca="1" si="46"/>
        <v>0</v>
      </c>
      <c r="AO106" s="92">
        <f>(1-EXACT(G106,M106))*IFERROR(IF('Project Summary'!$C$11="NH",VLOOKUP(M106,Lighting_All,6,0),VLOOKUP(M106,Lighting_All,4,0)),0)*(Q106&gt;0)*(1-EXACT(M106,Lookups!$A$62))*(1-EXACT(M106,Lookups!$A$63))</f>
        <v>0</v>
      </c>
      <c r="AP106" s="92">
        <f t="shared" si="32"/>
        <v>0</v>
      </c>
      <c r="AQ106" s="92" t="str">
        <f t="shared" ca="1" si="47"/>
        <v/>
      </c>
      <c r="AR106" s="92" t="str">
        <f ca="1">_xlfn.IFNA(VLOOKUP(AQ106,Recycling!$S$10:$T$35,2,0),"")</f>
        <v/>
      </c>
      <c r="AS106" s="266">
        <f t="shared" si="48"/>
        <v>0</v>
      </c>
      <c r="AT106" s="92">
        <f t="shared" si="49"/>
        <v>0</v>
      </c>
      <c r="AU106" s="92">
        <f>EXACT(G106,"None")*OR(EXACT(M106,Lookups!$A$62),EXACT(M106,Lookups!$A$63))</f>
        <v>0</v>
      </c>
      <c r="AV106" s="267">
        <f t="shared" si="50"/>
        <v>0</v>
      </c>
      <c r="AW106" s="267">
        <f>IFERROR(VLOOKUP(AH106,Lookups!A:B,2,0),0)</f>
        <v>0</v>
      </c>
      <c r="AX106" s="267">
        <f t="shared" si="51"/>
        <v>0</v>
      </c>
      <c r="AY106" s="92">
        <f t="shared" ca="1" si="52"/>
        <v>0</v>
      </c>
      <c r="AZ106" s="92">
        <f t="shared" si="33"/>
        <v>0</v>
      </c>
      <c r="BA106" s="92">
        <f t="shared" si="53"/>
        <v>0.504</v>
      </c>
      <c r="BB106" s="92">
        <f t="shared" si="54"/>
        <v>0.38900000000000001</v>
      </c>
      <c r="BC106" s="92">
        <v>0.13800000000000001</v>
      </c>
      <c r="BD106" s="92">
        <v>0.13400000000000001</v>
      </c>
      <c r="BE106" s="92">
        <f t="shared" si="34"/>
        <v>0</v>
      </c>
      <c r="BF106" s="92">
        <f t="shared" si="55"/>
        <v>0</v>
      </c>
    </row>
    <row r="107" spans="1:58" x14ac:dyDescent="0.35">
      <c r="A107" s="26"/>
      <c r="B107" s="76"/>
      <c r="C107" s="59"/>
      <c r="D107" s="468"/>
      <c r="E107" s="469"/>
      <c r="F107" s="237" t="str">
        <f ca="1">IFERROR(OFFSET(INDEX(INDIRECT(VLOOKUP($C107,Lighting_Type_Exist_lu,2,0)),MATCH(Lighting!$D107,INDIRECT(VLOOKUP($C107,Lighting_Type_Exist_lu,2,0)),0),1),0,2),"")</f>
        <v/>
      </c>
      <c r="G107" s="61" t="s">
        <v>84</v>
      </c>
      <c r="H107" s="74"/>
      <c r="I107" s="238" t="str">
        <f>IF(J107="","",VLOOKUP(J107,SKU!E:M,9,0))</f>
        <v/>
      </c>
      <c r="J107" s="64"/>
      <c r="K107" s="260" t="str">
        <f>IF(J107="","",VLOOKUP(J107,SKU!E:M,2,0))</f>
        <v/>
      </c>
      <c r="L107" s="239" t="str">
        <f>IF(J107="","",VLOOKUP(J107,SKU!E:M,6,0))</f>
        <v/>
      </c>
      <c r="M107" s="135" t="s">
        <v>84</v>
      </c>
      <c r="N107" s="28">
        <f t="shared" si="29"/>
        <v>0</v>
      </c>
      <c r="O107" s="20">
        <f t="shared" si="30"/>
        <v>0</v>
      </c>
      <c r="P107" s="71">
        <f t="shared" ca="1" si="35"/>
        <v>0</v>
      </c>
      <c r="Q107" s="71">
        <f>IFERROR((($H107*$L107*$N107)-($H107*$L107*$O107))/1000,0)*(1-EXACT(M107,Lookups!$A$62))*(1-EXACT(M107,Lookups!$A$63))</f>
        <v>0</v>
      </c>
      <c r="R107" s="71">
        <f t="shared" ca="1" si="36"/>
        <v>0</v>
      </c>
      <c r="S107" s="71">
        <f t="shared" ca="1" si="37"/>
        <v>0</v>
      </c>
      <c r="T107" s="71">
        <f t="shared" si="38"/>
        <v>0</v>
      </c>
      <c r="U107" s="356">
        <f t="shared" ca="1" si="39"/>
        <v>0</v>
      </c>
      <c r="V107" s="356">
        <f t="shared" ca="1" si="40"/>
        <v>0</v>
      </c>
      <c r="W107" s="356">
        <f t="shared" si="41"/>
        <v>0</v>
      </c>
      <c r="X107" s="356">
        <f t="shared" si="42"/>
        <v>0</v>
      </c>
      <c r="Y107" s="72">
        <f>IF(AV107&gt;0,"NEEDED",IFERROR(IF('Project Summary'!$C$11="NH",(VLOOKUP(AH107,Lighting_All,6,0)+AO107),(VLOOKUP(AH107,Lighting_All,4,0)+AO107)),0)*H107)</f>
        <v>0</v>
      </c>
      <c r="Z107" s="261" t="str">
        <f t="shared" ca="1" si="43"/>
        <v/>
      </c>
      <c r="AA107" s="73">
        <f t="shared" ca="1" si="28"/>
        <v>0</v>
      </c>
      <c r="AC107" s="28" t="str">
        <f ca="1">IFERROR(OFFSET(INDEX(INDIRECT(VLOOKUP($C107,Lighting_Type_Exist_lu,2,0)),MATCH(Lighting!$D107,INDIRECT(VLOOKUP($C107,Lighting_Type_Exist_lu,2,0)),0),1),0,1),"")</f>
        <v/>
      </c>
      <c r="AD107" s="7" t="str">
        <f ca="1">IFERROR(OFFSET(INDEX(INDIRECT(VLOOKUP($C107,Lighting_Type_Exist_lu,2,0)),MATCH(Lighting!$D107,INDIRECT(VLOOKUP($C107,Lighting_Type_Exist_lu,2,0)),0),1),0,3),"")</f>
        <v/>
      </c>
      <c r="AE107" s="40" t="str">
        <f ca="1">IFERROR(OFFSET(INDEX(INDIRECT(VLOOKUP($C107,Lighting_Type_Exist_lu,2,0)),MATCH(Lighting!$D107,INDIRECT(VLOOKUP($C107,Lighting_Type_Exist_lu,2,0)),0),1),0,4),"")</f>
        <v/>
      </c>
      <c r="AF107" s="262">
        <f t="shared" ca="1" si="44"/>
        <v>0</v>
      </c>
      <c r="AH107" s="263" t="str">
        <f>IF(J107="","",VLOOKUP(J107,SKU!E:M,3,0))</f>
        <v/>
      </c>
      <c r="AI107" s="263">
        <f>_xlfn.IFNA(IF('Project Summary'!$C$11="NH",VLOOKUP(AH107,Lighting_All,5,0),VLOOKUP(AH107,Lighting_All,3,0)),"")</f>
        <v>0</v>
      </c>
      <c r="AJ107" s="264" t="str">
        <f t="shared" si="31"/>
        <v>NA</v>
      </c>
      <c r="AK107" s="265">
        <f>IFERROR(VLOOKUP(J107,SKU!E:L,7,),0)</f>
        <v>0</v>
      </c>
      <c r="AL107" s="92" t="str">
        <f>IFERROR(IF(J107="","",(VLOOKUP(AH107,Lookups!A:G,7,0)*H107)),"")</f>
        <v/>
      </c>
      <c r="AM107" s="92">
        <f t="shared" ca="1" si="45"/>
        <v>0</v>
      </c>
      <c r="AN107" s="92">
        <f t="shared" ca="1" si="46"/>
        <v>0</v>
      </c>
      <c r="AO107" s="92">
        <f>(1-EXACT(G107,M107))*IFERROR(IF('Project Summary'!$C$11="NH",VLOOKUP(M107,Lighting_All,6,0),VLOOKUP(M107,Lighting_All,4,0)),0)*(Q107&gt;0)*(1-EXACT(M107,Lookups!$A$62))*(1-EXACT(M107,Lookups!$A$63))</f>
        <v>0</v>
      </c>
      <c r="AP107" s="92">
        <f t="shared" si="32"/>
        <v>0</v>
      </c>
      <c r="AQ107" s="92" t="str">
        <f t="shared" ca="1" si="47"/>
        <v/>
      </c>
      <c r="AR107" s="92" t="str">
        <f ca="1">_xlfn.IFNA(VLOOKUP(AQ107,Recycling!$S$10:$T$35,2,0),"")</f>
        <v/>
      </c>
      <c r="AS107" s="266">
        <f t="shared" si="48"/>
        <v>0</v>
      </c>
      <c r="AT107" s="92">
        <f t="shared" si="49"/>
        <v>0</v>
      </c>
      <c r="AU107" s="92">
        <f>EXACT(G107,"None")*OR(EXACT(M107,Lookups!$A$62),EXACT(M107,Lookups!$A$63))</f>
        <v>0</v>
      </c>
      <c r="AV107" s="267">
        <f t="shared" si="50"/>
        <v>0</v>
      </c>
      <c r="AW107" s="267">
        <f>IFERROR(VLOOKUP(AH107,Lookups!A:B,2,0),0)</f>
        <v>0</v>
      </c>
      <c r="AX107" s="267">
        <f t="shared" si="51"/>
        <v>0</v>
      </c>
      <c r="AY107" s="92">
        <f t="shared" ca="1" si="52"/>
        <v>0</v>
      </c>
      <c r="AZ107" s="92">
        <f t="shared" si="33"/>
        <v>0</v>
      </c>
      <c r="BA107" s="92">
        <f t="shared" si="53"/>
        <v>0.504</v>
      </c>
      <c r="BB107" s="92">
        <f t="shared" si="54"/>
        <v>0.38900000000000001</v>
      </c>
      <c r="BC107" s="92">
        <v>0.13800000000000001</v>
      </c>
      <c r="BD107" s="92">
        <v>0.13400000000000001</v>
      </c>
      <c r="BE107" s="92">
        <f t="shared" si="34"/>
        <v>0</v>
      </c>
      <c r="BF107" s="92">
        <f t="shared" si="55"/>
        <v>0</v>
      </c>
    </row>
    <row r="108" spans="1:58" x14ac:dyDescent="0.35">
      <c r="A108" s="26"/>
      <c r="B108" s="76"/>
      <c r="C108" s="59"/>
      <c r="D108" s="468"/>
      <c r="E108" s="469"/>
      <c r="F108" s="237" t="str">
        <f ca="1">IFERROR(OFFSET(INDEX(INDIRECT(VLOOKUP($C108,Lighting_Type_Exist_lu,2,0)),MATCH(Lighting!$D108,INDIRECT(VLOOKUP($C108,Lighting_Type_Exist_lu,2,0)),0),1),0,2),"")</f>
        <v/>
      </c>
      <c r="G108" s="61" t="s">
        <v>84</v>
      </c>
      <c r="H108" s="74"/>
      <c r="I108" s="238" t="str">
        <f>IF(J108="","",VLOOKUP(J108,SKU!E:M,9,0))</f>
        <v/>
      </c>
      <c r="J108" s="64"/>
      <c r="K108" s="260" t="str">
        <f>IF(J108="","",VLOOKUP(J108,SKU!E:M,2,0))</f>
        <v/>
      </c>
      <c r="L108" s="239" t="str">
        <f>IF(J108="","",VLOOKUP(J108,SKU!E:M,6,0))</f>
        <v/>
      </c>
      <c r="M108" s="135" t="s">
        <v>84</v>
      </c>
      <c r="N108" s="28">
        <f t="shared" si="29"/>
        <v>0</v>
      </c>
      <c r="O108" s="20">
        <f t="shared" si="30"/>
        <v>0</v>
      </c>
      <c r="P108" s="71">
        <f t="shared" ca="1" si="35"/>
        <v>0</v>
      </c>
      <c r="Q108" s="71">
        <f>IFERROR((($H108*$L108*$N108)-($H108*$L108*$O108))/1000,0)*(1-EXACT(M108,Lookups!$A$62))*(1-EXACT(M108,Lookups!$A$63))</f>
        <v>0</v>
      </c>
      <c r="R108" s="71">
        <f t="shared" ca="1" si="36"/>
        <v>0</v>
      </c>
      <c r="S108" s="71">
        <f t="shared" ca="1" si="37"/>
        <v>0</v>
      </c>
      <c r="T108" s="71">
        <f t="shared" si="38"/>
        <v>0</v>
      </c>
      <c r="U108" s="356">
        <f t="shared" ca="1" si="39"/>
        <v>0</v>
      </c>
      <c r="V108" s="356">
        <f t="shared" ca="1" si="40"/>
        <v>0</v>
      </c>
      <c r="W108" s="356">
        <f t="shared" si="41"/>
        <v>0</v>
      </c>
      <c r="X108" s="356">
        <f t="shared" si="42"/>
        <v>0</v>
      </c>
      <c r="Y108" s="72">
        <f>IF(AV108&gt;0,"NEEDED",IFERROR(IF('Project Summary'!$C$11="NH",(VLOOKUP(AH108,Lighting_All,6,0)+AO108),(VLOOKUP(AH108,Lighting_All,4,0)+AO108)),0)*H108)</f>
        <v>0</v>
      </c>
      <c r="Z108" s="261" t="str">
        <f t="shared" ca="1" si="43"/>
        <v/>
      </c>
      <c r="AA108" s="73">
        <f t="shared" ca="1" si="28"/>
        <v>0</v>
      </c>
      <c r="AC108" s="28" t="str">
        <f ca="1">IFERROR(OFFSET(INDEX(INDIRECT(VLOOKUP($C108,Lighting_Type_Exist_lu,2,0)),MATCH(Lighting!$D108,INDIRECT(VLOOKUP($C108,Lighting_Type_Exist_lu,2,0)),0),1),0,1),"")</f>
        <v/>
      </c>
      <c r="AD108" s="7" t="str">
        <f ca="1">IFERROR(OFFSET(INDEX(INDIRECT(VLOOKUP($C108,Lighting_Type_Exist_lu,2,0)),MATCH(Lighting!$D108,INDIRECT(VLOOKUP($C108,Lighting_Type_Exist_lu,2,0)),0),1),0,3),"")</f>
        <v/>
      </c>
      <c r="AE108" s="40" t="str">
        <f ca="1">IFERROR(OFFSET(INDEX(INDIRECT(VLOOKUP($C108,Lighting_Type_Exist_lu,2,0)),MATCH(Lighting!$D108,INDIRECT(VLOOKUP($C108,Lighting_Type_Exist_lu,2,0)),0),1),0,4),"")</f>
        <v/>
      </c>
      <c r="AF108" s="262">
        <f t="shared" ca="1" si="44"/>
        <v>0</v>
      </c>
      <c r="AH108" s="263" t="str">
        <f>IF(J108="","",VLOOKUP(J108,SKU!E:M,3,0))</f>
        <v/>
      </c>
      <c r="AI108" s="263">
        <f>_xlfn.IFNA(IF('Project Summary'!$C$11="NH",VLOOKUP(AH108,Lighting_All,5,0),VLOOKUP(AH108,Lighting_All,3,0)),"")</f>
        <v>0</v>
      </c>
      <c r="AJ108" s="264" t="str">
        <f t="shared" si="31"/>
        <v>NA</v>
      </c>
      <c r="AK108" s="265">
        <f>IFERROR(VLOOKUP(J108,SKU!E:L,7,),0)</f>
        <v>0</v>
      </c>
      <c r="AL108" s="92" t="str">
        <f>IFERROR(IF(J108="","",(VLOOKUP(AH108,Lookups!A:G,7,0)*H108)),"")</f>
        <v/>
      </c>
      <c r="AM108" s="92">
        <f t="shared" ca="1" si="45"/>
        <v>0</v>
      </c>
      <c r="AN108" s="92">
        <f t="shared" ca="1" si="46"/>
        <v>0</v>
      </c>
      <c r="AO108" s="92">
        <f>(1-EXACT(G108,M108))*IFERROR(IF('Project Summary'!$C$11="NH",VLOOKUP(M108,Lighting_All,6,0),VLOOKUP(M108,Lighting_All,4,0)),0)*(Q108&gt;0)*(1-EXACT(M108,Lookups!$A$62))*(1-EXACT(M108,Lookups!$A$63))</f>
        <v>0</v>
      </c>
      <c r="AP108" s="92">
        <f t="shared" si="32"/>
        <v>0</v>
      </c>
      <c r="AQ108" s="92" t="str">
        <f t="shared" ca="1" si="47"/>
        <v/>
      </c>
      <c r="AR108" s="92" t="str">
        <f ca="1">_xlfn.IFNA(VLOOKUP(AQ108,Recycling!$S$10:$T$35,2,0),"")</f>
        <v/>
      </c>
      <c r="AS108" s="266">
        <f t="shared" si="48"/>
        <v>0</v>
      </c>
      <c r="AT108" s="92">
        <f t="shared" si="49"/>
        <v>0</v>
      </c>
      <c r="AU108" s="92">
        <f>EXACT(G108,"None")*OR(EXACT(M108,Lookups!$A$62),EXACT(M108,Lookups!$A$63))</f>
        <v>0</v>
      </c>
      <c r="AV108" s="267">
        <f t="shared" si="50"/>
        <v>0</v>
      </c>
      <c r="AW108" s="267">
        <f>IFERROR(VLOOKUP(AH108,Lookups!A:B,2,0),0)</f>
        <v>0</v>
      </c>
      <c r="AX108" s="267">
        <f t="shared" si="51"/>
        <v>0</v>
      </c>
      <c r="AY108" s="92">
        <f t="shared" ca="1" si="52"/>
        <v>0</v>
      </c>
      <c r="AZ108" s="92">
        <f t="shared" si="33"/>
        <v>0</v>
      </c>
      <c r="BA108" s="92">
        <f t="shared" si="53"/>
        <v>0.504</v>
      </c>
      <c r="BB108" s="92">
        <f t="shared" si="54"/>
        <v>0.38900000000000001</v>
      </c>
      <c r="BC108" s="92">
        <v>0.13800000000000001</v>
      </c>
      <c r="BD108" s="92">
        <v>0.13400000000000001</v>
      </c>
      <c r="BE108" s="92">
        <f t="shared" si="34"/>
        <v>0</v>
      </c>
      <c r="BF108" s="92">
        <f t="shared" si="55"/>
        <v>0</v>
      </c>
    </row>
    <row r="109" spans="1:58" x14ac:dyDescent="0.35">
      <c r="A109" s="26"/>
      <c r="B109" s="76"/>
      <c r="C109" s="59"/>
      <c r="D109" s="468"/>
      <c r="E109" s="469"/>
      <c r="F109" s="237" t="str">
        <f ca="1">IFERROR(OFFSET(INDEX(INDIRECT(VLOOKUP($C109,Lighting_Type_Exist_lu,2,0)),MATCH(Lighting!$D109,INDIRECT(VLOOKUP($C109,Lighting_Type_Exist_lu,2,0)),0),1),0,2),"")</f>
        <v/>
      </c>
      <c r="G109" s="61" t="s">
        <v>84</v>
      </c>
      <c r="H109" s="74"/>
      <c r="I109" s="238" t="str">
        <f>IF(J109="","",VLOOKUP(J109,SKU!E:M,9,0))</f>
        <v/>
      </c>
      <c r="J109" s="64"/>
      <c r="K109" s="260" t="str">
        <f>IF(J109="","",VLOOKUP(J109,SKU!E:M,2,0))</f>
        <v/>
      </c>
      <c r="L109" s="239" t="str">
        <f>IF(J109="","",VLOOKUP(J109,SKU!E:M,6,0))</f>
        <v/>
      </c>
      <c r="M109" s="135" t="s">
        <v>84</v>
      </c>
      <c r="N109" s="28">
        <f t="shared" si="29"/>
        <v>0</v>
      </c>
      <c r="O109" s="20">
        <f t="shared" si="30"/>
        <v>0</v>
      </c>
      <c r="P109" s="71">
        <f t="shared" ca="1" si="35"/>
        <v>0</v>
      </c>
      <c r="Q109" s="71">
        <f>IFERROR((($H109*$L109*$N109)-($H109*$L109*$O109))/1000,0)*(1-EXACT(M109,Lookups!$A$62))*(1-EXACT(M109,Lookups!$A$63))</f>
        <v>0</v>
      </c>
      <c r="R109" s="71">
        <f t="shared" ca="1" si="36"/>
        <v>0</v>
      </c>
      <c r="S109" s="71">
        <f t="shared" ca="1" si="37"/>
        <v>0</v>
      </c>
      <c r="T109" s="71">
        <f t="shared" si="38"/>
        <v>0</v>
      </c>
      <c r="U109" s="356">
        <f t="shared" ca="1" si="39"/>
        <v>0</v>
      </c>
      <c r="V109" s="356">
        <f t="shared" ca="1" si="40"/>
        <v>0</v>
      </c>
      <c r="W109" s="356">
        <f t="shared" si="41"/>
        <v>0</v>
      </c>
      <c r="X109" s="356">
        <f t="shared" si="42"/>
        <v>0</v>
      </c>
      <c r="Y109" s="72">
        <f>IF(AV109&gt;0,"NEEDED",IFERROR(IF('Project Summary'!$C$11="NH",(VLOOKUP(AH109,Lighting_All,6,0)+AO109),(VLOOKUP(AH109,Lighting_All,4,0)+AO109)),0)*H109)</f>
        <v>0</v>
      </c>
      <c r="Z109" s="261" t="str">
        <f t="shared" ca="1" si="43"/>
        <v/>
      </c>
      <c r="AA109" s="73">
        <f t="shared" ca="1" si="28"/>
        <v>0</v>
      </c>
      <c r="AC109" s="28" t="str">
        <f ca="1">IFERROR(OFFSET(INDEX(INDIRECT(VLOOKUP($C109,Lighting_Type_Exist_lu,2,0)),MATCH(Lighting!$D109,INDIRECT(VLOOKUP($C109,Lighting_Type_Exist_lu,2,0)),0),1),0,1),"")</f>
        <v/>
      </c>
      <c r="AD109" s="7" t="str">
        <f ca="1">IFERROR(OFFSET(INDEX(INDIRECT(VLOOKUP($C109,Lighting_Type_Exist_lu,2,0)),MATCH(Lighting!$D109,INDIRECT(VLOOKUP($C109,Lighting_Type_Exist_lu,2,0)),0),1),0,3),"")</f>
        <v/>
      </c>
      <c r="AE109" s="40" t="str">
        <f ca="1">IFERROR(OFFSET(INDEX(INDIRECT(VLOOKUP($C109,Lighting_Type_Exist_lu,2,0)),MATCH(Lighting!$D109,INDIRECT(VLOOKUP($C109,Lighting_Type_Exist_lu,2,0)),0),1),0,4),"")</f>
        <v/>
      </c>
      <c r="AF109" s="262">
        <f t="shared" ca="1" si="44"/>
        <v>0</v>
      </c>
      <c r="AH109" s="263" t="str">
        <f>IF(J109="","",VLOOKUP(J109,SKU!E:M,3,0))</f>
        <v/>
      </c>
      <c r="AI109" s="263">
        <f>_xlfn.IFNA(IF('Project Summary'!$C$11="NH",VLOOKUP(AH109,Lighting_All,5,0),VLOOKUP(AH109,Lighting_All,3,0)),"")</f>
        <v>0</v>
      </c>
      <c r="AJ109" s="264" t="str">
        <f t="shared" si="31"/>
        <v>NA</v>
      </c>
      <c r="AK109" s="265">
        <f>IFERROR(VLOOKUP(J109,SKU!E:L,7,),0)</f>
        <v>0</v>
      </c>
      <c r="AL109" s="92" t="str">
        <f>IFERROR(IF(J109="","",(VLOOKUP(AH109,Lookups!A:G,7,0)*H109)),"")</f>
        <v/>
      </c>
      <c r="AM109" s="92">
        <f t="shared" ca="1" si="45"/>
        <v>0</v>
      </c>
      <c r="AN109" s="92">
        <f t="shared" ca="1" si="46"/>
        <v>0</v>
      </c>
      <c r="AO109" s="92">
        <f>(1-EXACT(G109,M109))*IFERROR(IF('Project Summary'!$C$11="NH",VLOOKUP(M109,Lighting_All,6,0),VLOOKUP(M109,Lighting_All,4,0)),0)*(Q109&gt;0)*(1-EXACT(M109,Lookups!$A$62))*(1-EXACT(M109,Lookups!$A$63))</f>
        <v>0</v>
      </c>
      <c r="AP109" s="92">
        <f t="shared" si="32"/>
        <v>0</v>
      </c>
      <c r="AQ109" s="92" t="str">
        <f t="shared" ca="1" si="47"/>
        <v/>
      </c>
      <c r="AR109" s="92" t="str">
        <f ca="1">_xlfn.IFNA(VLOOKUP(AQ109,Recycling!$S$10:$T$35,2,0),"")</f>
        <v/>
      </c>
      <c r="AS109" s="266">
        <f t="shared" si="48"/>
        <v>0</v>
      </c>
      <c r="AT109" s="92">
        <f t="shared" si="49"/>
        <v>0</v>
      </c>
      <c r="AU109" s="92">
        <f>EXACT(G109,"None")*OR(EXACT(M109,Lookups!$A$62),EXACT(M109,Lookups!$A$63))</f>
        <v>0</v>
      </c>
      <c r="AV109" s="267">
        <f t="shared" si="50"/>
        <v>0</v>
      </c>
      <c r="AW109" s="267">
        <f>IFERROR(VLOOKUP(AH109,Lookups!A:B,2,0),0)</f>
        <v>0</v>
      </c>
      <c r="AX109" s="267">
        <f t="shared" si="51"/>
        <v>0</v>
      </c>
      <c r="AY109" s="92">
        <f t="shared" ca="1" si="52"/>
        <v>0</v>
      </c>
      <c r="AZ109" s="92">
        <f t="shared" si="33"/>
        <v>0</v>
      </c>
      <c r="BA109" s="92">
        <f t="shared" si="53"/>
        <v>0.504</v>
      </c>
      <c r="BB109" s="92">
        <f t="shared" si="54"/>
        <v>0.38900000000000001</v>
      </c>
      <c r="BC109" s="92">
        <v>0.13800000000000001</v>
      </c>
      <c r="BD109" s="92">
        <v>0.13400000000000001</v>
      </c>
      <c r="BE109" s="92">
        <f t="shared" si="34"/>
        <v>0</v>
      </c>
      <c r="BF109" s="92">
        <f t="shared" si="55"/>
        <v>0</v>
      </c>
    </row>
    <row r="110" spans="1:58" x14ac:dyDescent="0.35">
      <c r="A110" s="26"/>
      <c r="B110" s="76"/>
      <c r="C110" s="59"/>
      <c r="D110" s="468"/>
      <c r="E110" s="469"/>
      <c r="F110" s="237" t="str">
        <f ca="1">IFERROR(OFFSET(INDEX(INDIRECT(VLOOKUP($C110,Lighting_Type_Exist_lu,2,0)),MATCH(Lighting!$D110,INDIRECT(VLOOKUP($C110,Lighting_Type_Exist_lu,2,0)),0),1),0,2),"")</f>
        <v/>
      </c>
      <c r="G110" s="61" t="s">
        <v>84</v>
      </c>
      <c r="H110" s="74"/>
      <c r="I110" s="238" t="str">
        <f>IF(J110="","",VLOOKUP(J110,SKU!E:M,9,0))</f>
        <v/>
      </c>
      <c r="J110" s="64"/>
      <c r="K110" s="260" t="str">
        <f>IF(J110="","",VLOOKUP(J110,SKU!E:M,2,0))</f>
        <v/>
      </c>
      <c r="L110" s="239" t="str">
        <f>IF(J110="","",VLOOKUP(J110,SKU!E:M,6,0))</f>
        <v/>
      </c>
      <c r="M110" s="135" t="s">
        <v>84</v>
      </c>
      <c r="N110" s="28">
        <f t="shared" si="29"/>
        <v>0</v>
      </c>
      <c r="O110" s="20">
        <f t="shared" si="30"/>
        <v>0</v>
      </c>
      <c r="P110" s="71">
        <f t="shared" ca="1" si="35"/>
        <v>0</v>
      </c>
      <c r="Q110" s="71">
        <f>IFERROR((($H110*$L110*$N110)-($H110*$L110*$O110))/1000,0)*(1-EXACT(M110,Lookups!$A$62))*(1-EXACT(M110,Lookups!$A$63))</f>
        <v>0</v>
      </c>
      <c r="R110" s="71">
        <f t="shared" ca="1" si="36"/>
        <v>0</v>
      </c>
      <c r="S110" s="71">
        <f t="shared" ca="1" si="37"/>
        <v>0</v>
      </c>
      <c r="T110" s="71">
        <f t="shared" si="38"/>
        <v>0</v>
      </c>
      <c r="U110" s="356">
        <f t="shared" ca="1" si="39"/>
        <v>0</v>
      </c>
      <c r="V110" s="356">
        <f t="shared" ca="1" si="40"/>
        <v>0</v>
      </c>
      <c r="W110" s="356">
        <f t="shared" si="41"/>
        <v>0</v>
      </c>
      <c r="X110" s="356">
        <f t="shared" si="42"/>
        <v>0</v>
      </c>
      <c r="Y110" s="72">
        <f>IF(AV110&gt;0,"NEEDED",IFERROR(IF('Project Summary'!$C$11="NH",(VLOOKUP(AH110,Lighting_All,6,0)+AO110),(VLOOKUP(AH110,Lighting_All,4,0)+AO110)),0)*H110)</f>
        <v>0</v>
      </c>
      <c r="Z110" s="261" t="str">
        <f t="shared" ca="1" si="43"/>
        <v/>
      </c>
      <c r="AA110" s="73">
        <f t="shared" ca="1" si="28"/>
        <v>0</v>
      </c>
      <c r="AC110" s="28" t="str">
        <f ca="1">IFERROR(OFFSET(INDEX(INDIRECT(VLOOKUP($C110,Lighting_Type_Exist_lu,2,0)),MATCH(Lighting!$D110,INDIRECT(VLOOKUP($C110,Lighting_Type_Exist_lu,2,0)),0),1),0,1),"")</f>
        <v/>
      </c>
      <c r="AD110" s="7" t="str">
        <f ca="1">IFERROR(OFFSET(INDEX(INDIRECT(VLOOKUP($C110,Lighting_Type_Exist_lu,2,0)),MATCH(Lighting!$D110,INDIRECT(VLOOKUP($C110,Lighting_Type_Exist_lu,2,0)),0),1),0,3),"")</f>
        <v/>
      </c>
      <c r="AE110" s="40" t="str">
        <f ca="1">IFERROR(OFFSET(INDEX(INDIRECT(VLOOKUP($C110,Lighting_Type_Exist_lu,2,0)),MATCH(Lighting!$D110,INDIRECT(VLOOKUP($C110,Lighting_Type_Exist_lu,2,0)),0),1),0,4),"")</f>
        <v/>
      </c>
      <c r="AF110" s="262">
        <f t="shared" ca="1" si="44"/>
        <v>0</v>
      </c>
      <c r="AH110" s="263" t="str">
        <f>IF(J110="","",VLOOKUP(J110,SKU!E:M,3,0))</f>
        <v/>
      </c>
      <c r="AI110" s="263">
        <f>_xlfn.IFNA(IF('Project Summary'!$C$11="NH",VLOOKUP(AH110,Lighting_All,5,0),VLOOKUP(AH110,Lighting_All,3,0)),"")</f>
        <v>0</v>
      </c>
      <c r="AJ110" s="264" t="str">
        <f t="shared" si="31"/>
        <v>NA</v>
      </c>
      <c r="AK110" s="265">
        <f>IFERROR(VLOOKUP(J110,SKU!E:L,7,),0)</f>
        <v>0</v>
      </c>
      <c r="AL110" s="92" t="str">
        <f>IFERROR(IF(J110="","",(VLOOKUP(AH110,Lookups!A:G,7,0)*H110)),"")</f>
        <v/>
      </c>
      <c r="AM110" s="92">
        <f t="shared" ca="1" si="45"/>
        <v>0</v>
      </c>
      <c r="AN110" s="92">
        <f t="shared" ca="1" si="46"/>
        <v>0</v>
      </c>
      <c r="AO110" s="92">
        <f>(1-EXACT(G110,M110))*IFERROR(IF('Project Summary'!$C$11="NH",VLOOKUP(M110,Lighting_All,6,0),VLOOKUP(M110,Lighting_All,4,0)),0)*(Q110&gt;0)*(1-EXACT(M110,Lookups!$A$62))*(1-EXACT(M110,Lookups!$A$63))</f>
        <v>0</v>
      </c>
      <c r="AP110" s="92">
        <f t="shared" si="32"/>
        <v>0</v>
      </c>
      <c r="AQ110" s="92" t="str">
        <f t="shared" ca="1" si="47"/>
        <v/>
      </c>
      <c r="AR110" s="92" t="str">
        <f ca="1">_xlfn.IFNA(VLOOKUP(AQ110,Recycling!$S$10:$T$35,2,0),"")</f>
        <v/>
      </c>
      <c r="AS110" s="266">
        <f t="shared" si="48"/>
        <v>0</v>
      </c>
      <c r="AT110" s="92">
        <f t="shared" si="49"/>
        <v>0</v>
      </c>
      <c r="AU110" s="92">
        <f>EXACT(G110,"None")*OR(EXACT(M110,Lookups!$A$62),EXACT(M110,Lookups!$A$63))</f>
        <v>0</v>
      </c>
      <c r="AV110" s="267">
        <f t="shared" si="50"/>
        <v>0</v>
      </c>
      <c r="AW110" s="267">
        <f>IFERROR(VLOOKUP(AH110,Lookups!A:B,2,0),0)</f>
        <v>0</v>
      </c>
      <c r="AX110" s="267">
        <f t="shared" si="51"/>
        <v>0</v>
      </c>
      <c r="AY110" s="92">
        <f t="shared" ca="1" si="52"/>
        <v>0</v>
      </c>
      <c r="AZ110" s="92">
        <f t="shared" si="33"/>
        <v>0</v>
      </c>
      <c r="BA110" s="92">
        <f t="shared" si="53"/>
        <v>0.504</v>
      </c>
      <c r="BB110" s="92">
        <f t="shared" si="54"/>
        <v>0.38900000000000001</v>
      </c>
      <c r="BC110" s="92">
        <v>0.13800000000000001</v>
      </c>
      <c r="BD110" s="92">
        <v>0.13400000000000001</v>
      </c>
      <c r="BE110" s="92">
        <f t="shared" si="34"/>
        <v>0</v>
      </c>
      <c r="BF110" s="92">
        <f t="shared" si="55"/>
        <v>0</v>
      </c>
    </row>
    <row r="111" spans="1:58" x14ac:dyDescent="0.35">
      <c r="A111" s="26"/>
      <c r="B111" s="76"/>
      <c r="C111" s="59"/>
      <c r="D111" s="468"/>
      <c r="E111" s="469"/>
      <c r="F111" s="237" t="str">
        <f ca="1">IFERROR(OFFSET(INDEX(INDIRECT(VLOOKUP($C111,Lighting_Type_Exist_lu,2,0)),MATCH(Lighting!$D111,INDIRECT(VLOOKUP($C111,Lighting_Type_Exist_lu,2,0)),0),1),0,2),"")</f>
        <v/>
      </c>
      <c r="G111" s="61" t="s">
        <v>84</v>
      </c>
      <c r="H111" s="74"/>
      <c r="I111" s="238" t="str">
        <f>IF(J111="","",VLOOKUP(J111,SKU!E:M,9,0))</f>
        <v/>
      </c>
      <c r="J111" s="64"/>
      <c r="K111" s="260" t="str">
        <f>IF(J111="","",VLOOKUP(J111,SKU!E:M,2,0))</f>
        <v/>
      </c>
      <c r="L111" s="239" t="str">
        <f>IF(J111="","",VLOOKUP(J111,SKU!E:M,6,0))</f>
        <v/>
      </c>
      <c r="M111" s="135" t="s">
        <v>84</v>
      </c>
      <c r="N111" s="28">
        <f t="shared" si="29"/>
        <v>0</v>
      </c>
      <c r="O111" s="20">
        <f t="shared" si="30"/>
        <v>0</v>
      </c>
      <c r="P111" s="71">
        <f t="shared" ca="1" si="35"/>
        <v>0</v>
      </c>
      <c r="Q111" s="71">
        <f>IFERROR((($H111*$L111*$N111)-($H111*$L111*$O111))/1000,0)*(1-EXACT(M111,Lookups!$A$62))*(1-EXACT(M111,Lookups!$A$63))</f>
        <v>0</v>
      </c>
      <c r="R111" s="71">
        <f t="shared" ca="1" si="36"/>
        <v>0</v>
      </c>
      <c r="S111" s="71">
        <f t="shared" ca="1" si="37"/>
        <v>0</v>
      </c>
      <c r="T111" s="71">
        <f t="shared" si="38"/>
        <v>0</v>
      </c>
      <c r="U111" s="356">
        <f t="shared" ca="1" si="39"/>
        <v>0</v>
      </c>
      <c r="V111" s="356">
        <f t="shared" ca="1" si="40"/>
        <v>0</v>
      </c>
      <c r="W111" s="356">
        <f t="shared" si="41"/>
        <v>0</v>
      </c>
      <c r="X111" s="356">
        <f t="shared" si="42"/>
        <v>0</v>
      </c>
      <c r="Y111" s="72">
        <f>IF(AV111&gt;0,"NEEDED",IFERROR(IF('Project Summary'!$C$11="NH",(VLOOKUP(AH111,Lighting_All,6,0)+AO111),(VLOOKUP(AH111,Lighting_All,4,0)+AO111)),0)*H111)</f>
        <v>0</v>
      </c>
      <c r="Z111" s="261" t="str">
        <f t="shared" ca="1" si="43"/>
        <v/>
      </c>
      <c r="AA111" s="73">
        <f t="shared" ca="1" si="28"/>
        <v>0</v>
      </c>
      <c r="AC111" s="28" t="str">
        <f ca="1">IFERROR(OFFSET(INDEX(INDIRECT(VLOOKUP($C111,Lighting_Type_Exist_lu,2,0)),MATCH(Lighting!$D111,INDIRECT(VLOOKUP($C111,Lighting_Type_Exist_lu,2,0)),0),1),0,1),"")</f>
        <v/>
      </c>
      <c r="AD111" s="7" t="str">
        <f ca="1">IFERROR(OFFSET(INDEX(INDIRECT(VLOOKUP($C111,Lighting_Type_Exist_lu,2,0)),MATCH(Lighting!$D111,INDIRECT(VLOOKUP($C111,Lighting_Type_Exist_lu,2,0)),0),1),0,3),"")</f>
        <v/>
      </c>
      <c r="AE111" s="40" t="str">
        <f ca="1">IFERROR(OFFSET(INDEX(INDIRECT(VLOOKUP($C111,Lighting_Type_Exist_lu,2,0)),MATCH(Lighting!$D111,INDIRECT(VLOOKUP($C111,Lighting_Type_Exist_lu,2,0)),0),1),0,4),"")</f>
        <v/>
      </c>
      <c r="AF111" s="262">
        <f t="shared" ca="1" si="44"/>
        <v>0</v>
      </c>
      <c r="AH111" s="263" t="str">
        <f>IF(J111="","",VLOOKUP(J111,SKU!E:M,3,0))</f>
        <v/>
      </c>
      <c r="AI111" s="263">
        <f>_xlfn.IFNA(IF('Project Summary'!$C$11="NH",VLOOKUP(AH111,Lighting_All,5,0),VLOOKUP(AH111,Lighting_All,3,0)),"")</f>
        <v>0</v>
      </c>
      <c r="AJ111" s="264" t="str">
        <f t="shared" si="31"/>
        <v>NA</v>
      </c>
      <c r="AK111" s="265">
        <f>IFERROR(VLOOKUP(J111,SKU!E:L,7,),0)</f>
        <v>0</v>
      </c>
      <c r="AL111" s="92" t="str">
        <f>IFERROR(IF(J111="","",(VLOOKUP(AH111,Lookups!A:G,7,0)*H111)),"")</f>
        <v/>
      </c>
      <c r="AM111" s="92">
        <f t="shared" ca="1" si="45"/>
        <v>0</v>
      </c>
      <c r="AN111" s="92">
        <f t="shared" ca="1" si="46"/>
        <v>0</v>
      </c>
      <c r="AO111" s="92">
        <f>(1-EXACT(G111,M111))*IFERROR(IF('Project Summary'!$C$11="NH",VLOOKUP(M111,Lighting_All,6,0),VLOOKUP(M111,Lighting_All,4,0)),0)*(Q111&gt;0)*(1-EXACT(M111,Lookups!$A$62))*(1-EXACT(M111,Lookups!$A$63))</f>
        <v>0</v>
      </c>
      <c r="AP111" s="92">
        <f t="shared" si="32"/>
        <v>0</v>
      </c>
      <c r="AQ111" s="92" t="str">
        <f t="shared" ca="1" si="47"/>
        <v/>
      </c>
      <c r="AR111" s="92" t="str">
        <f ca="1">_xlfn.IFNA(VLOOKUP(AQ111,Recycling!$S$10:$T$35,2,0),"")</f>
        <v/>
      </c>
      <c r="AS111" s="266">
        <f t="shared" si="48"/>
        <v>0</v>
      </c>
      <c r="AT111" s="92">
        <f t="shared" si="49"/>
        <v>0</v>
      </c>
      <c r="AU111" s="92">
        <f>EXACT(G111,"None")*OR(EXACT(M111,Lookups!$A$62),EXACT(M111,Lookups!$A$63))</f>
        <v>0</v>
      </c>
      <c r="AV111" s="267">
        <f t="shared" si="50"/>
        <v>0</v>
      </c>
      <c r="AW111" s="267">
        <f>IFERROR(VLOOKUP(AH111,Lookups!A:B,2,0),0)</f>
        <v>0</v>
      </c>
      <c r="AX111" s="267">
        <f t="shared" si="51"/>
        <v>0</v>
      </c>
      <c r="AY111" s="92">
        <f t="shared" ca="1" si="52"/>
        <v>0</v>
      </c>
      <c r="AZ111" s="92">
        <f t="shared" si="33"/>
        <v>0</v>
      </c>
      <c r="BA111" s="92">
        <f t="shared" si="53"/>
        <v>0.504</v>
      </c>
      <c r="BB111" s="92">
        <f t="shared" si="54"/>
        <v>0.38900000000000001</v>
      </c>
      <c r="BC111" s="92">
        <v>0.13800000000000001</v>
      </c>
      <c r="BD111" s="92">
        <v>0.13400000000000001</v>
      </c>
      <c r="BE111" s="92">
        <f t="shared" si="34"/>
        <v>0</v>
      </c>
      <c r="BF111" s="92">
        <f t="shared" si="55"/>
        <v>0</v>
      </c>
    </row>
    <row r="112" spans="1:58" x14ac:dyDescent="0.35">
      <c r="A112" s="26"/>
      <c r="B112" s="76"/>
      <c r="C112" s="59"/>
      <c r="D112" s="468"/>
      <c r="E112" s="469"/>
      <c r="F112" s="237" t="str">
        <f ca="1">IFERROR(OFFSET(INDEX(INDIRECT(VLOOKUP($C112,Lighting_Type_Exist_lu,2,0)),MATCH(Lighting!$D112,INDIRECT(VLOOKUP($C112,Lighting_Type_Exist_lu,2,0)),0),1),0,2),"")</f>
        <v/>
      </c>
      <c r="G112" s="61" t="s">
        <v>84</v>
      </c>
      <c r="H112" s="74"/>
      <c r="I112" s="238" t="str">
        <f>IF(J112="","",VLOOKUP(J112,SKU!E:M,9,0))</f>
        <v/>
      </c>
      <c r="J112" s="64"/>
      <c r="K112" s="260" t="str">
        <f>IF(J112="","",VLOOKUP(J112,SKU!E:M,2,0))</f>
        <v/>
      </c>
      <c r="L112" s="239" t="str">
        <f>IF(J112="","",VLOOKUP(J112,SKU!E:M,6,0))</f>
        <v/>
      </c>
      <c r="M112" s="135" t="s">
        <v>84</v>
      </c>
      <c r="N112" s="28">
        <f t="shared" si="29"/>
        <v>0</v>
      </c>
      <c r="O112" s="20">
        <f t="shared" si="30"/>
        <v>0</v>
      </c>
      <c r="P112" s="71">
        <f t="shared" ca="1" si="35"/>
        <v>0</v>
      </c>
      <c r="Q112" s="71">
        <f>IFERROR((($H112*$L112*$N112)-($H112*$L112*$O112))/1000,0)*(1-EXACT(M112,Lookups!$A$62))*(1-EXACT(M112,Lookups!$A$63))</f>
        <v>0</v>
      </c>
      <c r="R112" s="71">
        <f t="shared" ca="1" si="36"/>
        <v>0</v>
      </c>
      <c r="S112" s="71">
        <f t="shared" ca="1" si="37"/>
        <v>0</v>
      </c>
      <c r="T112" s="71">
        <f t="shared" si="38"/>
        <v>0</v>
      </c>
      <c r="U112" s="356">
        <f t="shared" ca="1" si="39"/>
        <v>0</v>
      </c>
      <c r="V112" s="356">
        <f t="shared" ca="1" si="40"/>
        <v>0</v>
      </c>
      <c r="W112" s="356">
        <f t="shared" si="41"/>
        <v>0</v>
      </c>
      <c r="X112" s="356">
        <f t="shared" si="42"/>
        <v>0</v>
      </c>
      <c r="Y112" s="72">
        <f>IF(AV112&gt;0,"NEEDED",IFERROR(IF('Project Summary'!$C$11="NH",(VLOOKUP(AH112,Lighting_All,6,0)+AO112),(VLOOKUP(AH112,Lighting_All,4,0)+AO112)),0)*H112)</f>
        <v>0</v>
      </c>
      <c r="Z112" s="261" t="str">
        <f t="shared" ca="1" si="43"/>
        <v/>
      </c>
      <c r="AA112" s="73">
        <f t="shared" ca="1" si="28"/>
        <v>0</v>
      </c>
      <c r="AC112" s="28" t="str">
        <f ca="1">IFERROR(OFFSET(INDEX(INDIRECT(VLOOKUP($C112,Lighting_Type_Exist_lu,2,0)),MATCH(Lighting!$D112,INDIRECT(VLOOKUP($C112,Lighting_Type_Exist_lu,2,0)),0),1),0,1),"")</f>
        <v/>
      </c>
      <c r="AD112" s="7" t="str">
        <f ca="1">IFERROR(OFFSET(INDEX(INDIRECT(VLOOKUP($C112,Lighting_Type_Exist_lu,2,0)),MATCH(Lighting!$D112,INDIRECT(VLOOKUP($C112,Lighting_Type_Exist_lu,2,0)),0),1),0,3),"")</f>
        <v/>
      </c>
      <c r="AE112" s="40" t="str">
        <f ca="1">IFERROR(OFFSET(INDEX(INDIRECT(VLOOKUP($C112,Lighting_Type_Exist_lu,2,0)),MATCH(Lighting!$D112,INDIRECT(VLOOKUP($C112,Lighting_Type_Exist_lu,2,0)),0),1),0,4),"")</f>
        <v/>
      </c>
      <c r="AF112" s="262">
        <f t="shared" ca="1" si="44"/>
        <v>0</v>
      </c>
      <c r="AH112" s="263" t="str">
        <f>IF(J112="","",VLOOKUP(J112,SKU!E:M,3,0))</f>
        <v/>
      </c>
      <c r="AI112" s="263">
        <f>_xlfn.IFNA(IF('Project Summary'!$C$11="NH",VLOOKUP(AH112,Lighting_All,5,0),VLOOKUP(AH112,Lighting_All,3,0)),"")</f>
        <v>0</v>
      </c>
      <c r="AJ112" s="264" t="str">
        <f t="shared" si="31"/>
        <v>NA</v>
      </c>
      <c r="AK112" s="265">
        <f>IFERROR(VLOOKUP(J112,SKU!E:L,7,),0)</f>
        <v>0</v>
      </c>
      <c r="AL112" s="92" t="str">
        <f>IFERROR(IF(J112="","",(VLOOKUP(AH112,Lookups!A:G,7,0)*H112)),"")</f>
        <v/>
      </c>
      <c r="AM112" s="92">
        <f t="shared" ca="1" si="45"/>
        <v>0</v>
      </c>
      <c r="AN112" s="92">
        <f t="shared" ca="1" si="46"/>
        <v>0</v>
      </c>
      <c r="AO112" s="92">
        <f>(1-EXACT(G112,M112))*IFERROR(IF('Project Summary'!$C$11="NH",VLOOKUP(M112,Lighting_All,6,0),VLOOKUP(M112,Lighting_All,4,0)),0)*(Q112&gt;0)*(1-EXACT(M112,Lookups!$A$62))*(1-EXACT(M112,Lookups!$A$63))</f>
        <v>0</v>
      </c>
      <c r="AP112" s="92">
        <f t="shared" si="32"/>
        <v>0</v>
      </c>
      <c r="AQ112" s="92" t="str">
        <f t="shared" ca="1" si="47"/>
        <v/>
      </c>
      <c r="AR112" s="92" t="str">
        <f ca="1">_xlfn.IFNA(VLOOKUP(AQ112,Recycling!$S$10:$T$35,2,0),"")</f>
        <v/>
      </c>
      <c r="AS112" s="266">
        <f t="shared" si="48"/>
        <v>0</v>
      </c>
      <c r="AT112" s="92">
        <f t="shared" si="49"/>
        <v>0</v>
      </c>
      <c r="AU112" s="92">
        <f>EXACT(G112,"None")*OR(EXACT(M112,Lookups!$A$62),EXACT(M112,Lookups!$A$63))</f>
        <v>0</v>
      </c>
      <c r="AV112" s="267">
        <f t="shared" si="50"/>
        <v>0</v>
      </c>
      <c r="AW112" s="267">
        <f>IFERROR(VLOOKUP(AH112,Lookups!A:B,2,0),0)</f>
        <v>0</v>
      </c>
      <c r="AX112" s="267">
        <f t="shared" si="51"/>
        <v>0</v>
      </c>
      <c r="AY112" s="92">
        <f t="shared" ca="1" si="52"/>
        <v>0</v>
      </c>
      <c r="AZ112" s="92">
        <f t="shared" si="33"/>
        <v>0</v>
      </c>
      <c r="BA112" s="92">
        <f t="shared" si="53"/>
        <v>0.504</v>
      </c>
      <c r="BB112" s="92">
        <f t="shared" si="54"/>
        <v>0.38900000000000001</v>
      </c>
      <c r="BC112" s="92">
        <v>0.13800000000000001</v>
      </c>
      <c r="BD112" s="92">
        <v>0.13400000000000001</v>
      </c>
      <c r="BE112" s="92">
        <f t="shared" si="34"/>
        <v>0</v>
      </c>
      <c r="BF112" s="92">
        <f t="shared" si="55"/>
        <v>0</v>
      </c>
    </row>
    <row r="113" spans="1:58" x14ac:dyDescent="0.35">
      <c r="A113" s="26"/>
      <c r="B113" s="76"/>
      <c r="C113" s="59"/>
      <c r="D113" s="468"/>
      <c r="E113" s="469"/>
      <c r="F113" s="237" t="str">
        <f ca="1">IFERROR(OFFSET(INDEX(INDIRECT(VLOOKUP($C113,Lighting_Type_Exist_lu,2,0)),MATCH(Lighting!$D113,INDIRECT(VLOOKUP($C113,Lighting_Type_Exist_lu,2,0)),0),1),0,2),"")</f>
        <v/>
      </c>
      <c r="G113" s="61" t="s">
        <v>84</v>
      </c>
      <c r="H113" s="74"/>
      <c r="I113" s="238" t="str">
        <f>IF(J113="","",VLOOKUP(J113,SKU!E:M,9,0))</f>
        <v/>
      </c>
      <c r="J113" s="64"/>
      <c r="K113" s="260" t="str">
        <f>IF(J113="","",VLOOKUP(J113,SKU!E:M,2,0))</f>
        <v/>
      </c>
      <c r="L113" s="239" t="str">
        <f>IF(J113="","",VLOOKUP(J113,SKU!E:M,6,0))</f>
        <v/>
      </c>
      <c r="M113" s="135" t="s">
        <v>84</v>
      </c>
      <c r="N113" s="28">
        <f t="shared" si="29"/>
        <v>0</v>
      </c>
      <c r="O113" s="20">
        <f t="shared" si="30"/>
        <v>0</v>
      </c>
      <c r="P113" s="71">
        <f t="shared" ca="1" si="35"/>
        <v>0</v>
      </c>
      <c r="Q113" s="71">
        <f>IFERROR((($H113*$L113*$N113)-($H113*$L113*$O113))/1000,0)*(1-EXACT(M113,Lookups!$A$62))*(1-EXACT(M113,Lookups!$A$63))</f>
        <v>0</v>
      </c>
      <c r="R113" s="71">
        <f t="shared" ca="1" si="36"/>
        <v>0</v>
      </c>
      <c r="S113" s="71">
        <f t="shared" ca="1" si="37"/>
        <v>0</v>
      </c>
      <c r="T113" s="71">
        <f t="shared" si="38"/>
        <v>0</v>
      </c>
      <c r="U113" s="356">
        <f t="shared" ca="1" si="39"/>
        <v>0</v>
      </c>
      <c r="V113" s="356">
        <f t="shared" ca="1" si="40"/>
        <v>0</v>
      </c>
      <c r="W113" s="356">
        <f t="shared" si="41"/>
        <v>0</v>
      </c>
      <c r="X113" s="356">
        <f t="shared" si="42"/>
        <v>0</v>
      </c>
      <c r="Y113" s="72">
        <f>IF(AV113&gt;0,"NEEDED",IFERROR(IF('Project Summary'!$C$11="NH",(VLOOKUP(AH113,Lighting_All,6,0)+AO113),(VLOOKUP(AH113,Lighting_All,4,0)+AO113)),0)*H113)</f>
        <v>0</v>
      </c>
      <c r="Z113" s="261" t="str">
        <f t="shared" ca="1" si="43"/>
        <v/>
      </c>
      <c r="AA113" s="73">
        <f t="shared" ca="1" si="28"/>
        <v>0</v>
      </c>
      <c r="AC113" s="28" t="str">
        <f ca="1">IFERROR(OFFSET(INDEX(INDIRECT(VLOOKUP($C113,Lighting_Type_Exist_lu,2,0)),MATCH(Lighting!$D113,INDIRECT(VLOOKUP($C113,Lighting_Type_Exist_lu,2,0)),0),1),0,1),"")</f>
        <v/>
      </c>
      <c r="AD113" s="7" t="str">
        <f ca="1">IFERROR(OFFSET(INDEX(INDIRECT(VLOOKUP($C113,Lighting_Type_Exist_lu,2,0)),MATCH(Lighting!$D113,INDIRECT(VLOOKUP($C113,Lighting_Type_Exist_lu,2,0)),0),1),0,3),"")</f>
        <v/>
      </c>
      <c r="AE113" s="40" t="str">
        <f ca="1">IFERROR(OFFSET(INDEX(INDIRECT(VLOOKUP($C113,Lighting_Type_Exist_lu,2,0)),MATCH(Lighting!$D113,INDIRECT(VLOOKUP($C113,Lighting_Type_Exist_lu,2,0)),0),1),0,4),"")</f>
        <v/>
      </c>
      <c r="AF113" s="262">
        <f t="shared" ca="1" si="44"/>
        <v>0</v>
      </c>
      <c r="AH113" s="263" t="str">
        <f>IF(J113="","",VLOOKUP(J113,SKU!E:M,3,0))</f>
        <v/>
      </c>
      <c r="AI113" s="263">
        <f>_xlfn.IFNA(IF('Project Summary'!$C$11="NH",VLOOKUP(AH113,Lighting_All,5,0),VLOOKUP(AH113,Lighting_All,3,0)),"")</f>
        <v>0</v>
      </c>
      <c r="AJ113" s="264" t="str">
        <f t="shared" si="31"/>
        <v>NA</v>
      </c>
      <c r="AK113" s="265">
        <f>IFERROR(VLOOKUP(J113,SKU!E:L,7,),0)</f>
        <v>0</v>
      </c>
      <c r="AL113" s="92" t="str">
        <f>IFERROR(IF(J113="","",(VLOOKUP(AH113,Lookups!A:G,7,0)*H113)),"")</f>
        <v/>
      </c>
      <c r="AM113" s="92">
        <f t="shared" ca="1" si="45"/>
        <v>0</v>
      </c>
      <c r="AN113" s="92">
        <f t="shared" ca="1" si="46"/>
        <v>0</v>
      </c>
      <c r="AO113" s="92">
        <f>(1-EXACT(G113,M113))*IFERROR(IF('Project Summary'!$C$11="NH",VLOOKUP(M113,Lighting_All,6,0),VLOOKUP(M113,Lighting_All,4,0)),0)*(Q113&gt;0)*(1-EXACT(M113,Lookups!$A$62))*(1-EXACT(M113,Lookups!$A$63))</f>
        <v>0</v>
      </c>
      <c r="AP113" s="92">
        <f t="shared" si="32"/>
        <v>0</v>
      </c>
      <c r="AQ113" s="92" t="str">
        <f t="shared" ca="1" si="47"/>
        <v/>
      </c>
      <c r="AR113" s="92" t="str">
        <f ca="1">_xlfn.IFNA(VLOOKUP(AQ113,Recycling!$S$10:$T$35,2,0),"")</f>
        <v/>
      </c>
      <c r="AS113" s="266">
        <f t="shared" si="48"/>
        <v>0</v>
      </c>
      <c r="AT113" s="92">
        <f t="shared" si="49"/>
        <v>0</v>
      </c>
      <c r="AU113" s="92">
        <f>EXACT(G113,"None")*OR(EXACT(M113,Lookups!$A$62),EXACT(M113,Lookups!$A$63))</f>
        <v>0</v>
      </c>
      <c r="AV113" s="267">
        <f t="shared" si="50"/>
        <v>0</v>
      </c>
      <c r="AW113" s="267">
        <f>IFERROR(VLOOKUP(AH113,Lookups!A:B,2,0),0)</f>
        <v>0</v>
      </c>
      <c r="AX113" s="267">
        <f t="shared" si="51"/>
        <v>0</v>
      </c>
      <c r="AY113" s="92">
        <f t="shared" ca="1" si="52"/>
        <v>0</v>
      </c>
      <c r="AZ113" s="92">
        <f t="shared" si="33"/>
        <v>0</v>
      </c>
      <c r="BA113" s="92">
        <f t="shared" si="53"/>
        <v>0.504</v>
      </c>
      <c r="BB113" s="92">
        <f t="shared" si="54"/>
        <v>0.38900000000000001</v>
      </c>
      <c r="BC113" s="92">
        <v>0.13800000000000001</v>
      </c>
      <c r="BD113" s="92">
        <v>0.13400000000000001</v>
      </c>
      <c r="BE113" s="92">
        <f t="shared" si="34"/>
        <v>0</v>
      </c>
      <c r="BF113" s="92">
        <f t="shared" si="55"/>
        <v>0</v>
      </c>
    </row>
    <row r="114" spans="1:58" x14ac:dyDescent="0.35">
      <c r="A114" s="26"/>
      <c r="B114" s="76"/>
      <c r="C114" s="59"/>
      <c r="D114" s="468"/>
      <c r="E114" s="469"/>
      <c r="F114" s="237" t="str">
        <f ca="1">IFERROR(OFFSET(INDEX(INDIRECT(VLOOKUP($C114,Lighting_Type_Exist_lu,2,0)),MATCH(Lighting!$D114,INDIRECT(VLOOKUP($C114,Lighting_Type_Exist_lu,2,0)),0),1),0,2),"")</f>
        <v/>
      </c>
      <c r="G114" s="61" t="s">
        <v>84</v>
      </c>
      <c r="H114" s="74"/>
      <c r="I114" s="238" t="str">
        <f>IF(J114="","",VLOOKUP(J114,SKU!E:M,9,0))</f>
        <v/>
      </c>
      <c r="J114" s="64"/>
      <c r="K114" s="260" t="str">
        <f>IF(J114="","",VLOOKUP(J114,SKU!E:M,2,0))</f>
        <v/>
      </c>
      <c r="L114" s="239" t="str">
        <f>IF(J114="","",VLOOKUP(J114,SKU!E:M,6,0))</f>
        <v/>
      </c>
      <c r="M114" s="135" t="s">
        <v>84</v>
      </c>
      <c r="N114" s="28">
        <f t="shared" si="29"/>
        <v>0</v>
      </c>
      <c r="O114" s="20">
        <f t="shared" si="30"/>
        <v>0</v>
      </c>
      <c r="P114" s="71">
        <f t="shared" ca="1" si="35"/>
        <v>0</v>
      </c>
      <c r="Q114" s="71">
        <f>IFERROR((($H114*$L114*$N114)-($H114*$L114*$O114))/1000,0)*(1-EXACT(M114,Lookups!$A$62))*(1-EXACT(M114,Lookups!$A$63))</f>
        <v>0</v>
      </c>
      <c r="R114" s="71">
        <f t="shared" ca="1" si="36"/>
        <v>0</v>
      </c>
      <c r="S114" s="71">
        <f t="shared" ca="1" si="37"/>
        <v>0</v>
      </c>
      <c r="T114" s="71">
        <f t="shared" si="38"/>
        <v>0</v>
      </c>
      <c r="U114" s="356">
        <f t="shared" ca="1" si="39"/>
        <v>0</v>
      </c>
      <c r="V114" s="356">
        <f t="shared" ca="1" si="40"/>
        <v>0</v>
      </c>
      <c r="W114" s="356">
        <f t="shared" si="41"/>
        <v>0</v>
      </c>
      <c r="X114" s="356">
        <f t="shared" si="42"/>
        <v>0</v>
      </c>
      <c r="Y114" s="72">
        <f>IF(AV114&gt;0,"NEEDED",IFERROR(IF('Project Summary'!$C$11="NH",(VLOOKUP(AH114,Lighting_All,6,0)+AO114),(VLOOKUP(AH114,Lighting_All,4,0)+AO114)),0)*H114)</f>
        <v>0</v>
      </c>
      <c r="Z114" s="261" t="str">
        <f t="shared" ca="1" si="43"/>
        <v/>
      </c>
      <c r="AA114" s="73">
        <f t="shared" ca="1" si="28"/>
        <v>0</v>
      </c>
      <c r="AC114" s="28" t="str">
        <f ca="1">IFERROR(OFFSET(INDEX(INDIRECT(VLOOKUP($C114,Lighting_Type_Exist_lu,2,0)),MATCH(Lighting!$D114,INDIRECT(VLOOKUP($C114,Lighting_Type_Exist_lu,2,0)),0),1),0,1),"")</f>
        <v/>
      </c>
      <c r="AD114" s="7" t="str">
        <f ca="1">IFERROR(OFFSET(INDEX(INDIRECT(VLOOKUP($C114,Lighting_Type_Exist_lu,2,0)),MATCH(Lighting!$D114,INDIRECT(VLOOKUP($C114,Lighting_Type_Exist_lu,2,0)),0),1),0,3),"")</f>
        <v/>
      </c>
      <c r="AE114" s="40" t="str">
        <f ca="1">IFERROR(OFFSET(INDEX(INDIRECT(VLOOKUP($C114,Lighting_Type_Exist_lu,2,0)),MATCH(Lighting!$D114,INDIRECT(VLOOKUP($C114,Lighting_Type_Exist_lu,2,0)),0),1),0,4),"")</f>
        <v/>
      </c>
      <c r="AF114" s="262">
        <f t="shared" ca="1" si="44"/>
        <v>0</v>
      </c>
      <c r="AH114" s="263" t="str">
        <f>IF(J114="","",VLOOKUP(J114,SKU!E:M,3,0))</f>
        <v/>
      </c>
      <c r="AI114" s="263">
        <f>_xlfn.IFNA(IF('Project Summary'!$C$11="NH",VLOOKUP(AH114,Lighting_All,5,0),VLOOKUP(AH114,Lighting_All,3,0)),"")</f>
        <v>0</v>
      </c>
      <c r="AJ114" s="264" t="str">
        <f t="shared" si="31"/>
        <v>NA</v>
      </c>
      <c r="AK114" s="265">
        <f>IFERROR(VLOOKUP(J114,SKU!E:L,7,),0)</f>
        <v>0</v>
      </c>
      <c r="AL114" s="92" t="str">
        <f>IFERROR(IF(J114="","",(VLOOKUP(AH114,Lookups!A:G,7,0)*H114)),"")</f>
        <v/>
      </c>
      <c r="AM114" s="92">
        <f t="shared" ca="1" si="45"/>
        <v>0</v>
      </c>
      <c r="AN114" s="92">
        <f t="shared" ca="1" si="46"/>
        <v>0</v>
      </c>
      <c r="AO114" s="92">
        <f>(1-EXACT(G114,M114))*IFERROR(IF('Project Summary'!$C$11="NH",VLOOKUP(M114,Lighting_All,6,0),VLOOKUP(M114,Lighting_All,4,0)),0)*(Q114&gt;0)*(1-EXACT(M114,Lookups!$A$62))*(1-EXACT(M114,Lookups!$A$63))</f>
        <v>0</v>
      </c>
      <c r="AP114" s="92">
        <f t="shared" si="32"/>
        <v>0</v>
      </c>
      <c r="AQ114" s="92" t="str">
        <f t="shared" ca="1" si="47"/>
        <v/>
      </c>
      <c r="AR114" s="92" t="str">
        <f ca="1">_xlfn.IFNA(VLOOKUP(AQ114,Recycling!$S$10:$T$35,2,0),"")</f>
        <v/>
      </c>
      <c r="AS114" s="266">
        <f t="shared" si="48"/>
        <v>0</v>
      </c>
      <c r="AT114" s="92">
        <f t="shared" si="49"/>
        <v>0</v>
      </c>
      <c r="AU114" s="92">
        <f>EXACT(G114,"None")*OR(EXACT(M114,Lookups!$A$62),EXACT(M114,Lookups!$A$63))</f>
        <v>0</v>
      </c>
      <c r="AV114" s="267">
        <f t="shared" si="50"/>
        <v>0</v>
      </c>
      <c r="AW114" s="267">
        <f>IFERROR(VLOOKUP(AH114,Lookups!A:B,2,0),0)</f>
        <v>0</v>
      </c>
      <c r="AX114" s="267">
        <f t="shared" si="51"/>
        <v>0</v>
      </c>
      <c r="AY114" s="92">
        <f t="shared" ca="1" si="52"/>
        <v>0</v>
      </c>
      <c r="AZ114" s="92">
        <f t="shared" si="33"/>
        <v>0</v>
      </c>
      <c r="BA114" s="92">
        <f t="shared" si="53"/>
        <v>0.504</v>
      </c>
      <c r="BB114" s="92">
        <f t="shared" si="54"/>
        <v>0.38900000000000001</v>
      </c>
      <c r="BC114" s="92">
        <v>0.13800000000000001</v>
      </c>
      <c r="BD114" s="92">
        <v>0.13400000000000001</v>
      </c>
      <c r="BE114" s="92">
        <f t="shared" si="34"/>
        <v>0</v>
      </c>
      <c r="BF114" s="92">
        <f t="shared" si="55"/>
        <v>0</v>
      </c>
    </row>
    <row r="115" spans="1:58" x14ac:dyDescent="0.35">
      <c r="A115" s="26"/>
      <c r="B115" s="76"/>
      <c r="C115" s="59"/>
      <c r="D115" s="468"/>
      <c r="E115" s="469"/>
      <c r="F115" s="237" t="str">
        <f ca="1">IFERROR(OFFSET(INDEX(INDIRECT(VLOOKUP($C115,Lighting_Type_Exist_lu,2,0)),MATCH(Lighting!$D115,INDIRECT(VLOOKUP($C115,Lighting_Type_Exist_lu,2,0)),0),1),0,2),"")</f>
        <v/>
      </c>
      <c r="G115" s="61" t="s">
        <v>84</v>
      </c>
      <c r="H115" s="74"/>
      <c r="I115" s="238" t="str">
        <f>IF(J115="","",VLOOKUP(J115,SKU!E:M,9,0))</f>
        <v/>
      </c>
      <c r="J115" s="64"/>
      <c r="K115" s="260" t="str">
        <f>IF(J115="","",VLOOKUP(J115,SKU!E:M,2,0))</f>
        <v/>
      </c>
      <c r="L115" s="239" t="str">
        <f>IF(J115="","",VLOOKUP(J115,SKU!E:M,6,0))</f>
        <v/>
      </c>
      <c r="M115" s="135" t="s">
        <v>84</v>
      </c>
      <c r="N115" s="28">
        <f t="shared" si="29"/>
        <v>0</v>
      </c>
      <c r="O115" s="20">
        <f t="shared" si="30"/>
        <v>0</v>
      </c>
      <c r="P115" s="71">
        <f t="shared" ca="1" si="35"/>
        <v>0</v>
      </c>
      <c r="Q115" s="71">
        <f>IFERROR((($H115*$L115*$N115)-($H115*$L115*$O115))/1000,0)*(1-EXACT(M115,Lookups!$A$62))*(1-EXACT(M115,Lookups!$A$63))</f>
        <v>0</v>
      </c>
      <c r="R115" s="71">
        <f t="shared" ca="1" si="36"/>
        <v>0</v>
      </c>
      <c r="S115" s="71">
        <f t="shared" ca="1" si="37"/>
        <v>0</v>
      </c>
      <c r="T115" s="71">
        <f t="shared" si="38"/>
        <v>0</v>
      </c>
      <c r="U115" s="356">
        <f t="shared" ca="1" si="39"/>
        <v>0</v>
      </c>
      <c r="V115" s="356">
        <f t="shared" ca="1" si="40"/>
        <v>0</v>
      </c>
      <c r="W115" s="356">
        <f t="shared" si="41"/>
        <v>0</v>
      </c>
      <c r="X115" s="356">
        <f t="shared" si="42"/>
        <v>0</v>
      </c>
      <c r="Y115" s="72">
        <f>IF(AV115&gt;0,"NEEDED",IFERROR(IF('Project Summary'!$C$11="NH",(VLOOKUP(AH115,Lighting_All,6,0)+AO115),(VLOOKUP(AH115,Lighting_All,4,0)+AO115)),0)*H115)</f>
        <v>0</v>
      </c>
      <c r="Z115" s="261" t="str">
        <f t="shared" ca="1" si="43"/>
        <v/>
      </c>
      <c r="AA115" s="73">
        <f t="shared" ca="1" si="28"/>
        <v>0</v>
      </c>
      <c r="AC115" s="28" t="str">
        <f ca="1">IFERROR(OFFSET(INDEX(INDIRECT(VLOOKUP($C115,Lighting_Type_Exist_lu,2,0)),MATCH(Lighting!$D115,INDIRECT(VLOOKUP($C115,Lighting_Type_Exist_lu,2,0)),0),1),0,1),"")</f>
        <v/>
      </c>
      <c r="AD115" s="7" t="str">
        <f ca="1">IFERROR(OFFSET(INDEX(INDIRECT(VLOOKUP($C115,Lighting_Type_Exist_lu,2,0)),MATCH(Lighting!$D115,INDIRECT(VLOOKUP($C115,Lighting_Type_Exist_lu,2,0)),0),1),0,3),"")</f>
        <v/>
      </c>
      <c r="AE115" s="40" t="str">
        <f ca="1">IFERROR(OFFSET(INDEX(INDIRECT(VLOOKUP($C115,Lighting_Type_Exist_lu,2,0)),MATCH(Lighting!$D115,INDIRECT(VLOOKUP($C115,Lighting_Type_Exist_lu,2,0)),0),1),0,4),"")</f>
        <v/>
      </c>
      <c r="AF115" s="262">
        <f t="shared" ca="1" si="44"/>
        <v>0</v>
      </c>
      <c r="AH115" s="263" t="str">
        <f>IF(J115="","",VLOOKUP(J115,SKU!E:M,3,0))</f>
        <v/>
      </c>
      <c r="AI115" s="263">
        <f>_xlfn.IFNA(IF('Project Summary'!$C$11="NH",VLOOKUP(AH115,Lighting_All,5,0),VLOOKUP(AH115,Lighting_All,3,0)),"")</f>
        <v>0</v>
      </c>
      <c r="AJ115" s="264" t="str">
        <f t="shared" si="31"/>
        <v>NA</v>
      </c>
      <c r="AK115" s="265">
        <f>IFERROR(VLOOKUP(J115,SKU!E:L,7,),0)</f>
        <v>0</v>
      </c>
      <c r="AL115" s="92" t="str">
        <f>IFERROR(IF(J115="","",(VLOOKUP(AH115,Lookups!A:G,7,0)*H115)),"")</f>
        <v/>
      </c>
      <c r="AM115" s="92">
        <f t="shared" ca="1" si="45"/>
        <v>0</v>
      </c>
      <c r="AN115" s="92">
        <f t="shared" ca="1" si="46"/>
        <v>0</v>
      </c>
      <c r="AO115" s="92">
        <f>(1-EXACT(G115,M115))*IFERROR(IF('Project Summary'!$C$11="NH",VLOOKUP(M115,Lighting_All,6,0),VLOOKUP(M115,Lighting_All,4,0)),0)*(Q115&gt;0)*(1-EXACT(M115,Lookups!$A$62))*(1-EXACT(M115,Lookups!$A$63))</f>
        <v>0</v>
      </c>
      <c r="AP115" s="92">
        <f t="shared" si="32"/>
        <v>0</v>
      </c>
      <c r="AQ115" s="92" t="str">
        <f t="shared" ca="1" si="47"/>
        <v/>
      </c>
      <c r="AR115" s="92" t="str">
        <f ca="1">_xlfn.IFNA(VLOOKUP(AQ115,Recycling!$S$10:$T$35,2,0),"")</f>
        <v/>
      </c>
      <c r="AS115" s="266">
        <f t="shared" si="48"/>
        <v>0</v>
      </c>
      <c r="AT115" s="92">
        <f t="shared" si="49"/>
        <v>0</v>
      </c>
      <c r="AU115" s="92">
        <f>EXACT(G115,"None")*OR(EXACT(M115,Lookups!$A$62),EXACT(M115,Lookups!$A$63))</f>
        <v>0</v>
      </c>
      <c r="AV115" s="267">
        <f t="shared" si="50"/>
        <v>0</v>
      </c>
      <c r="AW115" s="267">
        <f>IFERROR(VLOOKUP(AH115,Lookups!A:B,2,0),0)</f>
        <v>0</v>
      </c>
      <c r="AX115" s="267">
        <f t="shared" si="51"/>
        <v>0</v>
      </c>
      <c r="AY115" s="92">
        <f t="shared" ca="1" si="52"/>
        <v>0</v>
      </c>
      <c r="AZ115" s="92">
        <f t="shared" si="33"/>
        <v>0</v>
      </c>
      <c r="BA115" s="92">
        <f t="shared" si="53"/>
        <v>0.504</v>
      </c>
      <c r="BB115" s="92">
        <f t="shared" si="54"/>
        <v>0.38900000000000001</v>
      </c>
      <c r="BC115" s="92">
        <v>0.13800000000000001</v>
      </c>
      <c r="BD115" s="92">
        <v>0.13400000000000001</v>
      </c>
      <c r="BE115" s="92">
        <f t="shared" si="34"/>
        <v>0</v>
      </c>
      <c r="BF115" s="92">
        <f t="shared" si="55"/>
        <v>0</v>
      </c>
    </row>
    <row r="116" spans="1:58" x14ac:dyDescent="0.35">
      <c r="A116" s="26"/>
      <c r="B116" s="76"/>
      <c r="C116" s="59"/>
      <c r="D116" s="468"/>
      <c r="E116" s="469"/>
      <c r="F116" s="237" t="str">
        <f ca="1">IFERROR(OFFSET(INDEX(INDIRECT(VLOOKUP($C116,Lighting_Type_Exist_lu,2,0)),MATCH(Lighting!$D116,INDIRECT(VLOOKUP($C116,Lighting_Type_Exist_lu,2,0)),0),1),0,2),"")</f>
        <v/>
      </c>
      <c r="G116" s="61" t="s">
        <v>84</v>
      </c>
      <c r="H116" s="74"/>
      <c r="I116" s="238" t="str">
        <f>IF(J116="","",VLOOKUP(J116,SKU!E:M,9,0))</f>
        <v/>
      </c>
      <c r="J116" s="64"/>
      <c r="K116" s="260" t="str">
        <f>IF(J116="","",VLOOKUP(J116,SKU!E:M,2,0))</f>
        <v/>
      </c>
      <c r="L116" s="239" t="str">
        <f>IF(J116="","",VLOOKUP(J116,SKU!E:M,6,0))</f>
        <v/>
      </c>
      <c r="M116" s="135" t="s">
        <v>84</v>
      </c>
      <c r="N116" s="28">
        <f t="shared" si="29"/>
        <v>0</v>
      </c>
      <c r="O116" s="20">
        <f t="shared" si="30"/>
        <v>0</v>
      </c>
      <c r="P116" s="71">
        <f t="shared" ca="1" si="35"/>
        <v>0</v>
      </c>
      <c r="Q116" s="71">
        <f>IFERROR((($H116*$L116*$N116)-($H116*$L116*$O116))/1000,0)*(1-EXACT(M116,Lookups!$A$62))*(1-EXACT(M116,Lookups!$A$63))</f>
        <v>0</v>
      </c>
      <c r="R116" s="71">
        <f t="shared" ca="1" si="36"/>
        <v>0</v>
      </c>
      <c r="S116" s="71">
        <f t="shared" ca="1" si="37"/>
        <v>0</v>
      </c>
      <c r="T116" s="71">
        <f t="shared" si="38"/>
        <v>0</v>
      </c>
      <c r="U116" s="356">
        <f t="shared" ca="1" si="39"/>
        <v>0</v>
      </c>
      <c r="V116" s="356">
        <f t="shared" ca="1" si="40"/>
        <v>0</v>
      </c>
      <c r="W116" s="356">
        <f t="shared" si="41"/>
        <v>0</v>
      </c>
      <c r="X116" s="356">
        <f t="shared" si="42"/>
        <v>0</v>
      </c>
      <c r="Y116" s="72">
        <f>IF(AV116&gt;0,"NEEDED",IFERROR(IF('Project Summary'!$C$11="NH",(VLOOKUP(AH116,Lighting_All,6,0)+AO116),(VLOOKUP(AH116,Lighting_All,4,0)+AO116)),0)*H116)</f>
        <v>0</v>
      </c>
      <c r="Z116" s="261" t="str">
        <f t="shared" ca="1" si="43"/>
        <v/>
      </c>
      <c r="AA116" s="73">
        <f t="shared" ca="1" si="28"/>
        <v>0</v>
      </c>
      <c r="AC116" s="28" t="str">
        <f ca="1">IFERROR(OFFSET(INDEX(INDIRECT(VLOOKUP($C116,Lighting_Type_Exist_lu,2,0)),MATCH(Lighting!$D116,INDIRECT(VLOOKUP($C116,Lighting_Type_Exist_lu,2,0)),0),1),0,1),"")</f>
        <v/>
      </c>
      <c r="AD116" s="7" t="str">
        <f ca="1">IFERROR(OFFSET(INDEX(INDIRECT(VLOOKUP($C116,Lighting_Type_Exist_lu,2,0)),MATCH(Lighting!$D116,INDIRECT(VLOOKUP($C116,Lighting_Type_Exist_lu,2,0)),0),1),0,3),"")</f>
        <v/>
      </c>
      <c r="AE116" s="40" t="str">
        <f ca="1">IFERROR(OFFSET(INDEX(INDIRECT(VLOOKUP($C116,Lighting_Type_Exist_lu,2,0)),MATCH(Lighting!$D116,INDIRECT(VLOOKUP($C116,Lighting_Type_Exist_lu,2,0)),0),1),0,4),"")</f>
        <v/>
      </c>
      <c r="AF116" s="262">
        <f t="shared" ca="1" si="44"/>
        <v>0</v>
      </c>
      <c r="AH116" s="263" t="str">
        <f>IF(J116="","",VLOOKUP(J116,SKU!E:M,3,0))</f>
        <v/>
      </c>
      <c r="AI116" s="263">
        <f>_xlfn.IFNA(IF('Project Summary'!$C$11="NH",VLOOKUP(AH116,Lighting_All,5,0),VLOOKUP(AH116,Lighting_All,3,0)),"")</f>
        <v>0</v>
      </c>
      <c r="AJ116" s="264" t="str">
        <f t="shared" si="31"/>
        <v>NA</v>
      </c>
      <c r="AK116" s="265">
        <f>IFERROR(VLOOKUP(J116,SKU!E:L,7,),0)</f>
        <v>0</v>
      </c>
      <c r="AL116" s="92" t="str">
        <f>IFERROR(IF(J116="","",(VLOOKUP(AH116,Lookups!A:G,7,0)*H116)),"")</f>
        <v/>
      </c>
      <c r="AM116" s="92">
        <f t="shared" ca="1" si="45"/>
        <v>0</v>
      </c>
      <c r="AN116" s="92">
        <f t="shared" ca="1" si="46"/>
        <v>0</v>
      </c>
      <c r="AO116" s="92">
        <f>(1-EXACT(G116,M116))*IFERROR(IF('Project Summary'!$C$11="NH",VLOOKUP(M116,Lighting_All,6,0),VLOOKUP(M116,Lighting_All,4,0)),0)*(Q116&gt;0)*(1-EXACT(M116,Lookups!$A$62))*(1-EXACT(M116,Lookups!$A$63))</f>
        <v>0</v>
      </c>
      <c r="AP116" s="92">
        <f t="shared" si="32"/>
        <v>0</v>
      </c>
      <c r="AQ116" s="92" t="str">
        <f t="shared" ca="1" si="47"/>
        <v/>
      </c>
      <c r="AR116" s="92" t="str">
        <f ca="1">_xlfn.IFNA(VLOOKUP(AQ116,Recycling!$S$10:$T$35,2,0),"")</f>
        <v/>
      </c>
      <c r="AS116" s="266">
        <f t="shared" si="48"/>
        <v>0</v>
      </c>
      <c r="AT116" s="92">
        <f t="shared" si="49"/>
        <v>0</v>
      </c>
      <c r="AU116" s="92">
        <f>EXACT(G116,"None")*OR(EXACT(M116,Lookups!$A$62),EXACT(M116,Lookups!$A$63))</f>
        <v>0</v>
      </c>
      <c r="AV116" s="267">
        <f t="shared" si="50"/>
        <v>0</v>
      </c>
      <c r="AW116" s="267">
        <f>IFERROR(VLOOKUP(AH116,Lookups!A:B,2,0),0)</f>
        <v>0</v>
      </c>
      <c r="AX116" s="267">
        <f t="shared" si="51"/>
        <v>0</v>
      </c>
      <c r="AY116" s="92">
        <f t="shared" ca="1" si="52"/>
        <v>0</v>
      </c>
      <c r="AZ116" s="92">
        <f t="shared" si="33"/>
        <v>0</v>
      </c>
      <c r="BA116" s="92">
        <f t="shared" si="53"/>
        <v>0.504</v>
      </c>
      <c r="BB116" s="92">
        <f t="shared" si="54"/>
        <v>0.38900000000000001</v>
      </c>
      <c r="BC116" s="92">
        <v>0.13800000000000001</v>
      </c>
      <c r="BD116" s="92">
        <v>0.13400000000000001</v>
      </c>
      <c r="BE116" s="92">
        <f t="shared" si="34"/>
        <v>0</v>
      </c>
      <c r="BF116" s="92">
        <f t="shared" si="55"/>
        <v>0</v>
      </c>
    </row>
    <row r="117" spans="1:58" x14ac:dyDescent="0.35">
      <c r="A117" s="26"/>
      <c r="B117" s="76"/>
      <c r="C117" s="59"/>
      <c r="D117" s="468"/>
      <c r="E117" s="469"/>
      <c r="F117" s="237" t="str">
        <f ca="1">IFERROR(OFFSET(INDEX(INDIRECT(VLOOKUP($C117,Lighting_Type_Exist_lu,2,0)),MATCH(Lighting!$D117,INDIRECT(VLOOKUP($C117,Lighting_Type_Exist_lu,2,0)),0),1),0,2),"")</f>
        <v/>
      </c>
      <c r="G117" s="61" t="s">
        <v>84</v>
      </c>
      <c r="H117" s="74"/>
      <c r="I117" s="238" t="str">
        <f>IF(J117="","",VLOOKUP(J117,SKU!E:M,9,0))</f>
        <v/>
      </c>
      <c r="J117" s="64"/>
      <c r="K117" s="260" t="str">
        <f>IF(J117="","",VLOOKUP(J117,SKU!E:M,2,0))</f>
        <v/>
      </c>
      <c r="L117" s="239" t="str">
        <f>IF(J117="","",VLOOKUP(J117,SKU!E:M,6,0))</f>
        <v/>
      </c>
      <c r="M117" s="135" t="s">
        <v>84</v>
      </c>
      <c r="N117" s="28">
        <f t="shared" si="29"/>
        <v>0</v>
      </c>
      <c r="O117" s="20">
        <f t="shared" si="30"/>
        <v>0</v>
      </c>
      <c r="P117" s="71">
        <f t="shared" ca="1" si="35"/>
        <v>0</v>
      </c>
      <c r="Q117" s="71">
        <f>IFERROR((($H117*$L117*$N117)-($H117*$L117*$O117))/1000,0)*(1-EXACT(M117,Lookups!$A$62))*(1-EXACT(M117,Lookups!$A$63))</f>
        <v>0</v>
      </c>
      <c r="R117" s="71">
        <f t="shared" ca="1" si="36"/>
        <v>0</v>
      </c>
      <c r="S117" s="71">
        <f t="shared" ca="1" si="37"/>
        <v>0</v>
      </c>
      <c r="T117" s="71">
        <f t="shared" si="38"/>
        <v>0</v>
      </c>
      <c r="U117" s="356">
        <f t="shared" ca="1" si="39"/>
        <v>0</v>
      </c>
      <c r="V117" s="356">
        <f t="shared" ca="1" si="40"/>
        <v>0</v>
      </c>
      <c r="W117" s="356">
        <f t="shared" si="41"/>
        <v>0</v>
      </c>
      <c r="X117" s="356">
        <f t="shared" si="42"/>
        <v>0</v>
      </c>
      <c r="Y117" s="72">
        <f>IF(AV117&gt;0,"NEEDED",IFERROR(IF('Project Summary'!$C$11="NH",(VLOOKUP(AH117,Lighting_All,6,0)+AO117),(VLOOKUP(AH117,Lighting_All,4,0)+AO117)),0)*H117)</f>
        <v>0</v>
      </c>
      <c r="Z117" s="261" t="str">
        <f t="shared" ca="1" si="43"/>
        <v/>
      </c>
      <c r="AA117" s="73">
        <f t="shared" ca="1" si="28"/>
        <v>0</v>
      </c>
      <c r="AC117" s="28" t="str">
        <f ca="1">IFERROR(OFFSET(INDEX(INDIRECT(VLOOKUP($C117,Lighting_Type_Exist_lu,2,0)),MATCH(Lighting!$D117,INDIRECT(VLOOKUP($C117,Lighting_Type_Exist_lu,2,0)),0),1),0,1),"")</f>
        <v/>
      </c>
      <c r="AD117" s="7" t="str">
        <f ca="1">IFERROR(OFFSET(INDEX(INDIRECT(VLOOKUP($C117,Lighting_Type_Exist_lu,2,0)),MATCH(Lighting!$D117,INDIRECT(VLOOKUP($C117,Lighting_Type_Exist_lu,2,0)),0),1),0,3),"")</f>
        <v/>
      </c>
      <c r="AE117" s="40" t="str">
        <f ca="1">IFERROR(OFFSET(INDEX(INDIRECT(VLOOKUP($C117,Lighting_Type_Exist_lu,2,0)),MATCH(Lighting!$D117,INDIRECT(VLOOKUP($C117,Lighting_Type_Exist_lu,2,0)),0),1),0,4),"")</f>
        <v/>
      </c>
      <c r="AF117" s="262">
        <f t="shared" ca="1" si="44"/>
        <v>0</v>
      </c>
      <c r="AH117" s="263" t="str">
        <f>IF(J117="","",VLOOKUP(J117,SKU!E:M,3,0))</f>
        <v/>
      </c>
      <c r="AI117" s="263">
        <f>_xlfn.IFNA(IF('Project Summary'!$C$11="NH",VLOOKUP(AH117,Lighting_All,5,0),VLOOKUP(AH117,Lighting_All,3,0)),"")</f>
        <v>0</v>
      </c>
      <c r="AJ117" s="264" t="str">
        <f t="shared" si="31"/>
        <v>NA</v>
      </c>
      <c r="AK117" s="265">
        <f>IFERROR(VLOOKUP(J117,SKU!E:L,7,),0)</f>
        <v>0</v>
      </c>
      <c r="AL117" s="92" t="str">
        <f>IFERROR(IF(J117="","",(VLOOKUP(AH117,Lookups!A:G,7,0)*H117)),"")</f>
        <v/>
      </c>
      <c r="AM117" s="92">
        <f t="shared" ca="1" si="45"/>
        <v>0</v>
      </c>
      <c r="AN117" s="92">
        <f t="shared" ca="1" si="46"/>
        <v>0</v>
      </c>
      <c r="AO117" s="92">
        <f>(1-EXACT(G117,M117))*IFERROR(IF('Project Summary'!$C$11="NH",VLOOKUP(M117,Lighting_All,6,0),VLOOKUP(M117,Lighting_All,4,0)),0)*(Q117&gt;0)*(1-EXACT(M117,Lookups!$A$62))*(1-EXACT(M117,Lookups!$A$63))</f>
        <v>0</v>
      </c>
      <c r="AP117" s="92">
        <f t="shared" si="32"/>
        <v>0</v>
      </c>
      <c r="AQ117" s="92" t="str">
        <f t="shared" ca="1" si="47"/>
        <v/>
      </c>
      <c r="AR117" s="92" t="str">
        <f ca="1">_xlfn.IFNA(VLOOKUP(AQ117,Recycling!$S$10:$T$35,2,0),"")</f>
        <v/>
      </c>
      <c r="AS117" s="266">
        <f t="shared" si="48"/>
        <v>0</v>
      </c>
      <c r="AT117" s="92">
        <f t="shared" si="49"/>
        <v>0</v>
      </c>
      <c r="AU117" s="92">
        <f>EXACT(G117,"None")*OR(EXACT(M117,Lookups!$A$62),EXACT(M117,Lookups!$A$63))</f>
        <v>0</v>
      </c>
      <c r="AV117" s="267">
        <f t="shared" si="50"/>
        <v>0</v>
      </c>
      <c r="AW117" s="267">
        <f>IFERROR(VLOOKUP(AH117,Lookups!A:B,2,0),0)</f>
        <v>0</v>
      </c>
      <c r="AX117" s="267">
        <f t="shared" si="51"/>
        <v>0</v>
      </c>
      <c r="AY117" s="92">
        <f t="shared" ca="1" si="52"/>
        <v>0</v>
      </c>
      <c r="AZ117" s="92">
        <f t="shared" si="33"/>
        <v>0</v>
      </c>
      <c r="BA117" s="92">
        <f t="shared" si="53"/>
        <v>0.504</v>
      </c>
      <c r="BB117" s="92">
        <f t="shared" si="54"/>
        <v>0.38900000000000001</v>
      </c>
      <c r="BC117" s="92">
        <v>0.13800000000000001</v>
      </c>
      <c r="BD117" s="92">
        <v>0.13400000000000001</v>
      </c>
      <c r="BE117" s="92">
        <f t="shared" si="34"/>
        <v>0</v>
      </c>
      <c r="BF117" s="92">
        <f t="shared" si="55"/>
        <v>0</v>
      </c>
    </row>
    <row r="118" spans="1:58" x14ac:dyDescent="0.35">
      <c r="A118" s="26"/>
      <c r="B118" s="76"/>
      <c r="C118" s="59"/>
      <c r="D118" s="468"/>
      <c r="E118" s="469"/>
      <c r="F118" s="237" t="str">
        <f ca="1">IFERROR(OFFSET(INDEX(INDIRECT(VLOOKUP($C118,Lighting_Type_Exist_lu,2,0)),MATCH(Lighting!$D118,INDIRECT(VLOOKUP($C118,Lighting_Type_Exist_lu,2,0)),0),1),0,2),"")</f>
        <v/>
      </c>
      <c r="G118" s="61" t="s">
        <v>84</v>
      </c>
      <c r="H118" s="74"/>
      <c r="I118" s="238" t="str">
        <f>IF(J118="","",VLOOKUP(J118,SKU!E:M,9,0))</f>
        <v/>
      </c>
      <c r="J118" s="64"/>
      <c r="K118" s="260" t="str">
        <f>IF(J118="","",VLOOKUP(J118,SKU!E:M,2,0))</f>
        <v/>
      </c>
      <c r="L118" s="239" t="str">
        <f>IF(J118="","",VLOOKUP(J118,SKU!E:M,6,0))</f>
        <v/>
      </c>
      <c r="M118" s="135" t="s">
        <v>84</v>
      </c>
      <c r="N118" s="28">
        <f t="shared" si="29"/>
        <v>0</v>
      </c>
      <c r="O118" s="20">
        <f t="shared" si="30"/>
        <v>0</v>
      </c>
      <c r="P118" s="71">
        <f t="shared" ca="1" si="35"/>
        <v>0</v>
      </c>
      <c r="Q118" s="71">
        <f>IFERROR((($H118*$L118*$N118)-($H118*$L118*$O118))/1000,0)*(1-EXACT(M118,Lookups!$A$62))*(1-EXACT(M118,Lookups!$A$63))</f>
        <v>0</v>
      </c>
      <c r="R118" s="71">
        <f t="shared" ca="1" si="36"/>
        <v>0</v>
      </c>
      <c r="S118" s="71">
        <f t="shared" ca="1" si="37"/>
        <v>0</v>
      </c>
      <c r="T118" s="71">
        <f t="shared" si="38"/>
        <v>0</v>
      </c>
      <c r="U118" s="356">
        <f t="shared" ca="1" si="39"/>
        <v>0</v>
      </c>
      <c r="V118" s="356">
        <f t="shared" ca="1" si="40"/>
        <v>0</v>
      </c>
      <c r="W118" s="356">
        <f t="shared" si="41"/>
        <v>0</v>
      </c>
      <c r="X118" s="356">
        <f t="shared" si="42"/>
        <v>0</v>
      </c>
      <c r="Y118" s="72">
        <f>IF(AV118&gt;0,"NEEDED",IFERROR(IF('Project Summary'!$C$11="NH",(VLOOKUP(AH118,Lighting_All,6,0)+AO118),(VLOOKUP(AH118,Lighting_All,4,0)+AO118)),0)*H118)</f>
        <v>0</v>
      </c>
      <c r="Z118" s="261" t="str">
        <f t="shared" ca="1" si="43"/>
        <v/>
      </c>
      <c r="AA118" s="73">
        <f t="shared" ca="1" si="28"/>
        <v>0</v>
      </c>
      <c r="AC118" s="28" t="str">
        <f ca="1">IFERROR(OFFSET(INDEX(INDIRECT(VLOOKUP($C118,Lighting_Type_Exist_lu,2,0)),MATCH(Lighting!$D118,INDIRECT(VLOOKUP($C118,Lighting_Type_Exist_lu,2,0)),0),1),0,1),"")</f>
        <v/>
      </c>
      <c r="AD118" s="7" t="str">
        <f ca="1">IFERROR(OFFSET(INDEX(INDIRECT(VLOOKUP($C118,Lighting_Type_Exist_lu,2,0)),MATCH(Lighting!$D118,INDIRECT(VLOOKUP($C118,Lighting_Type_Exist_lu,2,0)),0),1),0,3),"")</f>
        <v/>
      </c>
      <c r="AE118" s="40" t="str">
        <f ca="1">IFERROR(OFFSET(INDEX(INDIRECT(VLOOKUP($C118,Lighting_Type_Exist_lu,2,0)),MATCH(Lighting!$D118,INDIRECT(VLOOKUP($C118,Lighting_Type_Exist_lu,2,0)),0),1),0,4),"")</f>
        <v/>
      </c>
      <c r="AF118" s="262">
        <f t="shared" ca="1" si="44"/>
        <v>0</v>
      </c>
      <c r="AH118" s="263" t="str">
        <f>IF(J118="","",VLOOKUP(J118,SKU!E:M,3,0))</f>
        <v/>
      </c>
      <c r="AI118" s="263">
        <f>_xlfn.IFNA(IF('Project Summary'!$C$11="NH",VLOOKUP(AH118,Lighting_All,5,0),VLOOKUP(AH118,Lighting_All,3,0)),"")</f>
        <v>0</v>
      </c>
      <c r="AJ118" s="264" t="str">
        <f t="shared" si="31"/>
        <v>NA</v>
      </c>
      <c r="AK118" s="265">
        <f>IFERROR(VLOOKUP(J118,SKU!E:L,7,),0)</f>
        <v>0</v>
      </c>
      <c r="AL118" s="92" t="str">
        <f>IFERROR(IF(J118="","",(VLOOKUP(AH118,Lookups!A:G,7,0)*H118)),"")</f>
        <v/>
      </c>
      <c r="AM118" s="92">
        <f t="shared" ca="1" si="45"/>
        <v>0</v>
      </c>
      <c r="AN118" s="92">
        <f t="shared" ca="1" si="46"/>
        <v>0</v>
      </c>
      <c r="AO118" s="92">
        <f>(1-EXACT(G118,M118))*IFERROR(IF('Project Summary'!$C$11="NH",VLOOKUP(M118,Lighting_All,6,0),VLOOKUP(M118,Lighting_All,4,0)),0)*(Q118&gt;0)*(1-EXACT(M118,Lookups!$A$62))*(1-EXACT(M118,Lookups!$A$63))</f>
        <v>0</v>
      </c>
      <c r="AP118" s="92">
        <f t="shared" si="32"/>
        <v>0</v>
      </c>
      <c r="AQ118" s="92" t="str">
        <f t="shared" ca="1" si="47"/>
        <v/>
      </c>
      <c r="AR118" s="92" t="str">
        <f ca="1">_xlfn.IFNA(VLOOKUP(AQ118,Recycling!$S$10:$T$35,2,0),"")</f>
        <v/>
      </c>
      <c r="AS118" s="266">
        <f t="shared" si="48"/>
        <v>0</v>
      </c>
      <c r="AT118" s="92">
        <f t="shared" si="49"/>
        <v>0</v>
      </c>
      <c r="AU118" s="92">
        <f>EXACT(G118,"None")*OR(EXACT(M118,Lookups!$A$62),EXACT(M118,Lookups!$A$63))</f>
        <v>0</v>
      </c>
      <c r="AV118" s="267">
        <f t="shared" si="50"/>
        <v>0</v>
      </c>
      <c r="AW118" s="267">
        <f>IFERROR(VLOOKUP(AH118,Lookups!A:B,2,0),0)</f>
        <v>0</v>
      </c>
      <c r="AX118" s="267">
        <f t="shared" si="51"/>
        <v>0</v>
      </c>
      <c r="AY118" s="92">
        <f t="shared" ca="1" si="52"/>
        <v>0</v>
      </c>
      <c r="AZ118" s="92">
        <f t="shared" si="33"/>
        <v>0</v>
      </c>
      <c r="BA118" s="92">
        <f t="shared" si="53"/>
        <v>0.504</v>
      </c>
      <c r="BB118" s="92">
        <f t="shared" si="54"/>
        <v>0.38900000000000001</v>
      </c>
      <c r="BC118" s="92">
        <v>0.13800000000000001</v>
      </c>
      <c r="BD118" s="92">
        <v>0.13400000000000001</v>
      </c>
      <c r="BE118" s="92">
        <f t="shared" si="34"/>
        <v>0</v>
      </c>
      <c r="BF118" s="92">
        <f t="shared" si="55"/>
        <v>0</v>
      </c>
    </row>
    <row r="119" spans="1:58" x14ac:dyDescent="0.35">
      <c r="A119" s="26"/>
      <c r="B119" s="76"/>
      <c r="C119" s="59"/>
      <c r="D119" s="468"/>
      <c r="E119" s="469"/>
      <c r="F119" s="237" t="str">
        <f ca="1">IFERROR(OFFSET(INDEX(INDIRECT(VLOOKUP($C119,Lighting_Type_Exist_lu,2,0)),MATCH(Lighting!$D119,INDIRECT(VLOOKUP($C119,Lighting_Type_Exist_lu,2,0)),0),1),0,2),"")</f>
        <v/>
      </c>
      <c r="G119" s="61" t="s">
        <v>84</v>
      </c>
      <c r="H119" s="74"/>
      <c r="I119" s="238" t="str">
        <f>IF(J119="","",VLOOKUP(J119,SKU!E:M,9,0))</f>
        <v/>
      </c>
      <c r="J119" s="64"/>
      <c r="K119" s="260" t="str">
        <f>IF(J119="","",VLOOKUP(J119,SKU!E:M,2,0))</f>
        <v/>
      </c>
      <c r="L119" s="239" t="str">
        <f>IF(J119="","",VLOOKUP(J119,SKU!E:M,6,0))</f>
        <v/>
      </c>
      <c r="M119" s="135" t="s">
        <v>84</v>
      </c>
      <c r="N119" s="28">
        <f t="shared" si="29"/>
        <v>0</v>
      </c>
      <c r="O119" s="20">
        <f t="shared" si="30"/>
        <v>0</v>
      </c>
      <c r="P119" s="71">
        <f t="shared" ca="1" si="35"/>
        <v>0</v>
      </c>
      <c r="Q119" s="71">
        <f>IFERROR((($H119*$L119*$N119)-($H119*$L119*$O119))/1000,0)*(1-EXACT(M119,Lookups!$A$62))*(1-EXACT(M119,Lookups!$A$63))</f>
        <v>0</v>
      </c>
      <c r="R119" s="71">
        <f t="shared" ca="1" si="36"/>
        <v>0</v>
      </c>
      <c r="S119" s="71">
        <f t="shared" ca="1" si="37"/>
        <v>0</v>
      </c>
      <c r="T119" s="71">
        <f t="shared" si="38"/>
        <v>0</v>
      </c>
      <c r="U119" s="356">
        <f t="shared" ca="1" si="39"/>
        <v>0</v>
      </c>
      <c r="V119" s="356">
        <f t="shared" ca="1" si="40"/>
        <v>0</v>
      </c>
      <c r="W119" s="356">
        <f t="shared" si="41"/>
        <v>0</v>
      </c>
      <c r="X119" s="356">
        <f t="shared" si="42"/>
        <v>0</v>
      </c>
      <c r="Y119" s="72">
        <f>IF(AV119&gt;0,"NEEDED",IFERROR(IF('Project Summary'!$C$11="NH",(VLOOKUP(AH119,Lighting_All,6,0)+AO119),(VLOOKUP(AH119,Lighting_All,4,0)+AO119)),0)*H119)</f>
        <v>0</v>
      </c>
      <c r="Z119" s="261" t="str">
        <f t="shared" ca="1" si="43"/>
        <v/>
      </c>
      <c r="AA119" s="73">
        <f t="shared" ca="1" si="28"/>
        <v>0</v>
      </c>
      <c r="AC119" s="28" t="str">
        <f ca="1">IFERROR(OFFSET(INDEX(INDIRECT(VLOOKUP($C119,Lighting_Type_Exist_lu,2,0)),MATCH(Lighting!$D119,INDIRECT(VLOOKUP($C119,Lighting_Type_Exist_lu,2,0)),0),1),0,1),"")</f>
        <v/>
      </c>
      <c r="AD119" s="7" t="str">
        <f ca="1">IFERROR(OFFSET(INDEX(INDIRECT(VLOOKUP($C119,Lighting_Type_Exist_lu,2,0)),MATCH(Lighting!$D119,INDIRECT(VLOOKUP($C119,Lighting_Type_Exist_lu,2,0)),0),1),0,3),"")</f>
        <v/>
      </c>
      <c r="AE119" s="40" t="str">
        <f ca="1">IFERROR(OFFSET(INDEX(INDIRECT(VLOOKUP($C119,Lighting_Type_Exist_lu,2,0)),MATCH(Lighting!$D119,INDIRECT(VLOOKUP($C119,Lighting_Type_Exist_lu,2,0)),0),1),0,4),"")</f>
        <v/>
      </c>
      <c r="AF119" s="262">
        <f t="shared" ca="1" si="44"/>
        <v>0</v>
      </c>
      <c r="AH119" s="263" t="str">
        <f>IF(J119="","",VLOOKUP(J119,SKU!E:M,3,0))</f>
        <v/>
      </c>
      <c r="AI119" s="263">
        <f>_xlfn.IFNA(IF('Project Summary'!$C$11="NH",VLOOKUP(AH119,Lighting_All,5,0),VLOOKUP(AH119,Lighting_All,3,0)),"")</f>
        <v>0</v>
      </c>
      <c r="AJ119" s="264" t="str">
        <f t="shared" si="31"/>
        <v>NA</v>
      </c>
      <c r="AK119" s="265">
        <f>IFERROR(VLOOKUP(J119,SKU!E:L,7,),0)</f>
        <v>0</v>
      </c>
      <c r="AL119" s="92" t="str">
        <f>IFERROR(IF(J119="","",(VLOOKUP(AH119,Lookups!A:G,7,0)*H119)),"")</f>
        <v/>
      </c>
      <c r="AM119" s="92">
        <f t="shared" ca="1" si="45"/>
        <v>0</v>
      </c>
      <c r="AN119" s="92">
        <f t="shared" ca="1" si="46"/>
        <v>0</v>
      </c>
      <c r="AO119" s="92">
        <f>(1-EXACT(G119,M119))*IFERROR(IF('Project Summary'!$C$11="NH",VLOOKUP(M119,Lighting_All,6,0),VLOOKUP(M119,Lighting_All,4,0)),0)*(Q119&gt;0)*(1-EXACT(M119,Lookups!$A$62))*(1-EXACT(M119,Lookups!$A$63))</f>
        <v>0</v>
      </c>
      <c r="AP119" s="92">
        <f t="shared" si="32"/>
        <v>0</v>
      </c>
      <c r="AQ119" s="92" t="str">
        <f t="shared" ca="1" si="47"/>
        <v/>
      </c>
      <c r="AR119" s="92" t="str">
        <f ca="1">_xlfn.IFNA(VLOOKUP(AQ119,Recycling!$S$10:$T$35,2,0),"")</f>
        <v/>
      </c>
      <c r="AS119" s="266">
        <f t="shared" si="48"/>
        <v>0</v>
      </c>
      <c r="AT119" s="92">
        <f t="shared" si="49"/>
        <v>0</v>
      </c>
      <c r="AU119" s="92">
        <f>EXACT(G119,"None")*OR(EXACT(M119,Lookups!$A$62),EXACT(M119,Lookups!$A$63))</f>
        <v>0</v>
      </c>
      <c r="AV119" s="267">
        <f t="shared" si="50"/>
        <v>0</v>
      </c>
      <c r="AW119" s="267">
        <f>IFERROR(VLOOKUP(AH119,Lookups!A:B,2,0),0)</f>
        <v>0</v>
      </c>
      <c r="AX119" s="267">
        <f t="shared" si="51"/>
        <v>0</v>
      </c>
      <c r="AY119" s="92">
        <f t="shared" ca="1" si="52"/>
        <v>0</v>
      </c>
      <c r="AZ119" s="92">
        <f t="shared" si="33"/>
        <v>0</v>
      </c>
      <c r="BA119" s="92">
        <f t="shared" si="53"/>
        <v>0.504</v>
      </c>
      <c r="BB119" s="92">
        <f t="shared" si="54"/>
        <v>0.38900000000000001</v>
      </c>
      <c r="BC119" s="92">
        <v>0.13800000000000001</v>
      </c>
      <c r="BD119" s="92">
        <v>0.13400000000000001</v>
      </c>
      <c r="BE119" s="92">
        <f t="shared" si="34"/>
        <v>0</v>
      </c>
      <c r="BF119" s="92">
        <f t="shared" si="55"/>
        <v>0</v>
      </c>
    </row>
    <row r="120" spans="1:58" x14ac:dyDescent="0.35">
      <c r="A120" s="26"/>
      <c r="B120" s="76"/>
      <c r="C120" s="59"/>
      <c r="D120" s="468"/>
      <c r="E120" s="469"/>
      <c r="F120" s="237" t="str">
        <f ca="1">IFERROR(OFFSET(INDEX(INDIRECT(VLOOKUP($C120,Lighting_Type_Exist_lu,2,0)),MATCH(Lighting!$D120,INDIRECT(VLOOKUP($C120,Lighting_Type_Exist_lu,2,0)),0),1),0,2),"")</f>
        <v/>
      </c>
      <c r="G120" s="61" t="s">
        <v>84</v>
      </c>
      <c r="H120" s="74"/>
      <c r="I120" s="238" t="str">
        <f>IF(J120="","",VLOOKUP(J120,SKU!E:M,9,0))</f>
        <v/>
      </c>
      <c r="J120" s="64"/>
      <c r="K120" s="260" t="str">
        <f>IF(J120="","",VLOOKUP(J120,SKU!E:M,2,0))</f>
        <v/>
      </c>
      <c r="L120" s="239" t="str">
        <f>IF(J120="","",VLOOKUP(J120,SKU!E:M,6,0))</f>
        <v/>
      </c>
      <c r="M120" s="135" t="s">
        <v>84</v>
      </c>
      <c r="N120" s="28">
        <f t="shared" si="29"/>
        <v>0</v>
      </c>
      <c r="O120" s="20">
        <f t="shared" si="30"/>
        <v>0</v>
      </c>
      <c r="P120" s="71">
        <f t="shared" ca="1" si="35"/>
        <v>0</v>
      </c>
      <c r="Q120" s="71">
        <f>IFERROR((($H120*$L120*$N120)-($H120*$L120*$O120))/1000,0)*(1-EXACT(M120,Lookups!$A$62))*(1-EXACT(M120,Lookups!$A$63))</f>
        <v>0</v>
      </c>
      <c r="R120" s="71">
        <f t="shared" ca="1" si="36"/>
        <v>0</v>
      </c>
      <c r="S120" s="71">
        <f t="shared" ca="1" si="37"/>
        <v>0</v>
      </c>
      <c r="T120" s="71">
        <f t="shared" si="38"/>
        <v>0</v>
      </c>
      <c r="U120" s="356">
        <f t="shared" ca="1" si="39"/>
        <v>0</v>
      </c>
      <c r="V120" s="356">
        <f t="shared" ca="1" si="40"/>
        <v>0</v>
      </c>
      <c r="W120" s="356">
        <f t="shared" si="41"/>
        <v>0</v>
      </c>
      <c r="X120" s="356">
        <f t="shared" si="42"/>
        <v>0</v>
      </c>
      <c r="Y120" s="72">
        <f>IF(AV120&gt;0,"NEEDED",IFERROR(IF('Project Summary'!$C$11="NH",(VLOOKUP(AH120,Lighting_All,6,0)+AO120),(VLOOKUP(AH120,Lighting_All,4,0)+AO120)),0)*H120)</f>
        <v>0</v>
      </c>
      <c r="Z120" s="261" t="str">
        <f t="shared" ca="1" si="43"/>
        <v/>
      </c>
      <c r="AA120" s="73">
        <f t="shared" ca="1" si="28"/>
        <v>0</v>
      </c>
      <c r="AC120" s="28" t="str">
        <f ca="1">IFERROR(OFFSET(INDEX(INDIRECT(VLOOKUP($C120,Lighting_Type_Exist_lu,2,0)),MATCH(Lighting!$D120,INDIRECT(VLOOKUP($C120,Lighting_Type_Exist_lu,2,0)),0),1),0,1),"")</f>
        <v/>
      </c>
      <c r="AD120" s="7" t="str">
        <f ca="1">IFERROR(OFFSET(INDEX(INDIRECT(VLOOKUP($C120,Lighting_Type_Exist_lu,2,0)),MATCH(Lighting!$D120,INDIRECT(VLOOKUP($C120,Lighting_Type_Exist_lu,2,0)),0),1),0,3),"")</f>
        <v/>
      </c>
      <c r="AE120" s="40" t="str">
        <f ca="1">IFERROR(OFFSET(INDEX(INDIRECT(VLOOKUP($C120,Lighting_Type_Exist_lu,2,0)),MATCH(Lighting!$D120,INDIRECT(VLOOKUP($C120,Lighting_Type_Exist_lu,2,0)),0),1),0,4),"")</f>
        <v/>
      </c>
      <c r="AF120" s="262">
        <f t="shared" ca="1" si="44"/>
        <v>0</v>
      </c>
      <c r="AH120" s="263" t="str">
        <f>IF(J120="","",VLOOKUP(J120,SKU!E:M,3,0))</f>
        <v/>
      </c>
      <c r="AI120" s="263">
        <f>_xlfn.IFNA(IF('Project Summary'!$C$11="NH",VLOOKUP(AH120,Lighting_All,5,0),VLOOKUP(AH120,Lighting_All,3,0)),"")</f>
        <v>0</v>
      </c>
      <c r="AJ120" s="264" t="str">
        <f t="shared" si="31"/>
        <v>NA</v>
      </c>
      <c r="AK120" s="265">
        <f>IFERROR(VLOOKUP(J120,SKU!E:L,7,),0)</f>
        <v>0</v>
      </c>
      <c r="AL120" s="92" t="str">
        <f>IFERROR(IF(J120="","",(VLOOKUP(AH120,Lookups!A:G,7,0)*H120)),"")</f>
        <v/>
      </c>
      <c r="AM120" s="92">
        <f t="shared" ca="1" si="45"/>
        <v>0</v>
      </c>
      <c r="AN120" s="92">
        <f t="shared" ca="1" si="46"/>
        <v>0</v>
      </c>
      <c r="AO120" s="92">
        <f>(1-EXACT(G120,M120))*IFERROR(IF('Project Summary'!$C$11="NH",VLOOKUP(M120,Lighting_All,6,0),VLOOKUP(M120,Lighting_All,4,0)),0)*(Q120&gt;0)*(1-EXACT(M120,Lookups!$A$62))*(1-EXACT(M120,Lookups!$A$63))</f>
        <v>0</v>
      </c>
      <c r="AP120" s="92">
        <f t="shared" si="32"/>
        <v>0</v>
      </c>
      <c r="AQ120" s="92" t="str">
        <f t="shared" ca="1" si="47"/>
        <v/>
      </c>
      <c r="AR120" s="92" t="str">
        <f ca="1">_xlfn.IFNA(VLOOKUP(AQ120,Recycling!$S$10:$T$35,2,0),"")</f>
        <v/>
      </c>
      <c r="AS120" s="266">
        <f t="shared" si="48"/>
        <v>0</v>
      </c>
      <c r="AT120" s="92">
        <f t="shared" si="49"/>
        <v>0</v>
      </c>
      <c r="AU120" s="92">
        <f>EXACT(G120,"None")*OR(EXACT(M120,Lookups!$A$62),EXACT(M120,Lookups!$A$63))</f>
        <v>0</v>
      </c>
      <c r="AV120" s="267">
        <f t="shared" si="50"/>
        <v>0</v>
      </c>
      <c r="AW120" s="267">
        <f>IFERROR(VLOOKUP(AH120,Lookups!A:B,2,0),0)</f>
        <v>0</v>
      </c>
      <c r="AX120" s="267">
        <f t="shared" si="51"/>
        <v>0</v>
      </c>
      <c r="AY120" s="92">
        <f t="shared" ca="1" si="52"/>
        <v>0</v>
      </c>
      <c r="AZ120" s="92">
        <f t="shared" si="33"/>
        <v>0</v>
      </c>
      <c r="BA120" s="92">
        <f t="shared" si="53"/>
        <v>0.504</v>
      </c>
      <c r="BB120" s="92">
        <f t="shared" si="54"/>
        <v>0.38900000000000001</v>
      </c>
      <c r="BC120" s="92">
        <v>0.13800000000000001</v>
      </c>
      <c r="BD120" s="92">
        <v>0.13400000000000001</v>
      </c>
      <c r="BE120" s="92">
        <f t="shared" si="34"/>
        <v>0</v>
      </c>
      <c r="BF120" s="92">
        <f t="shared" si="55"/>
        <v>0</v>
      </c>
    </row>
    <row r="121" spans="1:58" x14ac:dyDescent="0.35">
      <c r="A121" s="26"/>
      <c r="B121" s="76"/>
      <c r="C121" s="59"/>
      <c r="D121" s="468"/>
      <c r="E121" s="469"/>
      <c r="F121" s="237" t="str">
        <f ca="1">IFERROR(OFFSET(INDEX(INDIRECT(VLOOKUP($C121,Lighting_Type_Exist_lu,2,0)),MATCH(Lighting!$D121,INDIRECT(VLOOKUP($C121,Lighting_Type_Exist_lu,2,0)),0),1),0,2),"")</f>
        <v/>
      </c>
      <c r="G121" s="61" t="s">
        <v>84</v>
      </c>
      <c r="H121" s="74"/>
      <c r="I121" s="238" t="str">
        <f>IF(J121="","",VLOOKUP(J121,SKU!E:M,9,0))</f>
        <v/>
      </c>
      <c r="J121" s="64"/>
      <c r="K121" s="260" t="str">
        <f>IF(J121="","",VLOOKUP(J121,SKU!E:M,2,0))</f>
        <v/>
      </c>
      <c r="L121" s="239" t="str">
        <f>IF(J121="","",VLOOKUP(J121,SKU!E:M,6,0))</f>
        <v/>
      </c>
      <c r="M121" s="135" t="s">
        <v>84</v>
      </c>
      <c r="N121" s="28">
        <f t="shared" si="29"/>
        <v>0</v>
      </c>
      <c r="O121" s="20">
        <f t="shared" si="30"/>
        <v>0</v>
      </c>
      <c r="P121" s="71">
        <f t="shared" ca="1" si="35"/>
        <v>0</v>
      </c>
      <c r="Q121" s="71">
        <f>IFERROR((($H121*$L121*$N121)-($H121*$L121*$O121))/1000,0)*(1-EXACT(M121,Lookups!$A$62))*(1-EXACT(M121,Lookups!$A$63))</f>
        <v>0</v>
      </c>
      <c r="R121" s="71">
        <f t="shared" ca="1" si="36"/>
        <v>0</v>
      </c>
      <c r="S121" s="71">
        <f t="shared" ca="1" si="37"/>
        <v>0</v>
      </c>
      <c r="T121" s="71">
        <f t="shared" si="38"/>
        <v>0</v>
      </c>
      <c r="U121" s="356">
        <f t="shared" ca="1" si="39"/>
        <v>0</v>
      </c>
      <c r="V121" s="356">
        <f t="shared" ca="1" si="40"/>
        <v>0</v>
      </c>
      <c r="W121" s="356">
        <f t="shared" si="41"/>
        <v>0</v>
      </c>
      <c r="X121" s="356">
        <f t="shared" si="42"/>
        <v>0</v>
      </c>
      <c r="Y121" s="72">
        <f>IF(AV121&gt;0,"NEEDED",IFERROR(IF('Project Summary'!$C$11="NH",(VLOOKUP(AH121,Lighting_All,6,0)+AO121),(VLOOKUP(AH121,Lighting_All,4,0)+AO121)),0)*H121)</f>
        <v>0</v>
      </c>
      <c r="Z121" s="261" t="str">
        <f t="shared" ca="1" si="43"/>
        <v/>
      </c>
      <c r="AA121" s="73">
        <f t="shared" ca="1" si="28"/>
        <v>0</v>
      </c>
      <c r="AC121" s="28" t="str">
        <f ca="1">IFERROR(OFFSET(INDEX(INDIRECT(VLOOKUP($C121,Lighting_Type_Exist_lu,2,0)),MATCH(Lighting!$D121,INDIRECT(VLOOKUP($C121,Lighting_Type_Exist_lu,2,0)),0),1),0,1),"")</f>
        <v/>
      </c>
      <c r="AD121" s="7" t="str">
        <f ca="1">IFERROR(OFFSET(INDEX(INDIRECT(VLOOKUP($C121,Lighting_Type_Exist_lu,2,0)),MATCH(Lighting!$D121,INDIRECT(VLOOKUP($C121,Lighting_Type_Exist_lu,2,0)),0),1),0,3),"")</f>
        <v/>
      </c>
      <c r="AE121" s="40" t="str">
        <f ca="1">IFERROR(OFFSET(INDEX(INDIRECT(VLOOKUP($C121,Lighting_Type_Exist_lu,2,0)),MATCH(Lighting!$D121,INDIRECT(VLOOKUP($C121,Lighting_Type_Exist_lu,2,0)),0),1),0,4),"")</f>
        <v/>
      </c>
      <c r="AF121" s="262">
        <f t="shared" ca="1" si="44"/>
        <v>0</v>
      </c>
      <c r="AH121" s="263" t="str">
        <f>IF(J121="","",VLOOKUP(J121,SKU!E:M,3,0))</f>
        <v/>
      </c>
      <c r="AI121" s="263">
        <f>_xlfn.IFNA(IF('Project Summary'!$C$11="NH",VLOOKUP(AH121,Lighting_All,5,0),VLOOKUP(AH121,Lighting_All,3,0)),"")</f>
        <v>0</v>
      </c>
      <c r="AJ121" s="264" t="str">
        <f t="shared" si="31"/>
        <v>NA</v>
      </c>
      <c r="AK121" s="265">
        <f>IFERROR(VLOOKUP(J121,SKU!E:L,7,),0)</f>
        <v>0</v>
      </c>
      <c r="AL121" s="92" t="str">
        <f>IFERROR(IF(J121="","",(VLOOKUP(AH121,Lookups!A:G,7,0)*H121)),"")</f>
        <v/>
      </c>
      <c r="AM121" s="92">
        <f t="shared" ca="1" si="45"/>
        <v>0</v>
      </c>
      <c r="AN121" s="92">
        <f t="shared" ca="1" si="46"/>
        <v>0</v>
      </c>
      <c r="AO121" s="92">
        <f>(1-EXACT(G121,M121))*IFERROR(IF('Project Summary'!$C$11="NH",VLOOKUP(M121,Lighting_All,6,0),VLOOKUP(M121,Lighting_All,4,0)),0)*(Q121&gt;0)*(1-EXACT(M121,Lookups!$A$62))*(1-EXACT(M121,Lookups!$A$63))</f>
        <v>0</v>
      </c>
      <c r="AP121" s="92">
        <f t="shared" si="32"/>
        <v>0</v>
      </c>
      <c r="AQ121" s="92" t="str">
        <f t="shared" ca="1" si="47"/>
        <v/>
      </c>
      <c r="AR121" s="92" t="str">
        <f ca="1">_xlfn.IFNA(VLOOKUP(AQ121,Recycling!$S$10:$T$35,2,0),"")</f>
        <v/>
      </c>
      <c r="AS121" s="266">
        <f t="shared" si="48"/>
        <v>0</v>
      </c>
      <c r="AT121" s="92">
        <f t="shared" si="49"/>
        <v>0</v>
      </c>
      <c r="AU121" s="92">
        <f>EXACT(G121,"None")*OR(EXACT(M121,Lookups!$A$62),EXACT(M121,Lookups!$A$63))</f>
        <v>0</v>
      </c>
      <c r="AV121" s="267">
        <f t="shared" si="50"/>
        <v>0</v>
      </c>
      <c r="AW121" s="267">
        <f>IFERROR(VLOOKUP(AH121,Lookups!A:B,2,0),0)</f>
        <v>0</v>
      </c>
      <c r="AX121" s="267">
        <f t="shared" si="51"/>
        <v>0</v>
      </c>
      <c r="AY121" s="92">
        <f t="shared" ca="1" si="52"/>
        <v>0</v>
      </c>
      <c r="AZ121" s="92">
        <f t="shared" si="33"/>
        <v>0</v>
      </c>
      <c r="BA121" s="92">
        <f t="shared" si="53"/>
        <v>0.504</v>
      </c>
      <c r="BB121" s="92">
        <f t="shared" si="54"/>
        <v>0.38900000000000001</v>
      </c>
      <c r="BC121" s="92">
        <v>0.13800000000000001</v>
      </c>
      <c r="BD121" s="92">
        <v>0.13400000000000001</v>
      </c>
      <c r="BE121" s="92">
        <f t="shared" si="34"/>
        <v>0</v>
      </c>
      <c r="BF121" s="92">
        <f t="shared" si="55"/>
        <v>0</v>
      </c>
    </row>
    <row r="122" spans="1:58" x14ac:dyDescent="0.35">
      <c r="A122" s="26"/>
      <c r="B122" s="76"/>
      <c r="C122" s="59"/>
      <c r="D122" s="468"/>
      <c r="E122" s="469"/>
      <c r="F122" s="237" t="str">
        <f ca="1">IFERROR(OFFSET(INDEX(INDIRECT(VLOOKUP($C122,Lighting_Type_Exist_lu,2,0)),MATCH(Lighting!$D122,INDIRECT(VLOOKUP($C122,Lighting_Type_Exist_lu,2,0)),0),1),0,2),"")</f>
        <v/>
      </c>
      <c r="G122" s="61" t="s">
        <v>84</v>
      </c>
      <c r="H122" s="74"/>
      <c r="I122" s="238" t="str">
        <f>IF(J122="","",VLOOKUP(J122,SKU!E:M,9,0))</f>
        <v/>
      </c>
      <c r="J122" s="64"/>
      <c r="K122" s="260" t="str">
        <f>IF(J122="","",VLOOKUP(J122,SKU!E:M,2,0))</f>
        <v/>
      </c>
      <c r="L122" s="239" t="str">
        <f>IF(J122="","",VLOOKUP(J122,SKU!E:M,6,0))</f>
        <v/>
      </c>
      <c r="M122" s="135" t="s">
        <v>84</v>
      </c>
      <c r="N122" s="28">
        <f t="shared" si="29"/>
        <v>0</v>
      </c>
      <c r="O122" s="20">
        <f t="shared" si="30"/>
        <v>0</v>
      </c>
      <c r="P122" s="71">
        <f t="shared" ca="1" si="35"/>
        <v>0</v>
      </c>
      <c r="Q122" s="71">
        <f>IFERROR((($H122*$L122*$N122)-($H122*$L122*$O122))/1000,0)*(1-EXACT(M122,Lookups!$A$62))*(1-EXACT(M122,Lookups!$A$63))</f>
        <v>0</v>
      </c>
      <c r="R122" s="71">
        <f t="shared" ca="1" si="36"/>
        <v>0</v>
      </c>
      <c r="S122" s="71">
        <f t="shared" ca="1" si="37"/>
        <v>0</v>
      </c>
      <c r="T122" s="71">
        <f t="shared" si="38"/>
        <v>0</v>
      </c>
      <c r="U122" s="356">
        <f t="shared" ca="1" si="39"/>
        <v>0</v>
      </c>
      <c r="V122" s="356">
        <f t="shared" ca="1" si="40"/>
        <v>0</v>
      </c>
      <c r="W122" s="356">
        <f t="shared" si="41"/>
        <v>0</v>
      </c>
      <c r="X122" s="356">
        <f t="shared" si="42"/>
        <v>0</v>
      </c>
      <c r="Y122" s="72">
        <f>IF(AV122&gt;0,"NEEDED",IFERROR(IF('Project Summary'!$C$11="NH",(VLOOKUP(AH122,Lighting_All,6,0)+AO122),(VLOOKUP(AH122,Lighting_All,4,0)+AO122)),0)*H122)</f>
        <v>0</v>
      </c>
      <c r="Z122" s="261" t="str">
        <f t="shared" ca="1" si="43"/>
        <v/>
      </c>
      <c r="AA122" s="73">
        <f t="shared" ca="1" si="28"/>
        <v>0</v>
      </c>
      <c r="AC122" s="28" t="str">
        <f ca="1">IFERROR(OFFSET(INDEX(INDIRECT(VLOOKUP($C122,Lighting_Type_Exist_lu,2,0)),MATCH(Lighting!$D122,INDIRECT(VLOOKUP($C122,Lighting_Type_Exist_lu,2,0)),0),1),0,1),"")</f>
        <v/>
      </c>
      <c r="AD122" s="7" t="str">
        <f ca="1">IFERROR(OFFSET(INDEX(INDIRECT(VLOOKUP($C122,Lighting_Type_Exist_lu,2,0)),MATCH(Lighting!$D122,INDIRECT(VLOOKUP($C122,Lighting_Type_Exist_lu,2,0)),0),1),0,3),"")</f>
        <v/>
      </c>
      <c r="AE122" s="40" t="str">
        <f ca="1">IFERROR(OFFSET(INDEX(INDIRECT(VLOOKUP($C122,Lighting_Type_Exist_lu,2,0)),MATCH(Lighting!$D122,INDIRECT(VLOOKUP($C122,Lighting_Type_Exist_lu,2,0)),0),1),0,4),"")</f>
        <v/>
      </c>
      <c r="AF122" s="262">
        <f t="shared" ca="1" si="44"/>
        <v>0</v>
      </c>
      <c r="AH122" s="263" t="str">
        <f>IF(J122="","",VLOOKUP(J122,SKU!E:M,3,0))</f>
        <v/>
      </c>
      <c r="AI122" s="263">
        <f>_xlfn.IFNA(IF('Project Summary'!$C$11="NH",VLOOKUP(AH122,Lighting_All,5,0),VLOOKUP(AH122,Lighting_All,3,0)),"")</f>
        <v>0</v>
      </c>
      <c r="AJ122" s="264" t="str">
        <f t="shared" si="31"/>
        <v>NA</v>
      </c>
      <c r="AK122" s="265">
        <f>IFERROR(VLOOKUP(J122,SKU!E:L,7,),0)</f>
        <v>0</v>
      </c>
      <c r="AL122" s="92" t="str">
        <f>IFERROR(IF(J122="","",(VLOOKUP(AH122,Lookups!A:G,7,0)*H122)),"")</f>
        <v/>
      </c>
      <c r="AM122" s="92">
        <f t="shared" ca="1" si="45"/>
        <v>0</v>
      </c>
      <c r="AN122" s="92">
        <f t="shared" ca="1" si="46"/>
        <v>0</v>
      </c>
      <c r="AO122" s="92">
        <f>(1-EXACT(G122,M122))*IFERROR(IF('Project Summary'!$C$11="NH",VLOOKUP(M122,Lighting_All,6,0),VLOOKUP(M122,Lighting_All,4,0)),0)*(Q122&gt;0)*(1-EXACT(M122,Lookups!$A$62))*(1-EXACT(M122,Lookups!$A$63))</f>
        <v>0</v>
      </c>
      <c r="AP122" s="92">
        <f t="shared" si="32"/>
        <v>0</v>
      </c>
      <c r="AQ122" s="92" t="str">
        <f t="shared" ca="1" si="47"/>
        <v/>
      </c>
      <c r="AR122" s="92" t="str">
        <f ca="1">_xlfn.IFNA(VLOOKUP(AQ122,Recycling!$S$10:$T$35,2,0),"")</f>
        <v/>
      </c>
      <c r="AS122" s="266">
        <f t="shared" si="48"/>
        <v>0</v>
      </c>
      <c r="AT122" s="92">
        <f t="shared" si="49"/>
        <v>0</v>
      </c>
      <c r="AU122" s="92">
        <f>EXACT(G122,"None")*OR(EXACT(M122,Lookups!$A$62),EXACT(M122,Lookups!$A$63))</f>
        <v>0</v>
      </c>
      <c r="AV122" s="267">
        <f t="shared" si="50"/>
        <v>0</v>
      </c>
      <c r="AW122" s="267">
        <f>IFERROR(VLOOKUP(AH122,Lookups!A:B,2,0),0)</f>
        <v>0</v>
      </c>
      <c r="AX122" s="267">
        <f t="shared" si="51"/>
        <v>0</v>
      </c>
      <c r="AY122" s="92">
        <f t="shared" ca="1" si="52"/>
        <v>0</v>
      </c>
      <c r="AZ122" s="92">
        <f t="shared" si="33"/>
        <v>0</v>
      </c>
      <c r="BA122" s="92">
        <f t="shared" si="53"/>
        <v>0.504</v>
      </c>
      <c r="BB122" s="92">
        <f t="shared" si="54"/>
        <v>0.38900000000000001</v>
      </c>
      <c r="BC122" s="92">
        <v>0.13800000000000001</v>
      </c>
      <c r="BD122" s="92">
        <v>0.13400000000000001</v>
      </c>
      <c r="BE122" s="92">
        <f t="shared" si="34"/>
        <v>0</v>
      </c>
      <c r="BF122" s="92">
        <f t="shared" si="55"/>
        <v>0</v>
      </c>
    </row>
    <row r="123" spans="1:58" x14ac:dyDescent="0.35">
      <c r="A123" s="26"/>
      <c r="B123" s="76"/>
      <c r="C123" s="59"/>
      <c r="D123" s="468"/>
      <c r="E123" s="469"/>
      <c r="F123" s="237" t="str">
        <f ca="1">IFERROR(OFFSET(INDEX(INDIRECT(VLOOKUP($C123,Lighting_Type_Exist_lu,2,0)),MATCH(Lighting!$D123,INDIRECT(VLOOKUP($C123,Lighting_Type_Exist_lu,2,0)),0),1),0,2),"")</f>
        <v/>
      </c>
      <c r="G123" s="61" t="s">
        <v>84</v>
      </c>
      <c r="H123" s="74"/>
      <c r="I123" s="238" t="str">
        <f>IF(J123="","",VLOOKUP(J123,SKU!E:M,9,0))</f>
        <v/>
      </c>
      <c r="J123" s="64"/>
      <c r="K123" s="260" t="str">
        <f>IF(J123="","",VLOOKUP(J123,SKU!E:M,2,0))</f>
        <v/>
      </c>
      <c r="L123" s="239" t="str">
        <f>IF(J123="","",VLOOKUP(J123,SKU!E:M,6,0))</f>
        <v/>
      </c>
      <c r="M123" s="135" t="s">
        <v>84</v>
      </c>
      <c r="N123" s="28">
        <f t="shared" si="29"/>
        <v>0</v>
      </c>
      <c r="O123" s="20">
        <f t="shared" si="30"/>
        <v>0</v>
      </c>
      <c r="P123" s="71">
        <f t="shared" ca="1" si="35"/>
        <v>0</v>
      </c>
      <c r="Q123" s="71">
        <f>IFERROR((($H123*$L123*$N123)-($H123*$L123*$O123))/1000,0)*(1-EXACT(M123,Lookups!$A$62))*(1-EXACT(M123,Lookups!$A$63))</f>
        <v>0</v>
      </c>
      <c r="R123" s="71">
        <f t="shared" ca="1" si="36"/>
        <v>0</v>
      </c>
      <c r="S123" s="71">
        <f t="shared" ca="1" si="37"/>
        <v>0</v>
      </c>
      <c r="T123" s="71">
        <f t="shared" si="38"/>
        <v>0</v>
      </c>
      <c r="U123" s="356">
        <f t="shared" ca="1" si="39"/>
        <v>0</v>
      </c>
      <c r="V123" s="356">
        <f t="shared" ca="1" si="40"/>
        <v>0</v>
      </c>
      <c r="W123" s="356">
        <f t="shared" si="41"/>
        <v>0</v>
      </c>
      <c r="X123" s="356">
        <f t="shared" si="42"/>
        <v>0</v>
      </c>
      <c r="Y123" s="72">
        <f>IF(AV123&gt;0,"NEEDED",IFERROR(IF('Project Summary'!$C$11="NH",(VLOOKUP(AH123,Lighting_All,6,0)+AO123),(VLOOKUP(AH123,Lighting_All,4,0)+AO123)),0)*H123)</f>
        <v>0</v>
      </c>
      <c r="Z123" s="261" t="str">
        <f t="shared" ca="1" si="43"/>
        <v/>
      </c>
      <c r="AA123" s="73">
        <f t="shared" ca="1" si="28"/>
        <v>0</v>
      </c>
      <c r="AC123" s="28" t="str">
        <f ca="1">IFERROR(OFFSET(INDEX(INDIRECT(VLOOKUP($C123,Lighting_Type_Exist_lu,2,0)),MATCH(Lighting!$D123,INDIRECT(VLOOKUP($C123,Lighting_Type_Exist_lu,2,0)),0),1),0,1),"")</f>
        <v/>
      </c>
      <c r="AD123" s="7" t="str">
        <f ca="1">IFERROR(OFFSET(INDEX(INDIRECT(VLOOKUP($C123,Lighting_Type_Exist_lu,2,0)),MATCH(Lighting!$D123,INDIRECT(VLOOKUP($C123,Lighting_Type_Exist_lu,2,0)),0),1),0,3),"")</f>
        <v/>
      </c>
      <c r="AE123" s="40" t="str">
        <f ca="1">IFERROR(OFFSET(INDEX(INDIRECT(VLOOKUP($C123,Lighting_Type_Exist_lu,2,0)),MATCH(Lighting!$D123,INDIRECT(VLOOKUP($C123,Lighting_Type_Exist_lu,2,0)),0),1),0,4),"")</f>
        <v/>
      </c>
      <c r="AF123" s="262">
        <f t="shared" ca="1" si="44"/>
        <v>0</v>
      </c>
      <c r="AH123" s="263" t="str">
        <f>IF(J123="","",VLOOKUP(J123,SKU!E:M,3,0))</f>
        <v/>
      </c>
      <c r="AI123" s="263">
        <f>_xlfn.IFNA(IF('Project Summary'!$C$11="NH",VLOOKUP(AH123,Lighting_All,5,0),VLOOKUP(AH123,Lighting_All,3,0)),"")</f>
        <v>0</v>
      </c>
      <c r="AJ123" s="264" t="str">
        <f t="shared" si="31"/>
        <v>NA</v>
      </c>
      <c r="AK123" s="265">
        <f>IFERROR(VLOOKUP(J123,SKU!E:L,7,),0)</f>
        <v>0</v>
      </c>
      <c r="AL123" s="92" t="str">
        <f>IFERROR(IF(J123="","",(VLOOKUP(AH123,Lookups!A:G,7,0)*H123)),"")</f>
        <v/>
      </c>
      <c r="AM123" s="92">
        <f t="shared" ca="1" si="45"/>
        <v>0</v>
      </c>
      <c r="AN123" s="92">
        <f t="shared" ca="1" si="46"/>
        <v>0</v>
      </c>
      <c r="AO123" s="92">
        <f>(1-EXACT(G123,M123))*IFERROR(IF('Project Summary'!$C$11="NH",VLOOKUP(M123,Lighting_All,6,0),VLOOKUP(M123,Lighting_All,4,0)),0)*(Q123&gt;0)*(1-EXACT(M123,Lookups!$A$62))*(1-EXACT(M123,Lookups!$A$63))</f>
        <v>0</v>
      </c>
      <c r="AP123" s="92">
        <f t="shared" si="32"/>
        <v>0</v>
      </c>
      <c r="AQ123" s="92" t="str">
        <f t="shared" ca="1" si="47"/>
        <v/>
      </c>
      <c r="AR123" s="92" t="str">
        <f ca="1">_xlfn.IFNA(VLOOKUP(AQ123,Recycling!$S$10:$T$35,2,0),"")</f>
        <v/>
      </c>
      <c r="AS123" s="266">
        <f t="shared" si="48"/>
        <v>0</v>
      </c>
      <c r="AT123" s="92">
        <f t="shared" si="49"/>
        <v>0</v>
      </c>
      <c r="AU123" s="92">
        <f>EXACT(G123,"None")*OR(EXACT(M123,Lookups!$A$62),EXACT(M123,Lookups!$A$63))</f>
        <v>0</v>
      </c>
      <c r="AV123" s="267">
        <f t="shared" si="50"/>
        <v>0</v>
      </c>
      <c r="AW123" s="267">
        <f>IFERROR(VLOOKUP(AH123,Lookups!A:B,2,0),0)</f>
        <v>0</v>
      </c>
      <c r="AX123" s="267">
        <f t="shared" si="51"/>
        <v>0</v>
      </c>
      <c r="AY123" s="92">
        <f t="shared" ca="1" si="52"/>
        <v>0</v>
      </c>
      <c r="AZ123" s="92">
        <f t="shared" si="33"/>
        <v>0</v>
      </c>
      <c r="BA123" s="92">
        <f t="shared" si="53"/>
        <v>0.504</v>
      </c>
      <c r="BB123" s="92">
        <f t="shared" si="54"/>
        <v>0.38900000000000001</v>
      </c>
      <c r="BC123" s="92">
        <v>0.13800000000000001</v>
      </c>
      <c r="BD123" s="92">
        <v>0.13400000000000001</v>
      </c>
      <c r="BE123" s="92">
        <f t="shared" si="34"/>
        <v>0</v>
      </c>
      <c r="BF123" s="92">
        <f t="shared" si="55"/>
        <v>0</v>
      </c>
    </row>
    <row r="124" spans="1:58" x14ac:dyDescent="0.35">
      <c r="A124" s="26"/>
      <c r="B124" s="76"/>
      <c r="C124" s="59"/>
      <c r="D124" s="468"/>
      <c r="E124" s="469"/>
      <c r="F124" s="237" t="str">
        <f ca="1">IFERROR(OFFSET(INDEX(INDIRECT(VLOOKUP($C124,Lighting_Type_Exist_lu,2,0)),MATCH(Lighting!$D124,INDIRECT(VLOOKUP($C124,Lighting_Type_Exist_lu,2,0)),0),1),0,2),"")</f>
        <v/>
      </c>
      <c r="G124" s="61" t="s">
        <v>84</v>
      </c>
      <c r="H124" s="74"/>
      <c r="I124" s="238" t="str">
        <f>IF(J124="","",VLOOKUP(J124,SKU!E:M,9,0))</f>
        <v/>
      </c>
      <c r="J124" s="64"/>
      <c r="K124" s="260" t="str">
        <f>IF(J124="","",VLOOKUP(J124,SKU!E:M,2,0))</f>
        <v/>
      </c>
      <c r="L124" s="239" t="str">
        <f>IF(J124="","",VLOOKUP(J124,SKU!E:M,6,0))</f>
        <v/>
      </c>
      <c r="M124" s="135" t="s">
        <v>84</v>
      </c>
      <c r="N124" s="28">
        <f t="shared" si="29"/>
        <v>0</v>
      </c>
      <c r="O124" s="20">
        <f t="shared" si="30"/>
        <v>0</v>
      </c>
      <c r="P124" s="71">
        <f t="shared" ca="1" si="35"/>
        <v>0</v>
      </c>
      <c r="Q124" s="71">
        <f>IFERROR((($H124*$L124*$N124)-($H124*$L124*$O124))/1000,0)*(1-EXACT(M124,Lookups!$A$62))*(1-EXACT(M124,Lookups!$A$63))</f>
        <v>0</v>
      </c>
      <c r="R124" s="71">
        <f t="shared" ca="1" si="36"/>
        <v>0</v>
      </c>
      <c r="S124" s="71">
        <f t="shared" ca="1" si="37"/>
        <v>0</v>
      </c>
      <c r="T124" s="71">
        <f t="shared" si="38"/>
        <v>0</v>
      </c>
      <c r="U124" s="356">
        <f t="shared" ca="1" si="39"/>
        <v>0</v>
      </c>
      <c r="V124" s="356">
        <f t="shared" ca="1" si="40"/>
        <v>0</v>
      </c>
      <c r="W124" s="356">
        <f t="shared" si="41"/>
        <v>0</v>
      </c>
      <c r="X124" s="356">
        <f t="shared" si="42"/>
        <v>0</v>
      </c>
      <c r="Y124" s="72">
        <f>IF(AV124&gt;0,"NEEDED",IFERROR(IF('Project Summary'!$C$11="NH",(VLOOKUP(AH124,Lighting_All,6,0)+AO124),(VLOOKUP(AH124,Lighting_All,4,0)+AO124)),0)*H124)</f>
        <v>0</v>
      </c>
      <c r="Z124" s="261" t="str">
        <f t="shared" ca="1" si="43"/>
        <v/>
      </c>
      <c r="AA124" s="73">
        <f t="shared" ca="1" si="28"/>
        <v>0</v>
      </c>
      <c r="AC124" s="28" t="str">
        <f ca="1">IFERROR(OFFSET(INDEX(INDIRECT(VLOOKUP($C124,Lighting_Type_Exist_lu,2,0)),MATCH(Lighting!$D124,INDIRECT(VLOOKUP($C124,Lighting_Type_Exist_lu,2,0)),0),1),0,1),"")</f>
        <v/>
      </c>
      <c r="AD124" s="7" t="str">
        <f ca="1">IFERROR(OFFSET(INDEX(INDIRECT(VLOOKUP($C124,Lighting_Type_Exist_lu,2,0)),MATCH(Lighting!$D124,INDIRECT(VLOOKUP($C124,Lighting_Type_Exist_lu,2,0)),0),1),0,3),"")</f>
        <v/>
      </c>
      <c r="AE124" s="40" t="str">
        <f ca="1">IFERROR(OFFSET(INDEX(INDIRECT(VLOOKUP($C124,Lighting_Type_Exist_lu,2,0)),MATCH(Lighting!$D124,INDIRECT(VLOOKUP($C124,Lighting_Type_Exist_lu,2,0)),0),1),0,4),"")</f>
        <v/>
      </c>
      <c r="AF124" s="262">
        <f t="shared" ca="1" si="44"/>
        <v>0</v>
      </c>
      <c r="AH124" s="263" t="str">
        <f>IF(J124="","",VLOOKUP(J124,SKU!E:M,3,0))</f>
        <v/>
      </c>
      <c r="AI124" s="263">
        <f>_xlfn.IFNA(IF('Project Summary'!$C$11="NH",VLOOKUP(AH124,Lighting_All,5,0),VLOOKUP(AH124,Lighting_All,3,0)),"")</f>
        <v>0</v>
      </c>
      <c r="AJ124" s="264" t="str">
        <f t="shared" si="31"/>
        <v>NA</v>
      </c>
      <c r="AK124" s="265">
        <f>IFERROR(VLOOKUP(J124,SKU!E:L,7,),0)</f>
        <v>0</v>
      </c>
      <c r="AL124" s="92" t="str">
        <f>IFERROR(IF(J124="","",(VLOOKUP(AH124,Lookups!A:G,7,0)*H124)),"")</f>
        <v/>
      </c>
      <c r="AM124" s="92">
        <f t="shared" ca="1" si="45"/>
        <v>0</v>
      </c>
      <c r="AN124" s="92">
        <f t="shared" ca="1" si="46"/>
        <v>0</v>
      </c>
      <c r="AO124" s="92">
        <f>(1-EXACT(G124,M124))*IFERROR(IF('Project Summary'!$C$11="NH",VLOOKUP(M124,Lighting_All,6,0),VLOOKUP(M124,Lighting_All,4,0)),0)*(Q124&gt;0)*(1-EXACT(M124,Lookups!$A$62))*(1-EXACT(M124,Lookups!$A$63))</f>
        <v>0</v>
      </c>
      <c r="AP124" s="92">
        <f t="shared" si="32"/>
        <v>0</v>
      </c>
      <c r="AQ124" s="92" t="str">
        <f t="shared" ca="1" si="47"/>
        <v/>
      </c>
      <c r="AR124" s="92" t="str">
        <f ca="1">_xlfn.IFNA(VLOOKUP(AQ124,Recycling!$S$10:$T$35,2,0),"")</f>
        <v/>
      </c>
      <c r="AS124" s="266">
        <f t="shared" si="48"/>
        <v>0</v>
      </c>
      <c r="AT124" s="92">
        <f t="shared" si="49"/>
        <v>0</v>
      </c>
      <c r="AU124" s="92">
        <f>EXACT(G124,"None")*OR(EXACT(M124,Lookups!$A$62),EXACT(M124,Lookups!$A$63))</f>
        <v>0</v>
      </c>
      <c r="AV124" s="267">
        <f t="shared" si="50"/>
        <v>0</v>
      </c>
      <c r="AW124" s="267">
        <f>IFERROR(VLOOKUP(AH124,Lookups!A:B,2,0),0)</f>
        <v>0</v>
      </c>
      <c r="AX124" s="267">
        <f t="shared" si="51"/>
        <v>0</v>
      </c>
      <c r="AY124" s="92">
        <f t="shared" ca="1" si="52"/>
        <v>0</v>
      </c>
      <c r="AZ124" s="92">
        <f t="shared" si="33"/>
        <v>0</v>
      </c>
      <c r="BA124" s="92">
        <f t="shared" si="53"/>
        <v>0.504</v>
      </c>
      <c r="BB124" s="92">
        <f t="shared" si="54"/>
        <v>0.38900000000000001</v>
      </c>
      <c r="BC124" s="92">
        <v>0.13800000000000001</v>
      </c>
      <c r="BD124" s="92">
        <v>0.13400000000000001</v>
      </c>
      <c r="BE124" s="92">
        <f t="shared" si="34"/>
        <v>0</v>
      </c>
      <c r="BF124" s="92">
        <f t="shared" si="55"/>
        <v>0</v>
      </c>
    </row>
    <row r="125" spans="1:58" x14ac:dyDescent="0.35">
      <c r="A125" s="26"/>
      <c r="B125" s="76"/>
      <c r="C125" s="59"/>
      <c r="D125" s="468"/>
      <c r="E125" s="469"/>
      <c r="F125" s="237" t="str">
        <f ca="1">IFERROR(OFFSET(INDEX(INDIRECT(VLOOKUP($C125,Lighting_Type_Exist_lu,2,0)),MATCH(Lighting!$D125,INDIRECT(VLOOKUP($C125,Lighting_Type_Exist_lu,2,0)),0),1),0,2),"")</f>
        <v/>
      </c>
      <c r="G125" s="61" t="s">
        <v>84</v>
      </c>
      <c r="H125" s="74"/>
      <c r="I125" s="238" t="str">
        <f>IF(J125="","",VLOOKUP(J125,SKU!E:M,9,0))</f>
        <v/>
      </c>
      <c r="J125" s="64"/>
      <c r="K125" s="260" t="str">
        <f>IF(J125="","",VLOOKUP(J125,SKU!E:M,2,0))</f>
        <v/>
      </c>
      <c r="L125" s="239" t="str">
        <f>IF(J125="","",VLOOKUP(J125,SKU!E:M,6,0))</f>
        <v/>
      </c>
      <c r="M125" s="135" t="s">
        <v>84</v>
      </c>
      <c r="N125" s="28">
        <f t="shared" si="29"/>
        <v>0</v>
      </c>
      <c r="O125" s="20">
        <f t="shared" si="30"/>
        <v>0</v>
      </c>
      <c r="P125" s="71">
        <f t="shared" ca="1" si="35"/>
        <v>0</v>
      </c>
      <c r="Q125" s="71">
        <f>IFERROR((($H125*$L125*$N125)-($H125*$L125*$O125))/1000,0)*(1-EXACT(M125,Lookups!$A$62))*(1-EXACT(M125,Lookups!$A$63))</f>
        <v>0</v>
      </c>
      <c r="R125" s="71">
        <f t="shared" ca="1" si="36"/>
        <v>0</v>
      </c>
      <c r="S125" s="71">
        <f t="shared" ca="1" si="37"/>
        <v>0</v>
      </c>
      <c r="T125" s="71">
        <f t="shared" si="38"/>
        <v>0</v>
      </c>
      <c r="U125" s="356">
        <f t="shared" ca="1" si="39"/>
        <v>0</v>
      </c>
      <c r="V125" s="356">
        <f t="shared" ca="1" si="40"/>
        <v>0</v>
      </c>
      <c r="W125" s="356">
        <f t="shared" si="41"/>
        <v>0</v>
      </c>
      <c r="X125" s="356">
        <f t="shared" si="42"/>
        <v>0</v>
      </c>
      <c r="Y125" s="72">
        <f>IF(AV125&gt;0,"NEEDED",IFERROR(IF('Project Summary'!$C$11="NH",(VLOOKUP(AH125,Lighting_All,6,0)+AO125),(VLOOKUP(AH125,Lighting_All,4,0)+AO125)),0)*H125)</f>
        <v>0</v>
      </c>
      <c r="Z125" s="261" t="str">
        <f t="shared" ca="1" si="43"/>
        <v/>
      </c>
      <c r="AA125" s="73">
        <f t="shared" ca="1" si="28"/>
        <v>0</v>
      </c>
      <c r="AC125" s="28" t="str">
        <f ca="1">IFERROR(OFFSET(INDEX(INDIRECT(VLOOKUP($C125,Lighting_Type_Exist_lu,2,0)),MATCH(Lighting!$D125,INDIRECT(VLOOKUP($C125,Lighting_Type_Exist_lu,2,0)),0),1),0,1),"")</f>
        <v/>
      </c>
      <c r="AD125" s="7" t="str">
        <f ca="1">IFERROR(OFFSET(INDEX(INDIRECT(VLOOKUP($C125,Lighting_Type_Exist_lu,2,0)),MATCH(Lighting!$D125,INDIRECT(VLOOKUP($C125,Lighting_Type_Exist_lu,2,0)),0),1),0,3),"")</f>
        <v/>
      </c>
      <c r="AE125" s="40" t="str">
        <f ca="1">IFERROR(OFFSET(INDEX(INDIRECT(VLOOKUP($C125,Lighting_Type_Exist_lu,2,0)),MATCH(Lighting!$D125,INDIRECT(VLOOKUP($C125,Lighting_Type_Exist_lu,2,0)),0),1),0,4),"")</f>
        <v/>
      </c>
      <c r="AF125" s="262">
        <f t="shared" ca="1" si="44"/>
        <v>0</v>
      </c>
      <c r="AH125" s="263" t="str">
        <f>IF(J125="","",VLOOKUP(J125,SKU!E:M,3,0))</f>
        <v/>
      </c>
      <c r="AI125" s="263">
        <f>_xlfn.IFNA(IF('Project Summary'!$C$11="NH",VLOOKUP(AH125,Lighting_All,5,0),VLOOKUP(AH125,Lighting_All,3,0)),"")</f>
        <v>0</v>
      </c>
      <c r="AJ125" s="264" t="str">
        <f t="shared" si="31"/>
        <v>NA</v>
      </c>
      <c r="AK125" s="265">
        <f>IFERROR(VLOOKUP(J125,SKU!E:L,7,),0)</f>
        <v>0</v>
      </c>
      <c r="AL125" s="92" t="str">
        <f>IFERROR(IF(J125="","",(VLOOKUP(AH125,Lookups!A:G,7,0)*H125)),"")</f>
        <v/>
      </c>
      <c r="AM125" s="92">
        <f t="shared" ca="1" si="45"/>
        <v>0</v>
      </c>
      <c r="AN125" s="92">
        <f t="shared" ca="1" si="46"/>
        <v>0</v>
      </c>
      <c r="AO125" s="92">
        <f>(1-EXACT(G125,M125))*IFERROR(IF('Project Summary'!$C$11="NH",VLOOKUP(M125,Lighting_All,6,0),VLOOKUP(M125,Lighting_All,4,0)),0)*(Q125&gt;0)*(1-EXACT(M125,Lookups!$A$62))*(1-EXACT(M125,Lookups!$A$63))</f>
        <v>0</v>
      </c>
      <c r="AP125" s="92">
        <f t="shared" si="32"/>
        <v>0</v>
      </c>
      <c r="AQ125" s="92" t="str">
        <f t="shared" ca="1" si="47"/>
        <v/>
      </c>
      <c r="AR125" s="92" t="str">
        <f ca="1">_xlfn.IFNA(VLOOKUP(AQ125,Recycling!$S$10:$T$35,2,0),"")</f>
        <v/>
      </c>
      <c r="AS125" s="266">
        <f t="shared" si="48"/>
        <v>0</v>
      </c>
      <c r="AT125" s="92">
        <f t="shared" si="49"/>
        <v>0</v>
      </c>
      <c r="AU125" s="92">
        <f>EXACT(G125,"None")*OR(EXACT(M125,Lookups!$A$62),EXACT(M125,Lookups!$A$63))</f>
        <v>0</v>
      </c>
      <c r="AV125" s="267">
        <f t="shared" si="50"/>
        <v>0</v>
      </c>
      <c r="AW125" s="267">
        <f>IFERROR(VLOOKUP(AH125,Lookups!A:B,2,0),0)</f>
        <v>0</v>
      </c>
      <c r="AX125" s="267">
        <f t="shared" si="51"/>
        <v>0</v>
      </c>
      <c r="AY125" s="92">
        <f t="shared" ca="1" si="52"/>
        <v>0</v>
      </c>
      <c r="AZ125" s="92">
        <f t="shared" si="33"/>
        <v>0</v>
      </c>
      <c r="BA125" s="92">
        <f t="shared" si="53"/>
        <v>0.504</v>
      </c>
      <c r="BB125" s="92">
        <f t="shared" si="54"/>
        <v>0.38900000000000001</v>
      </c>
      <c r="BC125" s="92">
        <v>0.13800000000000001</v>
      </c>
      <c r="BD125" s="92">
        <v>0.13400000000000001</v>
      </c>
      <c r="BE125" s="92">
        <f t="shared" si="34"/>
        <v>0</v>
      </c>
      <c r="BF125" s="92">
        <f t="shared" si="55"/>
        <v>0</v>
      </c>
    </row>
    <row r="126" spans="1:58" x14ac:dyDescent="0.35">
      <c r="A126" s="26"/>
      <c r="B126" s="76"/>
      <c r="C126" s="59"/>
      <c r="D126" s="468"/>
      <c r="E126" s="469"/>
      <c r="F126" s="237" t="str">
        <f ca="1">IFERROR(OFFSET(INDEX(INDIRECT(VLOOKUP($C126,Lighting_Type_Exist_lu,2,0)),MATCH(Lighting!$D126,INDIRECT(VLOOKUP($C126,Lighting_Type_Exist_lu,2,0)),0),1),0,2),"")</f>
        <v/>
      </c>
      <c r="G126" s="61" t="s">
        <v>84</v>
      </c>
      <c r="H126" s="74"/>
      <c r="I126" s="238" t="str">
        <f>IF(J126="","",VLOOKUP(J126,SKU!E:M,9,0))</f>
        <v/>
      </c>
      <c r="J126" s="64"/>
      <c r="K126" s="260" t="str">
        <f>IF(J126="","",VLOOKUP(J126,SKU!E:M,2,0))</f>
        <v/>
      </c>
      <c r="L126" s="239" t="str">
        <f>IF(J126="","",VLOOKUP(J126,SKU!E:M,6,0))</f>
        <v/>
      </c>
      <c r="M126" s="135" t="s">
        <v>84</v>
      </c>
      <c r="N126" s="28">
        <f t="shared" si="29"/>
        <v>0</v>
      </c>
      <c r="O126" s="20">
        <f t="shared" si="30"/>
        <v>0</v>
      </c>
      <c r="P126" s="71">
        <f t="shared" ca="1" si="35"/>
        <v>0</v>
      </c>
      <c r="Q126" s="71">
        <f>IFERROR((($H126*$L126*$N126)-($H126*$L126*$O126))/1000,0)*(1-EXACT(M126,Lookups!$A$62))*(1-EXACT(M126,Lookups!$A$63))</f>
        <v>0</v>
      </c>
      <c r="R126" s="71">
        <f t="shared" ca="1" si="36"/>
        <v>0</v>
      </c>
      <c r="S126" s="71">
        <f t="shared" ca="1" si="37"/>
        <v>0</v>
      </c>
      <c r="T126" s="71">
        <f t="shared" si="38"/>
        <v>0</v>
      </c>
      <c r="U126" s="356">
        <f t="shared" ca="1" si="39"/>
        <v>0</v>
      </c>
      <c r="V126" s="356">
        <f t="shared" ca="1" si="40"/>
        <v>0</v>
      </c>
      <c r="W126" s="356">
        <f t="shared" si="41"/>
        <v>0</v>
      </c>
      <c r="X126" s="356">
        <f t="shared" si="42"/>
        <v>0</v>
      </c>
      <c r="Y126" s="72">
        <f>IF(AV126&gt;0,"NEEDED",IFERROR(IF('Project Summary'!$C$11="NH",(VLOOKUP(AH126,Lighting_All,6,0)+AO126),(VLOOKUP(AH126,Lighting_All,4,0)+AO126)),0)*H126)</f>
        <v>0</v>
      </c>
      <c r="Z126" s="261" t="str">
        <f t="shared" ca="1" si="43"/>
        <v/>
      </c>
      <c r="AA126" s="73">
        <f t="shared" ca="1" si="28"/>
        <v>0</v>
      </c>
      <c r="AC126" s="28" t="str">
        <f ca="1">IFERROR(OFFSET(INDEX(INDIRECT(VLOOKUP($C126,Lighting_Type_Exist_lu,2,0)),MATCH(Lighting!$D126,INDIRECT(VLOOKUP($C126,Lighting_Type_Exist_lu,2,0)),0),1),0,1),"")</f>
        <v/>
      </c>
      <c r="AD126" s="7" t="str">
        <f ca="1">IFERROR(OFFSET(INDEX(INDIRECT(VLOOKUP($C126,Lighting_Type_Exist_lu,2,0)),MATCH(Lighting!$D126,INDIRECT(VLOOKUP($C126,Lighting_Type_Exist_lu,2,0)),0),1),0,3),"")</f>
        <v/>
      </c>
      <c r="AE126" s="40" t="str">
        <f ca="1">IFERROR(OFFSET(INDEX(INDIRECT(VLOOKUP($C126,Lighting_Type_Exist_lu,2,0)),MATCH(Lighting!$D126,INDIRECT(VLOOKUP($C126,Lighting_Type_Exist_lu,2,0)),0),1),0,4),"")</f>
        <v/>
      </c>
      <c r="AF126" s="262">
        <f t="shared" ca="1" si="44"/>
        <v>0</v>
      </c>
      <c r="AH126" s="263" t="str">
        <f>IF(J126="","",VLOOKUP(J126,SKU!E:M,3,0))</f>
        <v/>
      </c>
      <c r="AI126" s="263">
        <f>_xlfn.IFNA(IF('Project Summary'!$C$11="NH",VLOOKUP(AH126,Lighting_All,5,0),VLOOKUP(AH126,Lighting_All,3,0)),"")</f>
        <v>0</v>
      </c>
      <c r="AJ126" s="264" t="str">
        <f t="shared" si="31"/>
        <v>NA</v>
      </c>
      <c r="AK126" s="265">
        <f>IFERROR(VLOOKUP(J126,SKU!E:L,7,),0)</f>
        <v>0</v>
      </c>
      <c r="AL126" s="92" t="str">
        <f>IFERROR(IF(J126="","",(VLOOKUP(AH126,Lookups!A:G,7,0)*H126)),"")</f>
        <v/>
      </c>
      <c r="AM126" s="92">
        <f t="shared" ca="1" si="45"/>
        <v>0</v>
      </c>
      <c r="AN126" s="92">
        <f t="shared" ca="1" si="46"/>
        <v>0</v>
      </c>
      <c r="AO126" s="92">
        <f>(1-EXACT(G126,M126))*IFERROR(IF('Project Summary'!$C$11="NH",VLOOKUP(M126,Lighting_All,6,0),VLOOKUP(M126,Lighting_All,4,0)),0)*(Q126&gt;0)*(1-EXACT(M126,Lookups!$A$62))*(1-EXACT(M126,Lookups!$A$63))</f>
        <v>0</v>
      </c>
      <c r="AP126" s="92">
        <f t="shared" si="32"/>
        <v>0</v>
      </c>
      <c r="AQ126" s="92" t="str">
        <f t="shared" ca="1" si="47"/>
        <v/>
      </c>
      <c r="AR126" s="92" t="str">
        <f ca="1">_xlfn.IFNA(VLOOKUP(AQ126,Recycling!$S$10:$T$35,2,0),"")</f>
        <v/>
      </c>
      <c r="AS126" s="266">
        <f t="shared" si="48"/>
        <v>0</v>
      </c>
      <c r="AT126" s="92">
        <f t="shared" si="49"/>
        <v>0</v>
      </c>
      <c r="AU126" s="92">
        <f>EXACT(G126,"None")*OR(EXACT(M126,Lookups!$A$62),EXACT(M126,Lookups!$A$63))</f>
        <v>0</v>
      </c>
      <c r="AV126" s="267">
        <f t="shared" si="50"/>
        <v>0</v>
      </c>
      <c r="AW126" s="267">
        <f>IFERROR(VLOOKUP(AH126,Lookups!A:B,2,0),0)</f>
        <v>0</v>
      </c>
      <c r="AX126" s="267">
        <f t="shared" si="51"/>
        <v>0</v>
      </c>
      <c r="AY126" s="92">
        <f t="shared" ca="1" si="52"/>
        <v>0</v>
      </c>
      <c r="AZ126" s="92">
        <f t="shared" si="33"/>
        <v>0</v>
      </c>
      <c r="BA126" s="92">
        <f t="shared" si="53"/>
        <v>0.504</v>
      </c>
      <c r="BB126" s="92">
        <f t="shared" si="54"/>
        <v>0.38900000000000001</v>
      </c>
      <c r="BC126" s="92">
        <v>0.13800000000000001</v>
      </c>
      <c r="BD126" s="92">
        <v>0.13400000000000001</v>
      </c>
      <c r="BE126" s="92">
        <f t="shared" si="34"/>
        <v>0</v>
      </c>
      <c r="BF126" s="92">
        <f t="shared" si="55"/>
        <v>0</v>
      </c>
    </row>
    <row r="127" spans="1:58" x14ac:dyDescent="0.35">
      <c r="A127" s="26"/>
      <c r="B127" s="76"/>
      <c r="C127" s="59"/>
      <c r="D127" s="468"/>
      <c r="E127" s="469"/>
      <c r="F127" s="237" t="str">
        <f ca="1">IFERROR(OFFSET(INDEX(INDIRECT(VLOOKUP($C127,Lighting_Type_Exist_lu,2,0)),MATCH(Lighting!$D127,INDIRECT(VLOOKUP($C127,Lighting_Type_Exist_lu,2,0)),0),1),0,2),"")</f>
        <v/>
      </c>
      <c r="G127" s="61" t="s">
        <v>84</v>
      </c>
      <c r="H127" s="74"/>
      <c r="I127" s="238" t="str">
        <f>IF(J127="","",VLOOKUP(J127,SKU!E:M,9,0))</f>
        <v/>
      </c>
      <c r="J127" s="64"/>
      <c r="K127" s="260" t="str">
        <f>IF(J127="","",VLOOKUP(J127,SKU!E:M,2,0))</f>
        <v/>
      </c>
      <c r="L127" s="239" t="str">
        <f>IF(J127="","",VLOOKUP(J127,SKU!E:M,6,0))</f>
        <v/>
      </c>
      <c r="M127" s="135" t="s">
        <v>84</v>
      </c>
      <c r="N127" s="28">
        <f t="shared" si="29"/>
        <v>0</v>
      </c>
      <c r="O127" s="20">
        <f t="shared" si="30"/>
        <v>0</v>
      </c>
      <c r="P127" s="71">
        <f t="shared" ca="1" si="35"/>
        <v>0</v>
      </c>
      <c r="Q127" s="71">
        <f>IFERROR((($H127*$L127*$N127)-($H127*$L127*$O127))/1000,0)*(1-EXACT(M127,Lookups!$A$62))*(1-EXACT(M127,Lookups!$A$63))</f>
        <v>0</v>
      </c>
      <c r="R127" s="71">
        <f t="shared" ca="1" si="36"/>
        <v>0</v>
      </c>
      <c r="S127" s="71">
        <f t="shared" ca="1" si="37"/>
        <v>0</v>
      </c>
      <c r="T127" s="71">
        <f t="shared" si="38"/>
        <v>0</v>
      </c>
      <c r="U127" s="356">
        <f t="shared" ca="1" si="39"/>
        <v>0</v>
      </c>
      <c r="V127" s="356">
        <f t="shared" ca="1" si="40"/>
        <v>0</v>
      </c>
      <c r="W127" s="356">
        <f t="shared" si="41"/>
        <v>0</v>
      </c>
      <c r="X127" s="356">
        <f t="shared" si="42"/>
        <v>0</v>
      </c>
      <c r="Y127" s="72">
        <f>IF(AV127&gt;0,"NEEDED",IFERROR(IF('Project Summary'!$C$11="NH",(VLOOKUP(AH127,Lighting_All,6,0)+AO127),(VLOOKUP(AH127,Lighting_All,4,0)+AO127)),0)*H127)</f>
        <v>0</v>
      </c>
      <c r="Z127" s="261" t="str">
        <f t="shared" ca="1" si="43"/>
        <v/>
      </c>
      <c r="AA127" s="73">
        <f t="shared" ca="1" si="28"/>
        <v>0</v>
      </c>
      <c r="AC127" s="28" t="str">
        <f ca="1">IFERROR(OFFSET(INDEX(INDIRECT(VLOOKUP($C127,Lighting_Type_Exist_lu,2,0)),MATCH(Lighting!$D127,INDIRECT(VLOOKUP($C127,Lighting_Type_Exist_lu,2,0)),0),1),0,1),"")</f>
        <v/>
      </c>
      <c r="AD127" s="7" t="str">
        <f ca="1">IFERROR(OFFSET(INDEX(INDIRECT(VLOOKUP($C127,Lighting_Type_Exist_lu,2,0)),MATCH(Lighting!$D127,INDIRECT(VLOOKUP($C127,Lighting_Type_Exist_lu,2,0)),0),1),0,3),"")</f>
        <v/>
      </c>
      <c r="AE127" s="40" t="str">
        <f ca="1">IFERROR(OFFSET(INDEX(INDIRECT(VLOOKUP($C127,Lighting_Type_Exist_lu,2,0)),MATCH(Lighting!$D127,INDIRECT(VLOOKUP($C127,Lighting_Type_Exist_lu,2,0)),0),1),0,4),"")</f>
        <v/>
      </c>
      <c r="AF127" s="262">
        <f t="shared" ca="1" si="44"/>
        <v>0</v>
      </c>
      <c r="AH127" s="263" t="str">
        <f>IF(J127="","",VLOOKUP(J127,SKU!E:M,3,0))</f>
        <v/>
      </c>
      <c r="AI127" s="263">
        <f>_xlfn.IFNA(IF('Project Summary'!$C$11="NH",VLOOKUP(AH127,Lighting_All,5,0),VLOOKUP(AH127,Lighting_All,3,0)),"")</f>
        <v>0</v>
      </c>
      <c r="AJ127" s="264" t="str">
        <f t="shared" si="31"/>
        <v>NA</v>
      </c>
      <c r="AK127" s="265">
        <f>IFERROR(VLOOKUP(J127,SKU!E:L,7,),0)</f>
        <v>0</v>
      </c>
      <c r="AL127" s="92" t="str">
        <f>IFERROR(IF(J127="","",(VLOOKUP(AH127,Lookups!A:G,7,0)*H127)),"")</f>
        <v/>
      </c>
      <c r="AM127" s="92">
        <f t="shared" ca="1" si="45"/>
        <v>0</v>
      </c>
      <c r="AN127" s="92">
        <f t="shared" ca="1" si="46"/>
        <v>0</v>
      </c>
      <c r="AO127" s="92">
        <f>(1-EXACT(G127,M127))*IFERROR(IF('Project Summary'!$C$11="NH",VLOOKUP(M127,Lighting_All,6,0),VLOOKUP(M127,Lighting_All,4,0)),0)*(Q127&gt;0)*(1-EXACT(M127,Lookups!$A$62))*(1-EXACT(M127,Lookups!$A$63))</f>
        <v>0</v>
      </c>
      <c r="AP127" s="92">
        <f t="shared" si="32"/>
        <v>0</v>
      </c>
      <c r="AQ127" s="92" t="str">
        <f t="shared" ca="1" si="47"/>
        <v/>
      </c>
      <c r="AR127" s="92" t="str">
        <f ca="1">_xlfn.IFNA(VLOOKUP(AQ127,Recycling!$S$10:$T$35,2,0),"")</f>
        <v/>
      </c>
      <c r="AS127" s="266">
        <f t="shared" si="48"/>
        <v>0</v>
      </c>
      <c r="AT127" s="92">
        <f t="shared" si="49"/>
        <v>0</v>
      </c>
      <c r="AU127" s="92">
        <f>EXACT(G127,"None")*OR(EXACT(M127,Lookups!$A$62),EXACT(M127,Lookups!$A$63))</f>
        <v>0</v>
      </c>
      <c r="AV127" s="267">
        <f t="shared" si="50"/>
        <v>0</v>
      </c>
      <c r="AW127" s="267">
        <f>IFERROR(VLOOKUP(AH127,Lookups!A:B,2,0),0)</f>
        <v>0</v>
      </c>
      <c r="AX127" s="267">
        <f t="shared" si="51"/>
        <v>0</v>
      </c>
      <c r="AY127" s="92">
        <f t="shared" ca="1" si="52"/>
        <v>0</v>
      </c>
      <c r="AZ127" s="92">
        <f t="shared" si="33"/>
        <v>0</v>
      </c>
      <c r="BA127" s="92">
        <f t="shared" si="53"/>
        <v>0.504</v>
      </c>
      <c r="BB127" s="92">
        <f t="shared" si="54"/>
        <v>0.38900000000000001</v>
      </c>
      <c r="BC127" s="92">
        <v>0.13800000000000001</v>
      </c>
      <c r="BD127" s="92">
        <v>0.13400000000000001</v>
      </c>
      <c r="BE127" s="92">
        <f t="shared" si="34"/>
        <v>0</v>
      </c>
      <c r="BF127" s="92">
        <f t="shared" si="55"/>
        <v>0</v>
      </c>
    </row>
    <row r="128" spans="1:58" x14ac:dyDescent="0.35">
      <c r="A128" s="26"/>
      <c r="B128" s="76"/>
      <c r="C128" s="59"/>
      <c r="D128" s="468"/>
      <c r="E128" s="469"/>
      <c r="F128" s="237" t="str">
        <f ca="1">IFERROR(OFFSET(INDEX(INDIRECT(VLOOKUP($C128,Lighting_Type_Exist_lu,2,0)),MATCH(Lighting!$D128,INDIRECT(VLOOKUP($C128,Lighting_Type_Exist_lu,2,0)),0),1),0,2),"")</f>
        <v/>
      </c>
      <c r="G128" s="61" t="s">
        <v>84</v>
      </c>
      <c r="H128" s="74"/>
      <c r="I128" s="238" t="str">
        <f>IF(J128="","",VLOOKUP(J128,SKU!E:M,9,0))</f>
        <v/>
      </c>
      <c r="J128" s="64"/>
      <c r="K128" s="260" t="str">
        <f>IF(J128="","",VLOOKUP(J128,SKU!E:M,2,0))</f>
        <v/>
      </c>
      <c r="L128" s="239" t="str">
        <f>IF(J128="","",VLOOKUP(J128,SKU!E:M,6,0))</f>
        <v/>
      </c>
      <c r="M128" s="135" t="s">
        <v>84</v>
      </c>
      <c r="N128" s="28">
        <f t="shared" si="29"/>
        <v>0</v>
      </c>
      <c r="O128" s="20">
        <f t="shared" si="30"/>
        <v>0</v>
      </c>
      <c r="P128" s="71">
        <f t="shared" ca="1" si="35"/>
        <v>0</v>
      </c>
      <c r="Q128" s="71">
        <f>IFERROR((($H128*$L128*$N128)-($H128*$L128*$O128))/1000,0)*(1-EXACT(M128,Lookups!$A$62))*(1-EXACT(M128,Lookups!$A$63))</f>
        <v>0</v>
      </c>
      <c r="R128" s="71">
        <f t="shared" ca="1" si="36"/>
        <v>0</v>
      </c>
      <c r="S128" s="71">
        <f t="shared" ca="1" si="37"/>
        <v>0</v>
      </c>
      <c r="T128" s="71">
        <f t="shared" si="38"/>
        <v>0</v>
      </c>
      <c r="U128" s="356">
        <f t="shared" ca="1" si="39"/>
        <v>0</v>
      </c>
      <c r="V128" s="356">
        <f t="shared" ca="1" si="40"/>
        <v>0</v>
      </c>
      <c r="W128" s="356">
        <f t="shared" si="41"/>
        <v>0</v>
      </c>
      <c r="X128" s="356">
        <f t="shared" si="42"/>
        <v>0</v>
      </c>
      <c r="Y128" s="72">
        <f>IF(AV128&gt;0,"NEEDED",IFERROR(IF('Project Summary'!$C$11="NH",(VLOOKUP(AH128,Lighting_All,6,0)+AO128),(VLOOKUP(AH128,Lighting_All,4,0)+AO128)),0)*H128)</f>
        <v>0</v>
      </c>
      <c r="Z128" s="261" t="str">
        <f t="shared" ca="1" si="43"/>
        <v/>
      </c>
      <c r="AA128" s="73">
        <f t="shared" ca="1" si="28"/>
        <v>0</v>
      </c>
      <c r="AC128" s="28" t="str">
        <f ca="1">IFERROR(OFFSET(INDEX(INDIRECT(VLOOKUP($C128,Lighting_Type_Exist_lu,2,0)),MATCH(Lighting!$D128,INDIRECT(VLOOKUP($C128,Lighting_Type_Exist_lu,2,0)),0),1),0,1),"")</f>
        <v/>
      </c>
      <c r="AD128" s="7" t="str">
        <f ca="1">IFERROR(OFFSET(INDEX(INDIRECT(VLOOKUP($C128,Lighting_Type_Exist_lu,2,0)),MATCH(Lighting!$D128,INDIRECT(VLOOKUP($C128,Lighting_Type_Exist_lu,2,0)),0),1),0,3),"")</f>
        <v/>
      </c>
      <c r="AE128" s="40" t="str">
        <f ca="1">IFERROR(OFFSET(INDEX(INDIRECT(VLOOKUP($C128,Lighting_Type_Exist_lu,2,0)),MATCH(Lighting!$D128,INDIRECT(VLOOKUP($C128,Lighting_Type_Exist_lu,2,0)),0),1),0,4),"")</f>
        <v/>
      </c>
      <c r="AF128" s="262">
        <f t="shared" ca="1" si="44"/>
        <v>0</v>
      </c>
      <c r="AH128" s="263" t="str">
        <f>IF(J128="","",VLOOKUP(J128,SKU!E:M,3,0))</f>
        <v/>
      </c>
      <c r="AI128" s="263">
        <f>_xlfn.IFNA(IF('Project Summary'!$C$11="NH",VLOOKUP(AH128,Lighting_All,5,0),VLOOKUP(AH128,Lighting_All,3,0)),"")</f>
        <v>0</v>
      </c>
      <c r="AJ128" s="264" t="str">
        <f t="shared" si="31"/>
        <v>NA</v>
      </c>
      <c r="AK128" s="265">
        <f>IFERROR(VLOOKUP(J128,SKU!E:L,7,),0)</f>
        <v>0</v>
      </c>
      <c r="AL128" s="92" t="str">
        <f>IFERROR(IF(J128="","",(VLOOKUP(AH128,Lookups!A:G,7,0)*H128)),"")</f>
        <v/>
      </c>
      <c r="AM128" s="92">
        <f t="shared" ca="1" si="45"/>
        <v>0</v>
      </c>
      <c r="AN128" s="92">
        <f t="shared" ca="1" si="46"/>
        <v>0</v>
      </c>
      <c r="AO128" s="92">
        <f>(1-EXACT(G128,M128))*IFERROR(IF('Project Summary'!$C$11="NH",VLOOKUP(M128,Lighting_All,6,0),VLOOKUP(M128,Lighting_All,4,0)),0)*(Q128&gt;0)*(1-EXACT(M128,Lookups!$A$62))*(1-EXACT(M128,Lookups!$A$63))</f>
        <v>0</v>
      </c>
      <c r="AP128" s="92">
        <f t="shared" si="32"/>
        <v>0</v>
      </c>
      <c r="AQ128" s="92" t="str">
        <f t="shared" ca="1" si="47"/>
        <v/>
      </c>
      <c r="AR128" s="92" t="str">
        <f ca="1">_xlfn.IFNA(VLOOKUP(AQ128,Recycling!$S$10:$T$35,2,0),"")</f>
        <v/>
      </c>
      <c r="AS128" s="266">
        <f t="shared" si="48"/>
        <v>0</v>
      </c>
      <c r="AT128" s="92">
        <f t="shared" si="49"/>
        <v>0</v>
      </c>
      <c r="AU128" s="92">
        <f>EXACT(G128,"None")*OR(EXACT(M128,Lookups!$A$62),EXACT(M128,Lookups!$A$63))</f>
        <v>0</v>
      </c>
      <c r="AV128" s="267">
        <f t="shared" si="50"/>
        <v>0</v>
      </c>
      <c r="AW128" s="267">
        <f>IFERROR(VLOOKUP(AH128,Lookups!A:B,2,0),0)</f>
        <v>0</v>
      </c>
      <c r="AX128" s="267">
        <f t="shared" si="51"/>
        <v>0</v>
      </c>
      <c r="AY128" s="92">
        <f t="shared" ca="1" si="52"/>
        <v>0</v>
      </c>
      <c r="AZ128" s="92">
        <f t="shared" si="33"/>
        <v>0</v>
      </c>
      <c r="BA128" s="92">
        <f t="shared" si="53"/>
        <v>0.504</v>
      </c>
      <c r="BB128" s="92">
        <f t="shared" si="54"/>
        <v>0.38900000000000001</v>
      </c>
      <c r="BC128" s="92">
        <v>0.13800000000000001</v>
      </c>
      <c r="BD128" s="92">
        <v>0.13400000000000001</v>
      </c>
      <c r="BE128" s="92">
        <f t="shared" si="34"/>
        <v>0</v>
      </c>
      <c r="BF128" s="92">
        <f t="shared" si="55"/>
        <v>0</v>
      </c>
    </row>
    <row r="129" spans="1:58" x14ac:dyDescent="0.35">
      <c r="A129" s="26"/>
      <c r="B129" s="76"/>
      <c r="C129" s="59"/>
      <c r="D129" s="468"/>
      <c r="E129" s="469"/>
      <c r="F129" s="237" t="str">
        <f ca="1">IFERROR(OFFSET(INDEX(INDIRECT(VLOOKUP($C129,Lighting_Type_Exist_lu,2,0)),MATCH(Lighting!$D129,INDIRECT(VLOOKUP($C129,Lighting_Type_Exist_lu,2,0)),0),1),0,2),"")</f>
        <v/>
      </c>
      <c r="G129" s="61" t="s">
        <v>84</v>
      </c>
      <c r="H129" s="74"/>
      <c r="I129" s="238" t="str">
        <f>IF(J129="","",VLOOKUP(J129,SKU!E:M,9,0))</f>
        <v/>
      </c>
      <c r="J129" s="64"/>
      <c r="K129" s="260" t="str">
        <f>IF(J129="","",VLOOKUP(J129,SKU!E:M,2,0))</f>
        <v/>
      </c>
      <c r="L129" s="239" t="str">
        <f>IF(J129="","",VLOOKUP(J129,SKU!E:M,6,0))</f>
        <v/>
      </c>
      <c r="M129" s="135" t="s">
        <v>84</v>
      </c>
      <c r="N129" s="28">
        <f t="shared" si="29"/>
        <v>0</v>
      </c>
      <c r="O129" s="20">
        <f t="shared" si="30"/>
        <v>0</v>
      </c>
      <c r="P129" s="71">
        <f t="shared" ca="1" si="35"/>
        <v>0</v>
      </c>
      <c r="Q129" s="71">
        <f>IFERROR((($H129*$L129*$N129)-($H129*$L129*$O129))/1000,0)*(1-EXACT(M129,Lookups!$A$62))*(1-EXACT(M129,Lookups!$A$63))</f>
        <v>0</v>
      </c>
      <c r="R129" s="71">
        <f t="shared" ca="1" si="36"/>
        <v>0</v>
      </c>
      <c r="S129" s="71">
        <f t="shared" ca="1" si="37"/>
        <v>0</v>
      </c>
      <c r="T129" s="71">
        <f t="shared" si="38"/>
        <v>0</v>
      </c>
      <c r="U129" s="356">
        <f t="shared" ca="1" si="39"/>
        <v>0</v>
      </c>
      <c r="V129" s="356">
        <f t="shared" ca="1" si="40"/>
        <v>0</v>
      </c>
      <c r="W129" s="356">
        <f t="shared" si="41"/>
        <v>0</v>
      </c>
      <c r="X129" s="356">
        <f t="shared" si="42"/>
        <v>0</v>
      </c>
      <c r="Y129" s="72">
        <f>IF(AV129&gt;0,"NEEDED",IFERROR(IF('Project Summary'!$C$11="NH",(VLOOKUP(AH129,Lighting_All,6,0)+AO129),(VLOOKUP(AH129,Lighting_All,4,0)+AO129)),0)*H129)</f>
        <v>0</v>
      </c>
      <c r="Z129" s="261" t="str">
        <f t="shared" ca="1" si="43"/>
        <v/>
      </c>
      <c r="AA129" s="73">
        <f t="shared" ca="1" si="28"/>
        <v>0</v>
      </c>
      <c r="AC129" s="28" t="str">
        <f ca="1">IFERROR(OFFSET(INDEX(INDIRECT(VLOOKUP($C129,Lighting_Type_Exist_lu,2,0)),MATCH(Lighting!$D129,INDIRECT(VLOOKUP($C129,Lighting_Type_Exist_lu,2,0)),0),1),0,1),"")</f>
        <v/>
      </c>
      <c r="AD129" s="7" t="str">
        <f ca="1">IFERROR(OFFSET(INDEX(INDIRECT(VLOOKUP($C129,Lighting_Type_Exist_lu,2,0)),MATCH(Lighting!$D129,INDIRECT(VLOOKUP($C129,Lighting_Type_Exist_lu,2,0)),0),1),0,3),"")</f>
        <v/>
      </c>
      <c r="AE129" s="40" t="str">
        <f ca="1">IFERROR(OFFSET(INDEX(INDIRECT(VLOOKUP($C129,Lighting_Type_Exist_lu,2,0)),MATCH(Lighting!$D129,INDIRECT(VLOOKUP($C129,Lighting_Type_Exist_lu,2,0)),0),1),0,4),"")</f>
        <v/>
      </c>
      <c r="AF129" s="262">
        <f t="shared" ca="1" si="44"/>
        <v>0</v>
      </c>
      <c r="AH129" s="263" t="str">
        <f>IF(J129="","",VLOOKUP(J129,SKU!E:M,3,0))</f>
        <v/>
      </c>
      <c r="AI129" s="263">
        <f>_xlfn.IFNA(IF('Project Summary'!$C$11="NH",VLOOKUP(AH129,Lighting_All,5,0),VLOOKUP(AH129,Lighting_All,3,0)),"")</f>
        <v>0</v>
      </c>
      <c r="AJ129" s="264" t="str">
        <f t="shared" si="31"/>
        <v>NA</v>
      </c>
      <c r="AK129" s="265">
        <f>IFERROR(VLOOKUP(J129,SKU!E:L,7,),0)</f>
        <v>0</v>
      </c>
      <c r="AL129" s="92" t="str">
        <f>IFERROR(IF(J129="","",(VLOOKUP(AH129,Lookups!A:G,7,0)*H129)),"")</f>
        <v/>
      </c>
      <c r="AM129" s="92">
        <f t="shared" ca="1" si="45"/>
        <v>0</v>
      </c>
      <c r="AN129" s="92">
        <f t="shared" ca="1" si="46"/>
        <v>0</v>
      </c>
      <c r="AO129" s="92">
        <f>(1-EXACT(G129,M129))*IFERROR(IF('Project Summary'!$C$11="NH",VLOOKUP(M129,Lighting_All,6,0),VLOOKUP(M129,Lighting_All,4,0)),0)*(Q129&gt;0)*(1-EXACT(M129,Lookups!$A$62))*(1-EXACT(M129,Lookups!$A$63))</f>
        <v>0</v>
      </c>
      <c r="AP129" s="92">
        <f t="shared" si="32"/>
        <v>0</v>
      </c>
      <c r="AQ129" s="92" t="str">
        <f t="shared" ca="1" si="47"/>
        <v/>
      </c>
      <c r="AR129" s="92" t="str">
        <f ca="1">_xlfn.IFNA(VLOOKUP(AQ129,Recycling!$S$10:$T$35,2,0),"")</f>
        <v/>
      </c>
      <c r="AS129" s="266">
        <f t="shared" si="48"/>
        <v>0</v>
      </c>
      <c r="AT129" s="92">
        <f t="shared" si="49"/>
        <v>0</v>
      </c>
      <c r="AU129" s="92">
        <f>EXACT(G129,"None")*OR(EXACT(M129,Lookups!$A$62),EXACT(M129,Lookups!$A$63))</f>
        <v>0</v>
      </c>
      <c r="AV129" s="267">
        <f t="shared" si="50"/>
        <v>0</v>
      </c>
      <c r="AW129" s="267">
        <f>IFERROR(VLOOKUP(AH129,Lookups!A:B,2,0),0)</f>
        <v>0</v>
      </c>
      <c r="AX129" s="267">
        <f t="shared" si="51"/>
        <v>0</v>
      </c>
      <c r="AY129" s="92">
        <f t="shared" ca="1" si="52"/>
        <v>0</v>
      </c>
      <c r="AZ129" s="92">
        <f t="shared" si="33"/>
        <v>0</v>
      </c>
      <c r="BA129" s="92">
        <f t="shared" si="53"/>
        <v>0.504</v>
      </c>
      <c r="BB129" s="92">
        <f t="shared" si="54"/>
        <v>0.38900000000000001</v>
      </c>
      <c r="BC129" s="92">
        <v>0.13800000000000001</v>
      </c>
      <c r="BD129" s="92">
        <v>0.13400000000000001</v>
      </c>
      <c r="BE129" s="92">
        <f t="shared" si="34"/>
        <v>0</v>
      </c>
      <c r="BF129" s="92">
        <f t="shared" si="55"/>
        <v>0</v>
      </c>
    </row>
    <row r="130" spans="1:58" x14ac:dyDescent="0.35">
      <c r="A130" s="26"/>
      <c r="B130" s="76"/>
      <c r="C130" s="59"/>
      <c r="D130" s="468"/>
      <c r="E130" s="469"/>
      <c r="F130" s="237" t="str">
        <f ca="1">IFERROR(OFFSET(INDEX(INDIRECT(VLOOKUP($C130,Lighting_Type_Exist_lu,2,0)),MATCH(Lighting!$D130,INDIRECT(VLOOKUP($C130,Lighting_Type_Exist_lu,2,0)),0),1),0,2),"")</f>
        <v/>
      </c>
      <c r="G130" s="61" t="s">
        <v>84</v>
      </c>
      <c r="H130" s="74"/>
      <c r="I130" s="238" t="str">
        <f>IF(J130="","",VLOOKUP(J130,SKU!E:M,9,0))</f>
        <v/>
      </c>
      <c r="J130" s="64"/>
      <c r="K130" s="260" t="str">
        <f>IF(J130="","",VLOOKUP(J130,SKU!E:M,2,0))</f>
        <v/>
      </c>
      <c r="L130" s="239" t="str">
        <f>IF(J130="","",VLOOKUP(J130,SKU!E:M,6,0))</f>
        <v/>
      </c>
      <c r="M130" s="135" t="s">
        <v>84</v>
      </c>
      <c r="N130" s="28">
        <f t="shared" si="29"/>
        <v>0</v>
      </c>
      <c r="O130" s="20">
        <f t="shared" si="30"/>
        <v>0</v>
      </c>
      <c r="P130" s="71">
        <f t="shared" ca="1" si="35"/>
        <v>0</v>
      </c>
      <c r="Q130" s="71">
        <f>IFERROR((($H130*$L130*$N130)-($H130*$L130*$O130))/1000,0)*(1-EXACT(M130,Lookups!$A$62))*(1-EXACT(M130,Lookups!$A$63))</f>
        <v>0</v>
      </c>
      <c r="R130" s="71">
        <f t="shared" ca="1" si="36"/>
        <v>0</v>
      </c>
      <c r="S130" s="71">
        <f t="shared" ca="1" si="37"/>
        <v>0</v>
      </c>
      <c r="T130" s="71">
        <f t="shared" si="38"/>
        <v>0</v>
      </c>
      <c r="U130" s="356">
        <f t="shared" ca="1" si="39"/>
        <v>0</v>
      </c>
      <c r="V130" s="356">
        <f t="shared" ca="1" si="40"/>
        <v>0</v>
      </c>
      <c r="W130" s="356">
        <f t="shared" si="41"/>
        <v>0</v>
      </c>
      <c r="X130" s="356">
        <f t="shared" si="42"/>
        <v>0</v>
      </c>
      <c r="Y130" s="72">
        <f>IF(AV130&gt;0,"NEEDED",IFERROR(IF('Project Summary'!$C$11="NH",(VLOOKUP(AH130,Lighting_All,6,0)+AO130),(VLOOKUP(AH130,Lighting_All,4,0)+AO130)),0)*H130)</f>
        <v>0</v>
      </c>
      <c r="Z130" s="261" t="str">
        <f t="shared" ca="1" si="43"/>
        <v/>
      </c>
      <c r="AA130" s="73">
        <f t="shared" ca="1" si="28"/>
        <v>0</v>
      </c>
      <c r="AC130" s="28" t="str">
        <f ca="1">IFERROR(OFFSET(INDEX(INDIRECT(VLOOKUP($C130,Lighting_Type_Exist_lu,2,0)),MATCH(Lighting!$D130,INDIRECT(VLOOKUP($C130,Lighting_Type_Exist_lu,2,0)),0),1),0,1),"")</f>
        <v/>
      </c>
      <c r="AD130" s="7" t="str">
        <f ca="1">IFERROR(OFFSET(INDEX(INDIRECT(VLOOKUP($C130,Lighting_Type_Exist_lu,2,0)),MATCH(Lighting!$D130,INDIRECT(VLOOKUP($C130,Lighting_Type_Exist_lu,2,0)),0),1),0,3),"")</f>
        <v/>
      </c>
      <c r="AE130" s="40" t="str">
        <f ca="1">IFERROR(OFFSET(INDEX(INDIRECT(VLOOKUP($C130,Lighting_Type_Exist_lu,2,0)),MATCH(Lighting!$D130,INDIRECT(VLOOKUP($C130,Lighting_Type_Exist_lu,2,0)),0),1),0,4),"")</f>
        <v/>
      </c>
      <c r="AF130" s="262">
        <f t="shared" ca="1" si="44"/>
        <v>0</v>
      </c>
      <c r="AH130" s="263" t="str">
        <f>IF(J130="","",VLOOKUP(J130,SKU!E:M,3,0))</f>
        <v/>
      </c>
      <c r="AI130" s="263">
        <f>_xlfn.IFNA(IF('Project Summary'!$C$11="NH",VLOOKUP(AH130,Lighting_All,5,0),VLOOKUP(AH130,Lighting_All,3,0)),"")</f>
        <v>0</v>
      </c>
      <c r="AJ130" s="264" t="str">
        <f t="shared" si="31"/>
        <v>NA</v>
      </c>
      <c r="AK130" s="265">
        <f>IFERROR(VLOOKUP(J130,SKU!E:L,7,),0)</f>
        <v>0</v>
      </c>
      <c r="AL130" s="92" t="str">
        <f>IFERROR(IF(J130="","",(VLOOKUP(AH130,Lookups!A:G,7,0)*H130)),"")</f>
        <v/>
      </c>
      <c r="AM130" s="92">
        <f t="shared" ca="1" si="45"/>
        <v>0</v>
      </c>
      <c r="AN130" s="92">
        <f t="shared" ca="1" si="46"/>
        <v>0</v>
      </c>
      <c r="AO130" s="92">
        <f>(1-EXACT(G130,M130))*IFERROR(IF('Project Summary'!$C$11="NH",VLOOKUP(M130,Lighting_All,6,0),VLOOKUP(M130,Lighting_All,4,0)),0)*(Q130&gt;0)*(1-EXACT(M130,Lookups!$A$62))*(1-EXACT(M130,Lookups!$A$63))</f>
        <v>0</v>
      </c>
      <c r="AP130" s="92">
        <f t="shared" si="32"/>
        <v>0</v>
      </c>
      <c r="AQ130" s="92" t="str">
        <f t="shared" ca="1" si="47"/>
        <v/>
      </c>
      <c r="AR130" s="92" t="str">
        <f ca="1">_xlfn.IFNA(VLOOKUP(AQ130,Recycling!$S$10:$T$35,2,0),"")</f>
        <v/>
      </c>
      <c r="AS130" s="266">
        <f t="shared" si="48"/>
        <v>0</v>
      </c>
      <c r="AT130" s="92">
        <f t="shared" si="49"/>
        <v>0</v>
      </c>
      <c r="AU130" s="92">
        <f>EXACT(G130,"None")*OR(EXACT(M130,Lookups!$A$62),EXACT(M130,Lookups!$A$63))</f>
        <v>0</v>
      </c>
      <c r="AV130" s="267">
        <f t="shared" si="50"/>
        <v>0</v>
      </c>
      <c r="AW130" s="267">
        <f>IFERROR(VLOOKUP(AH130,Lookups!A:B,2,0),0)</f>
        <v>0</v>
      </c>
      <c r="AX130" s="267">
        <f t="shared" si="51"/>
        <v>0</v>
      </c>
      <c r="AY130" s="92">
        <f t="shared" ca="1" si="52"/>
        <v>0</v>
      </c>
      <c r="AZ130" s="92">
        <f t="shared" si="33"/>
        <v>0</v>
      </c>
      <c r="BA130" s="92">
        <f t="shared" si="53"/>
        <v>0.504</v>
      </c>
      <c r="BB130" s="92">
        <f t="shared" si="54"/>
        <v>0.38900000000000001</v>
      </c>
      <c r="BC130" s="92">
        <v>0.13800000000000001</v>
      </c>
      <c r="BD130" s="92">
        <v>0.13400000000000001</v>
      </c>
      <c r="BE130" s="92">
        <f t="shared" si="34"/>
        <v>0</v>
      </c>
      <c r="BF130" s="92">
        <f t="shared" si="55"/>
        <v>0</v>
      </c>
    </row>
    <row r="131" spans="1:58" x14ac:dyDescent="0.35">
      <c r="A131" s="26"/>
      <c r="B131" s="76"/>
      <c r="C131" s="59"/>
      <c r="D131" s="468"/>
      <c r="E131" s="469"/>
      <c r="F131" s="237" t="str">
        <f ca="1">IFERROR(OFFSET(INDEX(INDIRECT(VLOOKUP($C131,Lighting_Type_Exist_lu,2,0)),MATCH(Lighting!$D131,INDIRECT(VLOOKUP($C131,Lighting_Type_Exist_lu,2,0)),0),1),0,2),"")</f>
        <v/>
      </c>
      <c r="G131" s="61" t="s">
        <v>84</v>
      </c>
      <c r="H131" s="74"/>
      <c r="I131" s="238" t="str">
        <f>IF(J131="","",VLOOKUP(J131,SKU!E:M,9,0))</f>
        <v/>
      </c>
      <c r="J131" s="64"/>
      <c r="K131" s="260" t="str">
        <f>IF(J131="","",VLOOKUP(J131,SKU!E:M,2,0))</f>
        <v/>
      </c>
      <c r="L131" s="239" t="str">
        <f>IF(J131="","",VLOOKUP(J131,SKU!E:M,6,0))</f>
        <v/>
      </c>
      <c r="M131" s="135" t="s">
        <v>84</v>
      </c>
      <c r="N131" s="28">
        <f t="shared" si="29"/>
        <v>0</v>
      </c>
      <c r="O131" s="20">
        <f t="shared" si="30"/>
        <v>0</v>
      </c>
      <c r="P131" s="71">
        <f t="shared" ca="1" si="35"/>
        <v>0</v>
      </c>
      <c r="Q131" s="71">
        <f>IFERROR((($H131*$L131*$N131)-($H131*$L131*$O131))/1000,0)*(1-EXACT(M131,Lookups!$A$62))*(1-EXACT(M131,Lookups!$A$63))</f>
        <v>0</v>
      </c>
      <c r="R131" s="71">
        <f t="shared" ca="1" si="36"/>
        <v>0</v>
      </c>
      <c r="S131" s="71">
        <f t="shared" ca="1" si="37"/>
        <v>0</v>
      </c>
      <c r="T131" s="71">
        <f t="shared" si="38"/>
        <v>0</v>
      </c>
      <c r="U131" s="356">
        <f t="shared" ca="1" si="39"/>
        <v>0</v>
      </c>
      <c r="V131" s="356">
        <f t="shared" ca="1" si="40"/>
        <v>0</v>
      </c>
      <c r="W131" s="356">
        <f t="shared" si="41"/>
        <v>0</v>
      </c>
      <c r="X131" s="356">
        <f t="shared" si="42"/>
        <v>0</v>
      </c>
      <c r="Y131" s="72">
        <f>IF(AV131&gt;0,"NEEDED",IFERROR(IF('Project Summary'!$C$11="NH",(VLOOKUP(AH131,Lighting_All,6,0)+AO131),(VLOOKUP(AH131,Lighting_All,4,0)+AO131)),0)*H131)</f>
        <v>0</v>
      </c>
      <c r="Z131" s="261" t="str">
        <f t="shared" ca="1" si="43"/>
        <v/>
      </c>
      <c r="AA131" s="73">
        <f t="shared" ca="1" si="28"/>
        <v>0</v>
      </c>
      <c r="AC131" s="28" t="str">
        <f ca="1">IFERROR(OFFSET(INDEX(INDIRECT(VLOOKUP($C131,Lighting_Type_Exist_lu,2,0)),MATCH(Lighting!$D131,INDIRECT(VLOOKUP($C131,Lighting_Type_Exist_lu,2,0)),0),1),0,1),"")</f>
        <v/>
      </c>
      <c r="AD131" s="7" t="str">
        <f ca="1">IFERROR(OFFSET(INDEX(INDIRECT(VLOOKUP($C131,Lighting_Type_Exist_lu,2,0)),MATCH(Lighting!$D131,INDIRECT(VLOOKUP($C131,Lighting_Type_Exist_lu,2,0)),0),1),0,3),"")</f>
        <v/>
      </c>
      <c r="AE131" s="40" t="str">
        <f ca="1">IFERROR(OFFSET(INDEX(INDIRECT(VLOOKUP($C131,Lighting_Type_Exist_lu,2,0)),MATCH(Lighting!$D131,INDIRECT(VLOOKUP($C131,Lighting_Type_Exist_lu,2,0)),0),1),0,4),"")</f>
        <v/>
      </c>
      <c r="AF131" s="262">
        <f t="shared" ca="1" si="44"/>
        <v>0</v>
      </c>
      <c r="AH131" s="263" t="str">
        <f>IF(J131="","",VLOOKUP(J131,SKU!E:M,3,0))</f>
        <v/>
      </c>
      <c r="AI131" s="263">
        <f>_xlfn.IFNA(IF('Project Summary'!$C$11="NH",VLOOKUP(AH131,Lighting_All,5,0),VLOOKUP(AH131,Lighting_All,3,0)),"")</f>
        <v>0</v>
      </c>
      <c r="AJ131" s="264" t="str">
        <f t="shared" si="31"/>
        <v>NA</v>
      </c>
      <c r="AK131" s="265">
        <f>IFERROR(VLOOKUP(J131,SKU!E:L,7,),0)</f>
        <v>0</v>
      </c>
      <c r="AL131" s="92" t="str">
        <f>IFERROR(IF(J131="","",(VLOOKUP(AH131,Lookups!A:G,7,0)*H131)),"")</f>
        <v/>
      </c>
      <c r="AM131" s="92">
        <f t="shared" ca="1" si="45"/>
        <v>0</v>
      </c>
      <c r="AN131" s="92">
        <f t="shared" ca="1" si="46"/>
        <v>0</v>
      </c>
      <c r="AO131" s="92">
        <f>(1-EXACT(G131,M131))*IFERROR(IF('Project Summary'!$C$11="NH",VLOOKUP(M131,Lighting_All,6,0),VLOOKUP(M131,Lighting_All,4,0)),0)*(Q131&gt;0)*(1-EXACT(M131,Lookups!$A$62))*(1-EXACT(M131,Lookups!$A$63))</f>
        <v>0</v>
      </c>
      <c r="AP131" s="92">
        <f t="shared" si="32"/>
        <v>0</v>
      </c>
      <c r="AQ131" s="92" t="str">
        <f t="shared" ca="1" si="47"/>
        <v/>
      </c>
      <c r="AR131" s="92" t="str">
        <f ca="1">_xlfn.IFNA(VLOOKUP(AQ131,Recycling!$S$10:$T$35,2,0),"")</f>
        <v/>
      </c>
      <c r="AS131" s="266">
        <f t="shared" si="48"/>
        <v>0</v>
      </c>
      <c r="AT131" s="92">
        <f t="shared" si="49"/>
        <v>0</v>
      </c>
      <c r="AU131" s="92">
        <f>EXACT(G131,"None")*OR(EXACT(M131,Lookups!$A$62),EXACT(M131,Lookups!$A$63))</f>
        <v>0</v>
      </c>
      <c r="AV131" s="267">
        <f t="shared" si="50"/>
        <v>0</v>
      </c>
      <c r="AW131" s="267">
        <f>IFERROR(VLOOKUP(AH131,Lookups!A:B,2,0),0)</f>
        <v>0</v>
      </c>
      <c r="AX131" s="267">
        <f t="shared" si="51"/>
        <v>0</v>
      </c>
      <c r="AY131" s="92">
        <f t="shared" ca="1" si="52"/>
        <v>0</v>
      </c>
      <c r="AZ131" s="92">
        <f t="shared" si="33"/>
        <v>0</v>
      </c>
      <c r="BA131" s="92">
        <f t="shared" si="53"/>
        <v>0.504</v>
      </c>
      <c r="BB131" s="92">
        <f t="shared" si="54"/>
        <v>0.38900000000000001</v>
      </c>
      <c r="BC131" s="92">
        <v>0.13800000000000001</v>
      </c>
      <c r="BD131" s="92">
        <v>0.13400000000000001</v>
      </c>
      <c r="BE131" s="92">
        <f t="shared" si="34"/>
        <v>0</v>
      </c>
      <c r="BF131" s="92">
        <f t="shared" si="55"/>
        <v>0</v>
      </c>
    </row>
    <row r="132" spans="1:58" x14ac:dyDescent="0.35">
      <c r="A132" s="26"/>
      <c r="B132" s="76"/>
      <c r="C132" s="59"/>
      <c r="D132" s="468"/>
      <c r="E132" s="469"/>
      <c r="F132" s="237" t="str">
        <f ca="1">IFERROR(OFFSET(INDEX(INDIRECT(VLOOKUP($C132,Lighting_Type_Exist_lu,2,0)),MATCH(Lighting!$D132,INDIRECT(VLOOKUP($C132,Lighting_Type_Exist_lu,2,0)),0),1),0,2),"")</f>
        <v/>
      </c>
      <c r="G132" s="61" t="s">
        <v>84</v>
      </c>
      <c r="H132" s="74"/>
      <c r="I132" s="238" t="str">
        <f>IF(J132="","",VLOOKUP(J132,SKU!E:M,9,0))</f>
        <v/>
      </c>
      <c r="J132" s="64"/>
      <c r="K132" s="260" t="str">
        <f>IF(J132="","",VLOOKUP(J132,SKU!E:M,2,0))</f>
        <v/>
      </c>
      <c r="L132" s="239" t="str">
        <f>IF(J132="","",VLOOKUP(J132,SKU!E:M,6,0))</f>
        <v/>
      </c>
      <c r="M132" s="135" t="s">
        <v>84</v>
      </c>
      <c r="N132" s="28">
        <f t="shared" si="29"/>
        <v>0</v>
      </c>
      <c r="O132" s="20">
        <f t="shared" si="30"/>
        <v>0</v>
      </c>
      <c r="P132" s="71">
        <f t="shared" ca="1" si="35"/>
        <v>0</v>
      </c>
      <c r="Q132" s="71">
        <f>IFERROR((($H132*$L132*$N132)-($H132*$L132*$O132))/1000,0)*(1-EXACT(M132,Lookups!$A$62))*(1-EXACT(M132,Lookups!$A$63))</f>
        <v>0</v>
      </c>
      <c r="R132" s="71">
        <f t="shared" ca="1" si="36"/>
        <v>0</v>
      </c>
      <c r="S132" s="71">
        <f t="shared" ca="1" si="37"/>
        <v>0</v>
      </c>
      <c r="T132" s="71">
        <f t="shared" si="38"/>
        <v>0</v>
      </c>
      <c r="U132" s="356">
        <f t="shared" ca="1" si="39"/>
        <v>0</v>
      </c>
      <c r="V132" s="356">
        <f t="shared" ca="1" si="40"/>
        <v>0</v>
      </c>
      <c r="W132" s="356">
        <f t="shared" si="41"/>
        <v>0</v>
      </c>
      <c r="X132" s="356">
        <f t="shared" si="42"/>
        <v>0</v>
      </c>
      <c r="Y132" s="72">
        <f>IF(AV132&gt;0,"NEEDED",IFERROR(IF('Project Summary'!$C$11="NH",(VLOOKUP(AH132,Lighting_All,6,0)+AO132),(VLOOKUP(AH132,Lighting_All,4,0)+AO132)),0)*H132)</f>
        <v>0</v>
      </c>
      <c r="Z132" s="261" t="str">
        <f t="shared" ca="1" si="43"/>
        <v/>
      </c>
      <c r="AA132" s="73">
        <f t="shared" ca="1" si="28"/>
        <v>0</v>
      </c>
      <c r="AC132" s="28" t="str">
        <f ca="1">IFERROR(OFFSET(INDEX(INDIRECT(VLOOKUP($C132,Lighting_Type_Exist_lu,2,0)),MATCH(Lighting!$D132,INDIRECT(VLOOKUP($C132,Lighting_Type_Exist_lu,2,0)),0),1),0,1),"")</f>
        <v/>
      </c>
      <c r="AD132" s="7" t="str">
        <f ca="1">IFERROR(OFFSET(INDEX(INDIRECT(VLOOKUP($C132,Lighting_Type_Exist_lu,2,0)),MATCH(Lighting!$D132,INDIRECT(VLOOKUP($C132,Lighting_Type_Exist_lu,2,0)),0),1),0,3),"")</f>
        <v/>
      </c>
      <c r="AE132" s="40" t="str">
        <f ca="1">IFERROR(OFFSET(INDEX(INDIRECT(VLOOKUP($C132,Lighting_Type_Exist_lu,2,0)),MATCH(Lighting!$D132,INDIRECT(VLOOKUP($C132,Lighting_Type_Exist_lu,2,0)),0),1),0,4),"")</f>
        <v/>
      </c>
      <c r="AF132" s="262">
        <f t="shared" ca="1" si="44"/>
        <v>0</v>
      </c>
      <c r="AH132" s="263" t="str">
        <f>IF(J132="","",VLOOKUP(J132,SKU!E:M,3,0))</f>
        <v/>
      </c>
      <c r="AI132" s="263">
        <f>_xlfn.IFNA(IF('Project Summary'!$C$11="NH",VLOOKUP(AH132,Lighting_All,5,0),VLOOKUP(AH132,Lighting_All,3,0)),"")</f>
        <v>0</v>
      </c>
      <c r="AJ132" s="264" t="str">
        <f t="shared" si="31"/>
        <v>NA</v>
      </c>
      <c r="AK132" s="265">
        <f>IFERROR(VLOOKUP(J132,SKU!E:L,7,),0)</f>
        <v>0</v>
      </c>
      <c r="AL132" s="92" t="str">
        <f>IFERROR(IF(J132="","",(VLOOKUP(AH132,Lookups!A:G,7,0)*H132)),"")</f>
        <v/>
      </c>
      <c r="AM132" s="92">
        <f t="shared" ca="1" si="45"/>
        <v>0</v>
      </c>
      <c r="AN132" s="92">
        <f t="shared" ca="1" si="46"/>
        <v>0</v>
      </c>
      <c r="AO132" s="92">
        <f>(1-EXACT(G132,M132))*IFERROR(IF('Project Summary'!$C$11="NH",VLOOKUP(M132,Lighting_All,6,0),VLOOKUP(M132,Lighting_All,4,0)),0)*(Q132&gt;0)*(1-EXACT(M132,Lookups!$A$62))*(1-EXACT(M132,Lookups!$A$63))</f>
        <v>0</v>
      </c>
      <c r="AP132" s="92">
        <f t="shared" si="32"/>
        <v>0</v>
      </c>
      <c r="AQ132" s="92" t="str">
        <f t="shared" ca="1" si="47"/>
        <v/>
      </c>
      <c r="AR132" s="92" t="str">
        <f ca="1">_xlfn.IFNA(VLOOKUP(AQ132,Recycling!$S$10:$T$35,2,0),"")</f>
        <v/>
      </c>
      <c r="AS132" s="266">
        <f t="shared" si="48"/>
        <v>0</v>
      </c>
      <c r="AT132" s="92">
        <f t="shared" si="49"/>
        <v>0</v>
      </c>
      <c r="AU132" s="92">
        <f>EXACT(G132,"None")*OR(EXACT(M132,Lookups!$A$62),EXACT(M132,Lookups!$A$63))</f>
        <v>0</v>
      </c>
      <c r="AV132" s="267">
        <f t="shared" si="50"/>
        <v>0</v>
      </c>
      <c r="AW132" s="267">
        <f>IFERROR(VLOOKUP(AH132,Lookups!A:B,2,0),0)</f>
        <v>0</v>
      </c>
      <c r="AX132" s="267">
        <f t="shared" si="51"/>
        <v>0</v>
      </c>
      <c r="AY132" s="92">
        <f t="shared" ca="1" si="52"/>
        <v>0</v>
      </c>
      <c r="AZ132" s="92">
        <f t="shared" si="33"/>
        <v>0</v>
      </c>
      <c r="BA132" s="92">
        <f t="shared" si="53"/>
        <v>0.504</v>
      </c>
      <c r="BB132" s="92">
        <f t="shared" si="54"/>
        <v>0.38900000000000001</v>
      </c>
      <c r="BC132" s="92">
        <v>0.13800000000000001</v>
      </c>
      <c r="BD132" s="92">
        <v>0.13400000000000001</v>
      </c>
      <c r="BE132" s="92">
        <f t="shared" si="34"/>
        <v>0</v>
      </c>
      <c r="BF132" s="92">
        <f t="shared" si="55"/>
        <v>0</v>
      </c>
    </row>
    <row r="133" spans="1:58" x14ac:dyDescent="0.35">
      <c r="A133" s="26"/>
      <c r="B133" s="76"/>
      <c r="C133" s="59"/>
      <c r="D133" s="468"/>
      <c r="E133" s="469"/>
      <c r="F133" s="237" t="str">
        <f ca="1">IFERROR(OFFSET(INDEX(INDIRECT(VLOOKUP($C133,Lighting_Type_Exist_lu,2,0)),MATCH(Lighting!$D133,INDIRECT(VLOOKUP($C133,Lighting_Type_Exist_lu,2,0)),0),1),0,2),"")</f>
        <v/>
      </c>
      <c r="G133" s="61" t="s">
        <v>84</v>
      </c>
      <c r="H133" s="74"/>
      <c r="I133" s="238" t="str">
        <f>IF(J133="","",VLOOKUP(J133,SKU!E:M,9,0))</f>
        <v/>
      </c>
      <c r="J133" s="64"/>
      <c r="K133" s="260" t="str">
        <f>IF(J133="","",VLOOKUP(J133,SKU!E:M,2,0))</f>
        <v/>
      </c>
      <c r="L133" s="239" t="str">
        <f>IF(J133="","",VLOOKUP(J133,SKU!E:M,6,0))</f>
        <v/>
      </c>
      <c r="M133" s="135" t="s">
        <v>84</v>
      </c>
      <c r="N133" s="28">
        <f t="shared" si="29"/>
        <v>0</v>
      </c>
      <c r="O133" s="20">
        <f t="shared" si="30"/>
        <v>0</v>
      </c>
      <c r="P133" s="71">
        <f t="shared" ca="1" si="35"/>
        <v>0</v>
      </c>
      <c r="Q133" s="71">
        <f>IFERROR((($H133*$L133*$N133)-($H133*$L133*$O133))/1000,0)*(1-EXACT(M133,Lookups!$A$62))*(1-EXACT(M133,Lookups!$A$63))</f>
        <v>0</v>
      </c>
      <c r="R133" s="71">
        <f t="shared" ca="1" si="36"/>
        <v>0</v>
      </c>
      <c r="S133" s="71">
        <f t="shared" ca="1" si="37"/>
        <v>0</v>
      </c>
      <c r="T133" s="71">
        <f t="shared" si="38"/>
        <v>0</v>
      </c>
      <c r="U133" s="356">
        <f t="shared" ca="1" si="39"/>
        <v>0</v>
      </c>
      <c r="V133" s="356">
        <f t="shared" ca="1" si="40"/>
        <v>0</v>
      </c>
      <c r="W133" s="356">
        <f t="shared" si="41"/>
        <v>0</v>
      </c>
      <c r="X133" s="356">
        <f t="shared" si="42"/>
        <v>0</v>
      </c>
      <c r="Y133" s="72">
        <f>IF(AV133&gt;0,"NEEDED",IFERROR(IF('Project Summary'!$C$11="NH",(VLOOKUP(AH133,Lighting_All,6,0)+AO133),(VLOOKUP(AH133,Lighting_All,4,0)+AO133)),0)*H133)</f>
        <v>0</v>
      </c>
      <c r="Z133" s="261" t="str">
        <f t="shared" ca="1" si="43"/>
        <v/>
      </c>
      <c r="AA133" s="73">
        <f t="shared" ca="1" si="28"/>
        <v>0</v>
      </c>
      <c r="AC133" s="28" t="str">
        <f ca="1">IFERROR(OFFSET(INDEX(INDIRECT(VLOOKUP($C133,Lighting_Type_Exist_lu,2,0)),MATCH(Lighting!$D133,INDIRECT(VLOOKUP($C133,Lighting_Type_Exist_lu,2,0)),0),1),0,1),"")</f>
        <v/>
      </c>
      <c r="AD133" s="7" t="str">
        <f ca="1">IFERROR(OFFSET(INDEX(INDIRECT(VLOOKUP($C133,Lighting_Type_Exist_lu,2,0)),MATCH(Lighting!$D133,INDIRECT(VLOOKUP($C133,Lighting_Type_Exist_lu,2,0)),0),1),0,3),"")</f>
        <v/>
      </c>
      <c r="AE133" s="40" t="str">
        <f ca="1">IFERROR(OFFSET(INDEX(INDIRECT(VLOOKUP($C133,Lighting_Type_Exist_lu,2,0)),MATCH(Lighting!$D133,INDIRECT(VLOOKUP($C133,Lighting_Type_Exist_lu,2,0)),0),1),0,4),"")</f>
        <v/>
      </c>
      <c r="AF133" s="262">
        <f t="shared" ca="1" si="44"/>
        <v>0</v>
      </c>
      <c r="AH133" s="263" t="str">
        <f>IF(J133="","",VLOOKUP(J133,SKU!E:M,3,0))</f>
        <v/>
      </c>
      <c r="AI133" s="263">
        <f>_xlfn.IFNA(IF('Project Summary'!$C$11="NH",VLOOKUP(AH133,Lighting_All,5,0),VLOOKUP(AH133,Lighting_All,3,0)),"")</f>
        <v>0</v>
      </c>
      <c r="AJ133" s="264" t="str">
        <f t="shared" si="31"/>
        <v>NA</v>
      </c>
      <c r="AK133" s="265">
        <f>IFERROR(VLOOKUP(J133,SKU!E:L,7,),0)</f>
        <v>0</v>
      </c>
      <c r="AL133" s="92" t="str">
        <f>IFERROR(IF(J133="","",(VLOOKUP(AH133,Lookups!A:G,7,0)*H133)),"")</f>
        <v/>
      </c>
      <c r="AM133" s="92">
        <f t="shared" ca="1" si="45"/>
        <v>0</v>
      </c>
      <c r="AN133" s="92">
        <f t="shared" ca="1" si="46"/>
        <v>0</v>
      </c>
      <c r="AO133" s="92">
        <f>(1-EXACT(G133,M133))*IFERROR(IF('Project Summary'!$C$11="NH",VLOOKUP(M133,Lighting_All,6,0),VLOOKUP(M133,Lighting_All,4,0)),0)*(Q133&gt;0)*(1-EXACT(M133,Lookups!$A$62))*(1-EXACT(M133,Lookups!$A$63))</f>
        <v>0</v>
      </c>
      <c r="AP133" s="92">
        <f t="shared" si="32"/>
        <v>0</v>
      </c>
      <c r="AQ133" s="92" t="str">
        <f t="shared" ca="1" si="47"/>
        <v/>
      </c>
      <c r="AR133" s="92" t="str">
        <f ca="1">_xlfn.IFNA(VLOOKUP(AQ133,Recycling!$S$10:$T$35,2,0),"")</f>
        <v/>
      </c>
      <c r="AS133" s="266">
        <f t="shared" si="48"/>
        <v>0</v>
      </c>
      <c r="AT133" s="92">
        <f t="shared" si="49"/>
        <v>0</v>
      </c>
      <c r="AU133" s="92">
        <f>EXACT(G133,"None")*OR(EXACT(M133,Lookups!$A$62),EXACT(M133,Lookups!$A$63))</f>
        <v>0</v>
      </c>
      <c r="AV133" s="267">
        <f t="shared" si="50"/>
        <v>0</v>
      </c>
      <c r="AW133" s="267">
        <f>IFERROR(VLOOKUP(AH133,Lookups!A:B,2,0),0)</f>
        <v>0</v>
      </c>
      <c r="AX133" s="267">
        <f t="shared" si="51"/>
        <v>0</v>
      </c>
      <c r="AY133" s="92">
        <f t="shared" ca="1" si="52"/>
        <v>0</v>
      </c>
      <c r="AZ133" s="92">
        <f t="shared" si="33"/>
        <v>0</v>
      </c>
      <c r="BA133" s="92">
        <f t="shared" si="53"/>
        <v>0.504</v>
      </c>
      <c r="BB133" s="92">
        <f t="shared" si="54"/>
        <v>0.38900000000000001</v>
      </c>
      <c r="BC133" s="92">
        <v>0.13800000000000001</v>
      </c>
      <c r="BD133" s="92">
        <v>0.13400000000000001</v>
      </c>
      <c r="BE133" s="92">
        <f t="shared" si="34"/>
        <v>0</v>
      </c>
      <c r="BF133" s="92">
        <f t="shared" si="55"/>
        <v>0</v>
      </c>
    </row>
    <row r="134" spans="1:58" x14ac:dyDescent="0.35">
      <c r="A134" s="26"/>
      <c r="B134" s="76"/>
      <c r="C134" s="59"/>
      <c r="D134" s="468"/>
      <c r="E134" s="469"/>
      <c r="F134" s="237" t="str">
        <f ca="1">IFERROR(OFFSET(INDEX(INDIRECT(VLOOKUP($C134,Lighting_Type_Exist_lu,2,0)),MATCH(Lighting!$D134,INDIRECT(VLOOKUP($C134,Lighting_Type_Exist_lu,2,0)),0),1),0,2),"")</f>
        <v/>
      </c>
      <c r="G134" s="61" t="s">
        <v>84</v>
      </c>
      <c r="H134" s="74"/>
      <c r="I134" s="238" t="str">
        <f>IF(J134="","",VLOOKUP(J134,SKU!E:M,9,0))</f>
        <v/>
      </c>
      <c r="J134" s="64"/>
      <c r="K134" s="260" t="str">
        <f>IF(J134="","",VLOOKUP(J134,SKU!E:M,2,0))</f>
        <v/>
      </c>
      <c r="L134" s="239" t="str">
        <f>IF(J134="","",VLOOKUP(J134,SKU!E:M,6,0))</f>
        <v/>
      </c>
      <c r="M134" s="135" t="s">
        <v>84</v>
      </c>
      <c r="N134" s="28">
        <f t="shared" si="29"/>
        <v>0</v>
      </c>
      <c r="O134" s="20">
        <f t="shared" si="30"/>
        <v>0</v>
      </c>
      <c r="P134" s="71">
        <f t="shared" ca="1" si="35"/>
        <v>0</v>
      </c>
      <c r="Q134" s="71">
        <f>IFERROR((($H134*$L134*$N134)-($H134*$L134*$O134))/1000,0)*(1-EXACT(M134,Lookups!$A$62))*(1-EXACT(M134,Lookups!$A$63))</f>
        <v>0</v>
      </c>
      <c r="R134" s="71">
        <f t="shared" ca="1" si="36"/>
        <v>0</v>
      </c>
      <c r="S134" s="71">
        <f t="shared" ca="1" si="37"/>
        <v>0</v>
      </c>
      <c r="T134" s="71">
        <f t="shared" si="38"/>
        <v>0</v>
      </c>
      <c r="U134" s="356">
        <f t="shared" ca="1" si="39"/>
        <v>0</v>
      </c>
      <c r="V134" s="356">
        <f t="shared" ca="1" si="40"/>
        <v>0</v>
      </c>
      <c r="W134" s="356">
        <f t="shared" si="41"/>
        <v>0</v>
      </c>
      <c r="X134" s="356">
        <f t="shared" si="42"/>
        <v>0</v>
      </c>
      <c r="Y134" s="72">
        <f>IF(AV134&gt;0,"NEEDED",IFERROR(IF('Project Summary'!$C$11="NH",(VLOOKUP(AH134,Lighting_All,6,0)+AO134),(VLOOKUP(AH134,Lighting_All,4,0)+AO134)),0)*H134)</f>
        <v>0</v>
      </c>
      <c r="Z134" s="261" t="str">
        <f t="shared" ca="1" si="43"/>
        <v/>
      </c>
      <c r="AA134" s="73">
        <f t="shared" ca="1" si="28"/>
        <v>0</v>
      </c>
      <c r="AC134" s="28" t="str">
        <f ca="1">IFERROR(OFFSET(INDEX(INDIRECT(VLOOKUP($C134,Lighting_Type_Exist_lu,2,0)),MATCH(Lighting!$D134,INDIRECT(VLOOKUP($C134,Lighting_Type_Exist_lu,2,0)),0),1),0,1),"")</f>
        <v/>
      </c>
      <c r="AD134" s="7" t="str">
        <f ca="1">IFERROR(OFFSET(INDEX(INDIRECT(VLOOKUP($C134,Lighting_Type_Exist_lu,2,0)),MATCH(Lighting!$D134,INDIRECT(VLOOKUP($C134,Lighting_Type_Exist_lu,2,0)),0),1),0,3),"")</f>
        <v/>
      </c>
      <c r="AE134" s="40" t="str">
        <f ca="1">IFERROR(OFFSET(INDEX(INDIRECT(VLOOKUP($C134,Lighting_Type_Exist_lu,2,0)),MATCH(Lighting!$D134,INDIRECT(VLOOKUP($C134,Lighting_Type_Exist_lu,2,0)),0),1),0,4),"")</f>
        <v/>
      </c>
      <c r="AF134" s="262">
        <f t="shared" ca="1" si="44"/>
        <v>0</v>
      </c>
      <c r="AH134" s="263" t="str">
        <f>IF(J134="","",VLOOKUP(J134,SKU!E:M,3,0))</f>
        <v/>
      </c>
      <c r="AI134" s="263">
        <f>_xlfn.IFNA(IF('Project Summary'!$C$11="NH",VLOOKUP(AH134,Lighting_All,5,0),VLOOKUP(AH134,Lighting_All,3,0)),"")</f>
        <v>0</v>
      </c>
      <c r="AJ134" s="264" t="str">
        <f t="shared" si="31"/>
        <v>NA</v>
      </c>
      <c r="AK134" s="265">
        <f>IFERROR(VLOOKUP(J134,SKU!E:L,7,),0)</f>
        <v>0</v>
      </c>
      <c r="AL134" s="92" t="str">
        <f>IFERROR(IF(J134="","",(VLOOKUP(AH134,Lookups!A:G,7,0)*H134)),"")</f>
        <v/>
      </c>
      <c r="AM134" s="92">
        <f t="shared" ca="1" si="45"/>
        <v>0</v>
      </c>
      <c r="AN134" s="92">
        <f t="shared" ca="1" si="46"/>
        <v>0</v>
      </c>
      <c r="AO134" s="92">
        <f>(1-EXACT(G134,M134))*IFERROR(IF('Project Summary'!$C$11="NH",VLOOKUP(M134,Lighting_All,6,0),VLOOKUP(M134,Lighting_All,4,0)),0)*(Q134&gt;0)*(1-EXACT(M134,Lookups!$A$62))*(1-EXACT(M134,Lookups!$A$63))</f>
        <v>0</v>
      </c>
      <c r="AP134" s="92">
        <f t="shared" si="32"/>
        <v>0</v>
      </c>
      <c r="AQ134" s="92" t="str">
        <f t="shared" ca="1" si="47"/>
        <v/>
      </c>
      <c r="AR134" s="92" t="str">
        <f ca="1">_xlfn.IFNA(VLOOKUP(AQ134,Recycling!$S$10:$T$35,2,0),"")</f>
        <v/>
      </c>
      <c r="AS134" s="266">
        <f t="shared" si="48"/>
        <v>0</v>
      </c>
      <c r="AT134" s="92">
        <f t="shared" si="49"/>
        <v>0</v>
      </c>
      <c r="AU134" s="92">
        <f>EXACT(G134,"None")*OR(EXACT(M134,Lookups!$A$62),EXACT(M134,Lookups!$A$63))</f>
        <v>0</v>
      </c>
      <c r="AV134" s="267">
        <f t="shared" si="50"/>
        <v>0</v>
      </c>
      <c r="AW134" s="267">
        <f>IFERROR(VLOOKUP(AH134,Lookups!A:B,2,0),0)</f>
        <v>0</v>
      </c>
      <c r="AX134" s="267">
        <f t="shared" si="51"/>
        <v>0</v>
      </c>
      <c r="AY134" s="92">
        <f t="shared" ca="1" si="52"/>
        <v>0</v>
      </c>
      <c r="AZ134" s="92">
        <f t="shared" si="33"/>
        <v>0</v>
      </c>
      <c r="BA134" s="92">
        <f t="shared" si="53"/>
        <v>0.504</v>
      </c>
      <c r="BB134" s="92">
        <f t="shared" si="54"/>
        <v>0.38900000000000001</v>
      </c>
      <c r="BC134" s="92">
        <v>0.13800000000000001</v>
      </c>
      <c r="BD134" s="92">
        <v>0.13400000000000001</v>
      </c>
      <c r="BE134" s="92">
        <f t="shared" si="34"/>
        <v>0</v>
      </c>
      <c r="BF134" s="92">
        <f t="shared" si="55"/>
        <v>0</v>
      </c>
    </row>
    <row r="135" spans="1:58" x14ac:dyDescent="0.35">
      <c r="A135" s="26"/>
      <c r="B135" s="76"/>
      <c r="C135" s="59"/>
      <c r="D135" s="468"/>
      <c r="E135" s="469"/>
      <c r="F135" s="237" t="str">
        <f ca="1">IFERROR(OFFSET(INDEX(INDIRECT(VLOOKUP($C135,Lighting_Type_Exist_lu,2,0)),MATCH(Lighting!$D135,INDIRECT(VLOOKUP($C135,Lighting_Type_Exist_lu,2,0)),0),1),0,2),"")</f>
        <v/>
      </c>
      <c r="G135" s="61" t="s">
        <v>84</v>
      </c>
      <c r="H135" s="74"/>
      <c r="I135" s="238" t="str">
        <f>IF(J135="","",VLOOKUP(J135,SKU!E:M,9,0))</f>
        <v/>
      </c>
      <c r="J135" s="64"/>
      <c r="K135" s="260" t="str">
        <f>IF(J135="","",VLOOKUP(J135,SKU!E:M,2,0))</f>
        <v/>
      </c>
      <c r="L135" s="239" t="str">
        <f>IF(J135="","",VLOOKUP(J135,SKU!E:M,6,0))</f>
        <v/>
      </c>
      <c r="M135" s="135" t="s">
        <v>84</v>
      </c>
      <c r="N135" s="28">
        <f t="shared" si="29"/>
        <v>0</v>
      </c>
      <c r="O135" s="20">
        <f t="shared" si="30"/>
        <v>0</v>
      </c>
      <c r="P135" s="71">
        <f t="shared" ca="1" si="35"/>
        <v>0</v>
      </c>
      <c r="Q135" s="71">
        <f>IFERROR((($H135*$L135*$N135)-($H135*$L135*$O135))/1000,0)*(1-EXACT(M135,Lookups!$A$62))*(1-EXACT(M135,Lookups!$A$63))</f>
        <v>0</v>
      </c>
      <c r="R135" s="71">
        <f t="shared" ca="1" si="36"/>
        <v>0</v>
      </c>
      <c r="S135" s="71">
        <f t="shared" ca="1" si="37"/>
        <v>0</v>
      </c>
      <c r="T135" s="71">
        <f t="shared" si="38"/>
        <v>0</v>
      </c>
      <c r="U135" s="356">
        <f t="shared" ca="1" si="39"/>
        <v>0</v>
      </c>
      <c r="V135" s="356">
        <f t="shared" ca="1" si="40"/>
        <v>0</v>
      </c>
      <c r="W135" s="356">
        <f t="shared" si="41"/>
        <v>0</v>
      </c>
      <c r="X135" s="356">
        <f t="shared" si="42"/>
        <v>0</v>
      </c>
      <c r="Y135" s="72">
        <f>IF(AV135&gt;0,"NEEDED",IFERROR(IF('Project Summary'!$C$11="NH",(VLOOKUP(AH135,Lighting_All,6,0)+AO135),(VLOOKUP(AH135,Lighting_All,4,0)+AO135)),0)*H135)</f>
        <v>0</v>
      </c>
      <c r="Z135" s="261" t="str">
        <f t="shared" ca="1" si="43"/>
        <v/>
      </c>
      <c r="AA135" s="73">
        <f t="shared" ca="1" si="28"/>
        <v>0</v>
      </c>
      <c r="AC135" s="28" t="str">
        <f ca="1">IFERROR(OFFSET(INDEX(INDIRECT(VLOOKUP($C135,Lighting_Type_Exist_lu,2,0)),MATCH(Lighting!$D135,INDIRECT(VLOOKUP($C135,Lighting_Type_Exist_lu,2,0)),0),1),0,1),"")</f>
        <v/>
      </c>
      <c r="AD135" s="7" t="str">
        <f ca="1">IFERROR(OFFSET(INDEX(INDIRECT(VLOOKUP($C135,Lighting_Type_Exist_lu,2,0)),MATCH(Lighting!$D135,INDIRECT(VLOOKUP($C135,Lighting_Type_Exist_lu,2,0)),0),1),0,3),"")</f>
        <v/>
      </c>
      <c r="AE135" s="40" t="str">
        <f ca="1">IFERROR(OFFSET(INDEX(INDIRECT(VLOOKUP($C135,Lighting_Type_Exist_lu,2,0)),MATCH(Lighting!$D135,INDIRECT(VLOOKUP($C135,Lighting_Type_Exist_lu,2,0)),0),1),0,4),"")</f>
        <v/>
      </c>
      <c r="AF135" s="262">
        <f t="shared" ca="1" si="44"/>
        <v>0</v>
      </c>
      <c r="AH135" s="263" t="str">
        <f>IF(J135="","",VLOOKUP(J135,SKU!E:M,3,0))</f>
        <v/>
      </c>
      <c r="AI135" s="263">
        <f>_xlfn.IFNA(IF('Project Summary'!$C$11="NH",VLOOKUP(AH135,Lighting_All,5,0),VLOOKUP(AH135,Lighting_All,3,0)),"")</f>
        <v>0</v>
      </c>
      <c r="AJ135" s="264" t="str">
        <f t="shared" si="31"/>
        <v>NA</v>
      </c>
      <c r="AK135" s="265">
        <f>IFERROR(VLOOKUP(J135,SKU!E:L,7,),0)</f>
        <v>0</v>
      </c>
      <c r="AL135" s="92" t="str">
        <f>IFERROR(IF(J135="","",(VLOOKUP(AH135,Lookups!A:G,7,0)*H135)),"")</f>
        <v/>
      </c>
      <c r="AM135" s="92">
        <f t="shared" ca="1" si="45"/>
        <v>0</v>
      </c>
      <c r="AN135" s="92">
        <f t="shared" ca="1" si="46"/>
        <v>0</v>
      </c>
      <c r="AO135" s="92">
        <f>(1-EXACT(G135,M135))*IFERROR(IF('Project Summary'!$C$11="NH",VLOOKUP(M135,Lighting_All,6,0),VLOOKUP(M135,Lighting_All,4,0)),0)*(Q135&gt;0)*(1-EXACT(M135,Lookups!$A$62))*(1-EXACT(M135,Lookups!$A$63))</f>
        <v>0</v>
      </c>
      <c r="AP135" s="92">
        <f t="shared" si="32"/>
        <v>0</v>
      </c>
      <c r="AQ135" s="92" t="str">
        <f t="shared" ca="1" si="47"/>
        <v/>
      </c>
      <c r="AR135" s="92" t="str">
        <f ca="1">_xlfn.IFNA(VLOOKUP(AQ135,Recycling!$S$10:$T$35,2,0),"")</f>
        <v/>
      </c>
      <c r="AS135" s="266">
        <f t="shared" si="48"/>
        <v>0</v>
      </c>
      <c r="AT135" s="92">
        <f t="shared" si="49"/>
        <v>0</v>
      </c>
      <c r="AU135" s="92">
        <f>EXACT(G135,"None")*OR(EXACT(M135,Lookups!$A$62),EXACT(M135,Lookups!$A$63))</f>
        <v>0</v>
      </c>
      <c r="AV135" s="267">
        <f t="shared" si="50"/>
        <v>0</v>
      </c>
      <c r="AW135" s="267">
        <f>IFERROR(VLOOKUP(AH135,Lookups!A:B,2,0),0)</f>
        <v>0</v>
      </c>
      <c r="AX135" s="267">
        <f t="shared" si="51"/>
        <v>0</v>
      </c>
      <c r="AY135" s="92">
        <f t="shared" ca="1" si="52"/>
        <v>0</v>
      </c>
      <c r="AZ135" s="92">
        <f t="shared" si="33"/>
        <v>0</v>
      </c>
      <c r="BA135" s="92">
        <f t="shared" si="53"/>
        <v>0.504</v>
      </c>
      <c r="BB135" s="92">
        <f t="shared" si="54"/>
        <v>0.38900000000000001</v>
      </c>
      <c r="BC135" s="92">
        <v>0.13800000000000001</v>
      </c>
      <c r="BD135" s="92">
        <v>0.13400000000000001</v>
      </c>
      <c r="BE135" s="92">
        <f t="shared" si="34"/>
        <v>0</v>
      </c>
      <c r="BF135" s="92">
        <f t="shared" si="55"/>
        <v>0</v>
      </c>
    </row>
    <row r="136" spans="1:58" x14ac:dyDescent="0.35">
      <c r="A136" s="26"/>
      <c r="B136" s="76"/>
      <c r="C136" s="59"/>
      <c r="D136" s="468"/>
      <c r="E136" s="469"/>
      <c r="F136" s="237" t="str">
        <f ca="1">IFERROR(OFFSET(INDEX(INDIRECT(VLOOKUP($C136,Lighting_Type_Exist_lu,2,0)),MATCH(Lighting!$D136,INDIRECT(VLOOKUP($C136,Lighting_Type_Exist_lu,2,0)),0),1),0,2),"")</f>
        <v/>
      </c>
      <c r="G136" s="61" t="s">
        <v>84</v>
      </c>
      <c r="H136" s="74"/>
      <c r="I136" s="238" t="str">
        <f>IF(J136="","",VLOOKUP(J136,SKU!E:M,9,0))</f>
        <v/>
      </c>
      <c r="J136" s="64"/>
      <c r="K136" s="260" t="str">
        <f>IF(J136="","",VLOOKUP(J136,SKU!E:M,2,0))</f>
        <v/>
      </c>
      <c r="L136" s="239" t="str">
        <f>IF(J136="","",VLOOKUP(J136,SKU!E:M,6,0))</f>
        <v/>
      </c>
      <c r="M136" s="135" t="s">
        <v>84</v>
      </c>
      <c r="N136" s="28">
        <f t="shared" si="29"/>
        <v>0</v>
      </c>
      <c r="O136" s="20">
        <f t="shared" si="30"/>
        <v>0</v>
      </c>
      <c r="P136" s="71">
        <f t="shared" ca="1" si="35"/>
        <v>0</v>
      </c>
      <c r="Q136" s="71">
        <f>IFERROR((($H136*$L136*$N136)-($H136*$L136*$O136))/1000,0)*(1-EXACT(M136,Lookups!$A$62))*(1-EXACT(M136,Lookups!$A$63))</f>
        <v>0</v>
      </c>
      <c r="R136" s="71">
        <f t="shared" ca="1" si="36"/>
        <v>0</v>
      </c>
      <c r="S136" s="71">
        <f t="shared" ca="1" si="37"/>
        <v>0</v>
      </c>
      <c r="T136" s="71">
        <f t="shared" si="38"/>
        <v>0</v>
      </c>
      <c r="U136" s="356">
        <f t="shared" ca="1" si="39"/>
        <v>0</v>
      </c>
      <c r="V136" s="356">
        <f t="shared" ca="1" si="40"/>
        <v>0</v>
      </c>
      <c r="W136" s="356">
        <f t="shared" si="41"/>
        <v>0</v>
      </c>
      <c r="X136" s="356">
        <f t="shared" si="42"/>
        <v>0</v>
      </c>
      <c r="Y136" s="72">
        <f>IF(AV136&gt;0,"NEEDED",IFERROR(IF('Project Summary'!$C$11="NH",(VLOOKUP(AH136,Lighting_All,6,0)+AO136),(VLOOKUP(AH136,Lighting_All,4,0)+AO136)),0)*H136)</f>
        <v>0</v>
      </c>
      <c r="Z136" s="261" t="str">
        <f t="shared" ca="1" si="43"/>
        <v/>
      </c>
      <c r="AA136" s="73">
        <f t="shared" ca="1" si="28"/>
        <v>0</v>
      </c>
      <c r="AC136" s="28" t="str">
        <f ca="1">IFERROR(OFFSET(INDEX(INDIRECT(VLOOKUP($C136,Lighting_Type_Exist_lu,2,0)),MATCH(Lighting!$D136,INDIRECT(VLOOKUP($C136,Lighting_Type_Exist_lu,2,0)),0),1),0,1),"")</f>
        <v/>
      </c>
      <c r="AD136" s="7" t="str">
        <f ca="1">IFERROR(OFFSET(INDEX(INDIRECT(VLOOKUP($C136,Lighting_Type_Exist_lu,2,0)),MATCH(Lighting!$D136,INDIRECT(VLOOKUP($C136,Lighting_Type_Exist_lu,2,0)),0),1),0,3),"")</f>
        <v/>
      </c>
      <c r="AE136" s="40" t="str">
        <f ca="1">IFERROR(OFFSET(INDEX(INDIRECT(VLOOKUP($C136,Lighting_Type_Exist_lu,2,0)),MATCH(Lighting!$D136,INDIRECT(VLOOKUP($C136,Lighting_Type_Exist_lu,2,0)),0),1),0,4),"")</f>
        <v/>
      </c>
      <c r="AF136" s="262">
        <f t="shared" ca="1" si="44"/>
        <v>0</v>
      </c>
      <c r="AH136" s="263" t="str">
        <f>IF(J136="","",VLOOKUP(J136,SKU!E:M,3,0))</f>
        <v/>
      </c>
      <c r="AI136" s="263">
        <f>_xlfn.IFNA(IF('Project Summary'!$C$11="NH",VLOOKUP(AH136,Lighting_All,5,0),VLOOKUP(AH136,Lighting_All,3,0)),"")</f>
        <v>0</v>
      </c>
      <c r="AJ136" s="264" t="str">
        <f t="shared" si="31"/>
        <v>NA</v>
      </c>
      <c r="AK136" s="265">
        <f>IFERROR(VLOOKUP(J136,SKU!E:L,7,),0)</f>
        <v>0</v>
      </c>
      <c r="AL136" s="92" t="str">
        <f>IFERROR(IF(J136="","",(VLOOKUP(AH136,Lookups!A:G,7,0)*H136)),"")</f>
        <v/>
      </c>
      <c r="AM136" s="92">
        <f t="shared" ca="1" si="45"/>
        <v>0</v>
      </c>
      <c r="AN136" s="92">
        <f t="shared" ca="1" si="46"/>
        <v>0</v>
      </c>
      <c r="AO136" s="92">
        <f>(1-EXACT(G136,M136))*IFERROR(IF('Project Summary'!$C$11="NH",VLOOKUP(M136,Lighting_All,6,0),VLOOKUP(M136,Lighting_All,4,0)),0)*(Q136&gt;0)*(1-EXACT(M136,Lookups!$A$62))*(1-EXACT(M136,Lookups!$A$63))</f>
        <v>0</v>
      </c>
      <c r="AP136" s="92">
        <f t="shared" si="32"/>
        <v>0</v>
      </c>
      <c r="AQ136" s="92" t="str">
        <f t="shared" ca="1" si="47"/>
        <v/>
      </c>
      <c r="AR136" s="92" t="str">
        <f ca="1">_xlfn.IFNA(VLOOKUP(AQ136,Recycling!$S$10:$T$35,2,0),"")</f>
        <v/>
      </c>
      <c r="AS136" s="266">
        <f t="shared" si="48"/>
        <v>0</v>
      </c>
      <c r="AT136" s="92">
        <f t="shared" si="49"/>
        <v>0</v>
      </c>
      <c r="AU136" s="92">
        <f>EXACT(G136,"None")*OR(EXACT(M136,Lookups!$A$62),EXACT(M136,Lookups!$A$63))</f>
        <v>0</v>
      </c>
      <c r="AV136" s="267">
        <f t="shared" si="50"/>
        <v>0</v>
      </c>
      <c r="AW136" s="267">
        <f>IFERROR(VLOOKUP(AH136,Lookups!A:B,2,0),0)</f>
        <v>0</v>
      </c>
      <c r="AX136" s="267">
        <f t="shared" si="51"/>
        <v>0</v>
      </c>
      <c r="AY136" s="92">
        <f t="shared" ca="1" si="52"/>
        <v>0</v>
      </c>
      <c r="AZ136" s="92">
        <f t="shared" si="33"/>
        <v>0</v>
      </c>
      <c r="BA136" s="92">
        <f t="shared" si="53"/>
        <v>0.504</v>
      </c>
      <c r="BB136" s="92">
        <f t="shared" si="54"/>
        <v>0.38900000000000001</v>
      </c>
      <c r="BC136" s="92">
        <v>0.13800000000000001</v>
      </c>
      <c r="BD136" s="92">
        <v>0.13400000000000001</v>
      </c>
      <c r="BE136" s="92">
        <f t="shared" si="34"/>
        <v>0</v>
      </c>
      <c r="BF136" s="92">
        <f t="shared" si="55"/>
        <v>0</v>
      </c>
    </row>
    <row r="137" spans="1:58" x14ac:dyDescent="0.35">
      <c r="A137" s="26"/>
      <c r="B137" s="76"/>
      <c r="C137" s="59"/>
      <c r="D137" s="468"/>
      <c r="E137" s="469"/>
      <c r="F137" s="237" t="str">
        <f ca="1">IFERROR(OFFSET(INDEX(INDIRECT(VLOOKUP($C137,Lighting_Type_Exist_lu,2,0)),MATCH(Lighting!$D137,INDIRECT(VLOOKUP($C137,Lighting_Type_Exist_lu,2,0)),0),1),0,2),"")</f>
        <v/>
      </c>
      <c r="G137" s="61" t="s">
        <v>84</v>
      </c>
      <c r="H137" s="74"/>
      <c r="I137" s="238" t="str">
        <f>IF(J137="","",VLOOKUP(J137,SKU!E:M,9,0))</f>
        <v/>
      </c>
      <c r="J137" s="64"/>
      <c r="K137" s="260" t="str">
        <f>IF(J137="","",VLOOKUP(J137,SKU!E:M,2,0))</f>
        <v/>
      </c>
      <c r="L137" s="239" t="str">
        <f>IF(J137="","",VLOOKUP(J137,SKU!E:M,6,0))</f>
        <v/>
      </c>
      <c r="M137" s="135" t="s">
        <v>84</v>
      </c>
      <c r="N137" s="28">
        <f t="shared" si="29"/>
        <v>0</v>
      </c>
      <c r="O137" s="20">
        <f t="shared" si="30"/>
        <v>0</v>
      </c>
      <c r="P137" s="71">
        <f t="shared" ca="1" si="35"/>
        <v>0</v>
      </c>
      <c r="Q137" s="71">
        <f>IFERROR((($H137*$L137*$N137)-($H137*$L137*$O137))/1000,0)*(1-EXACT(M137,Lookups!$A$62))*(1-EXACT(M137,Lookups!$A$63))</f>
        <v>0</v>
      </c>
      <c r="R137" s="71">
        <f t="shared" ca="1" si="36"/>
        <v>0</v>
      </c>
      <c r="S137" s="71">
        <f t="shared" ca="1" si="37"/>
        <v>0</v>
      </c>
      <c r="T137" s="71">
        <f t="shared" si="38"/>
        <v>0</v>
      </c>
      <c r="U137" s="356">
        <f t="shared" ca="1" si="39"/>
        <v>0</v>
      </c>
      <c r="V137" s="356">
        <f t="shared" ca="1" si="40"/>
        <v>0</v>
      </c>
      <c r="W137" s="356">
        <f t="shared" si="41"/>
        <v>0</v>
      </c>
      <c r="X137" s="356">
        <f t="shared" si="42"/>
        <v>0</v>
      </c>
      <c r="Y137" s="72">
        <f>IF(AV137&gt;0,"NEEDED",IFERROR(IF('Project Summary'!$C$11="NH",(VLOOKUP(AH137,Lighting_All,6,0)+AO137),(VLOOKUP(AH137,Lighting_All,4,0)+AO137)),0)*H137)</f>
        <v>0</v>
      </c>
      <c r="Z137" s="261" t="str">
        <f t="shared" ca="1" si="43"/>
        <v/>
      </c>
      <c r="AA137" s="73">
        <f t="shared" ca="1" si="28"/>
        <v>0</v>
      </c>
      <c r="AC137" s="28" t="str">
        <f ca="1">IFERROR(OFFSET(INDEX(INDIRECT(VLOOKUP($C137,Lighting_Type_Exist_lu,2,0)),MATCH(Lighting!$D137,INDIRECT(VLOOKUP($C137,Lighting_Type_Exist_lu,2,0)),0),1),0,1),"")</f>
        <v/>
      </c>
      <c r="AD137" s="7" t="str">
        <f ca="1">IFERROR(OFFSET(INDEX(INDIRECT(VLOOKUP($C137,Lighting_Type_Exist_lu,2,0)),MATCH(Lighting!$D137,INDIRECT(VLOOKUP($C137,Lighting_Type_Exist_lu,2,0)),0),1),0,3),"")</f>
        <v/>
      </c>
      <c r="AE137" s="40" t="str">
        <f ca="1">IFERROR(OFFSET(INDEX(INDIRECT(VLOOKUP($C137,Lighting_Type_Exist_lu,2,0)),MATCH(Lighting!$D137,INDIRECT(VLOOKUP($C137,Lighting_Type_Exist_lu,2,0)),0),1),0,4),"")</f>
        <v/>
      </c>
      <c r="AF137" s="262">
        <f t="shared" ca="1" si="44"/>
        <v>0</v>
      </c>
      <c r="AH137" s="263" t="str">
        <f>IF(J137="","",VLOOKUP(J137,SKU!E:M,3,0))</f>
        <v/>
      </c>
      <c r="AI137" s="263">
        <f>_xlfn.IFNA(IF('Project Summary'!$C$11="NH",VLOOKUP(AH137,Lighting_All,5,0),VLOOKUP(AH137,Lighting_All,3,0)),"")</f>
        <v>0</v>
      </c>
      <c r="AJ137" s="264" t="str">
        <f t="shared" si="31"/>
        <v>NA</v>
      </c>
      <c r="AK137" s="265">
        <f>IFERROR(VLOOKUP(J137,SKU!E:L,7,),0)</f>
        <v>0</v>
      </c>
      <c r="AL137" s="92" t="str">
        <f>IFERROR(IF(J137="","",(VLOOKUP(AH137,Lookups!A:G,7,0)*H137)),"")</f>
        <v/>
      </c>
      <c r="AM137" s="92">
        <f t="shared" ca="1" si="45"/>
        <v>0</v>
      </c>
      <c r="AN137" s="92">
        <f t="shared" ca="1" si="46"/>
        <v>0</v>
      </c>
      <c r="AO137" s="92">
        <f>(1-EXACT(G137,M137))*IFERROR(IF('Project Summary'!$C$11="NH",VLOOKUP(M137,Lighting_All,6,0),VLOOKUP(M137,Lighting_All,4,0)),0)*(Q137&gt;0)*(1-EXACT(M137,Lookups!$A$62))*(1-EXACT(M137,Lookups!$A$63))</f>
        <v>0</v>
      </c>
      <c r="AP137" s="92">
        <f t="shared" si="32"/>
        <v>0</v>
      </c>
      <c r="AQ137" s="92" t="str">
        <f t="shared" ca="1" si="47"/>
        <v/>
      </c>
      <c r="AR137" s="92" t="str">
        <f ca="1">_xlfn.IFNA(VLOOKUP(AQ137,Recycling!$S$10:$T$35,2,0),"")</f>
        <v/>
      </c>
      <c r="AS137" s="266">
        <f t="shared" si="48"/>
        <v>0</v>
      </c>
      <c r="AT137" s="92">
        <f t="shared" si="49"/>
        <v>0</v>
      </c>
      <c r="AU137" s="92">
        <f>EXACT(G137,"None")*OR(EXACT(M137,Lookups!$A$62),EXACT(M137,Lookups!$A$63))</f>
        <v>0</v>
      </c>
      <c r="AV137" s="267">
        <f t="shared" si="50"/>
        <v>0</v>
      </c>
      <c r="AW137" s="267">
        <f>IFERROR(VLOOKUP(AH137,Lookups!A:B,2,0),0)</f>
        <v>0</v>
      </c>
      <c r="AX137" s="267">
        <f t="shared" si="51"/>
        <v>0</v>
      </c>
      <c r="AY137" s="92">
        <f t="shared" ca="1" si="52"/>
        <v>0</v>
      </c>
      <c r="AZ137" s="92">
        <f t="shared" si="33"/>
        <v>0</v>
      </c>
      <c r="BA137" s="92">
        <f t="shared" si="53"/>
        <v>0.504</v>
      </c>
      <c r="BB137" s="92">
        <f t="shared" si="54"/>
        <v>0.38900000000000001</v>
      </c>
      <c r="BC137" s="92">
        <v>0.13800000000000001</v>
      </c>
      <c r="BD137" s="92">
        <v>0.13400000000000001</v>
      </c>
      <c r="BE137" s="92">
        <f t="shared" si="34"/>
        <v>0</v>
      </c>
      <c r="BF137" s="92">
        <f t="shared" si="55"/>
        <v>0</v>
      </c>
    </row>
    <row r="138" spans="1:58" x14ac:dyDescent="0.35">
      <c r="A138" s="26"/>
      <c r="B138" s="76"/>
      <c r="C138" s="59"/>
      <c r="D138" s="468"/>
      <c r="E138" s="469"/>
      <c r="F138" s="237" t="str">
        <f ca="1">IFERROR(OFFSET(INDEX(INDIRECT(VLOOKUP($C138,Lighting_Type_Exist_lu,2,0)),MATCH(Lighting!$D138,INDIRECT(VLOOKUP($C138,Lighting_Type_Exist_lu,2,0)),0),1),0,2),"")</f>
        <v/>
      </c>
      <c r="G138" s="61" t="s">
        <v>84</v>
      </c>
      <c r="H138" s="74"/>
      <c r="I138" s="238" t="str">
        <f>IF(J138="","",VLOOKUP(J138,SKU!E:M,9,0))</f>
        <v/>
      </c>
      <c r="J138" s="64"/>
      <c r="K138" s="260" t="str">
        <f>IF(J138="","",VLOOKUP(J138,SKU!E:M,2,0))</f>
        <v/>
      </c>
      <c r="L138" s="239" t="str">
        <f>IF(J138="","",VLOOKUP(J138,SKU!E:M,6,0))</f>
        <v/>
      </c>
      <c r="M138" s="135" t="s">
        <v>84</v>
      </c>
      <c r="N138" s="28">
        <f t="shared" si="29"/>
        <v>0</v>
      </c>
      <c r="O138" s="20">
        <f t="shared" si="30"/>
        <v>0</v>
      </c>
      <c r="P138" s="71">
        <f t="shared" ca="1" si="35"/>
        <v>0</v>
      </c>
      <c r="Q138" s="71">
        <f>IFERROR((($H138*$L138*$N138)-($H138*$L138*$O138))/1000,0)*(1-EXACT(M138,Lookups!$A$62))*(1-EXACT(M138,Lookups!$A$63))</f>
        <v>0</v>
      </c>
      <c r="R138" s="71">
        <f t="shared" ca="1" si="36"/>
        <v>0</v>
      </c>
      <c r="S138" s="71">
        <f t="shared" ca="1" si="37"/>
        <v>0</v>
      </c>
      <c r="T138" s="71">
        <f t="shared" si="38"/>
        <v>0</v>
      </c>
      <c r="U138" s="356">
        <f t="shared" ca="1" si="39"/>
        <v>0</v>
      </c>
      <c r="V138" s="356">
        <f t="shared" ca="1" si="40"/>
        <v>0</v>
      </c>
      <c r="W138" s="356">
        <f t="shared" si="41"/>
        <v>0</v>
      </c>
      <c r="X138" s="356">
        <f t="shared" si="42"/>
        <v>0</v>
      </c>
      <c r="Y138" s="72">
        <f>IF(AV138&gt;0,"NEEDED",IFERROR(IF('Project Summary'!$C$11="NH",(VLOOKUP(AH138,Lighting_All,6,0)+AO138),(VLOOKUP(AH138,Lighting_All,4,0)+AO138)),0)*H138)</f>
        <v>0</v>
      </c>
      <c r="Z138" s="261" t="str">
        <f t="shared" ca="1" si="43"/>
        <v/>
      </c>
      <c r="AA138" s="73">
        <f t="shared" ref="AA138:AA201" ca="1" si="56">IFERROR(Y138/R138,0)</f>
        <v>0</v>
      </c>
      <c r="AC138" s="28" t="str">
        <f ca="1">IFERROR(OFFSET(INDEX(INDIRECT(VLOOKUP($C138,Lighting_Type_Exist_lu,2,0)),MATCH(Lighting!$D138,INDIRECT(VLOOKUP($C138,Lighting_Type_Exist_lu,2,0)),0),1),0,1),"")</f>
        <v/>
      </c>
      <c r="AD138" s="7" t="str">
        <f ca="1">IFERROR(OFFSET(INDEX(INDIRECT(VLOOKUP($C138,Lighting_Type_Exist_lu,2,0)),MATCH(Lighting!$D138,INDIRECT(VLOOKUP($C138,Lighting_Type_Exist_lu,2,0)),0),1),0,3),"")</f>
        <v/>
      </c>
      <c r="AE138" s="40" t="str">
        <f ca="1">IFERROR(OFFSET(INDEX(INDIRECT(VLOOKUP($C138,Lighting_Type_Exist_lu,2,0)),MATCH(Lighting!$D138,INDIRECT(VLOOKUP($C138,Lighting_Type_Exist_lu,2,0)),0),1),0,4),"")</f>
        <v/>
      </c>
      <c r="AF138" s="262">
        <f t="shared" ca="1" si="44"/>
        <v>0</v>
      </c>
      <c r="AH138" s="263" t="str">
        <f>IF(J138="","",VLOOKUP(J138,SKU!E:M,3,0))</f>
        <v/>
      </c>
      <c r="AI138" s="263">
        <f>_xlfn.IFNA(IF('Project Summary'!$C$11="NH",VLOOKUP(AH138,Lighting_All,5,0),VLOOKUP(AH138,Lighting_All,3,0)),"")</f>
        <v>0</v>
      </c>
      <c r="AJ138" s="264" t="str">
        <f t="shared" si="31"/>
        <v>NA</v>
      </c>
      <c r="AK138" s="265">
        <f>IFERROR(VLOOKUP(J138,SKU!E:L,7,),0)</f>
        <v>0</v>
      </c>
      <c r="AL138" s="92" t="str">
        <f>IFERROR(IF(J138="","",(VLOOKUP(AH138,Lookups!A:G,7,0)*H138)),"")</f>
        <v/>
      </c>
      <c r="AM138" s="92">
        <f t="shared" ca="1" si="45"/>
        <v>0</v>
      </c>
      <c r="AN138" s="92">
        <f t="shared" ca="1" si="46"/>
        <v>0</v>
      </c>
      <c r="AO138" s="92">
        <f>(1-EXACT(G138,M138))*IFERROR(IF('Project Summary'!$C$11="NH",VLOOKUP(M138,Lighting_All,6,0),VLOOKUP(M138,Lighting_All,4,0)),0)*(Q138&gt;0)*(1-EXACT(M138,Lookups!$A$62))*(1-EXACT(M138,Lookups!$A$63))</f>
        <v>0</v>
      </c>
      <c r="AP138" s="92">
        <f t="shared" si="32"/>
        <v>0</v>
      </c>
      <c r="AQ138" s="92" t="str">
        <f t="shared" ca="1" si="47"/>
        <v/>
      </c>
      <c r="AR138" s="92" t="str">
        <f ca="1">_xlfn.IFNA(VLOOKUP(AQ138,Recycling!$S$10:$T$35,2,0),"")</f>
        <v/>
      </c>
      <c r="AS138" s="266">
        <f t="shared" si="48"/>
        <v>0</v>
      </c>
      <c r="AT138" s="92">
        <f t="shared" si="49"/>
        <v>0</v>
      </c>
      <c r="AU138" s="92">
        <f>EXACT(G138,"None")*OR(EXACT(M138,Lookups!$A$62),EXACT(M138,Lookups!$A$63))</f>
        <v>0</v>
      </c>
      <c r="AV138" s="267">
        <f t="shared" si="50"/>
        <v>0</v>
      </c>
      <c r="AW138" s="267">
        <f>IFERROR(VLOOKUP(AH138,Lookups!A:B,2,0),0)</f>
        <v>0</v>
      </c>
      <c r="AX138" s="267">
        <f t="shared" si="51"/>
        <v>0</v>
      </c>
      <c r="AY138" s="92">
        <f t="shared" ca="1" si="52"/>
        <v>0</v>
      </c>
      <c r="AZ138" s="92">
        <f t="shared" si="33"/>
        <v>0</v>
      </c>
      <c r="BA138" s="92">
        <f t="shared" si="53"/>
        <v>0.504</v>
      </c>
      <c r="BB138" s="92">
        <f t="shared" si="54"/>
        <v>0.38900000000000001</v>
      </c>
      <c r="BC138" s="92">
        <v>0.13800000000000001</v>
      </c>
      <c r="BD138" s="92">
        <v>0.13400000000000001</v>
      </c>
      <c r="BE138" s="92">
        <f t="shared" si="34"/>
        <v>0</v>
      </c>
      <c r="BF138" s="92">
        <f t="shared" si="55"/>
        <v>0</v>
      </c>
    </row>
    <row r="139" spans="1:58" x14ac:dyDescent="0.35">
      <c r="A139" s="26"/>
      <c r="B139" s="76"/>
      <c r="C139" s="59"/>
      <c r="D139" s="468"/>
      <c r="E139" s="469"/>
      <c r="F139" s="237" t="str">
        <f ca="1">IFERROR(OFFSET(INDEX(INDIRECT(VLOOKUP($C139,Lighting_Type_Exist_lu,2,0)),MATCH(Lighting!$D139,INDIRECT(VLOOKUP($C139,Lighting_Type_Exist_lu,2,0)),0),1),0,2),"")</f>
        <v/>
      </c>
      <c r="G139" s="61" t="s">
        <v>84</v>
      </c>
      <c r="H139" s="74"/>
      <c r="I139" s="238" t="str">
        <f>IF(J139="","",VLOOKUP(J139,SKU!E:M,9,0))</f>
        <v/>
      </c>
      <c r="J139" s="64"/>
      <c r="K139" s="260" t="str">
        <f>IF(J139="","",VLOOKUP(J139,SKU!E:M,2,0))</f>
        <v/>
      </c>
      <c r="L139" s="239" t="str">
        <f>IF(J139="","",VLOOKUP(J139,SKU!E:M,6,0))</f>
        <v/>
      </c>
      <c r="M139" s="135" t="s">
        <v>84</v>
      </c>
      <c r="N139" s="28">
        <f t="shared" si="29"/>
        <v>0</v>
      </c>
      <c r="O139" s="20">
        <f t="shared" si="30"/>
        <v>0</v>
      </c>
      <c r="P139" s="71">
        <f t="shared" ca="1" si="35"/>
        <v>0</v>
      </c>
      <c r="Q139" s="71">
        <f>IFERROR((($H139*$L139*$N139)-($H139*$L139*$O139))/1000,0)*(1-EXACT(M139,Lookups!$A$62))*(1-EXACT(M139,Lookups!$A$63))</f>
        <v>0</v>
      </c>
      <c r="R139" s="71">
        <f t="shared" ca="1" si="36"/>
        <v>0</v>
      </c>
      <c r="S139" s="71">
        <f t="shared" ca="1" si="37"/>
        <v>0</v>
      </c>
      <c r="T139" s="71">
        <f t="shared" si="38"/>
        <v>0</v>
      </c>
      <c r="U139" s="356">
        <f t="shared" ca="1" si="39"/>
        <v>0</v>
      </c>
      <c r="V139" s="356">
        <f t="shared" ca="1" si="40"/>
        <v>0</v>
      </c>
      <c r="W139" s="356">
        <f t="shared" si="41"/>
        <v>0</v>
      </c>
      <c r="X139" s="356">
        <f t="shared" si="42"/>
        <v>0</v>
      </c>
      <c r="Y139" s="72">
        <f>IF(AV139&gt;0,"NEEDED",IFERROR(IF('Project Summary'!$C$11="NH",(VLOOKUP(AH139,Lighting_All,6,0)+AO139),(VLOOKUP(AH139,Lighting_All,4,0)+AO139)),0)*H139)</f>
        <v>0</v>
      </c>
      <c r="Z139" s="261" t="str">
        <f t="shared" ca="1" si="43"/>
        <v/>
      </c>
      <c r="AA139" s="73">
        <f t="shared" ca="1" si="56"/>
        <v>0</v>
      </c>
      <c r="AC139" s="28" t="str">
        <f ca="1">IFERROR(OFFSET(INDEX(INDIRECT(VLOOKUP($C139,Lighting_Type_Exist_lu,2,0)),MATCH(Lighting!$D139,INDIRECT(VLOOKUP($C139,Lighting_Type_Exist_lu,2,0)),0),1),0,1),"")</f>
        <v/>
      </c>
      <c r="AD139" s="7" t="str">
        <f ca="1">IFERROR(OFFSET(INDEX(INDIRECT(VLOOKUP($C139,Lighting_Type_Exist_lu,2,0)),MATCH(Lighting!$D139,INDIRECT(VLOOKUP($C139,Lighting_Type_Exist_lu,2,0)),0),1),0,3),"")</f>
        <v/>
      </c>
      <c r="AE139" s="40" t="str">
        <f ca="1">IFERROR(OFFSET(INDEX(INDIRECT(VLOOKUP($C139,Lighting_Type_Exist_lu,2,0)),MATCH(Lighting!$D139,INDIRECT(VLOOKUP($C139,Lighting_Type_Exist_lu,2,0)),0),1),0,4),"")</f>
        <v/>
      </c>
      <c r="AF139" s="262">
        <f t="shared" ca="1" si="44"/>
        <v>0</v>
      </c>
      <c r="AH139" s="263" t="str">
        <f>IF(J139="","",VLOOKUP(J139,SKU!E:M,3,0))</f>
        <v/>
      </c>
      <c r="AI139" s="263">
        <f>_xlfn.IFNA(IF('Project Summary'!$C$11="NH",VLOOKUP(AH139,Lighting_All,5,0),VLOOKUP(AH139,Lighting_All,3,0)),"")</f>
        <v>0</v>
      </c>
      <c r="AJ139" s="264" t="str">
        <f t="shared" si="31"/>
        <v>NA</v>
      </c>
      <c r="AK139" s="265">
        <f>IFERROR(VLOOKUP(J139,SKU!E:L,7,),0)</f>
        <v>0</v>
      </c>
      <c r="AL139" s="92" t="str">
        <f>IFERROR(IF(J139="","",(VLOOKUP(AH139,Lookups!A:G,7,0)*H139)),"")</f>
        <v/>
      </c>
      <c r="AM139" s="92">
        <f t="shared" ca="1" si="45"/>
        <v>0</v>
      </c>
      <c r="AN139" s="92">
        <f t="shared" ca="1" si="46"/>
        <v>0</v>
      </c>
      <c r="AO139" s="92">
        <f>(1-EXACT(G139,M139))*IFERROR(IF('Project Summary'!$C$11="NH",VLOOKUP(M139,Lighting_All,6,0),VLOOKUP(M139,Lighting_All,4,0)),0)*(Q139&gt;0)*(1-EXACT(M139,Lookups!$A$62))*(1-EXACT(M139,Lookups!$A$63))</f>
        <v>0</v>
      </c>
      <c r="AP139" s="92">
        <f t="shared" si="32"/>
        <v>0</v>
      </c>
      <c r="AQ139" s="92" t="str">
        <f t="shared" ca="1" si="47"/>
        <v/>
      </c>
      <c r="AR139" s="92" t="str">
        <f ca="1">_xlfn.IFNA(VLOOKUP(AQ139,Recycling!$S$10:$T$35,2,0),"")</f>
        <v/>
      </c>
      <c r="AS139" s="266">
        <f t="shared" si="48"/>
        <v>0</v>
      </c>
      <c r="AT139" s="92">
        <f t="shared" si="49"/>
        <v>0</v>
      </c>
      <c r="AU139" s="92">
        <f>EXACT(G139,"None")*OR(EXACT(M139,Lookups!$A$62),EXACT(M139,Lookups!$A$63))</f>
        <v>0</v>
      </c>
      <c r="AV139" s="267">
        <f t="shared" si="50"/>
        <v>0</v>
      </c>
      <c r="AW139" s="267">
        <f>IFERROR(VLOOKUP(AH139,Lookups!A:B,2,0),0)</f>
        <v>0</v>
      </c>
      <c r="AX139" s="267">
        <f t="shared" si="51"/>
        <v>0</v>
      </c>
      <c r="AY139" s="92">
        <f t="shared" ca="1" si="52"/>
        <v>0</v>
      </c>
      <c r="AZ139" s="92">
        <f t="shared" si="33"/>
        <v>0</v>
      </c>
      <c r="BA139" s="92">
        <f t="shared" si="53"/>
        <v>0.504</v>
      </c>
      <c r="BB139" s="92">
        <f t="shared" si="54"/>
        <v>0.38900000000000001</v>
      </c>
      <c r="BC139" s="92">
        <v>0.13800000000000001</v>
      </c>
      <c r="BD139" s="92">
        <v>0.13400000000000001</v>
      </c>
      <c r="BE139" s="92">
        <f t="shared" si="34"/>
        <v>0</v>
      </c>
      <c r="BF139" s="92">
        <f t="shared" si="55"/>
        <v>0</v>
      </c>
    </row>
    <row r="140" spans="1:58" x14ac:dyDescent="0.35">
      <c r="A140" s="26"/>
      <c r="B140" s="76"/>
      <c r="C140" s="59"/>
      <c r="D140" s="468"/>
      <c r="E140" s="469"/>
      <c r="F140" s="237" t="str">
        <f ca="1">IFERROR(OFFSET(INDEX(INDIRECT(VLOOKUP($C140,Lighting_Type_Exist_lu,2,0)),MATCH(Lighting!$D140,INDIRECT(VLOOKUP($C140,Lighting_Type_Exist_lu,2,0)),0),1),0,2),"")</f>
        <v/>
      </c>
      <c r="G140" s="61" t="s">
        <v>84</v>
      </c>
      <c r="H140" s="74"/>
      <c r="I140" s="238" t="str">
        <f>IF(J140="","",VLOOKUP(J140,SKU!E:M,9,0))</f>
        <v/>
      </c>
      <c r="J140" s="64"/>
      <c r="K140" s="260" t="str">
        <f>IF(J140="","",VLOOKUP(J140,SKU!E:M,2,0))</f>
        <v/>
      </c>
      <c r="L140" s="239" t="str">
        <f>IF(J140="","",VLOOKUP(J140,SKU!E:M,6,0))</f>
        <v/>
      </c>
      <c r="M140" s="135" t="s">
        <v>84</v>
      </c>
      <c r="N140" s="28">
        <f t="shared" ref="N140:N203" si="57">IFERROR($N$9*VLOOKUP(G140,Sensor_Type_lu,3,0),$N$9)</f>
        <v>0</v>
      </c>
      <c r="O140" s="20">
        <f t="shared" ref="O140:O203" si="58">IFERROR($N$9*VLOOKUP(M140,Sensor_Type_lu,3,0),N140)</f>
        <v>0</v>
      </c>
      <c r="P140" s="71">
        <f t="shared" ca="1" si="35"/>
        <v>0</v>
      </c>
      <c r="Q140" s="71">
        <f>IFERROR((($H140*$L140*$N140)-($H140*$L140*$O140))/1000,0)*(1-EXACT(M140,Lookups!$A$62))*(1-EXACT(M140,Lookups!$A$63))</f>
        <v>0</v>
      </c>
      <c r="R140" s="71">
        <f t="shared" ca="1" si="36"/>
        <v>0</v>
      </c>
      <c r="S140" s="71">
        <f t="shared" ca="1" si="37"/>
        <v>0</v>
      </c>
      <c r="T140" s="71">
        <f t="shared" si="38"/>
        <v>0</v>
      </c>
      <c r="U140" s="356">
        <f t="shared" ca="1" si="39"/>
        <v>0</v>
      </c>
      <c r="V140" s="356">
        <f t="shared" ca="1" si="40"/>
        <v>0</v>
      </c>
      <c r="W140" s="356">
        <f t="shared" si="41"/>
        <v>0</v>
      </c>
      <c r="X140" s="356">
        <f t="shared" si="42"/>
        <v>0</v>
      </c>
      <c r="Y140" s="72">
        <f>IF(AV140&gt;0,"NEEDED",IFERROR(IF('Project Summary'!$C$11="NH",(VLOOKUP(AH140,Lighting_All,6,0)+AO140),(VLOOKUP(AH140,Lighting_All,4,0)+AO140)),0)*H140)</f>
        <v>0</v>
      </c>
      <c r="Z140" s="261" t="str">
        <f t="shared" ca="1" si="43"/>
        <v/>
      </c>
      <c r="AA140" s="73">
        <f t="shared" ca="1" si="56"/>
        <v>0</v>
      </c>
      <c r="AC140" s="28" t="str">
        <f ca="1">IFERROR(OFFSET(INDEX(INDIRECT(VLOOKUP($C140,Lighting_Type_Exist_lu,2,0)),MATCH(Lighting!$D140,INDIRECT(VLOOKUP($C140,Lighting_Type_Exist_lu,2,0)),0),1),0,1),"")</f>
        <v/>
      </c>
      <c r="AD140" s="7" t="str">
        <f ca="1">IFERROR(OFFSET(INDEX(INDIRECT(VLOOKUP($C140,Lighting_Type_Exist_lu,2,0)),MATCH(Lighting!$D140,INDIRECT(VLOOKUP($C140,Lighting_Type_Exist_lu,2,0)),0),1),0,3),"")</f>
        <v/>
      </c>
      <c r="AE140" s="40" t="str">
        <f ca="1">IFERROR(OFFSET(INDEX(INDIRECT(VLOOKUP($C140,Lighting_Type_Exist_lu,2,0)),MATCH(Lighting!$D140,INDIRECT(VLOOKUP($C140,Lighting_Type_Exist_lu,2,0)),0),1),0,4),"")</f>
        <v/>
      </c>
      <c r="AF140" s="262">
        <f t="shared" ca="1" si="44"/>
        <v>0</v>
      </c>
      <c r="AH140" s="263" t="str">
        <f>IF(J140="","",VLOOKUP(J140,SKU!E:M,3,0))</f>
        <v/>
      </c>
      <c r="AI140" s="263">
        <f>_xlfn.IFNA(IF('Project Summary'!$C$11="NH",VLOOKUP(AH140,Lighting_All,5,0),VLOOKUP(AH140,Lighting_All,3,0)),"")</f>
        <v>0</v>
      </c>
      <c r="AJ140" s="264" t="str">
        <f t="shared" ref="AJ140:AJ203" si="59">_xlfn.IFNA(VLOOKUP(M140,Sensor_Type_lu,2,0),"")</f>
        <v>NA</v>
      </c>
      <c r="AK140" s="265">
        <f>IFERROR(VLOOKUP(J140,SKU!E:L,7,),0)</f>
        <v>0</v>
      </c>
      <c r="AL140" s="92" t="str">
        <f>IFERROR(IF(J140="","",(VLOOKUP(AH140,Lookups!A:G,7,0)*H140)),"")</f>
        <v/>
      </c>
      <c r="AM140" s="92">
        <f t="shared" ca="1" si="45"/>
        <v>0</v>
      </c>
      <c r="AN140" s="92">
        <f t="shared" ca="1" si="46"/>
        <v>0</v>
      </c>
      <c r="AO140" s="92">
        <f>(1-EXACT(G140,M140))*IFERROR(IF('Project Summary'!$C$11="NH",VLOOKUP(M140,Lighting_All,6,0),VLOOKUP(M140,Lighting_All,4,0)),0)*(Q140&gt;0)*(1-EXACT(M140,Lookups!$A$62))*(1-EXACT(M140,Lookups!$A$63))</f>
        <v>0</v>
      </c>
      <c r="AP140" s="92">
        <f t="shared" ref="AP140:AP203" si="60">IFERROR(VLOOKUP(M140,Lighting_All,7,0),0)</f>
        <v>0</v>
      </c>
      <c r="AQ140" s="92" t="str">
        <f t="shared" ca="1" si="47"/>
        <v/>
      </c>
      <c r="AR140" s="92" t="str">
        <f ca="1">_xlfn.IFNA(VLOOKUP(AQ140,Recycling!$S$10:$T$35,2,0),"")</f>
        <v/>
      </c>
      <c r="AS140" s="266">
        <f t="shared" si="48"/>
        <v>0</v>
      </c>
      <c r="AT140" s="92">
        <f t="shared" si="49"/>
        <v>0</v>
      </c>
      <c r="AU140" s="92">
        <f>EXACT(G140,"None")*OR(EXACT(M140,Lookups!$A$62),EXACT(M140,Lookups!$A$63))</f>
        <v>0</v>
      </c>
      <c r="AV140" s="267">
        <f t="shared" si="50"/>
        <v>0</v>
      </c>
      <c r="AW140" s="267">
        <f>IFERROR(VLOOKUP(AH140,Lookups!A:B,2,0),0)</f>
        <v>0</v>
      </c>
      <c r="AX140" s="267">
        <f t="shared" si="51"/>
        <v>0</v>
      </c>
      <c r="AY140" s="92">
        <f t="shared" ca="1" si="52"/>
        <v>0</v>
      </c>
      <c r="AZ140" s="92">
        <f t="shared" ref="AZ140:AZ203" si="61">IFERROR(1-VLOOKUP(M140,Sensor_Type_lu,3,0),0)</f>
        <v>0</v>
      </c>
      <c r="BA140" s="92">
        <f t="shared" si="53"/>
        <v>0.504</v>
      </c>
      <c r="BB140" s="92">
        <f t="shared" si="54"/>
        <v>0.38900000000000001</v>
      </c>
      <c r="BC140" s="92">
        <v>0.13800000000000001</v>
      </c>
      <c r="BD140" s="92">
        <v>0.13400000000000001</v>
      </c>
      <c r="BE140" s="92">
        <f t="shared" ref="BE140:BE203" si="62">IFERROR(VLOOKUP(AH140,Lighting_All,8,0),"")</f>
        <v>0</v>
      </c>
      <c r="BF140" s="92">
        <f t="shared" si="55"/>
        <v>0</v>
      </c>
    </row>
    <row r="141" spans="1:58" x14ac:dyDescent="0.35">
      <c r="A141" s="26"/>
      <c r="B141" s="76"/>
      <c r="C141" s="59"/>
      <c r="D141" s="468"/>
      <c r="E141" s="469"/>
      <c r="F141" s="237" t="str">
        <f ca="1">IFERROR(OFFSET(INDEX(INDIRECT(VLOOKUP($C141,Lighting_Type_Exist_lu,2,0)),MATCH(Lighting!$D141,INDIRECT(VLOOKUP($C141,Lighting_Type_Exist_lu,2,0)),0),1),0,2),"")</f>
        <v/>
      </c>
      <c r="G141" s="61" t="s">
        <v>84</v>
      </c>
      <c r="H141" s="74"/>
      <c r="I141" s="238" t="str">
        <f>IF(J141="","",VLOOKUP(J141,SKU!E:M,9,0))</f>
        <v/>
      </c>
      <c r="J141" s="64"/>
      <c r="K141" s="260" t="str">
        <f>IF(J141="","",VLOOKUP(J141,SKU!E:M,2,0))</f>
        <v/>
      </c>
      <c r="L141" s="239" t="str">
        <f>IF(J141="","",VLOOKUP(J141,SKU!E:M,6,0))</f>
        <v/>
      </c>
      <c r="M141" s="135" t="s">
        <v>84</v>
      </c>
      <c r="N141" s="28">
        <f t="shared" si="57"/>
        <v>0</v>
      </c>
      <c r="O141" s="20">
        <f t="shared" si="58"/>
        <v>0</v>
      </c>
      <c r="P141" s="71">
        <f t="shared" ref="P141:P204" ca="1" si="63">IF(AV141&gt;0,"ERROR",IFERROR((($B141*$F141*$N141)-($H141*$L141*$N141))/1000,0))</f>
        <v>0</v>
      </c>
      <c r="Q141" s="71">
        <f>IFERROR((($H141*$L141*$N141)-($H141*$L141*$O141))/1000,0)*(1-EXACT(M141,Lookups!$A$62))*(1-EXACT(M141,Lookups!$A$63))</f>
        <v>0</v>
      </c>
      <c r="R141" s="71">
        <f t="shared" ref="R141:R204" ca="1" si="64">IF(AV141&gt;0,"CONTROLS",P141+Q141)</f>
        <v>0</v>
      </c>
      <c r="S141" s="71">
        <f t="shared" ref="S141:S204" ca="1" si="65">IFERROR(P141*BE141,"")</f>
        <v>0</v>
      </c>
      <c r="T141" s="71">
        <f t="shared" ref="T141:T204" si="66">IFERROR(Q141*BF141,0)</f>
        <v>0</v>
      </c>
      <c r="U141" s="356">
        <f t="shared" ref="U141:U204" ca="1" si="67">IFERROR(($B141*$F141-$H141*$L141)*BA141/1000,0)</f>
        <v>0</v>
      </c>
      <c r="V141" s="356">
        <f t="shared" ref="V141:V204" ca="1" si="68">IFERROR(($B141*$F141-$H141*$L141)*BB141/1000,0)</f>
        <v>0</v>
      </c>
      <c r="W141" s="356">
        <f t="shared" ref="W141:W204" si="69">IFERROR($H141*$L141*BC141/1000,0)</f>
        <v>0</v>
      </c>
      <c r="X141" s="356">
        <f t="shared" ref="X141:X204" si="70">IFERROR($H141*$L141*BD141*AZ141/1000,0)</f>
        <v>0</v>
      </c>
      <c r="Y141" s="72">
        <f>IF(AV141&gt;0,"NEEDED",IFERROR(IF('Project Summary'!$C$11="NH",(VLOOKUP(AH141,Lighting_All,6,0)+AO141),(VLOOKUP(AH141,Lighting_All,4,0)+AO141)),0)*H141)</f>
        <v>0</v>
      </c>
      <c r="Z141" s="261" t="str">
        <f t="shared" ref="Z141:Z204" ca="1" si="71">IFERROR((($B141*$F141)-($H141*$L141))/$H141,"")</f>
        <v/>
      </c>
      <c r="AA141" s="73">
        <f t="shared" ca="1" si="56"/>
        <v>0</v>
      </c>
      <c r="AC141" s="28" t="str">
        <f ca="1">IFERROR(OFFSET(INDEX(INDIRECT(VLOOKUP($C141,Lighting_Type_Exist_lu,2,0)),MATCH(Lighting!$D141,INDIRECT(VLOOKUP($C141,Lighting_Type_Exist_lu,2,0)),0),1),0,1),"")</f>
        <v/>
      </c>
      <c r="AD141" s="7" t="str">
        <f ca="1">IFERROR(OFFSET(INDEX(INDIRECT(VLOOKUP($C141,Lighting_Type_Exist_lu,2,0)),MATCH(Lighting!$D141,INDIRECT(VLOOKUP($C141,Lighting_Type_Exist_lu,2,0)),0),1),0,3),"")</f>
        <v/>
      </c>
      <c r="AE141" s="40" t="str">
        <f ca="1">IFERROR(OFFSET(INDEX(INDIRECT(VLOOKUP($C141,Lighting_Type_Exist_lu,2,0)),MATCH(Lighting!$D141,INDIRECT(VLOOKUP($C141,Lighting_Type_Exist_lu,2,0)),0),1),0,4),"")</f>
        <v/>
      </c>
      <c r="AF141" s="262">
        <f t="shared" ref="AF141:AF204" ca="1" si="72">IFERROR((LEFT(AC141,2)/1)*B141,0)</f>
        <v>0</v>
      </c>
      <c r="AH141" s="263" t="str">
        <f>IF(J141="","",VLOOKUP(J141,SKU!E:M,3,0))</f>
        <v/>
      </c>
      <c r="AI141" s="263">
        <f>_xlfn.IFNA(IF('Project Summary'!$C$11="NH",VLOOKUP(AH141,Lighting_All,5,0),VLOOKUP(AH141,Lighting_All,3,0)),"")</f>
        <v>0</v>
      </c>
      <c r="AJ141" s="264" t="str">
        <f t="shared" si="59"/>
        <v>NA</v>
      </c>
      <c r="AK141" s="265">
        <f>IFERROR(VLOOKUP(J141,SKU!E:L,7,),0)</f>
        <v>0</v>
      </c>
      <c r="AL141" s="92" t="str">
        <f>IFERROR(IF(J141="","",(VLOOKUP(AH141,Lookups!A:G,7,0)*H141)),"")</f>
        <v/>
      </c>
      <c r="AM141" s="92">
        <f t="shared" ref="AM141:AM204" ca="1" si="73">IFERROR(Z141*H141,0)</f>
        <v>0</v>
      </c>
      <c r="AN141" s="92">
        <f t="shared" ref="AN141:AN204" ca="1" si="74">IFERROR(((B141*F141)-(H141*L141))-AL141,0)</f>
        <v>0</v>
      </c>
      <c r="AO141" s="92">
        <f>(1-EXACT(G141,M141))*IFERROR(IF('Project Summary'!$C$11="NH",VLOOKUP(M141,Lighting_All,6,0),VLOOKUP(M141,Lighting_All,4,0)),0)*(Q141&gt;0)*(1-EXACT(M141,Lookups!$A$62))*(1-EXACT(M141,Lookups!$A$63))</f>
        <v>0</v>
      </c>
      <c r="AP141" s="92">
        <f t="shared" si="60"/>
        <v>0</v>
      </c>
      <c r="AQ141" s="92" t="str">
        <f t="shared" ref="AQ141:AQ204" ca="1" si="75">RIGHT(AC141,3)</f>
        <v/>
      </c>
      <c r="AR141" s="92" t="str">
        <f ca="1">_xlfn.IFNA(VLOOKUP(AQ141,Recycling!$S$10:$T$35,2,0),"")</f>
        <v/>
      </c>
      <c r="AS141" s="266">
        <f t="shared" ref="AS141:AS204" si="76">B141-AT141</f>
        <v>0</v>
      </c>
      <c r="AT141" s="92">
        <f t="shared" ref="AT141:AT204" si="77">IFERROR(IF(I141="Linear",IF($AL141/H141=10,H141,0),0),0)</f>
        <v>0</v>
      </c>
      <c r="AU141" s="92">
        <f>EXACT(G141,"None")*OR(EXACT(M141,Lookups!$A$62),EXACT(M141,Lookups!$A$63))</f>
        <v>0</v>
      </c>
      <c r="AV141" s="267">
        <f t="shared" ref="AV141:AV204" si="78">EXACT(G141,"")+AND(EXACT(M141,""))</f>
        <v>0</v>
      </c>
      <c r="AW141" s="267">
        <f>IFERROR(VLOOKUP(AH141,Lookups!A:B,2,0),0)</f>
        <v>0</v>
      </c>
      <c r="AX141" s="267">
        <f t="shared" ref="AX141:AX204" si="79">IFERROR(((AW141*H141*$N$9)/1000),0)</f>
        <v>0</v>
      </c>
      <c r="AY141" s="92">
        <f t="shared" ref="AY141:AY204" ca="1" si="80">IF(AN141&lt;0,1,0)</f>
        <v>0</v>
      </c>
      <c r="AZ141" s="92">
        <f t="shared" si="61"/>
        <v>0</v>
      </c>
      <c r="BA141" s="92">
        <f t="shared" ref="BA141:BA204" si="81">IF(I141="Outdoor",0,0.504)</f>
        <v>0.504</v>
      </c>
      <c r="BB141" s="92">
        <f t="shared" ref="BB141:BB204" si="82">IF(I141="Outdoor",1,0.389)</f>
        <v>0.38900000000000001</v>
      </c>
      <c r="BC141" s="92">
        <v>0.13800000000000001</v>
      </c>
      <c r="BD141" s="92">
        <v>0.13400000000000001</v>
      </c>
      <c r="BE141" s="92">
        <f t="shared" si="62"/>
        <v>0</v>
      </c>
      <c r="BF141" s="92">
        <f t="shared" ref="BF141:BF204" si="83">IF(M141="None",0,9)</f>
        <v>0</v>
      </c>
    </row>
    <row r="142" spans="1:58" x14ac:dyDescent="0.35">
      <c r="A142" s="26"/>
      <c r="B142" s="76"/>
      <c r="C142" s="59"/>
      <c r="D142" s="468"/>
      <c r="E142" s="469"/>
      <c r="F142" s="237" t="str">
        <f ca="1">IFERROR(OFFSET(INDEX(INDIRECT(VLOOKUP($C142,Lighting_Type_Exist_lu,2,0)),MATCH(Lighting!$D142,INDIRECT(VLOOKUP($C142,Lighting_Type_Exist_lu,2,0)),0),1),0,2),"")</f>
        <v/>
      </c>
      <c r="G142" s="61" t="s">
        <v>84</v>
      </c>
      <c r="H142" s="74"/>
      <c r="I142" s="238" t="str">
        <f>IF(J142="","",VLOOKUP(J142,SKU!E:M,9,0))</f>
        <v/>
      </c>
      <c r="J142" s="64"/>
      <c r="K142" s="260" t="str">
        <f>IF(J142="","",VLOOKUP(J142,SKU!E:M,2,0))</f>
        <v/>
      </c>
      <c r="L142" s="239" t="str">
        <f>IF(J142="","",VLOOKUP(J142,SKU!E:M,6,0))</f>
        <v/>
      </c>
      <c r="M142" s="135" t="s">
        <v>84</v>
      </c>
      <c r="N142" s="28">
        <f t="shared" si="57"/>
        <v>0</v>
      </c>
      <c r="O142" s="20">
        <f t="shared" si="58"/>
        <v>0</v>
      </c>
      <c r="P142" s="71">
        <f t="shared" ca="1" si="63"/>
        <v>0</v>
      </c>
      <c r="Q142" s="71">
        <f>IFERROR((($H142*$L142*$N142)-($H142*$L142*$O142))/1000,0)*(1-EXACT(M142,Lookups!$A$62))*(1-EXACT(M142,Lookups!$A$63))</f>
        <v>0</v>
      </c>
      <c r="R142" s="71">
        <f t="shared" ca="1" si="64"/>
        <v>0</v>
      </c>
      <c r="S142" s="71">
        <f t="shared" ca="1" si="65"/>
        <v>0</v>
      </c>
      <c r="T142" s="71">
        <f t="shared" si="66"/>
        <v>0</v>
      </c>
      <c r="U142" s="356">
        <f t="shared" ca="1" si="67"/>
        <v>0</v>
      </c>
      <c r="V142" s="356">
        <f t="shared" ca="1" si="68"/>
        <v>0</v>
      </c>
      <c r="W142" s="356">
        <f t="shared" si="69"/>
        <v>0</v>
      </c>
      <c r="X142" s="356">
        <f t="shared" si="70"/>
        <v>0</v>
      </c>
      <c r="Y142" s="72">
        <f>IF(AV142&gt;0,"NEEDED",IFERROR(IF('Project Summary'!$C$11="NH",(VLOOKUP(AH142,Lighting_All,6,0)+AO142),(VLOOKUP(AH142,Lighting_All,4,0)+AO142)),0)*H142)</f>
        <v>0</v>
      </c>
      <c r="Z142" s="261" t="str">
        <f t="shared" ca="1" si="71"/>
        <v/>
      </c>
      <c r="AA142" s="73">
        <f t="shared" ca="1" si="56"/>
        <v>0</v>
      </c>
      <c r="AC142" s="28" t="str">
        <f ca="1">IFERROR(OFFSET(INDEX(INDIRECT(VLOOKUP($C142,Lighting_Type_Exist_lu,2,0)),MATCH(Lighting!$D142,INDIRECT(VLOOKUP($C142,Lighting_Type_Exist_lu,2,0)),0),1),0,1),"")</f>
        <v/>
      </c>
      <c r="AD142" s="7" t="str">
        <f ca="1">IFERROR(OFFSET(INDEX(INDIRECT(VLOOKUP($C142,Lighting_Type_Exist_lu,2,0)),MATCH(Lighting!$D142,INDIRECT(VLOOKUP($C142,Lighting_Type_Exist_lu,2,0)),0),1),0,3),"")</f>
        <v/>
      </c>
      <c r="AE142" s="40" t="str">
        <f ca="1">IFERROR(OFFSET(INDEX(INDIRECT(VLOOKUP($C142,Lighting_Type_Exist_lu,2,0)),MATCH(Lighting!$D142,INDIRECT(VLOOKUP($C142,Lighting_Type_Exist_lu,2,0)),0),1),0,4),"")</f>
        <v/>
      </c>
      <c r="AF142" s="262">
        <f t="shared" ca="1" si="72"/>
        <v>0</v>
      </c>
      <c r="AH142" s="263" t="str">
        <f>IF(J142="","",VLOOKUP(J142,SKU!E:M,3,0))</f>
        <v/>
      </c>
      <c r="AI142" s="263">
        <f>_xlfn.IFNA(IF('Project Summary'!$C$11="NH",VLOOKUP(AH142,Lighting_All,5,0),VLOOKUP(AH142,Lighting_All,3,0)),"")</f>
        <v>0</v>
      </c>
      <c r="AJ142" s="264" t="str">
        <f t="shared" si="59"/>
        <v>NA</v>
      </c>
      <c r="AK142" s="265">
        <f>IFERROR(VLOOKUP(J142,SKU!E:L,7,),0)</f>
        <v>0</v>
      </c>
      <c r="AL142" s="92" t="str">
        <f>IFERROR(IF(J142="","",(VLOOKUP(AH142,Lookups!A:G,7,0)*H142)),"")</f>
        <v/>
      </c>
      <c r="AM142" s="92">
        <f t="shared" ca="1" si="73"/>
        <v>0</v>
      </c>
      <c r="AN142" s="92">
        <f t="shared" ca="1" si="74"/>
        <v>0</v>
      </c>
      <c r="AO142" s="92">
        <f>(1-EXACT(G142,M142))*IFERROR(IF('Project Summary'!$C$11="NH",VLOOKUP(M142,Lighting_All,6,0),VLOOKUP(M142,Lighting_All,4,0)),0)*(Q142&gt;0)*(1-EXACT(M142,Lookups!$A$62))*(1-EXACT(M142,Lookups!$A$63))</f>
        <v>0</v>
      </c>
      <c r="AP142" s="92">
        <f t="shared" si="60"/>
        <v>0</v>
      </c>
      <c r="AQ142" s="92" t="str">
        <f t="shared" ca="1" si="75"/>
        <v/>
      </c>
      <c r="AR142" s="92" t="str">
        <f ca="1">_xlfn.IFNA(VLOOKUP(AQ142,Recycling!$S$10:$T$35,2,0),"")</f>
        <v/>
      </c>
      <c r="AS142" s="266">
        <f t="shared" si="76"/>
        <v>0</v>
      </c>
      <c r="AT142" s="92">
        <f t="shared" si="77"/>
        <v>0</v>
      </c>
      <c r="AU142" s="92">
        <f>EXACT(G142,"None")*OR(EXACT(M142,Lookups!$A$62),EXACT(M142,Lookups!$A$63))</f>
        <v>0</v>
      </c>
      <c r="AV142" s="267">
        <f t="shared" si="78"/>
        <v>0</v>
      </c>
      <c r="AW142" s="267">
        <f>IFERROR(VLOOKUP(AH142,Lookups!A:B,2,0),0)</f>
        <v>0</v>
      </c>
      <c r="AX142" s="267">
        <f t="shared" si="79"/>
        <v>0</v>
      </c>
      <c r="AY142" s="92">
        <f t="shared" ca="1" si="80"/>
        <v>0</v>
      </c>
      <c r="AZ142" s="92">
        <f t="shared" si="61"/>
        <v>0</v>
      </c>
      <c r="BA142" s="92">
        <f t="shared" si="81"/>
        <v>0.504</v>
      </c>
      <c r="BB142" s="92">
        <f t="shared" si="82"/>
        <v>0.38900000000000001</v>
      </c>
      <c r="BC142" s="92">
        <v>0.13800000000000001</v>
      </c>
      <c r="BD142" s="92">
        <v>0.13400000000000001</v>
      </c>
      <c r="BE142" s="92">
        <f t="shared" si="62"/>
        <v>0</v>
      </c>
      <c r="BF142" s="92">
        <f t="shared" si="83"/>
        <v>0</v>
      </c>
    </row>
    <row r="143" spans="1:58" x14ac:dyDescent="0.35">
      <c r="A143" s="26"/>
      <c r="B143" s="76"/>
      <c r="C143" s="59"/>
      <c r="D143" s="468"/>
      <c r="E143" s="469"/>
      <c r="F143" s="237" t="str">
        <f ca="1">IFERROR(OFFSET(INDEX(INDIRECT(VLOOKUP($C143,Lighting_Type_Exist_lu,2,0)),MATCH(Lighting!$D143,INDIRECT(VLOOKUP($C143,Lighting_Type_Exist_lu,2,0)),0),1),0,2),"")</f>
        <v/>
      </c>
      <c r="G143" s="61" t="s">
        <v>84</v>
      </c>
      <c r="H143" s="74"/>
      <c r="I143" s="238" t="str">
        <f>IF(J143="","",VLOOKUP(J143,SKU!E:M,9,0))</f>
        <v/>
      </c>
      <c r="J143" s="64"/>
      <c r="K143" s="260" t="str">
        <f>IF(J143="","",VLOOKUP(J143,SKU!E:M,2,0))</f>
        <v/>
      </c>
      <c r="L143" s="239" t="str">
        <f>IF(J143="","",VLOOKUP(J143,SKU!E:M,6,0))</f>
        <v/>
      </c>
      <c r="M143" s="135" t="s">
        <v>84</v>
      </c>
      <c r="N143" s="28">
        <f t="shared" si="57"/>
        <v>0</v>
      </c>
      <c r="O143" s="20">
        <f t="shared" si="58"/>
        <v>0</v>
      </c>
      <c r="P143" s="71">
        <f t="shared" ca="1" si="63"/>
        <v>0</v>
      </c>
      <c r="Q143" s="71">
        <f>IFERROR((($H143*$L143*$N143)-($H143*$L143*$O143))/1000,0)*(1-EXACT(M143,Lookups!$A$62))*(1-EXACT(M143,Lookups!$A$63))</f>
        <v>0</v>
      </c>
      <c r="R143" s="71">
        <f t="shared" ca="1" si="64"/>
        <v>0</v>
      </c>
      <c r="S143" s="71">
        <f t="shared" ca="1" si="65"/>
        <v>0</v>
      </c>
      <c r="T143" s="71">
        <f t="shared" si="66"/>
        <v>0</v>
      </c>
      <c r="U143" s="356">
        <f t="shared" ca="1" si="67"/>
        <v>0</v>
      </c>
      <c r="V143" s="356">
        <f t="shared" ca="1" si="68"/>
        <v>0</v>
      </c>
      <c r="W143" s="356">
        <f t="shared" si="69"/>
        <v>0</v>
      </c>
      <c r="X143" s="356">
        <f t="shared" si="70"/>
        <v>0</v>
      </c>
      <c r="Y143" s="72">
        <f>IF(AV143&gt;0,"NEEDED",IFERROR(IF('Project Summary'!$C$11="NH",(VLOOKUP(AH143,Lighting_All,6,0)+AO143),(VLOOKUP(AH143,Lighting_All,4,0)+AO143)),0)*H143)</f>
        <v>0</v>
      </c>
      <c r="Z143" s="261" t="str">
        <f t="shared" ca="1" si="71"/>
        <v/>
      </c>
      <c r="AA143" s="73">
        <f t="shared" ca="1" si="56"/>
        <v>0</v>
      </c>
      <c r="AC143" s="28" t="str">
        <f ca="1">IFERROR(OFFSET(INDEX(INDIRECT(VLOOKUP($C143,Lighting_Type_Exist_lu,2,0)),MATCH(Lighting!$D143,INDIRECT(VLOOKUP($C143,Lighting_Type_Exist_lu,2,0)),0),1),0,1),"")</f>
        <v/>
      </c>
      <c r="AD143" s="7" t="str">
        <f ca="1">IFERROR(OFFSET(INDEX(INDIRECT(VLOOKUP($C143,Lighting_Type_Exist_lu,2,0)),MATCH(Lighting!$D143,INDIRECT(VLOOKUP($C143,Lighting_Type_Exist_lu,2,0)),0),1),0,3),"")</f>
        <v/>
      </c>
      <c r="AE143" s="40" t="str">
        <f ca="1">IFERROR(OFFSET(INDEX(INDIRECT(VLOOKUP($C143,Lighting_Type_Exist_lu,2,0)),MATCH(Lighting!$D143,INDIRECT(VLOOKUP($C143,Lighting_Type_Exist_lu,2,0)),0),1),0,4),"")</f>
        <v/>
      </c>
      <c r="AF143" s="262">
        <f t="shared" ca="1" si="72"/>
        <v>0</v>
      </c>
      <c r="AH143" s="263" t="str">
        <f>IF(J143="","",VLOOKUP(J143,SKU!E:M,3,0))</f>
        <v/>
      </c>
      <c r="AI143" s="263">
        <f>_xlfn.IFNA(IF('Project Summary'!$C$11="NH",VLOOKUP(AH143,Lighting_All,5,0),VLOOKUP(AH143,Lighting_All,3,0)),"")</f>
        <v>0</v>
      </c>
      <c r="AJ143" s="264" t="str">
        <f t="shared" si="59"/>
        <v>NA</v>
      </c>
      <c r="AK143" s="265">
        <f>IFERROR(VLOOKUP(J143,SKU!E:L,7,),0)</f>
        <v>0</v>
      </c>
      <c r="AL143" s="92" t="str">
        <f>IFERROR(IF(J143="","",(VLOOKUP(AH143,Lookups!A:G,7,0)*H143)),"")</f>
        <v/>
      </c>
      <c r="AM143" s="92">
        <f t="shared" ca="1" si="73"/>
        <v>0</v>
      </c>
      <c r="AN143" s="92">
        <f t="shared" ca="1" si="74"/>
        <v>0</v>
      </c>
      <c r="AO143" s="92">
        <f>(1-EXACT(G143,M143))*IFERROR(IF('Project Summary'!$C$11="NH",VLOOKUP(M143,Lighting_All,6,0),VLOOKUP(M143,Lighting_All,4,0)),0)*(Q143&gt;0)*(1-EXACT(M143,Lookups!$A$62))*(1-EXACT(M143,Lookups!$A$63))</f>
        <v>0</v>
      </c>
      <c r="AP143" s="92">
        <f t="shared" si="60"/>
        <v>0</v>
      </c>
      <c r="AQ143" s="92" t="str">
        <f t="shared" ca="1" si="75"/>
        <v/>
      </c>
      <c r="AR143" s="92" t="str">
        <f ca="1">_xlfn.IFNA(VLOOKUP(AQ143,Recycling!$S$10:$T$35,2,0),"")</f>
        <v/>
      </c>
      <c r="AS143" s="266">
        <f t="shared" si="76"/>
        <v>0</v>
      </c>
      <c r="AT143" s="92">
        <f t="shared" si="77"/>
        <v>0</v>
      </c>
      <c r="AU143" s="92">
        <f>EXACT(G143,"None")*OR(EXACT(M143,Lookups!$A$62),EXACT(M143,Lookups!$A$63))</f>
        <v>0</v>
      </c>
      <c r="AV143" s="267">
        <f t="shared" si="78"/>
        <v>0</v>
      </c>
      <c r="AW143" s="267">
        <f>IFERROR(VLOOKUP(AH143,Lookups!A:B,2,0),0)</f>
        <v>0</v>
      </c>
      <c r="AX143" s="267">
        <f t="shared" si="79"/>
        <v>0</v>
      </c>
      <c r="AY143" s="92">
        <f t="shared" ca="1" si="80"/>
        <v>0</v>
      </c>
      <c r="AZ143" s="92">
        <f t="shared" si="61"/>
        <v>0</v>
      </c>
      <c r="BA143" s="92">
        <f t="shared" si="81"/>
        <v>0.504</v>
      </c>
      <c r="BB143" s="92">
        <f t="shared" si="82"/>
        <v>0.38900000000000001</v>
      </c>
      <c r="BC143" s="92">
        <v>0.13800000000000001</v>
      </c>
      <c r="BD143" s="92">
        <v>0.13400000000000001</v>
      </c>
      <c r="BE143" s="92">
        <f t="shared" si="62"/>
        <v>0</v>
      </c>
      <c r="BF143" s="92">
        <f t="shared" si="83"/>
        <v>0</v>
      </c>
    </row>
    <row r="144" spans="1:58" x14ac:dyDescent="0.35">
      <c r="A144" s="26"/>
      <c r="B144" s="76"/>
      <c r="C144" s="59"/>
      <c r="D144" s="468"/>
      <c r="E144" s="469"/>
      <c r="F144" s="237" t="str">
        <f ca="1">IFERROR(OFFSET(INDEX(INDIRECT(VLOOKUP($C144,Lighting_Type_Exist_lu,2,0)),MATCH(Lighting!$D144,INDIRECT(VLOOKUP($C144,Lighting_Type_Exist_lu,2,0)),0),1),0,2),"")</f>
        <v/>
      </c>
      <c r="G144" s="61" t="s">
        <v>84</v>
      </c>
      <c r="H144" s="74"/>
      <c r="I144" s="238" t="str">
        <f>IF(J144="","",VLOOKUP(J144,SKU!E:M,9,0))</f>
        <v/>
      </c>
      <c r="J144" s="64"/>
      <c r="K144" s="260" t="str">
        <f>IF(J144="","",VLOOKUP(J144,SKU!E:M,2,0))</f>
        <v/>
      </c>
      <c r="L144" s="239" t="str">
        <f>IF(J144="","",VLOOKUP(J144,SKU!E:M,6,0))</f>
        <v/>
      </c>
      <c r="M144" s="135" t="s">
        <v>84</v>
      </c>
      <c r="N144" s="28">
        <f t="shared" si="57"/>
        <v>0</v>
      </c>
      <c r="O144" s="20">
        <f t="shared" si="58"/>
        <v>0</v>
      </c>
      <c r="P144" s="71">
        <f t="shared" ca="1" si="63"/>
        <v>0</v>
      </c>
      <c r="Q144" s="71">
        <f>IFERROR((($H144*$L144*$N144)-($H144*$L144*$O144))/1000,0)*(1-EXACT(M144,Lookups!$A$62))*(1-EXACT(M144,Lookups!$A$63))</f>
        <v>0</v>
      </c>
      <c r="R144" s="71">
        <f t="shared" ca="1" si="64"/>
        <v>0</v>
      </c>
      <c r="S144" s="71">
        <f t="shared" ca="1" si="65"/>
        <v>0</v>
      </c>
      <c r="T144" s="71">
        <f t="shared" si="66"/>
        <v>0</v>
      </c>
      <c r="U144" s="356">
        <f t="shared" ca="1" si="67"/>
        <v>0</v>
      </c>
      <c r="V144" s="356">
        <f t="shared" ca="1" si="68"/>
        <v>0</v>
      </c>
      <c r="W144" s="356">
        <f t="shared" si="69"/>
        <v>0</v>
      </c>
      <c r="X144" s="356">
        <f t="shared" si="70"/>
        <v>0</v>
      </c>
      <c r="Y144" s="72">
        <f>IF(AV144&gt;0,"NEEDED",IFERROR(IF('Project Summary'!$C$11="NH",(VLOOKUP(AH144,Lighting_All,6,0)+AO144),(VLOOKUP(AH144,Lighting_All,4,0)+AO144)),0)*H144)</f>
        <v>0</v>
      </c>
      <c r="Z144" s="261" t="str">
        <f t="shared" ca="1" si="71"/>
        <v/>
      </c>
      <c r="AA144" s="73">
        <f t="shared" ca="1" si="56"/>
        <v>0</v>
      </c>
      <c r="AC144" s="28" t="str">
        <f ca="1">IFERROR(OFFSET(INDEX(INDIRECT(VLOOKUP($C144,Lighting_Type_Exist_lu,2,0)),MATCH(Lighting!$D144,INDIRECT(VLOOKUP($C144,Lighting_Type_Exist_lu,2,0)),0),1),0,1),"")</f>
        <v/>
      </c>
      <c r="AD144" s="7" t="str">
        <f ca="1">IFERROR(OFFSET(INDEX(INDIRECT(VLOOKUP($C144,Lighting_Type_Exist_lu,2,0)),MATCH(Lighting!$D144,INDIRECT(VLOOKUP($C144,Lighting_Type_Exist_lu,2,0)),0),1),0,3),"")</f>
        <v/>
      </c>
      <c r="AE144" s="40" t="str">
        <f ca="1">IFERROR(OFFSET(INDEX(INDIRECT(VLOOKUP($C144,Lighting_Type_Exist_lu,2,0)),MATCH(Lighting!$D144,INDIRECT(VLOOKUP($C144,Lighting_Type_Exist_lu,2,0)),0),1),0,4),"")</f>
        <v/>
      </c>
      <c r="AF144" s="262">
        <f t="shared" ca="1" si="72"/>
        <v>0</v>
      </c>
      <c r="AH144" s="263" t="str">
        <f>IF(J144="","",VLOOKUP(J144,SKU!E:M,3,0))</f>
        <v/>
      </c>
      <c r="AI144" s="263">
        <f>_xlfn.IFNA(IF('Project Summary'!$C$11="NH",VLOOKUP(AH144,Lighting_All,5,0),VLOOKUP(AH144,Lighting_All,3,0)),"")</f>
        <v>0</v>
      </c>
      <c r="AJ144" s="264" t="str">
        <f t="shared" si="59"/>
        <v>NA</v>
      </c>
      <c r="AK144" s="265">
        <f>IFERROR(VLOOKUP(J144,SKU!E:L,7,),0)</f>
        <v>0</v>
      </c>
      <c r="AL144" s="92" t="str">
        <f>IFERROR(IF(J144="","",(VLOOKUP(AH144,Lookups!A:G,7,0)*H144)),"")</f>
        <v/>
      </c>
      <c r="AM144" s="92">
        <f t="shared" ca="1" si="73"/>
        <v>0</v>
      </c>
      <c r="AN144" s="92">
        <f t="shared" ca="1" si="74"/>
        <v>0</v>
      </c>
      <c r="AO144" s="92">
        <f>(1-EXACT(G144,M144))*IFERROR(IF('Project Summary'!$C$11="NH",VLOOKUP(M144,Lighting_All,6,0),VLOOKUP(M144,Lighting_All,4,0)),0)*(Q144&gt;0)*(1-EXACT(M144,Lookups!$A$62))*(1-EXACT(M144,Lookups!$A$63))</f>
        <v>0</v>
      </c>
      <c r="AP144" s="92">
        <f t="shared" si="60"/>
        <v>0</v>
      </c>
      <c r="AQ144" s="92" t="str">
        <f t="shared" ca="1" si="75"/>
        <v/>
      </c>
      <c r="AR144" s="92" t="str">
        <f ca="1">_xlfn.IFNA(VLOOKUP(AQ144,Recycling!$S$10:$T$35,2,0),"")</f>
        <v/>
      </c>
      <c r="AS144" s="266">
        <f t="shared" si="76"/>
        <v>0</v>
      </c>
      <c r="AT144" s="92">
        <f t="shared" si="77"/>
        <v>0</v>
      </c>
      <c r="AU144" s="92">
        <f>EXACT(G144,"None")*OR(EXACT(M144,Lookups!$A$62),EXACT(M144,Lookups!$A$63))</f>
        <v>0</v>
      </c>
      <c r="AV144" s="267">
        <f t="shared" si="78"/>
        <v>0</v>
      </c>
      <c r="AW144" s="267">
        <f>IFERROR(VLOOKUP(AH144,Lookups!A:B,2,0),0)</f>
        <v>0</v>
      </c>
      <c r="AX144" s="267">
        <f t="shared" si="79"/>
        <v>0</v>
      </c>
      <c r="AY144" s="92">
        <f t="shared" ca="1" si="80"/>
        <v>0</v>
      </c>
      <c r="AZ144" s="92">
        <f t="shared" si="61"/>
        <v>0</v>
      </c>
      <c r="BA144" s="92">
        <f t="shared" si="81"/>
        <v>0.504</v>
      </c>
      <c r="BB144" s="92">
        <f t="shared" si="82"/>
        <v>0.38900000000000001</v>
      </c>
      <c r="BC144" s="92">
        <v>0.13800000000000001</v>
      </c>
      <c r="BD144" s="92">
        <v>0.13400000000000001</v>
      </c>
      <c r="BE144" s="92">
        <f t="shared" si="62"/>
        <v>0</v>
      </c>
      <c r="BF144" s="92">
        <f t="shared" si="83"/>
        <v>0</v>
      </c>
    </row>
    <row r="145" spans="1:58" x14ac:dyDescent="0.35">
      <c r="A145" s="26"/>
      <c r="B145" s="76"/>
      <c r="C145" s="59"/>
      <c r="D145" s="468"/>
      <c r="E145" s="469"/>
      <c r="F145" s="237" t="str">
        <f ca="1">IFERROR(OFFSET(INDEX(INDIRECT(VLOOKUP($C145,Lighting_Type_Exist_lu,2,0)),MATCH(Lighting!$D145,INDIRECT(VLOOKUP($C145,Lighting_Type_Exist_lu,2,0)),0),1),0,2),"")</f>
        <v/>
      </c>
      <c r="G145" s="61" t="s">
        <v>84</v>
      </c>
      <c r="H145" s="74"/>
      <c r="I145" s="238" t="str">
        <f>IF(J145="","",VLOOKUP(J145,SKU!E:M,9,0))</f>
        <v/>
      </c>
      <c r="J145" s="64"/>
      <c r="K145" s="260" t="str">
        <f>IF(J145="","",VLOOKUP(J145,SKU!E:M,2,0))</f>
        <v/>
      </c>
      <c r="L145" s="239" t="str">
        <f>IF(J145="","",VLOOKUP(J145,SKU!E:M,6,0))</f>
        <v/>
      </c>
      <c r="M145" s="135" t="s">
        <v>84</v>
      </c>
      <c r="N145" s="28">
        <f t="shared" si="57"/>
        <v>0</v>
      </c>
      <c r="O145" s="20">
        <f t="shared" si="58"/>
        <v>0</v>
      </c>
      <c r="P145" s="71">
        <f t="shared" ca="1" si="63"/>
        <v>0</v>
      </c>
      <c r="Q145" s="71">
        <f>IFERROR((($H145*$L145*$N145)-($H145*$L145*$O145))/1000,0)*(1-EXACT(M145,Lookups!$A$62))*(1-EXACT(M145,Lookups!$A$63))</f>
        <v>0</v>
      </c>
      <c r="R145" s="71">
        <f t="shared" ca="1" si="64"/>
        <v>0</v>
      </c>
      <c r="S145" s="71">
        <f t="shared" ca="1" si="65"/>
        <v>0</v>
      </c>
      <c r="T145" s="71">
        <f t="shared" si="66"/>
        <v>0</v>
      </c>
      <c r="U145" s="356">
        <f t="shared" ca="1" si="67"/>
        <v>0</v>
      </c>
      <c r="V145" s="356">
        <f t="shared" ca="1" si="68"/>
        <v>0</v>
      </c>
      <c r="W145" s="356">
        <f t="shared" si="69"/>
        <v>0</v>
      </c>
      <c r="X145" s="356">
        <f t="shared" si="70"/>
        <v>0</v>
      </c>
      <c r="Y145" s="72">
        <f>IF(AV145&gt;0,"NEEDED",IFERROR(IF('Project Summary'!$C$11="NH",(VLOOKUP(AH145,Lighting_All,6,0)+AO145),(VLOOKUP(AH145,Lighting_All,4,0)+AO145)),0)*H145)</f>
        <v>0</v>
      </c>
      <c r="Z145" s="261" t="str">
        <f t="shared" ca="1" si="71"/>
        <v/>
      </c>
      <c r="AA145" s="73">
        <f t="shared" ca="1" si="56"/>
        <v>0</v>
      </c>
      <c r="AC145" s="28" t="str">
        <f ca="1">IFERROR(OFFSET(INDEX(INDIRECT(VLOOKUP($C145,Lighting_Type_Exist_lu,2,0)),MATCH(Lighting!$D145,INDIRECT(VLOOKUP($C145,Lighting_Type_Exist_lu,2,0)),0),1),0,1),"")</f>
        <v/>
      </c>
      <c r="AD145" s="7" t="str">
        <f ca="1">IFERROR(OFFSET(INDEX(INDIRECT(VLOOKUP($C145,Lighting_Type_Exist_lu,2,0)),MATCH(Lighting!$D145,INDIRECT(VLOOKUP($C145,Lighting_Type_Exist_lu,2,0)),0),1),0,3),"")</f>
        <v/>
      </c>
      <c r="AE145" s="40" t="str">
        <f ca="1">IFERROR(OFFSET(INDEX(INDIRECT(VLOOKUP($C145,Lighting_Type_Exist_lu,2,0)),MATCH(Lighting!$D145,INDIRECT(VLOOKUP($C145,Lighting_Type_Exist_lu,2,0)),0),1),0,4),"")</f>
        <v/>
      </c>
      <c r="AF145" s="262">
        <f t="shared" ca="1" si="72"/>
        <v>0</v>
      </c>
      <c r="AH145" s="263" t="str">
        <f>IF(J145="","",VLOOKUP(J145,SKU!E:M,3,0))</f>
        <v/>
      </c>
      <c r="AI145" s="263">
        <f>_xlfn.IFNA(IF('Project Summary'!$C$11="NH",VLOOKUP(AH145,Lighting_All,5,0),VLOOKUP(AH145,Lighting_All,3,0)),"")</f>
        <v>0</v>
      </c>
      <c r="AJ145" s="264" t="str">
        <f t="shared" si="59"/>
        <v>NA</v>
      </c>
      <c r="AK145" s="265">
        <f>IFERROR(VLOOKUP(J145,SKU!E:L,7,),0)</f>
        <v>0</v>
      </c>
      <c r="AL145" s="92" t="str">
        <f>IFERROR(IF(J145="","",(VLOOKUP(AH145,Lookups!A:G,7,0)*H145)),"")</f>
        <v/>
      </c>
      <c r="AM145" s="92">
        <f t="shared" ca="1" si="73"/>
        <v>0</v>
      </c>
      <c r="AN145" s="92">
        <f t="shared" ca="1" si="74"/>
        <v>0</v>
      </c>
      <c r="AO145" s="92">
        <f>(1-EXACT(G145,M145))*IFERROR(IF('Project Summary'!$C$11="NH",VLOOKUP(M145,Lighting_All,6,0),VLOOKUP(M145,Lighting_All,4,0)),0)*(Q145&gt;0)*(1-EXACT(M145,Lookups!$A$62))*(1-EXACT(M145,Lookups!$A$63))</f>
        <v>0</v>
      </c>
      <c r="AP145" s="92">
        <f t="shared" si="60"/>
        <v>0</v>
      </c>
      <c r="AQ145" s="92" t="str">
        <f t="shared" ca="1" si="75"/>
        <v/>
      </c>
      <c r="AR145" s="92" t="str">
        <f ca="1">_xlfn.IFNA(VLOOKUP(AQ145,Recycling!$S$10:$T$35,2,0),"")</f>
        <v/>
      </c>
      <c r="AS145" s="266">
        <f t="shared" si="76"/>
        <v>0</v>
      </c>
      <c r="AT145" s="92">
        <f t="shared" si="77"/>
        <v>0</v>
      </c>
      <c r="AU145" s="92">
        <f>EXACT(G145,"None")*OR(EXACT(M145,Lookups!$A$62),EXACT(M145,Lookups!$A$63))</f>
        <v>0</v>
      </c>
      <c r="AV145" s="267">
        <f t="shared" si="78"/>
        <v>0</v>
      </c>
      <c r="AW145" s="267">
        <f>IFERROR(VLOOKUP(AH145,Lookups!A:B,2,0),0)</f>
        <v>0</v>
      </c>
      <c r="AX145" s="267">
        <f t="shared" si="79"/>
        <v>0</v>
      </c>
      <c r="AY145" s="92">
        <f t="shared" ca="1" si="80"/>
        <v>0</v>
      </c>
      <c r="AZ145" s="92">
        <f t="shared" si="61"/>
        <v>0</v>
      </c>
      <c r="BA145" s="92">
        <f t="shared" si="81"/>
        <v>0.504</v>
      </c>
      <c r="BB145" s="92">
        <f t="shared" si="82"/>
        <v>0.38900000000000001</v>
      </c>
      <c r="BC145" s="92">
        <v>0.13800000000000001</v>
      </c>
      <c r="BD145" s="92">
        <v>0.13400000000000001</v>
      </c>
      <c r="BE145" s="92">
        <f t="shared" si="62"/>
        <v>0</v>
      </c>
      <c r="BF145" s="92">
        <f t="shared" si="83"/>
        <v>0</v>
      </c>
    </row>
    <row r="146" spans="1:58" x14ac:dyDescent="0.35">
      <c r="A146" s="26"/>
      <c r="B146" s="76"/>
      <c r="C146" s="59"/>
      <c r="D146" s="468"/>
      <c r="E146" s="469"/>
      <c r="F146" s="237" t="str">
        <f ca="1">IFERROR(OFFSET(INDEX(INDIRECT(VLOOKUP($C146,Lighting_Type_Exist_lu,2,0)),MATCH(Lighting!$D146,INDIRECT(VLOOKUP($C146,Lighting_Type_Exist_lu,2,0)),0),1),0,2),"")</f>
        <v/>
      </c>
      <c r="G146" s="61" t="s">
        <v>84</v>
      </c>
      <c r="H146" s="74"/>
      <c r="I146" s="238" t="str">
        <f>IF(J146="","",VLOOKUP(J146,SKU!E:M,9,0))</f>
        <v/>
      </c>
      <c r="J146" s="64"/>
      <c r="K146" s="260" t="str">
        <f>IF(J146="","",VLOOKUP(J146,SKU!E:M,2,0))</f>
        <v/>
      </c>
      <c r="L146" s="239" t="str">
        <f>IF(J146="","",VLOOKUP(J146,SKU!E:M,6,0))</f>
        <v/>
      </c>
      <c r="M146" s="135" t="s">
        <v>84</v>
      </c>
      <c r="N146" s="28">
        <f t="shared" si="57"/>
        <v>0</v>
      </c>
      <c r="O146" s="20">
        <f t="shared" si="58"/>
        <v>0</v>
      </c>
      <c r="P146" s="71">
        <f t="shared" ca="1" si="63"/>
        <v>0</v>
      </c>
      <c r="Q146" s="71">
        <f>IFERROR((($H146*$L146*$N146)-($H146*$L146*$O146))/1000,0)*(1-EXACT(M146,Lookups!$A$62))*(1-EXACT(M146,Lookups!$A$63))</f>
        <v>0</v>
      </c>
      <c r="R146" s="71">
        <f t="shared" ca="1" si="64"/>
        <v>0</v>
      </c>
      <c r="S146" s="71">
        <f t="shared" ca="1" si="65"/>
        <v>0</v>
      </c>
      <c r="T146" s="71">
        <f t="shared" si="66"/>
        <v>0</v>
      </c>
      <c r="U146" s="356">
        <f t="shared" ca="1" si="67"/>
        <v>0</v>
      </c>
      <c r="V146" s="356">
        <f t="shared" ca="1" si="68"/>
        <v>0</v>
      </c>
      <c r="W146" s="356">
        <f t="shared" si="69"/>
        <v>0</v>
      </c>
      <c r="X146" s="356">
        <f t="shared" si="70"/>
        <v>0</v>
      </c>
      <c r="Y146" s="72">
        <f>IF(AV146&gt;0,"NEEDED",IFERROR(IF('Project Summary'!$C$11="NH",(VLOOKUP(AH146,Lighting_All,6,0)+AO146),(VLOOKUP(AH146,Lighting_All,4,0)+AO146)),0)*H146)</f>
        <v>0</v>
      </c>
      <c r="Z146" s="261" t="str">
        <f t="shared" ca="1" si="71"/>
        <v/>
      </c>
      <c r="AA146" s="73">
        <f t="shared" ca="1" si="56"/>
        <v>0</v>
      </c>
      <c r="AC146" s="28" t="str">
        <f ca="1">IFERROR(OFFSET(INDEX(INDIRECT(VLOOKUP($C146,Lighting_Type_Exist_lu,2,0)),MATCH(Lighting!$D146,INDIRECT(VLOOKUP($C146,Lighting_Type_Exist_lu,2,0)),0),1),0,1),"")</f>
        <v/>
      </c>
      <c r="AD146" s="7" t="str">
        <f ca="1">IFERROR(OFFSET(INDEX(INDIRECT(VLOOKUP($C146,Lighting_Type_Exist_lu,2,0)),MATCH(Lighting!$D146,INDIRECT(VLOOKUP($C146,Lighting_Type_Exist_lu,2,0)),0),1),0,3),"")</f>
        <v/>
      </c>
      <c r="AE146" s="40" t="str">
        <f ca="1">IFERROR(OFFSET(INDEX(INDIRECT(VLOOKUP($C146,Lighting_Type_Exist_lu,2,0)),MATCH(Lighting!$D146,INDIRECT(VLOOKUP($C146,Lighting_Type_Exist_lu,2,0)),0),1),0,4),"")</f>
        <v/>
      </c>
      <c r="AF146" s="262">
        <f t="shared" ca="1" si="72"/>
        <v>0</v>
      </c>
      <c r="AH146" s="263" t="str">
        <f>IF(J146="","",VLOOKUP(J146,SKU!E:M,3,0))</f>
        <v/>
      </c>
      <c r="AI146" s="263">
        <f>_xlfn.IFNA(IF('Project Summary'!$C$11="NH",VLOOKUP(AH146,Lighting_All,5,0),VLOOKUP(AH146,Lighting_All,3,0)),"")</f>
        <v>0</v>
      </c>
      <c r="AJ146" s="264" t="str">
        <f t="shared" si="59"/>
        <v>NA</v>
      </c>
      <c r="AK146" s="265">
        <f>IFERROR(VLOOKUP(J146,SKU!E:L,7,),0)</f>
        <v>0</v>
      </c>
      <c r="AL146" s="92" t="str">
        <f>IFERROR(IF(J146="","",(VLOOKUP(AH146,Lookups!A:G,7,0)*H146)),"")</f>
        <v/>
      </c>
      <c r="AM146" s="92">
        <f t="shared" ca="1" si="73"/>
        <v>0</v>
      </c>
      <c r="AN146" s="92">
        <f t="shared" ca="1" si="74"/>
        <v>0</v>
      </c>
      <c r="AO146" s="92">
        <f>(1-EXACT(G146,M146))*IFERROR(IF('Project Summary'!$C$11="NH",VLOOKUP(M146,Lighting_All,6,0),VLOOKUP(M146,Lighting_All,4,0)),0)*(Q146&gt;0)*(1-EXACT(M146,Lookups!$A$62))*(1-EXACT(M146,Lookups!$A$63))</f>
        <v>0</v>
      </c>
      <c r="AP146" s="92">
        <f t="shared" si="60"/>
        <v>0</v>
      </c>
      <c r="AQ146" s="92" t="str">
        <f t="shared" ca="1" si="75"/>
        <v/>
      </c>
      <c r="AR146" s="92" t="str">
        <f ca="1">_xlfn.IFNA(VLOOKUP(AQ146,Recycling!$S$10:$T$35,2,0),"")</f>
        <v/>
      </c>
      <c r="AS146" s="266">
        <f t="shared" si="76"/>
        <v>0</v>
      </c>
      <c r="AT146" s="92">
        <f t="shared" si="77"/>
        <v>0</v>
      </c>
      <c r="AU146" s="92">
        <f>EXACT(G146,"None")*OR(EXACT(M146,Lookups!$A$62),EXACT(M146,Lookups!$A$63))</f>
        <v>0</v>
      </c>
      <c r="AV146" s="267">
        <f t="shared" si="78"/>
        <v>0</v>
      </c>
      <c r="AW146" s="267">
        <f>IFERROR(VLOOKUP(AH146,Lookups!A:B,2,0),0)</f>
        <v>0</v>
      </c>
      <c r="AX146" s="267">
        <f t="shared" si="79"/>
        <v>0</v>
      </c>
      <c r="AY146" s="92">
        <f t="shared" ca="1" si="80"/>
        <v>0</v>
      </c>
      <c r="AZ146" s="92">
        <f t="shared" si="61"/>
        <v>0</v>
      </c>
      <c r="BA146" s="92">
        <f t="shared" si="81"/>
        <v>0.504</v>
      </c>
      <c r="BB146" s="92">
        <f t="shared" si="82"/>
        <v>0.38900000000000001</v>
      </c>
      <c r="BC146" s="92">
        <v>0.13800000000000001</v>
      </c>
      <c r="BD146" s="92">
        <v>0.13400000000000001</v>
      </c>
      <c r="BE146" s="92">
        <f t="shared" si="62"/>
        <v>0</v>
      </c>
      <c r="BF146" s="92">
        <f t="shared" si="83"/>
        <v>0</v>
      </c>
    </row>
    <row r="147" spans="1:58" x14ac:dyDescent="0.35">
      <c r="A147" s="26"/>
      <c r="B147" s="76"/>
      <c r="C147" s="59"/>
      <c r="D147" s="468"/>
      <c r="E147" s="469"/>
      <c r="F147" s="237" t="str">
        <f ca="1">IFERROR(OFFSET(INDEX(INDIRECT(VLOOKUP($C147,Lighting_Type_Exist_lu,2,0)),MATCH(Lighting!$D147,INDIRECT(VLOOKUP($C147,Lighting_Type_Exist_lu,2,0)),0),1),0,2),"")</f>
        <v/>
      </c>
      <c r="G147" s="61" t="s">
        <v>84</v>
      </c>
      <c r="H147" s="74"/>
      <c r="I147" s="238" t="str">
        <f>IF(J147="","",VLOOKUP(J147,SKU!E:M,9,0))</f>
        <v/>
      </c>
      <c r="J147" s="64"/>
      <c r="K147" s="260" t="str">
        <f>IF(J147="","",VLOOKUP(J147,SKU!E:M,2,0))</f>
        <v/>
      </c>
      <c r="L147" s="239" t="str">
        <f>IF(J147="","",VLOOKUP(J147,SKU!E:M,6,0))</f>
        <v/>
      </c>
      <c r="M147" s="135" t="s">
        <v>84</v>
      </c>
      <c r="N147" s="28">
        <f t="shared" si="57"/>
        <v>0</v>
      </c>
      <c r="O147" s="20">
        <f t="shared" si="58"/>
        <v>0</v>
      </c>
      <c r="P147" s="71">
        <f t="shared" ca="1" si="63"/>
        <v>0</v>
      </c>
      <c r="Q147" s="71">
        <f>IFERROR((($H147*$L147*$N147)-($H147*$L147*$O147))/1000,0)*(1-EXACT(M147,Lookups!$A$62))*(1-EXACT(M147,Lookups!$A$63))</f>
        <v>0</v>
      </c>
      <c r="R147" s="71">
        <f t="shared" ca="1" si="64"/>
        <v>0</v>
      </c>
      <c r="S147" s="71">
        <f t="shared" ca="1" si="65"/>
        <v>0</v>
      </c>
      <c r="T147" s="71">
        <f t="shared" si="66"/>
        <v>0</v>
      </c>
      <c r="U147" s="356">
        <f t="shared" ca="1" si="67"/>
        <v>0</v>
      </c>
      <c r="V147" s="356">
        <f t="shared" ca="1" si="68"/>
        <v>0</v>
      </c>
      <c r="W147" s="356">
        <f t="shared" si="69"/>
        <v>0</v>
      </c>
      <c r="X147" s="356">
        <f t="shared" si="70"/>
        <v>0</v>
      </c>
      <c r="Y147" s="72">
        <f>IF(AV147&gt;0,"NEEDED",IFERROR(IF('Project Summary'!$C$11="NH",(VLOOKUP(AH147,Lighting_All,6,0)+AO147),(VLOOKUP(AH147,Lighting_All,4,0)+AO147)),0)*H147)</f>
        <v>0</v>
      </c>
      <c r="Z147" s="261" t="str">
        <f t="shared" ca="1" si="71"/>
        <v/>
      </c>
      <c r="AA147" s="73">
        <f t="shared" ca="1" si="56"/>
        <v>0</v>
      </c>
      <c r="AC147" s="28" t="str">
        <f ca="1">IFERROR(OFFSET(INDEX(INDIRECT(VLOOKUP($C147,Lighting_Type_Exist_lu,2,0)),MATCH(Lighting!$D147,INDIRECT(VLOOKUP($C147,Lighting_Type_Exist_lu,2,0)),0),1),0,1),"")</f>
        <v/>
      </c>
      <c r="AD147" s="7" t="str">
        <f ca="1">IFERROR(OFFSET(INDEX(INDIRECT(VLOOKUP($C147,Lighting_Type_Exist_lu,2,0)),MATCH(Lighting!$D147,INDIRECT(VLOOKUP($C147,Lighting_Type_Exist_lu,2,0)),0),1),0,3),"")</f>
        <v/>
      </c>
      <c r="AE147" s="40" t="str">
        <f ca="1">IFERROR(OFFSET(INDEX(INDIRECT(VLOOKUP($C147,Lighting_Type_Exist_lu,2,0)),MATCH(Lighting!$D147,INDIRECT(VLOOKUP($C147,Lighting_Type_Exist_lu,2,0)),0),1),0,4),"")</f>
        <v/>
      </c>
      <c r="AF147" s="262">
        <f t="shared" ca="1" si="72"/>
        <v>0</v>
      </c>
      <c r="AH147" s="263" t="str">
        <f>IF(J147="","",VLOOKUP(J147,SKU!E:M,3,0))</f>
        <v/>
      </c>
      <c r="AI147" s="263">
        <f>_xlfn.IFNA(IF('Project Summary'!$C$11="NH",VLOOKUP(AH147,Lighting_All,5,0),VLOOKUP(AH147,Lighting_All,3,0)),"")</f>
        <v>0</v>
      </c>
      <c r="AJ147" s="264" t="str">
        <f t="shared" si="59"/>
        <v>NA</v>
      </c>
      <c r="AK147" s="265">
        <f>IFERROR(VLOOKUP(J147,SKU!E:L,7,),0)</f>
        <v>0</v>
      </c>
      <c r="AL147" s="92" t="str">
        <f>IFERROR(IF(J147="","",(VLOOKUP(AH147,Lookups!A:G,7,0)*H147)),"")</f>
        <v/>
      </c>
      <c r="AM147" s="92">
        <f t="shared" ca="1" si="73"/>
        <v>0</v>
      </c>
      <c r="AN147" s="92">
        <f t="shared" ca="1" si="74"/>
        <v>0</v>
      </c>
      <c r="AO147" s="92">
        <f>(1-EXACT(G147,M147))*IFERROR(IF('Project Summary'!$C$11="NH",VLOOKUP(M147,Lighting_All,6,0),VLOOKUP(M147,Lighting_All,4,0)),0)*(Q147&gt;0)*(1-EXACT(M147,Lookups!$A$62))*(1-EXACT(M147,Lookups!$A$63))</f>
        <v>0</v>
      </c>
      <c r="AP147" s="92">
        <f t="shared" si="60"/>
        <v>0</v>
      </c>
      <c r="AQ147" s="92" t="str">
        <f t="shared" ca="1" si="75"/>
        <v/>
      </c>
      <c r="AR147" s="92" t="str">
        <f ca="1">_xlfn.IFNA(VLOOKUP(AQ147,Recycling!$S$10:$T$35,2,0),"")</f>
        <v/>
      </c>
      <c r="AS147" s="266">
        <f t="shared" si="76"/>
        <v>0</v>
      </c>
      <c r="AT147" s="92">
        <f t="shared" si="77"/>
        <v>0</v>
      </c>
      <c r="AU147" s="92">
        <f>EXACT(G147,"None")*OR(EXACT(M147,Lookups!$A$62),EXACT(M147,Lookups!$A$63))</f>
        <v>0</v>
      </c>
      <c r="AV147" s="267">
        <f t="shared" si="78"/>
        <v>0</v>
      </c>
      <c r="AW147" s="267">
        <f>IFERROR(VLOOKUP(AH147,Lookups!A:B,2,0),0)</f>
        <v>0</v>
      </c>
      <c r="AX147" s="267">
        <f t="shared" si="79"/>
        <v>0</v>
      </c>
      <c r="AY147" s="92">
        <f t="shared" ca="1" si="80"/>
        <v>0</v>
      </c>
      <c r="AZ147" s="92">
        <f t="shared" si="61"/>
        <v>0</v>
      </c>
      <c r="BA147" s="92">
        <f t="shared" si="81"/>
        <v>0.504</v>
      </c>
      <c r="BB147" s="92">
        <f t="shared" si="82"/>
        <v>0.38900000000000001</v>
      </c>
      <c r="BC147" s="92">
        <v>0.13800000000000001</v>
      </c>
      <c r="BD147" s="92">
        <v>0.13400000000000001</v>
      </c>
      <c r="BE147" s="92">
        <f t="shared" si="62"/>
        <v>0</v>
      </c>
      <c r="BF147" s="92">
        <f t="shared" si="83"/>
        <v>0</v>
      </c>
    </row>
    <row r="148" spans="1:58" x14ac:dyDescent="0.35">
      <c r="A148" s="26"/>
      <c r="B148" s="76"/>
      <c r="C148" s="59"/>
      <c r="D148" s="468"/>
      <c r="E148" s="469"/>
      <c r="F148" s="237" t="str">
        <f ca="1">IFERROR(OFFSET(INDEX(INDIRECT(VLOOKUP($C148,Lighting_Type_Exist_lu,2,0)),MATCH(Lighting!$D148,INDIRECT(VLOOKUP($C148,Lighting_Type_Exist_lu,2,0)),0),1),0,2),"")</f>
        <v/>
      </c>
      <c r="G148" s="61" t="s">
        <v>84</v>
      </c>
      <c r="H148" s="74"/>
      <c r="I148" s="238" t="str">
        <f>IF(J148="","",VLOOKUP(J148,SKU!E:M,9,0))</f>
        <v/>
      </c>
      <c r="J148" s="64"/>
      <c r="K148" s="260" t="str">
        <f>IF(J148="","",VLOOKUP(J148,SKU!E:M,2,0))</f>
        <v/>
      </c>
      <c r="L148" s="239" t="str">
        <f>IF(J148="","",VLOOKUP(J148,SKU!E:M,6,0))</f>
        <v/>
      </c>
      <c r="M148" s="135" t="s">
        <v>84</v>
      </c>
      <c r="N148" s="28">
        <f t="shared" si="57"/>
        <v>0</v>
      </c>
      <c r="O148" s="20">
        <f t="shared" si="58"/>
        <v>0</v>
      </c>
      <c r="P148" s="71">
        <f t="shared" ca="1" si="63"/>
        <v>0</v>
      </c>
      <c r="Q148" s="71">
        <f>IFERROR((($H148*$L148*$N148)-($H148*$L148*$O148))/1000,0)*(1-EXACT(M148,Lookups!$A$62))*(1-EXACT(M148,Lookups!$A$63))</f>
        <v>0</v>
      </c>
      <c r="R148" s="71">
        <f t="shared" ca="1" si="64"/>
        <v>0</v>
      </c>
      <c r="S148" s="71">
        <f t="shared" ca="1" si="65"/>
        <v>0</v>
      </c>
      <c r="T148" s="71">
        <f t="shared" si="66"/>
        <v>0</v>
      </c>
      <c r="U148" s="356">
        <f t="shared" ca="1" si="67"/>
        <v>0</v>
      </c>
      <c r="V148" s="356">
        <f t="shared" ca="1" si="68"/>
        <v>0</v>
      </c>
      <c r="W148" s="356">
        <f t="shared" si="69"/>
        <v>0</v>
      </c>
      <c r="X148" s="356">
        <f t="shared" si="70"/>
        <v>0</v>
      </c>
      <c r="Y148" s="72">
        <f>IF(AV148&gt;0,"NEEDED",IFERROR(IF('Project Summary'!$C$11="NH",(VLOOKUP(AH148,Lighting_All,6,0)+AO148),(VLOOKUP(AH148,Lighting_All,4,0)+AO148)),0)*H148)</f>
        <v>0</v>
      </c>
      <c r="Z148" s="261" t="str">
        <f t="shared" ca="1" si="71"/>
        <v/>
      </c>
      <c r="AA148" s="73">
        <f t="shared" ca="1" si="56"/>
        <v>0</v>
      </c>
      <c r="AC148" s="28" t="str">
        <f ca="1">IFERROR(OFFSET(INDEX(INDIRECT(VLOOKUP($C148,Lighting_Type_Exist_lu,2,0)),MATCH(Lighting!$D148,INDIRECT(VLOOKUP($C148,Lighting_Type_Exist_lu,2,0)),0),1),0,1),"")</f>
        <v/>
      </c>
      <c r="AD148" s="7" t="str">
        <f ca="1">IFERROR(OFFSET(INDEX(INDIRECT(VLOOKUP($C148,Lighting_Type_Exist_lu,2,0)),MATCH(Lighting!$D148,INDIRECT(VLOOKUP($C148,Lighting_Type_Exist_lu,2,0)),0),1),0,3),"")</f>
        <v/>
      </c>
      <c r="AE148" s="40" t="str">
        <f ca="1">IFERROR(OFFSET(INDEX(INDIRECT(VLOOKUP($C148,Lighting_Type_Exist_lu,2,0)),MATCH(Lighting!$D148,INDIRECT(VLOOKUP($C148,Lighting_Type_Exist_lu,2,0)),0),1),0,4),"")</f>
        <v/>
      </c>
      <c r="AF148" s="262">
        <f t="shared" ca="1" si="72"/>
        <v>0</v>
      </c>
      <c r="AH148" s="263" t="str">
        <f>IF(J148="","",VLOOKUP(J148,SKU!E:M,3,0))</f>
        <v/>
      </c>
      <c r="AI148" s="263">
        <f>_xlfn.IFNA(IF('Project Summary'!$C$11="NH",VLOOKUP(AH148,Lighting_All,5,0),VLOOKUP(AH148,Lighting_All,3,0)),"")</f>
        <v>0</v>
      </c>
      <c r="AJ148" s="264" t="str">
        <f t="shared" si="59"/>
        <v>NA</v>
      </c>
      <c r="AK148" s="265">
        <f>IFERROR(VLOOKUP(J148,SKU!E:L,7,),0)</f>
        <v>0</v>
      </c>
      <c r="AL148" s="92" t="str">
        <f>IFERROR(IF(J148="","",(VLOOKUP(AH148,Lookups!A:G,7,0)*H148)),"")</f>
        <v/>
      </c>
      <c r="AM148" s="92">
        <f t="shared" ca="1" si="73"/>
        <v>0</v>
      </c>
      <c r="AN148" s="92">
        <f t="shared" ca="1" si="74"/>
        <v>0</v>
      </c>
      <c r="AO148" s="92">
        <f>(1-EXACT(G148,M148))*IFERROR(IF('Project Summary'!$C$11="NH",VLOOKUP(M148,Lighting_All,6,0),VLOOKUP(M148,Lighting_All,4,0)),0)*(Q148&gt;0)*(1-EXACT(M148,Lookups!$A$62))*(1-EXACT(M148,Lookups!$A$63))</f>
        <v>0</v>
      </c>
      <c r="AP148" s="92">
        <f t="shared" si="60"/>
        <v>0</v>
      </c>
      <c r="AQ148" s="92" t="str">
        <f t="shared" ca="1" si="75"/>
        <v/>
      </c>
      <c r="AR148" s="92" t="str">
        <f ca="1">_xlfn.IFNA(VLOOKUP(AQ148,Recycling!$S$10:$T$35,2,0),"")</f>
        <v/>
      </c>
      <c r="AS148" s="266">
        <f t="shared" si="76"/>
        <v>0</v>
      </c>
      <c r="AT148" s="92">
        <f t="shared" si="77"/>
        <v>0</v>
      </c>
      <c r="AU148" s="92">
        <f>EXACT(G148,"None")*OR(EXACT(M148,Lookups!$A$62),EXACT(M148,Lookups!$A$63))</f>
        <v>0</v>
      </c>
      <c r="AV148" s="267">
        <f t="shared" si="78"/>
        <v>0</v>
      </c>
      <c r="AW148" s="267">
        <f>IFERROR(VLOOKUP(AH148,Lookups!A:B,2,0),0)</f>
        <v>0</v>
      </c>
      <c r="AX148" s="267">
        <f t="shared" si="79"/>
        <v>0</v>
      </c>
      <c r="AY148" s="92">
        <f t="shared" ca="1" si="80"/>
        <v>0</v>
      </c>
      <c r="AZ148" s="92">
        <f t="shared" si="61"/>
        <v>0</v>
      </c>
      <c r="BA148" s="92">
        <f t="shared" si="81"/>
        <v>0.504</v>
      </c>
      <c r="BB148" s="92">
        <f t="shared" si="82"/>
        <v>0.38900000000000001</v>
      </c>
      <c r="BC148" s="92">
        <v>0.13800000000000001</v>
      </c>
      <c r="BD148" s="92">
        <v>0.13400000000000001</v>
      </c>
      <c r="BE148" s="92">
        <f t="shared" si="62"/>
        <v>0</v>
      </c>
      <c r="BF148" s="92">
        <f t="shared" si="83"/>
        <v>0</v>
      </c>
    </row>
    <row r="149" spans="1:58" x14ac:dyDescent="0.35">
      <c r="A149" s="26"/>
      <c r="B149" s="76"/>
      <c r="C149" s="59"/>
      <c r="D149" s="468"/>
      <c r="E149" s="469"/>
      <c r="F149" s="237" t="str">
        <f ca="1">IFERROR(OFFSET(INDEX(INDIRECT(VLOOKUP($C149,Lighting_Type_Exist_lu,2,0)),MATCH(Lighting!$D149,INDIRECT(VLOOKUP($C149,Lighting_Type_Exist_lu,2,0)),0),1),0,2),"")</f>
        <v/>
      </c>
      <c r="G149" s="61" t="s">
        <v>84</v>
      </c>
      <c r="H149" s="74"/>
      <c r="I149" s="238" t="str">
        <f>IF(J149="","",VLOOKUP(J149,SKU!E:M,9,0))</f>
        <v/>
      </c>
      <c r="J149" s="64"/>
      <c r="K149" s="260" t="str">
        <f>IF(J149="","",VLOOKUP(J149,SKU!E:M,2,0))</f>
        <v/>
      </c>
      <c r="L149" s="239" t="str">
        <f>IF(J149="","",VLOOKUP(J149,SKU!E:M,6,0))</f>
        <v/>
      </c>
      <c r="M149" s="135" t="s">
        <v>84</v>
      </c>
      <c r="N149" s="28">
        <f t="shared" si="57"/>
        <v>0</v>
      </c>
      <c r="O149" s="20">
        <f t="shared" si="58"/>
        <v>0</v>
      </c>
      <c r="P149" s="71">
        <f t="shared" ca="1" si="63"/>
        <v>0</v>
      </c>
      <c r="Q149" s="71">
        <f>IFERROR((($H149*$L149*$N149)-($H149*$L149*$O149))/1000,0)*(1-EXACT(M149,Lookups!$A$62))*(1-EXACT(M149,Lookups!$A$63))</f>
        <v>0</v>
      </c>
      <c r="R149" s="71">
        <f t="shared" ca="1" si="64"/>
        <v>0</v>
      </c>
      <c r="S149" s="71">
        <f t="shared" ca="1" si="65"/>
        <v>0</v>
      </c>
      <c r="T149" s="71">
        <f t="shared" si="66"/>
        <v>0</v>
      </c>
      <c r="U149" s="356">
        <f t="shared" ca="1" si="67"/>
        <v>0</v>
      </c>
      <c r="V149" s="356">
        <f t="shared" ca="1" si="68"/>
        <v>0</v>
      </c>
      <c r="W149" s="356">
        <f t="shared" si="69"/>
        <v>0</v>
      </c>
      <c r="X149" s="356">
        <f t="shared" si="70"/>
        <v>0</v>
      </c>
      <c r="Y149" s="72">
        <f>IF(AV149&gt;0,"NEEDED",IFERROR(IF('Project Summary'!$C$11="NH",(VLOOKUP(AH149,Lighting_All,6,0)+AO149),(VLOOKUP(AH149,Lighting_All,4,0)+AO149)),0)*H149)</f>
        <v>0</v>
      </c>
      <c r="Z149" s="261" t="str">
        <f t="shared" ca="1" si="71"/>
        <v/>
      </c>
      <c r="AA149" s="73">
        <f t="shared" ca="1" si="56"/>
        <v>0</v>
      </c>
      <c r="AC149" s="28" t="str">
        <f ca="1">IFERROR(OFFSET(INDEX(INDIRECT(VLOOKUP($C149,Lighting_Type_Exist_lu,2,0)),MATCH(Lighting!$D149,INDIRECT(VLOOKUP($C149,Lighting_Type_Exist_lu,2,0)),0),1),0,1),"")</f>
        <v/>
      </c>
      <c r="AD149" s="7" t="str">
        <f ca="1">IFERROR(OFFSET(INDEX(INDIRECT(VLOOKUP($C149,Lighting_Type_Exist_lu,2,0)),MATCH(Lighting!$D149,INDIRECT(VLOOKUP($C149,Lighting_Type_Exist_lu,2,0)),0),1),0,3),"")</f>
        <v/>
      </c>
      <c r="AE149" s="40" t="str">
        <f ca="1">IFERROR(OFFSET(INDEX(INDIRECT(VLOOKUP($C149,Lighting_Type_Exist_lu,2,0)),MATCH(Lighting!$D149,INDIRECT(VLOOKUP($C149,Lighting_Type_Exist_lu,2,0)),0),1),0,4),"")</f>
        <v/>
      </c>
      <c r="AF149" s="262">
        <f t="shared" ca="1" si="72"/>
        <v>0</v>
      </c>
      <c r="AH149" s="263" t="str">
        <f>IF(J149="","",VLOOKUP(J149,SKU!E:M,3,0))</f>
        <v/>
      </c>
      <c r="AI149" s="263">
        <f>_xlfn.IFNA(IF('Project Summary'!$C$11="NH",VLOOKUP(AH149,Lighting_All,5,0),VLOOKUP(AH149,Lighting_All,3,0)),"")</f>
        <v>0</v>
      </c>
      <c r="AJ149" s="264" t="str">
        <f t="shared" si="59"/>
        <v>NA</v>
      </c>
      <c r="AK149" s="265">
        <f>IFERROR(VLOOKUP(J149,SKU!E:L,7,),0)</f>
        <v>0</v>
      </c>
      <c r="AL149" s="92" t="str">
        <f>IFERROR(IF(J149="","",(VLOOKUP(AH149,Lookups!A:G,7,0)*H149)),"")</f>
        <v/>
      </c>
      <c r="AM149" s="92">
        <f t="shared" ca="1" si="73"/>
        <v>0</v>
      </c>
      <c r="AN149" s="92">
        <f t="shared" ca="1" si="74"/>
        <v>0</v>
      </c>
      <c r="AO149" s="92">
        <f>(1-EXACT(G149,M149))*IFERROR(IF('Project Summary'!$C$11="NH",VLOOKUP(M149,Lighting_All,6,0),VLOOKUP(M149,Lighting_All,4,0)),0)*(Q149&gt;0)*(1-EXACT(M149,Lookups!$A$62))*(1-EXACT(M149,Lookups!$A$63))</f>
        <v>0</v>
      </c>
      <c r="AP149" s="92">
        <f t="shared" si="60"/>
        <v>0</v>
      </c>
      <c r="AQ149" s="92" t="str">
        <f t="shared" ca="1" si="75"/>
        <v/>
      </c>
      <c r="AR149" s="92" t="str">
        <f ca="1">_xlfn.IFNA(VLOOKUP(AQ149,Recycling!$S$10:$T$35,2,0),"")</f>
        <v/>
      </c>
      <c r="AS149" s="266">
        <f t="shared" si="76"/>
        <v>0</v>
      </c>
      <c r="AT149" s="92">
        <f t="shared" si="77"/>
        <v>0</v>
      </c>
      <c r="AU149" s="92">
        <f>EXACT(G149,"None")*OR(EXACT(M149,Lookups!$A$62),EXACT(M149,Lookups!$A$63))</f>
        <v>0</v>
      </c>
      <c r="AV149" s="267">
        <f t="shared" si="78"/>
        <v>0</v>
      </c>
      <c r="AW149" s="267">
        <f>IFERROR(VLOOKUP(AH149,Lookups!A:B,2,0),0)</f>
        <v>0</v>
      </c>
      <c r="AX149" s="267">
        <f t="shared" si="79"/>
        <v>0</v>
      </c>
      <c r="AY149" s="92">
        <f t="shared" ca="1" si="80"/>
        <v>0</v>
      </c>
      <c r="AZ149" s="92">
        <f t="shared" si="61"/>
        <v>0</v>
      </c>
      <c r="BA149" s="92">
        <f t="shared" si="81"/>
        <v>0.504</v>
      </c>
      <c r="BB149" s="92">
        <f t="shared" si="82"/>
        <v>0.38900000000000001</v>
      </c>
      <c r="BC149" s="92">
        <v>0.13800000000000001</v>
      </c>
      <c r="BD149" s="92">
        <v>0.13400000000000001</v>
      </c>
      <c r="BE149" s="92">
        <f t="shared" si="62"/>
        <v>0</v>
      </c>
      <c r="BF149" s="92">
        <f t="shared" si="83"/>
        <v>0</v>
      </c>
    </row>
    <row r="150" spans="1:58" x14ac:dyDescent="0.35">
      <c r="A150" s="26"/>
      <c r="B150" s="76"/>
      <c r="C150" s="59"/>
      <c r="D150" s="468"/>
      <c r="E150" s="469"/>
      <c r="F150" s="237" t="str">
        <f ca="1">IFERROR(OFFSET(INDEX(INDIRECT(VLOOKUP($C150,Lighting_Type_Exist_lu,2,0)),MATCH(Lighting!$D150,INDIRECT(VLOOKUP($C150,Lighting_Type_Exist_lu,2,0)),0),1),0,2),"")</f>
        <v/>
      </c>
      <c r="G150" s="61" t="s">
        <v>84</v>
      </c>
      <c r="H150" s="74"/>
      <c r="I150" s="238" t="str">
        <f>IF(J150="","",VLOOKUP(J150,SKU!E:M,9,0))</f>
        <v/>
      </c>
      <c r="J150" s="64"/>
      <c r="K150" s="260" t="str">
        <f>IF(J150="","",VLOOKUP(J150,SKU!E:M,2,0))</f>
        <v/>
      </c>
      <c r="L150" s="239" t="str">
        <f>IF(J150="","",VLOOKUP(J150,SKU!E:M,6,0))</f>
        <v/>
      </c>
      <c r="M150" s="135" t="s">
        <v>84</v>
      </c>
      <c r="N150" s="28">
        <f t="shared" si="57"/>
        <v>0</v>
      </c>
      <c r="O150" s="20">
        <f t="shared" si="58"/>
        <v>0</v>
      </c>
      <c r="P150" s="71">
        <f t="shared" ca="1" si="63"/>
        <v>0</v>
      </c>
      <c r="Q150" s="71">
        <f>IFERROR((($H150*$L150*$N150)-($H150*$L150*$O150))/1000,0)*(1-EXACT(M150,Lookups!$A$62))*(1-EXACT(M150,Lookups!$A$63))</f>
        <v>0</v>
      </c>
      <c r="R150" s="71">
        <f t="shared" ca="1" si="64"/>
        <v>0</v>
      </c>
      <c r="S150" s="71">
        <f t="shared" ca="1" si="65"/>
        <v>0</v>
      </c>
      <c r="T150" s="71">
        <f t="shared" si="66"/>
        <v>0</v>
      </c>
      <c r="U150" s="356">
        <f t="shared" ca="1" si="67"/>
        <v>0</v>
      </c>
      <c r="V150" s="356">
        <f t="shared" ca="1" si="68"/>
        <v>0</v>
      </c>
      <c r="W150" s="356">
        <f t="shared" si="69"/>
        <v>0</v>
      </c>
      <c r="X150" s="356">
        <f t="shared" si="70"/>
        <v>0</v>
      </c>
      <c r="Y150" s="72">
        <f>IF(AV150&gt;0,"NEEDED",IFERROR(IF('Project Summary'!$C$11="NH",(VLOOKUP(AH150,Lighting_All,6,0)+AO150),(VLOOKUP(AH150,Lighting_All,4,0)+AO150)),0)*H150)</f>
        <v>0</v>
      </c>
      <c r="Z150" s="261" t="str">
        <f t="shared" ca="1" si="71"/>
        <v/>
      </c>
      <c r="AA150" s="73">
        <f t="shared" ca="1" si="56"/>
        <v>0</v>
      </c>
      <c r="AC150" s="28" t="str">
        <f ca="1">IFERROR(OFFSET(INDEX(INDIRECT(VLOOKUP($C150,Lighting_Type_Exist_lu,2,0)),MATCH(Lighting!$D150,INDIRECT(VLOOKUP($C150,Lighting_Type_Exist_lu,2,0)),0),1),0,1),"")</f>
        <v/>
      </c>
      <c r="AD150" s="7" t="str">
        <f ca="1">IFERROR(OFFSET(INDEX(INDIRECT(VLOOKUP($C150,Lighting_Type_Exist_lu,2,0)),MATCH(Lighting!$D150,INDIRECT(VLOOKUP($C150,Lighting_Type_Exist_lu,2,0)),0),1),0,3),"")</f>
        <v/>
      </c>
      <c r="AE150" s="40" t="str">
        <f ca="1">IFERROR(OFFSET(INDEX(INDIRECT(VLOOKUP($C150,Lighting_Type_Exist_lu,2,0)),MATCH(Lighting!$D150,INDIRECT(VLOOKUP($C150,Lighting_Type_Exist_lu,2,0)),0),1),0,4),"")</f>
        <v/>
      </c>
      <c r="AF150" s="262">
        <f t="shared" ca="1" si="72"/>
        <v>0</v>
      </c>
      <c r="AH150" s="263" t="str">
        <f>IF(J150="","",VLOOKUP(J150,SKU!E:M,3,0))</f>
        <v/>
      </c>
      <c r="AI150" s="263">
        <f>_xlfn.IFNA(IF('Project Summary'!$C$11="NH",VLOOKUP(AH150,Lighting_All,5,0),VLOOKUP(AH150,Lighting_All,3,0)),"")</f>
        <v>0</v>
      </c>
      <c r="AJ150" s="264" t="str">
        <f t="shared" si="59"/>
        <v>NA</v>
      </c>
      <c r="AK150" s="265">
        <f>IFERROR(VLOOKUP(J150,SKU!E:L,7,),0)</f>
        <v>0</v>
      </c>
      <c r="AL150" s="92" t="str">
        <f>IFERROR(IF(J150="","",(VLOOKUP(AH150,Lookups!A:G,7,0)*H150)),"")</f>
        <v/>
      </c>
      <c r="AM150" s="92">
        <f t="shared" ca="1" si="73"/>
        <v>0</v>
      </c>
      <c r="AN150" s="92">
        <f t="shared" ca="1" si="74"/>
        <v>0</v>
      </c>
      <c r="AO150" s="92">
        <f>(1-EXACT(G150,M150))*IFERROR(IF('Project Summary'!$C$11="NH",VLOOKUP(M150,Lighting_All,6,0),VLOOKUP(M150,Lighting_All,4,0)),0)*(Q150&gt;0)*(1-EXACT(M150,Lookups!$A$62))*(1-EXACT(M150,Lookups!$A$63))</f>
        <v>0</v>
      </c>
      <c r="AP150" s="92">
        <f t="shared" si="60"/>
        <v>0</v>
      </c>
      <c r="AQ150" s="92" t="str">
        <f t="shared" ca="1" si="75"/>
        <v/>
      </c>
      <c r="AR150" s="92" t="str">
        <f ca="1">_xlfn.IFNA(VLOOKUP(AQ150,Recycling!$S$10:$T$35,2,0),"")</f>
        <v/>
      </c>
      <c r="AS150" s="266">
        <f t="shared" si="76"/>
        <v>0</v>
      </c>
      <c r="AT150" s="92">
        <f t="shared" si="77"/>
        <v>0</v>
      </c>
      <c r="AU150" s="92">
        <f>EXACT(G150,"None")*OR(EXACT(M150,Lookups!$A$62),EXACT(M150,Lookups!$A$63))</f>
        <v>0</v>
      </c>
      <c r="AV150" s="267">
        <f t="shared" si="78"/>
        <v>0</v>
      </c>
      <c r="AW150" s="267">
        <f>IFERROR(VLOOKUP(AH150,Lookups!A:B,2,0),0)</f>
        <v>0</v>
      </c>
      <c r="AX150" s="267">
        <f t="shared" si="79"/>
        <v>0</v>
      </c>
      <c r="AY150" s="92">
        <f t="shared" ca="1" si="80"/>
        <v>0</v>
      </c>
      <c r="AZ150" s="92">
        <f t="shared" si="61"/>
        <v>0</v>
      </c>
      <c r="BA150" s="92">
        <f t="shared" si="81"/>
        <v>0.504</v>
      </c>
      <c r="BB150" s="92">
        <f t="shared" si="82"/>
        <v>0.38900000000000001</v>
      </c>
      <c r="BC150" s="92">
        <v>0.13800000000000001</v>
      </c>
      <c r="BD150" s="92">
        <v>0.13400000000000001</v>
      </c>
      <c r="BE150" s="92">
        <f t="shared" si="62"/>
        <v>0</v>
      </c>
      <c r="BF150" s="92">
        <f t="shared" si="83"/>
        <v>0</v>
      </c>
    </row>
    <row r="151" spans="1:58" x14ac:dyDescent="0.35">
      <c r="A151" s="26"/>
      <c r="B151" s="76"/>
      <c r="C151" s="59"/>
      <c r="D151" s="468"/>
      <c r="E151" s="469"/>
      <c r="F151" s="237" t="str">
        <f ca="1">IFERROR(OFFSET(INDEX(INDIRECT(VLOOKUP($C151,Lighting_Type_Exist_lu,2,0)),MATCH(Lighting!$D151,INDIRECT(VLOOKUP($C151,Lighting_Type_Exist_lu,2,0)),0),1),0,2),"")</f>
        <v/>
      </c>
      <c r="G151" s="61" t="s">
        <v>84</v>
      </c>
      <c r="H151" s="74"/>
      <c r="I151" s="238" t="str">
        <f>IF(J151="","",VLOOKUP(J151,SKU!E:M,9,0))</f>
        <v/>
      </c>
      <c r="J151" s="64"/>
      <c r="K151" s="260" t="str">
        <f>IF(J151="","",VLOOKUP(J151,SKU!E:M,2,0))</f>
        <v/>
      </c>
      <c r="L151" s="239" t="str">
        <f>IF(J151="","",VLOOKUP(J151,SKU!E:M,6,0))</f>
        <v/>
      </c>
      <c r="M151" s="135" t="s">
        <v>84</v>
      </c>
      <c r="N151" s="28">
        <f t="shared" si="57"/>
        <v>0</v>
      </c>
      <c r="O151" s="20">
        <f t="shared" si="58"/>
        <v>0</v>
      </c>
      <c r="P151" s="71">
        <f t="shared" ca="1" si="63"/>
        <v>0</v>
      </c>
      <c r="Q151" s="71">
        <f>IFERROR((($H151*$L151*$N151)-($H151*$L151*$O151))/1000,0)*(1-EXACT(M151,Lookups!$A$62))*(1-EXACT(M151,Lookups!$A$63))</f>
        <v>0</v>
      </c>
      <c r="R151" s="71">
        <f t="shared" ca="1" si="64"/>
        <v>0</v>
      </c>
      <c r="S151" s="71">
        <f t="shared" ca="1" si="65"/>
        <v>0</v>
      </c>
      <c r="T151" s="71">
        <f t="shared" si="66"/>
        <v>0</v>
      </c>
      <c r="U151" s="356">
        <f t="shared" ca="1" si="67"/>
        <v>0</v>
      </c>
      <c r="V151" s="356">
        <f t="shared" ca="1" si="68"/>
        <v>0</v>
      </c>
      <c r="W151" s="356">
        <f t="shared" si="69"/>
        <v>0</v>
      </c>
      <c r="X151" s="356">
        <f t="shared" si="70"/>
        <v>0</v>
      </c>
      <c r="Y151" s="72">
        <f>IF(AV151&gt;0,"NEEDED",IFERROR(IF('Project Summary'!$C$11="NH",(VLOOKUP(AH151,Lighting_All,6,0)+AO151),(VLOOKUP(AH151,Lighting_All,4,0)+AO151)),0)*H151)</f>
        <v>0</v>
      </c>
      <c r="Z151" s="261" t="str">
        <f t="shared" ca="1" si="71"/>
        <v/>
      </c>
      <c r="AA151" s="73">
        <f t="shared" ca="1" si="56"/>
        <v>0</v>
      </c>
      <c r="AC151" s="28" t="str">
        <f ca="1">IFERROR(OFFSET(INDEX(INDIRECT(VLOOKUP($C151,Lighting_Type_Exist_lu,2,0)),MATCH(Lighting!$D151,INDIRECT(VLOOKUP($C151,Lighting_Type_Exist_lu,2,0)),0),1),0,1),"")</f>
        <v/>
      </c>
      <c r="AD151" s="7" t="str">
        <f ca="1">IFERROR(OFFSET(INDEX(INDIRECT(VLOOKUP($C151,Lighting_Type_Exist_lu,2,0)),MATCH(Lighting!$D151,INDIRECT(VLOOKUP($C151,Lighting_Type_Exist_lu,2,0)),0),1),0,3),"")</f>
        <v/>
      </c>
      <c r="AE151" s="40" t="str">
        <f ca="1">IFERROR(OFFSET(INDEX(INDIRECT(VLOOKUP($C151,Lighting_Type_Exist_lu,2,0)),MATCH(Lighting!$D151,INDIRECT(VLOOKUP($C151,Lighting_Type_Exist_lu,2,0)),0),1),0,4),"")</f>
        <v/>
      </c>
      <c r="AF151" s="262">
        <f t="shared" ca="1" si="72"/>
        <v>0</v>
      </c>
      <c r="AH151" s="263" t="str">
        <f>IF(J151="","",VLOOKUP(J151,SKU!E:M,3,0))</f>
        <v/>
      </c>
      <c r="AI151" s="263">
        <f>_xlfn.IFNA(IF('Project Summary'!$C$11="NH",VLOOKUP(AH151,Lighting_All,5,0),VLOOKUP(AH151,Lighting_All,3,0)),"")</f>
        <v>0</v>
      </c>
      <c r="AJ151" s="264" t="str">
        <f t="shared" si="59"/>
        <v>NA</v>
      </c>
      <c r="AK151" s="265">
        <f>IFERROR(VLOOKUP(J151,SKU!E:L,7,),0)</f>
        <v>0</v>
      </c>
      <c r="AL151" s="92" t="str">
        <f>IFERROR(IF(J151="","",(VLOOKUP(AH151,Lookups!A:G,7,0)*H151)),"")</f>
        <v/>
      </c>
      <c r="AM151" s="92">
        <f t="shared" ca="1" si="73"/>
        <v>0</v>
      </c>
      <c r="AN151" s="92">
        <f t="shared" ca="1" si="74"/>
        <v>0</v>
      </c>
      <c r="AO151" s="92">
        <f>(1-EXACT(G151,M151))*IFERROR(IF('Project Summary'!$C$11="NH",VLOOKUP(M151,Lighting_All,6,0),VLOOKUP(M151,Lighting_All,4,0)),0)*(Q151&gt;0)*(1-EXACT(M151,Lookups!$A$62))*(1-EXACT(M151,Lookups!$A$63))</f>
        <v>0</v>
      </c>
      <c r="AP151" s="92">
        <f t="shared" si="60"/>
        <v>0</v>
      </c>
      <c r="AQ151" s="92" t="str">
        <f t="shared" ca="1" si="75"/>
        <v/>
      </c>
      <c r="AR151" s="92" t="str">
        <f ca="1">_xlfn.IFNA(VLOOKUP(AQ151,Recycling!$S$10:$T$35,2,0),"")</f>
        <v/>
      </c>
      <c r="AS151" s="266">
        <f t="shared" si="76"/>
        <v>0</v>
      </c>
      <c r="AT151" s="92">
        <f t="shared" si="77"/>
        <v>0</v>
      </c>
      <c r="AU151" s="92">
        <f>EXACT(G151,"None")*OR(EXACT(M151,Lookups!$A$62),EXACT(M151,Lookups!$A$63))</f>
        <v>0</v>
      </c>
      <c r="AV151" s="267">
        <f t="shared" si="78"/>
        <v>0</v>
      </c>
      <c r="AW151" s="267">
        <f>IFERROR(VLOOKUP(AH151,Lookups!A:B,2,0),0)</f>
        <v>0</v>
      </c>
      <c r="AX151" s="267">
        <f t="shared" si="79"/>
        <v>0</v>
      </c>
      <c r="AY151" s="92">
        <f t="shared" ca="1" si="80"/>
        <v>0</v>
      </c>
      <c r="AZ151" s="92">
        <f t="shared" si="61"/>
        <v>0</v>
      </c>
      <c r="BA151" s="92">
        <f t="shared" si="81"/>
        <v>0.504</v>
      </c>
      <c r="BB151" s="92">
        <f t="shared" si="82"/>
        <v>0.38900000000000001</v>
      </c>
      <c r="BC151" s="92">
        <v>0.13800000000000001</v>
      </c>
      <c r="BD151" s="92">
        <v>0.13400000000000001</v>
      </c>
      <c r="BE151" s="92">
        <f t="shared" si="62"/>
        <v>0</v>
      </c>
      <c r="BF151" s="92">
        <f t="shared" si="83"/>
        <v>0</v>
      </c>
    </row>
    <row r="152" spans="1:58" x14ac:dyDescent="0.35">
      <c r="A152" s="26"/>
      <c r="B152" s="76"/>
      <c r="C152" s="59"/>
      <c r="D152" s="468"/>
      <c r="E152" s="469"/>
      <c r="F152" s="237" t="str">
        <f ca="1">IFERROR(OFFSET(INDEX(INDIRECT(VLOOKUP($C152,Lighting_Type_Exist_lu,2,0)),MATCH(Lighting!$D152,INDIRECT(VLOOKUP($C152,Lighting_Type_Exist_lu,2,0)),0),1),0,2),"")</f>
        <v/>
      </c>
      <c r="G152" s="61" t="s">
        <v>84</v>
      </c>
      <c r="H152" s="74"/>
      <c r="I152" s="238" t="str">
        <f>IF(J152="","",VLOOKUP(J152,SKU!E:M,9,0))</f>
        <v/>
      </c>
      <c r="J152" s="64"/>
      <c r="K152" s="260" t="str">
        <f>IF(J152="","",VLOOKUP(J152,SKU!E:M,2,0))</f>
        <v/>
      </c>
      <c r="L152" s="239" t="str">
        <f>IF(J152="","",VLOOKUP(J152,SKU!E:M,6,0))</f>
        <v/>
      </c>
      <c r="M152" s="135" t="s">
        <v>84</v>
      </c>
      <c r="N152" s="28">
        <f t="shared" si="57"/>
        <v>0</v>
      </c>
      <c r="O152" s="20">
        <f t="shared" si="58"/>
        <v>0</v>
      </c>
      <c r="P152" s="71">
        <f t="shared" ca="1" si="63"/>
        <v>0</v>
      </c>
      <c r="Q152" s="71">
        <f>IFERROR((($H152*$L152*$N152)-($H152*$L152*$O152))/1000,0)*(1-EXACT(M152,Lookups!$A$62))*(1-EXACT(M152,Lookups!$A$63))</f>
        <v>0</v>
      </c>
      <c r="R152" s="71">
        <f t="shared" ca="1" si="64"/>
        <v>0</v>
      </c>
      <c r="S152" s="71">
        <f t="shared" ca="1" si="65"/>
        <v>0</v>
      </c>
      <c r="T152" s="71">
        <f t="shared" si="66"/>
        <v>0</v>
      </c>
      <c r="U152" s="356">
        <f t="shared" ca="1" si="67"/>
        <v>0</v>
      </c>
      <c r="V152" s="356">
        <f t="shared" ca="1" si="68"/>
        <v>0</v>
      </c>
      <c r="W152" s="356">
        <f t="shared" si="69"/>
        <v>0</v>
      </c>
      <c r="X152" s="356">
        <f t="shared" si="70"/>
        <v>0</v>
      </c>
      <c r="Y152" s="72">
        <f>IF(AV152&gt;0,"NEEDED",IFERROR(IF('Project Summary'!$C$11="NH",(VLOOKUP(AH152,Lighting_All,6,0)+AO152),(VLOOKUP(AH152,Lighting_All,4,0)+AO152)),0)*H152)</f>
        <v>0</v>
      </c>
      <c r="Z152" s="261" t="str">
        <f t="shared" ca="1" si="71"/>
        <v/>
      </c>
      <c r="AA152" s="73">
        <f t="shared" ca="1" si="56"/>
        <v>0</v>
      </c>
      <c r="AC152" s="28" t="str">
        <f ca="1">IFERROR(OFFSET(INDEX(INDIRECT(VLOOKUP($C152,Lighting_Type_Exist_lu,2,0)),MATCH(Lighting!$D152,INDIRECT(VLOOKUP($C152,Lighting_Type_Exist_lu,2,0)),0),1),0,1),"")</f>
        <v/>
      </c>
      <c r="AD152" s="7" t="str">
        <f ca="1">IFERROR(OFFSET(INDEX(INDIRECT(VLOOKUP($C152,Lighting_Type_Exist_lu,2,0)),MATCH(Lighting!$D152,INDIRECT(VLOOKUP($C152,Lighting_Type_Exist_lu,2,0)),0),1),0,3),"")</f>
        <v/>
      </c>
      <c r="AE152" s="40" t="str">
        <f ca="1">IFERROR(OFFSET(INDEX(INDIRECT(VLOOKUP($C152,Lighting_Type_Exist_lu,2,0)),MATCH(Lighting!$D152,INDIRECT(VLOOKUP($C152,Lighting_Type_Exist_lu,2,0)),0),1),0,4),"")</f>
        <v/>
      </c>
      <c r="AF152" s="262">
        <f t="shared" ca="1" si="72"/>
        <v>0</v>
      </c>
      <c r="AH152" s="263" t="str">
        <f>IF(J152="","",VLOOKUP(J152,SKU!E:M,3,0))</f>
        <v/>
      </c>
      <c r="AI152" s="263">
        <f>_xlfn.IFNA(IF('Project Summary'!$C$11="NH",VLOOKUP(AH152,Lighting_All,5,0),VLOOKUP(AH152,Lighting_All,3,0)),"")</f>
        <v>0</v>
      </c>
      <c r="AJ152" s="264" t="str">
        <f t="shared" si="59"/>
        <v>NA</v>
      </c>
      <c r="AK152" s="265">
        <f>IFERROR(VLOOKUP(J152,SKU!E:L,7,),0)</f>
        <v>0</v>
      </c>
      <c r="AL152" s="92" t="str">
        <f>IFERROR(IF(J152="","",(VLOOKUP(AH152,Lookups!A:G,7,0)*H152)),"")</f>
        <v/>
      </c>
      <c r="AM152" s="92">
        <f t="shared" ca="1" si="73"/>
        <v>0</v>
      </c>
      <c r="AN152" s="92">
        <f t="shared" ca="1" si="74"/>
        <v>0</v>
      </c>
      <c r="AO152" s="92">
        <f>(1-EXACT(G152,M152))*IFERROR(IF('Project Summary'!$C$11="NH",VLOOKUP(M152,Lighting_All,6,0),VLOOKUP(M152,Lighting_All,4,0)),0)*(Q152&gt;0)*(1-EXACT(M152,Lookups!$A$62))*(1-EXACT(M152,Lookups!$A$63))</f>
        <v>0</v>
      </c>
      <c r="AP152" s="92">
        <f t="shared" si="60"/>
        <v>0</v>
      </c>
      <c r="AQ152" s="92" t="str">
        <f t="shared" ca="1" si="75"/>
        <v/>
      </c>
      <c r="AR152" s="92" t="str">
        <f ca="1">_xlfn.IFNA(VLOOKUP(AQ152,Recycling!$S$10:$T$35,2,0),"")</f>
        <v/>
      </c>
      <c r="AS152" s="266">
        <f t="shared" si="76"/>
        <v>0</v>
      </c>
      <c r="AT152" s="92">
        <f t="shared" si="77"/>
        <v>0</v>
      </c>
      <c r="AU152" s="92">
        <f>EXACT(G152,"None")*OR(EXACT(M152,Lookups!$A$62),EXACT(M152,Lookups!$A$63))</f>
        <v>0</v>
      </c>
      <c r="AV152" s="267">
        <f t="shared" si="78"/>
        <v>0</v>
      </c>
      <c r="AW152" s="267">
        <f>IFERROR(VLOOKUP(AH152,Lookups!A:B,2,0),0)</f>
        <v>0</v>
      </c>
      <c r="AX152" s="267">
        <f t="shared" si="79"/>
        <v>0</v>
      </c>
      <c r="AY152" s="92">
        <f t="shared" ca="1" si="80"/>
        <v>0</v>
      </c>
      <c r="AZ152" s="92">
        <f t="shared" si="61"/>
        <v>0</v>
      </c>
      <c r="BA152" s="92">
        <f t="shared" si="81"/>
        <v>0.504</v>
      </c>
      <c r="BB152" s="92">
        <f t="shared" si="82"/>
        <v>0.38900000000000001</v>
      </c>
      <c r="BC152" s="92">
        <v>0.13800000000000001</v>
      </c>
      <c r="BD152" s="92">
        <v>0.13400000000000001</v>
      </c>
      <c r="BE152" s="92">
        <f t="shared" si="62"/>
        <v>0</v>
      </c>
      <c r="BF152" s="92">
        <f t="shared" si="83"/>
        <v>0</v>
      </c>
    </row>
    <row r="153" spans="1:58" x14ac:dyDescent="0.35">
      <c r="A153" s="26"/>
      <c r="B153" s="76"/>
      <c r="C153" s="59"/>
      <c r="D153" s="468"/>
      <c r="E153" s="469"/>
      <c r="F153" s="237" t="str">
        <f ca="1">IFERROR(OFFSET(INDEX(INDIRECT(VLOOKUP($C153,Lighting_Type_Exist_lu,2,0)),MATCH(Lighting!$D153,INDIRECT(VLOOKUP($C153,Lighting_Type_Exist_lu,2,0)),0),1),0,2),"")</f>
        <v/>
      </c>
      <c r="G153" s="61" t="s">
        <v>84</v>
      </c>
      <c r="H153" s="74"/>
      <c r="I153" s="238" t="str">
        <f>IF(J153="","",VLOOKUP(J153,SKU!E:M,9,0))</f>
        <v/>
      </c>
      <c r="J153" s="64"/>
      <c r="K153" s="260" t="str">
        <f>IF(J153="","",VLOOKUP(J153,SKU!E:M,2,0))</f>
        <v/>
      </c>
      <c r="L153" s="239" t="str">
        <f>IF(J153="","",VLOOKUP(J153,SKU!E:M,6,0))</f>
        <v/>
      </c>
      <c r="M153" s="135" t="s">
        <v>84</v>
      </c>
      <c r="N153" s="28">
        <f t="shared" si="57"/>
        <v>0</v>
      </c>
      <c r="O153" s="20">
        <f t="shared" si="58"/>
        <v>0</v>
      </c>
      <c r="P153" s="71">
        <f t="shared" ca="1" si="63"/>
        <v>0</v>
      </c>
      <c r="Q153" s="71">
        <f>IFERROR((($H153*$L153*$N153)-($H153*$L153*$O153))/1000,0)*(1-EXACT(M153,Lookups!$A$62))*(1-EXACT(M153,Lookups!$A$63))</f>
        <v>0</v>
      </c>
      <c r="R153" s="71">
        <f t="shared" ca="1" si="64"/>
        <v>0</v>
      </c>
      <c r="S153" s="71">
        <f t="shared" ca="1" si="65"/>
        <v>0</v>
      </c>
      <c r="T153" s="71">
        <f t="shared" si="66"/>
        <v>0</v>
      </c>
      <c r="U153" s="356">
        <f t="shared" ca="1" si="67"/>
        <v>0</v>
      </c>
      <c r="V153" s="356">
        <f t="shared" ca="1" si="68"/>
        <v>0</v>
      </c>
      <c r="W153" s="356">
        <f t="shared" si="69"/>
        <v>0</v>
      </c>
      <c r="X153" s="356">
        <f t="shared" si="70"/>
        <v>0</v>
      </c>
      <c r="Y153" s="72">
        <f>IF(AV153&gt;0,"NEEDED",IFERROR(IF('Project Summary'!$C$11="NH",(VLOOKUP(AH153,Lighting_All,6,0)+AO153),(VLOOKUP(AH153,Lighting_All,4,0)+AO153)),0)*H153)</f>
        <v>0</v>
      </c>
      <c r="Z153" s="261" t="str">
        <f t="shared" ca="1" si="71"/>
        <v/>
      </c>
      <c r="AA153" s="73">
        <f t="shared" ca="1" si="56"/>
        <v>0</v>
      </c>
      <c r="AC153" s="28" t="str">
        <f ca="1">IFERROR(OFFSET(INDEX(INDIRECT(VLOOKUP($C153,Lighting_Type_Exist_lu,2,0)),MATCH(Lighting!$D153,INDIRECT(VLOOKUP($C153,Lighting_Type_Exist_lu,2,0)),0),1),0,1),"")</f>
        <v/>
      </c>
      <c r="AD153" s="7" t="str">
        <f ca="1">IFERROR(OFFSET(INDEX(INDIRECT(VLOOKUP($C153,Lighting_Type_Exist_lu,2,0)),MATCH(Lighting!$D153,INDIRECT(VLOOKUP($C153,Lighting_Type_Exist_lu,2,0)),0),1),0,3),"")</f>
        <v/>
      </c>
      <c r="AE153" s="40" t="str">
        <f ca="1">IFERROR(OFFSET(INDEX(INDIRECT(VLOOKUP($C153,Lighting_Type_Exist_lu,2,0)),MATCH(Lighting!$D153,INDIRECT(VLOOKUP($C153,Lighting_Type_Exist_lu,2,0)),0),1),0,4),"")</f>
        <v/>
      </c>
      <c r="AF153" s="262">
        <f t="shared" ca="1" si="72"/>
        <v>0</v>
      </c>
      <c r="AH153" s="263" t="str">
        <f>IF(J153="","",VLOOKUP(J153,SKU!E:M,3,0))</f>
        <v/>
      </c>
      <c r="AI153" s="263">
        <f>_xlfn.IFNA(IF('Project Summary'!$C$11="NH",VLOOKUP(AH153,Lighting_All,5,0),VLOOKUP(AH153,Lighting_All,3,0)),"")</f>
        <v>0</v>
      </c>
      <c r="AJ153" s="264" t="str">
        <f t="shared" si="59"/>
        <v>NA</v>
      </c>
      <c r="AK153" s="265">
        <f>IFERROR(VLOOKUP(J153,SKU!E:L,7,),0)</f>
        <v>0</v>
      </c>
      <c r="AL153" s="92" t="str">
        <f>IFERROR(IF(J153="","",(VLOOKUP(AH153,Lookups!A:G,7,0)*H153)),"")</f>
        <v/>
      </c>
      <c r="AM153" s="92">
        <f t="shared" ca="1" si="73"/>
        <v>0</v>
      </c>
      <c r="AN153" s="92">
        <f t="shared" ca="1" si="74"/>
        <v>0</v>
      </c>
      <c r="AO153" s="92">
        <f>(1-EXACT(G153,M153))*IFERROR(IF('Project Summary'!$C$11="NH",VLOOKUP(M153,Lighting_All,6,0),VLOOKUP(M153,Lighting_All,4,0)),0)*(Q153&gt;0)*(1-EXACT(M153,Lookups!$A$62))*(1-EXACT(M153,Lookups!$A$63))</f>
        <v>0</v>
      </c>
      <c r="AP153" s="92">
        <f t="shared" si="60"/>
        <v>0</v>
      </c>
      <c r="AQ153" s="92" t="str">
        <f t="shared" ca="1" si="75"/>
        <v/>
      </c>
      <c r="AR153" s="92" t="str">
        <f ca="1">_xlfn.IFNA(VLOOKUP(AQ153,Recycling!$S$10:$T$35,2,0),"")</f>
        <v/>
      </c>
      <c r="AS153" s="266">
        <f t="shared" si="76"/>
        <v>0</v>
      </c>
      <c r="AT153" s="92">
        <f t="shared" si="77"/>
        <v>0</v>
      </c>
      <c r="AU153" s="92">
        <f>EXACT(G153,"None")*OR(EXACT(M153,Lookups!$A$62),EXACT(M153,Lookups!$A$63))</f>
        <v>0</v>
      </c>
      <c r="AV153" s="267">
        <f t="shared" si="78"/>
        <v>0</v>
      </c>
      <c r="AW153" s="267">
        <f>IFERROR(VLOOKUP(AH153,Lookups!A:B,2,0),0)</f>
        <v>0</v>
      </c>
      <c r="AX153" s="267">
        <f t="shared" si="79"/>
        <v>0</v>
      </c>
      <c r="AY153" s="92">
        <f t="shared" ca="1" si="80"/>
        <v>0</v>
      </c>
      <c r="AZ153" s="92">
        <f t="shared" si="61"/>
        <v>0</v>
      </c>
      <c r="BA153" s="92">
        <f t="shared" si="81"/>
        <v>0.504</v>
      </c>
      <c r="BB153" s="92">
        <f t="shared" si="82"/>
        <v>0.38900000000000001</v>
      </c>
      <c r="BC153" s="92">
        <v>0.13800000000000001</v>
      </c>
      <c r="BD153" s="92">
        <v>0.13400000000000001</v>
      </c>
      <c r="BE153" s="92">
        <f t="shared" si="62"/>
        <v>0</v>
      </c>
      <c r="BF153" s="92">
        <f t="shared" si="83"/>
        <v>0</v>
      </c>
    </row>
    <row r="154" spans="1:58" x14ac:dyDescent="0.35">
      <c r="A154" s="26"/>
      <c r="B154" s="76"/>
      <c r="C154" s="59"/>
      <c r="D154" s="468"/>
      <c r="E154" s="469"/>
      <c r="F154" s="237" t="str">
        <f ca="1">IFERROR(OFFSET(INDEX(INDIRECT(VLOOKUP($C154,Lighting_Type_Exist_lu,2,0)),MATCH(Lighting!$D154,INDIRECT(VLOOKUP($C154,Lighting_Type_Exist_lu,2,0)),0),1),0,2),"")</f>
        <v/>
      </c>
      <c r="G154" s="61" t="s">
        <v>84</v>
      </c>
      <c r="H154" s="74"/>
      <c r="I154" s="238" t="str">
        <f>IF(J154="","",VLOOKUP(J154,SKU!E:M,9,0))</f>
        <v/>
      </c>
      <c r="J154" s="64"/>
      <c r="K154" s="260" t="str">
        <f>IF(J154="","",VLOOKUP(J154,SKU!E:M,2,0))</f>
        <v/>
      </c>
      <c r="L154" s="239" t="str">
        <f>IF(J154="","",VLOOKUP(J154,SKU!E:M,6,0))</f>
        <v/>
      </c>
      <c r="M154" s="135" t="s">
        <v>84</v>
      </c>
      <c r="N154" s="28">
        <f t="shared" si="57"/>
        <v>0</v>
      </c>
      <c r="O154" s="20">
        <f t="shared" si="58"/>
        <v>0</v>
      </c>
      <c r="P154" s="71">
        <f t="shared" ca="1" si="63"/>
        <v>0</v>
      </c>
      <c r="Q154" s="71">
        <f>IFERROR((($H154*$L154*$N154)-($H154*$L154*$O154))/1000,0)*(1-EXACT(M154,Lookups!$A$62))*(1-EXACT(M154,Lookups!$A$63))</f>
        <v>0</v>
      </c>
      <c r="R154" s="71">
        <f t="shared" ca="1" si="64"/>
        <v>0</v>
      </c>
      <c r="S154" s="71">
        <f t="shared" ca="1" si="65"/>
        <v>0</v>
      </c>
      <c r="T154" s="71">
        <f t="shared" si="66"/>
        <v>0</v>
      </c>
      <c r="U154" s="356">
        <f t="shared" ca="1" si="67"/>
        <v>0</v>
      </c>
      <c r="V154" s="356">
        <f t="shared" ca="1" si="68"/>
        <v>0</v>
      </c>
      <c r="W154" s="356">
        <f t="shared" si="69"/>
        <v>0</v>
      </c>
      <c r="X154" s="356">
        <f t="shared" si="70"/>
        <v>0</v>
      </c>
      <c r="Y154" s="72">
        <f>IF(AV154&gt;0,"NEEDED",IFERROR(IF('Project Summary'!$C$11="NH",(VLOOKUP(AH154,Lighting_All,6,0)+AO154),(VLOOKUP(AH154,Lighting_All,4,0)+AO154)),0)*H154)</f>
        <v>0</v>
      </c>
      <c r="Z154" s="261" t="str">
        <f t="shared" ca="1" si="71"/>
        <v/>
      </c>
      <c r="AA154" s="73">
        <f t="shared" ca="1" si="56"/>
        <v>0</v>
      </c>
      <c r="AC154" s="28" t="str">
        <f ca="1">IFERROR(OFFSET(INDEX(INDIRECT(VLOOKUP($C154,Lighting_Type_Exist_lu,2,0)),MATCH(Lighting!$D154,INDIRECT(VLOOKUP($C154,Lighting_Type_Exist_lu,2,0)),0),1),0,1),"")</f>
        <v/>
      </c>
      <c r="AD154" s="7" t="str">
        <f ca="1">IFERROR(OFFSET(INDEX(INDIRECT(VLOOKUP($C154,Lighting_Type_Exist_lu,2,0)),MATCH(Lighting!$D154,INDIRECT(VLOOKUP($C154,Lighting_Type_Exist_lu,2,0)),0),1),0,3),"")</f>
        <v/>
      </c>
      <c r="AE154" s="40" t="str">
        <f ca="1">IFERROR(OFFSET(INDEX(INDIRECT(VLOOKUP($C154,Lighting_Type_Exist_lu,2,0)),MATCH(Lighting!$D154,INDIRECT(VLOOKUP($C154,Lighting_Type_Exist_lu,2,0)),0),1),0,4),"")</f>
        <v/>
      </c>
      <c r="AF154" s="262">
        <f t="shared" ca="1" si="72"/>
        <v>0</v>
      </c>
      <c r="AH154" s="263" t="str">
        <f>IF(J154="","",VLOOKUP(J154,SKU!E:M,3,0))</f>
        <v/>
      </c>
      <c r="AI154" s="263">
        <f>_xlfn.IFNA(IF('Project Summary'!$C$11="NH",VLOOKUP(AH154,Lighting_All,5,0),VLOOKUP(AH154,Lighting_All,3,0)),"")</f>
        <v>0</v>
      </c>
      <c r="AJ154" s="264" t="str">
        <f t="shared" si="59"/>
        <v>NA</v>
      </c>
      <c r="AK154" s="265">
        <f>IFERROR(VLOOKUP(J154,SKU!E:L,7,),0)</f>
        <v>0</v>
      </c>
      <c r="AL154" s="92" t="str">
        <f>IFERROR(IF(J154="","",(VLOOKUP(AH154,Lookups!A:G,7,0)*H154)),"")</f>
        <v/>
      </c>
      <c r="AM154" s="92">
        <f t="shared" ca="1" si="73"/>
        <v>0</v>
      </c>
      <c r="AN154" s="92">
        <f t="shared" ca="1" si="74"/>
        <v>0</v>
      </c>
      <c r="AO154" s="92">
        <f>(1-EXACT(G154,M154))*IFERROR(IF('Project Summary'!$C$11="NH",VLOOKUP(M154,Lighting_All,6,0),VLOOKUP(M154,Lighting_All,4,0)),0)*(Q154&gt;0)*(1-EXACT(M154,Lookups!$A$62))*(1-EXACT(M154,Lookups!$A$63))</f>
        <v>0</v>
      </c>
      <c r="AP154" s="92">
        <f t="shared" si="60"/>
        <v>0</v>
      </c>
      <c r="AQ154" s="92" t="str">
        <f t="shared" ca="1" si="75"/>
        <v/>
      </c>
      <c r="AR154" s="92" t="str">
        <f ca="1">_xlfn.IFNA(VLOOKUP(AQ154,Recycling!$S$10:$T$35,2,0),"")</f>
        <v/>
      </c>
      <c r="AS154" s="266">
        <f t="shared" si="76"/>
        <v>0</v>
      </c>
      <c r="AT154" s="92">
        <f t="shared" si="77"/>
        <v>0</v>
      </c>
      <c r="AU154" s="92">
        <f>EXACT(G154,"None")*OR(EXACT(M154,Lookups!$A$62),EXACT(M154,Lookups!$A$63))</f>
        <v>0</v>
      </c>
      <c r="AV154" s="267">
        <f t="shared" si="78"/>
        <v>0</v>
      </c>
      <c r="AW154" s="267">
        <f>IFERROR(VLOOKUP(AH154,Lookups!A:B,2,0),0)</f>
        <v>0</v>
      </c>
      <c r="AX154" s="267">
        <f t="shared" si="79"/>
        <v>0</v>
      </c>
      <c r="AY154" s="92">
        <f t="shared" ca="1" si="80"/>
        <v>0</v>
      </c>
      <c r="AZ154" s="92">
        <f t="shared" si="61"/>
        <v>0</v>
      </c>
      <c r="BA154" s="92">
        <f t="shared" si="81"/>
        <v>0.504</v>
      </c>
      <c r="BB154" s="92">
        <f t="shared" si="82"/>
        <v>0.38900000000000001</v>
      </c>
      <c r="BC154" s="92">
        <v>0.13800000000000001</v>
      </c>
      <c r="BD154" s="92">
        <v>0.13400000000000001</v>
      </c>
      <c r="BE154" s="92">
        <f t="shared" si="62"/>
        <v>0</v>
      </c>
      <c r="BF154" s="92">
        <f t="shared" si="83"/>
        <v>0</v>
      </c>
    </row>
    <row r="155" spans="1:58" x14ac:dyDescent="0.35">
      <c r="A155" s="26"/>
      <c r="B155" s="76"/>
      <c r="C155" s="59"/>
      <c r="D155" s="468"/>
      <c r="E155" s="469"/>
      <c r="F155" s="237" t="str">
        <f ca="1">IFERROR(OFFSET(INDEX(INDIRECT(VLOOKUP($C155,Lighting_Type_Exist_lu,2,0)),MATCH(Lighting!$D155,INDIRECT(VLOOKUP($C155,Lighting_Type_Exist_lu,2,0)),0),1),0,2),"")</f>
        <v/>
      </c>
      <c r="G155" s="61" t="s">
        <v>84</v>
      </c>
      <c r="H155" s="74"/>
      <c r="I155" s="238" t="str">
        <f>IF(J155="","",VLOOKUP(J155,SKU!E:M,9,0))</f>
        <v/>
      </c>
      <c r="J155" s="64"/>
      <c r="K155" s="260" t="str">
        <f>IF(J155="","",VLOOKUP(J155,SKU!E:M,2,0))</f>
        <v/>
      </c>
      <c r="L155" s="239" t="str">
        <f>IF(J155="","",VLOOKUP(J155,SKU!E:M,6,0))</f>
        <v/>
      </c>
      <c r="M155" s="135" t="s">
        <v>84</v>
      </c>
      <c r="N155" s="28">
        <f t="shared" si="57"/>
        <v>0</v>
      </c>
      <c r="O155" s="20">
        <f t="shared" si="58"/>
        <v>0</v>
      </c>
      <c r="P155" s="71">
        <f t="shared" ca="1" si="63"/>
        <v>0</v>
      </c>
      <c r="Q155" s="71">
        <f>IFERROR((($H155*$L155*$N155)-($H155*$L155*$O155))/1000,0)*(1-EXACT(M155,Lookups!$A$62))*(1-EXACT(M155,Lookups!$A$63))</f>
        <v>0</v>
      </c>
      <c r="R155" s="71">
        <f t="shared" ca="1" si="64"/>
        <v>0</v>
      </c>
      <c r="S155" s="71">
        <f t="shared" ca="1" si="65"/>
        <v>0</v>
      </c>
      <c r="T155" s="71">
        <f t="shared" si="66"/>
        <v>0</v>
      </c>
      <c r="U155" s="356">
        <f t="shared" ca="1" si="67"/>
        <v>0</v>
      </c>
      <c r="V155" s="356">
        <f t="shared" ca="1" si="68"/>
        <v>0</v>
      </c>
      <c r="W155" s="356">
        <f t="shared" si="69"/>
        <v>0</v>
      </c>
      <c r="X155" s="356">
        <f t="shared" si="70"/>
        <v>0</v>
      </c>
      <c r="Y155" s="72">
        <f>IF(AV155&gt;0,"NEEDED",IFERROR(IF('Project Summary'!$C$11="NH",(VLOOKUP(AH155,Lighting_All,6,0)+AO155),(VLOOKUP(AH155,Lighting_All,4,0)+AO155)),0)*H155)</f>
        <v>0</v>
      </c>
      <c r="Z155" s="261" t="str">
        <f t="shared" ca="1" si="71"/>
        <v/>
      </c>
      <c r="AA155" s="73">
        <f t="shared" ca="1" si="56"/>
        <v>0</v>
      </c>
      <c r="AC155" s="28" t="str">
        <f ca="1">IFERROR(OFFSET(INDEX(INDIRECT(VLOOKUP($C155,Lighting_Type_Exist_lu,2,0)),MATCH(Lighting!$D155,INDIRECT(VLOOKUP($C155,Lighting_Type_Exist_lu,2,0)),0),1),0,1),"")</f>
        <v/>
      </c>
      <c r="AD155" s="7" t="str">
        <f ca="1">IFERROR(OFFSET(INDEX(INDIRECT(VLOOKUP($C155,Lighting_Type_Exist_lu,2,0)),MATCH(Lighting!$D155,INDIRECT(VLOOKUP($C155,Lighting_Type_Exist_lu,2,0)),0),1),0,3),"")</f>
        <v/>
      </c>
      <c r="AE155" s="40" t="str">
        <f ca="1">IFERROR(OFFSET(INDEX(INDIRECT(VLOOKUP($C155,Lighting_Type_Exist_lu,2,0)),MATCH(Lighting!$D155,INDIRECT(VLOOKUP($C155,Lighting_Type_Exist_lu,2,0)),0),1),0,4),"")</f>
        <v/>
      </c>
      <c r="AF155" s="262">
        <f t="shared" ca="1" si="72"/>
        <v>0</v>
      </c>
      <c r="AH155" s="263" t="str">
        <f>IF(J155="","",VLOOKUP(J155,SKU!E:M,3,0))</f>
        <v/>
      </c>
      <c r="AI155" s="263">
        <f>_xlfn.IFNA(IF('Project Summary'!$C$11="NH",VLOOKUP(AH155,Lighting_All,5,0),VLOOKUP(AH155,Lighting_All,3,0)),"")</f>
        <v>0</v>
      </c>
      <c r="AJ155" s="264" t="str">
        <f t="shared" si="59"/>
        <v>NA</v>
      </c>
      <c r="AK155" s="265">
        <f>IFERROR(VLOOKUP(J155,SKU!E:L,7,),0)</f>
        <v>0</v>
      </c>
      <c r="AL155" s="92" t="str">
        <f>IFERROR(IF(J155="","",(VLOOKUP(AH155,Lookups!A:G,7,0)*H155)),"")</f>
        <v/>
      </c>
      <c r="AM155" s="92">
        <f t="shared" ca="1" si="73"/>
        <v>0</v>
      </c>
      <c r="AN155" s="92">
        <f t="shared" ca="1" si="74"/>
        <v>0</v>
      </c>
      <c r="AO155" s="92">
        <f>(1-EXACT(G155,M155))*IFERROR(IF('Project Summary'!$C$11="NH",VLOOKUP(M155,Lighting_All,6,0),VLOOKUP(M155,Lighting_All,4,0)),0)*(Q155&gt;0)*(1-EXACT(M155,Lookups!$A$62))*(1-EXACT(M155,Lookups!$A$63))</f>
        <v>0</v>
      </c>
      <c r="AP155" s="92">
        <f t="shared" si="60"/>
        <v>0</v>
      </c>
      <c r="AQ155" s="92" t="str">
        <f t="shared" ca="1" si="75"/>
        <v/>
      </c>
      <c r="AR155" s="92" t="str">
        <f ca="1">_xlfn.IFNA(VLOOKUP(AQ155,Recycling!$S$10:$T$35,2,0),"")</f>
        <v/>
      </c>
      <c r="AS155" s="266">
        <f t="shared" si="76"/>
        <v>0</v>
      </c>
      <c r="AT155" s="92">
        <f t="shared" si="77"/>
        <v>0</v>
      </c>
      <c r="AU155" s="92">
        <f>EXACT(G155,"None")*OR(EXACT(M155,Lookups!$A$62),EXACT(M155,Lookups!$A$63))</f>
        <v>0</v>
      </c>
      <c r="AV155" s="267">
        <f t="shared" si="78"/>
        <v>0</v>
      </c>
      <c r="AW155" s="267">
        <f>IFERROR(VLOOKUP(AH155,Lookups!A:B,2,0),0)</f>
        <v>0</v>
      </c>
      <c r="AX155" s="267">
        <f t="shared" si="79"/>
        <v>0</v>
      </c>
      <c r="AY155" s="92">
        <f t="shared" ca="1" si="80"/>
        <v>0</v>
      </c>
      <c r="AZ155" s="92">
        <f t="shared" si="61"/>
        <v>0</v>
      </c>
      <c r="BA155" s="92">
        <f t="shared" si="81"/>
        <v>0.504</v>
      </c>
      <c r="BB155" s="92">
        <f t="shared" si="82"/>
        <v>0.38900000000000001</v>
      </c>
      <c r="BC155" s="92">
        <v>0.13800000000000001</v>
      </c>
      <c r="BD155" s="92">
        <v>0.13400000000000001</v>
      </c>
      <c r="BE155" s="92">
        <f t="shared" si="62"/>
        <v>0</v>
      </c>
      <c r="BF155" s="92">
        <f t="shared" si="83"/>
        <v>0</v>
      </c>
    </row>
    <row r="156" spans="1:58" x14ac:dyDescent="0.35">
      <c r="A156" s="26"/>
      <c r="B156" s="76"/>
      <c r="C156" s="59"/>
      <c r="D156" s="468"/>
      <c r="E156" s="469"/>
      <c r="F156" s="237" t="str">
        <f ca="1">IFERROR(OFFSET(INDEX(INDIRECT(VLOOKUP($C156,Lighting_Type_Exist_lu,2,0)),MATCH(Lighting!$D156,INDIRECT(VLOOKUP($C156,Lighting_Type_Exist_lu,2,0)),0),1),0,2),"")</f>
        <v/>
      </c>
      <c r="G156" s="61" t="s">
        <v>84</v>
      </c>
      <c r="H156" s="74"/>
      <c r="I156" s="238" t="str">
        <f>IF(J156="","",VLOOKUP(J156,SKU!E:M,9,0))</f>
        <v/>
      </c>
      <c r="J156" s="64"/>
      <c r="K156" s="260" t="str">
        <f>IF(J156="","",VLOOKUP(J156,SKU!E:M,2,0))</f>
        <v/>
      </c>
      <c r="L156" s="239" t="str">
        <f>IF(J156="","",VLOOKUP(J156,SKU!E:M,6,0))</f>
        <v/>
      </c>
      <c r="M156" s="135" t="s">
        <v>84</v>
      </c>
      <c r="N156" s="28">
        <f t="shared" si="57"/>
        <v>0</v>
      </c>
      <c r="O156" s="20">
        <f t="shared" si="58"/>
        <v>0</v>
      </c>
      <c r="P156" s="71">
        <f t="shared" ca="1" si="63"/>
        <v>0</v>
      </c>
      <c r="Q156" s="71">
        <f>IFERROR((($H156*$L156*$N156)-($H156*$L156*$O156))/1000,0)*(1-EXACT(M156,Lookups!$A$62))*(1-EXACT(M156,Lookups!$A$63))</f>
        <v>0</v>
      </c>
      <c r="R156" s="71">
        <f t="shared" ca="1" si="64"/>
        <v>0</v>
      </c>
      <c r="S156" s="71">
        <f t="shared" ca="1" si="65"/>
        <v>0</v>
      </c>
      <c r="T156" s="71">
        <f t="shared" si="66"/>
        <v>0</v>
      </c>
      <c r="U156" s="356">
        <f t="shared" ca="1" si="67"/>
        <v>0</v>
      </c>
      <c r="V156" s="356">
        <f t="shared" ca="1" si="68"/>
        <v>0</v>
      </c>
      <c r="W156" s="356">
        <f t="shared" si="69"/>
        <v>0</v>
      </c>
      <c r="X156" s="356">
        <f t="shared" si="70"/>
        <v>0</v>
      </c>
      <c r="Y156" s="72">
        <f>IF(AV156&gt;0,"NEEDED",IFERROR(IF('Project Summary'!$C$11="NH",(VLOOKUP(AH156,Lighting_All,6,0)+AO156),(VLOOKUP(AH156,Lighting_All,4,0)+AO156)),0)*H156)</f>
        <v>0</v>
      </c>
      <c r="Z156" s="261" t="str">
        <f t="shared" ca="1" si="71"/>
        <v/>
      </c>
      <c r="AA156" s="73">
        <f t="shared" ca="1" si="56"/>
        <v>0</v>
      </c>
      <c r="AC156" s="28" t="str">
        <f ca="1">IFERROR(OFFSET(INDEX(INDIRECT(VLOOKUP($C156,Lighting_Type_Exist_lu,2,0)),MATCH(Lighting!$D156,INDIRECT(VLOOKUP($C156,Lighting_Type_Exist_lu,2,0)),0),1),0,1),"")</f>
        <v/>
      </c>
      <c r="AD156" s="7" t="str">
        <f ca="1">IFERROR(OFFSET(INDEX(INDIRECT(VLOOKUP($C156,Lighting_Type_Exist_lu,2,0)),MATCH(Lighting!$D156,INDIRECT(VLOOKUP($C156,Lighting_Type_Exist_lu,2,0)),0),1),0,3),"")</f>
        <v/>
      </c>
      <c r="AE156" s="40" t="str">
        <f ca="1">IFERROR(OFFSET(INDEX(INDIRECT(VLOOKUP($C156,Lighting_Type_Exist_lu,2,0)),MATCH(Lighting!$D156,INDIRECT(VLOOKUP($C156,Lighting_Type_Exist_lu,2,0)),0),1),0,4),"")</f>
        <v/>
      </c>
      <c r="AF156" s="262">
        <f t="shared" ca="1" si="72"/>
        <v>0</v>
      </c>
      <c r="AH156" s="263" t="str">
        <f>IF(J156="","",VLOOKUP(J156,SKU!E:M,3,0))</f>
        <v/>
      </c>
      <c r="AI156" s="263">
        <f>_xlfn.IFNA(IF('Project Summary'!$C$11="NH",VLOOKUP(AH156,Lighting_All,5,0),VLOOKUP(AH156,Lighting_All,3,0)),"")</f>
        <v>0</v>
      </c>
      <c r="AJ156" s="264" t="str">
        <f t="shared" si="59"/>
        <v>NA</v>
      </c>
      <c r="AK156" s="265">
        <f>IFERROR(VLOOKUP(J156,SKU!E:L,7,),0)</f>
        <v>0</v>
      </c>
      <c r="AL156" s="92" t="str">
        <f>IFERROR(IF(J156="","",(VLOOKUP(AH156,Lookups!A:G,7,0)*H156)),"")</f>
        <v/>
      </c>
      <c r="AM156" s="92">
        <f t="shared" ca="1" si="73"/>
        <v>0</v>
      </c>
      <c r="AN156" s="92">
        <f t="shared" ca="1" si="74"/>
        <v>0</v>
      </c>
      <c r="AO156" s="92">
        <f>(1-EXACT(G156,M156))*IFERROR(IF('Project Summary'!$C$11="NH",VLOOKUP(M156,Lighting_All,6,0),VLOOKUP(M156,Lighting_All,4,0)),0)*(Q156&gt;0)*(1-EXACT(M156,Lookups!$A$62))*(1-EXACT(M156,Lookups!$A$63))</f>
        <v>0</v>
      </c>
      <c r="AP156" s="92">
        <f t="shared" si="60"/>
        <v>0</v>
      </c>
      <c r="AQ156" s="92" t="str">
        <f t="shared" ca="1" si="75"/>
        <v/>
      </c>
      <c r="AR156" s="92" t="str">
        <f ca="1">_xlfn.IFNA(VLOOKUP(AQ156,Recycling!$S$10:$T$35,2,0),"")</f>
        <v/>
      </c>
      <c r="AS156" s="266">
        <f t="shared" si="76"/>
        <v>0</v>
      </c>
      <c r="AT156" s="92">
        <f t="shared" si="77"/>
        <v>0</v>
      </c>
      <c r="AU156" s="92">
        <f>EXACT(G156,"None")*OR(EXACT(M156,Lookups!$A$62),EXACT(M156,Lookups!$A$63))</f>
        <v>0</v>
      </c>
      <c r="AV156" s="267">
        <f t="shared" si="78"/>
        <v>0</v>
      </c>
      <c r="AW156" s="267">
        <f>IFERROR(VLOOKUP(AH156,Lookups!A:B,2,0),0)</f>
        <v>0</v>
      </c>
      <c r="AX156" s="267">
        <f t="shared" si="79"/>
        <v>0</v>
      </c>
      <c r="AY156" s="92">
        <f t="shared" ca="1" si="80"/>
        <v>0</v>
      </c>
      <c r="AZ156" s="92">
        <f t="shared" si="61"/>
        <v>0</v>
      </c>
      <c r="BA156" s="92">
        <f t="shared" si="81"/>
        <v>0.504</v>
      </c>
      <c r="BB156" s="92">
        <f t="shared" si="82"/>
        <v>0.38900000000000001</v>
      </c>
      <c r="BC156" s="92">
        <v>0.13800000000000001</v>
      </c>
      <c r="BD156" s="92">
        <v>0.13400000000000001</v>
      </c>
      <c r="BE156" s="92">
        <f t="shared" si="62"/>
        <v>0</v>
      </c>
      <c r="BF156" s="92">
        <f t="shared" si="83"/>
        <v>0</v>
      </c>
    </row>
    <row r="157" spans="1:58" x14ac:dyDescent="0.35">
      <c r="A157" s="26"/>
      <c r="B157" s="76"/>
      <c r="C157" s="59"/>
      <c r="D157" s="468"/>
      <c r="E157" s="469"/>
      <c r="F157" s="237" t="str">
        <f ca="1">IFERROR(OFFSET(INDEX(INDIRECT(VLOOKUP($C157,Lighting_Type_Exist_lu,2,0)),MATCH(Lighting!$D157,INDIRECT(VLOOKUP($C157,Lighting_Type_Exist_lu,2,0)),0),1),0,2),"")</f>
        <v/>
      </c>
      <c r="G157" s="61" t="s">
        <v>84</v>
      </c>
      <c r="H157" s="74"/>
      <c r="I157" s="238" t="str">
        <f>IF(J157="","",VLOOKUP(J157,SKU!E:M,9,0))</f>
        <v/>
      </c>
      <c r="J157" s="64"/>
      <c r="K157" s="260" t="str">
        <f>IF(J157="","",VLOOKUP(J157,SKU!E:M,2,0))</f>
        <v/>
      </c>
      <c r="L157" s="239" t="str">
        <f>IF(J157="","",VLOOKUP(J157,SKU!E:M,6,0))</f>
        <v/>
      </c>
      <c r="M157" s="135" t="s">
        <v>84</v>
      </c>
      <c r="N157" s="28">
        <f t="shared" si="57"/>
        <v>0</v>
      </c>
      <c r="O157" s="20">
        <f t="shared" si="58"/>
        <v>0</v>
      </c>
      <c r="P157" s="71">
        <f t="shared" ca="1" si="63"/>
        <v>0</v>
      </c>
      <c r="Q157" s="71">
        <f>IFERROR((($H157*$L157*$N157)-($H157*$L157*$O157))/1000,0)*(1-EXACT(M157,Lookups!$A$62))*(1-EXACT(M157,Lookups!$A$63))</f>
        <v>0</v>
      </c>
      <c r="R157" s="71">
        <f t="shared" ca="1" si="64"/>
        <v>0</v>
      </c>
      <c r="S157" s="71">
        <f t="shared" ca="1" si="65"/>
        <v>0</v>
      </c>
      <c r="T157" s="71">
        <f t="shared" si="66"/>
        <v>0</v>
      </c>
      <c r="U157" s="356">
        <f t="shared" ca="1" si="67"/>
        <v>0</v>
      </c>
      <c r="V157" s="356">
        <f t="shared" ca="1" si="68"/>
        <v>0</v>
      </c>
      <c r="W157" s="356">
        <f t="shared" si="69"/>
        <v>0</v>
      </c>
      <c r="X157" s="356">
        <f t="shared" si="70"/>
        <v>0</v>
      </c>
      <c r="Y157" s="72">
        <f>IF(AV157&gt;0,"NEEDED",IFERROR(IF('Project Summary'!$C$11="NH",(VLOOKUP(AH157,Lighting_All,6,0)+AO157),(VLOOKUP(AH157,Lighting_All,4,0)+AO157)),0)*H157)</f>
        <v>0</v>
      </c>
      <c r="Z157" s="261" t="str">
        <f t="shared" ca="1" si="71"/>
        <v/>
      </c>
      <c r="AA157" s="73">
        <f t="shared" ca="1" si="56"/>
        <v>0</v>
      </c>
      <c r="AC157" s="28" t="str">
        <f ca="1">IFERROR(OFFSET(INDEX(INDIRECT(VLOOKUP($C157,Lighting_Type_Exist_lu,2,0)),MATCH(Lighting!$D157,INDIRECT(VLOOKUP($C157,Lighting_Type_Exist_lu,2,0)),0),1),0,1),"")</f>
        <v/>
      </c>
      <c r="AD157" s="7" t="str">
        <f ca="1">IFERROR(OFFSET(INDEX(INDIRECT(VLOOKUP($C157,Lighting_Type_Exist_lu,2,0)),MATCH(Lighting!$D157,INDIRECT(VLOOKUP($C157,Lighting_Type_Exist_lu,2,0)),0),1),0,3),"")</f>
        <v/>
      </c>
      <c r="AE157" s="40" t="str">
        <f ca="1">IFERROR(OFFSET(INDEX(INDIRECT(VLOOKUP($C157,Lighting_Type_Exist_lu,2,0)),MATCH(Lighting!$D157,INDIRECT(VLOOKUP($C157,Lighting_Type_Exist_lu,2,0)),0),1),0,4),"")</f>
        <v/>
      </c>
      <c r="AF157" s="262">
        <f t="shared" ca="1" si="72"/>
        <v>0</v>
      </c>
      <c r="AH157" s="263" t="str">
        <f>IF(J157="","",VLOOKUP(J157,SKU!E:M,3,0))</f>
        <v/>
      </c>
      <c r="AI157" s="263">
        <f>_xlfn.IFNA(IF('Project Summary'!$C$11="NH",VLOOKUP(AH157,Lighting_All,5,0),VLOOKUP(AH157,Lighting_All,3,0)),"")</f>
        <v>0</v>
      </c>
      <c r="AJ157" s="264" t="str">
        <f t="shared" si="59"/>
        <v>NA</v>
      </c>
      <c r="AK157" s="265">
        <f>IFERROR(VLOOKUP(J157,SKU!E:L,7,),0)</f>
        <v>0</v>
      </c>
      <c r="AL157" s="92" t="str">
        <f>IFERROR(IF(J157="","",(VLOOKUP(AH157,Lookups!A:G,7,0)*H157)),"")</f>
        <v/>
      </c>
      <c r="AM157" s="92">
        <f t="shared" ca="1" si="73"/>
        <v>0</v>
      </c>
      <c r="AN157" s="92">
        <f t="shared" ca="1" si="74"/>
        <v>0</v>
      </c>
      <c r="AO157" s="92">
        <f>(1-EXACT(G157,M157))*IFERROR(IF('Project Summary'!$C$11="NH",VLOOKUP(M157,Lighting_All,6,0),VLOOKUP(M157,Lighting_All,4,0)),0)*(Q157&gt;0)*(1-EXACT(M157,Lookups!$A$62))*(1-EXACT(M157,Lookups!$A$63))</f>
        <v>0</v>
      </c>
      <c r="AP157" s="92">
        <f t="shared" si="60"/>
        <v>0</v>
      </c>
      <c r="AQ157" s="92" t="str">
        <f t="shared" ca="1" si="75"/>
        <v/>
      </c>
      <c r="AR157" s="92" t="str">
        <f ca="1">_xlfn.IFNA(VLOOKUP(AQ157,Recycling!$S$10:$T$35,2,0),"")</f>
        <v/>
      </c>
      <c r="AS157" s="266">
        <f t="shared" si="76"/>
        <v>0</v>
      </c>
      <c r="AT157" s="92">
        <f t="shared" si="77"/>
        <v>0</v>
      </c>
      <c r="AU157" s="92">
        <f>EXACT(G157,"None")*OR(EXACT(M157,Lookups!$A$62),EXACT(M157,Lookups!$A$63))</f>
        <v>0</v>
      </c>
      <c r="AV157" s="267">
        <f t="shared" si="78"/>
        <v>0</v>
      </c>
      <c r="AW157" s="267">
        <f>IFERROR(VLOOKUP(AH157,Lookups!A:B,2,0),0)</f>
        <v>0</v>
      </c>
      <c r="AX157" s="267">
        <f t="shared" si="79"/>
        <v>0</v>
      </c>
      <c r="AY157" s="92">
        <f t="shared" ca="1" si="80"/>
        <v>0</v>
      </c>
      <c r="AZ157" s="92">
        <f t="shared" si="61"/>
        <v>0</v>
      </c>
      <c r="BA157" s="92">
        <f t="shared" si="81"/>
        <v>0.504</v>
      </c>
      <c r="BB157" s="92">
        <f t="shared" si="82"/>
        <v>0.38900000000000001</v>
      </c>
      <c r="BC157" s="92">
        <v>0.13800000000000001</v>
      </c>
      <c r="BD157" s="92">
        <v>0.13400000000000001</v>
      </c>
      <c r="BE157" s="92">
        <f t="shared" si="62"/>
        <v>0</v>
      </c>
      <c r="BF157" s="92">
        <f t="shared" si="83"/>
        <v>0</v>
      </c>
    </row>
    <row r="158" spans="1:58" x14ac:dyDescent="0.35">
      <c r="A158" s="26"/>
      <c r="B158" s="76"/>
      <c r="C158" s="59"/>
      <c r="D158" s="468"/>
      <c r="E158" s="469"/>
      <c r="F158" s="237" t="str">
        <f ca="1">IFERROR(OFFSET(INDEX(INDIRECT(VLOOKUP($C158,Lighting_Type_Exist_lu,2,0)),MATCH(Lighting!$D158,INDIRECT(VLOOKUP($C158,Lighting_Type_Exist_lu,2,0)),0),1),0,2),"")</f>
        <v/>
      </c>
      <c r="G158" s="61" t="s">
        <v>84</v>
      </c>
      <c r="H158" s="74"/>
      <c r="I158" s="238" t="str">
        <f>IF(J158="","",VLOOKUP(J158,SKU!E:M,9,0))</f>
        <v/>
      </c>
      <c r="J158" s="64"/>
      <c r="K158" s="260" t="str">
        <f>IF(J158="","",VLOOKUP(J158,SKU!E:M,2,0))</f>
        <v/>
      </c>
      <c r="L158" s="239" t="str">
        <f>IF(J158="","",VLOOKUP(J158,SKU!E:M,6,0))</f>
        <v/>
      </c>
      <c r="M158" s="135" t="s">
        <v>84</v>
      </c>
      <c r="N158" s="28">
        <f t="shared" si="57"/>
        <v>0</v>
      </c>
      <c r="O158" s="20">
        <f t="shared" si="58"/>
        <v>0</v>
      </c>
      <c r="P158" s="71">
        <f t="shared" ca="1" si="63"/>
        <v>0</v>
      </c>
      <c r="Q158" s="71">
        <f>IFERROR((($H158*$L158*$N158)-($H158*$L158*$O158))/1000,0)*(1-EXACT(M158,Lookups!$A$62))*(1-EXACT(M158,Lookups!$A$63))</f>
        <v>0</v>
      </c>
      <c r="R158" s="71">
        <f t="shared" ca="1" si="64"/>
        <v>0</v>
      </c>
      <c r="S158" s="71">
        <f t="shared" ca="1" si="65"/>
        <v>0</v>
      </c>
      <c r="T158" s="71">
        <f t="shared" si="66"/>
        <v>0</v>
      </c>
      <c r="U158" s="356">
        <f t="shared" ca="1" si="67"/>
        <v>0</v>
      </c>
      <c r="V158" s="356">
        <f t="shared" ca="1" si="68"/>
        <v>0</v>
      </c>
      <c r="W158" s="356">
        <f t="shared" si="69"/>
        <v>0</v>
      </c>
      <c r="X158" s="356">
        <f t="shared" si="70"/>
        <v>0</v>
      </c>
      <c r="Y158" s="72">
        <f>IF(AV158&gt;0,"NEEDED",IFERROR(IF('Project Summary'!$C$11="NH",(VLOOKUP(AH158,Lighting_All,6,0)+AO158),(VLOOKUP(AH158,Lighting_All,4,0)+AO158)),0)*H158)</f>
        <v>0</v>
      </c>
      <c r="Z158" s="261" t="str">
        <f t="shared" ca="1" si="71"/>
        <v/>
      </c>
      <c r="AA158" s="73">
        <f t="shared" ca="1" si="56"/>
        <v>0</v>
      </c>
      <c r="AC158" s="28" t="str">
        <f ca="1">IFERROR(OFFSET(INDEX(INDIRECT(VLOOKUP($C158,Lighting_Type_Exist_lu,2,0)),MATCH(Lighting!$D158,INDIRECT(VLOOKUP($C158,Lighting_Type_Exist_lu,2,0)),0),1),0,1),"")</f>
        <v/>
      </c>
      <c r="AD158" s="7" t="str">
        <f ca="1">IFERROR(OFFSET(INDEX(INDIRECT(VLOOKUP($C158,Lighting_Type_Exist_lu,2,0)),MATCH(Lighting!$D158,INDIRECT(VLOOKUP($C158,Lighting_Type_Exist_lu,2,0)),0),1),0,3),"")</f>
        <v/>
      </c>
      <c r="AE158" s="40" t="str">
        <f ca="1">IFERROR(OFFSET(INDEX(INDIRECT(VLOOKUP($C158,Lighting_Type_Exist_lu,2,0)),MATCH(Lighting!$D158,INDIRECT(VLOOKUP($C158,Lighting_Type_Exist_lu,2,0)),0),1),0,4),"")</f>
        <v/>
      </c>
      <c r="AF158" s="262">
        <f t="shared" ca="1" si="72"/>
        <v>0</v>
      </c>
      <c r="AH158" s="263" t="str">
        <f>IF(J158="","",VLOOKUP(J158,SKU!E:M,3,0))</f>
        <v/>
      </c>
      <c r="AI158" s="263">
        <f>_xlfn.IFNA(IF('Project Summary'!$C$11="NH",VLOOKUP(AH158,Lighting_All,5,0),VLOOKUP(AH158,Lighting_All,3,0)),"")</f>
        <v>0</v>
      </c>
      <c r="AJ158" s="264" t="str">
        <f t="shared" si="59"/>
        <v>NA</v>
      </c>
      <c r="AK158" s="265">
        <f>IFERROR(VLOOKUP(J158,SKU!E:L,7,),0)</f>
        <v>0</v>
      </c>
      <c r="AL158" s="92" t="str">
        <f>IFERROR(IF(J158="","",(VLOOKUP(AH158,Lookups!A:G,7,0)*H158)),"")</f>
        <v/>
      </c>
      <c r="AM158" s="92">
        <f t="shared" ca="1" si="73"/>
        <v>0</v>
      </c>
      <c r="AN158" s="92">
        <f t="shared" ca="1" si="74"/>
        <v>0</v>
      </c>
      <c r="AO158" s="92">
        <f>(1-EXACT(G158,M158))*IFERROR(IF('Project Summary'!$C$11="NH",VLOOKUP(M158,Lighting_All,6,0),VLOOKUP(M158,Lighting_All,4,0)),0)*(Q158&gt;0)*(1-EXACT(M158,Lookups!$A$62))*(1-EXACT(M158,Lookups!$A$63))</f>
        <v>0</v>
      </c>
      <c r="AP158" s="92">
        <f t="shared" si="60"/>
        <v>0</v>
      </c>
      <c r="AQ158" s="92" t="str">
        <f t="shared" ca="1" si="75"/>
        <v/>
      </c>
      <c r="AR158" s="92" t="str">
        <f ca="1">_xlfn.IFNA(VLOOKUP(AQ158,Recycling!$S$10:$T$35,2,0),"")</f>
        <v/>
      </c>
      <c r="AS158" s="266">
        <f t="shared" si="76"/>
        <v>0</v>
      </c>
      <c r="AT158" s="92">
        <f t="shared" si="77"/>
        <v>0</v>
      </c>
      <c r="AU158" s="92">
        <f>EXACT(G158,"None")*OR(EXACT(M158,Lookups!$A$62),EXACT(M158,Lookups!$A$63))</f>
        <v>0</v>
      </c>
      <c r="AV158" s="267">
        <f t="shared" si="78"/>
        <v>0</v>
      </c>
      <c r="AW158" s="267">
        <f>IFERROR(VLOOKUP(AH158,Lookups!A:B,2,0),0)</f>
        <v>0</v>
      </c>
      <c r="AX158" s="267">
        <f t="shared" si="79"/>
        <v>0</v>
      </c>
      <c r="AY158" s="92">
        <f t="shared" ca="1" si="80"/>
        <v>0</v>
      </c>
      <c r="AZ158" s="92">
        <f t="shared" si="61"/>
        <v>0</v>
      </c>
      <c r="BA158" s="92">
        <f t="shared" si="81"/>
        <v>0.504</v>
      </c>
      <c r="BB158" s="92">
        <f t="shared" si="82"/>
        <v>0.38900000000000001</v>
      </c>
      <c r="BC158" s="92">
        <v>0.13800000000000001</v>
      </c>
      <c r="BD158" s="92">
        <v>0.13400000000000001</v>
      </c>
      <c r="BE158" s="92">
        <f t="shared" si="62"/>
        <v>0</v>
      </c>
      <c r="BF158" s="92">
        <f t="shared" si="83"/>
        <v>0</v>
      </c>
    </row>
    <row r="159" spans="1:58" x14ac:dyDescent="0.35">
      <c r="A159" s="26"/>
      <c r="B159" s="76"/>
      <c r="C159" s="59"/>
      <c r="D159" s="468"/>
      <c r="E159" s="469"/>
      <c r="F159" s="237" t="str">
        <f ca="1">IFERROR(OFFSET(INDEX(INDIRECT(VLOOKUP($C159,Lighting_Type_Exist_lu,2,0)),MATCH(Lighting!$D159,INDIRECT(VLOOKUP($C159,Lighting_Type_Exist_lu,2,0)),0),1),0,2),"")</f>
        <v/>
      </c>
      <c r="G159" s="61" t="s">
        <v>84</v>
      </c>
      <c r="H159" s="74"/>
      <c r="I159" s="238" t="str">
        <f>IF(J159="","",VLOOKUP(J159,SKU!E:M,9,0))</f>
        <v/>
      </c>
      <c r="J159" s="64"/>
      <c r="K159" s="260" t="str">
        <f>IF(J159="","",VLOOKUP(J159,SKU!E:M,2,0))</f>
        <v/>
      </c>
      <c r="L159" s="239" t="str">
        <f>IF(J159="","",VLOOKUP(J159,SKU!E:M,6,0))</f>
        <v/>
      </c>
      <c r="M159" s="135" t="s">
        <v>84</v>
      </c>
      <c r="N159" s="28">
        <f t="shared" si="57"/>
        <v>0</v>
      </c>
      <c r="O159" s="20">
        <f t="shared" si="58"/>
        <v>0</v>
      </c>
      <c r="P159" s="71">
        <f t="shared" ca="1" si="63"/>
        <v>0</v>
      </c>
      <c r="Q159" s="71">
        <f>IFERROR((($H159*$L159*$N159)-($H159*$L159*$O159))/1000,0)*(1-EXACT(M159,Lookups!$A$62))*(1-EXACT(M159,Lookups!$A$63))</f>
        <v>0</v>
      </c>
      <c r="R159" s="71">
        <f t="shared" ca="1" si="64"/>
        <v>0</v>
      </c>
      <c r="S159" s="71">
        <f t="shared" ca="1" si="65"/>
        <v>0</v>
      </c>
      <c r="T159" s="71">
        <f t="shared" si="66"/>
        <v>0</v>
      </c>
      <c r="U159" s="356">
        <f t="shared" ca="1" si="67"/>
        <v>0</v>
      </c>
      <c r="V159" s="356">
        <f t="shared" ca="1" si="68"/>
        <v>0</v>
      </c>
      <c r="W159" s="356">
        <f t="shared" si="69"/>
        <v>0</v>
      </c>
      <c r="X159" s="356">
        <f t="shared" si="70"/>
        <v>0</v>
      </c>
      <c r="Y159" s="72">
        <f>IF(AV159&gt;0,"NEEDED",IFERROR(IF('Project Summary'!$C$11="NH",(VLOOKUP(AH159,Lighting_All,6,0)+AO159),(VLOOKUP(AH159,Lighting_All,4,0)+AO159)),0)*H159)</f>
        <v>0</v>
      </c>
      <c r="Z159" s="261" t="str">
        <f t="shared" ca="1" si="71"/>
        <v/>
      </c>
      <c r="AA159" s="73">
        <f t="shared" ca="1" si="56"/>
        <v>0</v>
      </c>
      <c r="AC159" s="28" t="str">
        <f ca="1">IFERROR(OFFSET(INDEX(INDIRECT(VLOOKUP($C159,Lighting_Type_Exist_lu,2,0)),MATCH(Lighting!$D159,INDIRECT(VLOOKUP($C159,Lighting_Type_Exist_lu,2,0)),0),1),0,1),"")</f>
        <v/>
      </c>
      <c r="AD159" s="7" t="str">
        <f ca="1">IFERROR(OFFSET(INDEX(INDIRECT(VLOOKUP($C159,Lighting_Type_Exist_lu,2,0)),MATCH(Lighting!$D159,INDIRECT(VLOOKUP($C159,Lighting_Type_Exist_lu,2,0)),0),1),0,3),"")</f>
        <v/>
      </c>
      <c r="AE159" s="40" t="str">
        <f ca="1">IFERROR(OFFSET(INDEX(INDIRECT(VLOOKUP($C159,Lighting_Type_Exist_lu,2,0)),MATCH(Lighting!$D159,INDIRECT(VLOOKUP($C159,Lighting_Type_Exist_lu,2,0)),0),1),0,4),"")</f>
        <v/>
      </c>
      <c r="AF159" s="262">
        <f t="shared" ca="1" si="72"/>
        <v>0</v>
      </c>
      <c r="AH159" s="263" t="str">
        <f>IF(J159="","",VLOOKUP(J159,SKU!E:M,3,0))</f>
        <v/>
      </c>
      <c r="AI159" s="263">
        <f>_xlfn.IFNA(IF('Project Summary'!$C$11="NH",VLOOKUP(AH159,Lighting_All,5,0),VLOOKUP(AH159,Lighting_All,3,0)),"")</f>
        <v>0</v>
      </c>
      <c r="AJ159" s="264" t="str">
        <f t="shared" si="59"/>
        <v>NA</v>
      </c>
      <c r="AK159" s="265">
        <f>IFERROR(VLOOKUP(J159,SKU!E:L,7,),0)</f>
        <v>0</v>
      </c>
      <c r="AL159" s="92" t="str">
        <f>IFERROR(IF(J159="","",(VLOOKUP(AH159,Lookups!A:G,7,0)*H159)),"")</f>
        <v/>
      </c>
      <c r="AM159" s="92">
        <f t="shared" ca="1" si="73"/>
        <v>0</v>
      </c>
      <c r="AN159" s="92">
        <f t="shared" ca="1" si="74"/>
        <v>0</v>
      </c>
      <c r="AO159" s="92">
        <f>(1-EXACT(G159,M159))*IFERROR(IF('Project Summary'!$C$11="NH",VLOOKUP(M159,Lighting_All,6,0),VLOOKUP(M159,Lighting_All,4,0)),0)*(Q159&gt;0)*(1-EXACT(M159,Lookups!$A$62))*(1-EXACT(M159,Lookups!$A$63))</f>
        <v>0</v>
      </c>
      <c r="AP159" s="92">
        <f t="shared" si="60"/>
        <v>0</v>
      </c>
      <c r="AQ159" s="92" t="str">
        <f t="shared" ca="1" si="75"/>
        <v/>
      </c>
      <c r="AR159" s="92" t="str">
        <f ca="1">_xlfn.IFNA(VLOOKUP(AQ159,Recycling!$S$10:$T$35,2,0),"")</f>
        <v/>
      </c>
      <c r="AS159" s="266">
        <f t="shared" si="76"/>
        <v>0</v>
      </c>
      <c r="AT159" s="92">
        <f t="shared" si="77"/>
        <v>0</v>
      </c>
      <c r="AU159" s="92">
        <f>EXACT(G159,"None")*OR(EXACT(M159,Lookups!$A$62),EXACT(M159,Lookups!$A$63))</f>
        <v>0</v>
      </c>
      <c r="AV159" s="267">
        <f t="shared" si="78"/>
        <v>0</v>
      </c>
      <c r="AW159" s="267">
        <f>IFERROR(VLOOKUP(AH159,Lookups!A:B,2,0),0)</f>
        <v>0</v>
      </c>
      <c r="AX159" s="267">
        <f t="shared" si="79"/>
        <v>0</v>
      </c>
      <c r="AY159" s="92">
        <f t="shared" ca="1" si="80"/>
        <v>0</v>
      </c>
      <c r="AZ159" s="92">
        <f t="shared" si="61"/>
        <v>0</v>
      </c>
      <c r="BA159" s="92">
        <f t="shared" si="81"/>
        <v>0.504</v>
      </c>
      <c r="BB159" s="92">
        <f t="shared" si="82"/>
        <v>0.38900000000000001</v>
      </c>
      <c r="BC159" s="92">
        <v>0.13800000000000001</v>
      </c>
      <c r="BD159" s="92">
        <v>0.13400000000000001</v>
      </c>
      <c r="BE159" s="92">
        <f t="shared" si="62"/>
        <v>0</v>
      </c>
      <c r="BF159" s="92">
        <f t="shared" si="83"/>
        <v>0</v>
      </c>
    </row>
    <row r="160" spans="1:58" x14ac:dyDescent="0.35">
      <c r="A160" s="26"/>
      <c r="B160" s="76"/>
      <c r="C160" s="59"/>
      <c r="D160" s="468"/>
      <c r="E160" s="469"/>
      <c r="F160" s="237" t="str">
        <f ca="1">IFERROR(OFFSET(INDEX(INDIRECT(VLOOKUP($C160,Lighting_Type_Exist_lu,2,0)),MATCH(Lighting!$D160,INDIRECT(VLOOKUP($C160,Lighting_Type_Exist_lu,2,0)),0),1),0,2),"")</f>
        <v/>
      </c>
      <c r="G160" s="61" t="s">
        <v>84</v>
      </c>
      <c r="H160" s="74"/>
      <c r="I160" s="238" t="str">
        <f>IF(J160="","",VLOOKUP(J160,SKU!E:M,9,0))</f>
        <v/>
      </c>
      <c r="J160" s="64"/>
      <c r="K160" s="260" t="str">
        <f>IF(J160="","",VLOOKUP(J160,SKU!E:M,2,0))</f>
        <v/>
      </c>
      <c r="L160" s="239" t="str">
        <f>IF(J160="","",VLOOKUP(J160,SKU!E:M,6,0))</f>
        <v/>
      </c>
      <c r="M160" s="135" t="s">
        <v>84</v>
      </c>
      <c r="N160" s="28">
        <f t="shared" si="57"/>
        <v>0</v>
      </c>
      <c r="O160" s="20">
        <f t="shared" si="58"/>
        <v>0</v>
      </c>
      <c r="P160" s="71">
        <f t="shared" ca="1" si="63"/>
        <v>0</v>
      </c>
      <c r="Q160" s="71">
        <f>IFERROR((($H160*$L160*$N160)-($H160*$L160*$O160))/1000,0)*(1-EXACT(M160,Lookups!$A$62))*(1-EXACT(M160,Lookups!$A$63))</f>
        <v>0</v>
      </c>
      <c r="R160" s="71">
        <f t="shared" ca="1" si="64"/>
        <v>0</v>
      </c>
      <c r="S160" s="71">
        <f t="shared" ca="1" si="65"/>
        <v>0</v>
      </c>
      <c r="T160" s="71">
        <f t="shared" si="66"/>
        <v>0</v>
      </c>
      <c r="U160" s="356">
        <f t="shared" ca="1" si="67"/>
        <v>0</v>
      </c>
      <c r="V160" s="356">
        <f t="shared" ca="1" si="68"/>
        <v>0</v>
      </c>
      <c r="W160" s="356">
        <f t="shared" si="69"/>
        <v>0</v>
      </c>
      <c r="X160" s="356">
        <f t="shared" si="70"/>
        <v>0</v>
      </c>
      <c r="Y160" s="72">
        <f>IF(AV160&gt;0,"NEEDED",IFERROR(IF('Project Summary'!$C$11="NH",(VLOOKUP(AH160,Lighting_All,6,0)+AO160),(VLOOKUP(AH160,Lighting_All,4,0)+AO160)),0)*H160)</f>
        <v>0</v>
      </c>
      <c r="Z160" s="261" t="str">
        <f t="shared" ca="1" si="71"/>
        <v/>
      </c>
      <c r="AA160" s="73">
        <f t="shared" ca="1" si="56"/>
        <v>0</v>
      </c>
      <c r="AC160" s="28" t="str">
        <f ca="1">IFERROR(OFFSET(INDEX(INDIRECT(VLOOKUP($C160,Lighting_Type_Exist_lu,2,0)),MATCH(Lighting!$D160,INDIRECT(VLOOKUP($C160,Lighting_Type_Exist_lu,2,0)),0),1),0,1),"")</f>
        <v/>
      </c>
      <c r="AD160" s="7" t="str">
        <f ca="1">IFERROR(OFFSET(INDEX(INDIRECT(VLOOKUP($C160,Lighting_Type_Exist_lu,2,0)),MATCH(Lighting!$D160,INDIRECT(VLOOKUP($C160,Lighting_Type_Exist_lu,2,0)),0),1),0,3),"")</f>
        <v/>
      </c>
      <c r="AE160" s="40" t="str">
        <f ca="1">IFERROR(OFFSET(INDEX(INDIRECT(VLOOKUP($C160,Lighting_Type_Exist_lu,2,0)),MATCH(Lighting!$D160,INDIRECT(VLOOKUP($C160,Lighting_Type_Exist_lu,2,0)),0),1),0,4),"")</f>
        <v/>
      </c>
      <c r="AF160" s="262">
        <f t="shared" ca="1" si="72"/>
        <v>0</v>
      </c>
      <c r="AH160" s="263" t="str">
        <f>IF(J160="","",VLOOKUP(J160,SKU!E:M,3,0))</f>
        <v/>
      </c>
      <c r="AI160" s="263">
        <f>_xlfn.IFNA(IF('Project Summary'!$C$11="NH",VLOOKUP(AH160,Lighting_All,5,0),VLOOKUP(AH160,Lighting_All,3,0)),"")</f>
        <v>0</v>
      </c>
      <c r="AJ160" s="264" t="str">
        <f t="shared" si="59"/>
        <v>NA</v>
      </c>
      <c r="AK160" s="265">
        <f>IFERROR(VLOOKUP(J160,SKU!E:L,7,),0)</f>
        <v>0</v>
      </c>
      <c r="AL160" s="92" t="str">
        <f>IFERROR(IF(J160="","",(VLOOKUP(AH160,Lookups!A:G,7,0)*H160)),"")</f>
        <v/>
      </c>
      <c r="AM160" s="92">
        <f t="shared" ca="1" si="73"/>
        <v>0</v>
      </c>
      <c r="AN160" s="92">
        <f t="shared" ca="1" si="74"/>
        <v>0</v>
      </c>
      <c r="AO160" s="92">
        <f>(1-EXACT(G160,M160))*IFERROR(IF('Project Summary'!$C$11="NH",VLOOKUP(M160,Lighting_All,6,0),VLOOKUP(M160,Lighting_All,4,0)),0)*(Q160&gt;0)*(1-EXACT(M160,Lookups!$A$62))*(1-EXACT(M160,Lookups!$A$63))</f>
        <v>0</v>
      </c>
      <c r="AP160" s="92">
        <f t="shared" si="60"/>
        <v>0</v>
      </c>
      <c r="AQ160" s="92" t="str">
        <f t="shared" ca="1" si="75"/>
        <v/>
      </c>
      <c r="AR160" s="92" t="str">
        <f ca="1">_xlfn.IFNA(VLOOKUP(AQ160,Recycling!$S$10:$T$35,2,0),"")</f>
        <v/>
      </c>
      <c r="AS160" s="266">
        <f t="shared" si="76"/>
        <v>0</v>
      </c>
      <c r="AT160" s="92">
        <f t="shared" si="77"/>
        <v>0</v>
      </c>
      <c r="AU160" s="92">
        <f>EXACT(G160,"None")*OR(EXACT(M160,Lookups!$A$62),EXACT(M160,Lookups!$A$63))</f>
        <v>0</v>
      </c>
      <c r="AV160" s="267">
        <f t="shared" si="78"/>
        <v>0</v>
      </c>
      <c r="AW160" s="267">
        <f>IFERROR(VLOOKUP(AH160,Lookups!A:B,2,0),0)</f>
        <v>0</v>
      </c>
      <c r="AX160" s="267">
        <f t="shared" si="79"/>
        <v>0</v>
      </c>
      <c r="AY160" s="92">
        <f t="shared" ca="1" si="80"/>
        <v>0</v>
      </c>
      <c r="AZ160" s="92">
        <f t="shared" si="61"/>
        <v>0</v>
      </c>
      <c r="BA160" s="92">
        <f t="shared" si="81"/>
        <v>0.504</v>
      </c>
      <c r="BB160" s="92">
        <f t="shared" si="82"/>
        <v>0.38900000000000001</v>
      </c>
      <c r="BC160" s="92">
        <v>0.13800000000000001</v>
      </c>
      <c r="BD160" s="92">
        <v>0.13400000000000001</v>
      </c>
      <c r="BE160" s="92">
        <f t="shared" si="62"/>
        <v>0</v>
      </c>
      <c r="BF160" s="92">
        <f t="shared" si="83"/>
        <v>0</v>
      </c>
    </row>
    <row r="161" spans="1:58" x14ac:dyDescent="0.35">
      <c r="A161" s="26"/>
      <c r="B161" s="76"/>
      <c r="C161" s="59"/>
      <c r="D161" s="468"/>
      <c r="E161" s="469"/>
      <c r="F161" s="237" t="str">
        <f ca="1">IFERROR(OFFSET(INDEX(INDIRECT(VLOOKUP($C161,Lighting_Type_Exist_lu,2,0)),MATCH(Lighting!$D161,INDIRECT(VLOOKUP($C161,Lighting_Type_Exist_lu,2,0)),0),1),0,2),"")</f>
        <v/>
      </c>
      <c r="G161" s="61" t="s">
        <v>84</v>
      </c>
      <c r="H161" s="74"/>
      <c r="I161" s="238" t="str">
        <f>IF(J161="","",VLOOKUP(J161,SKU!E:M,9,0))</f>
        <v/>
      </c>
      <c r="J161" s="64"/>
      <c r="K161" s="260" t="str">
        <f>IF(J161="","",VLOOKUP(J161,SKU!E:M,2,0))</f>
        <v/>
      </c>
      <c r="L161" s="239" t="str">
        <f>IF(J161="","",VLOOKUP(J161,SKU!E:M,6,0))</f>
        <v/>
      </c>
      <c r="M161" s="135" t="s">
        <v>84</v>
      </c>
      <c r="N161" s="28">
        <f t="shared" si="57"/>
        <v>0</v>
      </c>
      <c r="O161" s="20">
        <f t="shared" si="58"/>
        <v>0</v>
      </c>
      <c r="P161" s="71">
        <f t="shared" ca="1" si="63"/>
        <v>0</v>
      </c>
      <c r="Q161" s="71">
        <f>IFERROR((($H161*$L161*$N161)-($H161*$L161*$O161))/1000,0)*(1-EXACT(M161,Lookups!$A$62))*(1-EXACT(M161,Lookups!$A$63))</f>
        <v>0</v>
      </c>
      <c r="R161" s="71">
        <f t="shared" ca="1" si="64"/>
        <v>0</v>
      </c>
      <c r="S161" s="71">
        <f t="shared" ca="1" si="65"/>
        <v>0</v>
      </c>
      <c r="T161" s="71">
        <f t="shared" si="66"/>
        <v>0</v>
      </c>
      <c r="U161" s="356">
        <f t="shared" ca="1" si="67"/>
        <v>0</v>
      </c>
      <c r="V161" s="356">
        <f t="shared" ca="1" si="68"/>
        <v>0</v>
      </c>
      <c r="W161" s="356">
        <f t="shared" si="69"/>
        <v>0</v>
      </c>
      <c r="X161" s="356">
        <f t="shared" si="70"/>
        <v>0</v>
      </c>
      <c r="Y161" s="72">
        <f>IF(AV161&gt;0,"NEEDED",IFERROR(IF('Project Summary'!$C$11="NH",(VLOOKUP(AH161,Lighting_All,6,0)+AO161),(VLOOKUP(AH161,Lighting_All,4,0)+AO161)),0)*H161)</f>
        <v>0</v>
      </c>
      <c r="Z161" s="261" t="str">
        <f t="shared" ca="1" si="71"/>
        <v/>
      </c>
      <c r="AA161" s="73">
        <f t="shared" ca="1" si="56"/>
        <v>0</v>
      </c>
      <c r="AC161" s="28" t="str">
        <f ca="1">IFERROR(OFFSET(INDEX(INDIRECT(VLOOKUP($C161,Lighting_Type_Exist_lu,2,0)),MATCH(Lighting!$D161,INDIRECT(VLOOKUP($C161,Lighting_Type_Exist_lu,2,0)),0),1),0,1),"")</f>
        <v/>
      </c>
      <c r="AD161" s="7" t="str">
        <f ca="1">IFERROR(OFFSET(INDEX(INDIRECT(VLOOKUP($C161,Lighting_Type_Exist_lu,2,0)),MATCH(Lighting!$D161,INDIRECT(VLOOKUP($C161,Lighting_Type_Exist_lu,2,0)),0),1),0,3),"")</f>
        <v/>
      </c>
      <c r="AE161" s="40" t="str">
        <f ca="1">IFERROR(OFFSET(INDEX(INDIRECT(VLOOKUP($C161,Lighting_Type_Exist_lu,2,0)),MATCH(Lighting!$D161,INDIRECT(VLOOKUP($C161,Lighting_Type_Exist_lu,2,0)),0),1),0,4),"")</f>
        <v/>
      </c>
      <c r="AF161" s="262">
        <f t="shared" ca="1" si="72"/>
        <v>0</v>
      </c>
      <c r="AH161" s="263" t="str">
        <f>IF(J161="","",VLOOKUP(J161,SKU!E:M,3,0))</f>
        <v/>
      </c>
      <c r="AI161" s="263">
        <f>_xlfn.IFNA(IF('Project Summary'!$C$11="NH",VLOOKUP(AH161,Lighting_All,5,0),VLOOKUP(AH161,Lighting_All,3,0)),"")</f>
        <v>0</v>
      </c>
      <c r="AJ161" s="264" t="str">
        <f t="shared" si="59"/>
        <v>NA</v>
      </c>
      <c r="AK161" s="265">
        <f>IFERROR(VLOOKUP(J161,SKU!E:L,7,),0)</f>
        <v>0</v>
      </c>
      <c r="AL161" s="92" t="str">
        <f>IFERROR(IF(J161="","",(VLOOKUP(AH161,Lookups!A:G,7,0)*H161)),"")</f>
        <v/>
      </c>
      <c r="AM161" s="92">
        <f t="shared" ca="1" si="73"/>
        <v>0</v>
      </c>
      <c r="AN161" s="92">
        <f t="shared" ca="1" si="74"/>
        <v>0</v>
      </c>
      <c r="AO161" s="92">
        <f>(1-EXACT(G161,M161))*IFERROR(IF('Project Summary'!$C$11="NH",VLOOKUP(M161,Lighting_All,6,0),VLOOKUP(M161,Lighting_All,4,0)),0)*(Q161&gt;0)*(1-EXACT(M161,Lookups!$A$62))*(1-EXACT(M161,Lookups!$A$63))</f>
        <v>0</v>
      </c>
      <c r="AP161" s="92">
        <f t="shared" si="60"/>
        <v>0</v>
      </c>
      <c r="AQ161" s="92" t="str">
        <f t="shared" ca="1" si="75"/>
        <v/>
      </c>
      <c r="AR161" s="92" t="str">
        <f ca="1">_xlfn.IFNA(VLOOKUP(AQ161,Recycling!$S$10:$T$35,2,0),"")</f>
        <v/>
      </c>
      <c r="AS161" s="266">
        <f t="shared" si="76"/>
        <v>0</v>
      </c>
      <c r="AT161" s="92">
        <f t="shared" si="77"/>
        <v>0</v>
      </c>
      <c r="AU161" s="92">
        <f>EXACT(G161,"None")*OR(EXACT(M161,Lookups!$A$62),EXACT(M161,Lookups!$A$63))</f>
        <v>0</v>
      </c>
      <c r="AV161" s="267">
        <f t="shared" si="78"/>
        <v>0</v>
      </c>
      <c r="AW161" s="267">
        <f>IFERROR(VLOOKUP(AH161,Lookups!A:B,2,0),0)</f>
        <v>0</v>
      </c>
      <c r="AX161" s="267">
        <f t="shared" si="79"/>
        <v>0</v>
      </c>
      <c r="AY161" s="92">
        <f t="shared" ca="1" si="80"/>
        <v>0</v>
      </c>
      <c r="AZ161" s="92">
        <f t="shared" si="61"/>
        <v>0</v>
      </c>
      <c r="BA161" s="92">
        <f t="shared" si="81"/>
        <v>0.504</v>
      </c>
      <c r="BB161" s="92">
        <f t="shared" si="82"/>
        <v>0.38900000000000001</v>
      </c>
      <c r="BC161" s="92">
        <v>0.13800000000000001</v>
      </c>
      <c r="BD161" s="92">
        <v>0.13400000000000001</v>
      </c>
      <c r="BE161" s="92">
        <f t="shared" si="62"/>
        <v>0</v>
      </c>
      <c r="BF161" s="92">
        <f t="shared" si="83"/>
        <v>0</v>
      </c>
    </row>
    <row r="162" spans="1:58" x14ac:dyDescent="0.35">
      <c r="A162" s="26"/>
      <c r="B162" s="76"/>
      <c r="C162" s="59"/>
      <c r="D162" s="468"/>
      <c r="E162" s="469"/>
      <c r="F162" s="237" t="str">
        <f ca="1">IFERROR(OFFSET(INDEX(INDIRECT(VLOOKUP($C162,Lighting_Type_Exist_lu,2,0)),MATCH(Lighting!$D162,INDIRECT(VLOOKUP($C162,Lighting_Type_Exist_lu,2,0)),0),1),0,2),"")</f>
        <v/>
      </c>
      <c r="G162" s="61" t="s">
        <v>84</v>
      </c>
      <c r="H162" s="74"/>
      <c r="I162" s="238" t="str">
        <f>IF(J162="","",VLOOKUP(J162,SKU!E:M,9,0))</f>
        <v/>
      </c>
      <c r="J162" s="64"/>
      <c r="K162" s="260" t="str">
        <f>IF(J162="","",VLOOKUP(J162,SKU!E:M,2,0))</f>
        <v/>
      </c>
      <c r="L162" s="239" t="str">
        <f>IF(J162="","",VLOOKUP(J162,SKU!E:M,6,0))</f>
        <v/>
      </c>
      <c r="M162" s="135" t="s">
        <v>84</v>
      </c>
      <c r="N162" s="28">
        <f t="shared" si="57"/>
        <v>0</v>
      </c>
      <c r="O162" s="20">
        <f t="shared" si="58"/>
        <v>0</v>
      </c>
      <c r="P162" s="71">
        <f t="shared" ca="1" si="63"/>
        <v>0</v>
      </c>
      <c r="Q162" s="71">
        <f>IFERROR((($H162*$L162*$N162)-($H162*$L162*$O162))/1000,0)*(1-EXACT(M162,Lookups!$A$62))*(1-EXACT(M162,Lookups!$A$63))</f>
        <v>0</v>
      </c>
      <c r="R162" s="71">
        <f t="shared" ca="1" si="64"/>
        <v>0</v>
      </c>
      <c r="S162" s="71">
        <f t="shared" ca="1" si="65"/>
        <v>0</v>
      </c>
      <c r="T162" s="71">
        <f t="shared" si="66"/>
        <v>0</v>
      </c>
      <c r="U162" s="356">
        <f t="shared" ca="1" si="67"/>
        <v>0</v>
      </c>
      <c r="V162" s="356">
        <f t="shared" ca="1" si="68"/>
        <v>0</v>
      </c>
      <c r="W162" s="356">
        <f t="shared" si="69"/>
        <v>0</v>
      </c>
      <c r="X162" s="356">
        <f t="shared" si="70"/>
        <v>0</v>
      </c>
      <c r="Y162" s="72">
        <f>IF(AV162&gt;0,"NEEDED",IFERROR(IF('Project Summary'!$C$11="NH",(VLOOKUP(AH162,Lighting_All,6,0)+AO162),(VLOOKUP(AH162,Lighting_All,4,0)+AO162)),0)*H162)</f>
        <v>0</v>
      </c>
      <c r="Z162" s="261" t="str">
        <f t="shared" ca="1" si="71"/>
        <v/>
      </c>
      <c r="AA162" s="73">
        <f t="shared" ca="1" si="56"/>
        <v>0</v>
      </c>
      <c r="AC162" s="28" t="str">
        <f ca="1">IFERROR(OFFSET(INDEX(INDIRECT(VLOOKUP($C162,Lighting_Type_Exist_lu,2,0)),MATCH(Lighting!$D162,INDIRECT(VLOOKUP($C162,Lighting_Type_Exist_lu,2,0)),0),1),0,1),"")</f>
        <v/>
      </c>
      <c r="AD162" s="7" t="str">
        <f ca="1">IFERROR(OFFSET(INDEX(INDIRECT(VLOOKUP($C162,Lighting_Type_Exist_lu,2,0)),MATCH(Lighting!$D162,INDIRECT(VLOOKUP($C162,Lighting_Type_Exist_lu,2,0)),0),1),0,3),"")</f>
        <v/>
      </c>
      <c r="AE162" s="40" t="str">
        <f ca="1">IFERROR(OFFSET(INDEX(INDIRECT(VLOOKUP($C162,Lighting_Type_Exist_lu,2,0)),MATCH(Lighting!$D162,INDIRECT(VLOOKUP($C162,Lighting_Type_Exist_lu,2,0)),0),1),0,4),"")</f>
        <v/>
      </c>
      <c r="AF162" s="262">
        <f t="shared" ca="1" si="72"/>
        <v>0</v>
      </c>
      <c r="AH162" s="263" t="str">
        <f>IF(J162="","",VLOOKUP(J162,SKU!E:M,3,0))</f>
        <v/>
      </c>
      <c r="AI162" s="263">
        <f>_xlfn.IFNA(IF('Project Summary'!$C$11="NH",VLOOKUP(AH162,Lighting_All,5,0),VLOOKUP(AH162,Lighting_All,3,0)),"")</f>
        <v>0</v>
      </c>
      <c r="AJ162" s="264" t="str">
        <f t="shared" si="59"/>
        <v>NA</v>
      </c>
      <c r="AK162" s="265">
        <f>IFERROR(VLOOKUP(J162,SKU!E:L,7,),0)</f>
        <v>0</v>
      </c>
      <c r="AL162" s="92" t="str">
        <f>IFERROR(IF(J162="","",(VLOOKUP(AH162,Lookups!A:G,7,0)*H162)),"")</f>
        <v/>
      </c>
      <c r="AM162" s="92">
        <f t="shared" ca="1" si="73"/>
        <v>0</v>
      </c>
      <c r="AN162" s="92">
        <f t="shared" ca="1" si="74"/>
        <v>0</v>
      </c>
      <c r="AO162" s="92">
        <f>(1-EXACT(G162,M162))*IFERROR(IF('Project Summary'!$C$11="NH",VLOOKUP(M162,Lighting_All,6,0),VLOOKUP(M162,Lighting_All,4,0)),0)*(Q162&gt;0)*(1-EXACT(M162,Lookups!$A$62))*(1-EXACT(M162,Lookups!$A$63))</f>
        <v>0</v>
      </c>
      <c r="AP162" s="92">
        <f t="shared" si="60"/>
        <v>0</v>
      </c>
      <c r="AQ162" s="92" t="str">
        <f t="shared" ca="1" si="75"/>
        <v/>
      </c>
      <c r="AR162" s="92" t="str">
        <f ca="1">_xlfn.IFNA(VLOOKUP(AQ162,Recycling!$S$10:$T$35,2,0),"")</f>
        <v/>
      </c>
      <c r="AS162" s="266">
        <f t="shared" si="76"/>
        <v>0</v>
      </c>
      <c r="AT162" s="92">
        <f t="shared" si="77"/>
        <v>0</v>
      </c>
      <c r="AU162" s="92">
        <f>EXACT(G162,"None")*OR(EXACT(M162,Lookups!$A$62),EXACT(M162,Lookups!$A$63))</f>
        <v>0</v>
      </c>
      <c r="AV162" s="267">
        <f t="shared" si="78"/>
        <v>0</v>
      </c>
      <c r="AW162" s="267">
        <f>IFERROR(VLOOKUP(AH162,Lookups!A:B,2,0),0)</f>
        <v>0</v>
      </c>
      <c r="AX162" s="267">
        <f t="shared" si="79"/>
        <v>0</v>
      </c>
      <c r="AY162" s="92">
        <f t="shared" ca="1" si="80"/>
        <v>0</v>
      </c>
      <c r="AZ162" s="92">
        <f t="shared" si="61"/>
        <v>0</v>
      </c>
      <c r="BA162" s="92">
        <f t="shared" si="81"/>
        <v>0.504</v>
      </c>
      <c r="BB162" s="92">
        <f t="shared" si="82"/>
        <v>0.38900000000000001</v>
      </c>
      <c r="BC162" s="92">
        <v>0.13800000000000001</v>
      </c>
      <c r="BD162" s="92">
        <v>0.13400000000000001</v>
      </c>
      <c r="BE162" s="92">
        <f t="shared" si="62"/>
        <v>0</v>
      </c>
      <c r="BF162" s="92">
        <f t="shared" si="83"/>
        <v>0</v>
      </c>
    </row>
    <row r="163" spans="1:58" x14ac:dyDescent="0.35">
      <c r="A163" s="26"/>
      <c r="B163" s="76"/>
      <c r="C163" s="59"/>
      <c r="D163" s="468"/>
      <c r="E163" s="469"/>
      <c r="F163" s="237" t="str">
        <f ca="1">IFERROR(OFFSET(INDEX(INDIRECT(VLOOKUP($C163,Lighting_Type_Exist_lu,2,0)),MATCH(Lighting!$D163,INDIRECT(VLOOKUP($C163,Lighting_Type_Exist_lu,2,0)),0),1),0,2),"")</f>
        <v/>
      </c>
      <c r="G163" s="61" t="s">
        <v>84</v>
      </c>
      <c r="H163" s="74"/>
      <c r="I163" s="238" t="str">
        <f>IF(J163="","",VLOOKUP(J163,SKU!E:M,9,0))</f>
        <v/>
      </c>
      <c r="J163" s="64"/>
      <c r="K163" s="260" t="str">
        <f>IF(J163="","",VLOOKUP(J163,SKU!E:M,2,0))</f>
        <v/>
      </c>
      <c r="L163" s="239" t="str">
        <f>IF(J163="","",VLOOKUP(J163,SKU!E:M,6,0))</f>
        <v/>
      </c>
      <c r="M163" s="135" t="s">
        <v>84</v>
      </c>
      <c r="N163" s="28">
        <f t="shared" si="57"/>
        <v>0</v>
      </c>
      <c r="O163" s="20">
        <f t="shared" si="58"/>
        <v>0</v>
      </c>
      <c r="P163" s="71">
        <f t="shared" ca="1" si="63"/>
        <v>0</v>
      </c>
      <c r="Q163" s="71">
        <f>IFERROR((($H163*$L163*$N163)-($H163*$L163*$O163))/1000,0)*(1-EXACT(M163,Lookups!$A$62))*(1-EXACT(M163,Lookups!$A$63))</f>
        <v>0</v>
      </c>
      <c r="R163" s="71">
        <f t="shared" ca="1" si="64"/>
        <v>0</v>
      </c>
      <c r="S163" s="71">
        <f t="shared" ca="1" si="65"/>
        <v>0</v>
      </c>
      <c r="T163" s="71">
        <f t="shared" si="66"/>
        <v>0</v>
      </c>
      <c r="U163" s="356">
        <f t="shared" ca="1" si="67"/>
        <v>0</v>
      </c>
      <c r="V163" s="356">
        <f t="shared" ca="1" si="68"/>
        <v>0</v>
      </c>
      <c r="W163" s="356">
        <f t="shared" si="69"/>
        <v>0</v>
      </c>
      <c r="X163" s="356">
        <f t="shared" si="70"/>
        <v>0</v>
      </c>
      <c r="Y163" s="72">
        <f>IF(AV163&gt;0,"NEEDED",IFERROR(IF('Project Summary'!$C$11="NH",(VLOOKUP(AH163,Lighting_All,6,0)+AO163),(VLOOKUP(AH163,Lighting_All,4,0)+AO163)),0)*H163)</f>
        <v>0</v>
      </c>
      <c r="Z163" s="261" t="str">
        <f t="shared" ca="1" si="71"/>
        <v/>
      </c>
      <c r="AA163" s="73">
        <f t="shared" ca="1" si="56"/>
        <v>0</v>
      </c>
      <c r="AC163" s="28" t="str">
        <f ca="1">IFERROR(OFFSET(INDEX(INDIRECT(VLOOKUP($C163,Lighting_Type_Exist_lu,2,0)),MATCH(Lighting!$D163,INDIRECT(VLOOKUP($C163,Lighting_Type_Exist_lu,2,0)),0),1),0,1),"")</f>
        <v/>
      </c>
      <c r="AD163" s="7" t="str">
        <f ca="1">IFERROR(OFFSET(INDEX(INDIRECT(VLOOKUP($C163,Lighting_Type_Exist_lu,2,0)),MATCH(Lighting!$D163,INDIRECT(VLOOKUP($C163,Lighting_Type_Exist_lu,2,0)),0),1),0,3),"")</f>
        <v/>
      </c>
      <c r="AE163" s="40" t="str">
        <f ca="1">IFERROR(OFFSET(INDEX(INDIRECT(VLOOKUP($C163,Lighting_Type_Exist_lu,2,0)),MATCH(Lighting!$D163,INDIRECT(VLOOKUP($C163,Lighting_Type_Exist_lu,2,0)),0),1),0,4),"")</f>
        <v/>
      </c>
      <c r="AF163" s="262">
        <f t="shared" ca="1" si="72"/>
        <v>0</v>
      </c>
      <c r="AH163" s="263" t="str">
        <f>IF(J163="","",VLOOKUP(J163,SKU!E:M,3,0))</f>
        <v/>
      </c>
      <c r="AI163" s="263">
        <f>_xlfn.IFNA(IF('Project Summary'!$C$11="NH",VLOOKUP(AH163,Lighting_All,5,0),VLOOKUP(AH163,Lighting_All,3,0)),"")</f>
        <v>0</v>
      </c>
      <c r="AJ163" s="264" t="str">
        <f t="shared" si="59"/>
        <v>NA</v>
      </c>
      <c r="AK163" s="265">
        <f>IFERROR(VLOOKUP(J163,SKU!E:L,7,),0)</f>
        <v>0</v>
      </c>
      <c r="AL163" s="92" t="str">
        <f>IFERROR(IF(J163="","",(VLOOKUP(AH163,Lookups!A:G,7,0)*H163)),"")</f>
        <v/>
      </c>
      <c r="AM163" s="92">
        <f t="shared" ca="1" si="73"/>
        <v>0</v>
      </c>
      <c r="AN163" s="92">
        <f t="shared" ca="1" si="74"/>
        <v>0</v>
      </c>
      <c r="AO163" s="92">
        <f>(1-EXACT(G163,M163))*IFERROR(IF('Project Summary'!$C$11="NH",VLOOKUP(M163,Lighting_All,6,0),VLOOKUP(M163,Lighting_All,4,0)),0)*(Q163&gt;0)*(1-EXACT(M163,Lookups!$A$62))*(1-EXACT(M163,Lookups!$A$63))</f>
        <v>0</v>
      </c>
      <c r="AP163" s="92">
        <f t="shared" si="60"/>
        <v>0</v>
      </c>
      <c r="AQ163" s="92" t="str">
        <f t="shared" ca="1" si="75"/>
        <v/>
      </c>
      <c r="AR163" s="92" t="str">
        <f ca="1">_xlfn.IFNA(VLOOKUP(AQ163,Recycling!$S$10:$T$35,2,0),"")</f>
        <v/>
      </c>
      <c r="AS163" s="266">
        <f t="shared" si="76"/>
        <v>0</v>
      </c>
      <c r="AT163" s="92">
        <f t="shared" si="77"/>
        <v>0</v>
      </c>
      <c r="AU163" s="92">
        <f>EXACT(G163,"None")*OR(EXACT(M163,Lookups!$A$62),EXACT(M163,Lookups!$A$63))</f>
        <v>0</v>
      </c>
      <c r="AV163" s="267">
        <f t="shared" si="78"/>
        <v>0</v>
      </c>
      <c r="AW163" s="267">
        <f>IFERROR(VLOOKUP(AH163,Lookups!A:B,2,0),0)</f>
        <v>0</v>
      </c>
      <c r="AX163" s="267">
        <f t="shared" si="79"/>
        <v>0</v>
      </c>
      <c r="AY163" s="92">
        <f t="shared" ca="1" si="80"/>
        <v>0</v>
      </c>
      <c r="AZ163" s="92">
        <f t="shared" si="61"/>
        <v>0</v>
      </c>
      <c r="BA163" s="92">
        <f t="shared" si="81"/>
        <v>0.504</v>
      </c>
      <c r="BB163" s="92">
        <f t="shared" si="82"/>
        <v>0.38900000000000001</v>
      </c>
      <c r="BC163" s="92">
        <v>0.13800000000000001</v>
      </c>
      <c r="BD163" s="92">
        <v>0.13400000000000001</v>
      </c>
      <c r="BE163" s="92">
        <f t="shared" si="62"/>
        <v>0</v>
      </c>
      <c r="BF163" s="92">
        <f t="shared" si="83"/>
        <v>0</v>
      </c>
    </row>
    <row r="164" spans="1:58" x14ac:dyDescent="0.35">
      <c r="A164" s="26"/>
      <c r="B164" s="76"/>
      <c r="C164" s="59"/>
      <c r="D164" s="468"/>
      <c r="E164" s="469"/>
      <c r="F164" s="237" t="str">
        <f ca="1">IFERROR(OFFSET(INDEX(INDIRECT(VLOOKUP($C164,Lighting_Type_Exist_lu,2,0)),MATCH(Lighting!$D164,INDIRECT(VLOOKUP($C164,Lighting_Type_Exist_lu,2,0)),0),1),0,2),"")</f>
        <v/>
      </c>
      <c r="G164" s="61" t="s">
        <v>84</v>
      </c>
      <c r="H164" s="74"/>
      <c r="I164" s="238" t="str">
        <f>IF(J164="","",VLOOKUP(J164,SKU!E:M,9,0))</f>
        <v/>
      </c>
      <c r="J164" s="64"/>
      <c r="K164" s="260" t="str">
        <f>IF(J164="","",VLOOKUP(J164,SKU!E:M,2,0))</f>
        <v/>
      </c>
      <c r="L164" s="239" t="str">
        <f>IF(J164="","",VLOOKUP(J164,SKU!E:M,6,0))</f>
        <v/>
      </c>
      <c r="M164" s="135" t="s">
        <v>84</v>
      </c>
      <c r="N164" s="28">
        <f t="shared" si="57"/>
        <v>0</v>
      </c>
      <c r="O164" s="20">
        <f t="shared" si="58"/>
        <v>0</v>
      </c>
      <c r="P164" s="71">
        <f t="shared" ca="1" si="63"/>
        <v>0</v>
      </c>
      <c r="Q164" s="71">
        <f>IFERROR((($H164*$L164*$N164)-($H164*$L164*$O164))/1000,0)*(1-EXACT(M164,Lookups!$A$62))*(1-EXACT(M164,Lookups!$A$63))</f>
        <v>0</v>
      </c>
      <c r="R164" s="71">
        <f t="shared" ca="1" si="64"/>
        <v>0</v>
      </c>
      <c r="S164" s="71">
        <f t="shared" ca="1" si="65"/>
        <v>0</v>
      </c>
      <c r="T164" s="71">
        <f t="shared" si="66"/>
        <v>0</v>
      </c>
      <c r="U164" s="356">
        <f t="shared" ca="1" si="67"/>
        <v>0</v>
      </c>
      <c r="V164" s="356">
        <f t="shared" ca="1" si="68"/>
        <v>0</v>
      </c>
      <c r="W164" s="356">
        <f t="shared" si="69"/>
        <v>0</v>
      </c>
      <c r="X164" s="356">
        <f t="shared" si="70"/>
        <v>0</v>
      </c>
      <c r="Y164" s="72">
        <f>IF(AV164&gt;0,"NEEDED",IFERROR(IF('Project Summary'!$C$11="NH",(VLOOKUP(AH164,Lighting_All,6,0)+AO164),(VLOOKUP(AH164,Lighting_All,4,0)+AO164)),0)*H164)</f>
        <v>0</v>
      </c>
      <c r="Z164" s="261" t="str">
        <f t="shared" ca="1" si="71"/>
        <v/>
      </c>
      <c r="AA164" s="73">
        <f t="shared" ca="1" si="56"/>
        <v>0</v>
      </c>
      <c r="AC164" s="28" t="str">
        <f ca="1">IFERROR(OFFSET(INDEX(INDIRECT(VLOOKUP($C164,Lighting_Type_Exist_lu,2,0)),MATCH(Lighting!$D164,INDIRECT(VLOOKUP($C164,Lighting_Type_Exist_lu,2,0)),0),1),0,1),"")</f>
        <v/>
      </c>
      <c r="AD164" s="7" t="str">
        <f ca="1">IFERROR(OFFSET(INDEX(INDIRECT(VLOOKUP($C164,Lighting_Type_Exist_lu,2,0)),MATCH(Lighting!$D164,INDIRECT(VLOOKUP($C164,Lighting_Type_Exist_lu,2,0)),0),1),0,3),"")</f>
        <v/>
      </c>
      <c r="AE164" s="40" t="str">
        <f ca="1">IFERROR(OFFSET(INDEX(INDIRECT(VLOOKUP($C164,Lighting_Type_Exist_lu,2,0)),MATCH(Lighting!$D164,INDIRECT(VLOOKUP($C164,Lighting_Type_Exist_lu,2,0)),0),1),0,4),"")</f>
        <v/>
      </c>
      <c r="AF164" s="262">
        <f t="shared" ca="1" si="72"/>
        <v>0</v>
      </c>
      <c r="AH164" s="263" t="str">
        <f>IF(J164="","",VLOOKUP(J164,SKU!E:M,3,0))</f>
        <v/>
      </c>
      <c r="AI164" s="263">
        <f>_xlfn.IFNA(IF('Project Summary'!$C$11="NH",VLOOKUP(AH164,Lighting_All,5,0),VLOOKUP(AH164,Lighting_All,3,0)),"")</f>
        <v>0</v>
      </c>
      <c r="AJ164" s="264" t="str">
        <f t="shared" si="59"/>
        <v>NA</v>
      </c>
      <c r="AK164" s="265">
        <f>IFERROR(VLOOKUP(J164,SKU!E:L,7,),0)</f>
        <v>0</v>
      </c>
      <c r="AL164" s="92" t="str">
        <f>IFERROR(IF(J164="","",(VLOOKUP(AH164,Lookups!A:G,7,0)*H164)),"")</f>
        <v/>
      </c>
      <c r="AM164" s="92">
        <f t="shared" ca="1" si="73"/>
        <v>0</v>
      </c>
      <c r="AN164" s="92">
        <f t="shared" ca="1" si="74"/>
        <v>0</v>
      </c>
      <c r="AO164" s="92">
        <f>(1-EXACT(G164,M164))*IFERROR(IF('Project Summary'!$C$11="NH",VLOOKUP(M164,Lighting_All,6,0),VLOOKUP(M164,Lighting_All,4,0)),0)*(Q164&gt;0)*(1-EXACT(M164,Lookups!$A$62))*(1-EXACT(M164,Lookups!$A$63))</f>
        <v>0</v>
      </c>
      <c r="AP164" s="92">
        <f t="shared" si="60"/>
        <v>0</v>
      </c>
      <c r="AQ164" s="92" t="str">
        <f t="shared" ca="1" si="75"/>
        <v/>
      </c>
      <c r="AR164" s="92" t="str">
        <f ca="1">_xlfn.IFNA(VLOOKUP(AQ164,Recycling!$S$10:$T$35,2,0),"")</f>
        <v/>
      </c>
      <c r="AS164" s="266">
        <f t="shared" si="76"/>
        <v>0</v>
      </c>
      <c r="AT164" s="92">
        <f t="shared" si="77"/>
        <v>0</v>
      </c>
      <c r="AU164" s="92">
        <f>EXACT(G164,"None")*OR(EXACT(M164,Lookups!$A$62),EXACT(M164,Lookups!$A$63))</f>
        <v>0</v>
      </c>
      <c r="AV164" s="267">
        <f t="shared" si="78"/>
        <v>0</v>
      </c>
      <c r="AW164" s="267">
        <f>IFERROR(VLOOKUP(AH164,Lookups!A:B,2,0),0)</f>
        <v>0</v>
      </c>
      <c r="AX164" s="267">
        <f t="shared" si="79"/>
        <v>0</v>
      </c>
      <c r="AY164" s="92">
        <f t="shared" ca="1" si="80"/>
        <v>0</v>
      </c>
      <c r="AZ164" s="92">
        <f t="shared" si="61"/>
        <v>0</v>
      </c>
      <c r="BA164" s="92">
        <f t="shared" si="81"/>
        <v>0.504</v>
      </c>
      <c r="BB164" s="92">
        <f t="shared" si="82"/>
        <v>0.38900000000000001</v>
      </c>
      <c r="BC164" s="92">
        <v>0.13800000000000001</v>
      </c>
      <c r="BD164" s="92">
        <v>0.13400000000000001</v>
      </c>
      <c r="BE164" s="92">
        <f t="shared" si="62"/>
        <v>0</v>
      </c>
      <c r="BF164" s="92">
        <f t="shared" si="83"/>
        <v>0</v>
      </c>
    </row>
    <row r="165" spans="1:58" x14ac:dyDescent="0.35">
      <c r="A165" s="26"/>
      <c r="B165" s="76"/>
      <c r="C165" s="59"/>
      <c r="D165" s="468"/>
      <c r="E165" s="469"/>
      <c r="F165" s="237" t="str">
        <f ca="1">IFERROR(OFFSET(INDEX(INDIRECT(VLOOKUP($C165,Lighting_Type_Exist_lu,2,0)),MATCH(Lighting!$D165,INDIRECT(VLOOKUP($C165,Lighting_Type_Exist_lu,2,0)),0),1),0,2),"")</f>
        <v/>
      </c>
      <c r="G165" s="61" t="s">
        <v>84</v>
      </c>
      <c r="H165" s="74"/>
      <c r="I165" s="238" t="str">
        <f>IF(J165="","",VLOOKUP(J165,SKU!E:M,9,0))</f>
        <v/>
      </c>
      <c r="J165" s="64"/>
      <c r="K165" s="260" t="str">
        <f>IF(J165="","",VLOOKUP(J165,SKU!E:M,2,0))</f>
        <v/>
      </c>
      <c r="L165" s="239" t="str">
        <f>IF(J165="","",VLOOKUP(J165,SKU!E:M,6,0))</f>
        <v/>
      </c>
      <c r="M165" s="135" t="s">
        <v>84</v>
      </c>
      <c r="N165" s="28">
        <f t="shared" si="57"/>
        <v>0</v>
      </c>
      <c r="O165" s="20">
        <f t="shared" si="58"/>
        <v>0</v>
      </c>
      <c r="P165" s="71">
        <f t="shared" ca="1" si="63"/>
        <v>0</v>
      </c>
      <c r="Q165" s="71">
        <f>IFERROR((($H165*$L165*$N165)-($H165*$L165*$O165))/1000,0)*(1-EXACT(M165,Lookups!$A$62))*(1-EXACT(M165,Lookups!$A$63))</f>
        <v>0</v>
      </c>
      <c r="R165" s="71">
        <f t="shared" ca="1" si="64"/>
        <v>0</v>
      </c>
      <c r="S165" s="71">
        <f t="shared" ca="1" si="65"/>
        <v>0</v>
      </c>
      <c r="T165" s="71">
        <f t="shared" si="66"/>
        <v>0</v>
      </c>
      <c r="U165" s="356">
        <f t="shared" ca="1" si="67"/>
        <v>0</v>
      </c>
      <c r="V165" s="356">
        <f t="shared" ca="1" si="68"/>
        <v>0</v>
      </c>
      <c r="W165" s="356">
        <f t="shared" si="69"/>
        <v>0</v>
      </c>
      <c r="X165" s="356">
        <f t="shared" si="70"/>
        <v>0</v>
      </c>
      <c r="Y165" s="72">
        <f>IF(AV165&gt;0,"NEEDED",IFERROR(IF('Project Summary'!$C$11="NH",(VLOOKUP(AH165,Lighting_All,6,0)+AO165),(VLOOKUP(AH165,Lighting_All,4,0)+AO165)),0)*H165)</f>
        <v>0</v>
      </c>
      <c r="Z165" s="261" t="str">
        <f t="shared" ca="1" si="71"/>
        <v/>
      </c>
      <c r="AA165" s="73">
        <f t="shared" ca="1" si="56"/>
        <v>0</v>
      </c>
      <c r="AC165" s="28" t="str">
        <f ca="1">IFERROR(OFFSET(INDEX(INDIRECT(VLOOKUP($C165,Lighting_Type_Exist_lu,2,0)),MATCH(Lighting!$D165,INDIRECT(VLOOKUP($C165,Lighting_Type_Exist_lu,2,0)),0),1),0,1),"")</f>
        <v/>
      </c>
      <c r="AD165" s="7" t="str">
        <f ca="1">IFERROR(OFFSET(INDEX(INDIRECT(VLOOKUP($C165,Lighting_Type_Exist_lu,2,0)),MATCH(Lighting!$D165,INDIRECT(VLOOKUP($C165,Lighting_Type_Exist_lu,2,0)),0),1),0,3),"")</f>
        <v/>
      </c>
      <c r="AE165" s="40" t="str">
        <f ca="1">IFERROR(OFFSET(INDEX(INDIRECT(VLOOKUP($C165,Lighting_Type_Exist_lu,2,0)),MATCH(Lighting!$D165,INDIRECT(VLOOKUP($C165,Lighting_Type_Exist_lu,2,0)),0),1),0,4),"")</f>
        <v/>
      </c>
      <c r="AF165" s="262">
        <f t="shared" ca="1" si="72"/>
        <v>0</v>
      </c>
      <c r="AH165" s="263" t="str">
        <f>IF(J165="","",VLOOKUP(J165,SKU!E:M,3,0))</f>
        <v/>
      </c>
      <c r="AI165" s="263">
        <f>_xlfn.IFNA(IF('Project Summary'!$C$11="NH",VLOOKUP(AH165,Lighting_All,5,0),VLOOKUP(AH165,Lighting_All,3,0)),"")</f>
        <v>0</v>
      </c>
      <c r="AJ165" s="264" t="str">
        <f t="shared" si="59"/>
        <v>NA</v>
      </c>
      <c r="AK165" s="265">
        <f>IFERROR(VLOOKUP(J165,SKU!E:L,7,),0)</f>
        <v>0</v>
      </c>
      <c r="AL165" s="92" t="str">
        <f>IFERROR(IF(J165="","",(VLOOKUP(AH165,Lookups!A:G,7,0)*H165)),"")</f>
        <v/>
      </c>
      <c r="AM165" s="92">
        <f t="shared" ca="1" si="73"/>
        <v>0</v>
      </c>
      <c r="AN165" s="92">
        <f t="shared" ca="1" si="74"/>
        <v>0</v>
      </c>
      <c r="AO165" s="92">
        <f>(1-EXACT(G165,M165))*IFERROR(IF('Project Summary'!$C$11="NH",VLOOKUP(M165,Lighting_All,6,0),VLOOKUP(M165,Lighting_All,4,0)),0)*(Q165&gt;0)*(1-EXACT(M165,Lookups!$A$62))*(1-EXACT(M165,Lookups!$A$63))</f>
        <v>0</v>
      </c>
      <c r="AP165" s="92">
        <f t="shared" si="60"/>
        <v>0</v>
      </c>
      <c r="AQ165" s="92" t="str">
        <f t="shared" ca="1" si="75"/>
        <v/>
      </c>
      <c r="AR165" s="92" t="str">
        <f ca="1">_xlfn.IFNA(VLOOKUP(AQ165,Recycling!$S$10:$T$35,2,0),"")</f>
        <v/>
      </c>
      <c r="AS165" s="266">
        <f t="shared" si="76"/>
        <v>0</v>
      </c>
      <c r="AT165" s="92">
        <f t="shared" si="77"/>
        <v>0</v>
      </c>
      <c r="AU165" s="92">
        <f>EXACT(G165,"None")*OR(EXACT(M165,Lookups!$A$62),EXACT(M165,Lookups!$A$63))</f>
        <v>0</v>
      </c>
      <c r="AV165" s="267">
        <f t="shared" si="78"/>
        <v>0</v>
      </c>
      <c r="AW165" s="267">
        <f>IFERROR(VLOOKUP(AH165,Lookups!A:B,2,0),0)</f>
        <v>0</v>
      </c>
      <c r="AX165" s="267">
        <f t="shared" si="79"/>
        <v>0</v>
      </c>
      <c r="AY165" s="92">
        <f t="shared" ca="1" si="80"/>
        <v>0</v>
      </c>
      <c r="AZ165" s="92">
        <f t="shared" si="61"/>
        <v>0</v>
      </c>
      <c r="BA165" s="92">
        <f t="shared" si="81"/>
        <v>0.504</v>
      </c>
      <c r="BB165" s="92">
        <f t="shared" si="82"/>
        <v>0.38900000000000001</v>
      </c>
      <c r="BC165" s="92">
        <v>0.13800000000000001</v>
      </c>
      <c r="BD165" s="92">
        <v>0.13400000000000001</v>
      </c>
      <c r="BE165" s="92">
        <f t="shared" si="62"/>
        <v>0</v>
      </c>
      <c r="BF165" s="92">
        <f t="shared" si="83"/>
        <v>0</v>
      </c>
    </row>
    <row r="166" spans="1:58" x14ac:dyDescent="0.35">
      <c r="A166" s="26"/>
      <c r="B166" s="76"/>
      <c r="C166" s="59"/>
      <c r="D166" s="468"/>
      <c r="E166" s="469"/>
      <c r="F166" s="237" t="str">
        <f ca="1">IFERROR(OFFSET(INDEX(INDIRECT(VLOOKUP($C166,Lighting_Type_Exist_lu,2,0)),MATCH(Lighting!$D166,INDIRECT(VLOOKUP($C166,Lighting_Type_Exist_lu,2,0)),0),1),0,2),"")</f>
        <v/>
      </c>
      <c r="G166" s="61" t="s">
        <v>84</v>
      </c>
      <c r="H166" s="74"/>
      <c r="I166" s="238" t="str">
        <f>IF(J166="","",VLOOKUP(J166,SKU!E:M,9,0))</f>
        <v/>
      </c>
      <c r="J166" s="64"/>
      <c r="K166" s="260" t="str">
        <f>IF(J166="","",VLOOKUP(J166,SKU!E:M,2,0))</f>
        <v/>
      </c>
      <c r="L166" s="239" t="str">
        <f>IF(J166="","",VLOOKUP(J166,SKU!E:M,6,0))</f>
        <v/>
      </c>
      <c r="M166" s="135" t="s">
        <v>84</v>
      </c>
      <c r="N166" s="28">
        <f t="shared" si="57"/>
        <v>0</v>
      </c>
      <c r="O166" s="20">
        <f t="shared" si="58"/>
        <v>0</v>
      </c>
      <c r="P166" s="71">
        <f t="shared" ca="1" si="63"/>
        <v>0</v>
      </c>
      <c r="Q166" s="71">
        <f>IFERROR((($H166*$L166*$N166)-($H166*$L166*$O166))/1000,0)*(1-EXACT(M166,Lookups!$A$62))*(1-EXACT(M166,Lookups!$A$63))</f>
        <v>0</v>
      </c>
      <c r="R166" s="71">
        <f t="shared" ca="1" si="64"/>
        <v>0</v>
      </c>
      <c r="S166" s="71">
        <f t="shared" ca="1" si="65"/>
        <v>0</v>
      </c>
      <c r="T166" s="71">
        <f t="shared" si="66"/>
        <v>0</v>
      </c>
      <c r="U166" s="356">
        <f t="shared" ca="1" si="67"/>
        <v>0</v>
      </c>
      <c r="V166" s="356">
        <f t="shared" ca="1" si="68"/>
        <v>0</v>
      </c>
      <c r="W166" s="356">
        <f t="shared" si="69"/>
        <v>0</v>
      </c>
      <c r="X166" s="356">
        <f t="shared" si="70"/>
        <v>0</v>
      </c>
      <c r="Y166" s="72">
        <f>IF(AV166&gt;0,"NEEDED",IFERROR(IF('Project Summary'!$C$11="NH",(VLOOKUP(AH166,Lighting_All,6,0)+AO166),(VLOOKUP(AH166,Lighting_All,4,0)+AO166)),0)*H166)</f>
        <v>0</v>
      </c>
      <c r="Z166" s="261" t="str">
        <f t="shared" ca="1" si="71"/>
        <v/>
      </c>
      <c r="AA166" s="73">
        <f t="shared" ca="1" si="56"/>
        <v>0</v>
      </c>
      <c r="AC166" s="28" t="str">
        <f ca="1">IFERROR(OFFSET(INDEX(INDIRECT(VLOOKUP($C166,Lighting_Type_Exist_lu,2,0)),MATCH(Lighting!$D166,INDIRECT(VLOOKUP($C166,Lighting_Type_Exist_lu,2,0)),0),1),0,1),"")</f>
        <v/>
      </c>
      <c r="AD166" s="7" t="str">
        <f ca="1">IFERROR(OFFSET(INDEX(INDIRECT(VLOOKUP($C166,Lighting_Type_Exist_lu,2,0)),MATCH(Lighting!$D166,INDIRECT(VLOOKUP($C166,Lighting_Type_Exist_lu,2,0)),0),1),0,3),"")</f>
        <v/>
      </c>
      <c r="AE166" s="40" t="str">
        <f ca="1">IFERROR(OFFSET(INDEX(INDIRECT(VLOOKUP($C166,Lighting_Type_Exist_lu,2,0)),MATCH(Lighting!$D166,INDIRECT(VLOOKUP($C166,Lighting_Type_Exist_lu,2,0)),0),1),0,4),"")</f>
        <v/>
      </c>
      <c r="AF166" s="262">
        <f t="shared" ca="1" si="72"/>
        <v>0</v>
      </c>
      <c r="AH166" s="263" t="str">
        <f>IF(J166="","",VLOOKUP(J166,SKU!E:M,3,0))</f>
        <v/>
      </c>
      <c r="AI166" s="263">
        <f>_xlfn.IFNA(IF('Project Summary'!$C$11="NH",VLOOKUP(AH166,Lighting_All,5,0),VLOOKUP(AH166,Lighting_All,3,0)),"")</f>
        <v>0</v>
      </c>
      <c r="AJ166" s="264" t="str">
        <f t="shared" si="59"/>
        <v>NA</v>
      </c>
      <c r="AK166" s="265">
        <f>IFERROR(VLOOKUP(J166,SKU!E:L,7,),0)</f>
        <v>0</v>
      </c>
      <c r="AL166" s="92" t="str">
        <f>IFERROR(IF(J166="","",(VLOOKUP(AH166,Lookups!A:G,7,0)*H166)),"")</f>
        <v/>
      </c>
      <c r="AM166" s="92">
        <f t="shared" ca="1" si="73"/>
        <v>0</v>
      </c>
      <c r="AN166" s="92">
        <f t="shared" ca="1" si="74"/>
        <v>0</v>
      </c>
      <c r="AO166" s="92">
        <f>(1-EXACT(G166,M166))*IFERROR(IF('Project Summary'!$C$11="NH",VLOOKUP(M166,Lighting_All,6,0),VLOOKUP(M166,Lighting_All,4,0)),0)*(Q166&gt;0)*(1-EXACT(M166,Lookups!$A$62))*(1-EXACT(M166,Lookups!$A$63))</f>
        <v>0</v>
      </c>
      <c r="AP166" s="92">
        <f t="shared" si="60"/>
        <v>0</v>
      </c>
      <c r="AQ166" s="92" t="str">
        <f t="shared" ca="1" si="75"/>
        <v/>
      </c>
      <c r="AR166" s="92" t="str">
        <f ca="1">_xlfn.IFNA(VLOOKUP(AQ166,Recycling!$S$10:$T$35,2,0),"")</f>
        <v/>
      </c>
      <c r="AS166" s="266">
        <f t="shared" si="76"/>
        <v>0</v>
      </c>
      <c r="AT166" s="92">
        <f t="shared" si="77"/>
        <v>0</v>
      </c>
      <c r="AU166" s="92">
        <f>EXACT(G166,"None")*OR(EXACT(M166,Lookups!$A$62),EXACT(M166,Lookups!$A$63))</f>
        <v>0</v>
      </c>
      <c r="AV166" s="267">
        <f t="shared" si="78"/>
        <v>0</v>
      </c>
      <c r="AW166" s="267">
        <f>IFERROR(VLOOKUP(AH166,Lookups!A:B,2,0),0)</f>
        <v>0</v>
      </c>
      <c r="AX166" s="267">
        <f t="shared" si="79"/>
        <v>0</v>
      </c>
      <c r="AY166" s="92">
        <f t="shared" ca="1" si="80"/>
        <v>0</v>
      </c>
      <c r="AZ166" s="92">
        <f t="shared" si="61"/>
        <v>0</v>
      </c>
      <c r="BA166" s="92">
        <f t="shared" si="81"/>
        <v>0.504</v>
      </c>
      <c r="BB166" s="92">
        <f t="shared" si="82"/>
        <v>0.38900000000000001</v>
      </c>
      <c r="BC166" s="92">
        <v>0.13800000000000001</v>
      </c>
      <c r="BD166" s="92">
        <v>0.13400000000000001</v>
      </c>
      <c r="BE166" s="92">
        <f t="shared" si="62"/>
        <v>0</v>
      </c>
      <c r="BF166" s="92">
        <f t="shared" si="83"/>
        <v>0</v>
      </c>
    </row>
    <row r="167" spans="1:58" x14ac:dyDescent="0.35">
      <c r="A167" s="26"/>
      <c r="B167" s="76"/>
      <c r="C167" s="59"/>
      <c r="D167" s="468"/>
      <c r="E167" s="469"/>
      <c r="F167" s="237" t="str">
        <f ca="1">IFERROR(OFFSET(INDEX(INDIRECT(VLOOKUP($C167,Lighting_Type_Exist_lu,2,0)),MATCH(Lighting!$D167,INDIRECT(VLOOKUP($C167,Lighting_Type_Exist_lu,2,0)),0),1),0,2),"")</f>
        <v/>
      </c>
      <c r="G167" s="61" t="s">
        <v>84</v>
      </c>
      <c r="H167" s="74"/>
      <c r="I167" s="238" t="str">
        <f>IF(J167="","",VLOOKUP(J167,SKU!E:M,9,0))</f>
        <v/>
      </c>
      <c r="J167" s="64"/>
      <c r="K167" s="260" t="str">
        <f>IF(J167="","",VLOOKUP(J167,SKU!E:M,2,0))</f>
        <v/>
      </c>
      <c r="L167" s="239" t="str">
        <f>IF(J167="","",VLOOKUP(J167,SKU!E:M,6,0))</f>
        <v/>
      </c>
      <c r="M167" s="135" t="s">
        <v>84</v>
      </c>
      <c r="N167" s="28">
        <f t="shared" si="57"/>
        <v>0</v>
      </c>
      <c r="O167" s="20">
        <f t="shared" si="58"/>
        <v>0</v>
      </c>
      <c r="P167" s="71">
        <f t="shared" ca="1" si="63"/>
        <v>0</v>
      </c>
      <c r="Q167" s="71">
        <f>IFERROR((($H167*$L167*$N167)-($H167*$L167*$O167))/1000,0)*(1-EXACT(M167,Lookups!$A$62))*(1-EXACT(M167,Lookups!$A$63))</f>
        <v>0</v>
      </c>
      <c r="R167" s="71">
        <f t="shared" ca="1" si="64"/>
        <v>0</v>
      </c>
      <c r="S167" s="71">
        <f t="shared" ca="1" si="65"/>
        <v>0</v>
      </c>
      <c r="T167" s="71">
        <f t="shared" si="66"/>
        <v>0</v>
      </c>
      <c r="U167" s="356">
        <f t="shared" ca="1" si="67"/>
        <v>0</v>
      </c>
      <c r="V167" s="356">
        <f t="shared" ca="1" si="68"/>
        <v>0</v>
      </c>
      <c r="W167" s="356">
        <f t="shared" si="69"/>
        <v>0</v>
      </c>
      <c r="X167" s="356">
        <f t="shared" si="70"/>
        <v>0</v>
      </c>
      <c r="Y167" s="72">
        <f>IF(AV167&gt;0,"NEEDED",IFERROR(IF('Project Summary'!$C$11="NH",(VLOOKUP(AH167,Lighting_All,6,0)+AO167),(VLOOKUP(AH167,Lighting_All,4,0)+AO167)),0)*H167)</f>
        <v>0</v>
      </c>
      <c r="Z167" s="261" t="str">
        <f t="shared" ca="1" si="71"/>
        <v/>
      </c>
      <c r="AA167" s="73">
        <f t="shared" ca="1" si="56"/>
        <v>0</v>
      </c>
      <c r="AC167" s="28" t="str">
        <f ca="1">IFERROR(OFFSET(INDEX(INDIRECT(VLOOKUP($C167,Lighting_Type_Exist_lu,2,0)),MATCH(Lighting!$D167,INDIRECT(VLOOKUP($C167,Lighting_Type_Exist_lu,2,0)),0),1),0,1),"")</f>
        <v/>
      </c>
      <c r="AD167" s="7" t="str">
        <f ca="1">IFERROR(OFFSET(INDEX(INDIRECT(VLOOKUP($C167,Lighting_Type_Exist_lu,2,0)),MATCH(Lighting!$D167,INDIRECT(VLOOKUP($C167,Lighting_Type_Exist_lu,2,0)),0),1),0,3),"")</f>
        <v/>
      </c>
      <c r="AE167" s="40" t="str">
        <f ca="1">IFERROR(OFFSET(INDEX(INDIRECT(VLOOKUP($C167,Lighting_Type_Exist_lu,2,0)),MATCH(Lighting!$D167,INDIRECT(VLOOKUP($C167,Lighting_Type_Exist_lu,2,0)),0),1),0,4),"")</f>
        <v/>
      </c>
      <c r="AF167" s="262">
        <f t="shared" ca="1" si="72"/>
        <v>0</v>
      </c>
      <c r="AH167" s="263" t="str">
        <f>IF(J167="","",VLOOKUP(J167,SKU!E:M,3,0))</f>
        <v/>
      </c>
      <c r="AI167" s="263">
        <f>_xlfn.IFNA(IF('Project Summary'!$C$11="NH",VLOOKUP(AH167,Lighting_All,5,0),VLOOKUP(AH167,Lighting_All,3,0)),"")</f>
        <v>0</v>
      </c>
      <c r="AJ167" s="264" t="str">
        <f t="shared" si="59"/>
        <v>NA</v>
      </c>
      <c r="AK167" s="265">
        <f>IFERROR(VLOOKUP(J167,SKU!E:L,7,),0)</f>
        <v>0</v>
      </c>
      <c r="AL167" s="92" t="str">
        <f>IFERROR(IF(J167="","",(VLOOKUP(AH167,Lookups!A:G,7,0)*H167)),"")</f>
        <v/>
      </c>
      <c r="AM167" s="92">
        <f t="shared" ca="1" si="73"/>
        <v>0</v>
      </c>
      <c r="AN167" s="92">
        <f t="shared" ca="1" si="74"/>
        <v>0</v>
      </c>
      <c r="AO167" s="92">
        <f>(1-EXACT(G167,M167))*IFERROR(IF('Project Summary'!$C$11="NH",VLOOKUP(M167,Lighting_All,6,0),VLOOKUP(M167,Lighting_All,4,0)),0)*(Q167&gt;0)*(1-EXACT(M167,Lookups!$A$62))*(1-EXACT(M167,Lookups!$A$63))</f>
        <v>0</v>
      </c>
      <c r="AP167" s="92">
        <f t="shared" si="60"/>
        <v>0</v>
      </c>
      <c r="AQ167" s="92" t="str">
        <f t="shared" ca="1" si="75"/>
        <v/>
      </c>
      <c r="AR167" s="92" t="str">
        <f ca="1">_xlfn.IFNA(VLOOKUP(AQ167,Recycling!$S$10:$T$35,2,0),"")</f>
        <v/>
      </c>
      <c r="AS167" s="266">
        <f t="shared" si="76"/>
        <v>0</v>
      </c>
      <c r="AT167" s="92">
        <f t="shared" si="77"/>
        <v>0</v>
      </c>
      <c r="AU167" s="92">
        <f>EXACT(G167,"None")*OR(EXACT(M167,Lookups!$A$62),EXACT(M167,Lookups!$A$63))</f>
        <v>0</v>
      </c>
      <c r="AV167" s="267">
        <f t="shared" si="78"/>
        <v>0</v>
      </c>
      <c r="AW167" s="267">
        <f>IFERROR(VLOOKUP(AH167,Lookups!A:B,2,0),0)</f>
        <v>0</v>
      </c>
      <c r="AX167" s="267">
        <f t="shared" si="79"/>
        <v>0</v>
      </c>
      <c r="AY167" s="92">
        <f t="shared" ca="1" si="80"/>
        <v>0</v>
      </c>
      <c r="AZ167" s="92">
        <f t="shared" si="61"/>
        <v>0</v>
      </c>
      <c r="BA167" s="92">
        <f t="shared" si="81"/>
        <v>0.504</v>
      </c>
      <c r="BB167" s="92">
        <f t="shared" si="82"/>
        <v>0.38900000000000001</v>
      </c>
      <c r="BC167" s="92">
        <v>0.13800000000000001</v>
      </c>
      <c r="BD167" s="92">
        <v>0.13400000000000001</v>
      </c>
      <c r="BE167" s="92">
        <f t="shared" si="62"/>
        <v>0</v>
      </c>
      <c r="BF167" s="92">
        <f t="shared" si="83"/>
        <v>0</v>
      </c>
    </row>
    <row r="168" spans="1:58" x14ac:dyDescent="0.35">
      <c r="A168" s="26"/>
      <c r="B168" s="76"/>
      <c r="C168" s="59"/>
      <c r="D168" s="468"/>
      <c r="E168" s="469"/>
      <c r="F168" s="237" t="str">
        <f ca="1">IFERROR(OFFSET(INDEX(INDIRECT(VLOOKUP($C168,Lighting_Type_Exist_lu,2,0)),MATCH(Lighting!$D168,INDIRECT(VLOOKUP($C168,Lighting_Type_Exist_lu,2,0)),0),1),0,2),"")</f>
        <v/>
      </c>
      <c r="G168" s="61" t="s">
        <v>84</v>
      </c>
      <c r="H168" s="74"/>
      <c r="I168" s="238" t="str">
        <f>IF(J168="","",VLOOKUP(J168,SKU!E:M,9,0))</f>
        <v/>
      </c>
      <c r="J168" s="64"/>
      <c r="K168" s="260" t="str">
        <f>IF(J168="","",VLOOKUP(J168,SKU!E:M,2,0))</f>
        <v/>
      </c>
      <c r="L168" s="239" t="str">
        <f>IF(J168="","",VLOOKUP(J168,SKU!E:M,6,0))</f>
        <v/>
      </c>
      <c r="M168" s="135" t="s">
        <v>84</v>
      </c>
      <c r="N168" s="28">
        <f t="shared" si="57"/>
        <v>0</v>
      </c>
      <c r="O168" s="20">
        <f t="shared" si="58"/>
        <v>0</v>
      </c>
      <c r="P168" s="71">
        <f t="shared" ca="1" si="63"/>
        <v>0</v>
      </c>
      <c r="Q168" s="71">
        <f>IFERROR((($H168*$L168*$N168)-($H168*$L168*$O168))/1000,0)*(1-EXACT(M168,Lookups!$A$62))*(1-EXACT(M168,Lookups!$A$63))</f>
        <v>0</v>
      </c>
      <c r="R168" s="71">
        <f t="shared" ca="1" si="64"/>
        <v>0</v>
      </c>
      <c r="S168" s="71">
        <f t="shared" ca="1" si="65"/>
        <v>0</v>
      </c>
      <c r="T168" s="71">
        <f t="shared" si="66"/>
        <v>0</v>
      </c>
      <c r="U168" s="356">
        <f t="shared" ca="1" si="67"/>
        <v>0</v>
      </c>
      <c r="V168" s="356">
        <f t="shared" ca="1" si="68"/>
        <v>0</v>
      </c>
      <c r="W168" s="356">
        <f t="shared" si="69"/>
        <v>0</v>
      </c>
      <c r="X168" s="356">
        <f t="shared" si="70"/>
        <v>0</v>
      </c>
      <c r="Y168" s="72">
        <f>IF(AV168&gt;0,"NEEDED",IFERROR(IF('Project Summary'!$C$11="NH",(VLOOKUP(AH168,Lighting_All,6,0)+AO168),(VLOOKUP(AH168,Lighting_All,4,0)+AO168)),0)*H168)</f>
        <v>0</v>
      </c>
      <c r="Z168" s="261" t="str">
        <f t="shared" ca="1" si="71"/>
        <v/>
      </c>
      <c r="AA168" s="73">
        <f t="shared" ca="1" si="56"/>
        <v>0</v>
      </c>
      <c r="AC168" s="28" t="str">
        <f ca="1">IFERROR(OFFSET(INDEX(INDIRECT(VLOOKUP($C168,Lighting_Type_Exist_lu,2,0)),MATCH(Lighting!$D168,INDIRECT(VLOOKUP($C168,Lighting_Type_Exist_lu,2,0)),0),1),0,1),"")</f>
        <v/>
      </c>
      <c r="AD168" s="7" t="str">
        <f ca="1">IFERROR(OFFSET(INDEX(INDIRECT(VLOOKUP($C168,Lighting_Type_Exist_lu,2,0)),MATCH(Lighting!$D168,INDIRECT(VLOOKUP($C168,Lighting_Type_Exist_lu,2,0)),0),1),0,3),"")</f>
        <v/>
      </c>
      <c r="AE168" s="40" t="str">
        <f ca="1">IFERROR(OFFSET(INDEX(INDIRECT(VLOOKUP($C168,Lighting_Type_Exist_lu,2,0)),MATCH(Lighting!$D168,INDIRECT(VLOOKUP($C168,Lighting_Type_Exist_lu,2,0)),0),1),0,4),"")</f>
        <v/>
      </c>
      <c r="AF168" s="262">
        <f t="shared" ca="1" si="72"/>
        <v>0</v>
      </c>
      <c r="AH168" s="263" t="str">
        <f>IF(J168="","",VLOOKUP(J168,SKU!E:M,3,0))</f>
        <v/>
      </c>
      <c r="AI168" s="263">
        <f>_xlfn.IFNA(IF('Project Summary'!$C$11="NH",VLOOKUP(AH168,Lighting_All,5,0),VLOOKUP(AH168,Lighting_All,3,0)),"")</f>
        <v>0</v>
      </c>
      <c r="AJ168" s="264" t="str">
        <f t="shared" si="59"/>
        <v>NA</v>
      </c>
      <c r="AK168" s="265">
        <f>IFERROR(VLOOKUP(J168,SKU!E:L,7,),0)</f>
        <v>0</v>
      </c>
      <c r="AL168" s="92" t="str">
        <f>IFERROR(IF(J168="","",(VLOOKUP(AH168,Lookups!A:G,7,0)*H168)),"")</f>
        <v/>
      </c>
      <c r="AM168" s="92">
        <f t="shared" ca="1" si="73"/>
        <v>0</v>
      </c>
      <c r="AN168" s="92">
        <f t="shared" ca="1" si="74"/>
        <v>0</v>
      </c>
      <c r="AO168" s="92">
        <f>(1-EXACT(G168,M168))*IFERROR(IF('Project Summary'!$C$11="NH",VLOOKUP(M168,Lighting_All,6,0),VLOOKUP(M168,Lighting_All,4,0)),0)*(Q168&gt;0)*(1-EXACT(M168,Lookups!$A$62))*(1-EXACT(M168,Lookups!$A$63))</f>
        <v>0</v>
      </c>
      <c r="AP168" s="92">
        <f t="shared" si="60"/>
        <v>0</v>
      </c>
      <c r="AQ168" s="92" t="str">
        <f t="shared" ca="1" si="75"/>
        <v/>
      </c>
      <c r="AR168" s="92" t="str">
        <f ca="1">_xlfn.IFNA(VLOOKUP(AQ168,Recycling!$S$10:$T$35,2,0),"")</f>
        <v/>
      </c>
      <c r="AS168" s="266">
        <f t="shared" si="76"/>
        <v>0</v>
      </c>
      <c r="AT168" s="92">
        <f t="shared" si="77"/>
        <v>0</v>
      </c>
      <c r="AU168" s="92">
        <f>EXACT(G168,"None")*OR(EXACT(M168,Lookups!$A$62),EXACT(M168,Lookups!$A$63))</f>
        <v>0</v>
      </c>
      <c r="AV168" s="267">
        <f t="shared" si="78"/>
        <v>0</v>
      </c>
      <c r="AW168" s="267">
        <f>IFERROR(VLOOKUP(AH168,Lookups!A:B,2,0),0)</f>
        <v>0</v>
      </c>
      <c r="AX168" s="267">
        <f t="shared" si="79"/>
        <v>0</v>
      </c>
      <c r="AY168" s="92">
        <f t="shared" ca="1" si="80"/>
        <v>0</v>
      </c>
      <c r="AZ168" s="92">
        <f t="shared" si="61"/>
        <v>0</v>
      </c>
      <c r="BA168" s="92">
        <f t="shared" si="81"/>
        <v>0.504</v>
      </c>
      <c r="BB168" s="92">
        <f t="shared" si="82"/>
        <v>0.38900000000000001</v>
      </c>
      <c r="BC168" s="92">
        <v>0.13800000000000001</v>
      </c>
      <c r="BD168" s="92">
        <v>0.13400000000000001</v>
      </c>
      <c r="BE168" s="92">
        <f t="shared" si="62"/>
        <v>0</v>
      </c>
      <c r="BF168" s="92">
        <f t="shared" si="83"/>
        <v>0</v>
      </c>
    </row>
    <row r="169" spans="1:58" x14ac:dyDescent="0.35">
      <c r="A169" s="26"/>
      <c r="B169" s="76"/>
      <c r="C169" s="59"/>
      <c r="D169" s="468"/>
      <c r="E169" s="469"/>
      <c r="F169" s="237" t="str">
        <f ca="1">IFERROR(OFFSET(INDEX(INDIRECT(VLOOKUP($C169,Lighting_Type_Exist_lu,2,0)),MATCH(Lighting!$D169,INDIRECT(VLOOKUP($C169,Lighting_Type_Exist_lu,2,0)),0),1),0,2),"")</f>
        <v/>
      </c>
      <c r="G169" s="61" t="s">
        <v>84</v>
      </c>
      <c r="H169" s="74"/>
      <c r="I169" s="238" t="str">
        <f>IF(J169="","",VLOOKUP(J169,SKU!E:M,9,0))</f>
        <v/>
      </c>
      <c r="J169" s="64"/>
      <c r="K169" s="260" t="str">
        <f>IF(J169="","",VLOOKUP(J169,SKU!E:M,2,0))</f>
        <v/>
      </c>
      <c r="L169" s="239" t="str">
        <f>IF(J169="","",VLOOKUP(J169,SKU!E:M,6,0))</f>
        <v/>
      </c>
      <c r="M169" s="135" t="s">
        <v>84</v>
      </c>
      <c r="N169" s="28">
        <f t="shared" si="57"/>
        <v>0</v>
      </c>
      <c r="O169" s="20">
        <f t="shared" si="58"/>
        <v>0</v>
      </c>
      <c r="P169" s="71">
        <f t="shared" ca="1" si="63"/>
        <v>0</v>
      </c>
      <c r="Q169" s="71">
        <f>IFERROR((($H169*$L169*$N169)-($H169*$L169*$O169))/1000,0)*(1-EXACT(M169,Lookups!$A$62))*(1-EXACT(M169,Lookups!$A$63))</f>
        <v>0</v>
      </c>
      <c r="R169" s="71">
        <f t="shared" ca="1" si="64"/>
        <v>0</v>
      </c>
      <c r="S169" s="71">
        <f t="shared" ca="1" si="65"/>
        <v>0</v>
      </c>
      <c r="T169" s="71">
        <f t="shared" si="66"/>
        <v>0</v>
      </c>
      <c r="U169" s="356">
        <f t="shared" ca="1" si="67"/>
        <v>0</v>
      </c>
      <c r="V169" s="356">
        <f t="shared" ca="1" si="68"/>
        <v>0</v>
      </c>
      <c r="W169" s="356">
        <f t="shared" si="69"/>
        <v>0</v>
      </c>
      <c r="X169" s="356">
        <f t="shared" si="70"/>
        <v>0</v>
      </c>
      <c r="Y169" s="72">
        <f>IF(AV169&gt;0,"NEEDED",IFERROR(IF('Project Summary'!$C$11="NH",(VLOOKUP(AH169,Lighting_All,6,0)+AO169),(VLOOKUP(AH169,Lighting_All,4,0)+AO169)),0)*H169)</f>
        <v>0</v>
      </c>
      <c r="Z169" s="261" t="str">
        <f t="shared" ca="1" si="71"/>
        <v/>
      </c>
      <c r="AA169" s="73">
        <f t="shared" ca="1" si="56"/>
        <v>0</v>
      </c>
      <c r="AC169" s="28" t="str">
        <f ca="1">IFERROR(OFFSET(INDEX(INDIRECT(VLOOKUP($C169,Lighting_Type_Exist_lu,2,0)),MATCH(Lighting!$D169,INDIRECT(VLOOKUP($C169,Lighting_Type_Exist_lu,2,0)),0),1),0,1),"")</f>
        <v/>
      </c>
      <c r="AD169" s="7" t="str">
        <f ca="1">IFERROR(OFFSET(INDEX(INDIRECT(VLOOKUP($C169,Lighting_Type_Exist_lu,2,0)),MATCH(Lighting!$D169,INDIRECT(VLOOKUP($C169,Lighting_Type_Exist_lu,2,0)),0),1),0,3),"")</f>
        <v/>
      </c>
      <c r="AE169" s="40" t="str">
        <f ca="1">IFERROR(OFFSET(INDEX(INDIRECT(VLOOKUP($C169,Lighting_Type_Exist_lu,2,0)),MATCH(Lighting!$D169,INDIRECT(VLOOKUP($C169,Lighting_Type_Exist_lu,2,0)),0),1),0,4),"")</f>
        <v/>
      </c>
      <c r="AF169" s="262">
        <f t="shared" ca="1" si="72"/>
        <v>0</v>
      </c>
      <c r="AH169" s="263" t="str">
        <f>IF(J169="","",VLOOKUP(J169,SKU!E:M,3,0))</f>
        <v/>
      </c>
      <c r="AI169" s="263">
        <f>_xlfn.IFNA(IF('Project Summary'!$C$11="NH",VLOOKUP(AH169,Lighting_All,5,0),VLOOKUP(AH169,Lighting_All,3,0)),"")</f>
        <v>0</v>
      </c>
      <c r="AJ169" s="264" t="str">
        <f t="shared" si="59"/>
        <v>NA</v>
      </c>
      <c r="AK169" s="265">
        <f>IFERROR(VLOOKUP(J169,SKU!E:L,7,),0)</f>
        <v>0</v>
      </c>
      <c r="AL169" s="92" t="str">
        <f>IFERROR(IF(J169="","",(VLOOKUP(AH169,Lookups!A:G,7,0)*H169)),"")</f>
        <v/>
      </c>
      <c r="AM169" s="92">
        <f t="shared" ca="1" si="73"/>
        <v>0</v>
      </c>
      <c r="AN169" s="92">
        <f t="shared" ca="1" si="74"/>
        <v>0</v>
      </c>
      <c r="AO169" s="92">
        <f>(1-EXACT(G169,M169))*IFERROR(IF('Project Summary'!$C$11="NH",VLOOKUP(M169,Lighting_All,6,0),VLOOKUP(M169,Lighting_All,4,0)),0)*(Q169&gt;0)*(1-EXACT(M169,Lookups!$A$62))*(1-EXACT(M169,Lookups!$A$63))</f>
        <v>0</v>
      </c>
      <c r="AP169" s="92">
        <f t="shared" si="60"/>
        <v>0</v>
      </c>
      <c r="AQ169" s="92" t="str">
        <f t="shared" ca="1" si="75"/>
        <v/>
      </c>
      <c r="AR169" s="92" t="str">
        <f ca="1">_xlfn.IFNA(VLOOKUP(AQ169,Recycling!$S$10:$T$35,2,0),"")</f>
        <v/>
      </c>
      <c r="AS169" s="266">
        <f t="shared" si="76"/>
        <v>0</v>
      </c>
      <c r="AT169" s="92">
        <f t="shared" si="77"/>
        <v>0</v>
      </c>
      <c r="AU169" s="92">
        <f>EXACT(G169,"None")*OR(EXACT(M169,Lookups!$A$62),EXACT(M169,Lookups!$A$63))</f>
        <v>0</v>
      </c>
      <c r="AV169" s="267">
        <f t="shared" si="78"/>
        <v>0</v>
      </c>
      <c r="AW169" s="267">
        <f>IFERROR(VLOOKUP(AH169,Lookups!A:B,2,0),0)</f>
        <v>0</v>
      </c>
      <c r="AX169" s="267">
        <f t="shared" si="79"/>
        <v>0</v>
      </c>
      <c r="AY169" s="92">
        <f t="shared" ca="1" si="80"/>
        <v>0</v>
      </c>
      <c r="AZ169" s="92">
        <f t="shared" si="61"/>
        <v>0</v>
      </c>
      <c r="BA169" s="92">
        <f t="shared" si="81"/>
        <v>0.504</v>
      </c>
      <c r="BB169" s="92">
        <f t="shared" si="82"/>
        <v>0.38900000000000001</v>
      </c>
      <c r="BC169" s="92">
        <v>0.13800000000000001</v>
      </c>
      <c r="BD169" s="92">
        <v>0.13400000000000001</v>
      </c>
      <c r="BE169" s="92">
        <f t="shared" si="62"/>
        <v>0</v>
      </c>
      <c r="BF169" s="92">
        <f t="shared" si="83"/>
        <v>0</v>
      </c>
    </row>
    <row r="170" spans="1:58" x14ac:dyDescent="0.35">
      <c r="A170" s="26"/>
      <c r="B170" s="76"/>
      <c r="C170" s="59"/>
      <c r="D170" s="468"/>
      <c r="E170" s="469"/>
      <c r="F170" s="237" t="str">
        <f ca="1">IFERROR(OFFSET(INDEX(INDIRECT(VLOOKUP($C170,Lighting_Type_Exist_lu,2,0)),MATCH(Lighting!$D170,INDIRECT(VLOOKUP($C170,Lighting_Type_Exist_lu,2,0)),0),1),0,2),"")</f>
        <v/>
      </c>
      <c r="G170" s="61" t="s">
        <v>84</v>
      </c>
      <c r="H170" s="74"/>
      <c r="I170" s="238" t="str">
        <f>IF(J170="","",VLOOKUP(J170,SKU!E:M,9,0))</f>
        <v/>
      </c>
      <c r="J170" s="64"/>
      <c r="K170" s="260" t="str">
        <f>IF(J170="","",VLOOKUP(J170,SKU!E:M,2,0))</f>
        <v/>
      </c>
      <c r="L170" s="239" t="str">
        <f>IF(J170="","",VLOOKUP(J170,SKU!E:M,6,0))</f>
        <v/>
      </c>
      <c r="M170" s="135" t="s">
        <v>84</v>
      </c>
      <c r="N170" s="28">
        <f t="shared" si="57"/>
        <v>0</v>
      </c>
      <c r="O170" s="20">
        <f t="shared" si="58"/>
        <v>0</v>
      </c>
      <c r="P170" s="71">
        <f t="shared" ca="1" si="63"/>
        <v>0</v>
      </c>
      <c r="Q170" s="71">
        <f>IFERROR((($H170*$L170*$N170)-($H170*$L170*$O170))/1000,0)*(1-EXACT(M170,Lookups!$A$62))*(1-EXACT(M170,Lookups!$A$63))</f>
        <v>0</v>
      </c>
      <c r="R170" s="71">
        <f t="shared" ca="1" si="64"/>
        <v>0</v>
      </c>
      <c r="S170" s="71">
        <f t="shared" ca="1" si="65"/>
        <v>0</v>
      </c>
      <c r="T170" s="71">
        <f t="shared" si="66"/>
        <v>0</v>
      </c>
      <c r="U170" s="356">
        <f t="shared" ca="1" si="67"/>
        <v>0</v>
      </c>
      <c r="V170" s="356">
        <f t="shared" ca="1" si="68"/>
        <v>0</v>
      </c>
      <c r="W170" s="356">
        <f t="shared" si="69"/>
        <v>0</v>
      </c>
      <c r="X170" s="356">
        <f t="shared" si="70"/>
        <v>0</v>
      </c>
      <c r="Y170" s="72">
        <f>IF(AV170&gt;0,"NEEDED",IFERROR(IF('Project Summary'!$C$11="NH",(VLOOKUP(AH170,Lighting_All,6,0)+AO170),(VLOOKUP(AH170,Lighting_All,4,0)+AO170)),0)*H170)</f>
        <v>0</v>
      </c>
      <c r="Z170" s="261" t="str">
        <f t="shared" ca="1" si="71"/>
        <v/>
      </c>
      <c r="AA170" s="73">
        <f t="shared" ca="1" si="56"/>
        <v>0</v>
      </c>
      <c r="AC170" s="28" t="str">
        <f ca="1">IFERROR(OFFSET(INDEX(INDIRECT(VLOOKUP($C170,Lighting_Type_Exist_lu,2,0)),MATCH(Lighting!$D170,INDIRECT(VLOOKUP($C170,Lighting_Type_Exist_lu,2,0)),0),1),0,1),"")</f>
        <v/>
      </c>
      <c r="AD170" s="7" t="str">
        <f ca="1">IFERROR(OFFSET(INDEX(INDIRECT(VLOOKUP($C170,Lighting_Type_Exist_lu,2,0)),MATCH(Lighting!$D170,INDIRECT(VLOOKUP($C170,Lighting_Type_Exist_lu,2,0)),0),1),0,3),"")</f>
        <v/>
      </c>
      <c r="AE170" s="40" t="str">
        <f ca="1">IFERROR(OFFSET(INDEX(INDIRECT(VLOOKUP($C170,Lighting_Type_Exist_lu,2,0)),MATCH(Lighting!$D170,INDIRECT(VLOOKUP($C170,Lighting_Type_Exist_lu,2,0)),0),1),0,4),"")</f>
        <v/>
      </c>
      <c r="AF170" s="262">
        <f t="shared" ca="1" si="72"/>
        <v>0</v>
      </c>
      <c r="AH170" s="263" t="str">
        <f>IF(J170="","",VLOOKUP(J170,SKU!E:M,3,0))</f>
        <v/>
      </c>
      <c r="AI170" s="263">
        <f>_xlfn.IFNA(IF('Project Summary'!$C$11="NH",VLOOKUP(AH170,Lighting_All,5,0),VLOOKUP(AH170,Lighting_All,3,0)),"")</f>
        <v>0</v>
      </c>
      <c r="AJ170" s="264" t="str">
        <f t="shared" si="59"/>
        <v>NA</v>
      </c>
      <c r="AK170" s="265">
        <f>IFERROR(VLOOKUP(J170,SKU!E:L,7,),0)</f>
        <v>0</v>
      </c>
      <c r="AL170" s="92" t="str">
        <f>IFERROR(IF(J170="","",(VLOOKUP(AH170,Lookups!A:G,7,0)*H170)),"")</f>
        <v/>
      </c>
      <c r="AM170" s="92">
        <f t="shared" ca="1" si="73"/>
        <v>0</v>
      </c>
      <c r="AN170" s="92">
        <f t="shared" ca="1" si="74"/>
        <v>0</v>
      </c>
      <c r="AO170" s="92">
        <f>(1-EXACT(G170,M170))*IFERROR(IF('Project Summary'!$C$11="NH",VLOOKUP(M170,Lighting_All,6,0),VLOOKUP(M170,Lighting_All,4,0)),0)*(Q170&gt;0)*(1-EXACT(M170,Lookups!$A$62))*(1-EXACT(M170,Lookups!$A$63))</f>
        <v>0</v>
      </c>
      <c r="AP170" s="92">
        <f t="shared" si="60"/>
        <v>0</v>
      </c>
      <c r="AQ170" s="92" t="str">
        <f t="shared" ca="1" si="75"/>
        <v/>
      </c>
      <c r="AR170" s="92" t="str">
        <f ca="1">_xlfn.IFNA(VLOOKUP(AQ170,Recycling!$S$10:$T$35,2,0),"")</f>
        <v/>
      </c>
      <c r="AS170" s="266">
        <f t="shared" si="76"/>
        <v>0</v>
      </c>
      <c r="AT170" s="92">
        <f t="shared" si="77"/>
        <v>0</v>
      </c>
      <c r="AU170" s="92">
        <f>EXACT(G170,"None")*OR(EXACT(M170,Lookups!$A$62),EXACT(M170,Lookups!$A$63))</f>
        <v>0</v>
      </c>
      <c r="AV170" s="267">
        <f t="shared" si="78"/>
        <v>0</v>
      </c>
      <c r="AW170" s="267">
        <f>IFERROR(VLOOKUP(AH170,Lookups!A:B,2,0),0)</f>
        <v>0</v>
      </c>
      <c r="AX170" s="267">
        <f t="shared" si="79"/>
        <v>0</v>
      </c>
      <c r="AY170" s="92">
        <f t="shared" ca="1" si="80"/>
        <v>0</v>
      </c>
      <c r="AZ170" s="92">
        <f t="shared" si="61"/>
        <v>0</v>
      </c>
      <c r="BA170" s="92">
        <f t="shared" si="81"/>
        <v>0.504</v>
      </c>
      <c r="BB170" s="92">
        <f t="shared" si="82"/>
        <v>0.38900000000000001</v>
      </c>
      <c r="BC170" s="92">
        <v>0.13800000000000001</v>
      </c>
      <c r="BD170" s="92">
        <v>0.13400000000000001</v>
      </c>
      <c r="BE170" s="92">
        <f t="shared" si="62"/>
        <v>0</v>
      </c>
      <c r="BF170" s="92">
        <f t="shared" si="83"/>
        <v>0</v>
      </c>
    </row>
    <row r="171" spans="1:58" x14ac:dyDescent="0.35">
      <c r="A171" s="26"/>
      <c r="B171" s="76"/>
      <c r="C171" s="59"/>
      <c r="D171" s="468"/>
      <c r="E171" s="469"/>
      <c r="F171" s="237" t="str">
        <f ca="1">IFERROR(OFFSET(INDEX(INDIRECT(VLOOKUP($C171,Lighting_Type_Exist_lu,2,0)),MATCH(Lighting!$D171,INDIRECT(VLOOKUP($C171,Lighting_Type_Exist_lu,2,0)),0),1),0,2),"")</f>
        <v/>
      </c>
      <c r="G171" s="61" t="s">
        <v>84</v>
      </c>
      <c r="H171" s="74"/>
      <c r="I171" s="238" t="str">
        <f>IF(J171="","",VLOOKUP(J171,SKU!E:M,9,0))</f>
        <v/>
      </c>
      <c r="J171" s="64"/>
      <c r="K171" s="260" t="str">
        <f>IF(J171="","",VLOOKUP(J171,SKU!E:M,2,0))</f>
        <v/>
      </c>
      <c r="L171" s="239" t="str">
        <f>IF(J171="","",VLOOKUP(J171,SKU!E:M,6,0))</f>
        <v/>
      </c>
      <c r="M171" s="135" t="s">
        <v>84</v>
      </c>
      <c r="N171" s="28">
        <f t="shared" si="57"/>
        <v>0</v>
      </c>
      <c r="O171" s="20">
        <f t="shared" si="58"/>
        <v>0</v>
      </c>
      <c r="P171" s="71">
        <f t="shared" ca="1" si="63"/>
        <v>0</v>
      </c>
      <c r="Q171" s="71">
        <f>IFERROR((($H171*$L171*$N171)-($H171*$L171*$O171))/1000,0)*(1-EXACT(M171,Lookups!$A$62))*(1-EXACT(M171,Lookups!$A$63))</f>
        <v>0</v>
      </c>
      <c r="R171" s="71">
        <f t="shared" ca="1" si="64"/>
        <v>0</v>
      </c>
      <c r="S171" s="71">
        <f t="shared" ca="1" si="65"/>
        <v>0</v>
      </c>
      <c r="T171" s="71">
        <f t="shared" si="66"/>
        <v>0</v>
      </c>
      <c r="U171" s="356">
        <f t="shared" ca="1" si="67"/>
        <v>0</v>
      </c>
      <c r="V171" s="356">
        <f t="shared" ca="1" si="68"/>
        <v>0</v>
      </c>
      <c r="W171" s="356">
        <f t="shared" si="69"/>
        <v>0</v>
      </c>
      <c r="X171" s="356">
        <f t="shared" si="70"/>
        <v>0</v>
      </c>
      <c r="Y171" s="72">
        <f>IF(AV171&gt;0,"NEEDED",IFERROR(IF('Project Summary'!$C$11="NH",(VLOOKUP(AH171,Lighting_All,6,0)+AO171),(VLOOKUP(AH171,Lighting_All,4,0)+AO171)),0)*H171)</f>
        <v>0</v>
      </c>
      <c r="Z171" s="261" t="str">
        <f t="shared" ca="1" si="71"/>
        <v/>
      </c>
      <c r="AA171" s="73">
        <f t="shared" ca="1" si="56"/>
        <v>0</v>
      </c>
      <c r="AC171" s="28" t="str">
        <f ca="1">IFERROR(OFFSET(INDEX(INDIRECT(VLOOKUP($C171,Lighting_Type_Exist_lu,2,0)),MATCH(Lighting!$D171,INDIRECT(VLOOKUP($C171,Lighting_Type_Exist_lu,2,0)),0),1),0,1),"")</f>
        <v/>
      </c>
      <c r="AD171" s="7" t="str">
        <f ca="1">IFERROR(OFFSET(INDEX(INDIRECT(VLOOKUP($C171,Lighting_Type_Exist_lu,2,0)),MATCH(Lighting!$D171,INDIRECT(VLOOKUP($C171,Lighting_Type_Exist_lu,2,0)),0),1),0,3),"")</f>
        <v/>
      </c>
      <c r="AE171" s="40" t="str">
        <f ca="1">IFERROR(OFFSET(INDEX(INDIRECT(VLOOKUP($C171,Lighting_Type_Exist_lu,2,0)),MATCH(Lighting!$D171,INDIRECT(VLOOKUP($C171,Lighting_Type_Exist_lu,2,0)),0),1),0,4),"")</f>
        <v/>
      </c>
      <c r="AF171" s="262">
        <f t="shared" ca="1" si="72"/>
        <v>0</v>
      </c>
      <c r="AH171" s="263" t="str">
        <f>IF(J171="","",VLOOKUP(J171,SKU!E:M,3,0))</f>
        <v/>
      </c>
      <c r="AI171" s="263">
        <f>_xlfn.IFNA(IF('Project Summary'!$C$11="NH",VLOOKUP(AH171,Lighting_All,5,0),VLOOKUP(AH171,Lighting_All,3,0)),"")</f>
        <v>0</v>
      </c>
      <c r="AJ171" s="264" t="str">
        <f t="shared" si="59"/>
        <v>NA</v>
      </c>
      <c r="AK171" s="265">
        <f>IFERROR(VLOOKUP(J171,SKU!E:L,7,),0)</f>
        <v>0</v>
      </c>
      <c r="AL171" s="92" t="str">
        <f>IFERROR(IF(J171="","",(VLOOKUP(AH171,Lookups!A:G,7,0)*H171)),"")</f>
        <v/>
      </c>
      <c r="AM171" s="92">
        <f t="shared" ca="1" si="73"/>
        <v>0</v>
      </c>
      <c r="AN171" s="92">
        <f t="shared" ca="1" si="74"/>
        <v>0</v>
      </c>
      <c r="AO171" s="92">
        <f>(1-EXACT(G171,M171))*IFERROR(IF('Project Summary'!$C$11="NH",VLOOKUP(M171,Lighting_All,6,0),VLOOKUP(M171,Lighting_All,4,0)),0)*(Q171&gt;0)*(1-EXACT(M171,Lookups!$A$62))*(1-EXACT(M171,Lookups!$A$63))</f>
        <v>0</v>
      </c>
      <c r="AP171" s="92">
        <f t="shared" si="60"/>
        <v>0</v>
      </c>
      <c r="AQ171" s="92" t="str">
        <f t="shared" ca="1" si="75"/>
        <v/>
      </c>
      <c r="AR171" s="92" t="str">
        <f ca="1">_xlfn.IFNA(VLOOKUP(AQ171,Recycling!$S$10:$T$35,2,0),"")</f>
        <v/>
      </c>
      <c r="AS171" s="266">
        <f t="shared" si="76"/>
        <v>0</v>
      </c>
      <c r="AT171" s="92">
        <f t="shared" si="77"/>
        <v>0</v>
      </c>
      <c r="AU171" s="92">
        <f>EXACT(G171,"None")*OR(EXACT(M171,Lookups!$A$62),EXACT(M171,Lookups!$A$63))</f>
        <v>0</v>
      </c>
      <c r="AV171" s="267">
        <f t="shared" si="78"/>
        <v>0</v>
      </c>
      <c r="AW171" s="267">
        <f>IFERROR(VLOOKUP(AH171,Lookups!A:B,2,0),0)</f>
        <v>0</v>
      </c>
      <c r="AX171" s="267">
        <f t="shared" si="79"/>
        <v>0</v>
      </c>
      <c r="AY171" s="92">
        <f t="shared" ca="1" si="80"/>
        <v>0</v>
      </c>
      <c r="AZ171" s="92">
        <f t="shared" si="61"/>
        <v>0</v>
      </c>
      <c r="BA171" s="92">
        <f t="shared" si="81"/>
        <v>0.504</v>
      </c>
      <c r="BB171" s="92">
        <f t="shared" si="82"/>
        <v>0.38900000000000001</v>
      </c>
      <c r="BC171" s="92">
        <v>0.13800000000000001</v>
      </c>
      <c r="BD171" s="92">
        <v>0.13400000000000001</v>
      </c>
      <c r="BE171" s="92">
        <f t="shared" si="62"/>
        <v>0</v>
      </c>
      <c r="BF171" s="92">
        <f t="shared" si="83"/>
        <v>0</v>
      </c>
    </row>
    <row r="172" spans="1:58" x14ac:dyDescent="0.35">
      <c r="A172" s="26"/>
      <c r="B172" s="76"/>
      <c r="C172" s="59"/>
      <c r="D172" s="468"/>
      <c r="E172" s="469"/>
      <c r="F172" s="237" t="str">
        <f ca="1">IFERROR(OFFSET(INDEX(INDIRECT(VLOOKUP($C172,Lighting_Type_Exist_lu,2,0)),MATCH(Lighting!$D172,INDIRECT(VLOOKUP($C172,Lighting_Type_Exist_lu,2,0)),0),1),0,2),"")</f>
        <v/>
      </c>
      <c r="G172" s="61" t="s">
        <v>84</v>
      </c>
      <c r="H172" s="74"/>
      <c r="I172" s="238" t="str">
        <f>IF(J172="","",VLOOKUP(J172,SKU!E:M,9,0))</f>
        <v/>
      </c>
      <c r="J172" s="64"/>
      <c r="K172" s="260" t="str">
        <f>IF(J172="","",VLOOKUP(J172,SKU!E:M,2,0))</f>
        <v/>
      </c>
      <c r="L172" s="239" t="str">
        <f>IF(J172="","",VLOOKUP(J172,SKU!E:M,6,0))</f>
        <v/>
      </c>
      <c r="M172" s="135" t="s">
        <v>84</v>
      </c>
      <c r="N172" s="28">
        <f t="shared" si="57"/>
        <v>0</v>
      </c>
      <c r="O172" s="20">
        <f t="shared" si="58"/>
        <v>0</v>
      </c>
      <c r="P172" s="71">
        <f t="shared" ca="1" si="63"/>
        <v>0</v>
      </c>
      <c r="Q172" s="71">
        <f>IFERROR((($H172*$L172*$N172)-($H172*$L172*$O172))/1000,0)*(1-EXACT(M172,Lookups!$A$62))*(1-EXACT(M172,Lookups!$A$63))</f>
        <v>0</v>
      </c>
      <c r="R172" s="71">
        <f t="shared" ca="1" si="64"/>
        <v>0</v>
      </c>
      <c r="S172" s="71">
        <f t="shared" ca="1" si="65"/>
        <v>0</v>
      </c>
      <c r="T172" s="71">
        <f t="shared" si="66"/>
        <v>0</v>
      </c>
      <c r="U172" s="356">
        <f t="shared" ca="1" si="67"/>
        <v>0</v>
      </c>
      <c r="V172" s="356">
        <f t="shared" ca="1" si="68"/>
        <v>0</v>
      </c>
      <c r="W172" s="356">
        <f t="shared" si="69"/>
        <v>0</v>
      </c>
      <c r="X172" s="356">
        <f t="shared" si="70"/>
        <v>0</v>
      </c>
      <c r="Y172" s="72">
        <f>IF(AV172&gt;0,"NEEDED",IFERROR(IF('Project Summary'!$C$11="NH",(VLOOKUP(AH172,Lighting_All,6,0)+AO172),(VLOOKUP(AH172,Lighting_All,4,0)+AO172)),0)*H172)</f>
        <v>0</v>
      </c>
      <c r="Z172" s="261" t="str">
        <f t="shared" ca="1" si="71"/>
        <v/>
      </c>
      <c r="AA172" s="73">
        <f t="shared" ca="1" si="56"/>
        <v>0</v>
      </c>
      <c r="AC172" s="28" t="str">
        <f ca="1">IFERROR(OFFSET(INDEX(INDIRECT(VLOOKUP($C172,Lighting_Type_Exist_lu,2,0)),MATCH(Lighting!$D172,INDIRECT(VLOOKUP($C172,Lighting_Type_Exist_lu,2,0)),0),1),0,1),"")</f>
        <v/>
      </c>
      <c r="AD172" s="7" t="str">
        <f ca="1">IFERROR(OFFSET(INDEX(INDIRECT(VLOOKUP($C172,Lighting_Type_Exist_lu,2,0)),MATCH(Lighting!$D172,INDIRECT(VLOOKUP($C172,Lighting_Type_Exist_lu,2,0)),0),1),0,3),"")</f>
        <v/>
      </c>
      <c r="AE172" s="40" t="str">
        <f ca="1">IFERROR(OFFSET(INDEX(INDIRECT(VLOOKUP($C172,Lighting_Type_Exist_lu,2,0)),MATCH(Lighting!$D172,INDIRECT(VLOOKUP($C172,Lighting_Type_Exist_lu,2,0)),0),1),0,4),"")</f>
        <v/>
      </c>
      <c r="AF172" s="262">
        <f t="shared" ca="1" si="72"/>
        <v>0</v>
      </c>
      <c r="AH172" s="263" t="str">
        <f>IF(J172="","",VLOOKUP(J172,SKU!E:M,3,0))</f>
        <v/>
      </c>
      <c r="AI172" s="263">
        <f>_xlfn.IFNA(IF('Project Summary'!$C$11="NH",VLOOKUP(AH172,Lighting_All,5,0),VLOOKUP(AH172,Lighting_All,3,0)),"")</f>
        <v>0</v>
      </c>
      <c r="AJ172" s="264" t="str">
        <f t="shared" si="59"/>
        <v>NA</v>
      </c>
      <c r="AK172" s="265">
        <f>IFERROR(VLOOKUP(J172,SKU!E:L,7,),0)</f>
        <v>0</v>
      </c>
      <c r="AL172" s="92" t="str">
        <f>IFERROR(IF(J172="","",(VLOOKUP(AH172,Lookups!A:G,7,0)*H172)),"")</f>
        <v/>
      </c>
      <c r="AM172" s="92">
        <f t="shared" ca="1" si="73"/>
        <v>0</v>
      </c>
      <c r="AN172" s="92">
        <f t="shared" ca="1" si="74"/>
        <v>0</v>
      </c>
      <c r="AO172" s="92">
        <f>(1-EXACT(G172,M172))*IFERROR(IF('Project Summary'!$C$11="NH",VLOOKUP(M172,Lighting_All,6,0),VLOOKUP(M172,Lighting_All,4,0)),0)*(Q172&gt;0)*(1-EXACT(M172,Lookups!$A$62))*(1-EXACT(M172,Lookups!$A$63))</f>
        <v>0</v>
      </c>
      <c r="AP172" s="92">
        <f t="shared" si="60"/>
        <v>0</v>
      </c>
      <c r="AQ172" s="92" t="str">
        <f t="shared" ca="1" si="75"/>
        <v/>
      </c>
      <c r="AR172" s="92" t="str">
        <f ca="1">_xlfn.IFNA(VLOOKUP(AQ172,Recycling!$S$10:$T$35,2,0),"")</f>
        <v/>
      </c>
      <c r="AS172" s="266">
        <f t="shared" si="76"/>
        <v>0</v>
      </c>
      <c r="AT172" s="92">
        <f t="shared" si="77"/>
        <v>0</v>
      </c>
      <c r="AU172" s="92">
        <f>EXACT(G172,"None")*OR(EXACT(M172,Lookups!$A$62),EXACT(M172,Lookups!$A$63))</f>
        <v>0</v>
      </c>
      <c r="AV172" s="267">
        <f t="shared" si="78"/>
        <v>0</v>
      </c>
      <c r="AW172" s="267">
        <f>IFERROR(VLOOKUP(AH172,Lookups!A:B,2,0),0)</f>
        <v>0</v>
      </c>
      <c r="AX172" s="267">
        <f t="shared" si="79"/>
        <v>0</v>
      </c>
      <c r="AY172" s="92">
        <f t="shared" ca="1" si="80"/>
        <v>0</v>
      </c>
      <c r="AZ172" s="92">
        <f t="shared" si="61"/>
        <v>0</v>
      </c>
      <c r="BA172" s="92">
        <f t="shared" si="81"/>
        <v>0.504</v>
      </c>
      <c r="BB172" s="92">
        <f t="shared" si="82"/>
        <v>0.38900000000000001</v>
      </c>
      <c r="BC172" s="92">
        <v>0.13800000000000001</v>
      </c>
      <c r="BD172" s="92">
        <v>0.13400000000000001</v>
      </c>
      <c r="BE172" s="92">
        <f t="shared" si="62"/>
        <v>0</v>
      </c>
      <c r="BF172" s="92">
        <f t="shared" si="83"/>
        <v>0</v>
      </c>
    </row>
    <row r="173" spans="1:58" x14ac:dyDescent="0.35">
      <c r="A173" s="26"/>
      <c r="B173" s="76"/>
      <c r="C173" s="59"/>
      <c r="D173" s="468"/>
      <c r="E173" s="469"/>
      <c r="F173" s="237" t="str">
        <f ca="1">IFERROR(OFFSET(INDEX(INDIRECT(VLOOKUP($C173,Lighting_Type_Exist_lu,2,0)),MATCH(Lighting!$D173,INDIRECT(VLOOKUP($C173,Lighting_Type_Exist_lu,2,0)),0),1),0,2),"")</f>
        <v/>
      </c>
      <c r="G173" s="61" t="s">
        <v>84</v>
      </c>
      <c r="H173" s="74"/>
      <c r="I173" s="238" t="str">
        <f>IF(J173="","",VLOOKUP(J173,SKU!E:M,9,0))</f>
        <v/>
      </c>
      <c r="J173" s="64"/>
      <c r="K173" s="260" t="str">
        <f>IF(J173="","",VLOOKUP(J173,SKU!E:M,2,0))</f>
        <v/>
      </c>
      <c r="L173" s="239" t="str">
        <f>IF(J173="","",VLOOKUP(J173,SKU!E:M,6,0))</f>
        <v/>
      </c>
      <c r="M173" s="135" t="s">
        <v>84</v>
      </c>
      <c r="N173" s="28">
        <f t="shared" si="57"/>
        <v>0</v>
      </c>
      <c r="O173" s="20">
        <f t="shared" si="58"/>
        <v>0</v>
      </c>
      <c r="P173" s="71">
        <f t="shared" ca="1" si="63"/>
        <v>0</v>
      </c>
      <c r="Q173" s="71">
        <f>IFERROR((($H173*$L173*$N173)-($H173*$L173*$O173))/1000,0)*(1-EXACT(M173,Lookups!$A$62))*(1-EXACT(M173,Lookups!$A$63))</f>
        <v>0</v>
      </c>
      <c r="R173" s="71">
        <f t="shared" ca="1" si="64"/>
        <v>0</v>
      </c>
      <c r="S173" s="71">
        <f t="shared" ca="1" si="65"/>
        <v>0</v>
      </c>
      <c r="T173" s="71">
        <f t="shared" si="66"/>
        <v>0</v>
      </c>
      <c r="U173" s="356">
        <f t="shared" ca="1" si="67"/>
        <v>0</v>
      </c>
      <c r="V173" s="356">
        <f t="shared" ca="1" si="68"/>
        <v>0</v>
      </c>
      <c r="W173" s="356">
        <f t="shared" si="69"/>
        <v>0</v>
      </c>
      <c r="X173" s="356">
        <f t="shared" si="70"/>
        <v>0</v>
      </c>
      <c r="Y173" s="72">
        <f>IF(AV173&gt;0,"NEEDED",IFERROR(IF('Project Summary'!$C$11="NH",(VLOOKUP(AH173,Lighting_All,6,0)+AO173),(VLOOKUP(AH173,Lighting_All,4,0)+AO173)),0)*H173)</f>
        <v>0</v>
      </c>
      <c r="Z173" s="261" t="str">
        <f t="shared" ca="1" si="71"/>
        <v/>
      </c>
      <c r="AA173" s="73">
        <f t="shared" ca="1" si="56"/>
        <v>0</v>
      </c>
      <c r="AC173" s="28" t="str">
        <f ca="1">IFERROR(OFFSET(INDEX(INDIRECT(VLOOKUP($C173,Lighting_Type_Exist_lu,2,0)),MATCH(Lighting!$D173,INDIRECT(VLOOKUP($C173,Lighting_Type_Exist_lu,2,0)),0),1),0,1),"")</f>
        <v/>
      </c>
      <c r="AD173" s="7" t="str">
        <f ca="1">IFERROR(OFFSET(INDEX(INDIRECT(VLOOKUP($C173,Lighting_Type_Exist_lu,2,0)),MATCH(Lighting!$D173,INDIRECT(VLOOKUP($C173,Lighting_Type_Exist_lu,2,0)),0),1),0,3),"")</f>
        <v/>
      </c>
      <c r="AE173" s="40" t="str">
        <f ca="1">IFERROR(OFFSET(INDEX(INDIRECT(VLOOKUP($C173,Lighting_Type_Exist_lu,2,0)),MATCH(Lighting!$D173,INDIRECT(VLOOKUP($C173,Lighting_Type_Exist_lu,2,0)),0),1),0,4),"")</f>
        <v/>
      </c>
      <c r="AF173" s="262">
        <f t="shared" ca="1" si="72"/>
        <v>0</v>
      </c>
      <c r="AH173" s="263" t="str">
        <f>IF(J173="","",VLOOKUP(J173,SKU!E:M,3,0))</f>
        <v/>
      </c>
      <c r="AI173" s="263">
        <f>_xlfn.IFNA(IF('Project Summary'!$C$11="NH",VLOOKUP(AH173,Lighting_All,5,0),VLOOKUP(AH173,Lighting_All,3,0)),"")</f>
        <v>0</v>
      </c>
      <c r="AJ173" s="264" t="str">
        <f t="shared" si="59"/>
        <v>NA</v>
      </c>
      <c r="AK173" s="265">
        <f>IFERROR(VLOOKUP(J173,SKU!E:L,7,),0)</f>
        <v>0</v>
      </c>
      <c r="AL173" s="92" t="str">
        <f>IFERROR(IF(J173="","",(VLOOKUP(AH173,Lookups!A:G,7,0)*H173)),"")</f>
        <v/>
      </c>
      <c r="AM173" s="92">
        <f t="shared" ca="1" si="73"/>
        <v>0</v>
      </c>
      <c r="AN173" s="92">
        <f t="shared" ca="1" si="74"/>
        <v>0</v>
      </c>
      <c r="AO173" s="92">
        <f>(1-EXACT(G173,M173))*IFERROR(IF('Project Summary'!$C$11="NH",VLOOKUP(M173,Lighting_All,6,0),VLOOKUP(M173,Lighting_All,4,0)),0)*(Q173&gt;0)*(1-EXACT(M173,Lookups!$A$62))*(1-EXACT(M173,Lookups!$A$63))</f>
        <v>0</v>
      </c>
      <c r="AP173" s="92">
        <f t="shared" si="60"/>
        <v>0</v>
      </c>
      <c r="AQ173" s="92" t="str">
        <f t="shared" ca="1" si="75"/>
        <v/>
      </c>
      <c r="AR173" s="92" t="str">
        <f ca="1">_xlfn.IFNA(VLOOKUP(AQ173,Recycling!$S$10:$T$35,2,0),"")</f>
        <v/>
      </c>
      <c r="AS173" s="266">
        <f t="shared" si="76"/>
        <v>0</v>
      </c>
      <c r="AT173" s="92">
        <f t="shared" si="77"/>
        <v>0</v>
      </c>
      <c r="AU173" s="92">
        <f>EXACT(G173,"None")*OR(EXACT(M173,Lookups!$A$62),EXACT(M173,Lookups!$A$63))</f>
        <v>0</v>
      </c>
      <c r="AV173" s="267">
        <f t="shared" si="78"/>
        <v>0</v>
      </c>
      <c r="AW173" s="267">
        <f>IFERROR(VLOOKUP(AH173,Lookups!A:B,2,0),0)</f>
        <v>0</v>
      </c>
      <c r="AX173" s="267">
        <f t="shared" si="79"/>
        <v>0</v>
      </c>
      <c r="AY173" s="92">
        <f t="shared" ca="1" si="80"/>
        <v>0</v>
      </c>
      <c r="AZ173" s="92">
        <f t="shared" si="61"/>
        <v>0</v>
      </c>
      <c r="BA173" s="92">
        <f t="shared" si="81"/>
        <v>0.504</v>
      </c>
      <c r="BB173" s="92">
        <f t="shared" si="82"/>
        <v>0.38900000000000001</v>
      </c>
      <c r="BC173" s="92">
        <v>0.13800000000000001</v>
      </c>
      <c r="BD173" s="92">
        <v>0.13400000000000001</v>
      </c>
      <c r="BE173" s="92">
        <f t="shared" si="62"/>
        <v>0</v>
      </c>
      <c r="BF173" s="92">
        <f t="shared" si="83"/>
        <v>0</v>
      </c>
    </row>
    <row r="174" spans="1:58" x14ac:dyDescent="0.35">
      <c r="A174" s="26"/>
      <c r="B174" s="76"/>
      <c r="C174" s="59"/>
      <c r="D174" s="468"/>
      <c r="E174" s="469"/>
      <c r="F174" s="237" t="str">
        <f ca="1">IFERROR(OFFSET(INDEX(INDIRECT(VLOOKUP($C174,Lighting_Type_Exist_lu,2,0)),MATCH(Lighting!$D174,INDIRECT(VLOOKUP($C174,Lighting_Type_Exist_lu,2,0)),0),1),0,2),"")</f>
        <v/>
      </c>
      <c r="G174" s="61" t="s">
        <v>84</v>
      </c>
      <c r="H174" s="74"/>
      <c r="I174" s="238" t="str">
        <f>IF(J174="","",VLOOKUP(J174,SKU!E:M,9,0))</f>
        <v/>
      </c>
      <c r="J174" s="64"/>
      <c r="K174" s="260" t="str">
        <f>IF(J174="","",VLOOKUP(J174,SKU!E:M,2,0))</f>
        <v/>
      </c>
      <c r="L174" s="239" t="str">
        <f>IF(J174="","",VLOOKUP(J174,SKU!E:M,6,0))</f>
        <v/>
      </c>
      <c r="M174" s="135" t="s">
        <v>84</v>
      </c>
      <c r="N174" s="28">
        <f t="shared" si="57"/>
        <v>0</v>
      </c>
      <c r="O174" s="20">
        <f t="shared" si="58"/>
        <v>0</v>
      </c>
      <c r="P174" s="71">
        <f t="shared" ca="1" si="63"/>
        <v>0</v>
      </c>
      <c r="Q174" s="71">
        <f>IFERROR((($H174*$L174*$N174)-($H174*$L174*$O174))/1000,0)*(1-EXACT(M174,Lookups!$A$62))*(1-EXACT(M174,Lookups!$A$63))</f>
        <v>0</v>
      </c>
      <c r="R174" s="71">
        <f t="shared" ca="1" si="64"/>
        <v>0</v>
      </c>
      <c r="S174" s="71">
        <f t="shared" ca="1" si="65"/>
        <v>0</v>
      </c>
      <c r="T174" s="71">
        <f t="shared" si="66"/>
        <v>0</v>
      </c>
      <c r="U174" s="356">
        <f t="shared" ca="1" si="67"/>
        <v>0</v>
      </c>
      <c r="V174" s="356">
        <f t="shared" ca="1" si="68"/>
        <v>0</v>
      </c>
      <c r="W174" s="356">
        <f t="shared" si="69"/>
        <v>0</v>
      </c>
      <c r="X174" s="356">
        <f t="shared" si="70"/>
        <v>0</v>
      </c>
      <c r="Y174" s="72">
        <f>IF(AV174&gt;0,"NEEDED",IFERROR(IF('Project Summary'!$C$11="NH",(VLOOKUP(AH174,Lighting_All,6,0)+AO174),(VLOOKUP(AH174,Lighting_All,4,0)+AO174)),0)*H174)</f>
        <v>0</v>
      </c>
      <c r="Z174" s="261" t="str">
        <f t="shared" ca="1" si="71"/>
        <v/>
      </c>
      <c r="AA174" s="73">
        <f t="shared" ca="1" si="56"/>
        <v>0</v>
      </c>
      <c r="AC174" s="28" t="str">
        <f ca="1">IFERROR(OFFSET(INDEX(INDIRECT(VLOOKUP($C174,Lighting_Type_Exist_lu,2,0)),MATCH(Lighting!$D174,INDIRECT(VLOOKUP($C174,Lighting_Type_Exist_lu,2,0)),0),1),0,1),"")</f>
        <v/>
      </c>
      <c r="AD174" s="7" t="str">
        <f ca="1">IFERROR(OFFSET(INDEX(INDIRECT(VLOOKUP($C174,Lighting_Type_Exist_lu,2,0)),MATCH(Lighting!$D174,INDIRECT(VLOOKUP($C174,Lighting_Type_Exist_lu,2,0)),0),1),0,3),"")</f>
        <v/>
      </c>
      <c r="AE174" s="40" t="str">
        <f ca="1">IFERROR(OFFSET(INDEX(INDIRECT(VLOOKUP($C174,Lighting_Type_Exist_lu,2,0)),MATCH(Lighting!$D174,INDIRECT(VLOOKUP($C174,Lighting_Type_Exist_lu,2,0)),0),1),0,4),"")</f>
        <v/>
      </c>
      <c r="AF174" s="262">
        <f t="shared" ca="1" si="72"/>
        <v>0</v>
      </c>
      <c r="AH174" s="263" t="str">
        <f>IF(J174="","",VLOOKUP(J174,SKU!E:M,3,0))</f>
        <v/>
      </c>
      <c r="AI174" s="263">
        <f>_xlfn.IFNA(IF('Project Summary'!$C$11="NH",VLOOKUP(AH174,Lighting_All,5,0),VLOOKUP(AH174,Lighting_All,3,0)),"")</f>
        <v>0</v>
      </c>
      <c r="AJ174" s="264" t="str">
        <f t="shared" si="59"/>
        <v>NA</v>
      </c>
      <c r="AK174" s="265">
        <f>IFERROR(VLOOKUP(J174,SKU!E:L,7,),0)</f>
        <v>0</v>
      </c>
      <c r="AL174" s="92" t="str">
        <f>IFERROR(IF(J174="","",(VLOOKUP(AH174,Lookups!A:G,7,0)*H174)),"")</f>
        <v/>
      </c>
      <c r="AM174" s="92">
        <f t="shared" ca="1" si="73"/>
        <v>0</v>
      </c>
      <c r="AN174" s="92">
        <f t="shared" ca="1" si="74"/>
        <v>0</v>
      </c>
      <c r="AO174" s="92">
        <f>(1-EXACT(G174,M174))*IFERROR(IF('Project Summary'!$C$11="NH",VLOOKUP(M174,Lighting_All,6,0),VLOOKUP(M174,Lighting_All,4,0)),0)*(Q174&gt;0)*(1-EXACT(M174,Lookups!$A$62))*(1-EXACT(M174,Lookups!$A$63))</f>
        <v>0</v>
      </c>
      <c r="AP174" s="92">
        <f t="shared" si="60"/>
        <v>0</v>
      </c>
      <c r="AQ174" s="92" t="str">
        <f t="shared" ca="1" si="75"/>
        <v/>
      </c>
      <c r="AR174" s="92" t="str">
        <f ca="1">_xlfn.IFNA(VLOOKUP(AQ174,Recycling!$S$10:$T$35,2,0),"")</f>
        <v/>
      </c>
      <c r="AS174" s="266">
        <f t="shared" si="76"/>
        <v>0</v>
      </c>
      <c r="AT174" s="92">
        <f t="shared" si="77"/>
        <v>0</v>
      </c>
      <c r="AU174" s="92">
        <f>EXACT(G174,"None")*OR(EXACT(M174,Lookups!$A$62),EXACT(M174,Lookups!$A$63))</f>
        <v>0</v>
      </c>
      <c r="AV174" s="267">
        <f t="shared" si="78"/>
        <v>0</v>
      </c>
      <c r="AW174" s="267">
        <f>IFERROR(VLOOKUP(AH174,Lookups!A:B,2,0),0)</f>
        <v>0</v>
      </c>
      <c r="AX174" s="267">
        <f t="shared" si="79"/>
        <v>0</v>
      </c>
      <c r="AY174" s="92">
        <f t="shared" ca="1" si="80"/>
        <v>0</v>
      </c>
      <c r="AZ174" s="92">
        <f t="shared" si="61"/>
        <v>0</v>
      </c>
      <c r="BA174" s="92">
        <f t="shared" si="81"/>
        <v>0.504</v>
      </c>
      <c r="BB174" s="92">
        <f t="shared" si="82"/>
        <v>0.38900000000000001</v>
      </c>
      <c r="BC174" s="92">
        <v>0.13800000000000001</v>
      </c>
      <c r="BD174" s="92">
        <v>0.13400000000000001</v>
      </c>
      <c r="BE174" s="92">
        <f t="shared" si="62"/>
        <v>0</v>
      </c>
      <c r="BF174" s="92">
        <f t="shared" si="83"/>
        <v>0</v>
      </c>
    </row>
    <row r="175" spans="1:58" x14ac:dyDescent="0.35">
      <c r="A175" s="26"/>
      <c r="B175" s="76"/>
      <c r="C175" s="59"/>
      <c r="D175" s="468"/>
      <c r="E175" s="469"/>
      <c r="F175" s="237" t="str">
        <f ca="1">IFERROR(OFFSET(INDEX(INDIRECT(VLOOKUP($C175,Lighting_Type_Exist_lu,2,0)),MATCH(Lighting!$D175,INDIRECT(VLOOKUP($C175,Lighting_Type_Exist_lu,2,0)),0),1),0,2),"")</f>
        <v/>
      </c>
      <c r="G175" s="61" t="s">
        <v>84</v>
      </c>
      <c r="H175" s="74"/>
      <c r="I175" s="238" t="str">
        <f>IF(J175="","",VLOOKUP(J175,SKU!E:M,9,0))</f>
        <v/>
      </c>
      <c r="J175" s="64"/>
      <c r="K175" s="260" t="str">
        <f>IF(J175="","",VLOOKUP(J175,SKU!E:M,2,0))</f>
        <v/>
      </c>
      <c r="L175" s="239" t="str">
        <f>IF(J175="","",VLOOKUP(J175,SKU!E:M,6,0))</f>
        <v/>
      </c>
      <c r="M175" s="135" t="s">
        <v>84</v>
      </c>
      <c r="N175" s="28">
        <f t="shared" si="57"/>
        <v>0</v>
      </c>
      <c r="O175" s="20">
        <f t="shared" si="58"/>
        <v>0</v>
      </c>
      <c r="P175" s="71">
        <f t="shared" ca="1" si="63"/>
        <v>0</v>
      </c>
      <c r="Q175" s="71">
        <f>IFERROR((($H175*$L175*$N175)-($H175*$L175*$O175))/1000,0)*(1-EXACT(M175,Lookups!$A$62))*(1-EXACT(M175,Lookups!$A$63))</f>
        <v>0</v>
      </c>
      <c r="R175" s="71">
        <f t="shared" ca="1" si="64"/>
        <v>0</v>
      </c>
      <c r="S175" s="71">
        <f t="shared" ca="1" si="65"/>
        <v>0</v>
      </c>
      <c r="T175" s="71">
        <f t="shared" si="66"/>
        <v>0</v>
      </c>
      <c r="U175" s="356">
        <f t="shared" ca="1" si="67"/>
        <v>0</v>
      </c>
      <c r="V175" s="356">
        <f t="shared" ca="1" si="68"/>
        <v>0</v>
      </c>
      <c r="W175" s="356">
        <f t="shared" si="69"/>
        <v>0</v>
      </c>
      <c r="X175" s="356">
        <f t="shared" si="70"/>
        <v>0</v>
      </c>
      <c r="Y175" s="72">
        <f>IF(AV175&gt;0,"NEEDED",IFERROR(IF('Project Summary'!$C$11="NH",(VLOOKUP(AH175,Lighting_All,6,0)+AO175),(VLOOKUP(AH175,Lighting_All,4,0)+AO175)),0)*H175)</f>
        <v>0</v>
      </c>
      <c r="Z175" s="261" t="str">
        <f t="shared" ca="1" si="71"/>
        <v/>
      </c>
      <c r="AA175" s="73">
        <f t="shared" ca="1" si="56"/>
        <v>0</v>
      </c>
      <c r="AC175" s="28" t="str">
        <f ca="1">IFERROR(OFFSET(INDEX(INDIRECT(VLOOKUP($C175,Lighting_Type_Exist_lu,2,0)),MATCH(Lighting!$D175,INDIRECT(VLOOKUP($C175,Lighting_Type_Exist_lu,2,0)),0),1),0,1),"")</f>
        <v/>
      </c>
      <c r="AD175" s="7" t="str">
        <f ca="1">IFERROR(OFFSET(INDEX(INDIRECT(VLOOKUP($C175,Lighting_Type_Exist_lu,2,0)),MATCH(Lighting!$D175,INDIRECT(VLOOKUP($C175,Lighting_Type_Exist_lu,2,0)),0),1),0,3),"")</f>
        <v/>
      </c>
      <c r="AE175" s="40" t="str">
        <f ca="1">IFERROR(OFFSET(INDEX(INDIRECT(VLOOKUP($C175,Lighting_Type_Exist_lu,2,0)),MATCH(Lighting!$D175,INDIRECT(VLOOKUP($C175,Lighting_Type_Exist_lu,2,0)),0),1),0,4),"")</f>
        <v/>
      </c>
      <c r="AF175" s="262">
        <f t="shared" ca="1" si="72"/>
        <v>0</v>
      </c>
      <c r="AH175" s="263" t="str">
        <f>IF(J175="","",VLOOKUP(J175,SKU!E:M,3,0))</f>
        <v/>
      </c>
      <c r="AI175" s="263">
        <f>_xlfn.IFNA(IF('Project Summary'!$C$11="NH",VLOOKUP(AH175,Lighting_All,5,0),VLOOKUP(AH175,Lighting_All,3,0)),"")</f>
        <v>0</v>
      </c>
      <c r="AJ175" s="264" t="str">
        <f t="shared" si="59"/>
        <v>NA</v>
      </c>
      <c r="AK175" s="265">
        <f>IFERROR(VLOOKUP(J175,SKU!E:L,7,),0)</f>
        <v>0</v>
      </c>
      <c r="AL175" s="92" t="str">
        <f>IFERROR(IF(J175="","",(VLOOKUP(AH175,Lookups!A:G,7,0)*H175)),"")</f>
        <v/>
      </c>
      <c r="AM175" s="92">
        <f t="shared" ca="1" si="73"/>
        <v>0</v>
      </c>
      <c r="AN175" s="92">
        <f t="shared" ca="1" si="74"/>
        <v>0</v>
      </c>
      <c r="AO175" s="92">
        <f>(1-EXACT(G175,M175))*IFERROR(IF('Project Summary'!$C$11="NH",VLOOKUP(M175,Lighting_All,6,0),VLOOKUP(M175,Lighting_All,4,0)),0)*(Q175&gt;0)*(1-EXACT(M175,Lookups!$A$62))*(1-EXACT(M175,Lookups!$A$63))</f>
        <v>0</v>
      </c>
      <c r="AP175" s="92">
        <f t="shared" si="60"/>
        <v>0</v>
      </c>
      <c r="AQ175" s="92" t="str">
        <f t="shared" ca="1" si="75"/>
        <v/>
      </c>
      <c r="AR175" s="92" t="str">
        <f ca="1">_xlfn.IFNA(VLOOKUP(AQ175,Recycling!$S$10:$T$35,2,0),"")</f>
        <v/>
      </c>
      <c r="AS175" s="266">
        <f t="shared" si="76"/>
        <v>0</v>
      </c>
      <c r="AT175" s="92">
        <f t="shared" si="77"/>
        <v>0</v>
      </c>
      <c r="AU175" s="92">
        <f>EXACT(G175,"None")*OR(EXACT(M175,Lookups!$A$62),EXACT(M175,Lookups!$A$63))</f>
        <v>0</v>
      </c>
      <c r="AV175" s="267">
        <f t="shared" si="78"/>
        <v>0</v>
      </c>
      <c r="AW175" s="267">
        <f>IFERROR(VLOOKUP(AH175,Lookups!A:B,2,0),0)</f>
        <v>0</v>
      </c>
      <c r="AX175" s="267">
        <f t="shared" si="79"/>
        <v>0</v>
      </c>
      <c r="AY175" s="92">
        <f t="shared" ca="1" si="80"/>
        <v>0</v>
      </c>
      <c r="AZ175" s="92">
        <f t="shared" si="61"/>
        <v>0</v>
      </c>
      <c r="BA175" s="92">
        <f t="shared" si="81"/>
        <v>0.504</v>
      </c>
      <c r="BB175" s="92">
        <f t="shared" si="82"/>
        <v>0.38900000000000001</v>
      </c>
      <c r="BC175" s="92">
        <v>0.13800000000000001</v>
      </c>
      <c r="BD175" s="92">
        <v>0.13400000000000001</v>
      </c>
      <c r="BE175" s="92">
        <f t="shared" si="62"/>
        <v>0</v>
      </c>
      <c r="BF175" s="92">
        <f t="shared" si="83"/>
        <v>0</v>
      </c>
    </row>
    <row r="176" spans="1:58" x14ac:dyDescent="0.35">
      <c r="A176" s="26"/>
      <c r="B176" s="76"/>
      <c r="C176" s="59"/>
      <c r="D176" s="468"/>
      <c r="E176" s="469"/>
      <c r="F176" s="237" t="str">
        <f ca="1">IFERROR(OFFSET(INDEX(INDIRECT(VLOOKUP($C176,Lighting_Type_Exist_lu,2,0)),MATCH(Lighting!$D176,INDIRECT(VLOOKUP($C176,Lighting_Type_Exist_lu,2,0)),0),1),0,2),"")</f>
        <v/>
      </c>
      <c r="G176" s="61" t="s">
        <v>84</v>
      </c>
      <c r="H176" s="74"/>
      <c r="I176" s="238" t="str">
        <f>IF(J176="","",VLOOKUP(J176,SKU!E:M,9,0))</f>
        <v/>
      </c>
      <c r="J176" s="64"/>
      <c r="K176" s="260" t="str">
        <f>IF(J176="","",VLOOKUP(J176,SKU!E:M,2,0))</f>
        <v/>
      </c>
      <c r="L176" s="239" t="str">
        <f>IF(J176="","",VLOOKUP(J176,SKU!E:M,6,0))</f>
        <v/>
      </c>
      <c r="M176" s="135" t="s">
        <v>84</v>
      </c>
      <c r="N176" s="28">
        <f t="shared" si="57"/>
        <v>0</v>
      </c>
      <c r="O176" s="20">
        <f t="shared" si="58"/>
        <v>0</v>
      </c>
      <c r="P176" s="71">
        <f t="shared" ca="1" si="63"/>
        <v>0</v>
      </c>
      <c r="Q176" s="71">
        <f>IFERROR((($H176*$L176*$N176)-($H176*$L176*$O176))/1000,0)*(1-EXACT(M176,Lookups!$A$62))*(1-EXACT(M176,Lookups!$A$63))</f>
        <v>0</v>
      </c>
      <c r="R176" s="71">
        <f t="shared" ca="1" si="64"/>
        <v>0</v>
      </c>
      <c r="S176" s="71">
        <f t="shared" ca="1" si="65"/>
        <v>0</v>
      </c>
      <c r="T176" s="71">
        <f t="shared" si="66"/>
        <v>0</v>
      </c>
      <c r="U176" s="356">
        <f t="shared" ca="1" si="67"/>
        <v>0</v>
      </c>
      <c r="V176" s="356">
        <f t="shared" ca="1" si="68"/>
        <v>0</v>
      </c>
      <c r="W176" s="356">
        <f t="shared" si="69"/>
        <v>0</v>
      </c>
      <c r="X176" s="356">
        <f t="shared" si="70"/>
        <v>0</v>
      </c>
      <c r="Y176" s="72">
        <f>IF(AV176&gt;0,"NEEDED",IFERROR(IF('Project Summary'!$C$11="NH",(VLOOKUP(AH176,Lighting_All,6,0)+AO176),(VLOOKUP(AH176,Lighting_All,4,0)+AO176)),0)*H176)</f>
        <v>0</v>
      </c>
      <c r="Z176" s="261" t="str">
        <f t="shared" ca="1" si="71"/>
        <v/>
      </c>
      <c r="AA176" s="73">
        <f t="shared" ca="1" si="56"/>
        <v>0</v>
      </c>
      <c r="AC176" s="28" t="str">
        <f ca="1">IFERROR(OFFSET(INDEX(INDIRECT(VLOOKUP($C176,Lighting_Type_Exist_lu,2,0)),MATCH(Lighting!$D176,INDIRECT(VLOOKUP($C176,Lighting_Type_Exist_lu,2,0)),0),1),0,1),"")</f>
        <v/>
      </c>
      <c r="AD176" s="7" t="str">
        <f ca="1">IFERROR(OFFSET(INDEX(INDIRECT(VLOOKUP($C176,Lighting_Type_Exist_lu,2,0)),MATCH(Lighting!$D176,INDIRECT(VLOOKUP($C176,Lighting_Type_Exist_lu,2,0)),0),1),0,3),"")</f>
        <v/>
      </c>
      <c r="AE176" s="40" t="str">
        <f ca="1">IFERROR(OFFSET(INDEX(INDIRECT(VLOOKUP($C176,Lighting_Type_Exist_lu,2,0)),MATCH(Lighting!$D176,INDIRECT(VLOOKUP($C176,Lighting_Type_Exist_lu,2,0)),0),1),0,4),"")</f>
        <v/>
      </c>
      <c r="AF176" s="262">
        <f t="shared" ca="1" si="72"/>
        <v>0</v>
      </c>
      <c r="AH176" s="263" t="str">
        <f>IF(J176="","",VLOOKUP(J176,SKU!E:M,3,0))</f>
        <v/>
      </c>
      <c r="AI176" s="263">
        <f>_xlfn.IFNA(IF('Project Summary'!$C$11="NH",VLOOKUP(AH176,Lighting_All,5,0),VLOOKUP(AH176,Lighting_All,3,0)),"")</f>
        <v>0</v>
      </c>
      <c r="AJ176" s="264" t="str">
        <f t="shared" si="59"/>
        <v>NA</v>
      </c>
      <c r="AK176" s="265">
        <f>IFERROR(VLOOKUP(J176,SKU!E:L,7,),0)</f>
        <v>0</v>
      </c>
      <c r="AL176" s="92" t="str">
        <f>IFERROR(IF(J176="","",(VLOOKUP(AH176,Lookups!A:G,7,0)*H176)),"")</f>
        <v/>
      </c>
      <c r="AM176" s="92">
        <f t="shared" ca="1" si="73"/>
        <v>0</v>
      </c>
      <c r="AN176" s="92">
        <f t="shared" ca="1" si="74"/>
        <v>0</v>
      </c>
      <c r="AO176" s="92">
        <f>(1-EXACT(G176,M176))*IFERROR(IF('Project Summary'!$C$11="NH",VLOOKUP(M176,Lighting_All,6,0),VLOOKUP(M176,Lighting_All,4,0)),0)*(Q176&gt;0)*(1-EXACT(M176,Lookups!$A$62))*(1-EXACT(M176,Lookups!$A$63))</f>
        <v>0</v>
      </c>
      <c r="AP176" s="92">
        <f t="shared" si="60"/>
        <v>0</v>
      </c>
      <c r="AQ176" s="92" t="str">
        <f t="shared" ca="1" si="75"/>
        <v/>
      </c>
      <c r="AR176" s="92" t="str">
        <f ca="1">_xlfn.IFNA(VLOOKUP(AQ176,Recycling!$S$10:$T$35,2,0),"")</f>
        <v/>
      </c>
      <c r="AS176" s="266">
        <f t="shared" si="76"/>
        <v>0</v>
      </c>
      <c r="AT176" s="92">
        <f t="shared" si="77"/>
        <v>0</v>
      </c>
      <c r="AU176" s="92">
        <f>EXACT(G176,"None")*OR(EXACT(M176,Lookups!$A$62),EXACT(M176,Lookups!$A$63))</f>
        <v>0</v>
      </c>
      <c r="AV176" s="267">
        <f t="shared" si="78"/>
        <v>0</v>
      </c>
      <c r="AW176" s="267">
        <f>IFERROR(VLOOKUP(AH176,Lookups!A:B,2,0),0)</f>
        <v>0</v>
      </c>
      <c r="AX176" s="267">
        <f t="shared" si="79"/>
        <v>0</v>
      </c>
      <c r="AY176" s="92">
        <f t="shared" ca="1" si="80"/>
        <v>0</v>
      </c>
      <c r="AZ176" s="92">
        <f t="shared" si="61"/>
        <v>0</v>
      </c>
      <c r="BA176" s="92">
        <f t="shared" si="81"/>
        <v>0.504</v>
      </c>
      <c r="BB176" s="92">
        <f t="shared" si="82"/>
        <v>0.38900000000000001</v>
      </c>
      <c r="BC176" s="92">
        <v>0.13800000000000001</v>
      </c>
      <c r="BD176" s="92">
        <v>0.13400000000000001</v>
      </c>
      <c r="BE176" s="92">
        <f t="shared" si="62"/>
        <v>0</v>
      </c>
      <c r="BF176" s="92">
        <f t="shared" si="83"/>
        <v>0</v>
      </c>
    </row>
    <row r="177" spans="1:58" x14ac:dyDescent="0.35">
      <c r="A177" s="26"/>
      <c r="B177" s="76"/>
      <c r="C177" s="59"/>
      <c r="D177" s="468"/>
      <c r="E177" s="469"/>
      <c r="F177" s="237" t="str">
        <f ca="1">IFERROR(OFFSET(INDEX(INDIRECT(VLOOKUP($C177,Lighting_Type_Exist_lu,2,0)),MATCH(Lighting!$D177,INDIRECT(VLOOKUP($C177,Lighting_Type_Exist_lu,2,0)),0),1),0,2),"")</f>
        <v/>
      </c>
      <c r="G177" s="61" t="s">
        <v>84</v>
      </c>
      <c r="H177" s="74"/>
      <c r="I177" s="238" t="str">
        <f>IF(J177="","",VLOOKUP(J177,SKU!E:M,9,0))</f>
        <v/>
      </c>
      <c r="J177" s="64"/>
      <c r="K177" s="260" t="str">
        <f>IF(J177="","",VLOOKUP(J177,SKU!E:M,2,0))</f>
        <v/>
      </c>
      <c r="L177" s="239" t="str">
        <f>IF(J177="","",VLOOKUP(J177,SKU!E:M,6,0))</f>
        <v/>
      </c>
      <c r="M177" s="135" t="s">
        <v>84</v>
      </c>
      <c r="N177" s="28">
        <f t="shared" si="57"/>
        <v>0</v>
      </c>
      <c r="O177" s="20">
        <f t="shared" si="58"/>
        <v>0</v>
      </c>
      <c r="P177" s="71">
        <f t="shared" ca="1" si="63"/>
        <v>0</v>
      </c>
      <c r="Q177" s="71">
        <f>IFERROR((($H177*$L177*$N177)-($H177*$L177*$O177))/1000,0)*(1-EXACT(M177,Lookups!$A$62))*(1-EXACT(M177,Lookups!$A$63))</f>
        <v>0</v>
      </c>
      <c r="R177" s="71">
        <f t="shared" ca="1" si="64"/>
        <v>0</v>
      </c>
      <c r="S177" s="71">
        <f t="shared" ca="1" si="65"/>
        <v>0</v>
      </c>
      <c r="T177" s="71">
        <f t="shared" si="66"/>
        <v>0</v>
      </c>
      <c r="U177" s="356">
        <f t="shared" ca="1" si="67"/>
        <v>0</v>
      </c>
      <c r="V177" s="356">
        <f t="shared" ca="1" si="68"/>
        <v>0</v>
      </c>
      <c r="W177" s="356">
        <f t="shared" si="69"/>
        <v>0</v>
      </c>
      <c r="X177" s="356">
        <f t="shared" si="70"/>
        <v>0</v>
      </c>
      <c r="Y177" s="72">
        <f>IF(AV177&gt;0,"NEEDED",IFERROR(IF('Project Summary'!$C$11="NH",(VLOOKUP(AH177,Lighting_All,6,0)+AO177),(VLOOKUP(AH177,Lighting_All,4,0)+AO177)),0)*H177)</f>
        <v>0</v>
      </c>
      <c r="Z177" s="261" t="str">
        <f t="shared" ca="1" si="71"/>
        <v/>
      </c>
      <c r="AA177" s="73">
        <f t="shared" ca="1" si="56"/>
        <v>0</v>
      </c>
      <c r="AC177" s="28" t="str">
        <f ca="1">IFERROR(OFFSET(INDEX(INDIRECT(VLOOKUP($C177,Lighting_Type_Exist_lu,2,0)),MATCH(Lighting!$D177,INDIRECT(VLOOKUP($C177,Lighting_Type_Exist_lu,2,0)),0),1),0,1),"")</f>
        <v/>
      </c>
      <c r="AD177" s="7" t="str">
        <f ca="1">IFERROR(OFFSET(INDEX(INDIRECT(VLOOKUP($C177,Lighting_Type_Exist_lu,2,0)),MATCH(Lighting!$D177,INDIRECT(VLOOKUP($C177,Lighting_Type_Exist_lu,2,0)),0),1),0,3),"")</f>
        <v/>
      </c>
      <c r="AE177" s="40" t="str">
        <f ca="1">IFERROR(OFFSET(INDEX(INDIRECT(VLOOKUP($C177,Lighting_Type_Exist_lu,2,0)),MATCH(Lighting!$D177,INDIRECT(VLOOKUP($C177,Lighting_Type_Exist_lu,2,0)),0),1),0,4),"")</f>
        <v/>
      </c>
      <c r="AF177" s="262">
        <f t="shared" ca="1" si="72"/>
        <v>0</v>
      </c>
      <c r="AH177" s="263" t="str">
        <f>IF(J177="","",VLOOKUP(J177,SKU!E:M,3,0))</f>
        <v/>
      </c>
      <c r="AI177" s="263">
        <f>_xlfn.IFNA(IF('Project Summary'!$C$11="NH",VLOOKUP(AH177,Lighting_All,5,0),VLOOKUP(AH177,Lighting_All,3,0)),"")</f>
        <v>0</v>
      </c>
      <c r="AJ177" s="264" t="str">
        <f t="shared" si="59"/>
        <v>NA</v>
      </c>
      <c r="AK177" s="265">
        <f>IFERROR(VLOOKUP(J177,SKU!E:L,7,),0)</f>
        <v>0</v>
      </c>
      <c r="AL177" s="92" t="str">
        <f>IFERROR(IF(J177="","",(VLOOKUP(AH177,Lookups!A:G,7,0)*H177)),"")</f>
        <v/>
      </c>
      <c r="AM177" s="92">
        <f t="shared" ca="1" si="73"/>
        <v>0</v>
      </c>
      <c r="AN177" s="92">
        <f t="shared" ca="1" si="74"/>
        <v>0</v>
      </c>
      <c r="AO177" s="92">
        <f>(1-EXACT(G177,M177))*IFERROR(IF('Project Summary'!$C$11="NH",VLOOKUP(M177,Lighting_All,6,0),VLOOKUP(M177,Lighting_All,4,0)),0)*(Q177&gt;0)*(1-EXACT(M177,Lookups!$A$62))*(1-EXACT(M177,Lookups!$A$63))</f>
        <v>0</v>
      </c>
      <c r="AP177" s="92">
        <f t="shared" si="60"/>
        <v>0</v>
      </c>
      <c r="AQ177" s="92" t="str">
        <f t="shared" ca="1" si="75"/>
        <v/>
      </c>
      <c r="AR177" s="92" t="str">
        <f ca="1">_xlfn.IFNA(VLOOKUP(AQ177,Recycling!$S$10:$T$35,2,0),"")</f>
        <v/>
      </c>
      <c r="AS177" s="266">
        <f t="shared" si="76"/>
        <v>0</v>
      </c>
      <c r="AT177" s="92">
        <f t="shared" si="77"/>
        <v>0</v>
      </c>
      <c r="AU177" s="92">
        <f>EXACT(G177,"None")*OR(EXACT(M177,Lookups!$A$62),EXACT(M177,Lookups!$A$63))</f>
        <v>0</v>
      </c>
      <c r="AV177" s="267">
        <f t="shared" si="78"/>
        <v>0</v>
      </c>
      <c r="AW177" s="267">
        <f>IFERROR(VLOOKUP(AH177,Lookups!A:B,2,0),0)</f>
        <v>0</v>
      </c>
      <c r="AX177" s="267">
        <f t="shared" si="79"/>
        <v>0</v>
      </c>
      <c r="AY177" s="92">
        <f t="shared" ca="1" si="80"/>
        <v>0</v>
      </c>
      <c r="AZ177" s="92">
        <f t="shared" si="61"/>
        <v>0</v>
      </c>
      <c r="BA177" s="92">
        <f t="shared" si="81"/>
        <v>0.504</v>
      </c>
      <c r="BB177" s="92">
        <f t="shared" si="82"/>
        <v>0.38900000000000001</v>
      </c>
      <c r="BC177" s="92">
        <v>0.13800000000000001</v>
      </c>
      <c r="BD177" s="92">
        <v>0.13400000000000001</v>
      </c>
      <c r="BE177" s="92">
        <f t="shared" si="62"/>
        <v>0</v>
      </c>
      <c r="BF177" s="92">
        <f t="shared" si="83"/>
        <v>0</v>
      </c>
    </row>
    <row r="178" spans="1:58" x14ac:dyDescent="0.35">
      <c r="A178" s="26"/>
      <c r="B178" s="76"/>
      <c r="C178" s="59"/>
      <c r="D178" s="468"/>
      <c r="E178" s="469"/>
      <c r="F178" s="237" t="str">
        <f ca="1">IFERROR(OFFSET(INDEX(INDIRECT(VLOOKUP($C178,Lighting_Type_Exist_lu,2,0)),MATCH(Lighting!$D178,INDIRECT(VLOOKUP($C178,Lighting_Type_Exist_lu,2,0)),0),1),0,2),"")</f>
        <v/>
      </c>
      <c r="G178" s="61" t="s">
        <v>84</v>
      </c>
      <c r="H178" s="74"/>
      <c r="I178" s="238" t="str">
        <f>IF(J178="","",VLOOKUP(J178,SKU!E:M,9,0))</f>
        <v/>
      </c>
      <c r="J178" s="64"/>
      <c r="K178" s="260" t="str">
        <f>IF(J178="","",VLOOKUP(J178,SKU!E:M,2,0))</f>
        <v/>
      </c>
      <c r="L178" s="239" t="str">
        <f>IF(J178="","",VLOOKUP(J178,SKU!E:M,6,0))</f>
        <v/>
      </c>
      <c r="M178" s="135" t="s">
        <v>84</v>
      </c>
      <c r="N178" s="28">
        <f t="shared" si="57"/>
        <v>0</v>
      </c>
      <c r="O178" s="20">
        <f t="shared" si="58"/>
        <v>0</v>
      </c>
      <c r="P178" s="71">
        <f t="shared" ca="1" si="63"/>
        <v>0</v>
      </c>
      <c r="Q178" s="71">
        <f>IFERROR((($H178*$L178*$N178)-($H178*$L178*$O178))/1000,0)*(1-EXACT(M178,Lookups!$A$62))*(1-EXACT(M178,Lookups!$A$63))</f>
        <v>0</v>
      </c>
      <c r="R178" s="71">
        <f t="shared" ca="1" si="64"/>
        <v>0</v>
      </c>
      <c r="S178" s="71">
        <f t="shared" ca="1" si="65"/>
        <v>0</v>
      </c>
      <c r="T178" s="71">
        <f t="shared" si="66"/>
        <v>0</v>
      </c>
      <c r="U178" s="356">
        <f t="shared" ca="1" si="67"/>
        <v>0</v>
      </c>
      <c r="V178" s="356">
        <f t="shared" ca="1" si="68"/>
        <v>0</v>
      </c>
      <c r="W178" s="356">
        <f t="shared" si="69"/>
        <v>0</v>
      </c>
      <c r="X178" s="356">
        <f t="shared" si="70"/>
        <v>0</v>
      </c>
      <c r="Y178" s="72">
        <f>IF(AV178&gt;0,"NEEDED",IFERROR(IF('Project Summary'!$C$11="NH",(VLOOKUP(AH178,Lighting_All,6,0)+AO178),(VLOOKUP(AH178,Lighting_All,4,0)+AO178)),0)*H178)</f>
        <v>0</v>
      </c>
      <c r="Z178" s="261" t="str">
        <f t="shared" ca="1" si="71"/>
        <v/>
      </c>
      <c r="AA178" s="73">
        <f t="shared" ca="1" si="56"/>
        <v>0</v>
      </c>
      <c r="AC178" s="28" t="str">
        <f ca="1">IFERROR(OFFSET(INDEX(INDIRECT(VLOOKUP($C178,Lighting_Type_Exist_lu,2,0)),MATCH(Lighting!$D178,INDIRECT(VLOOKUP($C178,Lighting_Type_Exist_lu,2,0)),0),1),0,1),"")</f>
        <v/>
      </c>
      <c r="AD178" s="7" t="str">
        <f ca="1">IFERROR(OFFSET(INDEX(INDIRECT(VLOOKUP($C178,Lighting_Type_Exist_lu,2,0)),MATCH(Lighting!$D178,INDIRECT(VLOOKUP($C178,Lighting_Type_Exist_lu,2,0)),0),1),0,3),"")</f>
        <v/>
      </c>
      <c r="AE178" s="40" t="str">
        <f ca="1">IFERROR(OFFSET(INDEX(INDIRECT(VLOOKUP($C178,Lighting_Type_Exist_lu,2,0)),MATCH(Lighting!$D178,INDIRECT(VLOOKUP($C178,Lighting_Type_Exist_lu,2,0)),0),1),0,4),"")</f>
        <v/>
      </c>
      <c r="AF178" s="262">
        <f t="shared" ca="1" si="72"/>
        <v>0</v>
      </c>
      <c r="AH178" s="263" t="str">
        <f>IF(J178="","",VLOOKUP(J178,SKU!E:M,3,0))</f>
        <v/>
      </c>
      <c r="AI178" s="263">
        <f>_xlfn.IFNA(IF('Project Summary'!$C$11="NH",VLOOKUP(AH178,Lighting_All,5,0),VLOOKUP(AH178,Lighting_All,3,0)),"")</f>
        <v>0</v>
      </c>
      <c r="AJ178" s="264" t="str">
        <f t="shared" si="59"/>
        <v>NA</v>
      </c>
      <c r="AK178" s="265">
        <f>IFERROR(VLOOKUP(J178,SKU!E:L,7,),0)</f>
        <v>0</v>
      </c>
      <c r="AL178" s="92" t="str">
        <f>IFERROR(IF(J178="","",(VLOOKUP(AH178,Lookups!A:G,7,0)*H178)),"")</f>
        <v/>
      </c>
      <c r="AM178" s="92">
        <f t="shared" ca="1" si="73"/>
        <v>0</v>
      </c>
      <c r="AN178" s="92">
        <f t="shared" ca="1" si="74"/>
        <v>0</v>
      </c>
      <c r="AO178" s="92">
        <f>(1-EXACT(G178,M178))*IFERROR(IF('Project Summary'!$C$11="NH",VLOOKUP(M178,Lighting_All,6,0),VLOOKUP(M178,Lighting_All,4,0)),0)*(Q178&gt;0)*(1-EXACT(M178,Lookups!$A$62))*(1-EXACT(M178,Lookups!$A$63))</f>
        <v>0</v>
      </c>
      <c r="AP178" s="92">
        <f t="shared" si="60"/>
        <v>0</v>
      </c>
      <c r="AQ178" s="92" t="str">
        <f t="shared" ca="1" si="75"/>
        <v/>
      </c>
      <c r="AR178" s="92" t="str">
        <f ca="1">_xlfn.IFNA(VLOOKUP(AQ178,Recycling!$S$10:$T$35,2,0),"")</f>
        <v/>
      </c>
      <c r="AS178" s="266">
        <f t="shared" si="76"/>
        <v>0</v>
      </c>
      <c r="AT178" s="92">
        <f t="shared" si="77"/>
        <v>0</v>
      </c>
      <c r="AU178" s="92">
        <f>EXACT(G178,"None")*OR(EXACT(M178,Lookups!$A$62),EXACT(M178,Lookups!$A$63))</f>
        <v>0</v>
      </c>
      <c r="AV178" s="267">
        <f t="shared" si="78"/>
        <v>0</v>
      </c>
      <c r="AW178" s="267">
        <f>IFERROR(VLOOKUP(AH178,Lookups!A:B,2,0),0)</f>
        <v>0</v>
      </c>
      <c r="AX178" s="267">
        <f t="shared" si="79"/>
        <v>0</v>
      </c>
      <c r="AY178" s="92">
        <f t="shared" ca="1" si="80"/>
        <v>0</v>
      </c>
      <c r="AZ178" s="92">
        <f t="shared" si="61"/>
        <v>0</v>
      </c>
      <c r="BA178" s="92">
        <f t="shared" si="81"/>
        <v>0.504</v>
      </c>
      <c r="BB178" s="92">
        <f t="shared" si="82"/>
        <v>0.38900000000000001</v>
      </c>
      <c r="BC178" s="92">
        <v>0.13800000000000001</v>
      </c>
      <c r="BD178" s="92">
        <v>0.13400000000000001</v>
      </c>
      <c r="BE178" s="92">
        <f t="shared" si="62"/>
        <v>0</v>
      </c>
      <c r="BF178" s="92">
        <f t="shared" si="83"/>
        <v>0</v>
      </c>
    </row>
    <row r="179" spans="1:58" x14ac:dyDescent="0.35">
      <c r="A179" s="26"/>
      <c r="B179" s="76"/>
      <c r="C179" s="59"/>
      <c r="D179" s="468"/>
      <c r="E179" s="469"/>
      <c r="F179" s="237" t="str">
        <f ca="1">IFERROR(OFFSET(INDEX(INDIRECT(VLOOKUP($C179,Lighting_Type_Exist_lu,2,0)),MATCH(Lighting!$D179,INDIRECT(VLOOKUP($C179,Lighting_Type_Exist_lu,2,0)),0),1),0,2),"")</f>
        <v/>
      </c>
      <c r="G179" s="61" t="s">
        <v>84</v>
      </c>
      <c r="H179" s="74"/>
      <c r="I179" s="238" t="str">
        <f>IF(J179="","",VLOOKUP(J179,SKU!E:M,9,0))</f>
        <v/>
      </c>
      <c r="J179" s="64"/>
      <c r="K179" s="260" t="str">
        <f>IF(J179="","",VLOOKUP(J179,SKU!E:M,2,0))</f>
        <v/>
      </c>
      <c r="L179" s="239" t="str">
        <f>IF(J179="","",VLOOKUP(J179,SKU!E:M,6,0))</f>
        <v/>
      </c>
      <c r="M179" s="135" t="s">
        <v>84</v>
      </c>
      <c r="N179" s="28">
        <f t="shared" si="57"/>
        <v>0</v>
      </c>
      <c r="O179" s="20">
        <f t="shared" si="58"/>
        <v>0</v>
      </c>
      <c r="P179" s="71">
        <f t="shared" ca="1" si="63"/>
        <v>0</v>
      </c>
      <c r="Q179" s="71">
        <f>IFERROR((($H179*$L179*$N179)-($H179*$L179*$O179))/1000,0)*(1-EXACT(M179,Lookups!$A$62))*(1-EXACT(M179,Lookups!$A$63))</f>
        <v>0</v>
      </c>
      <c r="R179" s="71">
        <f t="shared" ca="1" si="64"/>
        <v>0</v>
      </c>
      <c r="S179" s="71">
        <f t="shared" ca="1" si="65"/>
        <v>0</v>
      </c>
      <c r="T179" s="71">
        <f t="shared" si="66"/>
        <v>0</v>
      </c>
      <c r="U179" s="356">
        <f t="shared" ca="1" si="67"/>
        <v>0</v>
      </c>
      <c r="V179" s="356">
        <f t="shared" ca="1" si="68"/>
        <v>0</v>
      </c>
      <c r="W179" s="356">
        <f t="shared" si="69"/>
        <v>0</v>
      </c>
      <c r="X179" s="356">
        <f t="shared" si="70"/>
        <v>0</v>
      </c>
      <c r="Y179" s="72">
        <f>IF(AV179&gt;0,"NEEDED",IFERROR(IF('Project Summary'!$C$11="NH",(VLOOKUP(AH179,Lighting_All,6,0)+AO179),(VLOOKUP(AH179,Lighting_All,4,0)+AO179)),0)*H179)</f>
        <v>0</v>
      </c>
      <c r="Z179" s="261" t="str">
        <f t="shared" ca="1" si="71"/>
        <v/>
      </c>
      <c r="AA179" s="73">
        <f t="shared" ca="1" si="56"/>
        <v>0</v>
      </c>
      <c r="AC179" s="28" t="str">
        <f ca="1">IFERROR(OFFSET(INDEX(INDIRECT(VLOOKUP($C179,Lighting_Type_Exist_lu,2,0)),MATCH(Lighting!$D179,INDIRECT(VLOOKUP($C179,Lighting_Type_Exist_lu,2,0)),0),1),0,1),"")</f>
        <v/>
      </c>
      <c r="AD179" s="7" t="str">
        <f ca="1">IFERROR(OFFSET(INDEX(INDIRECT(VLOOKUP($C179,Lighting_Type_Exist_lu,2,0)),MATCH(Lighting!$D179,INDIRECT(VLOOKUP($C179,Lighting_Type_Exist_lu,2,0)),0),1),0,3),"")</f>
        <v/>
      </c>
      <c r="AE179" s="40" t="str">
        <f ca="1">IFERROR(OFFSET(INDEX(INDIRECT(VLOOKUP($C179,Lighting_Type_Exist_lu,2,0)),MATCH(Lighting!$D179,INDIRECT(VLOOKUP($C179,Lighting_Type_Exist_lu,2,0)),0),1),0,4),"")</f>
        <v/>
      </c>
      <c r="AF179" s="262">
        <f t="shared" ca="1" si="72"/>
        <v>0</v>
      </c>
      <c r="AH179" s="263" t="str">
        <f>IF(J179="","",VLOOKUP(J179,SKU!E:M,3,0))</f>
        <v/>
      </c>
      <c r="AI179" s="263">
        <f>_xlfn.IFNA(IF('Project Summary'!$C$11="NH",VLOOKUP(AH179,Lighting_All,5,0),VLOOKUP(AH179,Lighting_All,3,0)),"")</f>
        <v>0</v>
      </c>
      <c r="AJ179" s="264" t="str">
        <f t="shared" si="59"/>
        <v>NA</v>
      </c>
      <c r="AK179" s="265">
        <f>IFERROR(VLOOKUP(J179,SKU!E:L,7,),0)</f>
        <v>0</v>
      </c>
      <c r="AL179" s="92" t="str">
        <f>IFERROR(IF(J179="","",(VLOOKUP(AH179,Lookups!A:G,7,0)*H179)),"")</f>
        <v/>
      </c>
      <c r="AM179" s="92">
        <f t="shared" ca="1" si="73"/>
        <v>0</v>
      </c>
      <c r="AN179" s="92">
        <f t="shared" ca="1" si="74"/>
        <v>0</v>
      </c>
      <c r="AO179" s="92">
        <f>(1-EXACT(G179,M179))*IFERROR(IF('Project Summary'!$C$11="NH",VLOOKUP(M179,Lighting_All,6,0),VLOOKUP(M179,Lighting_All,4,0)),0)*(Q179&gt;0)*(1-EXACT(M179,Lookups!$A$62))*(1-EXACT(M179,Lookups!$A$63))</f>
        <v>0</v>
      </c>
      <c r="AP179" s="92">
        <f t="shared" si="60"/>
        <v>0</v>
      </c>
      <c r="AQ179" s="92" t="str">
        <f t="shared" ca="1" si="75"/>
        <v/>
      </c>
      <c r="AR179" s="92" t="str">
        <f ca="1">_xlfn.IFNA(VLOOKUP(AQ179,Recycling!$S$10:$T$35,2,0),"")</f>
        <v/>
      </c>
      <c r="AS179" s="266">
        <f t="shared" si="76"/>
        <v>0</v>
      </c>
      <c r="AT179" s="92">
        <f t="shared" si="77"/>
        <v>0</v>
      </c>
      <c r="AU179" s="92">
        <f>EXACT(G179,"None")*OR(EXACT(M179,Lookups!$A$62),EXACT(M179,Lookups!$A$63))</f>
        <v>0</v>
      </c>
      <c r="AV179" s="267">
        <f t="shared" si="78"/>
        <v>0</v>
      </c>
      <c r="AW179" s="267">
        <f>IFERROR(VLOOKUP(AH179,Lookups!A:B,2,0),0)</f>
        <v>0</v>
      </c>
      <c r="AX179" s="267">
        <f t="shared" si="79"/>
        <v>0</v>
      </c>
      <c r="AY179" s="92">
        <f t="shared" ca="1" si="80"/>
        <v>0</v>
      </c>
      <c r="AZ179" s="92">
        <f t="shared" si="61"/>
        <v>0</v>
      </c>
      <c r="BA179" s="92">
        <f t="shared" si="81"/>
        <v>0.504</v>
      </c>
      <c r="BB179" s="92">
        <f t="shared" si="82"/>
        <v>0.38900000000000001</v>
      </c>
      <c r="BC179" s="92">
        <v>0.13800000000000001</v>
      </c>
      <c r="BD179" s="92">
        <v>0.13400000000000001</v>
      </c>
      <c r="BE179" s="92">
        <f t="shared" si="62"/>
        <v>0</v>
      </c>
      <c r="BF179" s="92">
        <f t="shared" si="83"/>
        <v>0</v>
      </c>
    </row>
    <row r="180" spans="1:58" x14ac:dyDescent="0.35">
      <c r="A180" s="26"/>
      <c r="B180" s="76"/>
      <c r="C180" s="59"/>
      <c r="D180" s="468"/>
      <c r="E180" s="469"/>
      <c r="F180" s="237" t="str">
        <f ca="1">IFERROR(OFFSET(INDEX(INDIRECT(VLOOKUP($C180,Lighting_Type_Exist_lu,2,0)),MATCH(Lighting!$D180,INDIRECT(VLOOKUP($C180,Lighting_Type_Exist_lu,2,0)),0),1),0,2),"")</f>
        <v/>
      </c>
      <c r="G180" s="61" t="s">
        <v>84</v>
      </c>
      <c r="H180" s="74"/>
      <c r="I180" s="238" t="str">
        <f>IF(J180="","",VLOOKUP(J180,SKU!E:M,9,0))</f>
        <v/>
      </c>
      <c r="J180" s="64"/>
      <c r="K180" s="260" t="str">
        <f>IF(J180="","",VLOOKUP(J180,SKU!E:M,2,0))</f>
        <v/>
      </c>
      <c r="L180" s="239" t="str">
        <f>IF(J180="","",VLOOKUP(J180,SKU!E:M,6,0))</f>
        <v/>
      </c>
      <c r="M180" s="135" t="s">
        <v>84</v>
      </c>
      <c r="N180" s="28">
        <f t="shared" si="57"/>
        <v>0</v>
      </c>
      <c r="O180" s="20">
        <f t="shared" si="58"/>
        <v>0</v>
      </c>
      <c r="P180" s="71">
        <f t="shared" ca="1" si="63"/>
        <v>0</v>
      </c>
      <c r="Q180" s="71">
        <f>IFERROR((($H180*$L180*$N180)-($H180*$L180*$O180))/1000,0)*(1-EXACT(M180,Lookups!$A$62))*(1-EXACT(M180,Lookups!$A$63))</f>
        <v>0</v>
      </c>
      <c r="R180" s="71">
        <f t="shared" ca="1" si="64"/>
        <v>0</v>
      </c>
      <c r="S180" s="71">
        <f t="shared" ca="1" si="65"/>
        <v>0</v>
      </c>
      <c r="T180" s="71">
        <f t="shared" si="66"/>
        <v>0</v>
      </c>
      <c r="U180" s="356">
        <f t="shared" ca="1" si="67"/>
        <v>0</v>
      </c>
      <c r="V180" s="356">
        <f t="shared" ca="1" si="68"/>
        <v>0</v>
      </c>
      <c r="W180" s="356">
        <f t="shared" si="69"/>
        <v>0</v>
      </c>
      <c r="X180" s="356">
        <f t="shared" si="70"/>
        <v>0</v>
      </c>
      <c r="Y180" s="72">
        <f>IF(AV180&gt;0,"NEEDED",IFERROR(IF('Project Summary'!$C$11="NH",(VLOOKUP(AH180,Lighting_All,6,0)+AO180),(VLOOKUP(AH180,Lighting_All,4,0)+AO180)),0)*H180)</f>
        <v>0</v>
      </c>
      <c r="Z180" s="261" t="str">
        <f t="shared" ca="1" si="71"/>
        <v/>
      </c>
      <c r="AA180" s="73">
        <f t="shared" ca="1" si="56"/>
        <v>0</v>
      </c>
      <c r="AC180" s="28" t="str">
        <f ca="1">IFERROR(OFFSET(INDEX(INDIRECT(VLOOKUP($C180,Lighting_Type_Exist_lu,2,0)),MATCH(Lighting!$D180,INDIRECT(VLOOKUP($C180,Lighting_Type_Exist_lu,2,0)),0),1),0,1),"")</f>
        <v/>
      </c>
      <c r="AD180" s="7" t="str">
        <f ca="1">IFERROR(OFFSET(INDEX(INDIRECT(VLOOKUP($C180,Lighting_Type_Exist_lu,2,0)),MATCH(Lighting!$D180,INDIRECT(VLOOKUP($C180,Lighting_Type_Exist_lu,2,0)),0),1),0,3),"")</f>
        <v/>
      </c>
      <c r="AE180" s="40" t="str">
        <f ca="1">IFERROR(OFFSET(INDEX(INDIRECT(VLOOKUP($C180,Lighting_Type_Exist_lu,2,0)),MATCH(Lighting!$D180,INDIRECT(VLOOKUP($C180,Lighting_Type_Exist_lu,2,0)),0),1),0,4),"")</f>
        <v/>
      </c>
      <c r="AF180" s="262">
        <f t="shared" ca="1" si="72"/>
        <v>0</v>
      </c>
      <c r="AH180" s="263" t="str">
        <f>IF(J180="","",VLOOKUP(J180,SKU!E:M,3,0))</f>
        <v/>
      </c>
      <c r="AI180" s="263">
        <f>_xlfn.IFNA(IF('Project Summary'!$C$11="NH",VLOOKUP(AH180,Lighting_All,5,0),VLOOKUP(AH180,Lighting_All,3,0)),"")</f>
        <v>0</v>
      </c>
      <c r="AJ180" s="264" t="str">
        <f t="shared" si="59"/>
        <v>NA</v>
      </c>
      <c r="AK180" s="265">
        <f>IFERROR(VLOOKUP(J180,SKU!E:L,7,),0)</f>
        <v>0</v>
      </c>
      <c r="AL180" s="92" t="str">
        <f>IFERROR(IF(J180="","",(VLOOKUP(AH180,Lookups!A:G,7,0)*H180)),"")</f>
        <v/>
      </c>
      <c r="AM180" s="92">
        <f t="shared" ca="1" si="73"/>
        <v>0</v>
      </c>
      <c r="AN180" s="92">
        <f t="shared" ca="1" si="74"/>
        <v>0</v>
      </c>
      <c r="AO180" s="92">
        <f>(1-EXACT(G180,M180))*IFERROR(IF('Project Summary'!$C$11="NH",VLOOKUP(M180,Lighting_All,6,0),VLOOKUP(M180,Lighting_All,4,0)),0)*(Q180&gt;0)*(1-EXACT(M180,Lookups!$A$62))*(1-EXACT(M180,Lookups!$A$63))</f>
        <v>0</v>
      </c>
      <c r="AP180" s="92">
        <f t="shared" si="60"/>
        <v>0</v>
      </c>
      <c r="AQ180" s="92" t="str">
        <f t="shared" ca="1" si="75"/>
        <v/>
      </c>
      <c r="AR180" s="92" t="str">
        <f ca="1">_xlfn.IFNA(VLOOKUP(AQ180,Recycling!$S$10:$T$35,2,0),"")</f>
        <v/>
      </c>
      <c r="AS180" s="266">
        <f t="shared" si="76"/>
        <v>0</v>
      </c>
      <c r="AT180" s="92">
        <f t="shared" si="77"/>
        <v>0</v>
      </c>
      <c r="AU180" s="92">
        <f>EXACT(G180,"None")*OR(EXACT(M180,Lookups!$A$62),EXACT(M180,Lookups!$A$63))</f>
        <v>0</v>
      </c>
      <c r="AV180" s="267">
        <f t="shared" si="78"/>
        <v>0</v>
      </c>
      <c r="AW180" s="267">
        <f>IFERROR(VLOOKUP(AH180,Lookups!A:B,2,0),0)</f>
        <v>0</v>
      </c>
      <c r="AX180" s="267">
        <f t="shared" si="79"/>
        <v>0</v>
      </c>
      <c r="AY180" s="92">
        <f t="shared" ca="1" si="80"/>
        <v>0</v>
      </c>
      <c r="AZ180" s="92">
        <f t="shared" si="61"/>
        <v>0</v>
      </c>
      <c r="BA180" s="92">
        <f t="shared" si="81"/>
        <v>0.504</v>
      </c>
      <c r="BB180" s="92">
        <f t="shared" si="82"/>
        <v>0.38900000000000001</v>
      </c>
      <c r="BC180" s="92">
        <v>0.13800000000000001</v>
      </c>
      <c r="BD180" s="92">
        <v>0.13400000000000001</v>
      </c>
      <c r="BE180" s="92">
        <f t="shared" si="62"/>
        <v>0</v>
      </c>
      <c r="BF180" s="92">
        <f t="shared" si="83"/>
        <v>0</v>
      </c>
    </row>
    <row r="181" spans="1:58" x14ac:dyDescent="0.35">
      <c r="A181" s="26"/>
      <c r="B181" s="76"/>
      <c r="C181" s="59"/>
      <c r="D181" s="468"/>
      <c r="E181" s="469"/>
      <c r="F181" s="237" t="str">
        <f ca="1">IFERROR(OFFSET(INDEX(INDIRECT(VLOOKUP($C181,Lighting_Type_Exist_lu,2,0)),MATCH(Lighting!$D181,INDIRECT(VLOOKUP($C181,Lighting_Type_Exist_lu,2,0)),0),1),0,2),"")</f>
        <v/>
      </c>
      <c r="G181" s="61" t="s">
        <v>84</v>
      </c>
      <c r="H181" s="74"/>
      <c r="I181" s="238" t="str">
        <f>IF(J181="","",VLOOKUP(J181,SKU!E:M,9,0))</f>
        <v/>
      </c>
      <c r="J181" s="64"/>
      <c r="K181" s="260" t="str">
        <f>IF(J181="","",VLOOKUP(J181,SKU!E:M,2,0))</f>
        <v/>
      </c>
      <c r="L181" s="239" t="str">
        <f>IF(J181="","",VLOOKUP(J181,SKU!E:M,6,0))</f>
        <v/>
      </c>
      <c r="M181" s="135" t="s">
        <v>84</v>
      </c>
      <c r="N181" s="28">
        <f t="shared" si="57"/>
        <v>0</v>
      </c>
      <c r="O181" s="20">
        <f t="shared" si="58"/>
        <v>0</v>
      </c>
      <c r="P181" s="71">
        <f t="shared" ca="1" si="63"/>
        <v>0</v>
      </c>
      <c r="Q181" s="71">
        <f>IFERROR((($H181*$L181*$N181)-($H181*$L181*$O181))/1000,0)*(1-EXACT(M181,Lookups!$A$62))*(1-EXACT(M181,Lookups!$A$63))</f>
        <v>0</v>
      </c>
      <c r="R181" s="71">
        <f t="shared" ca="1" si="64"/>
        <v>0</v>
      </c>
      <c r="S181" s="71">
        <f t="shared" ca="1" si="65"/>
        <v>0</v>
      </c>
      <c r="T181" s="71">
        <f t="shared" si="66"/>
        <v>0</v>
      </c>
      <c r="U181" s="356">
        <f t="shared" ca="1" si="67"/>
        <v>0</v>
      </c>
      <c r="V181" s="356">
        <f t="shared" ca="1" si="68"/>
        <v>0</v>
      </c>
      <c r="W181" s="356">
        <f t="shared" si="69"/>
        <v>0</v>
      </c>
      <c r="X181" s="356">
        <f t="shared" si="70"/>
        <v>0</v>
      </c>
      <c r="Y181" s="72">
        <f>IF(AV181&gt;0,"NEEDED",IFERROR(IF('Project Summary'!$C$11="NH",(VLOOKUP(AH181,Lighting_All,6,0)+AO181),(VLOOKUP(AH181,Lighting_All,4,0)+AO181)),0)*H181)</f>
        <v>0</v>
      </c>
      <c r="Z181" s="261" t="str">
        <f t="shared" ca="1" si="71"/>
        <v/>
      </c>
      <c r="AA181" s="73">
        <f t="shared" ca="1" si="56"/>
        <v>0</v>
      </c>
      <c r="AC181" s="28" t="str">
        <f ca="1">IFERROR(OFFSET(INDEX(INDIRECT(VLOOKUP($C181,Lighting_Type_Exist_lu,2,0)),MATCH(Lighting!$D181,INDIRECT(VLOOKUP($C181,Lighting_Type_Exist_lu,2,0)),0),1),0,1),"")</f>
        <v/>
      </c>
      <c r="AD181" s="7" t="str">
        <f ca="1">IFERROR(OFFSET(INDEX(INDIRECT(VLOOKUP($C181,Lighting_Type_Exist_lu,2,0)),MATCH(Lighting!$D181,INDIRECT(VLOOKUP($C181,Lighting_Type_Exist_lu,2,0)),0),1),0,3),"")</f>
        <v/>
      </c>
      <c r="AE181" s="40" t="str">
        <f ca="1">IFERROR(OFFSET(INDEX(INDIRECT(VLOOKUP($C181,Lighting_Type_Exist_lu,2,0)),MATCH(Lighting!$D181,INDIRECT(VLOOKUP($C181,Lighting_Type_Exist_lu,2,0)),0),1),0,4),"")</f>
        <v/>
      </c>
      <c r="AF181" s="262">
        <f t="shared" ca="1" si="72"/>
        <v>0</v>
      </c>
      <c r="AH181" s="263" t="str">
        <f>IF(J181="","",VLOOKUP(J181,SKU!E:M,3,0))</f>
        <v/>
      </c>
      <c r="AI181" s="263">
        <f>_xlfn.IFNA(IF('Project Summary'!$C$11="NH",VLOOKUP(AH181,Lighting_All,5,0),VLOOKUP(AH181,Lighting_All,3,0)),"")</f>
        <v>0</v>
      </c>
      <c r="AJ181" s="264" t="str">
        <f t="shared" si="59"/>
        <v>NA</v>
      </c>
      <c r="AK181" s="265">
        <f>IFERROR(VLOOKUP(J181,SKU!E:L,7,),0)</f>
        <v>0</v>
      </c>
      <c r="AL181" s="92" t="str">
        <f>IFERROR(IF(J181="","",(VLOOKUP(AH181,Lookups!A:G,7,0)*H181)),"")</f>
        <v/>
      </c>
      <c r="AM181" s="92">
        <f t="shared" ca="1" si="73"/>
        <v>0</v>
      </c>
      <c r="AN181" s="92">
        <f t="shared" ca="1" si="74"/>
        <v>0</v>
      </c>
      <c r="AO181" s="92">
        <f>(1-EXACT(G181,M181))*IFERROR(IF('Project Summary'!$C$11="NH",VLOOKUP(M181,Lighting_All,6,0),VLOOKUP(M181,Lighting_All,4,0)),0)*(Q181&gt;0)*(1-EXACT(M181,Lookups!$A$62))*(1-EXACT(M181,Lookups!$A$63))</f>
        <v>0</v>
      </c>
      <c r="AP181" s="92">
        <f t="shared" si="60"/>
        <v>0</v>
      </c>
      <c r="AQ181" s="92" t="str">
        <f t="shared" ca="1" si="75"/>
        <v/>
      </c>
      <c r="AR181" s="92" t="str">
        <f ca="1">_xlfn.IFNA(VLOOKUP(AQ181,Recycling!$S$10:$T$35,2,0),"")</f>
        <v/>
      </c>
      <c r="AS181" s="266">
        <f t="shared" si="76"/>
        <v>0</v>
      </c>
      <c r="AT181" s="92">
        <f t="shared" si="77"/>
        <v>0</v>
      </c>
      <c r="AU181" s="92">
        <f>EXACT(G181,"None")*OR(EXACT(M181,Lookups!$A$62),EXACT(M181,Lookups!$A$63))</f>
        <v>0</v>
      </c>
      <c r="AV181" s="267">
        <f t="shared" si="78"/>
        <v>0</v>
      </c>
      <c r="AW181" s="267">
        <f>IFERROR(VLOOKUP(AH181,Lookups!A:B,2,0),0)</f>
        <v>0</v>
      </c>
      <c r="AX181" s="267">
        <f t="shared" si="79"/>
        <v>0</v>
      </c>
      <c r="AY181" s="92">
        <f t="shared" ca="1" si="80"/>
        <v>0</v>
      </c>
      <c r="AZ181" s="92">
        <f t="shared" si="61"/>
        <v>0</v>
      </c>
      <c r="BA181" s="92">
        <f t="shared" si="81"/>
        <v>0.504</v>
      </c>
      <c r="BB181" s="92">
        <f t="shared" si="82"/>
        <v>0.38900000000000001</v>
      </c>
      <c r="BC181" s="92">
        <v>0.13800000000000001</v>
      </c>
      <c r="BD181" s="92">
        <v>0.13400000000000001</v>
      </c>
      <c r="BE181" s="92">
        <f t="shared" si="62"/>
        <v>0</v>
      </c>
      <c r="BF181" s="92">
        <f t="shared" si="83"/>
        <v>0</v>
      </c>
    </row>
    <row r="182" spans="1:58" x14ac:dyDescent="0.35">
      <c r="A182" s="26"/>
      <c r="B182" s="76"/>
      <c r="C182" s="59"/>
      <c r="D182" s="468"/>
      <c r="E182" s="469"/>
      <c r="F182" s="237" t="str">
        <f ca="1">IFERROR(OFFSET(INDEX(INDIRECT(VLOOKUP($C182,Lighting_Type_Exist_lu,2,0)),MATCH(Lighting!$D182,INDIRECT(VLOOKUP($C182,Lighting_Type_Exist_lu,2,0)),0),1),0,2),"")</f>
        <v/>
      </c>
      <c r="G182" s="61" t="s">
        <v>84</v>
      </c>
      <c r="H182" s="74"/>
      <c r="I182" s="238" t="str">
        <f>IF(J182="","",VLOOKUP(J182,SKU!E:M,9,0))</f>
        <v/>
      </c>
      <c r="J182" s="64"/>
      <c r="K182" s="260" t="str">
        <f>IF(J182="","",VLOOKUP(J182,SKU!E:M,2,0))</f>
        <v/>
      </c>
      <c r="L182" s="239" t="str">
        <f>IF(J182="","",VLOOKUP(J182,SKU!E:M,6,0))</f>
        <v/>
      </c>
      <c r="M182" s="135" t="s">
        <v>84</v>
      </c>
      <c r="N182" s="28">
        <f t="shared" si="57"/>
        <v>0</v>
      </c>
      <c r="O182" s="20">
        <f t="shared" si="58"/>
        <v>0</v>
      </c>
      <c r="P182" s="71">
        <f t="shared" ca="1" si="63"/>
        <v>0</v>
      </c>
      <c r="Q182" s="71">
        <f>IFERROR((($H182*$L182*$N182)-($H182*$L182*$O182))/1000,0)*(1-EXACT(M182,Lookups!$A$62))*(1-EXACT(M182,Lookups!$A$63))</f>
        <v>0</v>
      </c>
      <c r="R182" s="71">
        <f t="shared" ca="1" si="64"/>
        <v>0</v>
      </c>
      <c r="S182" s="71">
        <f t="shared" ca="1" si="65"/>
        <v>0</v>
      </c>
      <c r="T182" s="71">
        <f t="shared" si="66"/>
        <v>0</v>
      </c>
      <c r="U182" s="356">
        <f t="shared" ca="1" si="67"/>
        <v>0</v>
      </c>
      <c r="V182" s="356">
        <f t="shared" ca="1" si="68"/>
        <v>0</v>
      </c>
      <c r="W182" s="356">
        <f t="shared" si="69"/>
        <v>0</v>
      </c>
      <c r="X182" s="356">
        <f t="shared" si="70"/>
        <v>0</v>
      </c>
      <c r="Y182" s="72">
        <f>IF(AV182&gt;0,"NEEDED",IFERROR(IF('Project Summary'!$C$11="NH",(VLOOKUP(AH182,Lighting_All,6,0)+AO182),(VLOOKUP(AH182,Lighting_All,4,0)+AO182)),0)*H182)</f>
        <v>0</v>
      </c>
      <c r="Z182" s="261" t="str">
        <f t="shared" ca="1" si="71"/>
        <v/>
      </c>
      <c r="AA182" s="73">
        <f t="shared" ca="1" si="56"/>
        <v>0</v>
      </c>
      <c r="AC182" s="28" t="str">
        <f ca="1">IFERROR(OFFSET(INDEX(INDIRECT(VLOOKUP($C182,Lighting_Type_Exist_lu,2,0)),MATCH(Lighting!$D182,INDIRECT(VLOOKUP($C182,Lighting_Type_Exist_lu,2,0)),0),1),0,1),"")</f>
        <v/>
      </c>
      <c r="AD182" s="7" t="str">
        <f ca="1">IFERROR(OFFSET(INDEX(INDIRECT(VLOOKUP($C182,Lighting_Type_Exist_lu,2,0)),MATCH(Lighting!$D182,INDIRECT(VLOOKUP($C182,Lighting_Type_Exist_lu,2,0)),0),1),0,3),"")</f>
        <v/>
      </c>
      <c r="AE182" s="40" t="str">
        <f ca="1">IFERROR(OFFSET(INDEX(INDIRECT(VLOOKUP($C182,Lighting_Type_Exist_lu,2,0)),MATCH(Lighting!$D182,INDIRECT(VLOOKUP($C182,Lighting_Type_Exist_lu,2,0)),0),1),0,4),"")</f>
        <v/>
      </c>
      <c r="AF182" s="262">
        <f t="shared" ca="1" si="72"/>
        <v>0</v>
      </c>
      <c r="AH182" s="263" t="str">
        <f>IF(J182="","",VLOOKUP(J182,SKU!E:M,3,0))</f>
        <v/>
      </c>
      <c r="AI182" s="263">
        <f>_xlfn.IFNA(IF('Project Summary'!$C$11="NH",VLOOKUP(AH182,Lighting_All,5,0),VLOOKUP(AH182,Lighting_All,3,0)),"")</f>
        <v>0</v>
      </c>
      <c r="AJ182" s="264" t="str">
        <f t="shared" si="59"/>
        <v>NA</v>
      </c>
      <c r="AK182" s="265">
        <f>IFERROR(VLOOKUP(J182,SKU!E:L,7,),0)</f>
        <v>0</v>
      </c>
      <c r="AL182" s="92" t="str">
        <f>IFERROR(IF(J182="","",(VLOOKUP(AH182,Lookups!A:G,7,0)*H182)),"")</f>
        <v/>
      </c>
      <c r="AM182" s="92">
        <f t="shared" ca="1" si="73"/>
        <v>0</v>
      </c>
      <c r="AN182" s="92">
        <f t="shared" ca="1" si="74"/>
        <v>0</v>
      </c>
      <c r="AO182" s="92">
        <f>(1-EXACT(G182,M182))*IFERROR(IF('Project Summary'!$C$11="NH",VLOOKUP(M182,Lighting_All,6,0),VLOOKUP(M182,Lighting_All,4,0)),0)*(Q182&gt;0)*(1-EXACT(M182,Lookups!$A$62))*(1-EXACT(M182,Lookups!$A$63))</f>
        <v>0</v>
      </c>
      <c r="AP182" s="92">
        <f t="shared" si="60"/>
        <v>0</v>
      </c>
      <c r="AQ182" s="92" t="str">
        <f t="shared" ca="1" si="75"/>
        <v/>
      </c>
      <c r="AR182" s="92" t="str">
        <f ca="1">_xlfn.IFNA(VLOOKUP(AQ182,Recycling!$S$10:$T$35,2,0),"")</f>
        <v/>
      </c>
      <c r="AS182" s="266">
        <f t="shared" si="76"/>
        <v>0</v>
      </c>
      <c r="AT182" s="92">
        <f t="shared" si="77"/>
        <v>0</v>
      </c>
      <c r="AU182" s="92">
        <f>EXACT(G182,"None")*OR(EXACT(M182,Lookups!$A$62),EXACT(M182,Lookups!$A$63))</f>
        <v>0</v>
      </c>
      <c r="AV182" s="267">
        <f t="shared" si="78"/>
        <v>0</v>
      </c>
      <c r="AW182" s="267">
        <f>IFERROR(VLOOKUP(AH182,Lookups!A:B,2,0),0)</f>
        <v>0</v>
      </c>
      <c r="AX182" s="267">
        <f t="shared" si="79"/>
        <v>0</v>
      </c>
      <c r="AY182" s="92">
        <f t="shared" ca="1" si="80"/>
        <v>0</v>
      </c>
      <c r="AZ182" s="92">
        <f t="shared" si="61"/>
        <v>0</v>
      </c>
      <c r="BA182" s="92">
        <f t="shared" si="81"/>
        <v>0.504</v>
      </c>
      <c r="BB182" s="92">
        <f t="shared" si="82"/>
        <v>0.38900000000000001</v>
      </c>
      <c r="BC182" s="92">
        <v>0.13800000000000001</v>
      </c>
      <c r="BD182" s="92">
        <v>0.13400000000000001</v>
      </c>
      <c r="BE182" s="92">
        <f t="shared" si="62"/>
        <v>0</v>
      </c>
      <c r="BF182" s="92">
        <f t="shared" si="83"/>
        <v>0</v>
      </c>
    </row>
    <row r="183" spans="1:58" x14ac:dyDescent="0.35">
      <c r="A183" s="26"/>
      <c r="B183" s="76"/>
      <c r="C183" s="59"/>
      <c r="D183" s="468"/>
      <c r="E183" s="469"/>
      <c r="F183" s="237" t="str">
        <f ca="1">IFERROR(OFFSET(INDEX(INDIRECT(VLOOKUP($C183,Lighting_Type_Exist_lu,2,0)),MATCH(Lighting!$D183,INDIRECT(VLOOKUP($C183,Lighting_Type_Exist_lu,2,0)),0),1),0,2),"")</f>
        <v/>
      </c>
      <c r="G183" s="61" t="s">
        <v>84</v>
      </c>
      <c r="H183" s="74"/>
      <c r="I183" s="238" t="str">
        <f>IF(J183="","",VLOOKUP(J183,SKU!E:M,9,0))</f>
        <v/>
      </c>
      <c r="J183" s="64"/>
      <c r="K183" s="260" t="str">
        <f>IF(J183="","",VLOOKUP(J183,SKU!E:M,2,0))</f>
        <v/>
      </c>
      <c r="L183" s="239" t="str">
        <f>IF(J183="","",VLOOKUP(J183,SKU!E:M,6,0))</f>
        <v/>
      </c>
      <c r="M183" s="135" t="s">
        <v>84</v>
      </c>
      <c r="N183" s="28">
        <f t="shared" si="57"/>
        <v>0</v>
      </c>
      <c r="O183" s="20">
        <f t="shared" si="58"/>
        <v>0</v>
      </c>
      <c r="P183" s="71">
        <f t="shared" ca="1" si="63"/>
        <v>0</v>
      </c>
      <c r="Q183" s="71">
        <f>IFERROR((($H183*$L183*$N183)-($H183*$L183*$O183))/1000,0)*(1-EXACT(M183,Lookups!$A$62))*(1-EXACT(M183,Lookups!$A$63))</f>
        <v>0</v>
      </c>
      <c r="R183" s="71">
        <f t="shared" ca="1" si="64"/>
        <v>0</v>
      </c>
      <c r="S183" s="71">
        <f t="shared" ca="1" si="65"/>
        <v>0</v>
      </c>
      <c r="T183" s="71">
        <f t="shared" si="66"/>
        <v>0</v>
      </c>
      <c r="U183" s="356">
        <f t="shared" ca="1" si="67"/>
        <v>0</v>
      </c>
      <c r="V183" s="356">
        <f t="shared" ca="1" si="68"/>
        <v>0</v>
      </c>
      <c r="W183" s="356">
        <f t="shared" si="69"/>
        <v>0</v>
      </c>
      <c r="X183" s="356">
        <f t="shared" si="70"/>
        <v>0</v>
      </c>
      <c r="Y183" s="72">
        <f>IF(AV183&gt;0,"NEEDED",IFERROR(IF('Project Summary'!$C$11="NH",(VLOOKUP(AH183,Lighting_All,6,0)+AO183),(VLOOKUP(AH183,Lighting_All,4,0)+AO183)),0)*H183)</f>
        <v>0</v>
      </c>
      <c r="Z183" s="261" t="str">
        <f t="shared" ca="1" si="71"/>
        <v/>
      </c>
      <c r="AA183" s="73">
        <f t="shared" ca="1" si="56"/>
        <v>0</v>
      </c>
      <c r="AC183" s="28" t="str">
        <f ca="1">IFERROR(OFFSET(INDEX(INDIRECT(VLOOKUP($C183,Lighting_Type_Exist_lu,2,0)),MATCH(Lighting!$D183,INDIRECT(VLOOKUP($C183,Lighting_Type_Exist_lu,2,0)),0),1),0,1),"")</f>
        <v/>
      </c>
      <c r="AD183" s="7" t="str">
        <f ca="1">IFERROR(OFFSET(INDEX(INDIRECT(VLOOKUP($C183,Lighting_Type_Exist_lu,2,0)),MATCH(Lighting!$D183,INDIRECT(VLOOKUP($C183,Lighting_Type_Exist_lu,2,0)),0),1),0,3),"")</f>
        <v/>
      </c>
      <c r="AE183" s="40" t="str">
        <f ca="1">IFERROR(OFFSET(INDEX(INDIRECT(VLOOKUP($C183,Lighting_Type_Exist_lu,2,0)),MATCH(Lighting!$D183,INDIRECT(VLOOKUP($C183,Lighting_Type_Exist_lu,2,0)),0),1),0,4),"")</f>
        <v/>
      </c>
      <c r="AF183" s="262">
        <f t="shared" ca="1" si="72"/>
        <v>0</v>
      </c>
      <c r="AH183" s="263" t="str">
        <f>IF(J183="","",VLOOKUP(J183,SKU!E:M,3,0))</f>
        <v/>
      </c>
      <c r="AI183" s="263">
        <f>_xlfn.IFNA(IF('Project Summary'!$C$11="NH",VLOOKUP(AH183,Lighting_All,5,0),VLOOKUP(AH183,Lighting_All,3,0)),"")</f>
        <v>0</v>
      </c>
      <c r="AJ183" s="264" t="str">
        <f t="shared" si="59"/>
        <v>NA</v>
      </c>
      <c r="AK183" s="265">
        <f>IFERROR(VLOOKUP(J183,SKU!E:L,7,),0)</f>
        <v>0</v>
      </c>
      <c r="AL183" s="92" t="str">
        <f>IFERROR(IF(J183="","",(VLOOKUP(AH183,Lookups!A:G,7,0)*H183)),"")</f>
        <v/>
      </c>
      <c r="AM183" s="92">
        <f t="shared" ca="1" si="73"/>
        <v>0</v>
      </c>
      <c r="AN183" s="92">
        <f t="shared" ca="1" si="74"/>
        <v>0</v>
      </c>
      <c r="AO183" s="92">
        <f>(1-EXACT(G183,M183))*IFERROR(IF('Project Summary'!$C$11="NH",VLOOKUP(M183,Lighting_All,6,0),VLOOKUP(M183,Lighting_All,4,0)),0)*(Q183&gt;0)*(1-EXACT(M183,Lookups!$A$62))*(1-EXACT(M183,Lookups!$A$63))</f>
        <v>0</v>
      </c>
      <c r="AP183" s="92">
        <f t="shared" si="60"/>
        <v>0</v>
      </c>
      <c r="AQ183" s="92" t="str">
        <f t="shared" ca="1" si="75"/>
        <v/>
      </c>
      <c r="AR183" s="92" t="str">
        <f ca="1">_xlfn.IFNA(VLOOKUP(AQ183,Recycling!$S$10:$T$35,2,0),"")</f>
        <v/>
      </c>
      <c r="AS183" s="266">
        <f t="shared" si="76"/>
        <v>0</v>
      </c>
      <c r="AT183" s="92">
        <f t="shared" si="77"/>
        <v>0</v>
      </c>
      <c r="AU183" s="92">
        <f>EXACT(G183,"None")*OR(EXACT(M183,Lookups!$A$62),EXACT(M183,Lookups!$A$63))</f>
        <v>0</v>
      </c>
      <c r="AV183" s="267">
        <f t="shared" si="78"/>
        <v>0</v>
      </c>
      <c r="AW183" s="267">
        <f>IFERROR(VLOOKUP(AH183,Lookups!A:B,2,0),0)</f>
        <v>0</v>
      </c>
      <c r="AX183" s="267">
        <f t="shared" si="79"/>
        <v>0</v>
      </c>
      <c r="AY183" s="92">
        <f t="shared" ca="1" si="80"/>
        <v>0</v>
      </c>
      <c r="AZ183" s="92">
        <f t="shared" si="61"/>
        <v>0</v>
      </c>
      <c r="BA183" s="92">
        <f t="shared" si="81"/>
        <v>0.504</v>
      </c>
      <c r="BB183" s="92">
        <f t="shared" si="82"/>
        <v>0.38900000000000001</v>
      </c>
      <c r="BC183" s="92">
        <v>0.13800000000000001</v>
      </c>
      <c r="BD183" s="92">
        <v>0.13400000000000001</v>
      </c>
      <c r="BE183" s="92">
        <f t="shared" si="62"/>
        <v>0</v>
      </c>
      <c r="BF183" s="92">
        <f t="shared" si="83"/>
        <v>0</v>
      </c>
    </row>
    <row r="184" spans="1:58" x14ac:dyDescent="0.35">
      <c r="A184" s="26"/>
      <c r="B184" s="76"/>
      <c r="C184" s="59"/>
      <c r="D184" s="468"/>
      <c r="E184" s="469"/>
      <c r="F184" s="237" t="str">
        <f ca="1">IFERROR(OFFSET(INDEX(INDIRECT(VLOOKUP($C184,Lighting_Type_Exist_lu,2,0)),MATCH(Lighting!$D184,INDIRECT(VLOOKUP($C184,Lighting_Type_Exist_lu,2,0)),0),1),0,2),"")</f>
        <v/>
      </c>
      <c r="G184" s="61" t="s">
        <v>84</v>
      </c>
      <c r="H184" s="74"/>
      <c r="I184" s="238" t="str">
        <f>IF(J184="","",VLOOKUP(J184,SKU!E:M,9,0))</f>
        <v/>
      </c>
      <c r="J184" s="64"/>
      <c r="K184" s="260" t="str">
        <f>IF(J184="","",VLOOKUP(J184,SKU!E:M,2,0))</f>
        <v/>
      </c>
      <c r="L184" s="239" t="str">
        <f>IF(J184="","",VLOOKUP(J184,SKU!E:M,6,0))</f>
        <v/>
      </c>
      <c r="M184" s="135" t="s">
        <v>84</v>
      </c>
      <c r="N184" s="28">
        <f t="shared" si="57"/>
        <v>0</v>
      </c>
      <c r="O184" s="20">
        <f t="shared" si="58"/>
        <v>0</v>
      </c>
      <c r="P184" s="71">
        <f t="shared" ca="1" si="63"/>
        <v>0</v>
      </c>
      <c r="Q184" s="71">
        <f>IFERROR((($H184*$L184*$N184)-($H184*$L184*$O184))/1000,0)*(1-EXACT(M184,Lookups!$A$62))*(1-EXACT(M184,Lookups!$A$63))</f>
        <v>0</v>
      </c>
      <c r="R184" s="71">
        <f t="shared" ca="1" si="64"/>
        <v>0</v>
      </c>
      <c r="S184" s="71">
        <f t="shared" ca="1" si="65"/>
        <v>0</v>
      </c>
      <c r="T184" s="71">
        <f t="shared" si="66"/>
        <v>0</v>
      </c>
      <c r="U184" s="356">
        <f t="shared" ca="1" si="67"/>
        <v>0</v>
      </c>
      <c r="V184" s="356">
        <f t="shared" ca="1" si="68"/>
        <v>0</v>
      </c>
      <c r="W184" s="356">
        <f t="shared" si="69"/>
        <v>0</v>
      </c>
      <c r="X184" s="356">
        <f t="shared" si="70"/>
        <v>0</v>
      </c>
      <c r="Y184" s="72">
        <f>IF(AV184&gt;0,"NEEDED",IFERROR(IF('Project Summary'!$C$11="NH",(VLOOKUP(AH184,Lighting_All,6,0)+AO184),(VLOOKUP(AH184,Lighting_All,4,0)+AO184)),0)*H184)</f>
        <v>0</v>
      </c>
      <c r="Z184" s="261" t="str">
        <f t="shared" ca="1" si="71"/>
        <v/>
      </c>
      <c r="AA184" s="73">
        <f t="shared" ca="1" si="56"/>
        <v>0</v>
      </c>
      <c r="AC184" s="28" t="str">
        <f ca="1">IFERROR(OFFSET(INDEX(INDIRECT(VLOOKUP($C184,Lighting_Type_Exist_lu,2,0)),MATCH(Lighting!$D184,INDIRECT(VLOOKUP($C184,Lighting_Type_Exist_lu,2,0)),0),1),0,1),"")</f>
        <v/>
      </c>
      <c r="AD184" s="7" t="str">
        <f ca="1">IFERROR(OFFSET(INDEX(INDIRECT(VLOOKUP($C184,Lighting_Type_Exist_lu,2,0)),MATCH(Lighting!$D184,INDIRECT(VLOOKUP($C184,Lighting_Type_Exist_lu,2,0)),0),1),0,3),"")</f>
        <v/>
      </c>
      <c r="AE184" s="40" t="str">
        <f ca="1">IFERROR(OFFSET(INDEX(INDIRECT(VLOOKUP($C184,Lighting_Type_Exist_lu,2,0)),MATCH(Lighting!$D184,INDIRECT(VLOOKUP($C184,Lighting_Type_Exist_lu,2,0)),0),1),0,4),"")</f>
        <v/>
      </c>
      <c r="AF184" s="262">
        <f t="shared" ca="1" si="72"/>
        <v>0</v>
      </c>
      <c r="AH184" s="263" t="str">
        <f>IF(J184="","",VLOOKUP(J184,SKU!E:M,3,0))</f>
        <v/>
      </c>
      <c r="AI184" s="263">
        <f>_xlfn.IFNA(IF('Project Summary'!$C$11="NH",VLOOKUP(AH184,Lighting_All,5,0),VLOOKUP(AH184,Lighting_All,3,0)),"")</f>
        <v>0</v>
      </c>
      <c r="AJ184" s="264" t="str">
        <f t="shared" si="59"/>
        <v>NA</v>
      </c>
      <c r="AK184" s="265">
        <f>IFERROR(VLOOKUP(J184,SKU!E:L,7,),0)</f>
        <v>0</v>
      </c>
      <c r="AL184" s="92" t="str">
        <f>IFERROR(IF(J184="","",(VLOOKUP(AH184,Lookups!A:G,7,0)*H184)),"")</f>
        <v/>
      </c>
      <c r="AM184" s="92">
        <f t="shared" ca="1" si="73"/>
        <v>0</v>
      </c>
      <c r="AN184" s="92">
        <f t="shared" ca="1" si="74"/>
        <v>0</v>
      </c>
      <c r="AO184" s="92">
        <f>(1-EXACT(G184,M184))*IFERROR(IF('Project Summary'!$C$11="NH",VLOOKUP(M184,Lighting_All,6,0),VLOOKUP(M184,Lighting_All,4,0)),0)*(Q184&gt;0)*(1-EXACT(M184,Lookups!$A$62))*(1-EXACT(M184,Lookups!$A$63))</f>
        <v>0</v>
      </c>
      <c r="AP184" s="92">
        <f t="shared" si="60"/>
        <v>0</v>
      </c>
      <c r="AQ184" s="92" t="str">
        <f t="shared" ca="1" si="75"/>
        <v/>
      </c>
      <c r="AR184" s="92" t="str">
        <f ca="1">_xlfn.IFNA(VLOOKUP(AQ184,Recycling!$S$10:$T$35,2,0),"")</f>
        <v/>
      </c>
      <c r="AS184" s="266">
        <f t="shared" si="76"/>
        <v>0</v>
      </c>
      <c r="AT184" s="92">
        <f t="shared" si="77"/>
        <v>0</v>
      </c>
      <c r="AU184" s="92">
        <f>EXACT(G184,"None")*OR(EXACT(M184,Lookups!$A$62),EXACT(M184,Lookups!$A$63))</f>
        <v>0</v>
      </c>
      <c r="AV184" s="267">
        <f t="shared" si="78"/>
        <v>0</v>
      </c>
      <c r="AW184" s="267">
        <f>IFERROR(VLOOKUP(AH184,Lookups!A:B,2,0),0)</f>
        <v>0</v>
      </c>
      <c r="AX184" s="267">
        <f t="shared" si="79"/>
        <v>0</v>
      </c>
      <c r="AY184" s="92">
        <f t="shared" ca="1" si="80"/>
        <v>0</v>
      </c>
      <c r="AZ184" s="92">
        <f t="shared" si="61"/>
        <v>0</v>
      </c>
      <c r="BA184" s="92">
        <f t="shared" si="81"/>
        <v>0.504</v>
      </c>
      <c r="BB184" s="92">
        <f t="shared" si="82"/>
        <v>0.38900000000000001</v>
      </c>
      <c r="BC184" s="92">
        <v>0.13800000000000001</v>
      </c>
      <c r="BD184" s="92">
        <v>0.13400000000000001</v>
      </c>
      <c r="BE184" s="92">
        <f t="shared" si="62"/>
        <v>0</v>
      </c>
      <c r="BF184" s="92">
        <f t="shared" si="83"/>
        <v>0</v>
      </c>
    </row>
    <row r="185" spans="1:58" x14ac:dyDescent="0.35">
      <c r="A185" s="26"/>
      <c r="B185" s="76"/>
      <c r="C185" s="59"/>
      <c r="D185" s="468"/>
      <c r="E185" s="469"/>
      <c r="F185" s="237" t="str">
        <f ca="1">IFERROR(OFFSET(INDEX(INDIRECT(VLOOKUP($C185,Lighting_Type_Exist_lu,2,0)),MATCH(Lighting!$D185,INDIRECT(VLOOKUP($C185,Lighting_Type_Exist_lu,2,0)),0),1),0,2),"")</f>
        <v/>
      </c>
      <c r="G185" s="61" t="s">
        <v>84</v>
      </c>
      <c r="H185" s="74"/>
      <c r="I185" s="238" t="str">
        <f>IF(J185="","",VLOOKUP(J185,SKU!E:M,9,0))</f>
        <v/>
      </c>
      <c r="J185" s="64"/>
      <c r="K185" s="260" t="str">
        <f>IF(J185="","",VLOOKUP(J185,SKU!E:M,2,0))</f>
        <v/>
      </c>
      <c r="L185" s="239" t="str">
        <f>IF(J185="","",VLOOKUP(J185,SKU!E:M,6,0))</f>
        <v/>
      </c>
      <c r="M185" s="135" t="s">
        <v>84</v>
      </c>
      <c r="N185" s="28">
        <f t="shared" si="57"/>
        <v>0</v>
      </c>
      <c r="O185" s="20">
        <f t="shared" si="58"/>
        <v>0</v>
      </c>
      <c r="P185" s="71">
        <f t="shared" ca="1" si="63"/>
        <v>0</v>
      </c>
      <c r="Q185" s="71">
        <f>IFERROR((($H185*$L185*$N185)-($H185*$L185*$O185))/1000,0)*(1-EXACT(M185,Lookups!$A$62))*(1-EXACT(M185,Lookups!$A$63))</f>
        <v>0</v>
      </c>
      <c r="R185" s="71">
        <f t="shared" ca="1" si="64"/>
        <v>0</v>
      </c>
      <c r="S185" s="71">
        <f t="shared" ca="1" si="65"/>
        <v>0</v>
      </c>
      <c r="T185" s="71">
        <f t="shared" si="66"/>
        <v>0</v>
      </c>
      <c r="U185" s="356">
        <f t="shared" ca="1" si="67"/>
        <v>0</v>
      </c>
      <c r="V185" s="356">
        <f t="shared" ca="1" si="68"/>
        <v>0</v>
      </c>
      <c r="W185" s="356">
        <f t="shared" si="69"/>
        <v>0</v>
      </c>
      <c r="X185" s="356">
        <f t="shared" si="70"/>
        <v>0</v>
      </c>
      <c r="Y185" s="72">
        <f>IF(AV185&gt;0,"NEEDED",IFERROR(IF('Project Summary'!$C$11="NH",(VLOOKUP(AH185,Lighting_All,6,0)+AO185),(VLOOKUP(AH185,Lighting_All,4,0)+AO185)),0)*H185)</f>
        <v>0</v>
      </c>
      <c r="Z185" s="261" t="str">
        <f t="shared" ca="1" si="71"/>
        <v/>
      </c>
      <c r="AA185" s="73">
        <f t="shared" ca="1" si="56"/>
        <v>0</v>
      </c>
      <c r="AC185" s="28" t="str">
        <f ca="1">IFERROR(OFFSET(INDEX(INDIRECT(VLOOKUP($C185,Lighting_Type_Exist_lu,2,0)),MATCH(Lighting!$D185,INDIRECT(VLOOKUP($C185,Lighting_Type_Exist_lu,2,0)),0),1),0,1),"")</f>
        <v/>
      </c>
      <c r="AD185" s="7" t="str">
        <f ca="1">IFERROR(OFFSET(INDEX(INDIRECT(VLOOKUP($C185,Lighting_Type_Exist_lu,2,0)),MATCH(Lighting!$D185,INDIRECT(VLOOKUP($C185,Lighting_Type_Exist_lu,2,0)),0),1),0,3),"")</f>
        <v/>
      </c>
      <c r="AE185" s="40" t="str">
        <f ca="1">IFERROR(OFFSET(INDEX(INDIRECT(VLOOKUP($C185,Lighting_Type_Exist_lu,2,0)),MATCH(Lighting!$D185,INDIRECT(VLOOKUP($C185,Lighting_Type_Exist_lu,2,0)),0),1),0,4),"")</f>
        <v/>
      </c>
      <c r="AF185" s="262">
        <f t="shared" ca="1" si="72"/>
        <v>0</v>
      </c>
      <c r="AH185" s="263" t="str">
        <f>IF(J185="","",VLOOKUP(J185,SKU!E:M,3,0))</f>
        <v/>
      </c>
      <c r="AI185" s="263">
        <f>_xlfn.IFNA(IF('Project Summary'!$C$11="NH",VLOOKUP(AH185,Lighting_All,5,0),VLOOKUP(AH185,Lighting_All,3,0)),"")</f>
        <v>0</v>
      </c>
      <c r="AJ185" s="264" t="str">
        <f t="shared" si="59"/>
        <v>NA</v>
      </c>
      <c r="AK185" s="265">
        <f>IFERROR(VLOOKUP(J185,SKU!E:L,7,),0)</f>
        <v>0</v>
      </c>
      <c r="AL185" s="92" t="str">
        <f>IFERROR(IF(J185="","",(VLOOKUP(AH185,Lookups!A:G,7,0)*H185)),"")</f>
        <v/>
      </c>
      <c r="AM185" s="92">
        <f t="shared" ca="1" si="73"/>
        <v>0</v>
      </c>
      <c r="AN185" s="92">
        <f t="shared" ca="1" si="74"/>
        <v>0</v>
      </c>
      <c r="AO185" s="92">
        <f>(1-EXACT(G185,M185))*IFERROR(IF('Project Summary'!$C$11="NH",VLOOKUP(M185,Lighting_All,6,0),VLOOKUP(M185,Lighting_All,4,0)),0)*(Q185&gt;0)*(1-EXACT(M185,Lookups!$A$62))*(1-EXACT(M185,Lookups!$A$63))</f>
        <v>0</v>
      </c>
      <c r="AP185" s="92">
        <f t="shared" si="60"/>
        <v>0</v>
      </c>
      <c r="AQ185" s="92" t="str">
        <f t="shared" ca="1" si="75"/>
        <v/>
      </c>
      <c r="AR185" s="92" t="str">
        <f ca="1">_xlfn.IFNA(VLOOKUP(AQ185,Recycling!$S$10:$T$35,2,0),"")</f>
        <v/>
      </c>
      <c r="AS185" s="266">
        <f t="shared" si="76"/>
        <v>0</v>
      </c>
      <c r="AT185" s="92">
        <f t="shared" si="77"/>
        <v>0</v>
      </c>
      <c r="AU185" s="92">
        <f>EXACT(G185,"None")*OR(EXACT(M185,Lookups!$A$62),EXACT(M185,Lookups!$A$63))</f>
        <v>0</v>
      </c>
      <c r="AV185" s="267">
        <f t="shared" si="78"/>
        <v>0</v>
      </c>
      <c r="AW185" s="267">
        <f>IFERROR(VLOOKUP(AH185,Lookups!A:B,2,0),0)</f>
        <v>0</v>
      </c>
      <c r="AX185" s="267">
        <f t="shared" si="79"/>
        <v>0</v>
      </c>
      <c r="AY185" s="92">
        <f t="shared" ca="1" si="80"/>
        <v>0</v>
      </c>
      <c r="AZ185" s="92">
        <f t="shared" si="61"/>
        <v>0</v>
      </c>
      <c r="BA185" s="92">
        <f t="shared" si="81"/>
        <v>0.504</v>
      </c>
      <c r="BB185" s="92">
        <f t="shared" si="82"/>
        <v>0.38900000000000001</v>
      </c>
      <c r="BC185" s="92">
        <v>0.13800000000000001</v>
      </c>
      <c r="BD185" s="92">
        <v>0.13400000000000001</v>
      </c>
      <c r="BE185" s="92">
        <f t="shared" si="62"/>
        <v>0</v>
      </c>
      <c r="BF185" s="92">
        <f t="shared" si="83"/>
        <v>0</v>
      </c>
    </row>
    <row r="186" spans="1:58" x14ac:dyDescent="0.35">
      <c r="A186" s="26"/>
      <c r="B186" s="76"/>
      <c r="C186" s="59"/>
      <c r="D186" s="468"/>
      <c r="E186" s="469"/>
      <c r="F186" s="237" t="str">
        <f ca="1">IFERROR(OFFSET(INDEX(INDIRECT(VLOOKUP($C186,Lighting_Type_Exist_lu,2,0)),MATCH(Lighting!$D186,INDIRECT(VLOOKUP($C186,Lighting_Type_Exist_lu,2,0)),0),1),0,2),"")</f>
        <v/>
      </c>
      <c r="G186" s="61" t="s">
        <v>84</v>
      </c>
      <c r="H186" s="74"/>
      <c r="I186" s="238" t="str">
        <f>IF(J186="","",VLOOKUP(J186,SKU!E:M,9,0))</f>
        <v/>
      </c>
      <c r="J186" s="64"/>
      <c r="K186" s="260" t="str">
        <f>IF(J186="","",VLOOKUP(J186,SKU!E:M,2,0))</f>
        <v/>
      </c>
      <c r="L186" s="239" t="str">
        <f>IF(J186="","",VLOOKUP(J186,SKU!E:M,6,0))</f>
        <v/>
      </c>
      <c r="M186" s="135" t="s">
        <v>84</v>
      </c>
      <c r="N186" s="28">
        <f t="shared" si="57"/>
        <v>0</v>
      </c>
      <c r="O186" s="20">
        <f t="shared" si="58"/>
        <v>0</v>
      </c>
      <c r="P186" s="71">
        <f t="shared" ca="1" si="63"/>
        <v>0</v>
      </c>
      <c r="Q186" s="71">
        <f>IFERROR((($H186*$L186*$N186)-($H186*$L186*$O186))/1000,0)*(1-EXACT(M186,Lookups!$A$62))*(1-EXACT(M186,Lookups!$A$63))</f>
        <v>0</v>
      </c>
      <c r="R186" s="71">
        <f t="shared" ca="1" si="64"/>
        <v>0</v>
      </c>
      <c r="S186" s="71">
        <f t="shared" ca="1" si="65"/>
        <v>0</v>
      </c>
      <c r="T186" s="71">
        <f t="shared" si="66"/>
        <v>0</v>
      </c>
      <c r="U186" s="356">
        <f t="shared" ca="1" si="67"/>
        <v>0</v>
      </c>
      <c r="V186" s="356">
        <f t="shared" ca="1" si="68"/>
        <v>0</v>
      </c>
      <c r="W186" s="356">
        <f t="shared" si="69"/>
        <v>0</v>
      </c>
      <c r="X186" s="356">
        <f t="shared" si="70"/>
        <v>0</v>
      </c>
      <c r="Y186" s="72">
        <f>IF(AV186&gt;0,"NEEDED",IFERROR(IF('Project Summary'!$C$11="NH",(VLOOKUP(AH186,Lighting_All,6,0)+AO186),(VLOOKUP(AH186,Lighting_All,4,0)+AO186)),0)*H186)</f>
        <v>0</v>
      </c>
      <c r="Z186" s="261" t="str">
        <f t="shared" ca="1" si="71"/>
        <v/>
      </c>
      <c r="AA186" s="73">
        <f t="shared" ca="1" si="56"/>
        <v>0</v>
      </c>
      <c r="AC186" s="28" t="str">
        <f ca="1">IFERROR(OFFSET(INDEX(INDIRECT(VLOOKUP($C186,Lighting_Type_Exist_lu,2,0)),MATCH(Lighting!$D186,INDIRECT(VLOOKUP($C186,Lighting_Type_Exist_lu,2,0)),0),1),0,1),"")</f>
        <v/>
      </c>
      <c r="AD186" s="7" t="str">
        <f ca="1">IFERROR(OFFSET(INDEX(INDIRECT(VLOOKUP($C186,Lighting_Type_Exist_lu,2,0)),MATCH(Lighting!$D186,INDIRECT(VLOOKUP($C186,Lighting_Type_Exist_lu,2,0)),0),1),0,3),"")</f>
        <v/>
      </c>
      <c r="AE186" s="40" t="str">
        <f ca="1">IFERROR(OFFSET(INDEX(INDIRECT(VLOOKUP($C186,Lighting_Type_Exist_lu,2,0)),MATCH(Lighting!$D186,INDIRECT(VLOOKUP($C186,Lighting_Type_Exist_lu,2,0)),0),1),0,4),"")</f>
        <v/>
      </c>
      <c r="AF186" s="262">
        <f t="shared" ca="1" si="72"/>
        <v>0</v>
      </c>
      <c r="AH186" s="263" t="str">
        <f>IF(J186="","",VLOOKUP(J186,SKU!E:M,3,0))</f>
        <v/>
      </c>
      <c r="AI186" s="263">
        <f>_xlfn.IFNA(IF('Project Summary'!$C$11="NH",VLOOKUP(AH186,Lighting_All,5,0),VLOOKUP(AH186,Lighting_All,3,0)),"")</f>
        <v>0</v>
      </c>
      <c r="AJ186" s="264" t="str">
        <f t="shared" si="59"/>
        <v>NA</v>
      </c>
      <c r="AK186" s="265">
        <f>IFERROR(VLOOKUP(J186,SKU!E:L,7,),0)</f>
        <v>0</v>
      </c>
      <c r="AL186" s="92" t="str">
        <f>IFERROR(IF(J186="","",(VLOOKUP(AH186,Lookups!A:G,7,0)*H186)),"")</f>
        <v/>
      </c>
      <c r="AM186" s="92">
        <f t="shared" ca="1" si="73"/>
        <v>0</v>
      </c>
      <c r="AN186" s="92">
        <f t="shared" ca="1" si="74"/>
        <v>0</v>
      </c>
      <c r="AO186" s="92">
        <f>(1-EXACT(G186,M186))*IFERROR(IF('Project Summary'!$C$11="NH",VLOOKUP(M186,Lighting_All,6,0),VLOOKUP(M186,Lighting_All,4,0)),0)*(Q186&gt;0)*(1-EXACT(M186,Lookups!$A$62))*(1-EXACT(M186,Lookups!$A$63))</f>
        <v>0</v>
      </c>
      <c r="AP186" s="92">
        <f t="shared" si="60"/>
        <v>0</v>
      </c>
      <c r="AQ186" s="92" t="str">
        <f t="shared" ca="1" si="75"/>
        <v/>
      </c>
      <c r="AR186" s="92" t="str">
        <f ca="1">_xlfn.IFNA(VLOOKUP(AQ186,Recycling!$S$10:$T$35,2,0),"")</f>
        <v/>
      </c>
      <c r="AS186" s="266">
        <f t="shared" si="76"/>
        <v>0</v>
      </c>
      <c r="AT186" s="92">
        <f t="shared" si="77"/>
        <v>0</v>
      </c>
      <c r="AU186" s="92">
        <f>EXACT(G186,"None")*OR(EXACT(M186,Lookups!$A$62),EXACT(M186,Lookups!$A$63))</f>
        <v>0</v>
      </c>
      <c r="AV186" s="267">
        <f t="shared" si="78"/>
        <v>0</v>
      </c>
      <c r="AW186" s="267">
        <f>IFERROR(VLOOKUP(AH186,Lookups!A:B,2,0),0)</f>
        <v>0</v>
      </c>
      <c r="AX186" s="267">
        <f t="shared" si="79"/>
        <v>0</v>
      </c>
      <c r="AY186" s="92">
        <f t="shared" ca="1" si="80"/>
        <v>0</v>
      </c>
      <c r="AZ186" s="92">
        <f t="shared" si="61"/>
        <v>0</v>
      </c>
      <c r="BA186" s="92">
        <f t="shared" si="81"/>
        <v>0.504</v>
      </c>
      <c r="BB186" s="92">
        <f t="shared" si="82"/>
        <v>0.38900000000000001</v>
      </c>
      <c r="BC186" s="92">
        <v>0.13800000000000001</v>
      </c>
      <c r="BD186" s="92">
        <v>0.13400000000000001</v>
      </c>
      <c r="BE186" s="92">
        <f t="shared" si="62"/>
        <v>0</v>
      </c>
      <c r="BF186" s="92">
        <f t="shared" si="83"/>
        <v>0</v>
      </c>
    </row>
    <row r="187" spans="1:58" x14ac:dyDescent="0.35">
      <c r="A187" s="26"/>
      <c r="B187" s="76"/>
      <c r="C187" s="59"/>
      <c r="D187" s="468"/>
      <c r="E187" s="469"/>
      <c r="F187" s="237" t="str">
        <f ca="1">IFERROR(OFFSET(INDEX(INDIRECT(VLOOKUP($C187,Lighting_Type_Exist_lu,2,0)),MATCH(Lighting!$D187,INDIRECT(VLOOKUP($C187,Lighting_Type_Exist_lu,2,0)),0),1),0,2),"")</f>
        <v/>
      </c>
      <c r="G187" s="61" t="s">
        <v>84</v>
      </c>
      <c r="H187" s="74"/>
      <c r="I187" s="238" t="str">
        <f>IF(J187="","",VLOOKUP(J187,SKU!E:M,9,0))</f>
        <v/>
      </c>
      <c r="J187" s="64"/>
      <c r="K187" s="260" t="str">
        <f>IF(J187="","",VLOOKUP(J187,SKU!E:M,2,0))</f>
        <v/>
      </c>
      <c r="L187" s="239" t="str">
        <f>IF(J187="","",VLOOKUP(J187,SKU!E:M,6,0))</f>
        <v/>
      </c>
      <c r="M187" s="135" t="s">
        <v>84</v>
      </c>
      <c r="N187" s="28">
        <f t="shared" si="57"/>
        <v>0</v>
      </c>
      <c r="O187" s="20">
        <f t="shared" si="58"/>
        <v>0</v>
      </c>
      <c r="P187" s="71">
        <f t="shared" ca="1" si="63"/>
        <v>0</v>
      </c>
      <c r="Q187" s="71">
        <f>IFERROR((($H187*$L187*$N187)-($H187*$L187*$O187))/1000,0)*(1-EXACT(M187,Lookups!$A$62))*(1-EXACT(M187,Lookups!$A$63))</f>
        <v>0</v>
      </c>
      <c r="R187" s="71">
        <f t="shared" ca="1" si="64"/>
        <v>0</v>
      </c>
      <c r="S187" s="71">
        <f t="shared" ca="1" si="65"/>
        <v>0</v>
      </c>
      <c r="T187" s="71">
        <f t="shared" si="66"/>
        <v>0</v>
      </c>
      <c r="U187" s="356">
        <f t="shared" ca="1" si="67"/>
        <v>0</v>
      </c>
      <c r="V187" s="356">
        <f t="shared" ca="1" si="68"/>
        <v>0</v>
      </c>
      <c r="W187" s="356">
        <f t="shared" si="69"/>
        <v>0</v>
      </c>
      <c r="X187" s="356">
        <f t="shared" si="70"/>
        <v>0</v>
      </c>
      <c r="Y187" s="72">
        <f>IF(AV187&gt;0,"NEEDED",IFERROR(IF('Project Summary'!$C$11="NH",(VLOOKUP(AH187,Lighting_All,6,0)+AO187),(VLOOKUP(AH187,Lighting_All,4,0)+AO187)),0)*H187)</f>
        <v>0</v>
      </c>
      <c r="Z187" s="261" t="str">
        <f t="shared" ca="1" si="71"/>
        <v/>
      </c>
      <c r="AA187" s="73">
        <f t="shared" ca="1" si="56"/>
        <v>0</v>
      </c>
      <c r="AC187" s="28" t="str">
        <f ca="1">IFERROR(OFFSET(INDEX(INDIRECT(VLOOKUP($C187,Lighting_Type_Exist_lu,2,0)),MATCH(Lighting!$D187,INDIRECT(VLOOKUP($C187,Lighting_Type_Exist_lu,2,0)),0),1),0,1),"")</f>
        <v/>
      </c>
      <c r="AD187" s="7" t="str">
        <f ca="1">IFERROR(OFFSET(INDEX(INDIRECT(VLOOKUP($C187,Lighting_Type_Exist_lu,2,0)),MATCH(Lighting!$D187,INDIRECT(VLOOKUP($C187,Lighting_Type_Exist_lu,2,0)),0),1),0,3),"")</f>
        <v/>
      </c>
      <c r="AE187" s="40" t="str">
        <f ca="1">IFERROR(OFFSET(INDEX(INDIRECT(VLOOKUP($C187,Lighting_Type_Exist_lu,2,0)),MATCH(Lighting!$D187,INDIRECT(VLOOKUP($C187,Lighting_Type_Exist_lu,2,0)),0),1),0,4),"")</f>
        <v/>
      </c>
      <c r="AF187" s="262">
        <f t="shared" ca="1" si="72"/>
        <v>0</v>
      </c>
      <c r="AH187" s="263" t="str">
        <f>IF(J187="","",VLOOKUP(J187,SKU!E:M,3,0))</f>
        <v/>
      </c>
      <c r="AI187" s="263">
        <f>_xlfn.IFNA(IF('Project Summary'!$C$11="NH",VLOOKUP(AH187,Lighting_All,5,0),VLOOKUP(AH187,Lighting_All,3,0)),"")</f>
        <v>0</v>
      </c>
      <c r="AJ187" s="264" t="str">
        <f t="shared" si="59"/>
        <v>NA</v>
      </c>
      <c r="AK187" s="265">
        <f>IFERROR(VLOOKUP(J187,SKU!E:L,7,),0)</f>
        <v>0</v>
      </c>
      <c r="AL187" s="92" t="str">
        <f>IFERROR(IF(J187="","",(VLOOKUP(AH187,Lookups!A:G,7,0)*H187)),"")</f>
        <v/>
      </c>
      <c r="AM187" s="92">
        <f t="shared" ca="1" si="73"/>
        <v>0</v>
      </c>
      <c r="AN187" s="92">
        <f t="shared" ca="1" si="74"/>
        <v>0</v>
      </c>
      <c r="AO187" s="92">
        <f>(1-EXACT(G187,M187))*IFERROR(IF('Project Summary'!$C$11="NH",VLOOKUP(M187,Lighting_All,6,0),VLOOKUP(M187,Lighting_All,4,0)),0)*(Q187&gt;0)*(1-EXACT(M187,Lookups!$A$62))*(1-EXACT(M187,Lookups!$A$63))</f>
        <v>0</v>
      </c>
      <c r="AP187" s="92">
        <f t="shared" si="60"/>
        <v>0</v>
      </c>
      <c r="AQ187" s="92" t="str">
        <f t="shared" ca="1" si="75"/>
        <v/>
      </c>
      <c r="AR187" s="92" t="str">
        <f ca="1">_xlfn.IFNA(VLOOKUP(AQ187,Recycling!$S$10:$T$35,2,0),"")</f>
        <v/>
      </c>
      <c r="AS187" s="266">
        <f t="shared" si="76"/>
        <v>0</v>
      </c>
      <c r="AT187" s="92">
        <f t="shared" si="77"/>
        <v>0</v>
      </c>
      <c r="AU187" s="92">
        <f>EXACT(G187,"None")*OR(EXACT(M187,Lookups!$A$62),EXACT(M187,Lookups!$A$63))</f>
        <v>0</v>
      </c>
      <c r="AV187" s="267">
        <f t="shared" si="78"/>
        <v>0</v>
      </c>
      <c r="AW187" s="267">
        <f>IFERROR(VLOOKUP(AH187,Lookups!A:B,2,0),0)</f>
        <v>0</v>
      </c>
      <c r="AX187" s="267">
        <f t="shared" si="79"/>
        <v>0</v>
      </c>
      <c r="AY187" s="92">
        <f t="shared" ca="1" si="80"/>
        <v>0</v>
      </c>
      <c r="AZ187" s="92">
        <f t="shared" si="61"/>
        <v>0</v>
      </c>
      <c r="BA187" s="92">
        <f t="shared" si="81"/>
        <v>0.504</v>
      </c>
      <c r="BB187" s="92">
        <f t="shared" si="82"/>
        <v>0.38900000000000001</v>
      </c>
      <c r="BC187" s="92">
        <v>0.13800000000000001</v>
      </c>
      <c r="BD187" s="92">
        <v>0.13400000000000001</v>
      </c>
      <c r="BE187" s="92">
        <f t="shared" si="62"/>
        <v>0</v>
      </c>
      <c r="BF187" s="92">
        <f t="shared" si="83"/>
        <v>0</v>
      </c>
    </row>
    <row r="188" spans="1:58" x14ac:dyDescent="0.35">
      <c r="A188" s="26"/>
      <c r="B188" s="76"/>
      <c r="C188" s="59"/>
      <c r="D188" s="468"/>
      <c r="E188" s="469"/>
      <c r="F188" s="237" t="str">
        <f ca="1">IFERROR(OFFSET(INDEX(INDIRECT(VLOOKUP($C188,Lighting_Type_Exist_lu,2,0)),MATCH(Lighting!$D188,INDIRECT(VLOOKUP($C188,Lighting_Type_Exist_lu,2,0)),0),1),0,2),"")</f>
        <v/>
      </c>
      <c r="G188" s="61" t="s">
        <v>84</v>
      </c>
      <c r="H188" s="74"/>
      <c r="I188" s="238" t="str">
        <f>IF(J188="","",VLOOKUP(J188,SKU!E:M,9,0))</f>
        <v/>
      </c>
      <c r="J188" s="64"/>
      <c r="K188" s="260" t="str">
        <f>IF(J188="","",VLOOKUP(J188,SKU!E:M,2,0))</f>
        <v/>
      </c>
      <c r="L188" s="239" t="str">
        <f>IF(J188="","",VLOOKUP(J188,SKU!E:M,6,0))</f>
        <v/>
      </c>
      <c r="M188" s="135" t="s">
        <v>84</v>
      </c>
      <c r="N188" s="28">
        <f t="shared" si="57"/>
        <v>0</v>
      </c>
      <c r="O188" s="20">
        <f t="shared" si="58"/>
        <v>0</v>
      </c>
      <c r="P188" s="71">
        <f t="shared" ca="1" si="63"/>
        <v>0</v>
      </c>
      <c r="Q188" s="71">
        <f>IFERROR((($H188*$L188*$N188)-($H188*$L188*$O188))/1000,0)*(1-EXACT(M188,Lookups!$A$62))*(1-EXACT(M188,Lookups!$A$63))</f>
        <v>0</v>
      </c>
      <c r="R188" s="71">
        <f t="shared" ca="1" si="64"/>
        <v>0</v>
      </c>
      <c r="S188" s="71">
        <f t="shared" ca="1" si="65"/>
        <v>0</v>
      </c>
      <c r="T188" s="71">
        <f t="shared" si="66"/>
        <v>0</v>
      </c>
      <c r="U188" s="356">
        <f t="shared" ca="1" si="67"/>
        <v>0</v>
      </c>
      <c r="V188" s="356">
        <f t="shared" ca="1" si="68"/>
        <v>0</v>
      </c>
      <c r="W188" s="356">
        <f t="shared" si="69"/>
        <v>0</v>
      </c>
      <c r="X188" s="356">
        <f t="shared" si="70"/>
        <v>0</v>
      </c>
      <c r="Y188" s="72">
        <f>IF(AV188&gt;0,"NEEDED",IFERROR(IF('Project Summary'!$C$11="NH",(VLOOKUP(AH188,Lighting_All,6,0)+AO188),(VLOOKUP(AH188,Lighting_All,4,0)+AO188)),0)*H188)</f>
        <v>0</v>
      </c>
      <c r="Z188" s="261" t="str">
        <f t="shared" ca="1" si="71"/>
        <v/>
      </c>
      <c r="AA188" s="73">
        <f t="shared" ca="1" si="56"/>
        <v>0</v>
      </c>
      <c r="AC188" s="28" t="str">
        <f ca="1">IFERROR(OFFSET(INDEX(INDIRECT(VLOOKUP($C188,Lighting_Type_Exist_lu,2,0)),MATCH(Lighting!$D188,INDIRECT(VLOOKUP($C188,Lighting_Type_Exist_lu,2,0)),0),1),0,1),"")</f>
        <v/>
      </c>
      <c r="AD188" s="7" t="str">
        <f ca="1">IFERROR(OFFSET(INDEX(INDIRECT(VLOOKUP($C188,Lighting_Type_Exist_lu,2,0)),MATCH(Lighting!$D188,INDIRECT(VLOOKUP($C188,Lighting_Type_Exist_lu,2,0)),0),1),0,3),"")</f>
        <v/>
      </c>
      <c r="AE188" s="40" t="str">
        <f ca="1">IFERROR(OFFSET(INDEX(INDIRECT(VLOOKUP($C188,Lighting_Type_Exist_lu,2,0)),MATCH(Lighting!$D188,INDIRECT(VLOOKUP($C188,Lighting_Type_Exist_lu,2,0)),0),1),0,4),"")</f>
        <v/>
      </c>
      <c r="AF188" s="262">
        <f t="shared" ca="1" si="72"/>
        <v>0</v>
      </c>
      <c r="AH188" s="263" t="str">
        <f>IF(J188="","",VLOOKUP(J188,SKU!E:M,3,0))</f>
        <v/>
      </c>
      <c r="AI188" s="263">
        <f>_xlfn.IFNA(IF('Project Summary'!$C$11="NH",VLOOKUP(AH188,Lighting_All,5,0),VLOOKUP(AH188,Lighting_All,3,0)),"")</f>
        <v>0</v>
      </c>
      <c r="AJ188" s="264" t="str">
        <f t="shared" si="59"/>
        <v>NA</v>
      </c>
      <c r="AK188" s="265">
        <f>IFERROR(VLOOKUP(J188,SKU!E:L,7,),0)</f>
        <v>0</v>
      </c>
      <c r="AL188" s="92" t="str">
        <f>IFERROR(IF(J188="","",(VLOOKUP(AH188,Lookups!A:G,7,0)*H188)),"")</f>
        <v/>
      </c>
      <c r="AM188" s="92">
        <f t="shared" ca="1" si="73"/>
        <v>0</v>
      </c>
      <c r="AN188" s="92">
        <f t="shared" ca="1" si="74"/>
        <v>0</v>
      </c>
      <c r="AO188" s="92">
        <f>(1-EXACT(G188,M188))*IFERROR(IF('Project Summary'!$C$11="NH",VLOOKUP(M188,Lighting_All,6,0),VLOOKUP(M188,Lighting_All,4,0)),0)*(Q188&gt;0)*(1-EXACT(M188,Lookups!$A$62))*(1-EXACT(M188,Lookups!$A$63))</f>
        <v>0</v>
      </c>
      <c r="AP188" s="92">
        <f t="shared" si="60"/>
        <v>0</v>
      </c>
      <c r="AQ188" s="92" t="str">
        <f t="shared" ca="1" si="75"/>
        <v/>
      </c>
      <c r="AR188" s="92" t="str">
        <f ca="1">_xlfn.IFNA(VLOOKUP(AQ188,Recycling!$S$10:$T$35,2,0),"")</f>
        <v/>
      </c>
      <c r="AS188" s="266">
        <f t="shared" si="76"/>
        <v>0</v>
      </c>
      <c r="AT188" s="92">
        <f t="shared" si="77"/>
        <v>0</v>
      </c>
      <c r="AU188" s="92">
        <f>EXACT(G188,"None")*OR(EXACT(M188,Lookups!$A$62),EXACT(M188,Lookups!$A$63))</f>
        <v>0</v>
      </c>
      <c r="AV188" s="267">
        <f t="shared" si="78"/>
        <v>0</v>
      </c>
      <c r="AW188" s="267">
        <f>IFERROR(VLOOKUP(AH188,Lookups!A:B,2,0),0)</f>
        <v>0</v>
      </c>
      <c r="AX188" s="267">
        <f t="shared" si="79"/>
        <v>0</v>
      </c>
      <c r="AY188" s="92">
        <f t="shared" ca="1" si="80"/>
        <v>0</v>
      </c>
      <c r="AZ188" s="92">
        <f t="shared" si="61"/>
        <v>0</v>
      </c>
      <c r="BA188" s="92">
        <f t="shared" si="81"/>
        <v>0.504</v>
      </c>
      <c r="BB188" s="92">
        <f t="shared" si="82"/>
        <v>0.38900000000000001</v>
      </c>
      <c r="BC188" s="92">
        <v>0.13800000000000001</v>
      </c>
      <c r="BD188" s="92">
        <v>0.13400000000000001</v>
      </c>
      <c r="BE188" s="92">
        <f t="shared" si="62"/>
        <v>0</v>
      </c>
      <c r="BF188" s="92">
        <f t="shared" si="83"/>
        <v>0</v>
      </c>
    </row>
    <row r="189" spans="1:58" x14ac:dyDescent="0.35">
      <c r="A189" s="26"/>
      <c r="B189" s="76"/>
      <c r="C189" s="59"/>
      <c r="D189" s="468"/>
      <c r="E189" s="469"/>
      <c r="F189" s="237" t="str">
        <f ca="1">IFERROR(OFFSET(INDEX(INDIRECT(VLOOKUP($C189,Lighting_Type_Exist_lu,2,0)),MATCH(Lighting!$D189,INDIRECT(VLOOKUP($C189,Lighting_Type_Exist_lu,2,0)),0),1),0,2),"")</f>
        <v/>
      </c>
      <c r="G189" s="61" t="s">
        <v>84</v>
      </c>
      <c r="H189" s="74"/>
      <c r="I189" s="238" t="str">
        <f>IF(J189="","",VLOOKUP(J189,SKU!E:M,9,0))</f>
        <v/>
      </c>
      <c r="J189" s="64"/>
      <c r="K189" s="260" t="str">
        <f>IF(J189="","",VLOOKUP(J189,SKU!E:M,2,0))</f>
        <v/>
      </c>
      <c r="L189" s="239" t="str">
        <f>IF(J189="","",VLOOKUP(J189,SKU!E:M,6,0))</f>
        <v/>
      </c>
      <c r="M189" s="135" t="s">
        <v>84</v>
      </c>
      <c r="N189" s="28">
        <f t="shared" si="57"/>
        <v>0</v>
      </c>
      <c r="O189" s="20">
        <f t="shared" si="58"/>
        <v>0</v>
      </c>
      <c r="P189" s="71">
        <f t="shared" ca="1" si="63"/>
        <v>0</v>
      </c>
      <c r="Q189" s="71">
        <f>IFERROR((($H189*$L189*$N189)-($H189*$L189*$O189))/1000,0)*(1-EXACT(M189,Lookups!$A$62))*(1-EXACT(M189,Lookups!$A$63))</f>
        <v>0</v>
      </c>
      <c r="R189" s="71">
        <f t="shared" ca="1" si="64"/>
        <v>0</v>
      </c>
      <c r="S189" s="71">
        <f t="shared" ca="1" si="65"/>
        <v>0</v>
      </c>
      <c r="T189" s="71">
        <f t="shared" si="66"/>
        <v>0</v>
      </c>
      <c r="U189" s="356">
        <f t="shared" ca="1" si="67"/>
        <v>0</v>
      </c>
      <c r="V189" s="356">
        <f t="shared" ca="1" si="68"/>
        <v>0</v>
      </c>
      <c r="W189" s="356">
        <f t="shared" si="69"/>
        <v>0</v>
      </c>
      <c r="X189" s="356">
        <f t="shared" si="70"/>
        <v>0</v>
      </c>
      <c r="Y189" s="72">
        <f>IF(AV189&gt;0,"NEEDED",IFERROR(IF('Project Summary'!$C$11="NH",(VLOOKUP(AH189,Lighting_All,6,0)+AO189),(VLOOKUP(AH189,Lighting_All,4,0)+AO189)),0)*H189)</f>
        <v>0</v>
      </c>
      <c r="Z189" s="261" t="str">
        <f t="shared" ca="1" si="71"/>
        <v/>
      </c>
      <c r="AA189" s="73">
        <f t="shared" ca="1" si="56"/>
        <v>0</v>
      </c>
      <c r="AC189" s="28" t="str">
        <f ca="1">IFERROR(OFFSET(INDEX(INDIRECT(VLOOKUP($C189,Lighting_Type_Exist_lu,2,0)),MATCH(Lighting!$D189,INDIRECT(VLOOKUP($C189,Lighting_Type_Exist_lu,2,0)),0),1),0,1),"")</f>
        <v/>
      </c>
      <c r="AD189" s="7" t="str">
        <f ca="1">IFERROR(OFFSET(INDEX(INDIRECT(VLOOKUP($C189,Lighting_Type_Exist_lu,2,0)),MATCH(Lighting!$D189,INDIRECT(VLOOKUP($C189,Lighting_Type_Exist_lu,2,0)),0),1),0,3),"")</f>
        <v/>
      </c>
      <c r="AE189" s="40" t="str">
        <f ca="1">IFERROR(OFFSET(INDEX(INDIRECT(VLOOKUP($C189,Lighting_Type_Exist_lu,2,0)),MATCH(Lighting!$D189,INDIRECT(VLOOKUP($C189,Lighting_Type_Exist_lu,2,0)),0),1),0,4),"")</f>
        <v/>
      </c>
      <c r="AF189" s="262">
        <f t="shared" ca="1" si="72"/>
        <v>0</v>
      </c>
      <c r="AH189" s="263" t="str">
        <f>IF(J189="","",VLOOKUP(J189,SKU!E:M,3,0))</f>
        <v/>
      </c>
      <c r="AI189" s="263">
        <f>_xlfn.IFNA(IF('Project Summary'!$C$11="NH",VLOOKUP(AH189,Lighting_All,5,0),VLOOKUP(AH189,Lighting_All,3,0)),"")</f>
        <v>0</v>
      </c>
      <c r="AJ189" s="264" t="str">
        <f t="shared" si="59"/>
        <v>NA</v>
      </c>
      <c r="AK189" s="265">
        <f>IFERROR(VLOOKUP(J189,SKU!E:L,7,),0)</f>
        <v>0</v>
      </c>
      <c r="AL189" s="92" t="str">
        <f>IFERROR(IF(J189="","",(VLOOKUP(AH189,Lookups!A:G,7,0)*H189)),"")</f>
        <v/>
      </c>
      <c r="AM189" s="92">
        <f t="shared" ca="1" si="73"/>
        <v>0</v>
      </c>
      <c r="AN189" s="92">
        <f t="shared" ca="1" si="74"/>
        <v>0</v>
      </c>
      <c r="AO189" s="92">
        <f>(1-EXACT(G189,M189))*IFERROR(IF('Project Summary'!$C$11="NH",VLOOKUP(M189,Lighting_All,6,0),VLOOKUP(M189,Lighting_All,4,0)),0)*(Q189&gt;0)*(1-EXACT(M189,Lookups!$A$62))*(1-EXACT(M189,Lookups!$A$63))</f>
        <v>0</v>
      </c>
      <c r="AP189" s="92">
        <f t="shared" si="60"/>
        <v>0</v>
      </c>
      <c r="AQ189" s="92" t="str">
        <f t="shared" ca="1" si="75"/>
        <v/>
      </c>
      <c r="AR189" s="92" t="str">
        <f ca="1">_xlfn.IFNA(VLOOKUP(AQ189,Recycling!$S$10:$T$35,2,0),"")</f>
        <v/>
      </c>
      <c r="AS189" s="266">
        <f t="shared" si="76"/>
        <v>0</v>
      </c>
      <c r="AT189" s="92">
        <f t="shared" si="77"/>
        <v>0</v>
      </c>
      <c r="AU189" s="92">
        <f>EXACT(G189,"None")*OR(EXACT(M189,Lookups!$A$62),EXACT(M189,Lookups!$A$63))</f>
        <v>0</v>
      </c>
      <c r="AV189" s="267">
        <f t="shared" si="78"/>
        <v>0</v>
      </c>
      <c r="AW189" s="267">
        <f>IFERROR(VLOOKUP(AH189,Lookups!A:B,2,0),0)</f>
        <v>0</v>
      </c>
      <c r="AX189" s="267">
        <f t="shared" si="79"/>
        <v>0</v>
      </c>
      <c r="AY189" s="92">
        <f t="shared" ca="1" si="80"/>
        <v>0</v>
      </c>
      <c r="AZ189" s="92">
        <f t="shared" si="61"/>
        <v>0</v>
      </c>
      <c r="BA189" s="92">
        <f t="shared" si="81"/>
        <v>0.504</v>
      </c>
      <c r="BB189" s="92">
        <f t="shared" si="82"/>
        <v>0.38900000000000001</v>
      </c>
      <c r="BC189" s="92">
        <v>0.13800000000000001</v>
      </c>
      <c r="BD189" s="92">
        <v>0.13400000000000001</v>
      </c>
      <c r="BE189" s="92">
        <f t="shared" si="62"/>
        <v>0</v>
      </c>
      <c r="BF189" s="92">
        <f t="shared" si="83"/>
        <v>0</v>
      </c>
    </row>
    <row r="190" spans="1:58" x14ac:dyDescent="0.35">
      <c r="A190" s="26"/>
      <c r="B190" s="76"/>
      <c r="C190" s="59"/>
      <c r="D190" s="468"/>
      <c r="E190" s="469"/>
      <c r="F190" s="237" t="str">
        <f ca="1">IFERROR(OFFSET(INDEX(INDIRECT(VLOOKUP($C190,Lighting_Type_Exist_lu,2,0)),MATCH(Lighting!$D190,INDIRECT(VLOOKUP($C190,Lighting_Type_Exist_lu,2,0)),0),1),0,2),"")</f>
        <v/>
      </c>
      <c r="G190" s="61" t="s">
        <v>84</v>
      </c>
      <c r="H190" s="74"/>
      <c r="I190" s="238" t="str">
        <f>IF(J190="","",VLOOKUP(J190,SKU!E:M,9,0))</f>
        <v/>
      </c>
      <c r="J190" s="64"/>
      <c r="K190" s="260" t="str">
        <f>IF(J190="","",VLOOKUP(J190,SKU!E:M,2,0))</f>
        <v/>
      </c>
      <c r="L190" s="239" t="str">
        <f>IF(J190="","",VLOOKUP(J190,SKU!E:M,6,0))</f>
        <v/>
      </c>
      <c r="M190" s="135" t="s">
        <v>84</v>
      </c>
      <c r="N190" s="28">
        <f t="shared" si="57"/>
        <v>0</v>
      </c>
      <c r="O190" s="20">
        <f t="shared" si="58"/>
        <v>0</v>
      </c>
      <c r="P190" s="71">
        <f t="shared" ca="1" si="63"/>
        <v>0</v>
      </c>
      <c r="Q190" s="71">
        <f>IFERROR((($H190*$L190*$N190)-($H190*$L190*$O190))/1000,0)*(1-EXACT(M190,Lookups!$A$62))*(1-EXACT(M190,Lookups!$A$63))</f>
        <v>0</v>
      </c>
      <c r="R190" s="71">
        <f t="shared" ca="1" si="64"/>
        <v>0</v>
      </c>
      <c r="S190" s="71">
        <f t="shared" ca="1" si="65"/>
        <v>0</v>
      </c>
      <c r="T190" s="71">
        <f t="shared" si="66"/>
        <v>0</v>
      </c>
      <c r="U190" s="356">
        <f t="shared" ca="1" si="67"/>
        <v>0</v>
      </c>
      <c r="V190" s="356">
        <f t="shared" ca="1" si="68"/>
        <v>0</v>
      </c>
      <c r="W190" s="356">
        <f t="shared" si="69"/>
        <v>0</v>
      </c>
      <c r="X190" s="356">
        <f t="shared" si="70"/>
        <v>0</v>
      </c>
      <c r="Y190" s="72">
        <f>IF(AV190&gt;0,"NEEDED",IFERROR(IF('Project Summary'!$C$11="NH",(VLOOKUP(AH190,Lighting_All,6,0)+AO190),(VLOOKUP(AH190,Lighting_All,4,0)+AO190)),0)*H190)</f>
        <v>0</v>
      </c>
      <c r="Z190" s="261" t="str">
        <f t="shared" ca="1" si="71"/>
        <v/>
      </c>
      <c r="AA190" s="73">
        <f t="shared" ca="1" si="56"/>
        <v>0</v>
      </c>
      <c r="AC190" s="28" t="str">
        <f ca="1">IFERROR(OFFSET(INDEX(INDIRECT(VLOOKUP($C190,Lighting_Type_Exist_lu,2,0)),MATCH(Lighting!$D190,INDIRECT(VLOOKUP($C190,Lighting_Type_Exist_lu,2,0)),0),1),0,1),"")</f>
        <v/>
      </c>
      <c r="AD190" s="7" t="str">
        <f ca="1">IFERROR(OFFSET(INDEX(INDIRECT(VLOOKUP($C190,Lighting_Type_Exist_lu,2,0)),MATCH(Lighting!$D190,INDIRECT(VLOOKUP($C190,Lighting_Type_Exist_lu,2,0)),0),1),0,3),"")</f>
        <v/>
      </c>
      <c r="AE190" s="40" t="str">
        <f ca="1">IFERROR(OFFSET(INDEX(INDIRECT(VLOOKUP($C190,Lighting_Type_Exist_lu,2,0)),MATCH(Lighting!$D190,INDIRECT(VLOOKUP($C190,Lighting_Type_Exist_lu,2,0)),0),1),0,4),"")</f>
        <v/>
      </c>
      <c r="AF190" s="262">
        <f t="shared" ca="1" si="72"/>
        <v>0</v>
      </c>
      <c r="AH190" s="263" t="str">
        <f>IF(J190="","",VLOOKUP(J190,SKU!E:M,3,0))</f>
        <v/>
      </c>
      <c r="AI190" s="263">
        <f>_xlfn.IFNA(IF('Project Summary'!$C$11="NH",VLOOKUP(AH190,Lighting_All,5,0),VLOOKUP(AH190,Lighting_All,3,0)),"")</f>
        <v>0</v>
      </c>
      <c r="AJ190" s="264" t="str">
        <f t="shared" si="59"/>
        <v>NA</v>
      </c>
      <c r="AK190" s="265">
        <f>IFERROR(VLOOKUP(J190,SKU!E:L,7,),0)</f>
        <v>0</v>
      </c>
      <c r="AL190" s="92" t="str">
        <f>IFERROR(IF(J190="","",(VLOOKUP(AH190,Lookups!A:G,7,0)*H190)),"")</f>
        <v/>
      </c>
      <c r="AM190" s="92">
        <f t="shared" ca="1" si="73"/>
        <v>0</v>
      </c>
      <c r="AN190" s="92">
        <f t="shared" ca="1" si="74"/>
        <v>0</v>
      </c>
      <c r="AO190" s="92">
        <f>(1-EXACT(G190,M190))*IFERROR(IF('Project Summary'!$C$11="NH",VLOOKUP(M190,Lighting_All,6,0),VLOOKUP(M190,Lighting_All,4,0)),0)*(Q190&gt;0)*(1-EXACT(M190,Lookups!$A$62))*(1-EXACT(M190,Lookups!$A$63))</f>
        <v>0</v>
      </c>
      <c r="AP190" s="92">
        <f t="shared" si="60"/>
        <v>0</v>
      </c>
      <c r="AQ190" s="92" t="str">
        <f t="shared" ca="1" si="75"/>
        <v/>
      </c>
      <c r="AR190" s="92" t="str">
        <f ca="1">_xlfn.IFNA(VLOOKUP(AQ190,Recycling!$S$10:$T$35,2,0),"")</f>
        <v/>
      </c>
      <c r="AS190" s="266">
        <f t="shared" si="76"/>
        <v>0</v>
      </c>
      <c r="AT190" s="92">
        <f t="shared" si="77"/>
        <v>0</v>
      </c>
      <c r="AU190" s="92">
        <f>EXACT(G190,"None")*OR(EXACT(M190,Lookups!$A$62),EXACT(M190,Lookups!$A$63))</f>
        <v>0</v>
      </c>
      <c r="AV190" s="267">
        <f t="shared" si="78"/>
        <v>0</v>
      </c>
      <c r="AW190" s="267">
        <f>IFERROR(VLOOKUP(AH190,Lookups!A:B,2,0),0)</f>
        <v>0</v>
      </c>
      <c r="AX190" s="267">
        <f t="shared" si="79"/>
        <v>0</v>
      </c>
      <c r="AY190" s="92">
        <f t="shared" ca="1" si="80"/>
        <v>0</v>
      </c>
      <c r="AZ190" s="92">
        <f t="shared" si="61"/>
        <v>0</v>
      </c>
      <c r="BA190" s="92">
        <f t="shared" si="81"/>
        <v>0.504</v>
      </c>
      <c r="BB190" s="92">
        <f t="shared" si="82"/>
        <v>0.38900000000000001</v>
      </c>
      <c r="BC190" s="92">
        <v>0.13800000000000001</v>
      </c>
      <c r="BD190" s="92">
        <v>0.13400000000000001</v>
      </c>
      <c r="BE190" s="92">
        <f t="shared" si="62"/>
        <v>0</v>
      </c>
      <c r="BF190" s="92">
        <f t="shared" si="83"/>
        <v>0</v>
      </c>
    </row>
    <row r="191" spans="1:58" x14ac:dyDescent="0.35">
      <c r="A191" s="26"/>
      <c r="B191" s="76"/>
      <c r="C191" s="59"/>
      <c r="D191" s="468"/>
      <c r="E191" s="469"/>
      <c r="F191" s="237" t="str">
        <f ca="1">IFERROR(OFFSET(INDEX(INDIRECT(VLOOKUP($C191,Lighting_Type_Exist_lu,2,0)),MATCH(Lighting!$D191,INDIRECT(VLOOKUP($C191,Lighting_Type_Exist_lu,2,0)),0),1),0,2),"")</f>
        <v/>
      </c>
      <c r="G191" s="61" t="s">
        <v>84</v>
      </c>
      <c r="H191" s="74"/>
      <c r="I191" s="238" t="str">
        <f>IF(J191="","",VLOOKUP(J191,SKU!E:M,9,0))</f>
        <v/>
      </c>
      <c r="J191" s="64"/>
      <c r="K191" s="260" t="str">
        <f>IF(J191="","",VLOOKUP(J191,SKU!E:M,2,0))</f>
        <v/>
      </c>
      <c r="L191" s="239" t="str">
        <f>IF(J191="","",VLOOKUP(J191,SKU!E:M,6,0))</f>
        <v/>
      </c>
      <c r="M191" s="135" t="s">
        <v>84</v>
      </c>
      <c r="N191" s="28">
        <f t="shared" si="57"/>
        <v>0</v>
      </c>
      <c r="O191" s="20">
        <f t="shared" si="58"/>
        <v>0</v>
      </c>
      <c r="P191" s="71">
        <f t="shared" ca="1" si="63"/>
        <v>0</v>
      </c>
      <c r="Q191" s="71">
        <f>IFERROR((($H191*$L191*$N191)-($H191*$L191*$O191))/1000,0)*(1-EXACT(M191,Lookups!$A$62))*(1-EXACT(M191,Lookups!$A$63))</f>
        <v>0</v>
      </c>
      <c r="R191" s="71">
        <f t="shared" ca="1" si="64"/>
        <v>0</v>
      </c>
      <c r="S191" s="71">
        <f t="shared" ca="1" si="65"/>
        <v>0</v>
      </c>
      <c r="T191" s="71">
        <f t="shared" si="66"/>
        <v>0</v>
      </c>
      <c r="U191" s="356">
        <f t="shared" ca="1" si="67"/>
        <v>0</v>
      </c>
      <c r="V191" s="356">
        <f t="shared" ca="1" si="68"/>
        <v>0</v>
      </c>
      <c r="W191" s="356">
        <f t="shared" si="69"/>
        <v>0</v>
      </c>
      <c r="X191" s="356">
        <f t="shared" si="70"/>
        <v>0</v>
      </c>
      <c r="Y191" s="72">
        <f>IF(AV191&gt;0,"NEEDED",IFERROR(IF('Project Summary'!$C$11="NH",(VLOOKUP(AH191,Lighting_All,6,0)+AO191),(VLOOKUP(AH191,Lighting_All,4,0)+AO191)),0)*H191)</f>
        <v>0</v>
      </c>
      <c r="Z191" s="261" t="str">
        <f t="shared" ca="1" si="71"/>
        <v/>
      </c>
      <c r="AA191" s="73">
        <f t="shared" ca="1" si="56"/>
        <v>0</v>
      </c>
      <c r="AC191" s="28" t="str">
        <f ca="1">IFERROR(OFFSET(INDEX(INDIRECT(VLOOKUP($C191,Lighting_Type_Exist_lu,2,0)),MATCH(Lighting!$D191,INDIRECT(VLOOKUP($C191,Lighting_Type_Exist_lu,2,0)),0),1),0,1),"")</f>
        <v/>
      </c>
      <c r="AD191" s="7" t="str">
        <f ca="1">IFERROR(OFFSET(INDEX(INDIRECT(VLOOKUP($C191,Lighting_Type_Exist_lu,2,0)),MATCH(Lighting!$D191,INDIRECT(VLOOKUP($C191,Lighting_Type_Exist_lu,2,0)),0),1),0,3),"")</f>
        <v/>
      </c>
      <c r="AE191" s="40" t="str">
        <f ca="1">IFERROR(OFFSET(INDEX(INDIRECT(VLOOKUP($C191,Lighting_Type_Exist_lu,2,0)),MATCH(Lighting!$D191,INDIRECT(VLOOKUP($C191,Lighting_Type_Exist_lu,2,0)),0),1),0,4),"")</f>
        <v/>
      </c>
      <c r="AF191" s="262">
        <f t="shared" ca="1" si="72"/>
        <v>0</v>
      </c>
      <c r="AH191" s="263" t="str">
        <f>IF(J191="","",VLOOKUP(J191,SKU!E:M,3,0))</f>
        <v/>
      </c>
      <c r="AI191" s="263">
        <f>_xlfn.IFNA(IF('Project Summary'!$C$11="NH",VLOOKUP(AH191,Lighting_All,5,0),VLOOKUP(AH191,Lighting_All,3,0)),"")</f>
        <v>0</v>
      </c>
      <c r="AJ191" s="264" t="str">
        <f t="shared" si="59"/>
        <v>NA</v>
      </c>
      <c r="AK191" s="265">
        <f>IFERROR(VLOOKUP(J191,SKU!E:L,7,),0)</f>
        <v>0</v>
      </c>
      <c r="AL191" s="92" t="str">
        <f>IFERROR(IF(J191="","",(VLOOKUP(AH191,Lookups!A:G,7,0)*H191)),"")</f>
        <v/>
      </c>
      <c r="AM191" s="92">
        <f t="shared" ca="1" si="73"/>
        <v>0</v>
      </c>
      <c r="AN191" s="92">
        <f t="shared" ca="1" si="74"/>
        <v>0</v>
      </c>
      <c r="AO191" s="92">
        <f>(1-EXACT(G191,M191))*IFERROR(IF('Project Summary'!$C$11="NH",VLOOKUP(M191,Lighting_All,6,0),VLOOKUP(M191,Lighting_All,4,0)),0)*(Q191&gt;0)*(1-EXACT(M191,Lookups!$A$62))*(1-EXACT(M191,Lookups!$A$63))</f>
        <v>0</v>
      </c>
      <c r="AP191" s="92">
        <f t="shared" si="60"/>
        <v>0</v>
      </c>
      <c r="AQ191" s="92" t="str">
        <f t="shared" ca="1" si="75"/>
        <v/>
      </c>
      <c r="AR191" s="92" t="str">
        <f ca="1">_xlfn.IFNA(VLOOKUP(AQ191,Recycling!$S$10:$T$35,2,0),"")</f>
        <v/>
      </c>
      <c r="AS191" s="266">
        <f t="shared" si="76"/>
        <v>0</v>
      </c>
      <c r="AT191" s="92">
        <f t="shared" si="77"/>
        <v>0</v>
      </c>
      <c r="AU191" s="92">
        <f>EXACT(G191,"None")*OR(EXACT(M191,Lookups!$A$62),EXACT(M191,Lookups!$A$63))</f>
        <v>0</v>
      </c>
      <c r="AV191" s="267">
        <f t="shared" si="78"/>
        <v>0</v>
      </c>
      <c r="AW191" s="267">
        <f>IFERROR(VLOOKUP(AH191,Lookups!A:B,2,0),0)</f>
        <v>0</v>
      </c>
      <c r="AX191" s="267">
        <f t="shared" si="79"/>
        <v>0</v>
      </c>
      <c r="AY191" s="92">
        <f t="shared" ca="1" si="80"/>
        <v>0</v>
      </c>
      <c r="AZ191" s="92">
        <f t="shared" si="61"/>
        <v>0</v>
      </c>
      <c r="BA191" s="92">
        <f t="shared" si="81"/>
        <v>0.504</v>
      </c>
      <c r="BB191" s="92">
        <f t="shared" si="82"/>
        <v>0.38900000000000001</v>
      </c>
      <c r="BC191" s="92">
        <v>0.13800000000000001</v>
      </c>
      <c r="BD191" s="92">
        <v>0.13400000000000001</v>
      </c>
      <c r="BE191" s="92">
        <f t="shared" si="62"/>
        <v>0</v>
      </c>
      <c r="BF191" s="92">
        <f t="shared" si="83"/>
        <v>0</v>
      </c>
    </row>
    <row r="192" spans="1:58" x14ac:dyDescent="0.35">
      <c r="A192" s="26"/>
      <c r="B192" s="76"/>
      <c r="C192" s="59"/>
      <c r="D192" s="468"/>
      <c r="E192" s="469"/>
      <c r="F192" s="237" t="str">
        <f ca="1">IFERROR(OFFSET(INDEX(INDIRECT(VLOOKUP($C192,Lighting_Type_Exist_lu,2,0)),MATCH(Lighting!$D192,INDIRECT(VLOOKUP($C192,Lighting_Type_Exist_lu,2,0)),0),1),0,2),"")</f>
        <v/>
      </c>
      <c r="G192" s="61" t="s">
        <v>84</v>
      </c>
      <c r="H192" s="74"/>
      <c r="I192" s="238" t="str">
        <f>IF(J192="","",VLOOKUP(J192,SKU!E:M,9,0))</f>
        <v/>
      </c>
      <c r="J192" s="64"/>
      <c r="K192" s="260" t="str">
        <f>IF(J192="","",VLOOKUP(J192,SKU!E:M,2,0))</f>
        <v/>
      </c>
      <c r="L192" s="239" t="str">
        <f>IF(J192="","",VLOOKUP(J192,SKU!E:M,6,0))</f>
        <v/>
      </c>
      <c r="M192" s="135" t="s">
        <v>84</v>
      </c>
      <c r="N192" s="28">
        <f t="shared" si="57"/>
        <v>0</v>
      </c>
      <c r="O192" s="20">
        <f t="shared" si="58"/>
        <v>0</v>
      </c>
      <c r="P192" s="71">
        <f t="shared" ca="1" si="63"/>
        <v>0</v>
      </c>
      <c r="Q192" s="71">
        <f>IFERROR((($H192*$L192*$N192)-($H192*$L192*$O192))/1000,0)*(1-EXACT(M192,Lookups!$A$62))*(1-EXACT(M192,Lookups!$A$63))</f>
        <v>0</v>
      </c>
      <c r="R192" s="71">
        <f t="shared" ca="1" si="64"/>
        <v>0</v>
      </c>
      <c r="S192" s="71">
        <f t="shared" ca="1" si="65"/>
        <v>0</v>
      </c>
      <c r="T192" s="71">
        <f t="shared" si="66"/>
        <v>0</v>
      </c>
      <c r="U192" s="356">
        <f t="shared" ca="1" si="67"/>
        <v>0</v>
      </c>
      <c r="V192" s="356">
        <f t="shared" ca="1" si="68"/>
        <v>0</v>
      </c>
      <c r="W192" s="356">
        <f t="shared" si="69"/>
        <v>0</v>
      </c>
      <c r="X192" s="356">
        <f t="shared" si="70"/>
        <v>0</v>
      </c>
      <c r="Y192" s="72">
        <f>IF(AV192&gt;0,"NEEDED",IFERROR(IF('Project Summary'!$C$11="NH",(VLOOKUP(AH192,Lighting_All,6,0)+AO192),(VLOOKUP(AH192,Lighting_All,4,0)+AO192)),0)*H192)</f>
        <v>0</v>
      </c>
      <c r="Z192" s="261" t="str">
        <f t="shared" ca="1" si="71"/>
        <v/>
      </c>
      <c r="AA192" s="73">
        <f t="shared" ca="1" si="56"/>
        <v>0</v>
      </c>
      <c r="AC192" s="28" t="str">
        <f ca="1">IFERROR(OFFSET(INDEX(INDIRECT(VLOOKUP($C192,Lighting_Type_Exist_lu,2,0)),MATCH(Lighting!$D192,INDIRECT(VLOOKUP($C192,Lighting_Type_Exist_lu,2,0)),0),1),0,1),"")</f>
        <v/>
      </c>
      <c r="AD192" s="7" t="str">
        <f ca="1">IFERROR(OFFSET(INDEX(INDIRECT(VLOOKUP($C192,Lighting_Type_Exist_lu,2,0)),MATCH(Lighting!$D192,INDIRECT(VLOOKUP($C192,Lighting_Type_Exist_lu,2,0)),0),1),0,3),"")</f>
        <v/>
      </c>
      <c r="AE192" s="40" t="str">
        <f ca="1">IFERROR(OFFSET(INDEX(INDIRECT(VLOOKUP($C192,Lighting_Type_Exist_lu,2,0)),MATCH(Lighting!$D192,INDIRECT(VLOOKUP($C192,Lighting_Type_Exist_lu,2,0)),0),1),0,4),"")</f>
        <v/>
      </c>
      <c r="AF192" s="262">
        <f t="shared" ca="1" si="72"/>
        <v>0</v>
      </c>
      <c r="AH192" s="263" t="str">
        <f>IF(J192="","",VLOOKUP(J192,SKU!E:M,3,0))</f>
        <v/>
      </c>
      <c r="AI192" s="263">
        <f>_xlfn.IFNA(IF('Project Summary'!$C$11="NH",VLOOKUP(AH192,Lighting_All,5,0),VLOOKUP(AH192,Lighting_All,3,0)),"")</f>
        <v>0</v>
      </c>
      <c r="AJ192" s="264" t="str">
        <f t="shared" si="59"/>
        <v>NA</v>
      </c>
      <c r="AK192" s="265">
        <f>IFERROR(VLOOKUP(J192,SKU!E:L,7,),0)</f>
        <v>0</v>
      </c>
      <c r="AL192" s="92" t="str">
        <f>IFERROR(IF(J192="","",(VLOOKUP(AH192,Lookups!A:G,7,0)*H192)),"")</f>
        <v/>
      </c>
      <c r="AM192" s="92">
        <f t="shared" ca="1" si="73"/>
        <v>0</v>
      </c>
      <c r="AN192" s="92">
        <f t="shared" ca="1" si="74"/>
        <v>0</v>
      </c>
      <c r="AO192" s="92">
        <f>(1-EXACT(G192,M192))*IFERROR(IF('Project Summary'!$C$11="NH",VLOOKUP(M192,Lighting_All,6,0),VLOOKUP(M192,Lighting_All,4,0)),0)*(Q192&gt;0)*(1-EXACT(M192,Lookups!$A$62))*(1-EXACT(M192,Lookups!$A$63))</f>
        <v>0</v>
      </c>
      <c r="AP192" s="92">
        <f t="shared" si="60"/>
        <v>0</v>
      </c>
      <c r="AQ192" s="92" t="str">
        <f t="shared" ca="1" si="75"/>
        <v/>
      </c>
      <c r="AR192" s="92" t="str">
        <f ca="1">_xlfn.IFNA(VLOOKUP(AQ192,Recycling!$S$10:$T$35,2,0),"")</f>
        <v/>
      </c>
      <c r="AS192" s="266">
        <f t="shared" si="76"/>
        <v>0</v>
      </c>
      <c r="AT192" s="92">
        <f t="shared" si="77"/>
        <v>0</v>
      </c>
      <c r="AU192" s="92">
        <f>EXACT(G192,"None")*OR(EXACT(M192,Lookups!$A$62),EXACT(M192,Lookups!$A$63))</f>
        <v>0</v>
      </c>
      <c r="AV192" s="267">
        <f t="shared" si="78"/>
        <v>0</v>
      </c>
      <c r="AW192" s="267">
        <f>IFERROR(VLOOKUP(AH192,Lookups!A:B,2,0),0)</f>
        <v>0</v>
      </c>
      <c r="AX192" s="267">
        <f t="shared" si="79"/>
        <v>0</v>
      </c>
      <c r="AY192" s="92">
        <f t="shared" ca="1" si="80"/>
        <v>0</v>
      </c>
      <c r="AZ192" s="92">
        <f t="shared" si="61"/>
        <v>0</v>
      </c>
      <c r="BA192" s="92">
        <f t="shared" si="81"/>
        <v>0.504</v>
      </c>
      <c r="BB192" s="92">
        <f t="shared" si="82"/>
        <v>0.38900000000000001</v>
      </c>
      <c r="BC192" s="92">
        <v>0.13800000000000001</v>
      </c>
      <c r="BD192" s="92">
        <v>0.13400000000000001</v>
      </c>
      <c r="BE192" s="92">
        <f t="shared" si="62"/>
        <v>0</v>
      </c>
      <c r="BF192" s="92">
        <f t="shared" si="83"/>
        <v>0</v>
      </c>
    </row>
    <row r="193" spans="1:58" x14ac:dyDescent="0.35">
      <c r="A193" s="26"/>
      <c r="B193" s="76"/>
      <c r="C193" s="59"/>
      <c r="D193" s="468"/>
      <c r="E193" s="469"/>
      <c r="F193" s="237" t="str">
        <f ca="1">IFERROR(OFFSET(INDEX(INDIRECT(VLOOKUP($C193,Lighting_Type_Exist_lu,2,0)),MATCH(Lighting!$D193,INDIRECT(VLOOKUP($C193,Lighting_Type_Exist_lu,2,0)),0),1),0,2),"")</f>
        <v/>
      </c>
      <c r="G193" s="61" t="s">
        <v>84</v>
      </c>
      <c r="H193" s="74"/>
      <c r="I193" s="238" t="str">
        <f>IF(J193="","",VLOOKUP(J193,SKU!E:M,9,0))</f>
        <v/>
      </c>
      <c r="J193" s="64"/>
      <c r="K193" s="260" t="str">
        <f>IF(J193="","",VLOOKUP(J193,SKU!E:M,2,0))</f>
        <v/>
      </c>
      <c r="L193" s="239" t="str">
        <f>IF(J193="","",VLOOKUP(J193,SKU!E:M,6,0))</f>
        <v/>
      </c>
      <c r="M193" s="135" t="s">
        <v>84</v>
      </c>
      <c r="N193" s="28">
        <f t="shared" si="57"/>
        <v>0</v>
      </c>
      <c r="O193" s="20">
        <f t="shared" si="58"/>
        <v>0</v>
      </c>
      <c r="P193" s="71">
        <f t="shared" ca="1" si="63"/>
        <v>0</v>
      </c>
      <c r="Q193" s="71">
        <f>IFERROR((($H193*$L193*$N193)-($H193*$L193*$O193))/1000,0)*(1-EXACT(M193,Lookups!$A$62))*(1-EXACT(M193,Lookups!$A$63))</f>
        <v>0</v>
      </c>
      <c r="R193" s="71">
        <f t="shared" ca="1" si="64"/>
        <v>0</v>
      </c>
      <c r="S193" s="71">
        <f t="shared" ca="1" si="65"/>
        <v>0</v>
      </c>
      <c r="T193" s="71">
        <f t="shared" si="66"/>
        <v>0</v>
      </c>
      <c r="U193" s="356">
        <f t="shared" ca="1" si="67"/>
        <v>0</v>
      </c>
      <c r="V193" s="356">
        <f t="shared" ca="1" si="68"/>
        <v>0</v>
      </c>
      <c r="W193" s="356">
        <f t="shared" si="69"/>
        <v>0</v>
      </c>
      <c r="X193" s="356">
        <f t="shared" si="70"/>
        <v>0</v>
      </c>
      <c r="Y193" s="72">
        <f>IF(AV193&gt;0,"NEEDED",IFERROR(IF('Project Summary'!$C$11="NH",(VLOOKUP(AH193,Lighting_All,6,0)+AO193),(VLOOKUP(AH193,Lighting_All,4,0)+AO193)),0)*H193)</f>
        <v>0</v>
      </c>
      <c r="Z193" s="261" t="str">
        <f t="shared" ca="1" si="71"/>
        <v/>
      </c>
      <c r="AA193" s="73">
        <f t="shared" ca="1" si="56"/>
        <v>0</v>
      </c>
      <c r="AC193" s="28" t="str">
        <f ca="1">IFERROR(OFFSET(INDEX(INDIRECT(VLOOKUP($C193,Lighting_Type_Exist_lu,2,0)),MATCH(Lighting!$D193,INDIRECT(VLOOKUP($C193,Lighting_Type_Exist_lu,2,0)),0),1),0,1),"")</f>
        <v/>
      </c>
      <c r="AD193" s="7" t="str">
        <f ca="1">IFERROR(OFFSET(INDEX(INDIRECT(VLOOKUP($C193,Lighting_Type_Exist_lu,2,0)),MATCH(Lighting!$D193,INDIRECT(VLOOKUP($C193,Lighting_Type_Exist_lu,2,0)),0),1),0,3),"")</f>
        <v/>
      </c>
      <c r="AE193" s="40" t="str">
        <f ca="1">IFERROR(OFFSET(INDEX(INDIRECT(VLOOKUP($C193,Lighting_Type_Exist_lu,2,0)),MATCH(Lighting!$D193,INDIRECT(VLOOKUP($C193,Lighting_Type_Exist_lu,2,0)),0),1),0,4),"")</f>
        <v/>
      </c>
      <c r="AF193" s="262">
        <f t="shared" ca="1" si="72"/>
        <v>0</v>
      </c>
      <c r="AH193" s="263" t="str">
        <f>IF(J193="","",VLOOKUP(J193,SKU!E:M,3,0))</f>
        <v/>
      </c>
      <c r="AI193" s="263">
        <f>_xlfn.IFNA(IF('Project Summary'!$C$11="NH",VLOOKUP(AH193,Lighting_All,5,0),VLOOKUP(AH193,Lighting_All,3,0)),"")</f>
        <v>0</v>
      </c>
      <c r="AJ193" s="264" t="str">
        <f t="shared" si="59"/>
        <v>NA</v>
      </c>
      <c r="AK193" s="265">
        <f>IFERROR(VLOOKUP(J193,SKU!E:L,7,),0)</f>
        <v>0</v>
      </c>
      <c r="AL193" s="92" t="str">
        <f>IFERROR(IF(J193="","",(VLOOKUP(AH193,Lookups!A:G,7,0)*H193)),"")</f>
        <v/>
      </c>
      <c r="AM193" s="92">
        <f t="shared" ca="1" si="73"/>
        <v>0</v>
      </c>
      <c r="AN193" s="92">
        <f t="shared" ca="1" si="74"/>
        <v>0</v>
      </c>
      <c r="AO193" s="92">
        <f>(1-EXACT(G193,M193))*IFERROR(IF('Project Summary'!$C$11="NH",VLOOKUP(M193,Lighting_All,6,0),VLOOKUP(M193,Lighting_All,4,0)),0)*(Q193&gt;0)*(1-EXACT(M193,Lookups!$A$62))*(1-EXACT(M193,Lookups!$A$63))</f>
        <v>0</v>
      </c>
      <c r="AP193" s="92">
        <f t="shared" si="60"/>
        <v>0</v>
      </c>
      <c r="AQ193" s="92" t="str">
        <f t="shared" ca="1" si="75"/>
        <v/>
      </c>
      <c r="AR193" s="92" t="str">
        <f ca="1">_xlfn.IFNA(VLOOKUP(AQ193,Recycling!$S$10:$T$35,2,0),"")</f>
        <v/>
      </c>
      <c r="AS193" s="266">
        <f t="shared" si="76"/>
        <v>0</v>
      </c>
      <c r="AT193" s="92">
        <f t="shared" si="77"/>
        <v>0</v>
      </c>
      <c r="AU193" s="92">
        <f>EXACT(G193,"None")*OR(EXACT(M193,Lookups!$A$62),EXACT(M193,Lookups!$A$63))</f>
        <v>0</v>
      </c>
      <c r="AV193" s="267">
        <f t="shared" si="78"/>
        <v>0</v>
      </c>
      <c r="AW193" s="267">
        <f>IFERROR(VLOOKUP(AH193,Lookups!A:B,2,0),0)</f>
        <v>0</v>
      </c>
      <c r="AX193" s="267">
        <f t="shared" si="79"/>
        <v>0</v>
      </c>
      <c r="AY193" s="92">
        <f t="shared" ca="1" si="80"/>
        <v>0</v>
      </c>
      <c r="AZ193" s="92">
        <f t="shared" si="61"/>
        <v>0</v>
      </c>
      <c r="BA193" s="92">
        <f t="shared" si="81"/>
        <v>0.504</v>
      </c>
      <c r="BB193" s="92">
        <f t="shared" si="82"/>
        <v>0.38900000000000001</v>
      </c>
      <c r="BC193" s="92">
        <v>0.13800000000000001</v>
      </c>
      <c r="BD193" s="92">
        <v>0.13400000000000001</v>
      </c>
      <c r="BE193" s="92">
        <f t="shared" si="62"/>
        <v>0</v>
      </c>
      <c r="BF193" s="92">
        <f t="shared" si="83"/>
        <v>0</v>
      </c>
    </row>
    <row r="194" spans="1:58" x14ac:dyDescent="0.35">
      <c r="A194" s="26"/>
      <c r="B194" s="76"/>
      <c r="C194" s="59"/>
      <c r="D194" s="468"/>
      <c r="E194" s="469"/>
      <c r="F194" s="237" t="str">
        <f ca="1">IFERROR(OFFSET(INDEX(INDIRECT(VLOOKUP($C194,Lighting_Type_Exist_lu,2,0)),MATCH(Lighting!$D194,INDIRECT(VLOOKUP($C194,Lighting_Type_Exist_lu,2,0)),0),1),0,2),"")</f>
        <v/>
      </c>
      <c r="G194" s="61" t="s">
        <v>84</v>
      </c>
      <c r="H194" s="74"/>
      <c r="I194" s="238" t="str">
        <f>IF(J194="","",VLOOKUP(J194,SKU!E:M,9,0))</f>
        <v/>
      </c>
      <c r="J194" s="64"/>
      <c r="K194" s="260" t="str">
        <f>IF(J194="","",VLOOKUP(J194,SKU!E:M,2,0))</f>
        <v/>
      </c>
      <c r="L194" s="239" t="str">
        <f>IF(J194="","",VLOOKUP(J194,SKU!E:M,6,0))</f>
        <v/>
      </c>
      <c r="M194" s="135" t="s">
        <v>84</v>
      </c>
      <c r="N194" s="28">
        <f t="shared" si="57"/>
        <v>0</v>
      </c>
      <c r="O194" s="20">
        <f t="shared" si="58"/>
        <v>0</v>
      </c>
      <c r="P194" s="71">
        <f t="shared" ca="1" si="63"/>
        <v>0</v>
      </c>
      <c r="Q194" s="71">
        <f>IFERROR((($H194*$L194*$N194)-($H194*$L194*$O194))/1000,0)*(1-EXACT(M194,Lookups!$A$62))*(1-EXACT(M194,Lookups!$A$63))</f>
        <v>0</v>
      </c>
      <c r="R194" s="71">
        <f t="shared" ca="1" si="64"/>
        <v>0</v>
      </c>
      <c r="S194" s="71">
        <f t="shared" ca="1" si="65"/>
        <v>0</v>
      </c>
      <c r="T194" s="71">
        <f t="shared" si="66"/>
        <v>0</v>
      </c>
      <c r="U194" s="356">
        <f t="shared" ca="1" si="67"/>
        <v>0</v>
      </c>
      <c r="V194" s="356">
        <f t="shared" ca="1" si="68"/>
        <v>0</v>
      </c>
      <c r="W194" s="356">
        <f t="shared" si="69"/>
        <v>0</v>
      </c>
      <c r="X194" s="356">
        <f t="shared" si="70"/>
        <v>0</v>
      </c>
      <c r="Y194" s="72">
        <f>IF(AV194&gt;0,"NEEDED",IFERROR(IF('Project Summary'!$C$11="NH",(VLOOKUP(AH194,Lighting_All,6,0)+AO194),(VLOOKUP(AH194,Lighting_All,4,0)+AO194)),0)*H194)</f>
        <v>0</v>
      </c>
      <c r="Z194" s="261" t="str">
        <f t="shared" ca="1" si="71"/>
        <v/>
      </c>
      <c r="AA194" s="73">
        <f t="shared" ca="1" si="56"/>
        <v>0</v>
      </c>
      <c r="AC194" s="28" t="str">
        <f ca="1">IFERROR(OFFSET(INDEX(INDIRECT(VLOOKUP($C194,Lighting_Type_Exist_lu,2,0)),MATCH(Lighting!$D194,INDIRECT(VLOOKUP($C194,Lighting_Type_Exist_lu,2,0)),0),1),0,1),"")</f>
        <v/>
      </c>
      <c r="AD194" s="7" t="str">
        <f ca="1">IFERROR(OFFSET(INDEX(INDIRECT(VLOOKUP($C194,Lighting_Type_Exist_lu,2,0)),MATCH(Lighting!$D194,INDIRECT(VLOOKUP($C194,Lighting_Type_Exist_lu,2,0)),0),1),0,3),"")</f>
        <v/>
      </c>
      <c r="AE194" s="40" t="str">
        <f ca="1">IFERROR(OFFSET(INDEX(INDIRECT(VLOOKUP($C194,Lighting_Type_Exist_lu,2,0)),MATCH(Lighting!$D194,INDIRECT(VLOOKUP($C194,Lighting_Type_Exist_lu,2,0)),0),1),0,4),"")</f>
        <v/>
      </c>
      <c r="AF194" s="262">
        <f t="shared" ca="1" si="72"/>
        <v>0</v>
      </c>
      <c r="AH194" s="263" t="str">
        <f>IF(J194="","",VLOOKUP(J194,SKU!E:M,3,0))</f>
        <v/>
      </c>
      <c r="AI194" s="263">
        <f>_xlfn.IFNA(IF('Project Summary'!$C$11="NH",VLOOKUP(AH194,Lighting_All,5,0),VLOOKUP(AH194,Lighting_All,3,0)),"")</f>
        <v>0</v>
      </c>
      <c r="AJ194" s="264" t="str">
        <f t="shared" si="59"/>
        <v>NA</v>
      </c>
      <c r="AK194" s="265">
        <f>IFERROR(VLOOKUP(J194,SKU!E:L,7,),0)</f>
        <v>0</v>
      </c>
      <c r="AL194" s="92" t="str">
        <f>IFERROR(IF(J194="","",(VLOOKUP(AH194,Lookups!A:G,7,0)*H194)),"")</f>
        <v/>
      </c>
      <c r="AM194" s="92">
        <f t="shared" ca="1" si="73"/>
        <v>0</v>
      </c>
      <c r="AN194" s="92">
        <f t="shared" ca="1" si="74"/>
        <v>0</v>
      </c>
      <c r="AO194" s="92">
        <f>(1-EXACT(G194,M194))*IFERROR(IF('Project Summary'!$C$11="NH",VLOOKUP(M194,Lighting_All,6,0),VLOOKUP(M194,Lighting_All,4,0)),0)*(Q194&gt;0)*(1-EXACT(M194,Lookups!$A$62))*(1-EXACT(M194,Lookups!$A$63))</f>
        <v>0</v>
      </c>
      <c r="AP194" s="92">
        <f t="shared" si="60"/>
        <v>0</v>
      </c>
      <c r="AQ194" s="92" t="str">
        <f t="shared" ca="1" si="75"/>
        <v/>
      </c>
      <c r="AR194" s="92" t="str">
        <f ca="1">_xlfn.IFNA(VLOOKUP(AQ194,Recycling!$S$10:$T$35,2,0),"")</f>
        <v/>
      </c>
      <c r="AS194" s="266">
        <f t="shared" si="76"/>
        <v>0</v>
      </c>
      <c r="AT194" s="92">
        <f t="shared" si="77"/>
        <v>0</v>
      </c>
      <c r="AU194" s="92">
        <f>EXACT(G194,"None")*OR(EXACT(M194,Lookups!$A$62),EXACT(M194,Lookups!$A$63))</f>
        <v>0</v>
      </c>
      <c r="AV194" s="267">
        <f t="shared" si="78"/>
        <v>0</v>
      </c>
      <c r="AW194" s="267">
        <f>IFERROR(VLOOKUP(AH194,Lookups!A:B,2,0),0)</f>
        <v>0</v>
      </c>
      <c r="AX194" s="267">
        <f t="shared" si="79"/>
        <v>0</v>
      </c>
      <c r="AY194" s="92">
        <f t="shared" ca="1" si="80"/>
        <v>0</v>
      </c>
      <c r="AZ194" s="92">
        <f t="shared" si="61"/>
        <v>0</v>
      </c>
      <c r="BA194" s="92">
        <f t="shared" si="81"/>
        <v>0.504</v>
      </c>
      <c r="BB194" s="92">
        <f t="shared" si="82"/>
        <v>0.38900000000000001</v>
      </c>
      <c r="BC194" s="92">
        <v>0.13800000000000001</v>
      </c>
      <c r="BD194" s="92">
        <v>0.13400000000000001</v>
      </c>
      <c r="BE194" s="92">
        <f t="shared" si="62"/>
        <v>0</v>
      </c>
      <c r="BF194" s="92">
        <f t="shared" si="83"/>
        <v>0</v>
      </c>
    </row>
    <row r="195" spans="1:58" x14ac:dyDescent="0.35">
      <c r="A195" s="26"/>
      <c r="B195" s="76"/>
      <c r="C195" s="59"/>
      <c r="D195" s="468"/>
      <c r="E195" s="469"/>
      <c r="F195" s="237" t="str">
        <f ca="1">IFERROR(OFFSET(INDEX(INDIRECT(VLOOKUP($C195,Lighting_Type_Exist_lu,2,0)),MATCH(Lighting!$D195,INDIRECT(VLOOKUP($C195,Lighting_Type_Exist_lu,2,0)),0),1),0,2),"")</f>
        <v/>
      </c>
      <c r="G195" s="61" t="s">
        <v>84</v>
      </c>
      <c r="H195" s="74"/>
      <c r="I195" s="238" t="str">
        <f>IF(J195="","",VLOOKUP(J195,SKU!E:M,9,0))</f>
        <v/>
      </c>
      <c r="J195" s="64"/>
      <c r="K195" s="260" t="str">
        <f>IF(J195="","",VLOOKUP(J195,SKU!E:M,2,0))</f>
        <v/>
      </c>
      <c r="L195" s="239" t="str">
        <f>IF(J195="","",VLOOKUP(J195,SKU!E:M,6,0))</f>
        <v/>
      </c>
      <c r="M195" s="135" t="s">
        <v>84</v>
      </c>
      <c r="N195" s="28">
        <f t="shared" si="57"/>
        <v>0</v>
      </c>
      <c r="O195" s="20">
        <f t="shared" si="58"/>
        <v>0</v>
      </c>
      <c r="P195" s="71">
        <f t="shared" ca="1" si="63"/>
        <v>0</v>
      </c>
      <c r="Q195" s="71">
        <f>IFERROR((($H195*$L195*$N195)-($H195*$L195*$O195))/1000,0)*(1-EXACT(M195,Lookups!$A$62))*(1-EXACT(M195,Lookups!$A$63))</f>
        <v>0</v>
      </c>
      <c r="R195" s="71">
        <f t="shared" ca="1" si="64"/>
        <v>0</v>
      </c>
      <c r="S195" s="71">
        <f t="shared" ca="1" si="65"/>
        <v>0</v>
      </c>
      <c r="T195" s="71">
        <f t="shared" si="66"/>
        <v>0</v>
      </c>
      <c r="U195" s="356">
        <f t="shared" ca="1" si="67"/>
        <v>0</v>
      </c>
      <c r="V195" s="356">
        <f t="shared" ca="1" si="68"/>
        <v>0</v>
      </c>
      <c r="W195" s="356">
        <f t="shared" si="69"/>
        <v>0</v>
      </c>
      <c r="X195" s="356">
        <f t="shared" si="70"/>
        <v>0</v>
      </c>
      <c r="Y195" s="72">
        <f>IF(AV195&gt;0,"NEEDED",IFERROR(IF('Project Summary'!$C$11="NH",(VLOOKUP(AH195,Lighting_All,6,0)+AO195),(VLOOKUP(AH195,Lighting_All,4,0)+AO195)),0)*H195)</f>
        <v>0</v>
      </c>
      <c r="Z195" s="261" t="str">
        <f t="shared" ca="1" si="71"/>
        <v/>
      </c>
      <c r="AA195" s="73">
        <f t="shared" ca="1" si="56"/>
        <v>0</v>
      </c>
      <c r="AC195" s="28" t="str">
        <f ca="1">IFERROR(OFFSET(INDEX(INDIRECT(VLOOKUP($C195,Lighting_Type_Exist_lu,2,0)),MATCH(Lighting!$D195,INDIRECT(VLOOKUP($C195,Lighting_Type_Exist_lu,2,0)),0),1),0,1),"")</f>
        <v/>
      </c>
      <c r="AD195" s="7" t="str">
        <f ca="1">IFERROR(OFFSET(INDEX(INDIRECT(VLOOKUP($C195,Lighting_Type_Exist_lu,2,0)),MATCH(Lighting!$D195,INDIRECT(VLOOKUP($C195,Lighting_Type_Exist_lu,2,0)),0),1),0,3),"")</f>
        <v/>
      </c>
      <c r="AE195" s="40" t="str">
        <f ca="1">IFERROR(OFFSET(INDEX(INDIRECT(VLOOKUP($C195,Lighting_Type_Exist_lu,2,0)),MATCH(Lighting!$D195,INDIRECT(VLOOKUP($C195,Lighting_Type_Exist_lu,2,0)),0),1),0,4),"")</f>
        <v/>
      </c>
      <c r="AF195" s="262">
        <f t="shared" ca="1" si="72"/>
        <v>0</v>
      </c>
      <c r="AH195" s="263" t="str">
        <f>IF(J195="","",VLOOKUP(J195,SKU!E:M,3,0))</f>
        <v/>
      </c>
      <c r="AI195" s="263">
        <f>_xlfn.IFNA(IF('Project Summary'!$C$11="NH",VLOOKUP(AH195,Lighting_All,5,0),VLOOKUP(AH195,Lighting_All,3,0)),"")</f>
        <v>0</v>
      </c>
      <c r="AJ195" s="264" t="str">
        <f t="shared" si="59"/>
        <v>NA</v>
      </c>
      <c r="AK195" s="265">
        <f>IFERROR(VLOOKUP(J195,SKU!E:L,7,),0)</f>
        <v>0</v>
      </c>
      <c r="AL195" s="92" t="str">
        <f>IFERROR(IF(J195="","",(VLOOKUP(AH195,Lookups!A:G,7,0)*H195)),"")</f>
        <v/>
      </c>
      <c r="AM195" s="92">
        <f t="shared" ca="1" si="73"/>
        <v>0</v>
      </c>
      <c r="AN195" s="92">
        <f t="shared" ca="1" si="74"/>
        <v>0</v>
      </c>
      <c r="AO195" s="92">
        <f>(1-EXACT(G195,M195))*IFERROR(IF('Project Summary'!$C$11="NH",VLOOKUP(M195,Lighting_All,6,0),VLOOKUP(M195,Lighting_All,4,0)),0)*(Q195&gt;0)*(1-EXACT(M195,Lookups!$A$62))*(1-EXACT(M195,Lookups!$A$63))</f>
        <v>0</v>
      </c>
      <c r="AP195" s="92">
        <f t="shared" si="60"/>
        <v>0</v>
      </c>
      <c r="AQ195" s="92" t="str">
        <f t="shared" ca="1" si="75"/>
        <v/>
      </c>
      <c r="AR195" s="92" t="str">
        <f ca="1">_xlfn.IFNA(VLOOKUP(AQ195,Recycling!$S$10:$T$35,2,0),"")</f>
        <v/>
      </c>
      <c r="AS195" s="266">
        <f t="shared" si="76"/>
        <v>0</v>
      </c>
      <c r="AT195" s="92">
        <f t="shared" si="77"/>
        <v>0</v>
      </c>
      <c r="AU195" s="92">
        <f>EXACT(G195,"None")*OR(EXACT(M195,Lookups!$A$62),EXACT(M195,Lookups!$A$63))</f>
        <v>0</v>
      </c>
      <c r="AV195" s="267">
        <f t="shared" si="78"/>
        <v>0</v>
      </c>
      <c r="AW195" s="267">
        <f>IFERROR(VLOOKUP(AH195,Lookups!A:B,2,0),0)</f>
        <v>0</v>
      </c>
      <c r="AX195" s="267">
        <f t="shared" si="79"/>
        <v>0</v>
      </c>
      <c r="AY195" s="92">
        <f t="shared" ca="1" si="80"/>
        <v>0</v>
      </c>
      <c r="AZ195" s="92">
        <f t="shared" si="61"/>
        <v>0</v>
      </c>
      <c r="BA195" s="92">
        <f t="shared" si="81"/>
        <v>0.504</v>
      </c>
      <c r="BB195" s="92">
        <f t="shared" si="82"/>
        <v>0.38900000000000001</v>
      </c>
      <c r="BC195" s="92">
        <v>0.13800000000000001</v>
      </c>
      <c r="BD195" s="92">
        <v>0.13400000000000001</v>
      </c>
      <c r="BE195" s="92">
        <f t="shared" si="62"/>
        <v>0</v>
      </c>
      <c r="BF195" s="92">
        <f t="shared" si="83"/>
        <v>0</v>
      </c>
    </row>
    <row r="196" spans="1:58" x14ac:dyDescent="0.35">
      <c r="A196" s="26"/>
      <c r="B196" s="76"/>
      <c r="C196" s="59"/>
      <c r="D196" s="468"/>
      <c r="E196" s="469"/>
      <c r="F196" s="237" t="str">
        <f ca="1">IFERROR(OFFSET(INDEX(INDIRECT(VLOOKUP($C196,Lighting_Type_Exist_lu,2,0)),MATCH(Lighting!$D196,INDIRECT(VLOOKUP($C196,Lighting_Type_Exist_lu,2,0)),0),1),0,2),"")</f>
        <v/>
      </c>
      <c r="G196" s="61" t="s">
        <v>84</v>
      </c>
      <c r="H196" s="74"/>
      <c r="I196" s="238" t="str">
        <f>IF(J196="","",VLOOKUP(J196,SKU!E:M,9,0))</f>
        <v/>
      </c>
      <c r="J196" s="64"/>
      <c r="K196" s="260" t="str">
        <f>IF(J196="","",VLOOKUP(J196,SKU!E:M,2,0))</f>
        <v/>
      </c>
      <c r="L196" s="239" t="str">
        <f>IF(J196="","",VLOOKUP(J196,SKU!E:M,6,0))</f>
        <v/>
      </c>
      <c r="M196" s="135" t="s">
        <v>84</v>
      </c>
      <c r="N196" s="28">
        <f t="shared" si="57"/>
        <v>0</v>
      </c>
      <c r="O196" s="20">
        <f t="shared" si="58"/>
        <v>0</v>
      </c>
      <c r="P196" s="71">
        <f t="shared" ca="1" si="63"/>
        <v>0</v>
      </c>
      <c r="Q196" s="71">
        <f>IFERROR((($H196*$L196*$N196)-($H196*$L196*$O196))/1000,0)*(1-EXACT(M196,Lookups!$A$62))*(1-EXACT(M196,Lookups!$A$63))</f>
        <v>0</v>
      </c>
      <c r="R196" s="71">
        <f t="shared" ca="1" si="64"/>
        <v>0</v>
      </c>
      <c r="S196" s="71">
        <f t="shared" ca="1" si="65"/>
        <v>0</v>
      </c>
      <c r="T196" s="71">
        <f t="shared" si="66"/>
        <v>0</v>
      </c>
      <c r="U196" s="356">
        <f t="shared" ca="1" si="67"/>
        <v>0</v>
      </c>
      <c r="V196" s="356">
        <f t="shared" ca="1" si="68"/>
        <v>0</v>
      </c>
      <c r="W196" s="356">
        <f t="shared" si="69"/>
        <v>0</v>
      </c>
      <c r="X196" s="356">
        <f t="shared" si="70"/>
        <v>0</v>
      </c>
      <c r="Y196" s="72">
        <f>IF(AV196&gt;0,"NEEDED",IFERROR(IF('Project Summary'!$C$11="NH",(VLOOKUP(AH196,Lighting_All,6,0)+AO196),(VLOOKUP(AH196,Lighting_All,4,0)+AO196)),0)*H196)</f>
        <v>0</v>
      </c>
      <c r="Z196" s="261" t="str">
        <f t="shared" ca="1" si="71"/>
        <v/>
      </c>
      <c r="AA196" s="73">
        <f t="shared" ca="1" si="56"/>
        <v>0</v>
      </c>
      <c r="AC196" s="28" t="str">
        <f ca="1">IFERROR(OFFSET(INDEX(INDIRECT(VLOOKUP($C196,Lighting_Type_Exist_lu,2,0)),MATCH(Lighting!$D196,INDIRECT(VLOOKUP($C196,Lighting_Type_Exist_lu,2,0)),0),1),0,1),"")</f>
        <v/>
      </c>
      <c r="AD196" s="7" t="str">
        <f ca="1">IFERROR(OFFSET(INDEX(INDIRECT(VLOOKUP($C196,Lighting_Type_Exist_lu,2,0)),MATCH(Lighting!$D196,INDIRECT(VLOOKUP($C196,Lighting_Type_Exist_lu,2,0)),0),1),0,3),"")</f>
        <v/>
      </c>
      <c r="AE196" s="40" t="str">
        <f ca="1">IFERROR(OFFSET(INDEX(INDIRECT(VLOOKUP($C196,Lighting_Type_Exist_lu,2,0)),MATCH(Lighting!$D196,INDIRECT(VLOOKUP($C196,Lighting_Type_Exist_lu,2,0)),0),1),0,4),"")</f>
        <v/>
      </c>
      <c r="AF196" s="262">
        <f t="shared" ca="1" si="72"/>
        <v>0</v>
      </c>
      <c r="AH196" s="263" t="str">
        <f>IF(J196="","",VLOOKUP(J196,SKU!E:M,3,0))</f>
        <v/>
      </c>
      <c r="AI196" s="263">
        <f>_xlfn.IFNA(IF('Project Summary'!$C$11="NH",VLOOKUP(AH196,Lighting_All,5,0),VLOOKUP(AH196,Lighting_All,3,0)),"")</f>
        <v>0</v>
      </c>
      <c r="AJ196" s="264" t="str">
        <f t="shared" si="59"/>
        <v>NA</v>
      </c>
      <c r="AK196" s="265">
        <f>IFERROR(VLOOKUP(J196,SKU!E:L,7,),0)</f>
        <v>0</v>
      </c>
      <c r="AL196" s="92" t="str">
        <f>IFERROR(IF(J196="","",(VLOOKUP(AH196,Lookups!A:G,7,0)*H196)),"")</f>
        <v/>
      </c>
      <c r="AM196" s="92">
        <f t="shared" ca="1" si="73"/>
        <v>0</v>
      </c>
      <c r="AN196" s="92">
        <f t="shared" ca="1" si="74"/>
        <v>0</v>
      </c>
      <c r="AO196" s="92">
        <f>(1-EXACT(G196,M196))*IFERROR(IF('Project Summary'!$C$11="NH",VLOOKUP(M196,Lighting_All,6,0),VLOOKUP(M196,Lighting_All,4,0)),0)*(Q196&gt;0)*(1-EXACT(M196,Lookups!$A$62))*(1-EXACT(M196,Lookups!$A$63))</f>
        <v>0</v>
      </c>
      <c r="AP196" s="92">
        <f t="shared" si="60"/>
        <v>0</v>
      </c>
      <c r="AQ196" s="92" t="str">
        <f t="shared" ca="1" si="75"/>
        <v/>
      </c>
      <c r="AR196" s="92" t="str">
        <f ca="1">_xlfn.IFNA(VLOOKUP(AQ196,Recycling!$S$10:$T$35,2,0),"")</f>
        <v/>
      </c>
      <c r="AS196" s="266">
        <f t="shared" si="76"/>
        <v>0</v>
      </c>
      <c r="AT196" s="92">
        <f t="shared" si="77"/>
        <v>0</v>
      </c>
      <c r="AU196" s="92">
        <f>EXACT(G196,"None")*OR(EXACT(M196,Lookups!$A$62),EXACT(M196,Lookups!$A$63))</f>
        <v>0</v>
      </c>
      <c r="AV196" s="267">
        <f t="shared" si="78"/>
        <v>0</v>
      </c>
      <c r="AW196" s="267">
        <f>IFERROR(VLOOKUP(AH196,Lookups!A:B,2,0),0)</f>
        <v>0</v>
      </c>
      <c r="AX196" s="267">
        <f t="shared" si="79"/>
        <v>0</v>
      </c>
      <c r="AY196" s="92">
        <f t="shared" ca="1" si="80"/>
        <v>0</v>
      </c>
      <c r="AZ196" s="92">
        <f t="shared" si="61"/>
        <v>0</v>
      </c>
      <c r="BA196" s="92">
        <f t="shared" si="81"/>
        <v>0.504</v>
      </c>
      <c r="BB196" s="92">
        <f t="shared" si="82"/>
        <v>0.38900000000000001</v>
      </c>
      <c r="BC196" s="92">
        <v>0.13800000000000001</v>
      </c>
      <c r="BD196" s="92">
        <v>0.13400000000000001</v>
      </c>
      <c r="BE196" s="92">
        <f t="shared" si="62"/>
        <v>0</v>
      </c>
      <c r="BF196" s="92">
        <f t="shared" si="83"/>
        <v>0</v>
      </c>
    </row>
    <row r="197" spans="1:58" x14ac:dyDescent="0.35">
      <c r="A197" s="26"/>
      <c r="B197" s="76"/>
      <c r="C197" s="59"/>
      <c r="D197" s="468"/>
      <c r="E197" s="469"/>
      <c r="F197" s="237" t="str">
        <f ca="1">IFERROR(OFFSET(INDEX(INDIRECT(VLOOKUP($C197,Lighting_Type_Exist_lu,2,0)),MATCH(Lighting!$D197,INDIRECT(VLOOKUP($C197,Lighting_Type_Exist_lu,2,0)),0),1),0,2),"")</f>
        <v/>
      </c>
      <c r="G197" s="61" t="s">
        <v>84</v>
      </c>
      <c r="H197" s="74"/>
      <c r="I197" s="238" t="str">
        <f>IF(J197="","",VLOOKUP(J197,SKU!E:M,9,0))</f>
        <v/>
      </c>
      <c r="J197" s="64"/>
      <c r="K197" s="260" t="str">
        <f>IF(J197="","",VLOOKUP(J197,SKU!E:M,2,0))</f>
        <v/>
      </c>
      <c r="L197" s="239" t="str">
        <f>IF(J197="","",VLOOKUP(J197,SKU!E:M,6,0))</f>
        <v/>
      </c>
      <c r="M197" s="135" t="s">
        <v>84</v>
      </c>
      <c r="N197" s="28">
        <f t="shared" si="57"/>
        <v>0</v>
      </c>
      <c r="O197" s="20">
        <f t="shared" si="58"/>
        <v>0</v>
      </c>
      <c r="P197" s="71">
        <f t="shared" ca="1" si="63"/>
        <v>0</v>
      </c>
      <c r="Q197" s="71">
        <f>IFERROR((($H197*$L197*$N197)-($H197*$L197*$O197))/1000,0)*(1-EXACT(M197,Lookups!$A$62))*(1-EXACT(M197,Lookups!$A$63))</f>
        <v>0</v>
      </c>
      <c r="R197" s="71">
        <f t="shared" ca="1" si="64"/>
        <v>0</v>
      </c>
      <c r="S197" s="71">
        <f t="shared" ca="1" si="65"/>
        <v>0</v>
      </c>
      <c r="T197" s="71">
        <f t="shared" si="66"/>
        <v>0</v>
      </c>
      <c r="U197" s="356">
        <f t="shared" ca="1" si="67"/>
        <v>0</v>
      </c>
      <c r="V197" s="356">
        <f t="shared" ca="1" si="68"/>
        <v>0</v>
      </c>
      <c r="W197" s="356">
        <f t="shared" si="69"/>
        <v>0</v>
      </c>
      <c r="X197" s="356">
        <f t="shared" si="70"/>
        <v>0</v>
      </c>
      <c r="Y197" s="72">
        <f>IF(AV197&gt;0,"NEEDED",IFERROR(IF('Project Summary'!$C$11="NH",(VLOOKUP(AH197,Lighting_All,6,0)+AO197),(VLOOKUP(AH197,Lighting_All,4,0)+AO197)),0)*H197)</f>
        <v>0</v>
      </c>
      <c r="Z197" s="261" t="str">
        <f t="shared" ca="1" si="71"/>
        <v/>
      </c>
      <c r="AA197" s="73">
        <f t="shared" ca="1" si="56"/>
        <v>0</v>
      </c>
      <c r="AC197" s="28" t="str">
        <f ca="1">IFERROR(OFFSET(INDEX(INDIRECT(VLOOKUP($C197,Lighting_Type_Exist_lu,2,0)),MATCH(Lighting!$D197,INDIRECT(VLOOKUP($C197,Lighting_Type_Exist_lu,2,0)),0),1),0,1),"")</f>
        <v/>
      </c>
      <c r="AD197" s="7" t="str">
        <f ca="1">IFERROR(OFFSET(INDEX(INDIRECT(VLOOKUP($C197,Lighting_Type_Exist_lu,2,0)),MATCH(Lighting!$D197,INDIRECT(VLOOKUP($C197,Lighting_Type_Exist_lu,2,0)),0),1),0,3),"")</f>
        <v/>
      </c>
      <c r="AE197" s="40" t="str">
        <f ca="1">IFERROR(OFFSET(INDEX(INDIRECT(VLOOKUP($C197,Lighting_Type_Exist_lu,2,0)),MATCH(Lighting!$D197,INDIRECT(VLOOKUP($C197,Lighting_Type_Exist_lu,2,0)),0),1),0,4),"")</f>
        <v/>
      </c>
      <c r="AF197" s="262">
        <f t="shared" ca="1" si="72"/>
        <v>0</v>
      </c>
      <c r="AH197" s="263" t="str">
        <f>IF(J197="","",VLOOKUP(J197,SKU!E:M,3,0))</f>
        <v/>
      </c>
      <c r="AI197" s="263">
        <f>_xlfn.IFNA(IF('Project Summary'!$C$11="NH",VLOOKUP(AH197,Lighting_All,5,0),VLOOKUP(AH197,Lighting_All,3,0)),"")</f>
        <v>0</v>
      </c>
      <c r="AJ197" s="264" t="str">
        <f t="shared" si="59"/>
        <v>NA</v>
      </c>
      <c r="AK197" s="265">
        <f>IFERROR(VLOOKUP(J197,SKU!E:L,7,),0)</f>
        <v>0</v>
      </c>
      <c r="AL197" s="92" t="str">
        <f>IFERROR(IF(J197="","",(VLOOKUP(AH197,Lookups!A:G,7,0)*H197)),"")</f>
        <v/>
      </c>
      <c r="AM197" s="92">
        <f t="shared" ca="1" si="73"/>
        <v>0</v>
      </c>
      <c r="AN197" s="92">
        <f t="shared" ca="1" si="74"/>
        <v>0</v>
      </c>
      <c r="AO197" s="92">
        <f>(1-EXACT(G197,M197))*IFERROR(IF('Project Summary'!$C$11="NH",VLOOKUP(M197,Lighting_All,6,0),VLOOKUP(M197,Lighting_All,4,0)),0)*(Q197&gt;0)*(1-EXACT(M197,Lookups!$A$62))*(1-EXACT(M197,Lookups!$A$63))</f>
        <v>0</v>
      </c>
      <c r="AP197" s="92">
        <f t="shared" si="60"/>
        <v>0</v>
      </c>
      <c r="AQ197" s="92" t="str">
        <f t="shared" ca="1" si="75"/>
        <v/>
      </c>
      <c r="AR197" s="92" t="str">
        <f ca="1">_xlfn.IFNA(VLOOKUP(AQ197,Recycling!$S$10:$T$35,2,0),"")</f>
        <v/>
      </c>
      <c r="AS197" s="266">
        <f t="shared" si="76"/>
        <v>0</v>
      </c>
      <c r="AT197" s="92">
        <f t="shared" si="77"/>
        <v>0</v>
      </c>
      <c r="AU197" s="92">
        <f>EXACT(G197,"None")*OR(EXACT(M197,Lookups!$A$62),EXACT(M197,Lookups!$A$63))</f>
        <v>0</v>
      </c>
      <c r="AV197" s="267">
        <f t="shared" si="78"/>
        <v>0</v>
      </c>
      <c r="AW197" s="267">
        <f>IFERROR(VLOOKUP(AH197,Lookups!A:B,2,0),0)</f>
        <v>0</v>
      </c>
      <c r="AX197" s="267">
        <f t="shared" si="79"/>
        <v>0</v>
      </c>
      <c r="AY197" s="92">
        <f t="shared" ca="1" si="80"/>
        <v>0</v>
      </c>
      <c r="AZ197" s="92">
        <f t="shared" si="61"/>
        <v>0</v>
      </c>
      <c r="BA197" s="92">
        <f t="shared" si="81"/>
        <v>0.504</v>
      </c>
      <c r="BB197" s="92">
        <f t="shared" si="82"/>
        <v>0.38900000000000001</v>
      </c>
      <c r="BC197" s="92">
        <v>0.13800000000000001</v>
      </c>
      <c r="BD197" s="92">
        <v>0.13400000000000001</v>
      </c>
      <c r="BE197" s="92">
        <f t="shared" si="62"/>
        <v>0</v>
      </c>
      <c r="BF197" s="92">
        <f t="shared" si="83"/>
        <v>0</v>
      </c>
    </row>
    <row r="198" spans="1:58" x14ac:dyDescent="0.35">
      <c r="A198" s="26"/>
      <c r="B198" s="76"/>
      <c r="C198" s="59"/>
      <c r="D198" s="468"/>
      <c r="E198" s="469"/>
      <c r="F198" s="237" t="str">
        <f ca="1">IFERROR(OFFSET(INDEX(INDIRECT(VLOOKUP($C198,Lighting_Type_Exist_lu,2,0)),MATCH(Lighting!$D198,INDIRECT(VLOOKUP($C198,Lighting_Type_Exist_lu,2,0)),0),1),0,2),"")</f>
        <v/>
      </c>
      <c r="G198" s="61" t="s">
        <v>84</v>
      </c>
      <c r="H198" s="74"/>
      <c r="I198" s="238" t="str">
        <f>IF(J198="","",VLOOKUP(J198,SKU!E:M,9,0))</f>
        <v/>
      </c>
      <c r="J198" s="64"/>
      <c r="K198" s="260" t="str">
        <f>IF(J198="","",VLOOKUP(J198,SKU!E:M,2,0))</f>
        <v/>
      </c>
      <c r="L198" s="239" t="str">
        <f>IF(J198="","",VLOOKUP(J198,SKU!E:M,6,0))</f>
        <v/>
      </c>
      <c r="M198" s="135" t="s">
        <v>84</v>
      </c>
      <c r="N198" s="28">
        <f t="shared" si="57"/>
        <v>0</v>
      </c>
      <c r="O198" s="20">
        <f t="shared" si="58"/>
        <v>0</v>
      </c>
      <c r="P198" s="71">
        <f t="shared" ca="1" si="63"/>
        <v>0</v>
      </c>
      <c r="Q198" s="71">
        <f>IFERROR((($H198*$L198*$N198)-($H198*$L198*$O198))/1000,0)*(1-EXACT(M198,Lookups!$A$62))*(1-EXACT(M198,Lookups!$A$63))</f>
        <v>0</v>
      </c>
      <c r="R198" s="71">
        <f t="shared" ca="1" si="64"/>
        <v>0</v>
      </c>
      <c r="S198" s="71">
        <f t="shared" ca="1" si="65"/>
        <v>0</v>
      </c>
      <c r="T198" s="71">
        <f t="shared" si="66"/>
        <v>0</v>
      </c>
      <c r="U198" s="356">
        <f t="shared" ca="1" si="67"/>
        <v>0</v>
      </c>
      <c r="V198" s="356">
        <f t="shared" ca="1" si="68"/>
        <v>0</v>
      </c>
      <c r="W198" s="356">
        <f t="shared" si="69"/>
        <v>0</v>
      </c>
      <c r="X198" s="356">
        <f t="shared" si="70"/>
        <v>0</v>
      </c>
      <c r="Y198" s="72">
        <f>IF(AV198&gt;0,"NEEDED",IFERROR(IF('Project Summary'!$C$11="NH",(VLOOKUP(AH198,Lighting_All,6,0)+AO198),(VLOOKUP(AH198,Lighting_All,4,0)+AO198)),0)*H198)</f>
        <v>0</v>
      </c>
      <c r="Z198" s="261" t="str">
        <f t="shared" ca="1" si="71"/>
        <v/>
      </c>
      <c r="AA198" s="73">
        <f t="shared" ca="1" si="56"/>
        <v>0</v>
      </c>
      <c r="AC198" s="28" t="str">
        <f ca="1">IFERROR(OFFSET(INDEX(INDIRECT(VLOOKUP($C198,Lighting_Type_Exist_lu,2,0)),MATCH(Lighting!$D198,INDIRECT(VLOOKUP($C198,Lighting_Type_Exist_lu,2,0)),0),1),0,1),"")</f>
        <v/>
      </c>
      <c r="AD198" s="7" t="str">
        <f ca="1">IFERROR(OFFSET(INDEX(INDIRECT(VLOOKUP($C198,Lighting_Type_Exist_lu,2,0)),MATCH(Lighting!$D198,INDIRECT(VLOOKUP($C198,Lighting_Type_Exist_lu,2,0)),0),1),0,3),"")</f>
        <v/>
      </c>
      <c r="AE198" s="40" t="str">
        <f ca="1">IFERROR(OFFSET(INDEX(INDIRECT(VLOOKUP($C198,Lighting_Type_Exist_lu,2,0)),MATCH(Lighting!$D198,INDIRECT(VLOOKUP($C198,Lighting_Type_Exist_lu,2,0)),0),1),0,4),"")</f>
        <v/>
      </c>
      <c r="AF198" s="262">
        <f t="shared" ca="1" si="72"/>
        <v>0</v>
      </c>
      <c r="AH198" s="263" t="str">
        <f>IF(J198="","",VLOOKUP(J198,SKU!E:M,3,0))</f>
        <v/>
      </c>
      <c r="AI198" s="263">
        <f>_xlfn.IFNA(IF('Project Summary'!$C$11="NH",VLOOKUP(AH198,Lighting_All,5,0),VLOOKUP(AH198,Lighting_All,3,0)),"")</f>
        <v>0</v>
      </c>
      <c r="AJ198" s="264" t="str">
        <f t="shared" si="59"/>
        <v>NA</v>
      </c>
      <c r="AK198" s="265">
        <f>IFERROR(VLOOKUP(J198,SKU!E:L,7,),0)</f>
        <v>0</v>
      </c>
      <c r="AL198" s="92" t="str">
        <f>IFERROR(IF(J198="","",(VLOOKUP(AH198,Lookups!A:G,7,0)*H198)),"")</f>
        <v/>
      </c>
      <c r="AM198" s="92">
        <f t="shared" ca="1" si="73"/>
        <v>0</v>
      </c>
      <c r="AN198" s="92">
        <f t="shared" ca="1" si="74"/>
        <v>0</v>
      </c>
      <c r="AO198" s="92">
        <f>(1-EXACT(G198,M198))*IFERROR(IF('Project Summary'!$C$11="NH",VLOOKUP(M198,Lighting_All,6,0),VLOOKUP(M198,Lighting_All,4,0)),0)*(Q198&gt;0)*(1-EXACT(M198,Lookups!$A$62))*(1-EXACT(M198,Lookups!$A$63))</f>
        <v>0</v>
      </c>
      <c r="AP198" s="92">
        <f t="shared" si="60"/>
        <v>0</v>
      </c>
      <c r="AQ198" s="92" t="str">
        <f t="shared" ca="1" si="75"/>
        <v/>
      </c>
      <c r="AR198" s="92" t="str">
        <f ca="1">_xlfn.IFNA(VLOOKUP(AQ198,Recycling!$S$10:$T$35,2,0),"")</f>
        <v/>
      </c>
      <c r="AS198" s="266">
        <f t="shared" si="76"/>
        <v>0</v>
      </c>
      <c r="AT198" s="92">
        <f t="shared" si="77"/>
        <v>0</v>
      </c>
      <c r="AU198" s="92">
        <f>EXACT(G198,"None")*OR(EXACT(M198,Lookups!$A$62),EXACT(M198,Lookups!$A$63))</f>
        <v>0</v>
      </c>
      <c r="AV198" s="267">
        <f t="shared" si="78"/>
        <v>0</v>
      </c>
      <c r="AW198" s="267">
        <f>IFERROR(VLOOKUP(AH198,Lookups!A:B,2,0),0)</f>
        <v>0</v>
      </c>
      <c r="AX198" s="267">
        <f t="shared" si="79"/>
        <v>0</v>
      </c>
      <c r="AY198" s="92">
        <f t="shared" ca="1" si="80"/>
        <v>0</v>
      </c>
      <c r="AZ198" s="92">
        <f t="shared" si="61"/>
        <v>0</v>
      </c>
      <c r="BA198" s="92">
        <f t="shared" si="81"/>
        <v>0.504</v>
      </c>
      <c r="BB198" s="92">
        <f t="shared" si="82"/>
        <v>0.38900000000000001</v>
      </c>
      <c r="BC198" s="92">
        <v>0.13800000000000001</v>
      </c>
      <c r="BD198" s="92">
        <v>0.13400000000000001</v>
      </c>
      <c r="BE198" s="92">
        <f t="shared" si="62"/>
        <v>0</v>
      </c>
      <c r="BF198" s="92">
        <f t="shared" si="83"/>
        <v>0</v>
      </c>
    </row>
    <row r="199" spans="1:58" x14ac:dyDescent="0.35">
      <c r="A199" s="26"/>
      <c r="B199" s="76"/>
      <c r="C199" s="59"/>
      <c r="D199" s="468"/>
      <c r="E199" s="469"/>
      <c r="F199" s="237" t="str">
        <f ca="1">IFERROR(OFFSET(INDEX(INDIRECT(VLOOKUP($C199,Lighting_Type_Exist_lu,2,0)),MATCH(Lighting!$D199,INDIRECT(VLOOKUP($C199,Lighting_Type_Exist_lu,2,0)),0),1),0,2),"")</f>
        <v/>
      </c>
      <c r="G199" s="61" t="s">
        <v>84</v>
      </c>
      <c r="H199" s="74"/>
      <c r="I199" s="238" t="str">
        <f>IF(J199="","",VLOOKUP(J199,SKU!E:M,9,0))</f>
        <v/>
      </c>
      <c r="J199" s="64"/>
      <c r="K199" s="260" t="str">
        <f>IF(J199="","",VLOOKUP(J199,SKU!E:M,2,0))</f>
        <v/>
      </c>
      <c r="L199" s="239" t="str">
        <f>IF(J199="","",VLOOKUP(J199,SKU!E:M,6,0))</f>
        <v/>
      </c>
      <c r="M199" s="135" t="s">
        <v>84</v>
      </c>
      <c r="N199" s="28">
        <f t="shared" si="57"/>
        <v>0</v>
      </c>
      <c r="O199" s="20">
        <f t="shared" si="58"/>
        <v>0</v>
      </c>
      <c r="P199" s="71">
        <f t="shared" ca="1" si="63"/>
        <v>0</v>
      </c>
      <c r="Q199" s="71">
        <f>IFERROR((($H199*$L199*$N199)-($H199*$L199*$O199))/1000,0)*(1-EXACT(M199,Lookups!$A$62))*(1-EXACT(M199,Lookups!$A$63))</f>
        <v>0</v>
      </c>
      <c r="R199" s="71">
        <f t="shared" ca="1" si="64"/>
        <v>0</v>
      </c>
      <c r="S199" s="71">
        <f t="shared" ca="1" si="65"/>
        <v>0</v>
      </c>
      <c r="T199" s="71">
        <f t="shared" si="66"/>
        <v>0</v>
      </c>
      <c r="U199" s="356">
        <f t="shared" ca="1" si="67"/>
        <v>0</v>
      </c>
      <c r="V199" s="356">
        <f t="shared" ca="1" si="68"/>
        <v>0</v>
      </c>
      <c r="W199" s="356">
        <f t="shared" si="69"/>
        <v>0</v>
      </c>
      <c r="X199" s="356">
        <f t="shared" si="70"/>
        <v>0</v>
      </c>
      <c r="Y199" s="72">
        <f>IF(AV199&gt;0,"NEEDED",IFERROR(IF('Project Summary'!$C$11="NH",(VLOOKUP(AH199,Lighting_All,6,0)+AO199),(VLOOKUP(AH199,Lighting_All,4,0)+AO199)),0)*H199)</f>
        <v>0</v>
      </c>
      <c r="Z199" s="261" t="str">
        <f t="shared" ca="1" si="71"/>
        <v/>
      </c>
      <c r="AA199" s="73">
        <f t="shared" ca="1" si="56"/>
        <v>0</v>
      </c>
      <c r="AC199" s="28" t="str">
        <f ca="1">IFERROR(OFFSET(INDEX(INDIRECT(VLOOKUP($C199,Lighting_Type_Exist_lu,2,0)),MATCH(Lighting!$D199,INDIRECT(VLOOKUP($C199,Lighting_Type_Exist_lu,2,0)),0),1),0,1),"")</f>
        <v/>
      </c>
      <c r="AD199" s="7" t="str">
        <f ca="1">IFERROR(OFFSET(INDEX(INDIRECT(VLOOKUP($C199,Lighting_Type_Exist_lu,2,0)),MATCH(Lighting!$D199,INDIRECT(VLOOKUP($C199,Lighting_Type_Exist_lu,2,0)),0),1),0,3),"")</f>
        <v/>
      </c>
      <c r="AE199" s="40" t="str">
        <f ca="1">IFERROR(OFFSET(INDEX(INDIRECT(VLOOKUP($C199,Lighting_Type_Exist_lu,2,0)),MATCH(Lighting!$D199,INDIRECT(VLOOKUP($C199,Lighting_Type_Exist_lu,2,0)),0),1),0,4),"")</f>
        <v/>
      </c>
      <c r="AF199" s="262">
        <f t="shared" ca="1" si="72"/>
        <v>0</v>
      </c>
      <c r="AH199" s="263" t="str">
        <f>IF(J199="","",VLOOKUP(J199,SKU!E:M,3,0))</f>
        <v/>
      </c>
      <c r="AI199" s="263">
        <f>_xlfn.IFNA(IF('Project Summary'!$C$11="NH",VLOOKUP(AH199,Lighting_All,5,0),VLOOKUP(AH199,Lighting_All,3,0)),"")</f>
        <v>0</v>
      </c>
      <c r="AJ199" s="264" t="str">
        <f t="shared" si="59"/>
        <v>NA</v>
      </c>
      <c r="AK199" s="265">
        <f>IFERROR(VLOOKUP(J199,SKU!E:L,7,),0)</f>
        <v>0</v>
      </c>
      <c r="AL199" s="92" t="str">
        <f>IFERROR(IF(J199="","",(VLOOKUP(AH199,Lookups!A:G,7,0)*H199)),"")</f>
        <v/>
      </c>
      <c r="AM199" s="92">
        <f t="shared" ca="1" si="73"/>
        <v>0</v>
      </c>
      <c r="AN199" s="92">
        <f t="shared" ca="1" si="74"/>
        <v>0</v>
      </c>
      <c r="AO199" s="92">
        <f>(1-EXACT(G199,M199))*IFERROR(IF('Project Summary'!$C$11="NH",VLOOKUP(M199,Lighting_All,6,0),VLOOKUP(M199,Lighting_All,4,0)),0)*(Q199&gt;0)*(1-EXACT(M199,Lookups!$A$62))*(1-EXACT(M199,Lookups!$A$63))</f>
        <v>0</v>
      </c>
      <c r="AP199" s="92">
        <f t="shared" si="60"/>
        <v>0</v>
      </c>
      <c r="AQ199" s="92" t="str">
        <f t="shared" ca="1" si="75"/>
        <v/>
      </c>
      <c r="AR199" s="92" t="str">
        <f ca="1">_xlfn.IFNA(VLOOKUP(AQ199,Recycling!$S$10:$T$35,2,0),"")</f>
        <v/>
      </c>
      <c r="AS199" s="266">
        <f t="shared" si="76"/>
        <v>0</v>
      </c>
      <c r="AT199" s="92">
        <f t="shared" si="77"/>
        <v>0</v>
      </c>
      <c r="AU199" s="92">
        <f>EXACT(G199,"None")*OR(EXACT(M199,Lookups!$A$62),EXACT(M199,Lookups!$A$63))</f>
        <v>0</v>
      </c>
      <c r="AV199" s="267">
        <f t="shared" si="78"/>
        <v>0</v>
      </c>
      <c r="AW199" s="267">
        <f>IFERROR(VLOOKUP(AH199,Lookups!A:B,2,0),0)</f>
        <v>0</v>
      </c>
      <c r="AX199" s="267">
        <f t="shared" si="79"/>
        <v>0</v>
      </c>
      <c r="AY199" s="92">
        <f t="shared" ca="1" si="80"/>
        <v>0</v>
      </c>
      <c r="AZ199" s="92">
        <f t="shared" si="61"/>
        <v>0</v>
      </c>
      <c r="BA199" s="92">
        <f t="shared" si="81"/>
        <v>0.504</v>
      </c>
      <c r="BB199" s="92">
        <f t="shared" si="82"/>
        <v>0.38900000000000001</v>
      </c>
      <c r="BC199" s="92">
        <v>0.13800000000000001</v>
      </c>
      <c r="BD199" s="92">
        <v>0.13400000000000001</v>
      </c>
      <c r="BE199" s="92">
        <f t="shared" si="62"/>
        <v>0</v>
      </c>
      <c r="BF199" s="92">
        <f t="shared" si="83"/>
        <v>0</v>
      </c>
    </row>
    <row r="200" spans="1:58" x14ac:dyDescent="0.35">
      <c r="A200" s="26"/>
      <c r="B200" s="76"/>
      <c r="C200" s="59"/>
      <c r="D200" s="468"/>
      <c r="E200" s="469"/>
      <c r="F200" s="237" t="str">
        <f ca="1">IFERROR(OFFSET(INDEX(INDIRECT(VLOOKUP($C200,Lighting_Type_Exist_lu,2,0)),MATCH(Lighting!$D200,INDIRECT(VLOOKUP($C200,Lighting_Type_Exist_lu,2,0)),0),1),0,2),"")</f>
        <v/>
      </c>
      <c r="G200" s="61" t="s">
        <v>84</v>
      </c>
      <c r="H200" s="74"/>
      <c r="I200" s="238" t="str">
        <f>IF(J200="","",VLOOKUP(J200,SKU!E:M,9,0))</f>
        <v/>
      </c>
      <c r="J200" s="64"/>
      <c r="K200" s="260" t="str">
        <f>IF(J200="","",VLOOKUP(J200,SKU!E:M,2,0))</f>
        <v/>
      </c>
      <c r="L200" s="239" t="str">
        <f>IF(J200="","",VLOOKUP(J200,SKU!E:M,6,0))</f>
        <v/>
      </c>
      <c r="M200" s="135" t="s">
        <v>84</v>
      </c>
      <c r="N200" s="28">
        <f t="shared" si="57"/>
        <v>0</v>
      </c>
      <c r="O200" s="20">
        <f t="shared" si="58"/>
        <v>0</v>
      </c>
      <c r="P200" s="71">
        <f t="shared" ca="1" si="63"/>
        <v>0</v>
      </c>
      <c r="Q200" s="71">
        <f>IFERROR((($H200*$L200*$N200)-($H200*$L200*$O200))/1000,0)*(1-EXACT(M200,Lookups!$A$62))*(1-EXACT(M200,Lookups!$A$63))</f>
        <v>0</v>
      </c>
      <c r="R200" s="71">
        <f t="shared" ca="1" si="64"/>
        <v>0</v>
      </c>
      <c r="S200" s="71">
        <f t="shared" ca="1" si="65"/>
        <v>0</v>
      </c>
      <c r="T200" s="71">
        <f t="shared" si="66"/>
        <v>0</v>
      </c>
      <c r="U200" s="356">
        <f t="shared" ca="1" si="67"/>
        <v>0</v>
      </c>
      <c r="V200" s="356">
        <f t="shared" ca="1" si="68"/>
        <v>0</v>
      </c>
      <c r="W200" s="356">
        <f t="shared" si="69"/>
        <v>0</v>
      </c>
      <c r="X200" s="356">
        <f t="shared" si="70"/>
        <v>0</v>
      </c>
      <c r="Y200" s="72">
        <f>IF(AV200&gt;0,"NEEDED",IFERROR(IF('Project Summary'!$C$11="NH",(VLOOKUP(AH200,Lighting_All,6,0)+AO200),(VLOOKUP(AH200,Lighting_All,4,0)+AO200)),0)*H200)</f>
        <v>0</v>
      </c>
      <c r="Z200" s="261" t="str">
        <f t="shared" ca="1" si="71"/>
        <v/>
      </c>
      <c r="AA200" s="73">
        <f t="shared" ca="1" si="56"/>
        <v>0</v>
      </c>
      <c r="AC200" s="28" t="str">
        <f ca="1">IFERROR(OFFSET(INDEX(INDIRECT(VLOOKUP($C200,Lighting_Type_Exist_lu,2,0)),MATCH(Lighting!$D200,INDIRECT(VLOOKUP($C200,Lighting_Type_Exist_lu,2,0)),0),1),0,1),"")</f>
        <v/>
      </c>
      <c r="AD200" s="7" t="str">
        <f ca="1">IFERROR(OFFSET(INDEX(INDIRECT(VLOOKUP($C200,Lighting_Type_Exist_lu,2,0)),MATCH(Lighting!$D200,INDIRECT(VLOOKUP($C200,Lighting_Type_Exist_lu,2,0)),0),1),0,3),"")</f>
        <v/>
      </c>
      <c r="AE200" s="40" t="str">
        <f ca="1">IFERROR(OFFSET(INDEX(INDIRECT(VLOOKUP($C200,Lighting_Type_Exist_lu,2,0)),MATCH(Lighting!$D200,INDIRECT(VLOOKUP($C200,Lighting_Type_Exist_lu,2,0)),0),1),0,4),"")</f>
        <v/>
      </c>
      <c r="AF200" s="262">
        <f t="shared" ca="1" si="72"/>
        <v>0</v>
      </c>
      <c r="AH200" s="263" t="str">
        <f>IF(J200="","",VLOOKUP(J200,SKU!E:M,3,0))</f>
        <v/>
      </c>
      <c r="AI200" s="263">
        <f>_xlfn.IFNA(IF('Project Summary'!$C$11="NH",VLOOKUP(AH200,Lighting_All,5,0),VLOOKUP(AH200,Lighting_All,3,0)),"")</f>
        <v>0</v>
      </c>
      <c r="AJ200" s="264" t="str">
        <f t="shared" si="59"/>
        <v>NA</v>
      </c>
      <c r="AK200" s="265">
        <f>IFERROR(VLOOKUP(J200,SKU!E:L,7,),0)</f>
        <v>0</v>
      </c>
      <c r="AL200" s="92" t="str">
        <f>IFERROR(IF(J200="","",(VLOOKUP(AH200,Lookups!A:G,7,0)*H200)),"")</f>
        <v/>
      </c>
      <c r="AM200" s="92">
        <f t="shared" ca="1" si="73"/>
        <v>0</v>
      </c>
      <c r="AN200" s="92">
        <f t="shared" ca="1" si="74"/>
        <v>0</v>
      </c>
      <c r="AO200" s="92">
        <f>(1-EXACT(G200,M200))*IFERROR(IF('Project Summary'!$C$11="NH",VLOOKUP(M200,Lighting_All,6,0),VLOOKUP(M200,Lighting_All,4,0)),0)*(Q200&gt;0)*(1-EXACT(M200,Lookups!$A$62))*(1-EXACT(M200,Lookups!$A$63))</f>
        <v>0</v>
      </c>
      <c r="AP200" s="92">
        <f t="shared" si="60"/>
        <v>0</v>
      </c>
      <c r="AQ200" s="92" t="str">
        <f t="shared" ca="1" si="75"/>
        <v/>
      </c>
      <c r="AR200" s="92" t="str">
        <f ca="1">_xlfn.IFNA(VLOOKUP(AQ200,Recycling!$S$10:$T$35,2,0),"")</f>
        <v/>
      </c>
      <c r="AS200" s="266">
        <f t="shared" si="76"/>
        <v>0</v>
      </c>
      <c r="AT200" s="92">
        <f t="shared" si="77"/>
        <v>0</v>
      </c>
      <c r="AU200" s="92">
        <f>EXACT(G200,"None")*OR(EXACT(M200,Lookups!$A$62),EXACT(M200,Lookups!$A$63))</f>
        <v>0</v>
      </c>
      <c r="AV200" s="267">
        <f t="shared" si="78"/>
        <v>0</v>
      </c>
      <c r="AW200" s="267">
        <f>IFERROR(VLOOKUP(AH200,Lookups!A:B,2,0),0)</f>
        <v>0</v>
      </c>
      <c r="AX200" s="267">
        <f t="shared" si="79"/>
        <v>0</v>
      </c>
      <c r="AY200" s="92">
        <f t="shared" ca="1" si="80"/>
        <v>0</v>
      </c>
      <c r="AZ200" s="92">
        <f t="shared" si="61"/>
        <v>0</v>
      </c>
      <c r="BA200" s="92">
        <f t="shared" si="81"/>
        <v>0.504</v>
      </c>
      <c r="BB200" s="92">
        <f t="shared" si="82"/>
        <v>0.38900000000000001</v>
      </c>
      <c r="BC200" s="92">
        <v>0.13800000000000001</v>
      </c>
      <c r="BD200" s="92">
        <v>0.13400000000000001</v>
      </c>
      <c r="BE200" s="92">
        <f t="shared" si="62"/>
        <v>0</v>
      </c>
      <c r="BF200" s="92">
        <f t="shared" si="83"/>
        <v>0</v>
      </c>
    </row>
    <row r="201" spans="1:58" x14ac:dyDescent="0.35">
      <c r="A201" s="26"/>
      <c r="B201" s="76"/>
      <c r="C201" s="59"/>
      <c r="D201" s="468"/>
      <c r="E201" s="469"/>
      <c r="F201" s="237" t="str">
        <f ca="1">IFERROR(OFFSET(INDEX(INDIRECT(VLOOKUP($C201,Lighting_Type_Exist_lu,2,0)),MATCH(Lighting!$D201,INDIRECT(VLOOKUP($C201,Lighting_Type_Exist_lu,2,0)),0),1),0,2),"")</f>
        <v/>
      </c>
      <c r="G201" s="61" t="s">
        <v>84</v>
      </c>
      <c r="H201" s="74"/>
      <c r="I201" s="238" t="str">
        <f>IF(J201="","",VLOOKUP(J201,SKU!E:M,9,0))</f>
        <v/>
      </c>
      <c r="J201" s="64"/>
      <c r="K201" s="260" t="str">
        <f>IF(J201="","",VLOOKUP(J201,SKU!E:M,2,0))</f>
        <v/>
      </c>
      <c r="L201" s="239" t="str">
        <f>IF(J201="","",VLOOKUP(J201,SKU!E:M,6,0))</f>
        <v/>
      </c>
      <c r="M201" s="135" t="s">
        <v>84</v>
      </c>
      <c r="N201" s="28">
        <f t="shared" si="57"/>
        <v>0</v>
      </c>
      <c r="O201" s="20">
        <f t="shared" si="58"/>
        <v>0</v>
      </c>
      <c r="P201" s="71">
        <f t="shared" ca="1" si="63"/>
        <v>0</v>
      </c>
      <c r="Q201" s="71">
        <f>IFERROR((($H201*$L201*$N201)-($H201*$L201*$O201))/1000,0)*(1-EXACT(M201,Lookups!$A$62))*(1-EXACT(M201,Lookups!$A$63))</f>
        <v>0</v>
      </c>
      <c r="R201" s="71">
        <f t="shared" ca="1" si="64"/>
        <v>0</v>
      </c>
      <c r="S201" s="71">
        <f t="shared" ca="1" si="65"/>
        <v>0</v>
      </c>
      <c r="T201" s="71">
        <f t="shared" si="66"/>
        <v>0</v>
      </c>
      <c r="U201" s="356">
        <f t="shared" ca="1" si="67"/>
        <v>0</v>
      </c>
      <c r="V201" s="356">
        <f t="shared" ca="1" si="68"/>
        <v>0</v>
      </c>
      <c r="W201" s="356">
        <f t="shared" si="69"/>
        <v>0</v>
      </c>
      <c r="X201" s="356">
        <f t="shared" si="70"/>
        <v>0</v>
      </c>
      <c r="Y201" s="72">
        <f>IF(AV201&gt;0,"NEEDED",IFERROR(IF('Project Summary'!$C$11="NH",(VLOOKUP(AH201,Lighting_All,6,0)+AO201),(VLOOKUP(AH201,Lighting_All,4,0)+AO201)),0)*H201)</f>
        <v>0</v>
      </c>
      <c r="Z201" s="261" t="str">
        <f t="shared" ca="1" si="71"/>
        <v/>
      </c>
      <c r="AA201" s="73">
        <f t="shared" ca="1" si="56"/>
        <v>0</v>
      </c>
      <c r="AC201" s="28" t="str">
        <f ca="1">IFERROR(OFFSET(INDEX(INDIRECT(VLOOKUP($C201,Lighting_Type_Exist_lu,2,0)),MATCH(Lighting!$D201,INDIRECT(VLOOKUP($C201,Lighting_Type_Exist_lu,2,0)),0),1),0,1),"")</f>
        <v/>
      </c>
      <c r="AD201" s="7" t="str">
        <f ca="1">IFERROR(OFFSET(INDEX(INDIRECT(VLOOKUP($C201,Lighting_Type_Exist_lu,2,0)),MATCH(Lighting!$D201,INDIRECT(VLOOKUP($C201,Lighting_Type_Exist_lu,2,0)),0),1),0,3),"")</f>
        <v/>
      </c>
      <c r="AE201" s="40" t="str">
        <f ca="1">IFERROR(OFFSET(INDEX(INDIRECT(VLOOKUP($C201,Lighting_Type_Exist_lu,2,0)),MATCH(Lighting!$D201,INDIRECT(VLOOKUP($C201,Lighting_Type_Exist_lu,2,0)),0),1),0,4),"")</f>
        <v/>
      </c>
      <c r="AF201" s="262">
        <f t="shared" ca="1" si="72"/>
        <v>0</v>
      </c>
      <c r="AH201" s="263" t="str">
        <f>IF(J201="","",VLOOKUP(J201,SKU!E:M,3,0))</f>
        <v/>
      </c>
      <c r="AI201" s="263">
        <f>_xlfn.IFNA(IF('Project Summary'!$C$11="NH",VLOOKUP(AH201,Lighting_All,5,0),VLOOKUP(AH201,Lighting_All,3,0)),"")</f>
        <v>0</v>
      </c>
      <c r="AJ201" s="264" t="str">
        <f t="shared" si="59"/>
        <v>NA</v>
      </c>
      <c r="AK201" s="265">
        <f>IFERROR(VLOOKUP(J201,SKU!E:L,7,),0)</f>
        <v>0</v>
      </c>
      <c r="AL201" s="92" t="str">
        <f>IFERROR(IF(J201="","",(VLOOKUP(AH201,Lookups!A:G,7,0)*H201)),"")</f>
        <v/>
      </c>
      <c r="AM201" s="92">
        <f t="shared" ca="1" si="73"/>
        <v>0</v>
      </c>
      <c r="AN201" s="92">
        <f t="shared" ca="1" si="74"/>
        <v>0</v>
      </c>
      <c r="AO201" s="92">
        <f>(1-EXACT(G201,M201))*IFERROR(IF('Project Summary'!$C$11="NH",VLOOKUP(M201,Lighting_All,6,0),VLOOKUP(M201,Lighting_All,4,0)),0)*(Q201&gt;0)*(1-EXACT(M201,Lookups!$A$62))*(1-EXACT(M201,Lookups!$A$63))</f>
        <v>0</v>
      </c>
      <c r="AP201" s="92">
        <f t="shared" si="60"/>
        <v>0</v>
      </c>
      <c r="AQ201" s="92" t="str">
        <f t="shared" ca="1" si="75"/>
        <v/>
      </c>
      <c r="AR201" s="92" t="str">
        <f ca="1">_xlfn.IFNA(VLOOKUP(AQ201,Recycling!$S$10:$T$35,2,0),"")</f>
        <v/>
      </c>
      <c r="AS201" s="266">
        <f t="shared" si="76"/>
        <v>0</v>
      </c>
      <c r="AT201" s="92">
        <f t="shared" si="77"/>
        <v>0</v>
      </c>
      <c r="AU201" s="92">
        <f>EXACT(G201,"None")*OR(EXACT(M201,Lookups!$A$62),EXACT(M201,Lookups!$A$63))</f>
        <v>0</v>
      </c>
      <c r="AV201" s="267">
        <f t="shared" si="78"/>
        <v>0</v>
      </c>
      <c r="AW201" s="267">
        <f>IFERROR(VLOOKUP(AH201,Lookups!A:B,2,0),0)</f>
        <v>0</v>
      </c>
      <c r="AX201" s="267">
        <f t="shared" si="79"/>
        <v>0</v>
      </c>
      <c r="AY201" s="92">
        <f t="shared" ca="1" si="80"/>
        <v>0</v>
      </c>
      <c r="AZ201" s="92">
        <f t="shared" si="61"/>
        <v>0</v>
      </c>
      <c r="BA201" s="92">
        <f t="shared" si="81"/>
        <v>0.504</v>
      </c>
      <c r="BB201" s="92">
        <f t="shared" si="82"/>
        <v>0.38900000000000001</v>
      </c>
      <c r="BC201" s="92">
        <v>0.13800000000000001</v>
      </c>
      <c r="BD201" s="92">
        <v>0.13400000000000001</v>
      </c>
      <c r="BE201" s="92">
        <f t="shared" si="62"/>
        <v>0</v>
      </c>
      <c r="BF201" s="92">
        <f t="shared" si="83"/>
        <v>0</v>
      </c>
    </row>
    <row r="202" spans="1:58" x14ac:dyDescent="0.35">
      <c r="A202" s="26"/>
      <c r="B202" s="76"/>
      <c r="C202" s="59"/>
      <c r="D202" s="468"/>
      <c r="E202" s="469"/>
      <c r="F202" s="237" t="str">
        <f ca="1">IFERROR(OFFSET(INDEX(INDIRECT(VLOOKUP($C202,Lighting_Type_Exist_lu,2,0)),MATCH(Lighting!$D202,INDIRECT(VLOOKUP($C202,Lighting_Type_Exist_lu,2,0)),0),1),0,2),"")</f>
        <v/>
      </c>
      <c r="G202" s="61" t="s">
        <v>84</v>
      </c>
      <c r="H202" s="74"/>
      <c r="I202" s="238" t="str">
        <f>IF(J202="","",VLOOKUP(J202,SKU!E:M,9,0))</f>
        <v/>
      </c>
      <c r="J202" s="64"/>
      <c r="K202" s="260" t="str">
        <f>IF(J202="","",VLOOKUP(J202,SKU!E:M,2,0))</f>
        <v/>
      </c>
      <c r="L202" s="239" t="str">
        <f>IF(J202="","",VLOOKUP(J202,SKU!E:M,6,0))</f>
        <v/>
      </c>
      <c r="M202" s="135" t="s">
        <v>84</v>
      </c>
      <c r="N202" s="28">
        <f t="shared" si="57"/>
        <v>0</v>
      </c>
      <c r="O202" s="20">
        <f t="shared" si="58"/>
        <v>0</v>
      </c>
      <c r="P202" s="71">
        <f t="shared" ca="1" si="63"/>
        <v>0</v>
      </c>
      <c r="Q202" s="71">
        <f>IFERROR((($H202*$L202*$N202)-($H202*$L202*$O202))/1000,0)*(1-EXACT(M202,Lookups!$A$62))*(1-EXACT(M202,Lookups!$A$63))</f>
        <v>0</v>
      </c>
      <c r="R202" s="71">
        <f t="shared" ca="1" si="64"/>
        <v>0</v>
      </c>
      <c r="S202" s="71">
        <f t="shared" ca="1" si="65"/>
        <v>0</v>
      </c>
      <c r="T202" s="71">
        <f t="shared" si="66"/>
        <v>0</v>
      </c>
      <c r="U202" s="356">
        <f t="shared" ca="1" si="67"/>
        <v>0</v>
      </c>
      <c r="V202" s="356">
        <f t="shared" ca="1" si="68"/>
        <v>0</v>
      </c>
      <c r="W202" s="356">
        <f t="shared" si="69"/>
        <v>0</v>
      </c>
      <c r="X202" s="356">
        <f t="shared" si="70"/>
        <v>0</v>
      </c>
      <c r="Y202" s="72">
        <f>IF(AV202&gt;0,"NEEDED",IFERROR(IF('Project Summary'!$C$11="NH",(VLOOKUP(AH202,Lighting_All,6,0)+AO202),(VLOOKUP(AH202,Lighting_All,4,0)+AO202)),0)*H202)</f>
        <v>0</v>
      </c>
      <c r="Z202" s="261" t="str">
        <f t="shared" ca="1" si="71"/>
        <v/>
      </c>
      <c r="AA202" s="73">
        <f t="shared" ref="AA202:AA265" ca="1" si="84">IFERROR(Y202/R202,0)</f>
        <v>0</v>
      </c>
      <c r="AC202" s="28" t="str">
        <f ca="1">IFERROR(OFFSET(INDEX(INDIRECT(VLOOKUP($C202,Lighting_Type_Exist_lu,2,0)),MATCH(Lighting!$D202,INDIRECT(VLOOKUP($C202,Lighting_Type_Exist_lu,2,0)),0),1),0,1),"")</f>
        <v/>
      </c>
      <c r="AD202" s="7" t="str">
        <f ca="1">IFERROR(OFFSET(INDEX(INDIRECT(VLOOKUP($C202,Lighting_Type_Exist_lu,2,0)),MATCH(Lighting!$D202,INDIRECT(VLOOKUP($C202,Lighting_Type_Exist_lu,2,0)),0),1),0,3),"")</f>
        <v/>
      </c>
      <c r="AE202" s="40" t="str">
        <f ca="1">IFERROR(OFFSET(INDEX(INDIRECT(VLOOKUP($C202,Lighting_Type_Exist_lu,2,0)),MATCH(Lighting!$D202,INDIRECT(VLOOKUP($C202,Lighting_Type_Exist_lu,2,0)),0),1),0,4),"")</f>
        <v/>
      </c>
      <c r="AF202" s="262">
        <f t="shared" ca="1" si="72"/>
        <v>0</v>
      </c>
      <c r="AH202" s="263" t="str">
        <f>IF(J202="","",VLOOKUP(J202,SKU!E:M,3,0))</f>
        <v/>
      </c>
      <c r="AI202" s="263">
        <f>_xlfn.IFNA(IF('Project Summary'!$C$11="NH",VLOOKUP(AH202,Lighting_All,5,0),VLOOKUP(AH202,Lighting_All,3,0)),"")</f>
        <v>0</v>
      </c>
      <c r="AJ202" s="264" t="str">
        <f t="shared" si="59"/>
        <v>NA</v>
      </c>
      <c r="AK202" s="265">
        <f>IFERROR(VLOOKUP(J202,SKU!E:L,7,),0)</f>
        <v>0</v>
      </c>
      <c r="AL202" s="92" t="str">
        <f>IFERROR(IF(J202="","",(VLOOKUP(AH202,Lookups!A:G,7,0)*H202)),"")</f>
        <v/>
      </c>
      <c r="AM202" s="92">
        <f t="shared" ca="1" si="73"/>
        <v>0</v>
      </c>
      <c r="AN202" s="92">
        <f t="shared" ca="1" si="74"/>
        <v>0</v>
      </c>
      <c r="AO202" s="92">
        <f>(1-EXACT(G202,M202))*IFERROR(IF('Project Summary'!$C$11="NH",VLOOKUP(M202,Lighting_All,6,0),VLOOKUP(M202,Lighting_All,4,0)),0)*(Q202&gt;0)*(1-EXACT(M202,Lookups!$A$62))*(1-EXACT(M202,Lookups!$A$63))</f>
        <v>0</v>
      </c>
      <c r="AP202" s="92">
        <f t="shared" si="60"/>
        <v>0</v>
      </c>
      <c r="AQ202" s="92" t="str">
        <f t="shared" ca="1" si="75"/>
        <v/>
      </c>
      <c r="AR202" s="92" t="str">
        <f ca="1">_xlfn.IFNA(VLOOKUP(AQ202,Recycling!$S$10:$T$35,2,0),"")</f>
        <v/>
      </c>
      <c r="AS202" s="266">
        <f t="shared" si="76"/>
        <v>0</v>
      </c>
      <c r="AT202" s="92">
        <f t="shared" si="77"/>
        <v>0</v>
      </c>
      <c r="AU202" s="92">
        <f>EXACT(G202,"None")*OR(EXACT(M202,Lookups!$A$62),EXACT(M202,Lookups!$A$63))</f>
        <v>0</v>
      </c>
      <c r="AV202" s="267">
        <f t="shared" si="78"/>
        <v>0</v>
      </c>
      <c r="AW202" s="267">
        <f>IFERROR(VLOOKUP(AH202,Lookups!A:B,2,0),0)</f>
        <v>0</v>
      </c>
      <c r="AX202" s="267">
        <f t="shared" si="79"/>
        <v>0</v>
      </c>
      <c r="AY202" s="92">
        <f t="shared" ca="1" si="80"/>
        <v>0</v>
      </c>
      <c r="AZ202" s="92">
        <f t="shared" si="61"/>
        <v>0</v>
      </c>
      <c r="BA202" s="92">
        <f t="shared" si="81"/>
        <v>0.504</v>
      </c>
      <c r="BB202" s="92">
        <f t="shared" si="82"/>
        <v>0.38900000000000001</v>
      </c>
      <c r="BC202" s="92">
        <v>0.13800000000000001</v>
      </c>
      <c r="BD202" s="92">
        <v>0.13400000000000001</v>
      </c>
      <c r="BE202" s="92">
        <f t="shared" si="62"/>
        <v>0</v>
      </c>
      <c r="BF202" s="92">
        <f t="shared" si="83"/>
        <v>0</v>
      </c>
    </row>
    <row r="203" spans="1:58" x14ac:dyDescent="0.35">
      <c r="A203" s="26"/>
      <c r="B203" s="76"/>
      <c r="C203" s="59"/>
      <c r="D203" s="468"/>
      <c r="E203" s="469"/>
      <c r="F203" s="237" t="str">
        <f ca="1">IFERROR(OFFSET(INDEX(INDIRECT(VLOOKUP($C203,Lighting_Type_Exist_lu,2,0)),MATCH(Lighting!$D203,INDIRECT(VLOOKUP($C203,Lighting_Type_Exist_lu,2,0)),0),1),0,2),"")</f>
        <v/>
      </c>
      <c r="G203" s="61" t="s">
        <v>84</v>
      </c>
      <c r="H203" s="74"/>
      <c r="I203" s="238" t="str">
        <f>IF(J203="","",VLOOKUP(J203,SKU!E:M,9,0))</f>
        <v/>
      </c>
      <c r="J203" s="64"/>
      <c r="K203" s="260" t="str">
        <f>IF(J203="","",VLOOKUP(J203,SKU!E:M,2,0))</f>
        <v/>
      </c>
      <c r="L203" s="239" t="str">
        <f>IF(J203="","",VLOOKUP(J203,SKU!E:M,6,0))</f>
        <v/>
      </c>
      <c r="M203" s="135" t="s">
        <v>84</v>
      </c>
      <c r="N203" s="28">
        <f t="shared" si="57"/>
        <v>0</v>
      </c>
      <c r="O203" s="20">
        <f t="shared" si="58"/>
        <v>0</v>
      </c>
      <c r="P203" s="71">
        <f t="shared" ca="1" si="63"/>
        <v>0</v>
      </c>
      <c r="Q203" s="71">
        <f>IFERROR((($H203*$L203*$N203)-($H203*$L203*$O203))/1000,0)*(1-EXACT(M203,Lookups!$A$62))*(1-EXACT(M203,Lookups!$A$63))</f>
        <v>0</v>
      </c>
      <c r="R203" s="71">
        <f t="shared" ca="1" si="64"/>
        <v>0</v>
      </c>
      <c r="S203" s="71">
        <f t="shared" ca="1" si="65"/>
        <v>0</v>
      </c>
      <c r="T203" s="71">
        <f t="shared" si="66"/>
        <v>0</v>
      </c>
      <c r="U203" s="356">
        <f t="shared" ca="1" si="67"/>
        <v>0</v>
      </c>
      <c r="V203" s="356">
        <f t="shared" ca="1" si="68"/>
        <v>0</v>
      </c>
      <c r="W203" s="356">
        <f t="shared" si="69"/>
        <v>0</v>
      </c>
      <c r="X203" s="356">
        <f t="shared" si="70"/>
        <v>0</v>
      </c>
      <c r="Y203" s="72">
        <f>IF(AV203&gt;0,"NEEDED",IFERROR(IF('Project Summary'!$C$11="NH",(VLOOKUP(AH203,Lighting_All,6,0)+AO203),(VLOOKUP(AH203,Lighting_All,4,0)+AO203)),0)*H203)</f>
        <v>0</v>
      </c>
      <c r="Z203" s="261" t="str">
        <f t="shared" ca="1" si="71"/>
        <v/>
      </c>
      <c r="AA203" s="73">
        <f t="shared" ca="1" si="84"/>
        <v>0</v>
      </c>
      <c r="AC203" s="28" t="str">
        <f ca="1">IFERROR(OFFSET(INDEX(INDIRECT(VLOOKUP($C203,Lighting_Type_Exist_lu,2,0)),MATCH(Lighting!$D203,INDIRECT(VLOOKUP($C203,Lighting_Type_Exist_lu,2,0)),0),1),0,1),"")</f>
        <v/>
      </c>
      <c r="AD203" s="7" t="str">
        <f ca="1">IFERROR(OFFSET(INDEX(INDIRECT(VLOOKUP($C203,Lighting_Type_Exist_lu,2,0)),MATCH(Lighting!$D203,INDIRECT(VLOOKUP($C203,Lighting_Type_Exist_lu,2,0)),0),1),0,3),"")</f>
        <v/>
      </c>
      <c r="AE203" s="40" t="str">
        <f ca="1">IFERROR(OFFSET(INDEX(INDIRECT(VLOOKUP($C203,Lighting_Type_Exist_lu,2,0)),MATCH(Lighting!$D203,INDIRECT(VLOOKUP($C203,Lighting_Type_Exist_lu,2,0)),0),1),0,4),"")</f>
        <v/>
      </c>
      <c r="AF203" s="262">
        <f t="shared" ca="1" si="72"/>
        <v>0</v>
      </c>
      <c r="AH203" s="263" t="str">
        <f>IF(J203="","",VLOOKUP(J203,SKU!E:M,3,0))</f>
        <v/>
      </c>
      <c r="AI203" s="263">
        <f>_xlfn.IFNA(IF('Project Summary'!$C$11="NH",VLOOKUP(AH203,Lighting_All,5,0),VLOOKUP(AH203,Lighting_All,3,0)),"")</f>
        <v>0</v>
      </c>
      <c r="AJ203" s="264" t="str">
        <f t="shared" si="59"/>
        <v>NA</v>
      </c>
      <c r="AK203" s="265">
        <f>IFERROR(VLOOKUP(J203,SKU!E:L,7,),0)</f>
        <v>0</v>
      </c>
      <c r="AL203" s="92" t="str">
        <f>IFERROR(IF(J203="","",(VLOOKUP(AH203,Lookups!A:G,7,0)*H203)),"")</f>
        <v/>
      </c>
      <c r="AM203" s="92">
        <f t="shared" ca="1" si="73"/>
        <v>0</v>
      </c>
      <c r="AN203" s="92">
        <f t="shared" ca="1" si="74"/>
        <v>0</v>
      </c>
      <c r="AO203" s="92">
        <f>(1-EXACT(G203,M203))*IFERROR(IF('Project Summary'!$C$11="NH",VLOOKUP(M203,Lighting_All,6,0),VLOOKUP(M203,Lighting_All,4,0)),0)*(Q203&gt;0)*(1-EXACT(M203,Lookups!$A$62))*(1-EXACT(M203,Lookups!$A$63))</f>
        <v>0</v>
      </c>
      <c r="AP203" s="92">
        <f t="shared" si="60"/>
        <v>0</v>
      </c>
      <c r="AQ203" s="92" t="str">
        <f t="shared" ca="1" si="75"/>
        <v/>
      </c>
      <c r="AR203" s="92" t="str">
        <f ca="1">_xlfn.IFNA(VLOOKUP(AQ203,Recycling!$S$10:$T$35,2,0),"")</f>
        <v/>
      </c>
      <c r="AS203" s="266">
        <f t="shared" si="76"/>
        <v>0</v>
      </c>
      <c r="AT203" s="92">
        <f t="shared" si="77"/>
        <v>0</v>
      </c>
      <c r="AU203" s="92">
        <f>EXACT(G203,"None")*OR(EXACT(M203,Lookups!$A$62),EXACT(M203,Lookups!$A$63))</f>
        <v>0</v>
      </c>
      <c r="AV203" s="267">
        <f t="shared" si="78"/>
        <v>0</v>
      </c>
      <c r="AW203" s="267">
        <f>IFERROR(VLOOKUP(AH203,Lookups!A:B,2,0),0)</f>
        <v>0</v>
      </c>
      <c r="AX203" s="267">
        <f t="shared" si="79"/>
        <v>0</v>
      </c>
      <c r="AY203" s="92">
        <f t="shared" ca="1" si="80"/>
        <v>0</v>
      </c>
      <c r="AZ203" s="92">
        <f t="shared" si="61"/>
        <v>0</v>
      </c>
      <c r="BA203" s="92">
        <f t="shared" si="81"/>
        <v>0.504</v>
      </c>
      <c r="BB203" s="92">
        <f t="shared" si="82"/>
        <v>0.38900000000000001</v>
      </c>
      <c r="BC203" s="92">
        <v>0.13800000000000001</v>
      </c>
      <c r="BD203" s="92">
        <v>0.13400000000000001</v>
      </c>
      <c r="BE203" s="92">
        <f t="shared" si="62"/>
        <v>0</v>
      </c>
      <c r="BF203" s="92">
        <f t="shared" si="83"/>
        <v>0</v>
      </c>
    </row>
    <row r="204" spans="1:58" x14ac:dyDescent="0.35">
      <c r="A204" s="26"/>
      <c r="B204" s="76"/>
      <c r="C204" s="59"/>
      <c r="D204" s="468"/>
      <c r="E204" s="469"/>
      <c r="F204" s="237" t="str">
        <f ca="1">IFERROR(OFFSET(INDEX(INDIRECT(VLOOKUP($C204,Lighting_Type_Exist_lu,2,0)),MATCH(Lighting!$D204,INDIRECT(VLOOKUP($C204,Lighting_Type_Exist_lu,2,0)),0),1),0,2),"")</f>
        <v/>
      </c>
      <c r="G204" s="61" t="s">
        <v>84</v>
      </c>
      <c r="H204" s="74"/>
      <c r="I204" s="238" t="str">
        <f>IF(J204="","",VLOOKUP(J204,SKU!E:M,9,0))</f>
        <v/>
      </c>
      <c r="J204" s="64"/>
      <c r="K204" s="260" t="str">
        <f>IF(J204="","",VLOOKUP(J204,SKU!E:M,2,0))</f>
        <v/>
      </c>
      <c r="L204" s="239" t="str">
        <f>IF(J204="","",VLOOKUP(J204,SKU!E:M,6,0))</f>
        <v/>
      </c>
      <c r="M204" s="135" t="s">
        <v>84</v>
      </c>
      <c r="N204" s="28">
        <f t="shared" ref="N204:N267" si="85">IFERROR($N$9*VLOOKUP(G204,Sensor_Type_lu,3,0),$N$9)</f>
        <v>0</v>
      </c>
      <c r="O204" s="20">
        <f t="shared" ref="O204:O267" si="86">IFERROR($N$9*VLOOKUP(M204,Sensor_Type_lu,3,0),N204)</f>
        <v>0</v>
      </c>
      <c r="P204" s="71">
        <f t="shared" ca="1" si="63"/>
        <v>0</v>
      </c>
      <c r="Q204" s="71">
        <f>IFERROR((($H204*$L204*$N204)-($H204*$L204*$O204))/1000,0)*(1-EXACT(M204,Lookups!$A$62))*(1-EXACT(M204,Lookups!$A$63))</f>
        <v>0</v>
      </c>
      <c r="R204" s="71">
        <f t="shared" ca="1" si="64"/>
        <v>0</v>
      </c>
      <c r="S204" s="71">
        <f t="shared" ca="1" si="65"/>
        <v>0</v>
      </c>
      <c r="T204" s="71">
        <f t="shared" si="66"/>
        <v>0</v>
      </c>
      <c r="U204" s="356">
        <f t="shared" ca="1" si="67"/>
        <v>0</v>
      </c>
      <c r="V204" s="356">
        <f t="shared" ca="1" si="68"/>
        <v>0</v>
      </c>
      <c r="W204" s="356">
        <f t="shared" si="69"/>
        <v>0</v>
      </c>
      <c r="X204" s="356">
        <f t="shared" si="70"/>
        <v>0</v>
      </c>
      <c r="Y204" s="72">
        <f>IF(AV204&gt;0,"NEEDED",IFERROR(IF('Project Summary'!$C$11="NH",(VLOOKUP(AH204,Lighting_All,6,0)+AO204),(VLOOKUP(AH204,Lighting_All,4,0)+AO204)),0)*H204)</f>
        <v>0</v>
      </c>
      <c r="Z204" s="261" t="str">
        <f t="shared" ca="1" si="71"/>
        <v/>
      </c>
      <c r="AA204" s="73">
        <f t="shared" ca="1" si="84"/>
        <v>0</v>
      </c>
      <c r="AC204" s="28" t="str">
        <f ca="1">IFERROR(OFFSET(INDEX(INDIRECT(VLOOKUP($C204,Lighting_Type_Exist_lu,2,0)),MATCH(Lighting!$D204,INDIRECT(VLOOKUP($C204,Lighting_Type_Exist_lu,2,0)),0),1),0,1),"")</f>
        <v/>
      </c>
      <c r="AD204" s="7" t="str">
        <f ca="1">IFERROR(OFFSET(INDEX(INDIRECT(VLOOKUP($C204,Lighting_Type_Exist_lu,2,0)),MATCH(Lighting!$D204,INDIRECT(VLOOKUP($C204,Lighting_Type_Exist_lu,2,0)),0),1),0,3),"")</f>
        <v/>
      </c>
      <c r="AE204" s="40" t="str">
        <f ca="1">IFERROR(OFFSET(INDEX(INDIRECT(VLOOKUP($C204,Lighting_Type_Exist_lu,2,0)),MATCH(Lighting!$D204,INDIRECT(VLOOKUP($C204,Lighting_Type_Exist_lu,2,0)),0),1),0,4),"")</f>
        <v/>
      </c>
      <c r="AF204" s="262">
        <f t="shared" ca="1" si="72"/>
        <v>0</v>
      </c>
      <c r="AH204" s="263" t="str">
        <f>IF(J204="","",VLOOKUP(J204,SKU!E:M,3,0))</f>
        <v/>
      </c>
      <c r="AI204" s="263">
        <f>_xlfn.IFNA(IF('Project Summary'!$C$11="NH",VLOOKUP(AH204,Lighting_All,5,0),VLOOKUP(AH204,Lighting_All,3,0)),"")</f>
        <v>0</v>
      </c>
      <c r="AJ204" s="264" t="str">
        <f t="shared" ref="AJ204:AJ267" si="87">_xlfn.IFNA(VLOOKUP(M204,Sensor_Type_lu,2,0),"")</f>
        <v>NA</v>
      </c>
      <c r="AK204" s="265">
        <f>IFERROR(VLOOKUP(J204,SKU!E:L,7,),0)</f>
        <v>0</v>
      </c>
      <c r="AL204" s="92" t="str">
        <f>IFERROR(IF(J204="","",(VLOOKUP(AH204,Lookups!A:G,7,0)*H204)),"")</f>
        <v/>
      </c>
      <c r="AM204" s="92">
        <f t="shared" ca="1" si="73"/>
        <v>0</v>
      </c>
      <c r="AN204" s="92">
        <f t="shared" ca="1" si="74"/>
        <v>0</v>
      </c>
      <c r="AO204" s="92">
        <f>(1-EXACT(G204,M204))*IFERROR(IF('Project Summary'!$C$11="NH",VLOOKUP(M204,Lighting_All,6,0),VLOOKUP(M204,Lighting_All,4,0)),0)*(Q204&gt;0)*(1-EXACT(M204,Lookups!$A$62))*(1-EXACT(M204,Lookups!$A$63))</f>
        <v>0</v>
      </c>
      <c r="AP204" s="92">
        <f t="shared" ref="AP204:AP267" si="88">IFERROR(VLOOKUP(M204,Lighting_All,7,0),0)</f>
        <v>0</v>
      </c>
      <c r="AQ204" s="92" t="str">
        <f t="shared" ca="1" si="75"/>
        <v/>
      </c>
      <c r="AR204" s="92" t="str">
        <f ca="1">_xlfn.IFNA(VLOOKUP(AQ204,Recycling!$S$10:$T$35,2,0),"")</f>
        <v/>
      </c>
      <c r="AS204" s="266">
        <f t="shared" si="76"/>
        <v>0</v>
      </c>
      <c r="AT204" s="92">
        <f t="shared" si="77"/>
        <v>0</v>
      </c>
      <c r="AU204" s="92">
        <f>EXACT(G204,"None")*OR(EXACT(M204,Lookups!$A$62),EXACT(M204,Lookups!$A$63))</f>
        <v>0</v>
      </c>
      <c r="AV204" s="267">
        <f t="shared" si="78"/>
        <v>0</v>
      </c>
      <c r="AW204" s="267">
        <f>IFERROR(VLOOKUP(AH204,Lookups!A:B,2,0),0)</f>
        <v>0</v>
      </c>
      <c r="AX204" s="267">
        <f t="shared" si="79"/>
        <v>0</v>
      </c>
      <c r="AY204" s="92">
        <f t="shared" ca="1" si="80"/>
        <v>0</v>
      </c>
      <c r="AZ204" s="92">
        <f t="shared" ref="AZ204:AZ267" si="89">IFERROR(1-VLOOKUP(M204,Sensor_Type_lu,3,0),0)</f>
        <v>0</v>
      </c>
      <c r="BA204" s="92">
        <f t="shared" si="81"/>
        <v>0.504</v>
      </c>
      <c r="BB204" s="92">
        <f t="shared" si="82"/>
        <v>0.38900000000000001</v>
      </c>
      <c r="BC204" s="92">
        <v>0.13800000000000001</v>
      </c>
      <c r="BD204" s="92">
        <v>0.13400000000000001</v>
      </c>
      <c r="BE204" s="92">
        <f t="shared" ref="BE204:BE267" si="90">IFERROR(VLOOKUP(AH204,Lighting_All,8,0),"")</f>
        <v>0</v>
      </c>
      <c r="BF204" s="92">
        <f t="shared" si="83"/>
        <v>0</v>
      </c>
    </row>
    <row r="205" spans="1:58" x14ac:dyDescent="0.35">
      <c r="A205" s="26"/>
      <c r="B205" s="76"/>
      <c r="C205" s="59"/>
      <c r="D205" s="468"/>
      <c r="E205" s="469"/>
      <c r="F205" s="237" t="str">
        <f ca="1">IFERROR(OFFSET(INDEX(INDIRECT(VLOOKUP($C205,Lighting_Type_Exist_lu,2,0)),MATCH(Lighting!$D205,INDIRECT(VLOOKUP($C205,Lighting_Type_Exist_lu,2,0)),0),1),0,2),"")</f>
        <v/>
      </c>
      <c r="G205" s="61" t="s">
        <v>84</v>
      </c>
      <c r="H205" s="74"/>
      <c r="I205" s="238" t="str">
        <f>IF(J205="","",VLOOKUP(J205,SKU!E:M,9,0))</f>
        <v/>
      </c>
      <c r="J205" s="64"/>
      <c r="K205" s="260" t="str">
        <f>IF(J205="","",VLOOKUP(J205,SKU!E:M,2,0))</f>
        <v/>
      </c>
      <c r="L205" s="239" t="str">
        <f>IF(J205="","",VLOOKUP(J205,SKU!E:M,6,0))</f>
        <v/>
      </c>
      <c r="M205" s="135" t="s">
        <v>84</v>
      </c>
      <c r="N205" s="28">
        <f t="shared" si="85"/>
        <v>0</v>
      </c>
      <c r="O205" s="20">
        <f t="shared" si="86"/>
        <v>0</v>
      </c>
      <c r="P205" s="71">
        <f t="shared" ref="P205:P268" ca="1" si="91">IF(AV205&gt;0,"ERROR",IFERROR((($B205*$F205*$N205)-($H205*$L205*$N205))/1000,0))</f>
        <v>0</v>
      </c>
      <c r="Q205" s="71">
        <f>IFERROR((($H205*$L205*$N205)-($H205*$L205*$O205))/1000,0)*(1-EXACT(M205,Lookups!$A$62))*(1-EXACT(M205,Lookups!$A$63))</f>
        <v>0</v>
      </c>
      <c r="R205" s="71">
        <f t="shared" ref="R205:R268" ca="1" si="92">IF(AV205&gt;0,"CONTROLS",P205+Q205)</f>
        <v>0</v>
      </c>
      <c r="S205" s="71">
        <f t="shared" ref="S205:S268" ca="1" si="93">IFERROR(P205*BE205,"")</f>
        <v>0</v>
      </c>
      <c r="T205" s="71">
        <f t="shared" ref="T205:T268" si="94">IFERROR(Q205*BF205,0)</f>
        <v>0</v>
      </c>
      <c r="U205" s="356">
        <f t="shared" ref="U205:U268" ca="1" si="95">IFERROR(($B205*$F205-$H205*$L205)*BA205/1000,0)</f>
        <v>0</v>
      </c>
      <c r="V205" s="356">
        <f t="shared" ref="V205:V268" ca="1" si="96">IFERROR(($B205*$F205-$H205*$L205)*BB205/1000,0)</f>
        <v>0</v>
      </c>
      <c r="W205" s="356">
        <f t="shared" ref="W205:W268" si="97">IFERROR($H205*$L205*BC205/1000,0)</f>
        <v>0</v>
      </c>
      <c r="X205" s="356">
        <f t="shared" ref="X205:X268" si="98">IFERROR($H205*$L205*BD205*AZ205/1000,0)</f>
        <v>0</v>
      </c>
      <c r="Y205" s="72">
        <f>IF(AV205&gt;0,"NEEDED",IFERROR(IF('Project Summary'!$C$11="NH",(VLOOKUP(AH205,Lighting_All,6,0)+AO205),(VLOOKUP(AH205,Lighting_All,4,0)+AO205)),0)*H205)</f>
        <v>0</v>
      </c>
      <c r="Z205" s="261" t="str">
        <f t="shared" ref="Z205:Z268" ca="1" si="99">IFERROR((($B205*$F205)-($H205*$L205))/$H205,"")</f>
        <v/>
      </c>
      <c r="AA205" s="73">
        <f t="shared" ca="1" si="84"/>
        <v>0</v>
      </c>
      <c r="AC205" s="28" t="str">
        <f ca="1">IFERROR(OFFSET(INDEX(INDIRECT(VLOOKUP($C205,Lighting_Type_Exist_lu,2,0)),MATCH(Lighting!$D205,INDIRECT(VLOOKUP($C205,Lighting_Type_Exist_lu,2,0)),0),1),0,1),"")</f>
        <v/>
      </c>
      <c r="AD205" s="7" t="str">
        <f ca="1">IFERROR(OFFSET(INDEX(INDIRECT(VLOOKUP($C205,Lighting_Type_Exist_lu,2,0)),MATCH(Lighting!$D205,INDIRECT(VLOOKUP($C205,Lighting_Type_Exist_lu,2,0)),0),1),0,3),"")</f>
        <v/>
      </c>
      <c r="AE205" s="40" t="str">
        <f ca="1">IFERROR(OFFSET(INDEX(INDIRECT(VLOOKUP($C205,Lighting_Type_Exist_lu,2,0)),MATCH(Lighting!$D205,INDIRECT(VLOOKUP($C205,Lighting_Type_Exist_lu,2,0)),0),1),0,4),"")</f>
        <v/>
      </c>
      <c r="AF205" s="262">
        <f t="shared" ref="AF205:AF268" ca="1" si="100">IFERROR((LEFT(AC205,2)/1)*B205,0)</f>
        <v>0</v>
      </c>
      <c r="AH205" s="263" t="str">
        <f>IF(J205="","",VLOOKUP(J205,SKU!E:M,3,0))</f>
        <v/>
      </c>
      <c r="AI205" s="263">
        <f>_xlfn.IFNA(IF('Project Summary'!$C$11="NH",VLOOKUP(AH205,Lighting_All,5,0),VLOOKUP(AH205,Lighting_All,3,0)),"")</f>
        <v>0</v>
      </c>
      <c r="AJ205" s="264" t="str">
        <f t="shared" si="87"/>
        <v>NA</v>
      </c>
      <c r="AK205" s="265">
        <f>IFERROR(VLOOKUP(J205,SKU!E:L,7,),0)</f>
        <v>0</v>
      </c>
      <c r="AL205" s="92" t="str">
        <f>IFERROR(IF(J205="","",(VLOOKUP(AH205,Lookups!A:G,7,0)*H205)),"")</f>
        <v/>
      </c>
      <c r="AM205" s="92">
        <f t="shared" ref="AM205:AM268" ca="1" si="101">IFERROR(Z205*H205,0)</f>
        <v>0</v>
      </c>
      <c r="AN205" s="92">
        <f t="shared" ref="AN205:AN268" ca="1" si="102">IFERROR(((B205*F205)-(H205*L205))-AL205,0)</f>
        <v>0</v>
      </c>
      <c r="AO205" s="92">
        <f>(1-EXACT(G205,M205))*IFERROR(IF('Project Summary'!$C$11="NH",VLOOKUP(M205,Lighting_All,6,0),VLOOKUP(M205,Lighting_All,4,0)),0)*(Q205&gt;0)*(1-EXACT(M205,Lookups!$A$62))*(1-EXACT(M205,Lookups!$A$63))</f>
        <v>0</v>
      </c>
      <c r="AP205" s="92">
        <f t="shared" si="88"/>
        <v>0</v>
      </c>
      <c r="AQ205" s="92" t="str">
        <f t="shared" ref="AQ205:AQ268" ca="1" si="103">RIGHT(AC205,3)</f>
        <v/>
      </c>
      <c r="AR205" s="92" t="str">
        <f ca="1">_xlfn.IFNA(VLOOKUP(AQ205,Recycling!$S$10:$T$35,2,0),"")</f>
        <v/>
      </c>
      <c r="AS205" s="266">
        <f t="shared" ref="AS205:AS268" si="104">B205-AT205</f>
        <v>0</v>
      </c>
      <c r="AT205" s="92">
        <f t="shared" ref="AT205:AT268" si="105">IFERROR(IF(I205="Linear",IF($AL205/H205=10,H205,0),0),0)</f>
        <v>0</v>
      </c>
      <c r="AU205" s="92">
        <f>EXACT(G205,"None")*OR(EXACT(M205,Lookups!$A$62),EXACT(M205,Lookups!$A$63))</f>
        <v>0</v>
      </c>
      <c r="AV205" s="267">
        <f t="shared" ref="AV205:AV268" si="106">EXACT(G205,"")+AND(EXACT(M205,""))</f>
        <v>0</v>
      </c>
      <c r="AW205" s="267">
        <f>IFERROR(VLOOKUP(AH205,Lookups!A:B,2,0),0)</f>
        <v>0</v>
      </c>
      <c r="AX205" s="267">
        <f t="shared" ref="AX205:AX268" si="107">IFERROR(((AW205*H205*$N$9)/1000),0)</f>
        <v>0</v>
      </c>
      <c r="AY205" s="92">
        <f t="shared" ref="AY205:AY268" ca="1" si="108">IF(AN205&lt;0,1,0)</f>
        <v>0</v>
      </c>
      <c r="AZ205" s="92">
        <f t="shared" si="89"/>
        <v>0</v>
      </c>
      <c r="BA205" s="92">
        <f t="shared" ref="BA205:BA268" si="109">IF(I205="Outdoor",0,0.504)</f>
        <v>0.504</v>
      </c>
      <c r="BB205" s="92">
        <f t="shared" ref="BB205:BB268" si="110">IF(I205="Outdoor",1,0.389)</f>
        <v>0.38900000000000001</v>
      </c>
      <c r="BC205" s="92">
        <v>0.13800000000000001</v>
      </c>
      <c r="BD205" s="92">
        <v>0.13400000000000001</v>
      </c>
      <c r="BE205" s="92">
        <f t="shared" si="90"/>
        <v>0</v>
      </c>
      <c r="BF205" s="92">
        <f t="shared" ref="BF205:BF268" si="111">IF(M205="None",0,9)</f>
        <v>0</v>
      </c>
    </row>
    <row r="206" spans="1:58" x14ac:dyDescent="0.35">
      <c r="A206" s="26"/>
      <c r="B206" s="76"/>
      <c r="C206" s="59"/>
      <c r="D206" s="468"/>
      <c r="E206" s="469"/>
      <c r="F206" s="237" t="str">
        <f ca="1">IFERROR(OFFSET(INDEX(INDIRECT(VLOOKUP($C206,Lighting_Type_Exist_lu,2,0)),MATCH(Lighting!$D206,INDIRECT(VLOOKUP($C206,Lighting_Type_Exist_lu,2,0)),0),1),0,2),"")</f>
        <v/>
      </c>
      <c r="G206" s="61" t="s">
        <v>84</v>
      </c>
      <c r="H206" s="74"/>
      <c r="I206" s="238" t="str">
        <f>IF(J206="","",VLOOKUP(J206,SKU!E:M,9,0))</f>
        <v/>
      </c>
      <c r="J206" s="64"/>
      <c r="K206" s="260" t="str">
        <f>IF(J206="","",VLOOKUP(J206,SKU!E:M,2,0))</f>
        <v/>
      </c>
      <c r="L206" s="239" t="str">
        <f>IF(J206="","",VLOOKUP(J206,SKU!E:M,6,0))</f>
        <v/>
      </c>
      <c r="M206" s="135" t="s">
        <v>84</v>
      </c>
      <c r="N206" s="28">
        <f t="shared" si="85"/>
        <v>0</v>
      </c>
      <c r="O206" s="20">
        <f t="shared" si="86"/>
        <v>0</v>
      </c>
      <c r="P206" s="71">
        <f t="shared" ca="1" si="91"/>
        <v>0</v>
      </c>
      <c r="Q206" s="71">
        <f>IFERROR((($H206*$L206*$N206)-($H206*$L206*$O206))/1000,0)*(1-EXACT(M206,Lookups!$A$62))*(1-EXACT(M206,Lookups!$A$63))</f>
        <v>0</v>
      </c>
      <c r="R206" s="71">
        <f t="shared" ca="1" si="92"/>
        <v>0</v>
      </c>
      <c r="S206" s="71">
        <f t="shared" ca="1" si="93"/>
        <v>0</v>
      </c>
      <c r="T206" s="71">
        <f t="shared" si="94"/>
        <v>0</v>
      </c>
      <c r="U206" s="356">
        <f t="shared" ca="1" si="95"/>
        <v>0</v>
      </c>
      <c r="V206" s="356">
        <f t="shared" ca="1" si="96"/>
        <v>0</v>
      </c>
      <c r="W206" s="356">
        <f t="shared" si="97"/>
        <v>0</v>
      </c>
      <c r="X206" s="356">
        <f t="shared" si="98"/>
        <v>0</v>
      </c>
      <c r="Y206" s="72">
        <f>IF(AV206&gt;0,"NEEDED",IFERROR(IF('Project Summary'!$C$11="NH",(VLOOKUP(AH206,Lighting_All,6,0)+AO206),(VLOOKUP(AH206,Lighting_All,4,0)+AO206)),0)*H206)</f>
        <v>0</v>
      </c>
      <c r="Z206" s="261" t="str">
        <f t="shared" ca="1" si="99"/>
        <v/>
      </c>
      <c r="AA206" s="73">
        <f t="shared" ca="1" si="84"/>
        <v>0</v>
      </c>
      <c r="AC206" s="28" t="str">
        <f ca="1">IFERROR(OFFSET(INDEX(INDIRECT(VLOOKUP($C206,Lighting_Type_Exist_lu,2,0)),MATCH(Lighting!$D206,INDIRECT(VLOOKUP($C206,Lighting_Type_Exist_lu,2,0)),0),1),0,1),"")</f>
        <v/>
      </c>
      <c r="AD206" s="7" t="str">
        <f ca="1">IFERROR(OFFSET(INDEX(INDIRECT(VLOOKUP($C206,Lighting_Type_Exist_lu,2,0)),MATCH(Lighting!$D206,INDIRECT(VLOOKUP($C206,Lighting_Type_Exist_lu,2,0)),0),1),0,3),"")</f>
        <v/>
      </c>
      <c r="AE206" s="40" t="str">
        <f ca="1">IFERROR(OFFSET(INDEX(INDIRECT(VLOOKUP($C206,Lighting_Type_Exist_lu,2,0)),MATCH(Lighting!$D206,INDIRECT(VLOOKUP($C206,Lighting_Type_Exist_lu,2,0)),0),1),0,4),"")</f>
        <v/>
      </c>
      <c r="AF206" s="262">
        <f t="shared" ca="1" si="100"/>
        <v>0</v>
      </c>
      <c r="AH206" s="263" t="str">
        <f>IF(J206="","",VLOOKUP(J206,SKU!E:M,3,0))</f>
        <v/>
      </c>
      <c r="AI206" s="263">
        <f>_xlfn.IFNA(IF('Project Summary'!$C$11="NH",VLOOKUP(AH206,Lighting_All,5,0),VLOOKUP(AH206,Lighting_All,3,0)),"")</f>
        <v>0</v>
      </c>
      <c r="AJ206" s="264" t="str">
        <f t="shared" si="87"/>
        <v>NA</v>
      </c>
      <c r="AK206" s="265">
        <f>IFERROR(VLOOKUP(J206,SKU!E:L,7,),0)</f>
        <v>0</v>
      </c>
      <c r="AL206" s="92" t="str">
        <f>IFERROR(IF(J206="","",(VLOOKUP(AH206,Lookups!A:G,7,0)*H206)),"")</f>
        <v/>
      </c>
      <c r="AM206" s="92">
        <f t="shared" ca="1" si="101"/>
        <v>0</v>
      </c>
      <c r="AN206" s="92">
        <f t="shared" ca="1" si="102"/>
        <v>0</v>
      </c>
      <c r="AO206" s="92">
        <f>(1-EXACT(G206,M206))*IFERROR(IF('Project Summary'!$C$11="NH",VLOOKUP(M206,Lighting_All,6,0),VLOOKUP(M206,Lighting_All,4,0)),0)*(Q206&gt;0)*(1-EXACT(M206,Lookups!$A$62))*(1-EXACT(M206,Lookups!$A$63))</f>
        <v>0</v>
      </c>
      <c r="AP206" s="92">
        <f t="shared" si="88"/>
        <v>0</v>
      </c>
      <c r="AQ206" s="92" t="str">
        <f t="shared" ca="1" si="103"/>
        <v/>
      </c>
      <c r="AR206" s="92" t="str">
        <f ca="1">_xlfn.IFNA(VLOOKUP(AQ206,Recycling!$S$10:$T$35,2,0),"")</f>
        <v/>
      </c>
      <c r="AS206" s="266">
        <f t="shared" si="104"/>
        <v>0</v>
      </c>
      <c r="AT206" s="92">
        <f t="shared" si="105"/>
        <v>0</v>
      </c>
      <c r="AU206" s="92">
        <f>EXACT(G206,"None")*OR(EXACT(M206,Lookups!$A$62),EXACT(M206,Lookups!$A$63))</f>
        <v>0</v>
      </c>
      <c r="AV206" s="267">
        <f t="shared" si="106"/>
        <v>0</v>
      </c>
      <c r="AW206" s="267">
        <f>IFERROR(VLOOKUP(AH206,Lookups!A:B,2,0),0)</f>
        <v>0</v>
      </c>
      <c r="AX206" s="267">
        <f t="shared" si="107"/>
        <v>0</v>
      </c>
      <c r="AY206" s="92">
        <f t="shared" ca="1" si="108"/>
        <v>0</v>
      </c>
      <c r="AZ206" s="92">
        <f t="shared" si="89"/>
        <v>0</v>
      </c>
      <c r="BA206" s="92">
        <f t="shared" si="109"/>
        <v>0.504</v>
      </c>
      <c r="BB206" s="92">
        <f t="shared" si="110"/>
        <v>0.38900000000000001</v>
      </c>
      <c r="BC206" s="92">
        <v>0.13800000000000001</v>
      </c>
      <c r="BD206" s="92">
        <v>0.13400000000000001</v>
      </c>
      <c r="BE206" s="92">
        <f t="shared" si="90"/>
        <v>0</v>
      </c>
      <c r="BF206" s="92">
        <f t="shared" si="111"/>
        <v>0</v>
      </c>
    </row>
    <row r="207" spans="1:58" x14ac:dyDescent="0.35">
      <c r="A207" s="26"/>
      <c r="B207" s="76"/>
      <c r="C207" s="59"/>
      <c r="D207" s="468"/>
      <c r="E207" s="469"/>
      <c r="F207" s="237" t="str">
        <f ca="1">IFERROR(OFFSET(INDEX(INDIRECT(VLOOKUP($C207,Lighting_Type_Exist_lu,2,0)),MATCH(Lighting!$D207,INDIRECT(VLOOKUP($C207,Lighting_Type_Exist_lu,2,0)),0),1),0,2),"")</f>
        <v/>
      </c>
      <c r="G207" s="61" t="s">
        <v>84</v>
      </c>
      <c r="H207" s="74"/>
      <c r="I207" s="238" t="str">
        <f>IF(J207="","",VLOOKUP(J207,SKU!E:M,9,0))</f>
        <v/>
      </c>
      <c r="J207" s="64"/>
      <c r="K207" s="260" t="str">
        <f>IF(J207="","",VLOOKUP(J207,SKU!E:M,2,0))</f>
        <v/>
      </c>
      <c r="L207" s="239" t="str">
        <f>IF(J207="","",VLOOKUP(J207,SKU!E:M,6,0))</f>
        <v/>
      </c>
      <c r="M207" s="135" t="s">
        <v>84</v>
      </c>
      <c r="N207" s="28">
        <f t="shared" si="85"/>
        <v>0</v>
      </c>
      <c r="O207" s="20">
        <f t="shared" si="86"/>
        <v>0</v>
      </c>
      <c r="P207" s="71">
        <f t="shared" ca="1" si="91"/>
        <v>0</v>
      </c>
      <c r="Q207" s="71">
        <f>IFERROR((($H207*$L207*$N207)-($H207*$L207*$O207))/1000,0)*(1-EXACT(M207,Lookups!$A$62))*(1-EXACT(M207,Lookups!$A$63))</f>
        <v>0</v>
      </c>
      <c r="R207" s="71">
        <f t="shared" ca="1" si="92"/>
        <v>0</v>
      </c>
      <c r="S207" s="71">
        <f t="shared" ca="1" si="93"/>
        <v>0</v>
      </c>
      <c r="T207" s="71">
        <f t="shared" si="94"/>
        <v>0</v>
      </c>
      <c r="U207" s="356">
        <f t="shared" ca="1" si="95"/>
        <v>0</v>
      </c>
      <c r="V207" s="356">
        <f t="shared" ca="1" si="96"/>
        <v>0</v>
      </c>
      <c r="W207" s="356">
        <f t="shared" si="97"/>
        <v>0</v>
      </c>
      <c r="X207" s="356">
        <f t="shared" si="98"/>
        <v>0</v>
      </c>
      <c r="Y207" s="72">
        <f>IF(AV207&gt;0,"NEEDED",IFERROR(IF('Project Summary'!$C$11="NH",(VLOOKUP(AH207,Lighting_All,6,0)+AO207),(VLOOKUP(AH207,Lighting_All,4,0)+AO207)),0)*H207)</f>
        <v>0</v>
      </c>
      <c r="Z207" s="261" t="str">
        <f t="shared" ca="1" si="99"/>
        <v/>
      </c>
      <c r="AA207" s="73">
        <f t="shared" ca="1" si="84"/>
        <v>0</v>
      </c>
      <c r="AC207" s="28" t="str">
        <f ca="1">IFERROR(OFFSET(INDEX(INDIRECT(VLOOKUP($C207,Lighting_Type_Exist_lu,2,0)),MATCH(Lighting!$D207,INDIRECT(VLOOKUP($C207,Lighting_Type_Exist_lu,2,0)),0),1),0,1),"")</f>
        <v/>
      </c>
      <c r="AD207" s="7" t="str">
        <f ca="1">IFERROR(OFFSET(INDEX(INDIRECT(VLOOKUP($C207,Lighting_Type_Exist_lu,2,0)),MATCH(Lighting!$D207,INDIRECT(VLOOKUP($C207,Lighting_Type_Exist_lu,2,0)),0),1),0,3),"")</f>
        <v/>
      </c>
      <c r="AE207" s="40" t="str">
        <f ca="1">IFERROR(OFFSET(INDEX(INDIRECT(VLOOKUP($C207,Lighting_Type_Exist_lu,2,0)),MATCH(Lighting!$D207,INDIRECT(VLOOKUP($C207,Lighting_Type_Exist_lu,2,0)),0),1),0,4),"")</f>
        <v/>
      </c>
      <c r="AF207" s="262">
        <f t="shared" ca="1" si="100"/>
        <v>0</v>
      </c>
      <c r="AH207" s="263" t="str">
        <f>IF(J207="","",VLOOKUP(J207,SKU!E:M,3,0))</f>
        <v/>
      </c>
      <c r="AI207" s="263">
        <f>_xlfn.IFNA(IF('Project Summary'!$C$11="NH",VLOOKUP(AH207,Lighting_All,5,0),VLOOKUP(AH207,Lighting_All,3,0)),"")</f>
        <v>0</v>
      </c>
      <c r="AJ207" s="264" t="str">
        <f t="shared" si="87"/>
        <v>NA</v>
      </c>
      <c r="AK207" s="265">
        <f>IFERROR(VLOOKUP(J207,SKU!E:L,7,),0)</f>
        <v>0</v>
      </c>
      <c r="AL207" s="92" t="str">
        <f>IFERROR(IF(J207="","",(VLOOKUP(AH207,Lookups!A:G,7,0)*H207)),"")</f>
        <v/>
      </c>
      <c r="AM207" s="92">
        <f t="shared" ca="1" si="101"/>
        <v>0</v>
      </c>
      <c r="AN207" s="92">
        <f t="shared" ca="1" si="102"/>
        <v>0</v>
      </c>
      <c r="AO207" s="92">
        <f>(1-EXACT(G207,M207))*IFERROR(IF('Project Summary'!$C$11="NH",VLOOKUP(M207,Lighting_All,6,0),VLOOKUP(M207,Lighting_All,4,0)),0)*(Q207&gt;0)*(1-EXACT(M207,Lookups!$A$62))*(1-EXACT(M207,Lookups!$A$63))</f>
        <v>0</v>
      </c>
      <c r="AP207" s="92">
        <f t="shared" si="88"/>
        <v>0</v>
      </c>
      <c r="AQ207" s="92" t="str">
        <f t="shared" ca="1" si="103"/>
        <v/>
      </c>
      <c r="AR207" s="92" t="str">
        <f ca="1">_xlfn.IFNA(VLOOKUP(AQ207,Recycling!$S$10:$T$35,2,0),"")</f>
        <v/>
      </c>
      <c r="AS207" s="266">
        <f t="shared" si="104"/>
        <v>0</v>
      </c>
      <c r="AT207" s="92">
        <f t="shared" si="105"/>
        <v>0</v>
      </c>
      <c r="AU207" s="92">
        <f>EXACT(G207,"None")*OR(EXACT(M207,Lookups!$A$62),EXACT(M207,Lookups!$A$63))</f>
        <v>0</v>
      </c>
      <c r="AV207" s="267">
        <f t="shared" si="106"/>
        <v>0</v>
      </c>
      <c r="AW207" s="267">
        <f>IFERROR(VLOOKUP(AH207,Lookups!A:B,2,0),0)</f>
        <v>0</v>
      </c>
      <c r="AX207" s="267">
        <f t="shared" si="107"/>
        <v>0</v>
      </c>
      <c r="AY207" s="92">
        <f t="shared" ca="1" si="108"/>
        <v>0</v>
      </c>
      <c r="AZ207" s="92">
        <f t="shared" si="89"/>
        <v>0</v>
      </c>
      <c r="BA207" s="92">
        <f t="shared" si="109"/>
        <v>0.504</v>
      </c>
      <c r="BB207" s="92">
        <f t="shared" si="110"/>
        <v>0.38900000000000001</v>
      </c>
      <c r="BC207" s="92">
        <v>0.13800000000000001</v>
      </c>
      <c r="BD207" s="92">
        <v>0.13400000000000001</v>
      </c>
      <c r="BE207" s="92">
        <f t="shared" si="90"/>
        <v>0</v>
      </c>
      <c r="BF207" s="92">
        <f t="shared" si="111"/>
        <v>0</v>
      </c>
    </row>
    <row r="208" spans="1:58" x14ac:dyDescent="0.35">
      <c r="A208" s="26"/>
      <c r="B208" s="76"/>
      <c r="C208" s="59"/>
      <c r="D208" s="468"/>
      <c r="E208" s="469"/>
      <c r="F208" s="237" t="str">
        <f ca="1">IFERROR(OFFSET(INDEX(INDIRECT(VLOOKUP($C208,Lighting_Type_Exist_lu,2,0)),MATCH(Lighting!$D208,INDIRECT(VLOOKUP($C208,Lighting_Type_Exist_lu,2,0)),0),1),0,2),"")</f>
        <v/>
      </c>
      <c r="G208" s="61" t="s">
        <v>84</v>
      </c>
      <c r="H208" s="74"/>
      <c r="I208" s="238" t="str">
        <f>IF(J208="","",VLOOKUP(J208,SKU!E:M,9,0))</f>
        <v/>
      </c>
      <c r="J208" s="64"/>
      <c r="K208" s="260" t="str">
        <f>IF(J208="","",VLOOKUP(J208,SKU!E:M,2,0))</f>
        <v/>
      </c>
      <c r="L208" s="239" t="str">
        <f>IF(J208="","",VLOOKUP(J208,SKU!E:M,6,0))</f>
        <v/>
      </c>
      <c r="M208" s="135" t="s">
        <v>84</v>
      </c>
      <c r="N208" s="28">
        <f t="shared" si="85"/>
        <v>0</v>
      </c>
      <c r="O208" s="20">
        <f t="shared" si="86"/>
        <v>0</v>
      </c>
      <c r="P208" s="71">
        <f t="shared" ca="1" si="91"/>
        <v>0</v>
      </c>
      <c r="Q208" s="71">
        <f>IFERROR((($H208*$L208*$N208)-($H208*$L208*$O208))/1000,0)*(1-EXACT(M208,Lookups!$A$62))*(1-EXACT(M208,Lookups!$A$63))</f>
        <v>0</v>
      </c>
      <c r="R208" s="71">
        <f t="shared" ca="1" si="92"/>
        <v>0</v>
      </c>
      <c r="S208" s="71">
        <f t="shared" ca="1" si="93"/>
        <v>0</v>
      </c>
      <c r="T208" s="71">
        <f t="shared" si="94"/>
        <v>0</v>
      </c>
      <c r="U208" s="356">
        <f t="shared" ca="1" si="95"/>
        <v>0</v>
      </c>
      <c r="V208" s="356">
        <f t="shared" ca="1" si="96"/>
        <v>0</v>
      </c>
      <c r="W208" s="356">
        <f t="shared" si="97"/>
        <v>0</v>
      </c>
      <c r="X208" s="356">
        <f t="shared" si="98"/>
        <v>0</v>
      </c>
      <c r="Y208" s="72">
        <f>IF(AV208&gt;0,"NEEDED",IFERROR(IF('Project Summary'!$C$11="NH",(VLOOKUP(AH208,Lighting_All,6,0)+AO208),(VLOOKUP(AH208,Lighting_All,4,0)+AO208)),0)*H208)</f>
        <v>0</v>
      </c>
      <c r="Z208" s="261" t="str">
        <f t="shared" ca="1" si="99"/>
        <v/>
      </c>
      <c r="AA208" s="73">
        <f t="shared" ca="1" si="84"/>
        <v>0</v>
      </c>
      <c r="AC208" s="28" t="str">
        <f ca="1">IFERROR(OFFSET(INDEX(INDIRECT(VLOOKUP($C208,Lighting_Type_Exist_lu,2,0)),MATCH(Lighting!$D208,INDIRECT(VLOOKUP($C208,Lighting_Type_Exist_lu,2,0)),0),1),0,1),"")</f>
        <v/>
      </c>
      <c r="AD208" s="7" t="str">
        <f ca="1">IFERROR(OFFSET(INDEX(INDIRECT(VLOOKUP($C208,Lighting_Type_Exist_lu,2,0)),MATCH(Lighting!$D208,INDIRECT(VLOOKUP($C208,Lighting_Type_Exist_lu,2,0)),0),1),0,3),"")</f>
        <v/>
      </c>
      <c r="AE208" s="40" t="str">
        <f ca="1">IFERROR(OFFSET(INDEX(INDIRECT(VLOOKUP($C208,Lighting_Type_Exist_lu,2,0)),MATCH(Lighting!$D208,INDIRECT(VLOOKUP($C208,Lighting_Type_Exist_lu,2,0)),0),1),0,4),"")</f>
        <v/>
      </c>
      <c r="AF208" s="262">
        <f t="shared" ca="1" si="100"/>
        <v>0</v>
      </c>
      <c r="AH208" s="263" t="str">
        <f>IF(J208="","",VLOOKUP(J208,SKU!E:M,3,0))</f>
        <v/>
      </c>
      <c r="AI208" s="263">
        <f>_xlfn.IFNA(IF('Project Summary'!$C$11="NH",VLOOKUP(AH208,Lighting_All,5,0),VLOOKUP(AH208,Lighting_All,3,0)),"")</f>
        <v>0</v>
      </c>
      <c r="AJ208" s="264" t="str">
        <f t="shared" si="87"/>
        <v>NA</v>
      </c>
      <c r="AK208" s="265">
        <f>IFERROR(VLOOKUP(J208,SKU!E:L,7,),0)</f>
        <v>0</v>
      </c>
      <c r="AL208" s="92" t="str">
        <f>IFERROR(IF(J208="","",(VLOOKUP(AH208,Lookups!A:G,7,0)*H208)),"")</f>
        <v/>
      </c>
      <c r="AM208" s="92">
        <f t="shared" ca="1" si="101"/>
        <v>0</v>
      </c>
      <c r="AN208" s="92">
        <f t="shared" ca="1" si="102"/>
        <v>0</v>
      </c>
      <c r="AO208" s="92">
        <f>(1-EXACT(G208,M208))*IFERROR(IF('Project Summary'!$C$11="NH",VLOOKUP(M208,Lighting_All,6,0),VLOOKUP(M208,Lighting_All,4,0)),0)*(Q208&gt;0)*(1-EXACT(M208,Lookups!$A$62))*(1-EXACT(M208,Lookups!$A$63))</f>
        <v>0</v>
      </c>
      <c r="AP208" s="92">
        <f t="shared" si="88"/>
        <v>0</v>
      </c>
      <c r="AQ208" s="92" t="str">
        <f t="shared" ca="1" si="103"/>
        <v/>
      </c>
      <c r="AR208" s="92" t="str">
        <f ca="1">_xlfn.IFNA(VLOOKUP(AQ208,Recycling!$S$10:$T$35,2,0),"")</f>
        <v/>
      </c>
      <c r="AS208" s="266">
        <f t="shared" si="104"/>
        <v>0</v>
      </c>
      <c r="AT208" s="92">
        <f t="shared" si="105"/>
        <v>0</v>
      </c>
      <c r="AU208" s="92">
        <f>EXACT(G208,"None")*OR(EXACT(M208,Lookups!$A$62),EXACT(M208,Lookups!$A$63))</f>
        <v>0</v>
      </c>
      <c r="AV208" s="267">
        <f t="shared" si="106"/>
        <v>0</v>
      </c>
      <c r="AW208" s="267">
        <f>IFERROR(VLOOKUP(AH208,Lookups!A:B,2,0),0)</f>
        <v>0</v>
      </c>
      <c r="AX208" s="267">
        <f t="shared" si="107"/>
        <v>0</v>
      </c>
      <c r="AY208" s="92">
        <f t="shared" ca="1" si="108"/>
        <v>0</v>
      </c>
      <c r="AZ208" s="92">
        <f t="shared" si="89"/>
        <v>0</v>
      </c>
      <c r="BA208" s="92">
        <f t="shared" si="109"/>
        <v>0.504</v>
      </c>
      <c r="BB208" s="92">
        <f t="shared" si="110"/>
        <v>0.38900000000000001</v>
      </c>
      <c r="BC208" s="92">
        <v>0.13800000000000001</v>
      </c>
      <c r="BD208" s="92">
        <v>0.13400000000000001</v>
      </c>
      <c r="BE208" s="92">
        <f t="shared" si="90"/>
        <v>0</v>
      </c>
      <c r="BF208" s="92">
        <f t="shared" si="111"/>
        <v>0</v>
      </c>
    </row>
    <row r="209" spans="1:58" x14ac:dyDescent="0.35">
      <c r="A209" s="26"/>
      <c r="B209" s="76"/>
      <c r="C209" s="59"/>
      <c r="D209" s="468"/>
      <c r="E209" s="469"/>
      <c r="F209" s="237" t="str">
        <f ca="1">IFERROR(OFFSET(INDEX(INDIRECT(VLOOKUP($C209,Lighting_Type_Exist_lu,2,0)),MATCH(Lighting!$D209,INDIRECT(VLOOKUP($C209,Lighting_Type_Exist_lu,2,0)),0),1),0,2),"")</f>
        <v/>
      </c>
      <c r="G209" s="61" t="s">
        <v>84</v>
      </c>
      <c r="H209" s="74"/>
      <c r="I209" s="238" t="str">
        <f>IF(J209="","",VLOOKUP(J209,SKU!E:M,9,0))</f>
        <v/>
      </c>
      <c r="J209" s="64"/>
      <c r="K209" s="260" t="str">
        <f>IF(J209="","",VLOOKUP(J209,SKU!E:M,2,0))</f>
        <v/>
      </c>
      <c r="L209" s="239" t="str">
        <f>IF(J209="","",VLOOKUP(J209,SKU!E:M,6,0))</f>
        <v/>
      </c>
      <c r="M209" s="135" t="s">
        <v>84</v>
      </c>
      <c r="N209" s="28">
        <f t="shared" si="85"/>
        <v>0</v>
      </c>
      <c r="O209" s="20">
        <f t="shared" si="86"/>
        <v>0</v>
      </c>
      <c r="P209" s="71">
        <f t="shared" ca="1" si="91"/>
        <v>0</v>
      </c>
      <c r="Q209" s="71">
        <f>IFERROR((($H209*$L209*$N209)-($H209*$L209*$O209))/1000,0)*(1-EXACT(M209,Lookups!$A$62))*(1-EXACT(M209,Lookups!$A$63))</f>
        <v>0</v>
      </c>
      <c r="R209" s="71">
        <f t="shared" ca="1" si="92"/>
        <v>0</v>
      </c>
      <c r="S209" s="71">
        <f t="shared" ca="1" si="93"/>
        <v>0</v>
      </c>
      <c r="T209" s="71">
        <f t="shared" si="94"/>
        <v>0</v>
      </c>
      <c r="U209" s="356">
        <f t="shared" ca="1" si="95"/>
        <v>0</v>
      </c>
      <c r="V209" s="356">
        <f t="shared" ca="1" si="96"/>
        <v>0</v>
      </c>
      <c r="W209" s="356">
        <f t="shared" si="97"/>
        <v>0</v>
      </c>
      <c r="X209" s="356">
        <f t="shared" si="98"/>
        <v>0</v>
      </c>
      <c r="Y209" s="72">
        <f>IF(AV209&gt;0,"NEEDED",IFERROR(IF('Project Summary'!$C$11="NH",(VLOOKUP(AH209,Lighting_All,6,0)+AO209),(VLOOKUP(AH209,Lighting_All,4,0)+AO209)),0)*H209)</f>
        <v>0</v>
      </c>
      <c r="Z209" s="261" t="str">
        <f t="shared" ca="1" si="99"/>
        <v/>
      </c>
      <c r="AA209" s="73">
        <f t="shared" ca="1" si="84"/>
        <v>0</v>
      </c>
      <c r="AC209" s="28" t="str">
        <f ca="1">IFERROR(OFFSET(INDEX(INDIRECT(VLOOKUP($C209,Lighting_Type_Exist_lu,2,0)),MATCH(Lighting!$D209,INDIRECT(VLOOKUP($C209,Lighting_Type_Exist_lu,2,0)),0),1),0,1),"")</f>
        <v/>
      </c>
      <c r="AD209" s="7" t="str">
        <f ca="1">IFERROR(OFFSET(INDEX(INDIRECT(VLOOKUP($C209,Lighting_Type_Exist_lu,2,0)),MATCH(Lighting!$D209,INDIRECT(VLOOKUP($C209,Lighting_Type_Exist_lu,2,0)),0),1),0,3),"")</f>
        <v/>
      </c>
      <c r="AE209" s="40" t="str">
        <f ca="1">IFERROR(OFFSET(INDEX(INDIRECT(VLOOKUP($C209,Lighting_Type_Exist_lu,2,0)),MATCH(Lighting!$D209,INDIRECT(VLOOKUP($C209,Lighting_Type_Exist_lu,2,0)),0),1),0,4),"")</f>
        <v/>
      </c>
      <c r="AF209" s="262">
        <f t="shared" ca="1" si="100"/>
        <v>0</v>
      </c>
      <c r="AH209" s="263" t="str">
        <f>IF(J209="","",VLOOKUP(J209,SKU!E:M,3,0))</f>
        <v/>
      </c>
      <c r="AI209" s="263">
        <f>_xlfn.IFNA(IF('Project Summary'!$C$11="NH",VLOOKUP(AH209,Lighting_All,5,0),VLOOKUP(AH209,Lighting_All,3,0)),"")</f>
        <v>0</v>
      </c>
      <c r="AJ209" s="264" t="str">
        <f t="shared" si="87"/>
        <v>NA</v>
      </c>
      <c r="AK209" s="265">
        <f>IFERROR(VLOOKUP(J209,SKU!E:L,7,),0)</f>
        <v>0</v>
      </c>
      <c r="AL209" s="92" t="str">
        <f>IFERROR(IF(J209="","",(VLOOKUP(AH209,Lookups!A:G,7,0)*H209)),"")</f>
        <v/>
      </c>
      <c r="AM209" s="92">
        <f t="shared" ca="1" si="101"/>
        <v>0</v>
      </c>
      <c r="AN209" s="92">
        <f t="shared" ca="1" si="102"/>
        <v>0</v>
      </c>
      <c r="AO209" s="92">
        <f>(1-EXACT(G209,M209))*IFERROR(IF('Project Summary'!$C$11="NH",VLOOKUP(M209,Lighting_All,6,0),VLOOKUP(M209,Lighting_All,4,0)),0)*(Q209&gt;0)*(1-EXACT(M209,Lookups!$A$62))*(1-EXACT(M209,Lookups!$A$63))</f>
        <v>0</v>
      </c>
      <c r="AP209" s="92">
        <f t="shared" si="88"/>
        <v>0</v>
      </c>
      <c r="AQ209" s="92" t="str">
        <f t="shared" ca="1" si="103"/>
        <v/>
      </c>
      <c r="AR209" s="92" t="str">
        <f ca="1">_xlfn.IFNA(VLOOKUP(AQ209,Recycling!$S$10:$T$35,2,0),"")</f>
        <v/>
      </c>
      <c r="AS209" s="266">
        <f t="shared" si="104"/>
        <v>0</v>
      </c>
      <c r="AT209" s="92">
        <f t="shared" si="105"/>
        <v>0</v>
      </c>
      <c r="AU209" s="92">
        <f>EXACT(G209,"None")*OR(EXACT(M209,Lookups!$A$62),EXACT(M209,Lookups!$A$63))</f>
        <v>0</v>
      </c>
      <c r="AV209" s="267">
        <f t="shared" si="106"/>
        <v>0</v>
      </c>
      <c r="AW209" s="267">
        <f>IFERROR(VLOOKUP(AH209,Lookups!A:B,2,0),0)</f>
        <v>0</v>
      </c>
      <c r="AX209" s="267">
        <f t="shared" si="107"/>
        <v>0</v>
      </c>
      <c r="AY209" s="92">
        <f t="shared" ca="1" si="108"/>
        <v>0</v>
      </c>
      <c r="AZ209" s="92">
        <f t="shared" si="89"/>
        <v>0</v>
      </c>
      <c r="BA209" s="92">
        <f t="shared" si="109"/>
        <v>0.504</v>
      </c>
      <c r="BB209" s="92">
        <f t="shared" si="110"/>
        <v>0.38900000000000001</v>
      </c>
      <c r="BC209" s="92">
        <v>0.13800000000000001</v>
      </c>
      <c r="BD209" s="92">
        <v>0.13400000000000001</v>
      </c>
      <c r="BE209" s="92">
        <f t="shared" si="90"/>
        <v>0</v>
      </c>
      <c r="BF209" s="92">
        <f t="shared" si="111"/>
        <v>0</v>
      </c>
    </row>
    <row r="210" spans="1:58" x14ac:dyDescent="0.35">
      <c r="A210" s="26"/>
      <c r="B210" s="76"/>
      <c r="C210" s="59"/>
      <c r="D210" s="468"/>
      <c r="E210" s="469"/>
      <c r="F210" s="237" t="str">
        <f ca="1">IFERROR(OFFSET(INDEX(INDIRECT(VLOOKUP($C210,Lighting_Type_Exist_lu,2,0)),MATCH(Lighting!$D210,INDIRECT(VLOOKUP($C210,Lighting_Type_Exist_lu,2,0)),0),1),0,2),"")</f>
        <v/>
      </c>
      <c r="G210" s="61" t="s">
        <v>84</v>
      </c>
      <c r="H210" s="74"/>
      <c r="I210" s="238" t="str">
        <f>IF(J210="","",VLOOKUP(J210,SKU!E:M,9,0))</f>
        <v/>
      </c>
      <c r="J210" s="64"/>
      <c r="K210" s="260" t="str">
        <f>IF(J210="","",VLOOKUP(J210,SKU!E:M,2,0))</f>
        <v/>
      </c>
      <c r="L210" s="239" t="str">
        <f>IF(J210="","",VLOOKUP(J210,SKU!E:M,6,0))</f>
        <v/>
      </c>
      <c r="M210" s="135" t="s">
        <v>84</v>
      </c>
      <c r="N210" s="28">
        <f t="shared" si="85"/>
        <v>0</v>
      </c>
      <c r="O210" s="20">
        <f t="shared" si="86"/>
        <v>0</v>
      </c>
      <c r="P210" s="71">
        <f t="shared" ca="1" si="91"/>
        <v>0</v>
      </c>
      <c r="Q210" s="71">
        <f>IFERROR((($H210*$L210*$N210)-($H210*$L210*$O210))/1000,0)*(1-EXACT(M210,Lookups!$A$62))*(1-EXACT(M210,Lookups!$A$63))</f>
        <v>0</v>
      </c>
      <c r="R210" s="71">
        <f t="shared" ca="1" si="92"/>
        <v>0</v>
      </c>
      <c r="S210" s="71">
        <f t="shared" ca="1" si="93"/>
        <v>0</v>
      </c>
      <c r="T210" s="71">
        <f t="shared" si="94"/>
        <v>0</v>
      </c>
      <c r="U210" s="356">
        <f t="shared" ca="1" si="95"/>
        <v>0</v>
      </c>
      <c r="V210" s="356">
        <f t="shared" ca="1" si="96"/>
        <v>0</v>
      </c>
      <c r="W210" s="356">
        <f t="shared" si="97"/>
        <v>0</v>
      </c>
      <c r="X210" s="356">
        <f t="shared" si="98"/>
        <v>0</v>
      </c>
      <c r="Y210" s="72">
        <f>IF(AV210&gt;0,"NEEDED",IFERROR(IF('Project Summary'!$C$11="NH",(VLOOKUP(AH210,Lighting_All,6,0)+AO210),(VLOOKUP(AH210,Lighting_All,4,0)+AO210)),0)*H210)</f>
        <v>0</v>
      </c>
      <c r="Z210" s="261" t="str">
        <f t="shared" ca="1" si="99"/>
        <v/>
      </c>
      <c r="AA210" s="73">
        <f t="shared" ca="1" si="84"/>
        <v>0</v>
      </c>
      <c r="AC210" s="28" t="str">
        <f ca="1">IFERROR(OFFSET(INDEX(INDIRECT(VLOOKUP($C210,Lighting_Type_Exist_lu,2,0)),MATCH(Lighting!$D210,INDIRECT(VLOOKUP($C210,Lighting_Type_Exist_lu,2,0)),0),1),0,1),"")</f>
        <v/>
      </c>
      <c r="AD210" s="7" t="str">
        <f ca="1">IFERROR(OFFSET(INDEX(INDIRECT(VLOOKUP($C210,Lighting_Type_Exist_lu,2,0)),MATCH(Lighting!$D210,INDIRECT(VLOOKUP($C210,Lighting_Type_Exist_lu,2,0)),0),1),0,3),"")</f>
        <v/>
      </c>
      <c r="AE210" s="40" t="str">
        <f ca="1">IFERROR(OFFSET(INDEX(INDIRECT(VLOOKUP($C210,Lighting_Type_Exist_lu,2,0)),MATCH(Lighting!$D210,INDIRECT(VLOOKUP($C210,Lighting_Type_Exist_lu,2,0)),0),1),0,4),"")</f>
        <v/>
      </c>
      <c r="AF210" s="262">
        <f t="shared" ca="1" si="100"/>
        <v>0</v>
      </c>
      <c r="AH210" s="263" t="str">
        <f>IF(J210="","",VLOOKUP(J210,SKU!E:M,3,0))</f>
        <v/>
      </c>
      <c r="AI210" s="263">
        <f>_xlfn.IFNA(IF('Project Summary'!$C$11="NH",VLOOKUP(AH210,Lighting_All,5,0),VLOOKUP(AH210,Lighting_All,3,0)),"")</f>
        <v>0</v>
      </c>
      <c r="AJ210" s="264" t="str">
        <f t="shared" si="87"/>
        <v>NA</v>
      </c>
      <c r="AK210" s="265">
        <f>IFERROR(VLOOKUP(J210,SKU!E:L,7,),0)</f>
        <v>0</v>
      </c>
      <c r="AL210" s="92" t="str">
        <f>IFERROR(IF(J210="","",(VLOOKUP(AH210,Lookups!A:G,7,0)*H210)),"")</f>
        <v/>
      </c>
      <c r="AM210" s="92">
        <f t="shared" ca="1" si="101"/>
        <v>0</v>
      </c>
      <c r="AN210" s="92">
        <f t="shared" ca="1" si="102"/>
        <v>0</v>
      </c>
      <c r="AO210" s="92">
        <f>(1-EXACT(G210,M210))*IFERROR(IF('Project Summary'!$C$11="NH",VLOOKUP(M210,Lighting_All,6,0),VLOOKUP(M210,Lighting_All,4,0)),0)*(Q210&gt;0)*(1-EXACT(M210,Lookups!$A$62))*(1-EXACT(M210,Lookups!$A$63))</f>
        <v>0</v>
      </c>
      <c r="AP210" s="92">
        <f t="shared" si="88"/>
        <v>0</v>
      </c>
      <c r="AQ210" s="92" t="str">
        <f t="shared" ca="1" si="103"/>
        <v/>
      </c>
      <c r="AR210" s="92" t="str">
        <f ca="1">_xlfn.IFNA(VLOOKUP(AQ210,Recycling!$S$10:$T$35,2,0),"")</f>
        <v/>
      </c>
      <c r="AS210" s="266">
        <f t="shared" si="104"/>
        <v>0</v>
      </c>
      <c r="AT210" s="92">
        <f t="shared" si="105"/>
        <v>0</v>
      </c>
      <c r="AU210" s="92">
        <f>EXACT(G210,"None")*OR(EXACT(M210,Lookups!$A$62),EXACT(M210,Lookups!$A$63))</f>
        <v>0</v>
      </c>
      <c r="AV210" s="267">
        <f t="shared" si="106"/>
        <v>0</v>
      </c>
      <c r="AW210" s="267">
        <f>IFERROR(VLOOKUP(AH210,Lookups!A:B,2,0),0)</f>
        <v>0</v>
      </c>
      <c r="AX210" s="267">
        <f t="shared" si="107"/>
        <v>0</v>
      </c>
      <c r="AY210" s="92">
        <f t="shared" ca="1" si="108"/>
        <v>0</v>
      </c>
      <c r="AZ210" s="92">
        <f t="shared" si="89"/>
        <v>0</v>
      </c>
      <c r="BA210" s="92">
        <f t="shared" si="109"/>
        <v>0.504</v>
      </c>
      <c r="BB210" s="92">
        <f t="shared" si="110"/>
        <v>0.38900000000000001</v>
      </c>
      <c r="BC210" s="92">
        <v>0.13800000000000001</v>
      </c>
      <c r="BD210" s="92">
        <v>0.13400000000000001</v>
      </c>
      <c r="BE210" s="92">
        <f t="shared" si="90"/>
        <v>0</v>
      </c>
      <c r="BF210" s="92">
        <f t="shared" si="111"/>
        <v>0</v>
      </c>
    </row>
    <row r="211" spans="1:58" x14ac:dyDescent="0.35">
      <c r="A211" s="26"/>
      <c r="B211" s="76"/>
      <c r="C211" s="59"/>
      <c r="D211" s="468"/>
      <c r="E211" s="469"/>
      <c r="F211" s="237" t="str">
        <f ca="1">IFERROR(OFFSET(INDEX(INDIRECT(VLOOKUP($C211,Lighting_Type_Exist_lu,2,0)),MATCH(Lighting!$D211,INDIRECT(VLOOKUP($C211,Lighting_Type_Exist_lu,2,0)),0),1),0,2),"")</f>
        <v/>
      </c>
      <c r="G211" s="61" t="s">
        <v>84</v>
      </c>
      <c r="H211" s="74"/>
      <c r="I211" s="238" t="str">
        <f>IF(J211="","",VLOOKUP(J211,SKU!E:M,9,0))</f>
        <v/>
      </c>
      <c r="J211" s="64"/>
      <c r="K211" s="260" t="str">
        <f>IF(J211="","",VLOOKUP(J211,SKU!E:M,2,0))</f>
        <v/>
      </c>
      <c r="L211" s="239" t="str">
        <f>IF(J211="","",VLOOKUP(J211,SKU!E:M,6,0))</f>
        <v/>
      </c>
      <c r="M211" s="135" t="s">
        <v>84</v>
      </c>
      <c r="N211" s="28">
        <f t="shared" si="85"/>
        <v>0</v>
      </c>
      <c r="O211" s="20">
        <f t="shared" si="86"/>
        <v>0</v>
      </c>
      <c r="P211" s="71">
        <f t="shared" ca="1" si="91"/>
        <v>0</v>
      </c>
      <c r="Q211" s="71">
        <f>IFERROR((($H211*$L211*$N211)-($H211*$L211*$O211))/1000,0)*(1-EXACT(M211,Lookups!$A$62))*(1-EXACT(M211,Lookups!$A$63))</f>
        <v>0</v>
      </c>
      <c r="R211" s="71">
        <f t="shared" ca="1" si="92"/>
        <v>0</v>
      </c>
      <c r="S211" s="71">
        <f t="shared" ca="1" si="93"/>
        <v>0</v>
      </c>
      <c r="T211" s="71">
        <f t="shared" si="94"/>
        <v>0</v>
      </c>
      <c r="U211" s="356">
        <f t="shared" ca="1" si="95"/>
        <v>0</v>
      </c>
      <c r="V211" s="356">
        <f t="shared" ca="1" si="96"/>
        <v>0</v>
      </c>
      <c r="W211" s="356">
        <f t="shared" si="97"/>
        <v>0</v>
      </c>
      <c r="X211" s="356">
        <f t="shared" si="98"/>
        <v>0</v>
      </c>
      <c r="Y211" s="72">
        <f>IF(AV211&gt;0,"NEEDED",IFERROR(IF('Project Summary'!$C$11="NH",(VLOOKUP(AH211,Lighting_All,6,0)+AO211),(VLOOKUP(AH211,Lighting_All,4,0)+AO211)),0)*H211)</f>
        <v>0</v>
      </c>
      <c r="Z211" s="261" t="str">
        <f t="shared" ca="1" si="99"/>
        <v/>
      </c>
      <c r="AA211" s="73">
        <f t="shared" ca="1" si="84"/>
        <v>0</v>
      </c>
      <c r="AC211" s="28" t="str">
        <f ca="1">IFERROR(OFFSET(INDEX(INDIRECT(VLOOKUP($C211,Lighting_Type_Exist_lu,2,0)),MATCH(Lighting!$D211,INDIRECT(VLOOKUP($C211,Lighting_Type_Exist_lu,2,0)),0),1),0,1),"")</f>
        <v/>
      </c>
      <c r="AD211" s="7" t="str">
        <f ca="1">IFERROR(OFFSET(INDEX(INDIRECT(VLOOKUP($C211,Lighting_Type_Exist_lu,2,0)),MATCH(Lighting!$D211,INDIRECT(VLOOKUP($C211,Lighting_Type_Exist_lu,2,0)),0),1),0,3),"")</f>
        <v/>
      </c>
      <c r="AE211" s="40" t="str">
        <f ca="1">IFERROR(OFFSET(INDEX(INDIRECT(VLOOKUP($C211,Lighting_Type_Exist_lu,2,0)),MATCH(Lighting!$D211,INDIRECT(VLOOKUP($C211,Lighting_Type_Exist_lu,2,0)),0),1),0,4),"")</f>
        <v/>
      </c>
      <c r="AF211" s="262">
        <f t="shared" ca="1" si="100"/>
        <v>0</v>
      </c>
      <c r="AH211" s="263" t="str">
        <f>IF(J211="","",VLOOKUP(J211,SKU!E:M,3,0))</f>
        <v/>
      </c>
      <c r="AI211" s="263">
        <f>_xlfn.IFNA(IF('Project Summary'!$C$11="NH",VLOOKUP(AH211,Lighting_All,5,0),VLOOKUP(AH211,Lighting_All,3,0)),"")</f>
        <v>0</v>
      </c>
      <c r="AJ211" s="264" t="str">
        <f t="shared" si="87"/>
        <v>NA</v>
      </c>
      <c r="AK211" s="265">
        <f>IFERROR(VLOOKUP(J211,SKU!E:L,7,),0)</f>
        <v>0</v>
      </c>
      <c r="AL211" s="92" t="str">
        <f>IFERROR(IF(J211="","",(VLOOKUP(AH211,Lookups!A:G,7,0)*H211)),"")</f>
        <v/>
      </c>
      <c r="AM211" s="92">
        <f t="shared" ca="1" si="101"/>
        <v>0</v>
      </c>
      <c r="AN211" s="92">
        <f t="shared" ca="1" si="102"/>
        <v>0</v>
      </c>
      <c r="AO211" s="92">
        <f>(1-EXACT(G211,M211))*IFERROR(IF('Project Summary'!$C$11="NH",VLOOKUP(M211,Lighting_All,6,0),VLOOKUP(M211,Lighting_All,4,0)),0)*(Q211&gt;0)*(1-EXACT(M211,Lookups!$A$62))*(1-EXACT(M211,Lookups!$A$63))</f>
        <v>0</v>
      </c>
      <c r="AP211" s="92">
        <f t="shared" si="88"/>
        <v>0</v>
      </c>
      <c r="AQ211" s="92" t="str">
        <f t="shared" ca="1" si="103"/>
        <v/>
      </c>
      <c r="AR211" s="92" t="str">
        <f ca="1">_xlfn.IFNA(VLOOKUP(AQ211,Recycling!$S$10:$T$35,2,0),"")</f>
        <v/>
      </c>
      <c r="AS211" s="266">
        <f t="shared" si="104"/>
        <v>0</v>
      </c>
      <c r="AT211" s="92">
        <f t="shared" si="105"/>
        <v>0</v>
      </c>
      <c r="AU211" s="92">
        <f>EXACT(G211,"None")*OR(EXACT(M211,Lookups!$A$62),EXACT(M211,Lookups!$A$63))</f>
        <v>0</v>
      </c>
      <c r="AV211" s="267">
        <f t="shared" si="106"/>
        <v>0</v>
      </c>
      <c r="AW211" s="267">
        <f>IFERROR(VLOOKUP(AH211,Lookups!A:B,2,0),0)</f>
        <v>0</v>
      </c>
      <c r="AX211" s="267">
        <f t="shared" si="107"/>
        <v>0</v>
      </c>
      <c r="AY211" s="92">
        <f t="shared" ca="1" si="108"/>
        <v>0</v>
      </c>
      <c r="AZ211" s="92">
        <f t="shared" si="89"/>
        <v>0</v>
      </c>
      <c r="BA211" s="92">
        <f t="shared" si="109"/>
        <v>0.504</v>
      </c>
      <c r="BB211" s="92">
        <f t="shared" si="110"/>
        <v>0.38900000000000001</v>
      </c>
      <c r="BC211" s="92">
        <v>0.13800000000000001</v>
      </c>
      <c r="BD211" s="92">
        <v>0.13400000000000001</v>
      </c>
      <c r="BE211" s="92">
        <f t="shared" si="90"/>
        <v>0</v>
      </c>
      <c r="BF211" s="92">
        <f t="shared" si="111"/>
        <v>0</v>
      </c>
    </row>
    <row r="212" spans="1:58" x14ac:dyDescent="0.35">
      <c r="A212" s="26"/>
      <c r="B212" s="76"/>
      <c r="C212" s="59"/>
      <c r="D212" s="468"/>
      <c r="E212" s="469"/>
      <c r="F212" s="237" t="str">
        <f ca="1">IFERROR(OFFSET(INDEX(INDIRECT(VLOOKUP($C212,Lighting_Type_Exist_lu,2,0)),MATCH(Lighting!$D212,INDIRECT(VLOOKUP($C212,Lighting_Type_Exist_lu,2,0)),0),1),0,2),"")</f>
        <v/>
      </c>
      <c r="G212" s="61" t="s">
        <v>84</v>
      </c>
      <c r="H212" s="74"/>
      <c r="I212" s="238" t="str">
        <f>IF(J212="","",VLOOKUP(J212,SKU!E:M,9,0))</f>
        <v/>
      </c>
      <c r="J212" s="64"/>
      <c r="K212" s="260" t="str">
        <f>IF(J212="","",VLOOKUP(J212,SKU!E:M,2,0))</f>
        <v/>
      </c>
      <c r="L212" s="239" t="str">
        <f>IF(J212="","",VLOOKUP(J212,SKU!E:M,6,0))</f>
        <v/>
      </c>
      <c r="M212" s="135" t="s">
        <v>84</v>
      </c>
      <c r="N212" s="28">
        <f t="shared" si="85"/>
        <v>0</v>
      </c>
      <c r="O212" s="20">
        <f t="shared" si="86"/>
        <v>0</v>
      </c>
      <c r="P212" s="71">
        <f t="shared" ca="1" si="91"/>
        <v>0</v>
      </c>
      <c r="Q212" s="71">
        <f>IFERROR((($H212*$L212*$N212)-($H212*$L212*$O212))/1000,0)*(1-EXACT(M212,Lookups!$A$62))*(1-EXACT(M212,Lookups!$A$63))</f>
        <v>0</v>
      </c>
      <c r="R212" s="71">
        <f t="shared" ca="1" si="92"/>
        <v>0</v>
      </c>
      <c r="S212" s="71">
        <f t="shared" ca="1" si="93"/>
        <v>0</v>
      </c>
      <c r="T212" s="71">
        <f t="shared" si="94"/>
        <v>0</v>
      </c>
      <c r="U212" s="356">
        <f t="shared" ca="1" si="95"/>
        <v>0</v>
      </c>
      <c r="V212" s="356">
        <f t="shared" ca="1" si="96"/>
        <v>0</v>
      </c>
      <c r="W212" s="356">
        <f t="shared" si="97"/>
        <v>0</v>
      </c>
      <c r="X212" s="356">
        <f t="shared" si="98"/>
        <v>0</v>
      </c>
      <c r="Y212" s="72">
        <f>IF(AV212&gt;0,"NEEDED",IFERROR(IF('Project Summary'!$C$11="NH",(VLOOKUP(AH212,Lighting_All,6,0)+AO212),(VLOOKUP(AH212,Lighting_All,4,0)+AO212)),0)*H212)</f>
        <v>0</v>
      </c>
      <c r="Z212" s="261" t="str">
        <f t="shared" ca="1" si="99"/>
        <v/>
      </c>
      <c r="AA212" s="73">
        <f t="shared" ca="1" si="84"/>
        <v>0</v>
      </c>
      <c r="AC212" s="28" t="str">
        <f ca="1">IFERROR(OFFSET(INDEX(INDIRECT(VLOOKUP($C212,Lighting_Type_Exist_lu,2,0)),MATCH(Lighting!$D212,INDIRECT(VLOOKUP($C212,Lighting_Type_Exist_lu,2,0)),0),1),0,1),"")</f>
        <v/>
      </c>
      <c r="AD212" s="7" t="str">
        <f ca="1">IFERROR(OFFSET(INDEX(INDIRECT(VLOOKUP($C212,Lighting_Type_Exist_lu,2,0)),MATCH(Lighting!$D212,INDIRECT(VLOOKUP($C212,Lighting_Type_Exist_lu,2,0)),0),1),0,3),"")</f>
        <v/>
      </c>
      <c r="AE212" s="40" t="str">
        <f ca="1">IFERROR(OFFSET(INDEX(INDIRECT(VLOOKUP($C212,Lighting_Type_Exist_lu,2,0)),MATCH(Lighting!$D212,INDIRECT(VLOOKUP($C212,Lighting_Type_Exist_lu,2,0)),0),1),0,4),"")</f>
        <v/>
      </c>
      <c r="AF212" s="262">
        <f t="shared" ca="1" si="100"/>
        <v>0</v>
      </c>
      <c r="AH212" s="263" t="str">
        <f>IF(J212="","",VLOOKUP(J212,SKU!E:M,3,0))</f>
        <v/>
      </c>
      <c r="AI212" s="263">
        <f>_xlfn.IFNA(IF('Project Summary'!$C$11="NH",VLOOKUP(AH212,Lighting_All,5,0),VLOOKUP(AH212,Lighting_All,3,0)),"")</f>
        <v>0</v>
      </c>
      <c r="AJ212" s="264" t="str">
        <f t="shared" si="87"/>
        <v>NA</v>
      </c>
      <c r="AK212" s="265">
        <f>IFERROR(VLOOKUP(J212,SKU!E:L,7,),0)</f>
        <v>0</v>
      </c>
      <c r="AL212" s="92" t="str">
        <f>IFERROR(IF(J212="","",(VLOOKUP(AH212,Lookups!A:G,7,0)*H212)),"")</f>
        <v/>
      </c>
      <c r="AM212" s="92">
        <f t="shared" ca="1" si="101"/>
        <v>0</v>
      </c>
      <c r="AN212" s="92">
        <f t="shared" ca="1" si="102"/>
        <v>0</v>
      </c>
      <c r="AO212" s="92">
        <f>(1-EXACT(G212,M212))*IFERROR(IF('Project Summary'!$C$11="NH",VLOOKUP(M212,Lighting_All,6,0),VLOOKUP(M212,Lighting_All,4,0)),0)*(Q212&gt;0)*(1-EXACT(M212,Lookups!$A$62))*(1-EXACT(M212,Lookups!$A$63))</f>
        <v>0</v>
      </c>
      <c r="AP212" s="92">
        <f t="shared" si="88"/>
        <v>0</v>
      </c>
      <c r="AQ212" s="92" t="str">
        <f t="shared" ca="1" si="103"/>
        <v/>
      </c>
      <c r="AR212" s="92" t="str">
        <f ca="1">_xlfn.IFNA(VLOOKUP(AQ212,Recycling!$S$10:$T$35,2,0),"")</f>
        <v/>
      </c>
      <c r="AS212" s="266">
        <f t="shared" si="104"/>
        <v>0</v>
      </c>
      <c r="AT212" s="92">
        <f t="shared" si="105"/>
        <v>0</v>
      </c>
      <c r="AU212" s="92">
        <f>EXACT(G212,"None")*OR(EXACT(M212,Lookups!$A$62),EXACT(M212,Lookups!$A$63))</f>
        <v>0</v>
      </c>
      <c r="AV212" s="267">
        <f t="shared" si="106"/>
        <v>0</v>
      </c>
      <c r="AW212" s="267">
        <f>IFERROR(VLOOKUP(AH212,Lookups!A:B,2,0),0)</f>
        <v>0</v>
      </c>
      <c r="AX212" s="267">
        <f t="shared" si="107"/>
        <v>0</v>
      </c>
      <c r="AY212" s="92">
        <f t="shared" ca="1" si="108"/>
        <v>0</v>
      </c>
      <c r="AZ212" s="92">
        <f t="shared" si="89"/>
        <v>0</v>
      </c>
      <c r="BA212" s="92">
        <f t="shared" si="109"/>
        <v>0.504</v>
      </c>
      <c r="BB212" s="92">
        <f t="shared" si="110"/>
        <v>0.38900000000000001</v>
      </c>
      <c r="BC212" s="92">
        <v>0.13800000000000001</v>
      </c>
      <c r="BD212" s="92">
        <v>0.13400000000000001</v>
      </c>
      <c r="BE212" s="92">
        <f t="shared" si="90"/>
        <v>0</v>
      </c>
      <c r="BF212" s="92">
        <f t="shared" si="111"/>
        <v>0</v>
      </c>
    </row>
    <row r="213" spans="1:58" x14ac:dyDescent="0.35">
      <c r="A213" s="26"/>
      <c r="B213" s="76"/>
      <c r="C213" s="59"/>
      <c r="D213" s="468"/>
      <c r="E213" s="469"/>
      <c r="F213" s="237" t="str">
        <f ca="1">IFERROR(OFFSET(INDEX(INDIRECT(VLOOKUP($C213,Lighting_Type_Exist_lu,2,0)),MATCH(Lighting!$D213,INDIRECT(VLOOKUP($C213,Lighting_Type_Exist_lu,2,0)),0),1),0,2),"")</f>
        <v/>
      </c>
      <c r="G213" s="61" t="s">
        <v>84</v>
      </c>
      <c r="H213" s="74"/>
      <c r="I213" s="238" t="str">
        <f>IF(J213="","",VLOOKUP(J213,SKU!E:M,9,0))</f>
        <v/>
      </c>
      <c r="J213" s="64"/>
      <c r="K213" s="260" t="str">
        <f>IF(J213="","",VLOOKUP(J213,SKU!E:M,2,0))</f>
        <v/>
      </c>
      <c r="L213" s="239" t="str">
        <f>IF(J213="","",VLOOKUP(J213,SKU!E:M,6,0))</f>
        <v/>
      </c>
      <c r="M213" s="135" t="s">
        <v>84</v>
      </c>
      <c r="N213" s="28">
        <f t="shared" si="85"/>
        <v>0</v>
      </c>
      <c r="O213" s="20">
        <f t="shared" si="86"/>
        <v>0</v>
      </c>
      <c r="P213" s="71">
        <f t="shared" ca="1" si="91"/>
        <v>0</v>
      </c>
      <c r="Q213" s="71">
        <f>IFERROR((($H213*$L213*$N213)-($H213*$L213*$O213))/1000,0)*(1-EXACT(M213,Lookups!$A$62))*(1-EXACT(M213,Lookups!$A$63))</f>
        <v>0</v>
      </c>
      <c r="R213" s="71">
        <f t="shared" ca="1" si="92"/>
        <v>0</v>
      </c>
      <c r="S213" s="71">
        <f t="shared" ca="1" si="93"/>
        <v>0</v>
      </c>
      <c r="T213" s="71">
        <f t="shared" si="94"/>
        <v>0</v>
      </c>
      <c r="U213" s="356">
        <f t="shared" ca="1" si="95"/>
        <v>0</v>
      </c>
      <c r="V213" s="356">
        <f t="shared" ca="1" si="96"/>
        <v>0</v>
      </c>
      <c r="W213" s="356">
        <f t="shared" si="97"/>
        <v>0</v>
      </c>
      <c r="X213" s="356">
        <f t="shared" si="98"/>
        <v>0</v>
      </c>
      <c r="Y213" s="72">
        <f>IF(AV213&gt;0,"NEEDED",IFERROR(IF('Project Summary'!$C$11="NH",(VLOOKUP(AH213,Lighting_All,6,0)+AO213),(VLOOKUP(AH213,Lighting_All,4,0)+AO213)),0)*H213)</f>
        <v>0</v>
      </c>
      <c r="Z213" s="261" t="str">
        <f t="shared" ca="1" si="99"/>
        <v/>
      </c>
      <c r="AA213" s="73">
        <f t="shared" ca="1" si="84"/>
        <v>0</v>
      </c>
      <c r="AC213" s="28" t="str">
        <f ca="1">IFERROR(OFFSET(INDEX(INDIRECT(VLOOKUP($C213,Lighting_Type_Exist_lu,2,0)),MATCH(Lighting!$D213,INDIRECT(VLOOKUP($C213,Lighting_Type_Exist_lu,2,0)),0),1),0,1),"")</f>
        <v/>
      </c>
      <c r="AD213" s="7" t="str">
        <f ca="1">IFERROR(OFFSET(INDEX(INDIRECT(VLOOKUP($C213,Lighting_Type_Exist_lu,2,0)),MATCH(Lighting!$D213,INDIRECT(VLOOKUP($C213,Lighting_Type_Exist_lu,2,0)),0),1),0,3),"")</f>
        <v/>
      </c>
      <c r="AE213" s="40" t="str">
        <f ca="1">IFERROR(OFFSET(INDEX(INDIRECT(VLOOKUP($C213,Lighting_Type_Exist_lu,2,0)),MATCH(Lighting!$D213,INDIRECT(VLOOKUP($C213,Lighting_Type_Exist_lu,2,0)),0),1),0,4),"")</f>
        <v/>
      </c>
      <c r="AF213" s="262">
        <f t="shared" ca="1" si="100"/>
        <v>0</v>
      </c>
      <c r="AH213" s="263" t="str">
        <f>IF(J213="","",VLOOKUP(J213,SKU!E:M,3,0))</f>
        <v/>
      </c>
      <c r="AI213" s="263">
        <f>_xlfn.IFNA(IF('Project Summary'!$C$11="NH",VLOOKUP(AH213,Lighting_All,5,0),VLOOKUP(AH213,Lighting_All,3,0)),"")</f>
        <v>0</v>
      </c>
      <c r="AJ213" s="264" t="str">
        <f t="shared" si="87"/>
        <v>NA</v>
      </c>
      <c r="AK213" s="265">
        <f>IFERROR(VLOOKUP(J213,SKU!E:L,7,),0)</f>
        <v>0</v>
      </c>
      <c r="AL213" s="92" t="str">
        <f>IFERROR(IF(J213="","",(VLOOKUP(AH213,Lookups!A:G,7,0)*H213)),"")</f>
        <v/>
      </c>
      <c r="AM213" s="92">
        <f t="shared" ca="1" si="101"/>
        <v>0</v>
      </c>
      <c r="AN213" s="92">
        <f t="shared" ca="1" si="102"/>
        <v>0</v>
      </c>
      <c r="AO213" s="92">
        <f>(1-EXACT(G213,M213))*IFERROR(IF('Project Summary'!$C$11="NH",VLOOKUP(M213,Lighting_All,6,0),VLOOKUP(M213,Lighting_All,4,0)),0)*(Q213&gt;0)*(1-EXACT(M213,Lookups!$A$62))*(1-EXACT(M213,Lookups!$A$63))</f>
        <v>0</v>
      </c>
      <c r="AP213" s="92">
        <f t="shared" si="88"/>
        <v>0</v>
      </c>
      <c r="AQ213" s="92" t="str">
        <f t="shared" ca="1" si="103"/>
        <v/>
      </c>
      <c r="AR213" s="92" t="str">
        <f ca="1">_xlfn.IFNA(VLOOKUP(AQ213,Recycling!$S$10:$T$35,2,0),"")</f>
        <v/>
      </c>
      <c r="AS213" s="266">
        <f t="shared" si="104"/>
        <v>0</v>
      </c>
      <c r="AT213" s="92">
        <f t="shared" si="105"/>
        <v>0</v>
      </c>
      <c r="AU213" s="92">
        <f>EXACT(G213,"None")*OR(EXACT(M213,Lookups!$A$62),EXACT(M213,Lookups!$A$63))</f>
        <v>0</v>
      </c>
      <c r="AV213" s="267">
        <f t="shared" si="106"/>
        <v>0</v>
      </c>
      <c r="AW213" s="267">
        <f>IFERROR(VLOOKUP(AH213,Lookups!A:B,2,0),0)</f>
        <v>0</v>
      </c>
      <c r="AX213" s="267">
        <f t="shared" si="107"/>
        <v>0</v>
      </c>
      <c r="AY213" s="92">
        <f t="shared" ca="1" si="108"/>
        <v>0</v>
      </c>
      <c r="AZ213" s="92">
        <f t="shared" si="89"/>
        <v>0</v>
      </c>
      <c r="BA213" s="92">
        <f t="shared" si="109"/>
        <v>0.504</v>
      </c>
      <c r="BB213" s="92">
        <f t="shared" si="110"/>
        <v>0.38900000000000001</v>
      </c>
      <c r="BC213" s="92">
        <v>0.13800000000000001</v>
      </c>
      <c r="BD213" s="92">
        <v>0.13400000000000001</v>
      </c>
      <c r="BE213" s="92">
        <f t="shared" si="90"/>
        <v>0</v>
      </c>
      <c r="BF213" s="92">
        <f t="shared" si="111"/>
        <v>0</v>
      </c>
    </row>
    <row r="214" spans="1:58" x14ac:dyDescent="0.35">
      <c r="A214" s="26"/>
      <c r="B214" s="76"/>
      <c r="C214" s="59"/>
      <c r="D214" s="468"/>
      <c r="E214" s="469"/>
      <c r="F214" s="237" t="str">
        <f ca="1">IFERROR(OFFSET(INDEX(INDIRECT(VLOOKUP($C214,Lighting_Type_Exist_lu,2,0)),MATCH(Lighting!$D214,INDIRECT(VLOOKUP($C214,Lighting_Type_Exist_lu,2,0)),0),1),0,2),"")</f>
        <v/>
      </c>
      <c r="G214" s="61" t="s">
        <v>84</v>
      </c>
      <c r="H214" s="74"/>
      <c r="I214" s="238" t="str">
        <f>IF(J214="","",VLOOKUP(J214,SKU!E:M,9,0))</f>
        <v/>
      </c>
      <c r="J214" s="64"/>
      <c r="K214" s="260" t="str">
        <f>IF(J214="","",VLOOKUP(J214,SKU!E:M,2,0))</f>
        <v/>
      </c>
      <c r="L214" s="239" t="str">
        <f>IF(J214="","",VLOOKUP(J214,SKU!E:M,6,0))</f>
        <v/>
      </c>
      <c r="M214" s="135" t="s">
        <v>84</v>
      </c>
      <c r="N214" s="28">
        <f t="shared" si="85"/>
        <v>0</v>
      </c>
      <c r="O214" s="20">
        <f t="shared" si="86"/>
        <v>0</v>
      </c>
      <c r="P214" s="71">
        <f t="shared" ca="1" si="91"/>
        <v>0</v>
      </c>
      <c r="Q214" s="71">
        <f>IFERROR((($H214*$L214*$N214)-($H214*$L214*$O214))/1000,0)*(1-EXACT(M214,Lookups!$A$62))*(1-EXACT(M214,Lookups!$A$63))</f>
        <v>0</v>
      </c>
      <c r="R214" s="71">
        <f t="shared" ca="1" si="92"/>
        <v>0</v>
      </c>
      <c r="S214" s="71">
        <f t="shared" ca="1" si="93"/>
        <v>0</v>
      </c>
      <c r="T214" s="71">
        <f t="shared" si="94"/>
        <v>0</v>
      </c>
      <c r="U214" s="356">
        <f t="shared" ca="1" si="95"/>
        <v>0</v>
      </c>
      <c r="V214" s="356">
        <f t="shared" ca="1" si="96"/>
        <v>0</v>
      </c>
      <c r="W214" s="356">
        <f t="shared" si="97"/>
        <v>0</v>
      </c>
      <c r="X214" s="356">
        <f t="shared" si="98"/>
        <v>0</v>
      </c>
      <c r="Y214" s="72">
        <f>IF(AV214&gt;0,"NEEDED",IFERROR(IF('Project Summary'!$C$11="NH",(VLOOKUP(AH214,Lighting_All,6,0)+AO214),(VLOOKUP(AH214,Lighting_All,4,0)+AO214)),0)*H214)</f>
        <v>0</v>
      </c>
      <c r="Z214" s="261" t="str">
        <f t="shared" ca="1" si="99"/>
        <v/>
      </c>
      <c r="AA214" s="73">
        <f t="shared" ca="1" si="84"/>
        <v>0</v>
      </c>
      <c r="AC214" s="28" t="str">
        <f ca="1">IFERROR(OFFSET(INDEX(INDIRECT(VLOOKUP($C214,Lighting_Type_Exist_lu,2,0)),MATCH(Lighting!$D214,INDIRECT(VLOOKUP($C214,Lighting_Type_Exist_lu,2,0)),0),1),0,1),"")</f>
        <v/>
      </c>
      <c r="AD214" s="7" t="str">
        <f ca="1">IFERROR(OFFSET(INDEX(INDIRECT(VLOOKUP($C214,Lighting_Type_Exist_lu,2,0)),MATCH(Lighting!$D214,INDIRECT(VLOOKUP($C214,Lighting_Type_Exist_lu,2,0)),0),1),0,3),"")</f>
        <v/>
      </c>
      <c r="AE214" s="40" t="str">
        <f ca="1">IFERROR(OFFSET(INDEX(INDIRECT(VLOOKUP($C214,Lighting_Type_Exist_lu,2,0)),MATCH(Lighting!$D214,INDIRECT(VLOOKUP($C214,Lighting_Type_Exist_lu,2,0)),0),1),0,4),"")</f>
        <v/>
      </c>
      <c r="AF214" s="262">
        <f t="shared" ca="1" si="100"/>
        <v>0</v>
      </c>
      <c r="AH214" s="263" t="str">
        <f>IF(J214="","",VLOOKUP(J214,SKU!E:M,3,0))</f>
        <v/>
      </c>
      <c r="AI214" s="263">
        <f>_xlfn.IFNA(IF('Project Summary'!$C$11="NH",VLOOKUP(AH214,Lighting_All,5,0),VLOOKUP(AH214,Lighting_All,3,0)),"")</f>
        <v>0</v>
      </c>
      <c r="AJ214" s="264" t="str">
        <f t="shared" si="87"/>
        <v>NA</v>
      </c>
      <c r="AK214" s="265">
        <f>IFERROR(VLOOKUP(J214,SKU!E:L,7,),0)</f>
        <v>0</v>
      </c>
      <c r="AL214" s="92" t="str">
        <f>IFERROR(IF(J214="","",(VLOOKUP(AH214,Lookups!A:G,7,0)*H214)),"")</f>
        <v/>
      </c>
      <c r="AM214" s="92">
        <f t="shared" ca="1" si="101"/>
        <v>0</v>
      </c>
      <c r="AN214" s="92">
        <f t="shared" ca="1" si="102"/>
        <v>0</v>
      </c>
      <c r="AO214" s="92">
        <f>(1-EXACT(G214,M214))*IFERROR(IF('Project Summary'!$C$11="NH",VLOOKUP(M214,Lighting_All,6,0),VLOOKUP(M214,Lighting_All,4,0)),0)*(Q214&gt;0)*(1-EXACT(M214,Lookups!$A$62))*(1-EXACT(M214,Lookups!$A$63))</f>
        <v>0</v>
      </c>
      <c r="AP214" s="92">
        <f t="shared" si="88"/>
        <v>0</v>
      </c>
      <c r="AQ214" s="92" t="str">
        <f t="shared" ca="1" si="103"/>
        <v/>
      </c>
      <c r="AR214" s="92" t="str">
        <f ca="1">_xlfn.IFNA(VLOOKUP(AQ214,Recycling!$S$10:$T$35,2,0),"")</f>
        <v/>
      </c>
      <c r="AS214" s="266">
        <f t="shared" si="104"/>
        <v>0</v>
      </c>
      <c r="AT214" s="92">
        <f t="shared" si="105"/>
        <v>0</v>
      </c>
      <c r="AU214" s="92">
        <f>EXACT(G214,"None")*OR(EXACT(M214,Lookups!$A$62),EXACT(M214,Lookups!$A$63))</f>
        <v>0</v>
      </c>
      <c r="AV214" s="267">
        <f t="shared" si="106"/>
        <v>0</v>
      </c>
      <c r="AW214" s="267">
        <f>IFERROR(VLOOKUP(AH214,Lookups!A:B,2,0),0)</f>
        <v>0</v>
      </c>
      <c r="AX214" s="267">
        <f t="shared" si="107"/>
        <v>0</v>
      </c>
      <c r="AY214" s="92">
        <f t="shared" ca="1" si="108"/>
        <v>0</v>
      </c>
      <c r="AZ214" s="92">
        <f t="shared" si="89"/>
        <v>0</v>
      </c>
      <c r="BA214" s="92">
        <f t="shared" si="109"/>
        <v>0.504</v>
      </c>
      <c r="BB214" s="92">
        <f t="shared" si="110"/>
        <v>0.38900000000000001</v>
      </c>
      <c r="BC214" s="92">
        <v>0.13800000000000001</v>
      </c>
      <c r="BD214" s="92">
        <v>0.13400000000000001</v>
      </c>
      <c r="BE214" s="92">
        <f t="shared" si="90"/>
        <v>0</v>
      </c>
      <c r="BF214" s="92">
        <f t="shared" si="111"/>
        <v>0</v>
      </c>
    </row>
    <row r="215" spans="1:58" x14ac:dyDescent="0.35">
      <c r="A215" s="26"/>
      <c r="B215" s="76"/>
      <c r="C215" s="59"/>
      <c r="D215" s="468"/>
      <c r="E215" s="469"/>
      <c r="F215" s="237" t="str">
        <f ca="1">IFERROR(OFFSET(INDEX(INDIRECT(VLOOKUP($C215,Lighting_Type_Exist_lu,2,0)),MATCH(Lighting!$D215,INDIRECT(VLOOKUP($C215,Lighting_Type_Exist_lu,2,0)),0),1),0,2),"")</f>
        <v/>
      </c>
      <c r="G215" s="61" t="s">
        <v>84</v>
      </c>
      <c r="H215" s="74"/>
      <c r="I215" s="238" t="str">
        <f>IF(J215="","",VLOOKUP(J215,SKU!E:M,9,0))</f>
        <v/>
      </c>
      <c r="J215" s="64"/>
      <c r="K215" s="260" t="str">
        <f>IF(J215="","",VLOOKUP(J215,SKU!E:M,2,0))</f>
        <v/>
      </c>
      <c r="L215" s="239" t="str">
        <f>IF(J215="","",VLOOKUP(J215,SKU!E:M,6,0))</f>
        <v/>
      </c>
      <c r="M215" s="135" t="s">
        <v>84</v>
      </c>
      <c r="N215" s="28">
        <f t="shared" si="85"/>
        <v>0</v>
      </c>
      <c r="O215" s="20">
        <f t="shared" si="86"/>
        <v>0</v>
      </c>
      <c r="P215" s="71">
        <f t="shared" ca="1" si="91"/>
        <v>0</v>
      </c>
      <c r="Q215" s="71">
        <f>IFERROR((($H215*$L215*$N215)-($H215*$L215*$O215))/1000,0)*(1-EXACT(M215,Lookups!$A$62))*(1-EXACT(M215,Lookups!$A$63))</f>
        <v>0</v>
      </c>
      <c r="R215" s="71">
        <f t="shared" ca="1" si="92"/>
        <v>0</v>
      </c>
      <c r="S215" s="71">
        <f t="shared" ca="1" si="93"/>
        <v>0</v>
      </c>
      <c r="T215" s="71">
        <f t="shared" si="94"/>
        <v>0</v>
      </c>
      <c r="U215" s="356">
        <f t="shared" ca="1" si="95"/>
        <v>0</v>
      </c>
      <c r="V215" s="356">
        <f t="shared" ca="1" si="96"/>
        <v>0</v>
      </c>
      <c r="W215" s="356">
        <f t="shared" si="97"/>
        <v>0</v>
      </c>
      <c r="X215" s="356">
        <f t="shared" si="98"/>
        <v>0</v>
      </c>
      <c r="Y215" s="72">
        <f>IF(AV215&gt;0,"NEEDED",IFERROR(IF('Project Summary'!$C$11="NH",(VLOOKUP(AH215,Lighting_All,6,0)+AO215),(VLOOKUP(AH215,Lighting_All,4,0)+AO215)),0)*H215)</f>
        <v>0</v>
      </c>
      <c r="Z215" s="261" t="str">
        <f t="shared" ca="1" si="99"/>
        <v/>
      </c>
      <c r="AA215" s="73">
        <f t="shared" ca="1" si="84"/>
        <v>0</v>
      </c>
      <c r="AC215" s="28" t="str">
        <f ca="1">IFERROR(OFFSET(INDEX(INDIRECT(VLOOKUP($C215,Lighting_Type_Exist_lu,2,0)),MATCH(Lighting!$D215,INDIRECT(VLOOKUP($C215,Lighting_Type_Exist_lu,2,0)),0),1),0,1),"")</f>
        <v/>
      </c>
      <c r="AD215" s="7" t="str">
        <f ca="1">IFERROR(OFFSET(INDEX(INDIRECT(VLOOKUP($C215,Lighting_Type_Exist_lu,2,0)),MATCH(Lighting!$D215,INDIRECT(VLOOKUP($C215,Lighting_Type_Exist_lu,2,0)),0),1),0,3),"")</f>
        <v/>
      </c>
      <c r="AE215" s="40" t="str">
        <f ca="1">IFERROR(OFFSET(INDEX(INDIRECT(VLOOKUP($C215,Lighting_Type_Exist_lu,2,0)),MATCH(Lighting!$D215,INDIRECT(VLOOKUP($C215,Lighting_Type_Exist_lu,2,0)),0),1),0,4),"")</f>
        <v/>
      </c>
      <c r="AF215" s="262">
        <f t="shared" ca="1" si="100"/>
        <v>0</v>
      </c>
      <c r="AH215" s="263" t="str">
        <f>IF(J215="","",VLOOKUP(J215,SKU!E:M,3,0))</f>
        <v/>
      </c>
      <c r="AI215" s="263">
        <f>_xlfn.IFNA(IF('Project Summary'!$C$11="NH",VLOOKUP(AH215,Lighting_All,5,0),VLOOKUP(AH215,Lighting_All,3,0)),"")</f>
        <v>0</v>
      </c>
      <c r="AJ215" s="264" t="str">
        <f t="shared" si="87"/>
        <v>NA</v>
      </c>
      <c r="AK215" s="265">
        <f>IFERROR(VLOOKUP(J215,SKU!E:L,7,),0)</f>
        <v>0</v>
      </c>
      <c r="AL215" s="92" t="str">
        <f>IFERROR(IF(J215="","",(VLOOKUP(AH215,Lookups!A:G,7,0)*H215)),"")</f>
        <v/>
      </c>
      <c r="AM215" s="92">
        <f t="shared" ca="1" si="101"/>
        <v>0</v>
      </c>
      <c r="AN215" s="92">
        <f t="shared" ca="1" si="102"/>
        <v>0</v>
      </c>
      <c r="AO215" s="92">
        <f>(1-EXACT(G215,M215))*IFERROR(IF('Project Summary'!$C$11="NH",VLOOKUP(M215,Lighting_All,6,0),VLOOKUP(M215,Lighting_All,4,0)),0)*(Q215&gt;0)*(1-EXACT(M215,Lookups!$A$62))*(1-EXACT(M215,Lookups!$A$63))</f>
        <v>0</v>
      </c>
      <c r="AP215" s="92">
        <f t="shared" si="88"/>
        <v>0</v>
      </c>
      <c r="AQ215" s="92" t="str">
        <f t="shared" ca="1" si="103"/>
        <v/>
      </c>
      <c r="AR215" s="92" t="str">
        <f ca="1">_xlfn.IFNA(VLOOKUP(AQ215,Recycling!$S$10:$T$35,2,0),"")</f>
        <v/>
      </c>
      <c r="AS215" s="266">
        <f t="shared" si="104"/>
        <v>0</v>
      </c>
      <c r="AT215" s="92">
        <f t="shared" si="105"/>
        <v>0</v>
      </c>
      <c r="AU215" s="92">
        <f>EXACT(G215,"None")*OR(EXACT(M215,Lookups!$A$62),EXACT(M215,Lookups!$A$63))</f>
        <v>0</v>
      </c>
      <c r="AV215" s="267">
        <f t="shared" si="106"/>
        <v>0</v>
      </c>
      <c r="AW215" s="267">
        <f>IFERROR(VLOOKUP(AH215,Lookups!A:B,2,0),0)</f>
        <v>0</v>
      </c>
      <c r="AX215" s="267">
        <f t="shared" si="107"/>
        <v>0</v>
      </c>
      <c r="AY215" s="92">
        <f t="shared" ca="1" si="108"/>
        <v>0</v>
      </c>
      <c r="AZ215" s="92">
        <f t="shared" si="89"/>
        <v>0</v>
      </c>
      <c r="BA215" s="92">
        <f t="shared" si="109"/>
        <v>0.504</v>
      </c>
      <c r="BB215" s="92">
        <f t="shared" si="110"/>
        <v>0.38900000000000001</v>
      </c>
      <c r="BC215" s="92">
        <v>0.13800000000000001</v>
      </c>
      <c r="BD215" s="92">
        <v>0.13400000000000001</v>
      </c>
      <c r="BE215" s="92">
        <f t="shared" si="90"/>
        <v>0</v>
      </c>
      <c r="BF215" s="92">
        <f t="shared" si="111"/>
        <v>0</v>
      </c>
    </row>
    <row r="216" spans="1:58" x14ac:dyDescent="0.35">
      <c r="A216" s="26"/>
      <c r="B216" s="76"/>
      <c r="C216" s="59"/>
      <c r="D216" s="468"/>
      <c r="E216" s="469"/>
      <c r="F216" s="237" t="str">
        <f ca="1">IFERROR(OFFSET(INDEX(INDIRECT(VLOOKUP($C216,Lighting_Type_Exist_lu,2,0)),MATCH(Lighting!$D216,INDIRECT(VLOOKUP($C216,Lighting_Type_Exist_lu,2,0)),0),1),0,2),"")</f>
        <v/>
      </c>
      <c r="G216" s="61" t="s">
        <v>84</v>
      </c>
      <c r="H216" s="74"/>
      <c r="I216" s="238" t="str">
        <f>IF(J216="","",VLOOKUP(J216,SKU!E:M,9,0))</f>
        <v/>
      </c>
      <c r="J216" s="64"/>
      <c r="K216" s="260" t="str">
        <f>IF(J216="","",VLOOKUP(J216,SKU!E:M,2,0))</f>
        <v/>
      </c>
      <c r="L216" s="239" t="str">
        <f>IF(J216="","",VLOOKUP(J216,SKU!E:M,6,0))</f>
        <v/>
      </c>
      <c r="M216" s="135" t="s">
        <v>84</v>
      </c>
      <c r="N216" s="28">
        <f t="shared" si="85"/>
        <v>0</v>
      </c>
      <c r="O216" s="20">
        <f t="shared" si="86"/>
        <v>0</v>
      </c>
      <c r="P216" s="71">
        <f t="shared" ca="1" si="91"/>
        <v>0</v>
      </c>
      <c r="Q216" s="71">
        <f>IFERROR((($H216*$L216*$N216)-($H216*$L216*$O216))/1000,0)*(1-EXACT(M216,Lookups!$A$62))*(1-EXACT(M216,Lookups!$A$63))</f>
        <v>0</v>
      </c>
      <c r="R216" s="71">
        <f t="shared" ca="1" si="92"/>
        <v>0</v>
      </c>
      <c r="S216" s="71">
        <f t="shared" ca="1" si="93"/>
        <v>0</v>
      </c>
      <c r="T216" s="71">
        <f t="shared" si="94"/>
        <v>0</v>
      </c>
      <c r="U216" s="356">
        <f t="shared" ca="1" si="95"/>
        <v>0</v>
      </c>
      <c r="V216" s="356">
        <f t="shared" ca="1" si="96"/>
        <v>0</v>
      </c>
      <c r="W216" s="356">
        <f t="shared" si="97"/>
        <v>0</v>
      </c>
      <c r="X216" s="356">
        <f t="shared" si="98"/>
        <v>0</v>
      </c>
      <c r="Y216" s="72">
        <f>IF(AV216&gt;0,"NEEDED",IFERROR(IF('Project Summary'!$C$11="NH",(VLOOKUP(AH216,Lighting_All,6,0)+AO216),(VLOOKUP(AH216,Lighting_All,4,0)+AO216)),0)*H216)</f>
        <v>0</v>
      </c>
      <c r="Z216" s="261" t="str">
        <f t="shared" ca="1" si="99"/>
        <v/>
      </c>
      <c r="AA216" s="73">
        <f t="shared" ca="1" si="84"/>
        <v>0</v>
      </c>
      <c r="AC216" s="28" t="str">
        <f ca="1">IFERROR(OFFSET(INDEX(INDIRECT(VLOOKUP($C216,Lighting_Type_Exist_lu,2,0)),MATCH(Lighting!$D216,INDIRECT(VLOOKUP($C216,Lighting_Type_Exist_lu,2,0)),0),1),0,1),"")</f>
        <v/>
      </c>
      <c r="AD216" s="7" t="str">
        <f ca="1">IFERROR(OFFSET(INDEX(INDIRECT(VLOOKUP($C216,Lighting_Type_Exist_lu,2,0)),MATCH(Lighting!$D216,INDIRECT(VLOOKUP($C216,Lighting_Type_Exist_lu,2,0)),0),1),0,3),"")</f>
        <v/>
      </c>
      <c r="AE216" s="40" t="str">
        <f ca="1">IFERROR(OFFSET(INDEX(INDIRECT(VLOOKUP($C216,Lighting_Type_Exist_lu,2,0)),MATCH(Lighting!$D216,INDIRECT(VLOOKUP($C216,Lighting_Type_Exist_lu,2,0)),0),1),0,4),"")</f>
        <v/>
      </c>
      <c r="AF216" s="262">
        <f t="shared" ca="1" si="100"/>
        <v>0</v>
      </c>
      <c r="AH216" s="263" t="str">
        <f>IF(J216="","",VLOOKUP(J216,SKU!E:M,3,0))</f>
        <v/>
      </c>
      <c r="AI216" s="263">
        <f>_xlfn.IFNA(IF('Project Summary'!$C$11="NH",VLOOKUP(AH216,Lighting_All,5,0),VLOOKUP(AH216,Lighting_All,3,0)),"")</f>
        <v>0</v>
      </c>
      <c r="AJ216" s="264" t="str">
        <f t="shared" si="87"/>
        <v>NA</v>
      </c>
      <c r="AK216" s="265">
        <f>IFERROR(VLOOKUP(J216,SKU!E:L,7,),0)</f>
        <v>0</v>
      </c>
      <c r="AL216" s="92" t="str">
        <f>IFERROR(IF(J216="","",(VLOOKUP(AH216,Lookups!A:G,7,0)*H216)),"")</f>
        <v/>
      </c>
      <c r="AM216" s="92">
        <f t="shared" ca="1" si="101"/>
        <v>0</v>
      </c>
      <c r="AN216" s="92">
        <f t="shared" ca="1" si="102"/>
        <v>0</v>
      </c>
      <c r="AO216" s="92">
        <f>(1-EXACT(G216,M216))*IFERROR(IF('Project Summary'!$C$11="NH",VLOOKUP(M216,Lighting_All,6,0),VLOOKUP(M216,Lighting_All,4,0)),0)*(Q216&gt;0)*(1-EXACT(M216,Lookups!$A$62))*(1-EXACT(M216,Lookups!$A$63))</f>
        <v>0</v>
      </c>
      <c r="AP216" s="92">
        <f t="shared" si="88"/>
        <v>0</v>
      </c>
      <c r="AQ216" s="92" t="str">
        <f t="shared" ca="1" si="103"/>
        <v/>
      </c>
      <c r="AR216" s="92" t="str">
        <f ca="1">_xlfn.IFNA(VLOOKUP(AQ216,Recycling!$S$10:$T$35,2,0),"")</f>
        <v/>
      </c>
      <c r="AS216" s="266">
        <f t="shared" si="104"/>
        <v>0</v>
      </c>
      <c r="AT216" s="92">
        <f t="shared" si="105"/>
        <v>0</v>
      </c>
      <c r="AU216" s="92">
        <f>EXACT(G216,"None")*OR(EXACT(M216,Lookups!$A$62),EXACT(M216,Lookups!$A$63))</f>
        <v>0</v>
      </c>
      <c r="AV216" s="267">
        <f t="shared" si="106"/>
        <v>0</v>
      </c>
      <c r="AW216" s="267">
        <f>IFERROR(VLOOKUP(AH216,Lookups!A:B,2,0),0)</f>
        <v>0</v>
      </c>
      <c r="AX216" s="267">
        <f t="shared" si="107"/>
        <v>0</v>
      </c>
      <c r="AY216" s="92">
        <f t="shared" ca="1" si="108"/>
        <v>0</v>
      </c>
      <c r="AZ216" s="92">
        <f t="shared" si="89"/>
        <v>0</v>
      </c>
      <c r="BA216" s="92">
        <f t="shared" si="109"/>
        <v>0.504</v>
      </c>
      <c r="BB216" s="92">
        <f t="shared" si="110"/>
        <v>0.38900000000000001</v>
      </c>
      <c r="BC216" s="92">
        <v>0.13800000000000001</v>
      </c>
      <c r="BD216" s="92">
        <v>0.13400000000000001</v>
      </c>
      <c r="BE216" s="92">
        <f t="shared" si="90"/>
        <v>0</v>
      </c>
      <c r="BF216" s="92">
        <f t="shared" si="111"/>
        <v>0</v>
      </c>
    </row>
    <row r="217" spans="1:58" x14ac:dyDescent="0.35">
      <c r="A217" s="26"/>
      <c r="B217" s="76"/>
      <c r="C217" s="59"/>
      <c r="D217" s="468"/>
      <c r="E217" s="469"/>
      <c r="F217" s="237" t="str">
        <f ca="1">IFERROR(OFFSET(INDEX(INDIRECT(VLOOKUP($C217,Lighting_Type_Exist_lu,2,0)),MATCH(Lighting!$D217,INDIRECT(VLOOKUP($C217,Lighting_Type_Exist_lu,2,0)),0),1),0,2),"")</f>
        <v/>
      </c>
      <c r="G217" s="61" t="s">
        <v>84</v>
      </c>
      <c r="H217" s="74"/>
      <c r="I217" s="238" t="str">
        <f>IF(J217="","",VLOOKUP(J217,SKU!E:M,9,0))</f>
        <v/>
      </c>
      <c r="J217" s="64"/>
      <c r="K217" s="260" t="str">
        <f>IF(J217="","",VLOOKUP(J217,SKU!E:M,2,0))</f>
        <v/>
      </c>
      <c r="L217" s="239" t="str">
        <f>IF(J217="","",VLOOKUP(J217,SKU!E:M,6,0))</f>
        <v/>
      </c>
      <c r="M217" s="135" t="s">
        <v>84</v>
      </c>
      <c r="N217" s="28">
        <f t="shared" si="85"/>
        <v>0</v>
      </c>
      <c r="O217" s="20">
        <f t="shared" si="86"/>
        <v>0</v>
      </c>
      <c r="P217" s="71">
        <f t="shared" ca="1" si="91"/>
        <v>0</v>
      </c>
      <c r="Q217" s="71">
        <f>IFERROR((($H217*$L217*$N217)-($H217*$L217*$O217))/1000,0)*(1-EXACT(M217,Lookups!$A$62))*(1-EXACT(M217,Lookups!$A$63))</f>
        <v>0</v>
      </c>
      <c r="R217" s="71">
        <f t="shared" ca="1" si="92"/>
        <v>0</v>
      </c>
      <c r="S217" s="71">
        <f t="shared" ca="1" si="93"/>
        <v>0</v>
      </c>
      <c r="T217" s="71">
        <f t="shared" si="94"/>
        <v>0</v>
      </c>
      <c r="U217" s="356">
        <f t="shared" ca="1" si="95"/>
        <v>0</v>
      </c>
      <c r="V217" s="356">
        <f t="shared" ca="1" si="96"/>
        <v>0</v>
      </c>
      <c r="W217" s="356">
        <f t="shared" si="97"/>
        <v>0</v>
      </c>
      <c r="X217" s="356">
        <f t="shared" si="98"/>
        <v>0</v>
      </c>
      <c r="Y217" s="72">
        <f>IF(AV217&gt;0,"NEEDED",IFERROR(IF('Project Summary'!$C$11="NH",(VLOOKUP(AH217,Lighting_All,6,0)+AO217),(VLOOKUP(AH217,Lighting_All,4,0)+AO217)),0)*H217)</f>
        <v>0</v>
      </c>
      <c r="Z217" s="261" t="str">
        <f t="shared" ca="1" si="99"/>
        <v/>
      </c>
      <c r="AA217" s="73">
        <f t="shared" ca="1" si="84"/>
        <v>0</v>
      </c>
      <c r="AC217" s="28" t="str">
        <f ca="1">IFERROR(OFFSET(INDEX(INDIRECT(VLOOKUP($C217,Lighting_Type_Exist_lu,2,0)),MATCH(Lighting!$D217,INDIRECT(VLOOKUP($C217,Lighting_Type_Exist_lu,2,0)),0),1),0,1),"")</f>
        <v/>
      </c>
      <c r="AD217" s="7" t="str">
        <f ca="1">IFERROR(OFFSET(INDEX(INDIRECT(VLOOKUP($C217,Lighting_Type_Exist_lu,2,0)),MATCH(Lighting!$D217,INDIRECT(VLOOKUP($C217,Lighting_Type_Exist_lu,2,0)),0),1),0,3),"")</f>
        <v/>
      </c>
      <c r="AE217" s="40" t="str">
        <f ca="1">IFERROR(OFFSET(INDEX(INDIRECT(VLOOKUP($C217,Lighting_Type_Exist_lu,2,0)),MATCH(Lighting!$D217,INDIRECT(VLOOKUP($C217,Lighting_Type_Exist_lu,2,0)),0),1),0,4),"")</f>
        <v/>
      </c>
      <c r="AF217" s="262">
        <f t="shared" ca="1" si="100"/>
        <v>0</v>
      </c>
      <c r="AH217" s="263" t="str">
        <f>IF(J217="","",VLOOKUP(J217,SKU!E:M,3,0))</f>
        <v/>
      </c>
      <c r="AI217" s="263">
        <f>_xlfn.IFNA(IF('Project Summary'!$C$11="NH",VLOOKUP(AH217,Lighting_All,5,0),VLOOKUP(AH217,Lighting_All,3,0)),"")</f>
        <v>0</v>
      </c>
      <c r="AJ217" s="264" t="str">
        <f t="shared" si="87"/>
        <v>NA</v>
      </c>
      <c r="AK217" s="265">
        <f>IFERROR(VLOOKUP(J217,SKU!E:L,7,),0)</f>
        <v>0</v>
      </c>
      <c r="AL217" s="92" t="str">
        <f>IFERROR(IF(J217="","",(VLOOKUP(AH217,Lookups!A:G,7,0)*H217)),"")</f>
        <v/>
      </c>
      <c r="AM217" s="92">
        <f t="shared" ca="1" si="101"/>
        <v>0</v>
      </c>
      <c r="AN217" s="92">
        <f t="shared" ca="1" si="102"/>
        <v>0</v>
      </c>
      <c r="AO217" s="92">
        <f>(1-EXACT(G217,M217))*IFERROR(IF('Project Summary'!$C$11="NH",VLOOKUP(M217,Lighting_All,6,0),VLOOKUP(M217,Lighting_All,4,0)),0)*(Q217&gt;0)*(1-EXACT(M217,Lookups!$A$62))*(1-EXACT(M217,Lookups!$A$63))</f>
        <v>0</v>
      </c>
      <c r="AP217" s="92">
        <f t="shared" si="88"/>
        <v>0</v>
      </c>
      <c r="AQ217" s="92" t="str">
        <f t="shared" ca="1" si="103"/>
        <v/>
      </c>
      <c r="AR217" s="92" t="str">
        <f ca="1">_xlfn.IFNA(VLOOKUP(AQ217,Recycling!$S$10:$T$35,2,0),"")</f>
        <v/>
      </c>
      <c r="AS217" s="266">
        <f t="shared" si="104"/>
        <v>0</v>
      </c>
      <c r="AT217" s="92">
        <f t="shared" si="105"/>
        <v>0</v>
      </c>
      <c r="AU217" s="92">
        <f>EXACT(G217,"None")*OR(EXACT(M217,Lookups!$A$62),EXACT(M217,Lookups!$A$63))</f>
        <v>0</v>
      </c>
      <c r="AV217" s="267">
        <f t="shared" si="106"/>
        <v>0</v>
      </c>
      <c r="AW217" s="267">
        <f>IFERROR(VLOOKUP(AH217,Lookups!A:B,2,0),0)</f>
        <v>0</v>
      </c>
      <c r="AX217" s="267">
        <f t="shared" si="107"/>
        <v>0</v>
      </c>
      <c r="AY217" s="92">
        <f t="shared" ca="1" si="108"/>
        <v>0</v>
      </c>
      <c r="AZ217" s="92">
        <f t="shared" si="89"/>
        <v>0</v>
      </c>
      <c r="BA217" s="92">
        <f t="shared" si="109"/>
        <v>0.504</v>
      </c>
      <c r="BB217" s="92">
        <f t="shared" si="110"/>
        <v>0.38900000000000001</v>
      </c>
      <c r="BC217" s="92">
        <v>0.13800000000000001</v>
      </c>
      <c r="BD217" s="92">
        <v>0.13400000000000001</v>
      </c>
      <c r="BE217" s="92">
        <f t="shared" si="90"/>
        <v>0</v>
      </c>
      <c r="BF217" s="92">
        <f t="shared" si="111"/>
        <v>0</v>
      </c>
    </row>
    <row r="218" spans="1:58" x14ac:dyDescent="0.35">
      <c r="A218" s="26"/>
      <c r="B218" s="76"/>
      <c r="C218" s="59"/>
      <c r="D218" s="468"/>
      <c r="E218" s="469"/>
      <c r="F218" s="237" t="str">
        <f ca="1">IFERROR(OFFSET(INDEX(INDIRECT(VLOOKUP($C218,Lighting_Type_Exist_lu,2,0)),MATCH(Lighting!$D218,INDIRECT(VLOOKUP($C218,Lighting_Type_Exist_lu,2,0)),0),1),0,2),"")</f>
        <v/>
      </c>
      <c r="G218" s="61" t="s">
        <v>84</v>
      </c>
      <c r="H218" s="74"/>
      <c r="I218" s="238" t="str">
        <f>IF(J218="","",VLOOKUP(J218,SKU!E:M,9,0))</f>
        <v/>
      </c>
      <c r="J218" s="64"/>
      <c r="K218" s="260" t="str">
        <f>IF(J218="","",VLOOKUP(J218,SKU!E:M,2,0))</f>
        <v/>
      </c>
      <c r="L218" s="239" t="str">
        <f>IF(J218="","",VLOOKUP(J218,SKU!E:M,6,0))</f>
        <v/>
      </c>
      <c r="M218" s="135" t="s">
        <v>84</v>
      </c>
      <c r="N218" s="28">
        <f t="shared" si="85"/>
        <v>0</v>
      </c>
      <c r="O218" s="20">
        <f t="shared" si="86"/>
        <v>0</v>
      </c>
      <c r="P218" s="71">
        <f t="shared" ca="1" si="91"/>
        <v>0</v>
      </c>
      <c r="Q218" s="71">
        <f>IFERROR((($H218*$L218*$N218)-($H218*$L218*$O218))/1000,0)*(1-EXACT(M218,Lookups!$A$62))*(1-EXACT(M218,Lookups!$A$63))</f>
        <v>0</v>
      </c>
      <c r="R218" s="71">
        <f t="shared" ca="1" si="92"/>
        <v>0</v>
      </c>
      <c r="S218" s="71">
        <f t="shared" ca="1" si="93"/>
        <v>0</v>
      </c>
      <c r="T218" s="71">
        <f t="shared" si="94"/>
        <v>0</v>
      </c>
      <c r="U218" s="356">
        <f t="shared" ca="1" si="95"/>
        <v>0</v>
      </c>
      <c r="V218" s="356">
        <f t="shared" ca="1" si="96"/>
        <v>0</v>
      </c>
      <c r="W218" s="356">
        <f t="shared" si="97"/>
        <v>0</v>
      </c>
      <c r="X218" s="356">
        <f t="shared" si="98"/>
        <v>0</v>
      </c>
      <c r="Y218" s="72">
        <f>IF(AV218&gt;0,"NEEDED",IFERROR(IF('Project Summary'!$C$11="NH",(VLOOKUP(AH218,Lighting_All,6,0)+AO218),(VLOOKUP(AH218,Lighting_All,4,0)+AO218)),0)*H218)</f>
        <v>0</v>
      </c>
      <c r="Z218" s="261" t="str">
        <f t="shared" ca="1" si="99"/>
        <v/>
      </c>
      <c r="AA218" s="73">
        <f t="shared" ca="1" si="84"/>
        <v>0</v>
      </c>
      <c r="AC218" s="28" t="str">
        <f ca="1">IFERROR(OFFSET(INDEX(INDIRECT(VLOOKUP($C218,Lighting_Type_Exist_lu,2,0)),MATCH(Lighting!$D218,INDIRECT(VLOOKUP($C218,Lighting_Type_Exist_lu,2,0)),0),1),0,1),"")</f>
        <v/>
      </c>
      <c r="AD218" s="7" t="str">
        <f ca="1">IFERROR(OFFSET(INDEX(INDIRECT(VLOOKUP($C218,Lighting_Type_Exist_lu,2,0)),MATCH(Lighting!$D218,INDIRECT(VLOOKUP($C218,Lighting_Type_Exist_lu,2,0)),0),1),0,3),"")</f>
        <v/>
      </c>
      <c r="AE218" s="40" t="str">
        <f ca="1">IFERROR(OFFSET(INDEX(INDIRECT(VLOOKUP($C218,Lighting_Type_Exist_lu,2,0)),MATCH(Lighting!$D218,INDIRECT(VLOOKUP($C218,Lighting_Type_Exist_lu,2,0)),0),1),0,4),"")</f>
        <v/>
      </c>
      <c r="AF218" s="262">
        <f t="shared" ca="1" si="100"/>
        <v>0</v>
      </c>
      <c r="AH218" s="263" t="str">
        <f>IF(J218="","",VLOOKUP(J218,SKU!E:M,3,0))</f>
        <v/>
      </c>
      <c r="AI218" s="263">
        <f>_xlfn.IFNA(IF('Project Summary'!$C$11="NH",VLOOKUP(AH218,Lighting_All,5,0),VLOOKUP(AH218,Lighting_All,3,0)),"")</f>
        <v>0</v>
      </c>
      <c r="AJ218" s="264" t="str">
        <f t="shared" si="87"/>
        <v>NA</v>
      </c>
      <c r="AK218" s="265">
        <f>IFERROR(VLOOKUP(J218,SKU!E:L,7,),0)</f>
        <v>0</v>
      </c>
      <c r="AL218" s="92" t="str">
        <f>IFERROR(IF(J218="","",(VLOOKUP(AH218,Lookups!A:G,7,0)*H218)),"")</f>
        <v/>
      </c>
      <c r="AM218" s="92">
        <f t="shared" ca="1" si="101"/>
        <v>0</v>
      </c>
      <c r="AN218" s="92">
        <f t="shared" ca="1" si="102"/>
        <v>0</v>
      </c>
      <c r="AO218" s="92">
        <f>(1-EXACT(G218,M218))*IFERROR(IF('Project Summary'!$C$11="NH",VLOOKUP(M218,Lighting_All,6,0),VLOOKUP(M218,Lighting_All,4,0)),0)*(Q218&gt;0)*(1-EXACT(M218,Lookups!$A$62))*(1-EXACT(M218,Lookups!$A$63))</f>
        <v>0</v>
      </c>
      <c r="AP218" s="92">
        <f t="shared" si="88"/>
        <v>0</v>
      </c>
      <c r="AQ218" s="92" t="str">
        <f t="shared" ca="1" si="103"/>
        <v/>
      </c>
      <c r="AR218" s="92" t="str">
        <f ca="1">_xlfn.IFNA(VLOOKUP(AQ218,Recycling!$S$10:$T$35,2,0),"")</f>
        <v/>
      </c>
      <c r="AS218" s="266">
        <f t="shared" si="104"/>
        <v>0</v>
      </c>
      <c r="AT218" s="92">
        <f t="shared" si="105"/>
        <v>0</v>
      </c>
      <c r="AU218" s="92">
        <f>EXACT(G218,"None")*OR(EXACT(M218,Lookups!$A$62),EXACT(M218,Lookups!$A$63))</f>
        <v>0</v>
      </c>
      <c r="AV218" s="267">
        <f t="shared" si="106"/>
        <v>0</v>
      </c>
      <c r="AW218" s="267">
        <f>IFERROR(VLOOKUP(AH218,Lookups!A:B,2,0),0)</f>
        <v>0</v>
      </c>
      <c r="AX218" s="267">
        <f t="shared" si="107"/>
        <v>0</v>
      </c>
      <c r="AY218" s="92">
        <f t="shared" ca="1" si="108"/>
        <v>0</v>
      </c>
      <c r="AZ218" s="92">
        <f t="shared" si="89"/>
        <v>0</v>
      </c>
      <c r="BA218" s="92">
        <f t="shared" si="109"/>
        <v>0.504</v>
      </c>
      <c r="BB218" s="92">
        <f t="shared" si="110"/>
        <v>0.38900000000000001</v>
      </c>
      <c r="BC218" s="92">
        <v>0.13800000000000001</v>
      </c>
      <c r="BD218" s="92">
        <v>0.13400000000000001</v>
      </c>
      <c r="BE218" s="92">
        <f t="shared" si="90"/>
        <v>0</v>
      </c>
      <c r="BF218" s="92">
        <f t="shared" si="111"/>
        <v>0</v>
      </c>
    </row>
    <row r="219" spans="1:58" x14ac:dyDescent="0.35">
      <c r="A219" s="26"/>
      <c r="B219" s="76"/>
      <c r="C219" s="59"/>
      <c r="D219" s="468"/>
      <c r="E219" s="469"/>
      <c r="F219" s="237" t="str">
        <f ca="1">IFERROR(OFFSET(INDEX(INDIRECT(VLOOKUP($C219,Lighting_Type_Exist_lu,2,0)),MATCH(Lighting!$D219,INDIRECT(VLOOKUP($C219,Lighting_Type_Exist_lu,2,0)),0),1),0,2),"")</f>
        <v/>
      </c>
      <c r="G219" s="61" t="s">
        <v>84</v>
      </c>
      <c r="H219" s="74"/>
      <c r="I219" s="238" t="str">
        <f>IF(J219="","",VLOOKUP(J219,SKU!E:M,9,0))</f>
        <v/>
      </c>
      <c r="J219" s="64"/>
      <c r="K219" s="260" t="str">
        <f>IF(J219="","",VLOOKUP(J219,SKU!E:M,2,0))</f>
        <v/>
      </c>
      <c r="L219" s="239" t="str">
        <f>IF(J219="","",VLOOKUP(J219,SKU!E:M,6,0))</f>
        <v/>
      </c>
      <c r="M219" s="135" t="s">
        <v>84</v>
      </c>
      <c r="N219" s="28">
        <f t="shared" si="85"/>
        <v>0</v>
      </c>
      <c r="O219" s="20">
        <f t="shared" si="86"/>
        <v>0</v>
      </c>
      <c r="P219" s="71">
        <f t="shared" ca="1" si="91"/>
        <v>0</v>
      </c>
      <c r="Q219" s="71">
        <f>IFERROR((($H219*$L219*$N219)-($H219*$L219*$O219))/1000,0)*(1-EXACT(M219,Lookups!$A$62))*(1-EXACT(M219,Lookups!$A$63))</f>
        <v>0</v>
      </c>
      <c r="R219" s="71">
        <f t="shared" ca="1" si="92"/>
        <v>0</v>
      </c>
      <c r="S219" s="71">
        <f t="shared" ca="1" si="93"/>
        <v>0</v>
      </c>
      <c r="T219" s="71">
        <f t="shared" si="94"/>
        <v>0</v>
      </c>
      <c r="U219" s="356">
        <f t="shared" ca="1" si="95"/>
        <v>0</v>
      </c>
      <c r="V219" s="356">
        <f t="shared" ca="1" si="96"/>
        <v>0</v>
      </c>
      <c r="W219" s="356">
        <f t="shared" si="97"/>
        <v>0</v>
      </c>
      <c r="X219" s="356">
        <f t="shared" si="98"/>
        <v>0</v>
      </c>
      <c r="Y219" s="72">
        <f>IF(AV219&gt;0,"NEEDED",IFERROR(IF('Project Summary'!$C$11="NH",(VLOOKUP(AH219,Lighting_All,6,0)+AO219),(VLOOKUP(AH219,Lighting_All,4,0)+AO219)),0)*H219)</f>
        <v>0</v>
      </c>
      <c r="Z219" s="261" t="str">
        <f t="shared" ca="1" si="99"/>
        <v/>
      </c>
      <c r="AA219" s="73">
        <f t="shared" ca="1" si="84"/>
        <v>0</v>
      </c>
      <c r="AC219" s="28" t="str">
        <f ca="1">IFERROR(OFFSET(INDEX(INDIRECT(VLOOKUP($C219,Lighting_Type_Exist_lu,2,0)),MATCH(Lighting!$D219,INDIRECT(VLOOKUP($C219,Lighting_Type_Exist_lu,2,0)),0),1),0,1),"")</f>
        <v/>
      </c>
      <c r="AD219" s="7" t="str">
        <f ca="1">IFERROR(OFFSET(INDEX(INDIRECT(VLOOKUP($C219,Lighting_Type_Exist_lu,2,0)),MATCH(Lighting!$D219,INDIRECT(VLOOKUP($C219,Lighting_Type_Exist_lu,2,0)),0),1),0,3),"")</f>
        <v/>
      </c>
      <c r="AE219" s="40" t="str">
        <f ca="1">IFERROR(OFFSET(INDEX(INDIRECT(VLOOKUP($C219,Lighting_Type_Exist_lu,2,0)),MATCH(Lighting!$D219,INDIRECT(VLOOKUP($C219,Lighting_Type_Exist_lu,2,0)),0),1),0,4),"")</f>
        <v/>
      </c>
      <c r="AF219" s="262">
        <f t="shared" ca="1" si="100"/>
        <v>0</v>
      </c>
      <c r="AH219" s="263" t="str">
        <f>IF(J219="","",VLOOKUP(J219,SKU!E:M,3,0))</f>
        <v/>
      </c>
      <c r="AI219" s="263">
        <f>_xlfn.IFNA(IF('Project Summary'!$C$11="NH",VLOOKUP(AH219,Lighting_All,5,0),VLOOKUP(AH219,Lighting_All,3,0)),"")</f>
        <v>0</v>
      </c>
      <c r="AJ219" s="264" t="str">
        <f t="shared" si="87"/>
        <v>NA</v>
      </c>
      <c r="AK219" s="265">
        <f>IFERROR(VLOOKUP(J219,SKU!E:L,7,),0)</f>
        <v>0</v>
      </c>
      <c r="AL219" s="92" t="str">
        <f>IFERROR(IF(J219="","",(VLOOKUP(AH219,Lookups!A:G,7,0)*H219)),"")</f>
        <v/>
      </c>
      <c r="AM219" s="92">
        <f t="shared" ca="1" si="101"/>
        <v>0</v>
      </c>
      <c r="AN219" s="92">
        <f t="shared" ca="1" si="102"/>
        <v>0</v>
      </c>
      <c r="AO219" s="92">
        <f>(1-EXACT(G219,M219))*IFERROR(IF('Project Summary'!$C$11="NH",VLOOKUP(M219,Lighting_All,6,0),VLOOKUP(M219,Lighting_All,4,0)),0)*(Q219&gt;0)*(1-EXACT(M219,Lookups!$A$62))*(1-EXACT(M219,Lookups!$A$63))</f>
        <v>0</v>
      </c>
      <c r="AP219" s="92">
        <f t="shared" si="88"/>
        <v>0</v>
      </c>
      <c r="AQ219" s="92" t="str">
        <f t="shared" ca="1" si="103"/>
        <v/>
      </c>
      <c r="AR219" s="92" t="str">
        <f ca="1">_xlfn.IFNA(VLOOKUP(AQ219,Recycling!$S$10:$T$35,2,0),"")</f>
        <v/>
      </c>
      <c r="AS219" s="266">
        <f t="shared" si="104"/>
        <v>0</v>
      </c>
      <c r="AT219" s="92">
        <f t="shared" si="105"/>
        <v>0</v>
      </c>
      <c r="AU219" s="92">
        <f>EXACT(G219,"None")*OR(EXACT(M219,Lookups!$A$62),EXACT(M219,Lookups!$A$63))</f>
        <v>0</v>
      </c>
      <c r="AV219" s="267">
        <f t="shared" si="106"/>
        <v>0</v>
      </c>
      <c r="AW219" s="267">
        <f>IFERROR(VLOOKUP(AH219,Lookups!A:B,2,0),0)</f>
        <v>0</v>
      </c>
      <c r="AX219" s="267">
        <f t="shared" si="107"/>
        <v>0</v>
      </c>
      <c r="AY219" s="92">
        <f t="shared" ca="1" si="108"/>
        <v>0</v>
      </c>
      <c r="AZ219" s="92">
        <f t="shared" si="89"/>
        <v>0</v>
      </c>
      <c r="BA219" s="92">
        <f t="shared" si="109"/>
        <v>0.504</v>
      </c>
      <c r="BB219" s="92">
        <f t="shared" si="110"/>
        <v>0.38900000000000001</v>
      </c>
      <c r="BC219" s="92">
        <v>0.13800000000000001</v>
      </c>
      <c r="BD219" s="92">
        <v>0.13400000000000001</v>
      </c>
      <c r="BE219" s="92">
        <f t="shared" si="90"/>
        <v>0</v>
      </c>
      <c r="BF219" s="92">
        <f t="shared" si="111"/>
        <v>0</v>
      </c>
    </row>
    <row r="220" spans="1:58" x14ac:dyDescent="0.35">
      <c r="A220" s="26"/>
      <c r="B220" s="76"/>
      <c r="C220" s="59"/>
      <c r="D220" s="468"/>
      <c r="E220" s="469"/>
      <c r="F220" s="237" t="str">
        <f ca="1">IFERROR(OFFSET(INDEX(INDIRECT(VLOOKUP($C220,Lighting_Type_Exist_lu,2,0)),MATCH(Lighting!$D220,INDIRECT(VLOOKUP($C220,Lighting_Type_Exist_lu,2,0)),0),1),0,2),"")</f>
        <v/>
      </c>
      <c r="G220" s="61" t="s">
        <v>84</v>
      </c>
      <c r="H220" s="74"/>
      <c r="I220" s="238" t="str">
        <f>IF(J220="","",VLOOKUP(J220,SKU!E:M,9,0))</f>
        <v/>
      </c>
      <c r="J220" s="64"/>
      <c r="K220" s="260" t="str">
        <f>IF(J220="","",VLOOKUP(J220,SKU!E:M,2,0))</f>
        <v/>
      </c>
      <c r="L220" s="239" t="str">
        <f>IF(J220="","",VLOOKUP(J220,SKU!E:M,6,0))</f>
        <v/>
      </c>
      <c r="M220" s="135" t="s">
        <v>84</v>
      </c>
      <c r="N220" s="28">
        <f t="shared" si="85"/>
        <v>0</v>
      </c>
      <c r="O220" s="20">
        <f t="shared" si="86"/>
        <v>0</v>
      </c>
      <c r="P220" s="71">
        <f t="shared" ca="1" si="91"/>
        <v>0</v>
      </c>
      <c r="Q220" s="71">
        <f>IFERROR((($H220*$L220*$N220)-($H220*$L220*$O220))/1000,0)*(1-EXACT(M220,Lookups!$A$62))*(1-EXACT(M220,Lookups!$A$63))</f>
        <v>0</v>
      </c>
      <c r="R220" s="71">
        <f t="shared" ca="1" si="92"/>
        <v>0</v>
      </c>
      <c r="S220" s="71">
        <f t="shared" ca="1" si="93"/>
        <v>0</v>
      </c>
      <c r="T220" s="71">
        <f t="shared" si="94"/>
        <v>0</v>
      </c>
      <c r="U220" s="356">
        <f t="shared" ca="1" si="95"/>
        <v>0</v>
      </c>
      <c r="V220" s="356">
        <f t="shared" ca="1" si="96"/>
        <v>0</v>
      </c>
      <c r="W220" s="356">
        <f t="shared" si="97"/>
        <v>0</v>
      </c>
      <c r="X220" s="356">
        <f t="shared" si="98"/>
        <v>0</v>
      </c>
      <c r="Y220" s="72">
        <f>IF(AV220&gt;0,"NEEDED",IFERROR(IF('Project Summary'!$C$11="NH",(VLOOKUP(AH220,Lighting_All,6,0)+AO220),(VLOOKUP(AH220,Lighting_All,4,0)+AO220)),0)*H220)</f>
        <v>0</v>
      </c>
      <c r="Z220" s="261" t="str">
        <f t="shared" ca="1" si="99"/>
        <v/>
      </c>
      <c r="AA220" s="73">
        <f t="shared" ca="1" si="84"/>
        <v>0</v>
      </c>
      <c r="AC220" s="28" t="str">
        <f ca="1">IFERROR(OFFSET(INDEX(INDIRECT(VLOOKUP($C220,Lighting_Type_Exist_lu,2,0)),MATCH(Lighting!$D220,INDIRECT(VLOOKUP($C220,Lighting_Type_Exist_lu,2,0)),0),1),0,1),"")</f>
        <v/>
      </c>
      <c r="AD220" s="7" t="str">
        <f ca="1">IFERROR(OFFSET(INDEX(INDIRECT(VLOOKUP($C220,Lighting_Type_Exist_lu,2,0)),MATCH(Lighting!$D220,INDIRECT(VLOOKUP($C220,Lighting_Type_Exist_lu,2,0)),0),1),0,3),"")</f>
        <v/>
      </c>
      <c r="AE220" s="40" t="str">
        <f ca="1">IFERROR(OFFSET(INDEX(INDIRECT(VLOOKUP($C220,Lighting_Type_Exist_lu,2,0)),MATCH(Lighting!$D220,INDIRECT(VLOOKUP($C220,Lighting_Type_Exist_lu,2,0)),0),1),0,4),"")</f>
        <v/>
      </c>
      <c r="AF220" s="262">
        <f t="shared" ca="1" si="100"/>
        <v>0</v>
      </c>
      <c r="AH220" s="263" t="str">
        <f>IF(J220="","",VLOOKUP(J220,SKU!E:M,3,0))</f>
        <v/>
      </c>
      <c r="AI220" s="263">
        <f>_xlfn.IFNA(IF('Project Summary'!$C$11="NH",VLOOKUP(AH220,Lighting_All,5,0),VLOOKUP(AH220,Lighting_All,3,0)),"")</f>
        <v>0</v>
      </c>
      <c r="AJ220" s="264" t="str">
        <f t="shared" si="87"/>
        <v>NA</v>
      </c>
      <c r="AK220" s="265">
        <f>IFERROR(VLOOKUP(J220,SKU!E:L,7,),0)</f>
        <v>0</v>
      </c>
      <c r="AL220" s="92" t="str">
        <f>IFERROR(IF(J220="","",(VLOOKUP(AH220,Lookups!A:G,7,0)*H220)),"")</f>
        <v/>
      </c>
      <c r="AM220" s="92">
        <f t="shared" ca="1" si="101"/>
        <v>0</v>
      </c>
      <c r="AN220" s="92">
        <f t="shared" ca="1" si="102"/>
        <v>0</v>
      </c>
      <c r="AO220" s="92">
        <f>(1-EXACT(G220,M220))*IFERROR(IF('Project Summary'!$C$11="NH",VLOOKUP(M220,Lighting_All,6,0),VLOOKUP(M220,Lighting_All,4,0)),0)*(Q220&gt;0)*(1-EXACT(M220,Lookups!$A$62))*(1-EXACT(M220,Lookups!$A$63))</f>
        <v>0</v>
      </c>
      <c r="AP220" s="92">
        <f t="shared" si="88"/>
        <v>0</v>
      </c>
      <c r="AQ220" s="92" t="str">
        <f t="shared" ca="1" si="103"/>
        <v/>
      </c>
      <c r="AR220" s="92" t="str">
        <f ca="1">_xlfn.IFNA(VLOOKUP(AQ220,Recycling!$S$10:$T$35,2,0),"")</f>
        <v/>
      </c>
      <c r="AS220" s="266">
        <f t="shared" si="104"/>
        <v>0</v>
      </c>
      <c r="AT220" s="92">
        <f t="shared" si="105"/>
        <v>0</v>
      </c>
      <c r="AU220" s="92">
        <f>EXACT(G220,"None")*OR(EXACT(M220,Lookups!$A$62),EXACT(M220,Lookups!$A$63))</f>
        <v>0</v>
      </c>
      <c r="AV220" s="267">
        <f t="shared" si="106"/>
        <v>0</v>
      </c>
      <c r="AW220" s="267">
        <f>IFERROR(VLOOKUP(AH220,Lookups!A:B,2,0),0)</f>
        <v>0</v>
      </c>
      <c r="AX220" s="267">
        <f t="shared" si="107"/>
        <v>0</v>
      </c>
      <c r="AY220" s="92">
        <f t="shared" ca="1" si="108"/>
        <v>0</v>
      </c>
      <c r="AZ220" s="92">
        <f t="shared" si="89"/>
        <v>0</v>
      </c>
      <c r="BA220" s="92">
        <f t="shared" si="109"/>
        <v>0.504</v>
      </c>
      <c r="BB220" s="92">
        <f t="shared" si="110"/>
        <v>0.38900000000000001</v>
      </c>
      <c r="BC220" s="92">
        <v>0.13800000000000001</v>
      </c>
      <c r="BD220" s="92">
        <v>0.13400000000000001</v>
      </c>
      <c r="BE220" s="92">
        <f t="shared" si="90"/>
        <v>0</v>
      </c>
      <c r="BF220" s="92">
        <f t="shared" si="111"/>
        <v>0</v>
      </c>
    </row>
    <row r="221" spans="1:58" x14ac:dyDescent="0.35">
      <c r="A221" s="26"/>
      <c r="B221" s="76"/>
      <c r="C221" s="59"/>
      <c r="D221" s="468"/>
      <c r="E221" s="469"/>
      <c r="F221" s="237" t="str">
        <f ca="1">IFERROR(OFFSET(INDEX(INDIRECT(VLOOKUP($C221,Lighting_Type_Exist_lu,2,0)),MATCH(Lighting!$D221,INDIRECT(VLOOKUP($C221,Lighting_Type_Exist_lu,2,0)),0),1),0,2),"")</f>
        <v/>
      </c>
      <c r="G221" s="61" t="s">
        <v>84</v>
      </c>
      <c r="H221" s="74"/>
      <c r="I221" s="238" t="str">
        <f>IF(J221="","",VLOOKUP(J221,SKU!E:M,9,0))</f>
        <v/>
      </c>
      <c r="J221" s="64"/>
      <c r="K221" s="260" t="str">
        <f>IF(J221="","",VLOOKUP(J221,SKU!E:M,2,0))</f>
        <v/>
      </c>
      <c r="L221" s="239" t="str">
        <f>IF(J221="","",VLOOKUP(J221,SKU!E:M,6,0))</f>
        <v/>
      </c>
      <c r="M221" s="135" t="s">
        <v>84</v>
      </c>
      <c r="N221" s="28">
        <f t="shared" si="85"/>
        <v>0</v>
      </c>
      <c r="O221" s="20">
        <f t="shared" si="86"/>
        <v>0</v>
      </c>
      <c r="P221" s="71">
        <f t="shared" ca="1" si="91"/>
        <v>0</v>
      </c>
      <c r="Q221" s="71">
        <f>IFERROR((($H221*$L221*$N221)-($H221*$L221*$O221))/1000,0)*(1-EXACT(M221,Lookups!$A$62))*(1-EXACT(M221,Lookups!$A$63))</f>
        <v>0</v>
      </c>
      <c r="R221" s="71">
        <f t="shared" ca="1" si="92"/>
        <v>0</v>
      </c>
      <c r="S221" s="71">
        <f t="shared" ca="1" si="93"/>
        <v>0</v>
      </c>
      <c r="T221" s="71">
        <f t="shared" si="94"/>
        <v>0</v>
      </c>
      <c r="U221" s="356">
        <f t="shared" ca="1" si="95"/>
        <v>0</v>
      </c>
      <c r="V221" s="356">
        <f t="shared" ca="1" si="96"/>
        <v>0</v>
      </c>
      <c r="W221" s="356">
        <f t="shared" si="97"/>
        <v>0</v>
      </c>
      <c r="X221" s="356">
        <f t="shared" si="98"/>
        <v>0</v>
      </c>
      <c r="Y221" s="72">
        <f>IF(AV221&gt;0,"NEEDED",IFERROR(IF('Project Summary'!$C$11="NH",(VLOOKUP(AH221,Lighting_All,6,0)+AO221),(VLOOKUP(AH221,Lighting_All,4,0)+AO221)),0)*H221)</f>
        <v>0</v>
      </c>
      <c r="Z221" s="261" t="str">
        <f t="shared" ca="1" si="99"/>
        <v/>
      </c>
      <c r="AA221" s="73">
        <f t="shared" ca="1" si="84"/>
        <v>0</v>
      </c>
      <c r="AC221" s="28" t="str">
        <f ca="1">IFERROR(OFFSET(INDEX(INDIRECT(VLOOKUP($C221,Lighting_Type_Exist_lu,2,0)),MATCH(Lighting!$D221,INDIRECT(VLOOKUP($C221,Lighting_Type_Exist_lu,2,0)),0),1),0,1),"")</f>
        <v/>
      </c>
      <c r="AD221" s="7" t="str">
        <f ca="1">IFERROR(OFFSET(INDEX(INDIRECT(VLOOKUP($C221,Lighting_Type_Exist_lu,2,0)),MATCH(Lighting!$D221,INDIRECT(VLOOKUP($C221,Lighting_Type_Exist_lu,2,0)),0),1),0,3),"")</f>
        <v/>
      </c>
      <c r="AE221" s="40" t="str">
        <f ca="1">IFERROR(OFFSET(INDEX(INDIRECT(VLOOKUP($C221,Lighting_Type_Exist_lu,2,0)),MATCH(Lighting!$D221,INDIRECT(VLOOKUP($C221,Lighting_Type_Exist_lu,2,0)),0),1),0,4),"")</f>
        <v/>
      </c>
      <c r="AF221" s="262">
        <f t="shared" ca="1" si="100"/>
        <v>0</v>
      </c>
      <c r="AH221" s="263" t="str">
        <f>IF(J221="","",VLOOKUP(J221,SKU!E:M,3,0))</f>
        <v/>
      </c>
      <c r="AI221" s="263">
        <f>_xlfn.IFNA(IF('Project Summary'!$C$11="NH",VLOOKUP(AH221,Lighting_All,5,0),VLOOKUP(AH221,Lighting_All,3,0)),"")</f>
        <v>0</v>
      </c>
      <c r="AJ221" s="264" t="str">
        <f t="shared" si="87"/>
        <v>NA</v>
      </c>
      <c r="AK221" s="265">
        <f>IFERROR(VLOOKUP(J221,SKU!E:L,7,),0)</f>
        <v>0</v>
      </c>
      <c r="AL221" s="92" t="str">
        <f>IFERROR(IF(J221="","",(VLOOKUP(AH221,Lookups!A:G,7,0)*H221)),"")</f>
        <v/>
      </c>
      <c r="AM221" s="92">
        <f t="shared" ca="1" si="101"/>
        <v>0</v>
      </c>
      <c r="AN221" s="92">
        <f t="shared" ca="1" si="102"/>
        <v>0</v>
      </c>
      <c r="AO221" s="92">
        <f>(1-EXACT(G221,M221))*IFERROR(IF('Project Summary'!$C$11="NH",VLOOKUP(M221,Lighting_All,6,0),VLOOKUP(M221,Lighting_All,4,0)),0)*(Q221&gt;0)*(1-EXACT(M221,Lookups!$A$62))*(1-EXACT(M221,Lookups!$A$63))</f>
        <v>0</v>
      </c>
      <c r="AP221" s="92">
        <f t="shared" si="88"/>
        <v>0</v>
      </c>
      <c r="AQ221" s="92" t="str">
        <f t="shared" ca="1" si="103"/>
        <v/>
      </c>
      <c r="AR221" s="92" t="str">
        <f ca="1">_xlfn.IFNA(VLOOKUP(AQ221,Recycling!$S$10:$T$35,2,0),"")</f>
        <v/>
      </c>
      <c r="AS221" s="266">
        <f t="shared" si="104"/>
        <v>0</v>
      </c>
      <c r="AT221" s="92">
        <f t="shared" si="105"/>
        <v>0</v>
      </c>
      <c r="AU221" s="92">
        <f>EXACT(G221,"None")*OR(EXACT(M221,Lookups!$A$62),EXACT(M221,Lookups!$A$63))</f>
        <v>0</v>
      </c>
      <c r="AV221" s="267">
        <f t="shared" si="106"/>
        <v>0</v>
      </c>
      <c r="AW221" s="267">
        <f>IFERROR(VLOOKUP(AH221,Lookups!A:B,2,0),0)</f>
        <v>0</v>
      </c>
      <c r="AX221" s="267">
        <f t="shared" si="107"/>
        <v>0</v>
      </c>
      <c r="AY221" s="92">
        <f t="shared" ca="1" si="108"/>
        <v>0</v>
      </c>
      <c r="AZ221" s="92">
        <f t="shared" si="89"/>
        <v>0</v>
      </c>
      <c r="BA221" s="92">
        <f t="shared" si="109"/>
        <v>0.504</v>
      </c>
      <c r="BB221" s="92">
        <f t="shared" si="110"/>
        <v>0.38900000000000001</v>
      </c>
      <c r="BC221" s="92">
        <v>0.13800000000000001</v>
      </c>
      <c r="BD221" s="92">
        <v>0.13400000000000001</v>
      </c>
      <c r="BE221" s="92">
        <f t="shared" si="90"/>
        <v>0</v>
      </c>
      <c r="BF221" s="92">
        <f t="shared" si="111"/>
        <v>0</v>
      </c>
    </row>
    <row r="222" spans="1:58" x14ac:dyDescent="0.35">
      <c r="A222" s="26"/>
      <c r="B222" s="76"/>
      <c r="C222" s="59"/>
      <c r="D222" s="468"/>
      <c r="E222" s="469"/>
      <c r="F222" s="237" t="str">
        <f ca="1">IFERROR(OFFSET(INDEX(INDIRECT(VLOOKUP($C222,Lighting_Type_Exist_lu,2,0)),MATCH(Lighting!$D222,INDIRECT(VLOOKUP($C222,Lighting_Type_Exist_lu,2,0)),0),1),0,2),"")</f>
        <v/>
      </c>
      <c r="G222" s="61" t="s">
        <v>84</v>
      </c>
      <c r="H222" s="74"/>
      <c r="I222" s="238" t="str">
        <f>IF(J222="","",VLOOKUP(J222,SKU!E:M,9,0))</f>
        <v/>
      </c>
      <c r="J222" s="64"/>
      <c r="K222" s="260" t="str">
        <f>IF(J222="","",VLOOKUP(J222,SKU!E:M,2,0))</f>
        <v/>
      </c>
      <c r="L222" s="239" t="str">
        <f>IF(J222="","",VLOOKUP(J222,SKU!E:M,6,0))</f>
        <v/>
      </c>
      <c r="M222" s="135" t="s">
        <v>84</v>
      </c>
      <c r="N222" s="28">
        <f t="shared" si="85"/>
        <v>0</v>
      </c>
      <c r="O222" s="20">
        <f t="shared" si="86"/>
        <v>0</v>
      </c>
      <c r="P222" s="71">
        <f t="shared" ca="1" si="91"/>
        <v>0</v>
      </c>
      <c r="Q222" s="71">
        <f>IFERROR((($H222*$L222*$N222)-($H222*$L222*$O222))/1000,0)*(1-EXACT(M222,Lookups!$A$62))*(1-EXACT(M222,Lookups!$A$63))</f>
        <v>0</v>
      </c>
      <c r="R222" s="71">
        <f t="shared" ca="1" si="92"/>
        <v>0</v>
      </c>
      <c r="S222" s="71">
        <f t="shared" ca="1" si="93"/>
        <v>0</v>
      </c>
      <c r="T222" s="71">
        <f t="shared" si="94"/>
        <v>0</v>
      </c>
      <c r="U222" s="356">
        <f t="shared" ca="1" si="95"/>
        <v>0</v>
      </c>
      <c r="V222" s="356">
        <f t="shared" ca="1" si="96"/>
        <v>0</v>
      </c>
      <c r="W222" s="356">
        <f t="shared" si="97"/>
        <v>0</v>
      </c>
      <c r="X222" s="356">
        <f t="shared" si="98"/>
        <v>0</v>
      </c>
      <c r="Y222" s="72">
        <f>IF(AV222&gt;0,"NEEDED",IFERROR(IF('Project Summary'!$C$11="NH",(VLOOKUP(AH222,Lighting_All,6,0)+AO222),(VLOOKUP(AH222,Lighting_All,4,0)+AO222)),0)*H222)</f>
        <v>0</v>
      </c>
      <c r="Z222" s="261" t="str">
        <f t="shared" ca="1" si="99"/>
        <v/>
      </c>
      <c r="AA222" s="73">
        <f t="shared" ca="1" si="84"/>
        <v>0</v>
      </c>
      <c r="AC222" s="28" t="str">
        <f ca="1">IFERROR(OFFSET(INDEX(INDIRECT(VLOOKUP($C222,Lighting_Type_Exist_lu,2,0)),MATCH(Lighting!$D222,INDIRECT(VLOOKUP($C222,Lighting_Type_Exist_lu,2,0)),0),1),0,1),"")</f>
        <v/>
      </c>
      <c r="AD222" s="7" t="str">
        <f ca="1">IFERROR(OFFSET(INDEX(INDIRECT(VLOOKUP($C222,Lighting_Type_Exist_lu,2,0)),MATCH(Lighting!$D222,INDIRECT(VLOOKUP($C222,Lighting_Type_Exist_lu,2,0)),0),1),0,3),"")</f>
        <v/>
      </c>
      <c r="AE222" s="40" t="str">
        <f ca="1">IFERROR(OFFSET(INDEX(INDIRECT(VLOOKUP($C222,Lighting_Type_Exist_lu,2,0)),MATCH(Lighting!$D222,INDIRECT(VLOOKUP($C222,Lighting_Type_Exist_lu,2,0)),0),1),0,4),"")</f>
        <v/>
      </c>
      <c r="AF222" s="262">
        <f t="shared" ca="1" si="100"/>
        <v>0</v>
      </c>
      <c r="AH222" s="263" t="str">
        <f>IF(J222="","",VLOOKUP(J222,SKU!E:M,3,0))</f>
        <v/>
      </c>
      <c r="AI222" s="263">
        <f>_xlfn.IFNA(IF('Project Summary'!$C$11="NH",VLOOKUP(AH222,Lighting_All,5,0),VLOOKUP(AH222,Lighting_All,3,0)),"")</f>
        <v>0</v>
      </c>
      <c r="AJ222" s="264" t="str">
        <f t="shared" si="87"/>
        <v>NA</v>
      </c>
      <c r="AK222" s="265">
        <f>IFERROR(VLOOKUP(J222,SKU!E:L,7,),0)</f>
        <v>0</v>
      </c>
      <c r="AL222" s="92" t="str">
        <f>IFERROR(IF(J222="","",(VLOOKUP(AH222,Lookups!A:G,7,0)*H222)),"")</f>
        <v/>
      </c>
      <c r="AM222" s="92">
        <f t="shared" ca="1" si="101"/>
        <v>0</v>
      </c>
      <c r="AN222" s="92">
        <f t="shared" ca="1" si="102"/>
        <v>0</v>
      </c>
      <c r="AO222" s="92">
        <f>(1-EXACT(G222,M222))*IFERROR(IF('Project Summary'!$C$11="NH",VLOOKUP(M222,Lighting_All,6,0),VLOOKUP(M222,Lighting_All,4,0)),0)*(Q222&gt;0)*(1-EXACT(M222,Lookups!$A$62))*(1-EXACT(M222,Lookups!$A$63))</f>
        <v>0</v>
      </c>
      <c r="AP222" s="92">
        <f t="shared" si="88"/>
        <v>0</v>
      </c>
      <c r="AQ222" s="92" t="str">
        <f t="shared" ca="1" si="103"/>
        <v/>
      </c>
      <c r="AR222" s="92" t="str">
        <f ca="1">_xlfn.IFNA(VLOOKUP(AQ222,Recycling!$S$10:$T$35,2,0),"")</f>
        <v/>
      </c>
      <c r="AS222" s="266">
        <f t="shared" si="104"/>
        <v>0</v>
      </c>
      <c r="AT222" s="92">
        <f t="shared" si="105"/>
        <v>0</v>
      </c>
      <c r="AU222" s="92">
        <f>EXACT(G222,"None")*OR(EXACT(M222,Lookups!$A$62),EXACT(M222,Lookups!$A$63))</f>
        <v>0</v>
      </c>
      <c r="AV222" s="267">
        <f t="shared" si="106"/>
        <v>0</v>
      </c>
      <c r="AW222" s="267">
        <f>IFERROR(VLOOKUP(AH222,Lookups!A:B,2,0),0)</f>
        <v>0</v>
      </c>
      <c r="AX222" s="267">
        <f t="shared" si="107"/>
        <v>0</v>
      </c>
      <c r="AY222" s="92">
        <f t="shared" ca="1" si="108"/>
        <v>0</v>
      </c>
      <c r="AZ222" s="92">
        <f t="shared" si="89"/>
        <v>0</v>
      </c>
      <c r="BA222" s="92">
        <f t="shared" si="109"/>
        <v>0.504</v>
      </c>
      <c r="BB222" s="92">
        <f t="shared" si="110"/>
        <v>0.38900000000000001</v>
      </c>
      <c r="BC222" s="92">
        <v>0.13800000000000001</v>
      </c>
      <c r="BD222" s="92">
        <v>0.13400000000000001</v>
      </c>
      <c r="BE222" s="92">
        <f t="shared" si="90"/>
        <v>0</v>
      </c>
      <c r="BF222" s="92">
        <f t="shared" si="111"/>
        <v>0</v>
      </c>
    </row>
    <row r="223" spans="1:58" x14ac:dyDescent="0.35">
      <c r="A223" s="26"/>
      <c r="B223" s="76"/>
      <c r="C223" s="59"/>
      <c r="D223" s="468"/>
      <c r="E223" s="469"/>
      <c r="F223" s="237" t="str">
        <f ca="1">IFERROR(OFFSET(INDEX(INDIRECT(VLOOKUP($C223,Lighting_Type_Exist_lu,2,0)),MATCH(Lighting!$D223,INDIRECT(VLOOKUP($C223,Lighting_Type_Exist_lu,2,0)),0),1),0,2),"")</f>
        <v/>
      </c>
      <c r="G223" s="61" t="s">
        <v>84</v>
      </c>
      <c r="H223" s="74"/>
      <c r="I223" s="238" t="str">
        <f>IF(J223="","",VLOOKUP(J223,SKU!E:M,9,0))</f>
        <v/>
      </c>
      <c r="J223" s="64"/>
      <c r="K223" s="260" t="str">
        <f>IF(J223="","",VLOOKUP(J223,SKU!E:M,2,0))</f>
        <v/>
      </c>
      <c r="L223" s="239" t="str">
        <f>IF(J223="","",VLOOKUP(J223,SKU!E:M,6,0))</f>
        <v/>
      </c>
      <c r="M223" s="135" t="s">
        <v>84</v>
      </c>
      <c r="N223" s="28">
        <f t="shared" si="85"/>
        <v>0</v>
      </c>
      <c r="O223" s="20">
        <f t="shared" si="86"/>
        <v>0</v>
      </c>
      <c r="P223" s="71">
        <f t="shared" ca="1" si="91"/>
        <v>0</v>
      </c>
      <c r="Q223" s="71">
        <f>IFERROR((($H223*$L223*$N223)-($H223*$L223*$O223))/1000,0)*(1-EXACT(M223,Lookups!$A$62))*(1-EXACT(M223,Lookups!$A$63))</f>
        <v>0</v>
      </c>
      <c r="R223" s="71">
        <f t="shared" ca="1" si="92"/>
        <v>0</v>
      </c>
      <c r="S223" s="71">
        <f t="shared" ca="1" si="93"/>
        <v>0</v>
      </c>
      <c r="T223" s="71">
        <f t="shared" si="94"/>
        <v>0</v>
      </c>
      <c r="U223" s="356">
        <f t="shared" ca="1" si="95"/>
        <v>0</v>
      </c>
      <c r="V223" s="356">
        <f t="shared" ca="1" si="96"/>
        <v>0</v>
      </c>
      <c r="W223" s="356">
        <f t="shared" si="97"/>
        <v>0</v>
      </c>
      <c r="X223" s="356">
        <f t="shared" si="98"/>
        <v>0</v>
      </c>
      <c r="Y223" s="72">
        <f>IF(AV223&gt;0,"NEEDED",IFERROR(IF('Project Summary'!$C$11="NH",(VLOOKUP(AH223,Lighting_All,6,0)+AO223),(VLOOKUP(AH223,Lighting_All,4,0)+AO223)),0)*H223)</f>
        <v>0</v>
      </c>
      <c r="Z223" s="261" t="str">
        <f t="shared" ca="1" si="99"/>
        <v/>
      </c>
      <c r="AA223" s="73">
        <f t="shared" ca="1" si="84"/>
        <v>0</v>
      </c>
      <c r="AC223" s="28" t="str">
        <f ca="1">IFERROR(OFFSET(INDEX(INDIRECT(VLOOKUP($C223,Lighting_Type_Exist_lu,2,0)),MATCH(Lighting!$D223,INDIRECT(VLOOKUP($C223,Lighting_Type_Exist_lu,2,0)),0),1),0,1),"")</f>
        <v/>
      </c>
      <c r="AD223" s="7" t="str">
        <f ca="1">IFERROR(OFFSET(INDEX(INDIRECT(VLOOKUP($C223,Lighting_Type_Exist_lu,2,0)),MATCH(Lighting!$D223,INDIRECT(VLOOKUP($C223,Lighting_Type_Exist_lu,2,0)),0),1),0,3),"")</f>
        <v/>
      </c>
      <c r="AE223" s="40" t="str">
        <f ca="1">IFERROR(OFFSET(INDEX(INDIRECT(VLOOKUP($C223,Lighting_Type_Exist_lu,2,0)),MATCH(Lighting!$D223,INDIRECT(VLOOKUP($C223,Lighting_Type_Exist_lu,2,0)),0),1),0,4),"")</f>
        <v/>
      </c>
      <c r="AF223" s="262">
        <f t="shared" ca="1" si="100"/>
        <v>0</v>
      </c>
      <c r="AH223" s="263" t="str">
        <f>IF(J223="","",VLOOKUP(J223,SKU!E:M,3,0))</f>
        <v/>
      </c>
      <c r="AI223" s="263">
        <f>_xlfn.IFNA(IF('Project Summary'!$C$11="NH",VLOOKUP(AH223,Lighting_All,5,0),VLOOKUP(AH223,Lighting_All,3,0)),"")</f>
        <v>0</v>
      </c>
      <c r="AJ223" s="264" t="str">
        <f t="shared" si="87"/>
        <v>NA</v>
      </c>
      <c r="AK223" s="265">
        <f>IFERROR(VLOOKUP(J223,SKU!E:L,7,),0)</f>
        <v>0</v>
      </c>
      <c r="AL223" s="92" t="str">
        <f>IFERROR(IF(J223="","",(VLOOKUP(AH223,Lookups!A:G,7,0)*H223)),"")</f>
        <v/>
      </c>
      <c r="AM223" s="92">
        <f t="shared" ca="1" si="101"/>
        <v>0</v>
      </c>
      <c r="AN223" s="92">
        <f t="shared" ca="1" si="102"/>
        <v>0</v>
      </c>
      <c r="AO223" s="92">
        <f>(1-EXACT(G223,M223))*IFERROR(IF('Project Summary'!$C$11="NH",VLOOKUP(M223,Lighting_All,6,0),VLOOKUP(M223,Lighting_All,4,0)),0)*(Q223&gt;0)*(1-EXACT(M223,Lookups!$A$62))*(1-EXACT(M223,Lookups!$A$63))</f>
        <v>0</v>
      </c>
      <c r="AP223" s="92">
        <f t="shared" si="88"/>
        <v>0</v>
      </c>
      <c r="AQ223" s="92" t="str">
        <f t="shared" ca="1" si="103"/>
        <v/>
      </c>
      <c r="AR223" s="92" t="str">
        <f ca="1">_xlfn.IFNA(VLOOKUP(AQ223,Recycling!$S$10:$T$35,2,0),"")</f>
        <v/>
      </c>
      <c r="AS223" s="266">
        <f t="shared" si="104"/>
        <v>0</v>
      </c>
      <c r="AT223" s="92">
        <f t="shared" si="105"/>
        <v>0</v>
      </c>
      <c r="AU223" s="92">
        <f>EXACT(G223,"None")*OR(EXACT(M223,Lookups!$A$62),EXACT(M223,Lookups!$A$63))</f>
        <v>0</v>
      </c>
      <c r="AV223" s="267">
        <f t="shared" si="106"/>
        <v>0</v>
      </c>
      <c r="AW223" s="267">
        <f>IFERROR(VLOOKUP(AH223,Lookups!A:B,2,0),0)</f>
        <v>0</v>
      </c>
      <c r="AX223" s="267">
        <f t="shared" si="107"/>
        <v>0</v>
      </c>
      <c r="AY223" s="92">
        <f t="shared" ca="1" si="108"/>
        <v>0</v>
      </c>
      <c r="AZ223" s="92">
        <f t="shared" si="89"/>
        <v>0</v>
      </c>
      <c r="BA223" s="92">
        <f t="shared" si="109"/>
        <v>0.504</v>
      </c>
      <c r="BB223" s="92">
        <f t="shared" si="110"/>
        <v>0.38900000000000001</v>
      </c>
      <c r="BC223" s="92">
        <v>0.13800000000000001</v>
      </c>
      <c r="BD223" s="92">
        <v>0.13400000000000001</v>
      </c>
      <c r="BE223" s="92">
        <f t="shared" si="90"/>
        <v>0</v>
      </c>
      <c r="BF223" s="92">
        <f t="shared" si="111"/>
        <v>0</v>
      </c>
    </row>
    <row r="224" spans="1:58" x14ac:dyDescent="0.35">
      <c r="A224" s="26"/>
      <c r="B224" s="76"/>
      <c r="C224" s="59"/>
      <c r="D224" s="468"/>
      <c r="E224" s="469"/>
      <c r="F224" s="237" t="str">
        <f ca="1">IFERROR(OFFSET(INDEX(INDIRECT(VLOOKUP($C224,Lighting_Type_Exist_lu,2,0)),MATCH(Lighting!$D224,INDIRECT(VLOOKUP($C224,Lighting_Type_Exist_lu,2,0)),0),1),0,2),"")</f>
        <v/>
      </c>
      <c r="G224" s="61" t="s">
        <v>84</v>
      </c>
      <c r="H224" s="74"/>
      <c r="I224" s="238" t="str">
        <f>IF(J224="","",VLOOKUP(J224,SKU!E:M,9,0))</f>
        <v/>
      </c>
      <c r="J224" s="64"/>
      <c r="K224" s="260" t="str">
        <f>IF(J224="","",VLOOKUP(J224,SKU!E:M,2,0))</f>
        <v/>
      </c>
      <c r="L224" s="239" t="str">
        <f>IF(J224="","",VLOOKUP(J224,SKU!E:M,6,0))</f>
        <v/>
      </c>
      <c r="M224" s="135" t="s">
        <v>84</v>
      </c>
      <c r="N224" s="28">
        <f t="shared" si="85"/>
        <v>0</v>
      </c>
      <c r="O224" s="20">
        <f t="shared" si="86"/>
        <v>0</v>
      </c>
      <c r="P224" s="71">
        <f t="shared" ca="1" si="91"/>
        <v>0</v>
      </c>
      <c r="Q224" s="71">
        <f>IFERROR((($H224*$L224*$N224)-($H224*$L224*$O224))/1000,0)*(1-EXACT(M224,Lookups!$A$62))*(1-EXACT(M224,Lookups!$A$63))</f>
        <v>0</v>
      </c>
      <c r="R224" s="71">
        <f t="shared" ca="1" si="92"/>
        <v>0</v>
      </c>
      <c r="S224" s="71">
        <f t="shared" ca="1" si="93"/>
        <v>0</v>
      </c>
      <c r="T224" s="71">
        <f t="shared" si="94"/>
        <v>0</v>
      </c>
      <c r="U224" s="356">
        <f t="shared" ca="1" si="95"/>
        <v>0</v>
      </c>
      <c r="V224" s="356">
        <f t="shared" ca="1" si="96"/>
        <v>0</v>
      </c>
      <c r="W224" s="356">
        <f t="shared" si="97"/>
        <v>0</v>
      </c>
      <c r="X224" s="356">
        <f t="shared" si="98"/>
        <v>0</v>
      </c>
      <c r="Y224" s="72">
        <f>IF(AV224&gt;0,"NEEDED",IFERROR(IF('Project Summary'!$C$11="NH",(VLOOKUP(AH224,Lighting_All,6,0)+AO224),(VLOOKUP(AH224,Lighting_All,4,0)+AO224)),0)*H224)</f>
        <v>0</v>
      </c>
      <c r="Z224" s="261" t="str">
        <f t="shared" ca="1" si="99"/>
        <v/>
      </c>
      <c r="AA224" s="73">
        <f t="shared" ca="1" si="84"/>
        <v>0</v>
      </c>
      <c r="AC224" s="28" t="str">
        <f ca="1">IFERROR(OFFSET(INDEX(INDIRECT(VLOOKUP($C224,Lighting_Type_Exist_lu,2,0)),MATCH(Lighting!$D224,INDIRECT(VLOOKUP($C224,Lighting_Type_Exist_lu,2,0)),0),1),0,1),"")</f>
        <v/>
      </c>
      <c r="AD224" s="7" t="str">
        <f ca="1">IFERROR(OFFSET(INDEX(INDIRECT(VLOOKUP($C224,Lighting_Type_Exist_lu,2,0)),MATCH(Lighting!$D224,INDIRECT(VLOOKUP($C224,Lighting_Type_Exist_lu,2,0)),0),1),0,3),"")</f>
        <v/>
      </c>
      <c r="AE224" s="40" t="str">
        <f ca="1">IFERROR(OFFSET(INDEX(INDIRECT(VLOOKUP($C224,Lighting_Type_Exist_lu,2,0)),MATCH(Lighting!$D224,INDIRECT(VLOOKUP($C224,Lighting_Type_Exist_lu,2,0)),0),1),0,4),"")</f>
        <v/>
      </c>
      <c r="AF224" s="262">
        <f t="shared" ca="1" si="100"/>
        <v>0</v>
      </c>
      <c r="AH224" s="263" t="str">
        <f>IF(J224="","",VLOOKUP(J224,SKU!E:M,3,0))</f>
        <v/>
      </c>
      <c r="AI224" s="263">
        <f>_xlfn.IFNA(IF('Project Summary'!$C$11="NH",VLOOKUP(AH224,Lighting_All,5,0),VLOOKUP(AH224,Lighting_All,3,0)),"")</f>
        <v>0</v>
      </c>
      <c r="AJ224" s="264" t="str">
        <f t="shared" si="87"/>
        <v>NA</v>
      </c>
      <c r="AK224" s="265">
        <f>IFERROR(VLOOKUP(J224,SKU!E:L,7,),0)</f>
        <v>0</v>
      </c>
      <c r="AL224" s="92" t="str">
        <f>IFERROR(IF(J224="","",(VLOOKUP(AH224,Lookups!A:G,7,0)*H224)),"")</f>
        <v/>
      </c>
      <c r="AM224" s="92">
        <f t="shared" ca="1" si="101"/>
        <v>0</v>
      </c>
      <c r="AN224" s="92">
        <f t="shared" ca="1" si="102"/>
        <v>0</v>
      </c>
      <c r="AO224" s="92">
        <f>(1-EXACT(G224,M224))*IFERROR(IF('Project Summary'!$C$11="NH",VLOOKUP(M224,Lighting_All,6,0),VLOOKUP(M224,Lighting_All,4,0)),0)*(Q224&gt;0)*(1-EXACT(M224,Lookups!$A$62))*(1-EXACT(M224,Lookups!$A$63))</f>
        <v>0</v>
      </c>
      <c r="AP224" s="92">
        <f t="shared" si="88"/>
        <v>0</v>
      </c>
      <c r="AQ224" s="92" t="str">
        <f t="shared" ca="1" si="103"/>
        <v/>
      </c>
      <c r="AR224" s="92" t="str">
        <f ca="1">_xlfn.IFNA(VLOOKUP(AQ224,Recycling!$S$10:$T$35,2,0),"")</f>
        <v/>
      </c>
      <c r="AS224" s="266">
        <f t="shared" si="104"/>
        <v>0</v>
      </c>
      <c r="AT224" s="92">
        <f t="shared" si="105"/>
        <v>0</v>
      </c>
      <c r="AU224" s="92">
        <f>EXACT(G224,"None")*OR(EXACT(M224,Lookups!$A$62),EXACT(M224,Lookups!$A$63))</f>
        <v>0</v>
      </c>
      <c r="AV224" s="267">
        <f t="shared" si="106"/>
        <v>0</v>
      </c>
      <c r="AW224" s="267">
        <f>IFERROR(VLOOKUP(AH224,Lookups!A:B,2,0),0)</f>
        <v>0</v>
      </c>
      <c r="AX224" s="267">
        <f t="shared" si="107"/>
        <v>0</v>
      </c>
      <c r="AY224" s="92">
        <f t="shared" ca="1" si="108"/>
        <v>0</v>
      </c>
      <c r="AZ224" s="92">
        <f t="shared" si="89"/>
        <v>0</v>
      </c>
      <c r="BA224" s="92">
        <f t="shared" si="109"/>
        <v>0.504</v>
      </c>
      <c r="BB224" s="92">
        <f t="shared" si="110"/>
        <v>0.38900000000000001</v>
      </c>
      <c r="BC224" s="92">
        <v>0.13800000000000001</v>
      </c>
      <c r="BD224" s="92">
        <v>0.13400000000000001</v>
      </c>
      <c r="BE224" s="92">
        <f t="shared" si="90"/>
        <v>0</v>
      </c>
      <c r="BF224" s="92">
        <f t="shared" si="111"/>
        <v>0</v>
      </c>
    </row>
    <row r="225" spans="1:58" x14ac:dyDescent="0.35">
      <c r="A225" s="26"/>
      <c r="B225" s="76"/>
      <c r="C225" s="59"/>
      <c r="D225" s="468"/>
      <c r="E225" s="469"/>
      <c r="F225" s="237" t="str">
        <f ca="1">IFERROR(OFFSET(INDEX(INDIRECT(VLOOKUP($C225,Lighting_Type_Exist_lu,2,0)),MATCH(Lighting!$D225,INDIRECT(VLOOKUP($C225,Lighting_Type_Exist_lu,2,0)),0),1),0,2),"")</f>
        <v/>
      </c>
      <c r="G225" s="61" t="s">
        <v>84</v>
      </c>
      <c r="H225" s="74"/>
      <c r="I225" s="238" t="str">
        <f>IF(J225="","",VLOOKUP(J225,SKU!E:M,9,0))</f>
        <v/>
      </c>
      <c r="J225" s="64"/>
      <c r="K225" s="260" t="str">
        <f>IF(J225="","",VLOOKUP(J225,SKU!E:M,2,0))</f>
        <v/>
      </c>
      <c r="L225" s="239" t="str">
        <f>IF(J225="","",VLOOKUP(J225,SKU!E:M,6,0))</f>
        <v/>
      </c>
      <c r="M225" s="135" t="s">
        <v>84</v>
      </c>
      <c r="N225" s="28">
        <f t="shared" si="85"/>
        <v>0</v>
      </c>
      <c r="O225" s="20">
        <f t="shared" si="86"/>
        <v>0</v>
      </c>
      <c r="P225" s="71">
        <f t="shared" ca="1" si="91"/>
        <v>0</v>
      </c>
      <c r="Q225" s="71">
        <f>IFERROR((($H225*$L225*$N225)-($H225*$L225*$O225))/1000,0)*(1-EXACT(M225,Lookups!$A$62))*(1-EXACT(M225,Lookups!$A$63))</f>
        <v>0</v>
      </c>
      <c r="R225" s="71">
        <f t="shared" ca="1" si="92"/>
        <v>0</v>
      </c>
      <c r="S225" s="71">
        <f t="shared" ca="1" si="93"/>
        <v>0</v>
      </c>
      <c r="T225" s="71">
        <f t="shared" si="94"/>
        <v>0</v>
      </c>
      <c r="U225" s="356">
        <f t="shared" ca="1" si="95"/>
        <v>0</v>
      </c>
      <c r="V225" s="356">
        <f t="shared" ca="1" si="96"/>
        <v>0</v>
      </c>
      <c r="W225" s="356">
        <f t="shared" si="97"/>
        <v>0</v>
      </c>
      <c r="X225" s="356">
        <f t="shared" si="98"/>
        <v>0</v>
      </c>
      <c r="Y225" s="72">
        <f>IF(AV225&gt;0,"NEEDED",IFERROR(IF('Project Summary'!$C$11="NH",(VLOOKUP(AH225,Lighting_All,6,0)+AO225),(VLOOKUP(AH225,Lighting_All,4,0)+AO225)),0)*H225)</f>
        <v>0</v>
      </c>
      <c r="Z225" s="261" t="str">
        <f t="shared" ca="1" si="99"/>
        <v/>
      </c>
      <c r="AA225" s="73">
        <f t="shared" ca="1" si="84"/>
        <v>0</v>
      </c>
      <c r="AC225" s="28" t="str">
        <f ca="1">IFERROR(OFFSET(INDEX(INDIRECT(VLOOKUP($C225,Lighting_Type_Exist_lu,2,0)),MATCH(Lighting!$D225,INDIRECT(VLOOKUP($C225,Lighting_Type_Exist_lu,2,0)),0),1),0,1),"")</f>
        <v/>
      </c>
      <c r="AD225" s="7" t="str">
        <f ca="1">IFERROR(OFFSET(INDEX(INDIRECT(VLOOKUP($C225,Lighting_Type_Exist_lu,2,0)),MATCH(Lighting!$D225,INDIRECT(VLOOKUP($C225,Lighting_Type_Exist_lu,2,0)),0),1),0,3),"")</f>
        <v/>
      </c>
      <c r="AE225" s="40" t="str">
        <f ca="1">IFERROR(OFFSET(INDEX(INDIRECT(VLOOKUP($C225,Lighting_Type_Exist_lu,2,0)),MATCH(Lighting!$D225,INDIRECT(VLOOKUP($C225,Lighting_Type_Exist_lu,2,0)),0),1),0,4),"")</f>
        <v/>
      </c>
      <c r="AF225" s="262">
        <f t="shared" ca="1" si="100"/>
        <v>0</v>
      </c>
      <c r="AH225" s="263" t="str">
        <f>IF(J225="","",VLOOKUP(J225,SKU!E:M,3,0))</f>
        <v/>
      </c>
      <c r="AI225" s="263">
        <f>_xlfn.IFNA(IF('Project Summary'!$C$11="NH",VLOOKUP(AH225,Lighting_All,5,0),VLOOKUP(AH225,Lighting_All,3,0)),"")</f>
        <v>0</v>
      </c>
      <c r="AJ225" s="264" t="str">
        <f t="shared" si="87"/>
        <v>NA</v>
      </c>
      <c r="AK225" s="265">
        <f>IFERROR(VLOOKUP(J225,SKU!E:L,7,),0)</f>
        <v>0</v>
      </c>
      <c r="AL225" s="92" t="str">
        <f>IFERROR(IF(J225="","",(VLOOKUP(AH225,Lookups!A:G,7,0)*H225)),"")</f>
        <v/>
      </c>
      <c r="AM225" s="92">
        <f t="shared" ca="1" si="101"/>
        <v>0</v>
      </c>
      <c r="AN225" s="92">
        <f t="shared" ca="1" si="102"/>
        <v>0</v>
      </c>
      <c r="AO225" s="92">
        <f>(1-EXACT(G225,M225))*IFERROR(IF('Project Summary'!$C$11="NH",VLOOKUP(M225,Lighting_All,6,0),VLOOKUP(M225,Lighting_All,4,0)),0)*(Q225&gt;0)*(1-EXACT(M225,Lookups!$A$62))*(1-EXACT(M225,Lookups!$A$63))</f>
        <v>0</v>
      </c>
      <c r="AP225" s="92">
        <f t="shared" si="88"/>
        <v>0</v>
      </c>
      <c r="AQ225" s="92" t="str">
        <f t="shared" ca="1" si="103"/>
        <v/>
      </c>
      <c r="AR225" s="92" t="str">
        <f ca="1">_xlfn.IFNA(VLOOKUP(AQ225,Recycling!$S$10:$T$35,2,0),"")</f>
        <v/>
      </c>
      <c r="AS225" s="266">
        <f t="shared" si="104"/>
        <v>0</v>
      </c>
      <c r="AT225" s="92">
        <f t="shared" si="105"/>
        <v>0</v>
      </c>
      <c r="AU225" s="92">
        <f>EXACT(G225,"None")*OR(EXACT(M225,Lookups!$A$62),EXACT(M225,Lookups!$A$63))</f>
        <v>0</v>
      </c>
      <c r="AV225" s="267">
        <f t="shared" si="106"/>
        <v>0</v>
      </c>
      <c r="AW225" s="267">
        <f>IFERROR(VLOOKUP(AH225,Lookups!A:B,2,0),0)</f>
        <v>0</v>
      </c>
      <c r="AX225" s="267">
        <f t="shared" si="107"/>
        <v>0</v>
      </c>
      <c r="AY225" s="92">
        <f t="shared" ca="1" si="108"/>
        <v>0</v>
      </c>
      <c r="AZ225" s="92">
        <f t="shared" si="89"/>
        <v>0</v>
      </c>
      <c r="BA225" s="92">
        <f t="shared" si="109"/>
        <v>0.504</v>
      </c>
      <c r="BB225" s="92">
        <f t="shared" si="110"/>
        <v>0.38900000000000001</v>
      </c>
      <c r="BC225" s="92">
        <v>0.13800000000000001</v>
      </c>
      <c r="BD225" s="92">
        <v>0.13400000000000001</v>
      </c>
      <c r="BE225" s="92">
        <f t="shared" si="90"/>
        <v>0</v>
      </c>
      <c r="BF225" s="92">
        <f t="shared" si="111"/>
        <v>0</v>
      </c>
    </row>
    <row r="226" spans="1:58" x14ac:dyDescent="0.35">
      <c r="A226" s="26"/>
      <c r="B226" s="76"/>
      <c r="C226" s="59"/>
      <c r="D226" s="468"/>
      <c r="E226" s="469"/>
      <c r="F226" s="237" t="str">
        <f ca="1">IFERROR(OFFSET(INDEX(INDIRECT(VLOOKUP($C226,Lighting_Type_Exist_lu,2,0)),MATCH(Lighting!$D226,INDIRECT(VLOOKUP($C226,Lighting_Type_Exist_lu,2,0)),0),1),0,2),"")</f>
        <v/>
      </c>
      <c r="G226" s="61" t="s">
        <v>84</v>
      </c>
      <c r="H226" s="74"/>
      <c r="I226" s="238" t="str">
        <f>IF(J226="","",VLOOKUP(J226,SKU!E:M,9,0))</f>
        <v/>
      </c>
      <c r="J226" s="64"/>
      <c r="K226" s="260" t="str">
        <f>IF(J226="","",VLOOKUP(J226,SKU!E:M,2,0))</f>
        <v/>
      </c>
      <c r="L226" s="239" t="str">
        <f>IF(J226="","",VLOOKUP(J226,SKU!E:M,6,0))</f>
        <v/>
      </c>
      <c r="M226" s="135" t="s">
        <v>84</v>
      </c>
      <c r="N226" s="28">
        <f t="shared" si="85"/>
        <v>0</v>
      </c>
      <c r="O226" s="20">
        <f t="shared" si="86"/>
        <v>0</v>
      </c>
      <c r="P226" s="71">
        <f t="shared" ca="1" si="91"/>
        <v>0</v>
      </c>
      <c r="Q226" s="71">
        <f>IFERROR((($H226*$L226*$N226)-($H226*$L226*$O226))/1000,0)*(1-EXACT(M226,Lookups!$A$62))*(1-EXACT(M226,Lookups!$A$63))</f>
        <v>0</v>
      </c>
      <c r="R226" s="71">
        <f t="shared" ca="1" si="92"/>
        <v>0</v>
      </c>
      <c r="S226" s="71">
        <f t="shared" ca="1" si="93"/>
        <v>0</v>
      </c>
      <c r="T226" s="71">
        <f t="shared" si="94"/>
        <v>0</v>
      </c>
      <c r="U226" s="356">
        <f t="shared" ca="1" si="95"/>
        <v>0</v>
      </c>
      <c r="V226" s="356">
        <f t="shared" ca="1" si="96"/>
        <v>0</v>
      </c>
      <c r="W226" s="356">
        <f t="shared" si="97"/>
        <v>0</v>
      </c>
      <c r="X226" s="356">
        <f t="shared" si="98"/>
        <v>0</v>
      </c>
      <c r="Y226" s="72">
        <f>IF(AV226&gt;0,"NEEDED",IFERROR(IF('Project Summary'!$C$11="NH",(VLOOKUP(AH226,Lighting_All,6,0)+AO226),(VLOOKUP(AH226,Lighting_All,4,0)+AO226)),0)*H226)</f>
        <v>0</v>
      </c>
      <c r="Z226" s="261" t="str">
        <f t="shared" ca="1" si="99"/>
        <v/>
      </c>
      <c r="AA226" s="73">
        <f t="shared" ca="1" si="84"/>
        <v>0</v>
      </c>
      <c r="AC226" s="28" t="str">
        <f ca="1">IFERROR(OFFSET(INDEX(INDIRECT(VLOOKUP($C226,Lighting_Type_Exist_lu,2,0)),MATCH(Lighting!$D226,INDIRECT(VLOOKUP($C226,Lighting_Type_Exist_lu,2,0)),0),1),0,1),"")</f>
        <v/>
      </c>
      <c r="AD226" s="7" t="str">
        <f ca="1">IFERROR(OFFSET(INDEX(INDIRECT(VLOOKUP($C226,Lighting_Type_Exist_lu,2,0)),MATCH(Lighting!$D226,INDIRECT(VLOOKUP($C226,Lighting_Type_Exist_lu,2,0)),0),1),0,3),"")</f>
        <v/>
      </c>
      <c r="AE226" s="40" t="str">
        <f ca="1">IFERROR(OFFSET(INDEX(INDIRECT(VLOOKUP($C226,Lighting_Type_Exist_lu,2,0)),MATCH(Lighting!$D226,INDIRECT(VLOOKUP($C226,Lighting_Type_Exist_lu,2,0)),0),1),0,4),"")</f>
        <v/>
      </c>
      <c r="AF226" s="262">
        <f t="shared" ca="1" si="100"/>
        <v>0</v>
      </c>
      <c r="AH226" s="263" t="str">
        <f>IF(J226="","",VLOOKUP(J226,SKU!E:M,3,0))</f>
        <v/>
      </c>
      <c r="AI226" s="263">
        <f>_xlfn.IFNA(IF('Project Summary'!$C$11="NH",VLOOKUP(AH226,Lighting_All,5,0),VLOOKUP(AH226,Lighting_All,3,0)),"")</f>
        <v>0</v>
      </c>
      <c r="AJ226" s="264" t="str">
        <f t="shared" si="87"/>
        <v>NA</v>
      </c>
      <c r="AK226" s="265">
        <f>IFERROR(VLOOKUP(J226,SKU!E:L,7,),0)</f>
        <v>0</v>
      </c>
      <c r="AL226" s="92" t="str">
        <f>IFERROR(IF(J226="","",(VLOOKUP(AH226,Lookups!A:G,7,0)*H226)),"")</f>
        <v/>
      </c>
      <c r="AM226" s="92">
        <f t="shared" ca="1" si="101"/>
        <v>0</v>
      </c>
      <c r="AN226" s="92">
        <f t="shared" ca="1" si="102"/>
        <v>0</v>
      </c>
      <c r="AO226" s="92">
        <f>(1-EXACT(G226,M226))*IFERROR(IF('Project Summary'!$C$11="NH",VLOOKUP(M226,Lighting_All,6,0),VLOOKUP(M226,Lighting_All,4,0)),0)*(Q226&gt;0)*(1-EXACT(M226,Lookups!$A$62))*(1-EXACT(M226,Lookups!$A$63))</f>
        <v>0</v>
      </c>
      <c r="AP226" s="92">
        <f t="shared" si="88"/>
        <v>0</v>
      </c>
      <c r="AQ226" s="92" t="str">
        <f t="shared" ca="1" si="103"/>
        <v/>
      </c>
      <c r="AR226" s="92" t="str">
        <f ca="1">_xlfn.IFNA(VLOOKUP(AQ226,Recycling!$S$10:$T$35,2,0),"")</f>
        <v/>
      </c>
      <c r="AS226" s="266">
        <f t="shared" si="104"/>
        <v>0</v>
      </c>
      <c r="AT226" s="92">
        <f t="shared" si="105"/>
        <v>0</v>
      </c>
      <c r="AU226" s="92">
        <f>EXACT(G226,"None")*OR(EXACT(M226,Lookups!$A$62),EXACT(M226,Lookups!$A$63))</f>
        <v>0</v>
      </c>
      <c r="AV226" s="267">
        <f t="shared" si="106"/>
        <v>0</v>
      </c>
      <c r="AW226" s="267">
        <f>IFERROR(VLOOKUP(AH226,Lookups!A:B,2,0),0)</f>
        <v>0</v>
      </c>
      <c r="AX226" s="267">
        <f t="shared" si="107"/>
        <v>0</v>
      </c>
      <c r="AY226" s="92">
        <f t="shared" ca="1" si="108"/>
        <v>0</v>
      </c>
      <c r="AZ226" s="92">
        <f t="shared" si="89"/>
        <v>0</v>
      </c>
      <c r="BA226" s="92">
        <f t="shared" si="109"/>
        <v>0.504</v>
      </c>
      <c r="BB226" s="92">
        <f t="shared" si="110"/>
        <v>0.38900000000000001</v>
      </c>
      <c r="BC226" s="92">
        <v>0.13800000000000001</v>
      </c>
      <c r="BD226" s="92">
        <v>0.13400000000000001</v>
      </c>
      <c r="BE226" s="92">
        <f t="shared" si="90"/>
        <v>0</v>
      </c>
      <c r="BF226" s="92">
        <f t="shared" si="111"/>
        <v>0</v>
      </c>
    </row>
    <row r="227" spans="1:58" x14ac:dyDescent="0.35">
      <c r="A227" s="26"/>
      <c r="B227" s="76"/>
      <c r="C227" s="59"/>
      <c r="D227" s="468"/>
      <c r="E227" s="469"/>
      <c r="F227" s="237" t="str">
        <f ca="1">IFERROR(OFFSET(INDEX(INDIRECT(VLOOKUP($C227,Lighting_Type_Exist_lu,2,0)),MATCH(Lighting!$D227,INDIRECT(VLOOKUP($C227,Lighting_Type_Exist_lu,2,0)),0),1),0,2),"")</f>
        <v/>
      </c>
      <c r="G227" s="61" t="s">
        <v>84</v>
      </c>
      <c r="H227" s="74"/>
      <c r="I227" s="238" t="str">
        <f>IF(J227="","",VLOOKUP(J227,SKU!E:M,9,0))</f>
        <v/>
      </c>
      <c r="J227" s="64"/>
      <c r="K227" s="260" t="str">
        <f>IF(J227="","",VLOOKUP(J227,SKU!E:M,2,0))</f>
        <v/>
      </c>
      <c r="L227" s="239" t="str">
        <f>IF(J227="","",VLOOKUP(J227,SKU!E:M,6,0))</f>
        <v/>
      </c>
      <c r="M227" s="135" t="s">
        <v>84</v>
      </c>
      <c r="N227" s="28">
        <f t="shared" si="85"/>
        <v>0</v>
      </c>
      <c r="O227" s="20">
        <f t="shared" si="86"/>
        <v>0</v>
      </c>
      <c r="P227" s="71">
        <f t="shared" ca="1" si="91"/>
        <v>0</v>
      </c>
      <c r="Q227" s="71">
        <f>IFERROR((($H227*$L227*$N227)-($H227*$L227*$O227))/1000,0)*(1-EXACT(M227,Lookups!$A$62))*(1-EXACT(M227,Lookups!$A$63))</f>
        <v>0</v>
      </c>
      <c r="R227" s="71">
        <f t="shared" ca="1" si="92"/>
        <v>0</v>
      </c>
      <c r="S227" s="71">
        <f t="shared" ca="1" si="93"/>
        <v>0</v>
      </c>
      <c r="T227" s="71">
        <f t="shared" si="94"/>
        <v>0</v>
      </c>
      <c r="U227" s="356">
        <f t="shared" ca="1" si="95"/>
        <v>0</v>
      </c>
      <c r="V227" s="356">
        <f t="shared" ca="1" si="96"/>
        <v>0</v>
      </c>
      <c r="W227" s="356">
        <f t="shared" si="97"/>
        <v>0</v>
      </c>
      <c r="X227" s="356">
        <f t="shared" si="98"/>
        <v>0</v>
      </c>
      <c r="Y227" s="72">
        <f>IF(AV227&gt;0,"NEEDED",IFERROR(IF('Project Summary'!$C$11="NH",(VLOOKUP(AH227,Lighting_All,6,0)+AO227),(VLOOKUP(AH227,Lighting_All,4,0)+AO227)),0)*H227)</f>
        <v>0</v>
      </c>
      <c r="Z227" s="261" t="str">
        <f t="shared" ca="1" si="99"/>
        <v/>
      </c>
      <c r="AA227" s="73">
        <f t="shared" ca="1" si="84"/>
        <v>0</v>
      </c>
      <c r="AC227" s="28" t="str">
        <f ca="1">IFERROR(OFFSET(INDEX(INDIRECT(VLOOKUP($C227,Lighting_Type_Exist_lu,2,0)),MATCH(Lighting!$D227,INDIRECT(VLOOKUP($C227,Lighting_Type_Exist_lu,2,0)),0),1),0,1),"")</f>
        <v/>
      </c>
      <c r="AD227" s="7" t="str">
        <f ca="1">IFERROR(OFFSET(INDEX(INDIRECT(VLOOKUP($C227,Lighting_Type_Exist_lu,2,0)),MATCH(Lighting!$D227,INDIRECT(VLOOKUP($C227,Lighting_Type_Exist_lu,2,0)),0),1),0,3),"")</f>
        <v/>
      </c>
      <c r="AE227" s="40" t="str">
        <f ca="1">IFERROR(OFFSET(INDEX(INDIRECT(VLOOKUP($C227,Lighting_Type_Exist_lu,2,0)),MATCH(Lighting!$D227,INDIRECT(VLOOKUP($C227,Lighting_Type_Exist_lu,2,0)),0),1),0,4),"")</f>
        <v/>
      </c>
      <c r="AF227" s="262">
        <f t="shared" ca="1" si="100"/>
        <v>0</v>
      </c>
      <c r="AH227" s="263" t="str">
        <f>IF(J227="","",VLOOKUP(J227,SKU!E:M,3,0))</f>
        <v/>
      </c>
      <c r="AI227" s="263">
        <f>_xlfn.IFNA(IF('Project Summary'!$C$11="NH",VLOOKUP(AH227,Lighting_All,5,0),VLOOKUP(AH227,Lighting_All,3,0)),"")</f>
        <v>0</v>
      </c>
      <c r="AJ227" s="264" t="str">
        <f t="shared" si="87"/>
        <v>NA</v>
      </c>
      <c r="AK227" s="265">
        <f>IFERROR(VLOOKUP(J227,SKU!E:L,7,),0)</f>
        <v>0</v>
      </c>
      <c r="AL227" s="92" t="str">
        <f>IFERROR(IF(J227="","",(VLOOKUP(AH227,Lookups!A:G,7,0)*H227)),"")</f>
        <v/>
      </c>
      <c r="AM227" s="92">
        <f t="shared" ca="1" si="101"/>
        <v>0</v>
      </c>
      <c r="AN227" s="92">
        <f t="shared" ca="1" si="102"/>
        <v>0</v>
      </c>
      <c r="AO227" s="92">
        <f>(1-EXACT(G227,M227))*IFERROR(IF('Project Summary'!$C$11="NH",VLOOKUP(M227,Lighting_All,6,0),VLOOKUP(M227,Lighting_All,4,0)),0)*(Q227&gt;0)*(1-EXACT(M227,Lookups!$A$62))*(1-EXACT(M227,Lookups!$A$63))</f>
        <v>0</v>
      </c>
      <c r="AP227" s="92">
        <f t="shared" si="88"/>
        <v>0</v>
      </c>
      <c r="AQ227" s="92" t="str">
        <f t="shared" ca="1" si="103"/>
        <v/>
      </c>
      <c r="AR227" s="92" t="str">
        <f ca="1">_xlfn.IFNA(VLOOKUP(AQ227,Recycling!$S$10:$T$35,2,0),"")</f>
        <v/>
      </c>
      <c r="AS227" s="266">
        <f t="shared" si="104"/>
        <v>0</v>
      </c>
      <c r="AT227" s="92">
        <f t="shared" si="105"/>
        <v>0</v>
      </c>
      <c r="AU227" s="92">
        <f>EXACT(G227,"None")*OR(EXACT(M227,Lookups!$A$62),EXACT(M227,Lookups!$A$63))</f>
        <v>0</v>
      </c>
      <c r="AV227" s="267">
        <f t="shared" si="106"/>
        <v>0</v>
      </c>
      <c r="AW227" s="267">
        <f>IFERROR(VLOOKUP(AH227,Lookups!A:B,2,0),0)</f>
        <v>0</v>
      </c>
      <c r="AX227" s="267">
        <f t="shared" si="107"/>
        <v>0</v>
      </c>
      <c r="AY227" s="92">
        <f t="shared" ca="1" si="108"/>
        <v>0</v>
      </c>
      <c r="AZ227" s="92">
        <f t="shared" si="89"/>
        <v>0</v>
      </c>
      <c r="BA227" s="92">
        <f t="shared" si="109"/>
        <v>0.504</v>
      </c>
      <c r="BB227" s="92">
        <f t="shared" si="110"/>
        <v>0.38900000000000001</v>
      </c>
      <c r="BC227" s="92">
        <v>0.13800000000000001</v>
      </c>
      <c r="BD227" s="92">
        <v>0.13400000000000001</v>
      </c>
      <c r="BE227" s="92">
        <f t="shared" si="90"/>
        <v>0</v>
      </c>
      <c r="BF227" s="92">
        <f t="shared" si="111"/>
        <v>0</v>
      </c>
    </row>
    <row r="228" spans="1:58" x14ac:dyDescent="0.35">
      <c r="A228" s="26"/>
      <c r="B228" s="76"/>
      <c r="C228" s="59"/>
      <c r="D228" s="468"/>
      <c r="E228" s="469"/>
      <c r="F228" s="237" t="str">
        <f ca="1">IFERROR(OFFSET(INDEX(INDIRECT(VLOOKUP($C228,Lighting_Type_Exist_lu,2,0)),MATCH(Lighting!$D228,INDIRECT(VLOOKUP($C228,Lighting_Type_Exist_lu,2,0)),0),1),0,2),"")</f>
        <v/>
      </c>
      <c r="G228" s="61" t="s">
        <v>84</v>
      </c>
      <c r="H228" s="74"/>
      <c r="I228" s="238" t="str">
        <f>IF(J228="","",VLOOKUP(J228,SKU!E:M,9,0))</f>
        <v/>
      </c>
      <c r="J228" s="64"/>
      <c r="K228" s="260" t="str">
        <f>IF(J228="","",VLOOKUP(J228,SKU!E:M,2,0))</f>
        <v/>
      </c>
      <c r="L228" s="239" t="str">
        <f>IF(J228="","",VLOOKUP(J228,SKU!E:M,6,0))</f>
        <v/>
      </c>
      <c r="M228" s="135" t="s">
        <v>84</v>
      </c>
      <c r="N228" s="28">
        <f t="shared" si="85"/>
        <v>0</v>
      </c>
      <c r="O228" s="20">
        <f t="shared" si="86"/>
        <v>0</v>
      </c>
      <c r="P228" s="71">
        <f t="shared" ca="1" si="91"/>
        <v>0</v>
      </c>
      <c r="Q228" s="71">
        <f>IFERROR((($H228*$L228*$N228)-($H228*$L228*$O228))/1000,0)*(1-EXACT(M228,Lookups!$A$62))*(1-EXACT(M228,Lookups!$A$63))</f>
        <v>0</v>
      </c>
      <c r="R228" s="71">
        <f t="shared" ca="1" si="92"/>
        <v>0</v>
      </c>
      <c r="S228" s="71">
        <f t="shared" ca="1" si="93"/>
        <v>0</v>
      </c>
      <c r="T228" s="71">
        <f t="shared" si="94"/>
        <v>0</v>
      </c>
      <c r="U228" s="356">
        <f t="shared" ca="1" si="95"/>
        <v>0</v>
      </c>
      <c r="V228" s="356">
        <f t="shared" ca="1" si="96"/>
        <v>0</v>
      </c>
      <c r="W228" s="356">
        <f t="shared" si="97"/>
        <v>0</v>
      </c>
      <c r="X228" s="356">
        <f t="shared" si="98"/>
        <v>0</v>
      </c>
      <c r="Y228" s="72">
        <f>IF(AV228&gt;0,"NEEDED",IFERROR(IF('Project Summary'!$C$11="NH",(VLOOKUP(AH228,Lighting_All,6,0)+AO228),(VLOOKUP(AH228,Lighting_All,4,0)+AO228)),0)*H228)</f>
        <v>0</v>
      </c>
      <c r="Z228" s="261" t="str">
        <f t="shared" ca="1" si="99"/>
        <v/>
      </c>
      <c r="AA228" s="73">
        <f t="shared" ca="1" si="84"/>
        <v>0</v>
      </c>
      <c r="AC228" s="28" t="str">
        <f ca="1">IFERROR(OFFSET(INDEX(INDIRECT(VLOOKUP($C228,Lighting_Type_Exist_lu,2,0)),MATCH(Lighting!$D228,INDIRECT(VLOOKUP($C228,Lighting_Type_Exist_lu,2,0)),0),1),0,1),"")</f>
        <v/>
      </c>
      <c r="AD228" s="7" t="str">
        <f ca="1">IFERROR(OFFSET(INDEX(INDIRECT(VLOOKUP($C228,Lighting_Type_Exist_lu,2,0)),MATCH(Lighting!$D228,INDIRECT(VLOOKUP($C228,Lighting_Type_Exist_lu,2,0)),0),1),0,3),"")</f>
        <v/>
      </c>
      <c r="AE228" s="40" t="str">
        <f ca="1">IFERROR(OFFSET(INDEX(INDIRECT(VLOOKUP($C228,Lighting_Type_Exist_lu,2,0)),MATCH(Lighting!$D228,INDIRECT(VLOOKUP($C228,Lighting_Type_Exist_lu,2,0)),0),1),0,4),"")</f>
        <v/>
      </c>
      <c r="AF228" s="262">
        <f t="shared" ca="1" si="100"/>
        <v>0</v>
      </c>
      <c r="AH228" s="263" t="str">
        <f>IF(J228="","",VLOOKUP(J228,SKU!E:M,3,0))</f>
        <v/>
      </c>
      <c r="AI228" s="263">
        <f>_xlfn.IFNA(IF('Project Summary'!$C$11="NH",VLOOKUP(AH228,Lighting_All,5,0),VLOOKUP(AH228,Lighting_All,3,0)),"")</f>
        <v>0</v>
      </c>
      <c r="AJ228" s="264" t="str">
        <f t="shared" si="87"/>
        <v>NA</v>
      </c>
      <c r="AK228" s="265">
        <f>IFERROR(VLOOKUP(J228,SKU!E:L,7,),0)</f>
        <v>0</v>
      </c>
      <c r="AL228" s="92" t="str">
        <f>IFERROR(IF(J228="","",(VLOOKUP(AH228,Lookups!A:G,7,0)*H228)),"")</f>
        <v/>
      </c>
      <c r="AM228" s="92">
        <f t="shared" ca="1" si="101"/>
        <v>0</v>
      </c>
      <c r="AN228" s="92">
        <f t="shared" ca="1" si="102"/>
        <v>0</v>
      </c>
      <c r="AO228" s="92">
        <f>(1-EXACT(G228,M228))*IFERROR(IF('Project Summary'!$C$11="NH",VLOOKUP(M228,Lighting_All,6,0),VLOOKUP(M228,Lighting_All,4,0)),0)*(Q228&gt;0)*(1-EXACT(M228,Lookups!$A$62))*(1-EXACT(M228,Lookups!$A$63))</f>
        <v>0</v>
      </c>
      <c r="AP228" s="92">
        <f t="shared" si="88"/>
        <v>0</v>
      </c>
      <c r="AQ228" s="92" t="str">
        <f t="shared" ca="1" si="103"/>
        <v/>
      </c>
      <c r="AR228" s="92" t="str">
        <f ca="1">_xlfn.IFNA(VLOOKUP(AQ228,Recycling!$S$10:$T$35,2,0),"")</f>
        <v/>
      </c>
      <c r="AS228" s="266">
        <f t="shared" si="104"/>
        <v>0</v>
      </c>
      <c r="AT228" s="92">
        <f t="shared" si="105"/>
        <v>0</v>
      </c>
      <c r="AU228" s="92">
        <f>EXACT(G228,"None")*OR(EXACT(M228,Lookups!$A$62),EXACT(M228,Lookups!$A$63))</f>
        <v>0</v>
      </c>
      <c r="AV228" s="267">
        <f t="shared" si="106"/>
        <v>0</v>
      </c>
      <c r="AW228" s="267">
        <f>IFERROR(VLOOKUP(AH228,Lookups!A:B,2,0),0)</f>
        <v>0</v>
      </c>
      <c r="AX228" s="267">
        <f t="shared" si="107"/>
        <v>0</v>
      </c>
      <c r="AY228" s="92">
        <f t="shared" ca="1" si="108"/>
        <v>0</v>
      </c>
      <c r="AZ228" s="92">
        <f t="shared" si="89"/>
        <v>0</v>
      </c>
      <c r="BA228" s="92">
        <f t="shared" si="109"/>
        <v>0.504</v>
      </c>
      <c r="BB228" s="92">
        <f t="shared" si="110"/>
        <v>0.38900000000000001</v>
      </c>
      <c r="BC228" s="92">
        <v>0.13800000000000001</v>
      </c>
      <c r="BD228" s="92">
        <v>0.13400000000000001</v>
      </c>
      <c r="BE228" s="92">
        <f t="shared" si="90"/>
        <v>0</v>
      </c>
      <c r="BF228" s="92">
        <f t="shared" si="111"/>
        <v>0</v>
      </c>
    </row>
    <row r="229" spans="1:58" x14ac:dyDescent="0.35">
      <c r="A229" s="26"/>
      <c r="B229" s="76"/>
      <c r="C229" s="59"/>
      <c r="D229" s="468"/>
      <c r="E229" s="469"/>
      <c r="F229" s="237" t="str">
        <f ca="1">IFERROR(OFFSET(INDEX(INDIRECT(VLOOKUP($C229,Lighting_Type_Exist_lu,2,0)),MATCH(Lighting!$D229,INDIRECT(VLOOKUP($C229,Lighting_Type_Exist_lu,2,0)),0),1),0,2),"")</f>
        <v/>
      </c>
      <c r="G229" s="61" t="s">
        <v>84</v>
      </c>
      <c r="H229" s="74"/>
      <c r="I229" s="238" t="str">
        <f>IF(J229="","",VLOOKUP(J229,SKU!E:M,9,0))</f>
        <v/>
      </c>
      <c r="J229" s="64"/>
      <c r="K229" s="260" t="str">
        <f>IF(J229="","",VLOOKUP(J229,SKU!E:M,2,0))</f>
        <v/>
      </c>
      <c r="L229" s="239" t="str">
        <f>IF(J229="","",VLOOKUP(J229,SKU!E:M,6,0))</f>
        <v/>
      </c>
      <c r="M229" s="135" t="s">
        <v>84</v>
      </c>
      <c r="N229" s="28">
        <f t="shared" si="85"/>
        <v>0</v>
      </c>
      <c r="O229" s="20">
        <f t="shared" si="86"/>
        <v>0</v>
      </c>
      <c r="P229" s="71">
        <f t="shared" ca="1" si="91"/>
        <v>0</v>
      </c>
      <c r="Q229" s="71">
        <f>IFERROR((($H229*$L229*$N229)-($H229*$L229*$O229))/1000,0)*(1-EXACT(M229,Lookups!$A$62))*(1-EXACT(M229,Lookups!$A$63))</f>
        <v>0</v>
      </c>
      <c r="R229" s="71">
        <f t="shared" ca="1" si="92"/>
        <v>0</v>
      </c>
      <c r="S229" s="71">
        <f t="shared" ca="1" si="93"/>
        <v>0</v>
      </c>
      <c r="T229" s="71">
        <f t="shared" si="94"/>
        <v>0</v>
      </c>
      <c r="U229" s="356">
        <f t="shared" ca="1" si="95"/>
        <v>0</v>
      </c>
      <c r="V229" s="356">
        <f t="shared" ca="1" si="96"/>
        <v>0</v>
      </c>
      <c r="W229" s="356">
        <f t="shared" si="97"/>
        <v>0</v>
      </c>
      <c r="X229" s="356">
        <f t="shared" si="98"/>
        <v>0</v>
      </c>
      <c r="Y229" s="72">
        <f>IF(AV229&gt;0,"NEEDED",IFERROR(IF('Project Summary'!$C$11="NH",(VLOOKUP(AH229,Lighting_All,6,0)+AO229),(VLOOKUP(AH229,Lighting_All,4,0)+AO229)),0)*H229)</f>
        <v>0</v>
      </c>
      <c r="Z229" s="261" t="str">
        <f t="shared" ca="1" si="99"/>
        <v/>
      </c>
      <c r="AA229" s="73">
        <f t="shared" ca="1" si="84"/>
        <v>0</v>
      </c>
      <c r="AC229" s="28" t="str">
        <f ca="1">IFERROR(OFFSET(INDEX(INDIRECT(VLOOKUP($C229,Lighting_Type_Exist_lu,2,0)),MATCH(Lighting!$D229,INDIRECT(VLOOKUP($C229,Lighting_Type_Exist_lu,2,0)),0),1),0,1),"")</f>
        <v/>
      </c>
      <c r="AD229" s="7" t="str">
        <f ca="1">IFERROR(OFFSET(INDEX(INDIRECT(VLOOKUP($C229,Lighting_Type_Exist_lu,2,0)),MATCH(Lighting!$D229,INDIRECT(VLOOKUP($C229,Lighting_Type_Exist_lu,2,0)),0),1),0,3),"")</f>
        <v/>
      </c>
      <c r="AE229" s="40" t="str">
        <f ca="1">IFERROR(OFFSET(INDEX(INDIRECT(VLOOKUP($C229,Lighting_Type_Exist_lu,2,0)),MATCH(Lighting!$D229,INDIRECT(VLOOKUP($C229,Lighting_Type_Exist_lu,2,0)),0),1),0,4),"")</f>
        <v/>
      </c>
      <c r="AF229" s="262">
        <f t="shared" ca="1" si="100"/>
        <v>0</v>
      </c>
      <c r="AH229" s="263" t="str">
        <f>IF(J229="","",VLOOKUP(J229,SKU!E:M,3,0))</f>
        <v/>
      </c>
      <c r="AI229" s="263">
        <f>_xlfn.IFNA(IF('Project Summary'!$C$11="NH",VLOOKUP(AH229,Lighting_All,5,0),VLOOKUP(AH229,Lighting_All,3,0)),"")</f>
        <v>0</v>
      </c>
      <c r="AJ229" s="264" t="str">
        <f t="shared" si="87"/>
        <v>NA</v>
      </c>
      <c r="AK229" s="265">
        <f>IFERROR(VLOOKUP(J229,SKU!E:L,7,),0)</f>
        <v>0</v>
      </c>
      <c r="AL229" s="92" t="str">
        <f>IFERROR(IF(J229="","",(VLOOKUP(AH229,Lookups!A:G,7,0)*H229)),"")</f>
        <v/>
      </c>
      <c r="AM229" s="92">
        <f t="shared" ca="1" si="101"/>
        <v>0</v>
      </c>
      <c r="AN229" s="92">
        <f t="shared" ca="1" si="102"/>
        <v>0</v>
      </c>
      <c r="AO229" s="92">
        <f>(1-EXACT(G229,M229))*IFERROR(IF('Project Summary'!$C$11="NH",VLOOKUP(M229,Lighting_All,6,0),VLOOKUP(M229,Lighting_All,4,0)),0)*(Q229&gt;0)*(1-EXACT(M229,Lookups!$A$62))*(1-EXACT(M229,Lookups!$A$63))</f>
        <v>0</v>
      </c>
      <c r="AP229" s="92">
        <f t="shared" si="88"/>
        <v>0</v>
      </c>
      <c r="AQ229" s="92" t="str">
        <f t="shared" ca="1" si="103"/>
        <v/>
      </c>
      <c r="AR229" s="92" t="str">
        <f ca="1">_xlfn.IFNA(VLOOKUP(AQ229,Recycling!$S$10:$T$35,2,0),"")</f>
        <v/>
      </c>
      <c r="AS229" s="266">
        <f t="shared" si="104"/>
        <v>0</v>
      </c>
      <c r="AT229" s="92">
        <f t="shared" si="105"/>
        <v>0</v>
      </c>
      <c r="AU229" s="92">
        <f>EXACT(G229,"None")*OR(EXACT(M229,Lookups!$A$62),EXACT(M229,Lookups!$A$63))</f>
        <v>0</v>
      </c>
      <c r="AV229" s="267">
        <f t="shared" si="106"/>
        <v>0</v>
      </c>
      <c r="AW229" s="267">
        <f>IFERROR(VLOOKUP(AH229,Lookups!A:B,2,0),0)</f>
        <v>0</v>
      </c>
      <c r="AX229" s="267">
        <f t="shared" si="107"/>
        <v>0</v>
      </c>
      <c r="AY229" s="92">
        <f t="shared" ca="1" si="108"/>
        <v>0</v>
      </c>
      <c r="AZ229" s="92">
        <f t="shared" si="89"/>
        <v>0</v>
      </c>
      <c r="BA229" s="92">
        <f t="shared" si="109"/>
        <v>0.504</v>
      </c>
      <c r="BB229" s="92">
        <f t="shared" si="110"/>
        <v>0.38900000000000001</v>
      </c>
      <c r="BC229" s="92">
        <v>0.13800000000000001</v>
      </c>
      <c r="BD229" s="92">
        <v>0.13400000000000001</v>
      </c>
      <c r="BE229" s="92">
        <f t="shared" si="90"/>
        <v>0</v>
      </c>
      <c r="BF229" s="92">
        <f t="shared" si="111"/>
        <v>0</v>
      </c>
    </row>
    <row r="230" spans="1:58" x14ac:dyDescent="0.35">
      <c r="A230" s="26"/>
      <c r="B230" s="76"/>
      <c r="C230" s="59"/>
      <c r="D230" s="468"/>
      <c r="E230" s="469"/>
      <c r="F230" s="237" t="str">
        <f ca="1">IFERROR(OFFSET(INDEX(INDIRECT(VLOOKUP($C230,Lighting_Type_Exist_lu,2,0)),MATCH(Lighting!$D230,INDIRECT(VLOOKUP($C230,Lighting_Type_Exist_lu,2,0)),0),1),0,2),"")</f>
        <v/>
      </c>
      <c r="G230" s="61" t="s">
        <v>84</v>
      </c>
      <c r="H230" s="74"/>
      <c r="I230" s="238" t="str">
        <f>IF(J230="","",VLOOKUP(J230,SKU!E:M,9,0))</f>
        <v/>
      </c>
      <c r="J230" s="64"/>
      <c r="K230" s="260" t="str">
        <f>IF(J230="","",VLOOKUP(J230,SKU!E:M,2,0))</f>
        <v/>
      </c>
      <c r="L230" s="239" t="str">
        <f>IF(J230="","",VLOOKUP(J230,SKU!E:M,6,0))</f>
        <v/>
      </c>
      <c r="M230" s="135" t="s">
        <v>84</v>
      </c>
      <c r="N230" s="28">
        <f t="shared" si="85"/>
        <v>0</v>
      </c>
      <c r="O230" s="20">
        <f t="shared" si="86"/>
        <v>0</v>
      </c>
      <c r="P230" s="71">
        <f t="shared" ca="1" si="91"/>
        <v>0</v>
      </c>
      <c r="Q230" s="71">
        <f>IFERROR((($H230*$L230*$N230)-($H230*$L230*$O230))/1000,0)*(1-EXACT(M230,Lookups!$A$62))*(1-EXACT(M230,Lookups!$A$63))</f>
        <v>0</v>
      </c>
      <c r="R230" s="71">
        <f t="shared" ca="1" si="92"/>
        <v>0</v>
      </c>
      <c r="S230" s="71">
        <f t="shared" ca="1" si="93"/>
        <v>0</v>
      </c>
      <c r="T230" s="71">
        <f t="shared" si="94"/>
        <v>0</v>
      </c>
      <c r="U230" s="356">
        <f t="shared" ca="1" si="95"/>
        <v>0</v>
      </c>
      <c r="V230" s="356">
        <f t="shared" ca="1" si="96"/>
        <v>0</v>
      </c>
      <c r="W230" s="356">
        <f t="shared" si="97"/>
        <v>0</v>
      </c>
      <c r="X230" s="356">
        <f t="shared" si="98"/>
        <v>0</v>
      </c>
      <c r="Y230" s="72">
        <f>IF(AV230&gt;0,"NEEDED",IFERROR(IF('Project Summary'!$C$11="NH",(VLOOKUP(AH230,Lighting_All,6,0)+AO230),(VLOOKUP(AH230,Lighting_All,4,0)+AO230)),0)*H230)</f>
        <v>0</v>
      </c>
      <c r="Z230" s="261" t="str">
        <f t="shared" ca="1" si="99"/>
        <v/>
      </c>
      <c r="AA230" s="73">
        <f t="shared" ca="1" si="84"/>
        <v>0</v>
      </c>
      <c r="AC230" s="28" t="str">
        <f ca="1">IFERROR(OFFSET(INDEX(INDIRECT(VLOOKUP($C230,Lighting_Type_Exist_lu,2,0)),MATCH(Lighting!$D230,INDIRECT(VLOOKUP($C230,Lighting_Type_Exist_lu,2,0)),0),1),0,1),"")</f>
        <v/>
      </c>
      <c r="AD230" s="7" t="str">
        <f ca="1">IFERROR(OFFSET(INDEX(INDIRECT(VLOOKUP($C230,Lighting_Type_Exist_lu,2,0)),MATCH(Lighting!$D230,INDIRECT(VLOOKUP($C230,Lighting_Type_Exist_lu,2,0)),0),1),0,3),"")</f>
        <v/>
      </c>
      <c r="AE230" s="40" t="str">
        <f ca="1">IFERROR(OFFSET(INDEX(INDIRECT(VLOOKUP($C230,Lighting_Type_Exist_lu,2,0)),MATCH(Lighting!$D230,INDIRECT(VLOOKUP($C230,Lighting_Type_Exist_lu,2,0)),0),1),0,4),"")</f>
        <v/>
      </c>
      <c r="AF230" s="262">
        <f t="shared" ca="1" si="100"/>
        <v>0</v>
      </c>
      <c r="AH230" s="263" t="str">
        <f>IF(J230="","",VLOOKUP(J230,SKU!E:M,3,0))</f>
        <v/>
      </c>
      <c r="AI230" s="263">
        <f>_xlfn.IFNA(IF('Project Summary'!$C$11="NH",VLOOKUP(AH230,Lighting_All,5,0),VLOOKUP(AH230,Lighting_All,3,0)),"")</f>
        <v>0</v>
      </c>
      <c r="AJ230" s="264" t="str">
        <f t="shared" si="87"/>
        <v>NA</v>
      </c>
      <c r="AK230" s="265">
        <f>IFERROR(VLOOKUP(J230,SKU!E:L,7,),0)</f>
        <v>0</v>
      </c>
      <c r="AL230" s="92" t="str">
        <f>IFERROR(IF(J230="","",(VLOOKUP(AH230,Lookups!A:G,7,0)*H230)),"")</f>
        <v/>
      </c>
      <c r="AM230" s="92">
        <f t="shared" ca="1" si="101"/>
        <v>0</v>
      </c>
      <c r="AN230" s="92">
        <f t="shared" ca="1" si="102"/>
        <v>0</v>
      </c>
      <c r="AO230" s="92">
        <f>(1-EXACT(G230,M230))*IFERROR(IF('Project Summary'!$C$11="NH",VLOOKUP(M230,Lighting_All,6,0),VLOOKUP(M230,Lighting_All,4,0)),0)*(Q230&gt;0)*(1-EXACT(M230,Lookups!$A$62))*(1-EXACT(M230,Lookups!$A$63))</f>
        <v>0</v>
      </c>
      <c r="AP230" s="92">
        <f t="shared" si="88"/>
        <v>0</v>
      </c>
      <c r="AQ230" s="92" t="str">
        <f t="shared" ca="1" si="103"/>
        <v/>
      </c>
      <c r="AR230" s="92" t="str">
        <f ca="1">_xlfn.IFNA(VLOOKUP(AQ230,Recycling!$S$10:$T$35,2,0),"")</f>
        <v/>
      </c>
      <c r="AS230" s="266">
        <f t="shared" si="104"/>
        <v>0</v>
      </c>
      <c r="AT230" s="92">
        <f t="shared" si="105"/>
        <v>0</v>
      </c>
      <c r="AU230" s="92">
        <f>EXACT(G230,"None")*OR(EXACT(M230,Lookups!$A$62),EXACT(M230,Lookups!$A$63))</f>
        <v>0</v>
      </c>
      <c r="AV230" s="267">
        <f t="shared" si="106"/>
        <v>0</v>
      </c>
      <c r="AW230" s="267">
        <f>IFERROR(VLOOKUP(AH230,Lookups!A:B,2,0),0)</f>
        <v>0</v>
      </c>
      <c r="AX230" s="267">
        <f t="shared" si="107"/>
        <v>0</v>
      </c>
      <c r="AY230" s="92">
        <f t="shared" ca="1" si="108"/>
        <v>0</v>
      </c>
      <c r="AZ230" s="92">
        <f t="shared" si="89"/>
        <v>0</v>
      </c>
      <c r="BA230" s="92">
        <f t="shared" si="109"/>
        <v>0.504</v>
      </c>
      <c r="BB230" s="92">
        <f t="shared" si="110"/>
        <v>0.38900000000000001</v>
      </c>
      <c r="BC230" s="92">
        <v>0.13800000000000001</v>
      </c>
      <c r="BD230" s="92">
        <v>0.13400000000000001</v>
      </c>
      <c r="BE230" s="92">
        <f t="shared" si="90"/>
        <v>0</v>
      </c>
      <c r="BF230" s="92">
        <f t="shared" si="111"/>
        <v>0</v>
      </c>
    </row>
    <row r="231" spans="1:58" x14ac:dyDescent="0.35">
      <c r="A231" s="26"/>
      <c r="B231" s="76"/>
      <c r="C231" s="59"/>
      <c r="D231" s="468"/>
      <c r="E231" s="469"/>
      <c r="F231" s="237" t="str">
        <f ca="1">IFERROR(OFFSET(INDEX(INDIRECT(VLOOKUP($C231,Lighting_Type_Exist_lu,2,0)),MATCH(Lighting!$D231,INDIRECT(VLOOKUP($C231,Lighting_Type_Exist_lu,2,0)),0),1),0,2),"")</f>
        <v/>
      </c>
      <c r="G231" s="61" t="s">
        <v>84</v>
      </c>
      <c r="H231" s="74"/>
      <c r="I231" s="238" t="str">
        <f>IF(J231="","",VLOOKUP(J231,SKU!E:M,9,0))</f>
        <v/>
      </c>
      <c r="J231" s="64"/>
      <c r="K231" s="260" t="str">
        <f>IF(J231="","",VLOOKUP(J231,SKU!E:M,2,0))</f>
        <v/>
      </c>
      <c r="L231" s="239" t="str">
        <f>IF(J231="","",VLOOKUP(J231,SKU!E:M,6,0))</f>
        <v/>
      </c>
      <c r="M231" s="135" t="s">
        <v>84</v>
      </c>
      <c r="N231" s="28">
        <f t="shared" si="85"/>
        <v>0</v>
      </c>
      <c r="O231" s="20">
        <f t="shared" si="86"/>
        <v>0</v>
      </c>
      <c r="P231" s="71">
        <f t="shared" ca="1" si="91"/>
        <v>0</v>
      </c>
      <c r="Q231" s="71">
        <f>IFERROR((($H231*$L231*$N231)-($H231*$L231*$O231))/1000,0)*(1-EXACT(M231,Lookups!$A$62))*(1-EXACT(M231,Lookups!$A$63))</f>
        <v>0</v>
      </c>
      <c r="R231" s="71">
        <f t="shared" ca="1" si="92"/>
        <v>0</v>
      </c>
      <c r="S231" s="71">
        <f t="shared" ca="1" si="93"/>
        <v>0</v>
      </c>
      <c r="T231" s="71">
        <f t="shared" si="94"/>
        <v>0</v>
      </c>
      <c r="U231" s="356">
        <f t="shared" ca="1" si="95"/>
        <v>0</v>
      </c>
      <c r="V231" s="356">
        <f t="shared" ca="1" si="96"/>
        <v>0</v>
      </c>
      <c r="W231" s="356">
        <f t="shared" si="97"/>
        <v>0</v>
      </c>
      <c r="X231" s="356">
        <f t="shared" si="98"/>
        <v>0</v>
      </c>
      <c r="Y231" s="72">
        <f>IF(AV231&gt;0,"NEEDED",IFERROR(IF('Project Summary'!$C$11="NH",(VLOOKUP(AH231,Lighting_All,6,0)+AO231),(VLOOKUP(AH231,Lighting_All,4,0)+AO231)),0)*H231)</f>
        <v>0</v>
      </c>
      <c r="Z231" s="261" t="str">
        <f t="shared" ca="1" si="99"/>
        <v/>
      </c>
      <c r="AA231" s="73">
        <f t="shared" ca="1" si="84"/>
        <v>0</v>
      </c>
      <c r="AC231" s="28" t="str">
        <f ca="1">IFERROR(OFFSET(INDEX(INDIRECT(VLOOKUP($C231,Lighting_Type_Exist_lu,2,0)),MATCH(Lighting!$D231,INDIRECT(VLOOKUP($C231,Lighting_Type_Exist_lu,2,0)),0),1),0,1),"")</f>
        <v/>
      </c>
      <c r="AD231" s="7" t="str">
        <f ca="1">IFERROR(OFFSET(INDEX(INDIRECT(VLOOKUP($C231,Lighting_Type_Exist_lu,2,0)),MATCH(Lighting!$D231,INDIRECT(VLOOKUP($C231,Lighting_Type_Exist_lu,2,0)),0),1),0,3),"")</f>
        <v/>
      </c>
      <c r="AE231" s="40" t="str">
        <f ca="1">IFERROR(OFFSET(INDEX(INDIRECT(VLOOKUP($C231,Lighting_Type_Exist_lu,2,0)),MATCH(Lighting!$D231,INDIRECT(VLOOKUP($C231,Lighting_Type_Exist_lu,2,0)),0),1),0,4),"")</f>
        <v/>
      </c>
      <c r="AF231" s="262">
        <f t="shared" ca="1" si="100"/>
        <v>0</v>
      </c>
      <c r="AH231" s="263" t="str">
        <f>IF(J231="","",VLOOKUP(J231,SKU!E:M,3,0))</f>
        <v/>
      </c>
      <c r="AI231" s="263">
        <f>_xlfn.IFNA(IF('Project Summary'!$C$11="NH",VLOOKUP(AH231,Lighting_All,5,0),VLOOKUP(AH231,Lighting_All,3,0)),"")</f>
        <v>0</v>
      </c>
      <c r="AJ231" s="264" t="str">
        <f t="shared" si="87"/>
        <v>NA</v>
      </c>
      <c r="AK231" s="265">
        <f>IFERROR(VLOOKUP(J231,SKU!E:L,7,),0)</f>
        <v>0</v>
      </c>
      <c r="AL231" s="92" t="str">
        <f>IFERROR(IF(J231="","",(VLOOKUP(AH231,Lookups!A:G,7,0)*H231)),"")</f>
        <v/>
      </c>
      <c r="AM231" s="92">
        <f t="shared" ca="1" si="101"/>
        <v>0</v>
      </c>
      <c r="AN231" s="92">
        <f t="shared" ca="1" si="102"/>
        <v>0</v>
      </c>
      <c r="AO231" s="92">
        <f>(1-EXACT(G231,M231))*IFERROR(IF('Project Summary'!$C$11="NH",VLOOKUP(M231,Lighting_All,6,0),VLOOKUP(M231,Lighting_All,4,0)),0)*(Q231&gt;0)*(1-EXACT(M231,Lookups!$A$62))*(1-EXACT(M231,Lookups!$A$63))</f>
        <v>0</v>
      </c>
      <c r="AP231" s="92">
        <f t="shared" si="88"/>
        <v>0</v>
      </c>
      <c r="AQ231" s="92" t="str">
        <f t="shared" ca="1" si="103"/>
        <v/>
      </c>
      <c r="AR231" s="92" t="str">
        <f ca="1">_xlfn.IFNA(VLOOKUP(AQ231,Recycling!$S$10:$T$35,2,0),"")</f>
        <v/>
      </c>
      <c r="AS231" s="266">
        <f t="shared" si="104"/>
        <v>0</v>
      </c>
      <c r="AT231" s="92">
        <f t="shared" si="105"/>
        <v>0</v>
      </c>
      <c r="AU231" s="92">
        <f>EXACT(G231,"None")*OR(EXACT(M231,Lookups!$A$62),EXACT(M231,Lookups!$A$63))</f>
        <v>0</v>
      </c>
      <c r="AV231" s="267">
        <f t="shared" si="106"/>
        <v>0</v>
      </c>
      <c r="AW231" s="267">
        <f>IFERROR(VLOOKUP(AH231,Lookups!A:B,2,0),0)</f>
        <v>0</v>
      </c>
      <c r="AX231" s="267">
        <f t="shared" si="107"/>
        <v>0</v>
      </c>
      <c r="AY231" s="92">
        <f t="shared" ca="1" si="108"/>
        <v>0</v>
      </c>
      <c r="AZ231" s="92">
        <f t="shared" si="89"/>
        <v>0</v>
      </c>
      <c r="BA231" s="92">
        <f t="shared" si="109"/>
        <v>0.504</v>
      </c>
      <c r="BB231" s="92">
        <f t="shared" si="110"/>
        <v>0.38900000000000001</v>
      </c>
      <c r="BC231" s="92">
        <v>0.13800000000000001</v>
      </c>
      <c r="BD231" s="92">
        <v>0.13400000000000001</v>
      </c>
      <c r="BE231" s="92">
        <f t="shared" si="90"/>
        <v>0</v>
      </c>
      <c r="BF231" s="92">
        <f t="shared" si="111"/>
        <v>0</v>
      </c>
    </row>
    <row r="232" spans="1:58" x14ac:dyDescent="0.35">
      <c r="A232" s="26"/>
      <c r="B232" s="76"/>
      <c r="C232" s="59"/>
      <c r="D232" s="468"/>
      <c r="E232" s="469"/>
      <c r="F232" s="237" t="str">
        <f ca="1">IFERROR(OFFSET(INDEX(INDIRECT(VLOOKUP($C232,Lighting_Type_Exist_lu,2,0)),MATCH(Lighting!$D232,INDIRECT(VLOOKUP($C232,Lighting_Type_Exist_lu,2,0)),0),1),0,2),"")</f>
        <v/>
      </c>
      <c r="G232" s="61" t="s">
        <v>84</v>
      </c>
      <c r="H232" s="74"/>
      <c r="I232" s="238" t="str">
        <f>IF(J232="","",VLOOKUP(J232,SKU!E:M,9,0))</f>
        <v/>
      </c>
      <c r="J232" s="64"/>
      <c r="K232" s="260" t="str">
        <f>IF(J232="","",VLOOKUP(J232,SKU!E:M,2,0))</f>
        <v/>
      </c>
      <c r="L232" s="239" t="str">
        <f>IF(J232="","",VLOOKUP(J232,SKU!E:M,6,0))</f>
        <v/>
      </c>
      <c r="M232" s="135" t="s">
        <v>84</v>
      </c>
      <c r="N232" s="28">
        <f t="shared" si="85"/>
        <v>0</v>
      </c>
      <c r="O232" s="20">
        <f t="shared" si="86"/>
        <v>0</v>
      </c>
      <c r="P232" s="71">
        <f t="shared" ca="1" si="91"/>
        <v>0</v>
      </c>
      <c r="Q232" s="71">
        <f>IFERROR((($H232*$L232*$N232)-($H232*$L232*$O232))/1000,0)*(1-EXACT(M232,Lookups!$A$62))*(1-EXACT(M232,Lookups!$A$63))</f>
        <v>0</v>
      </c>
      <c r="R232" s="71">
        <f t="shared" ca="1" si="92"/>
        <v>0</v>
      </c>
      <c r="S232" s="71">
        <f t="shared" ca="1" si="93"/>
        <v>0</v>
      </c>
      <c r="T232" s="71">
        <f t="shared" si="94"/>
        <v>0</v>
      </c>
      <c r="U232" s="356">
        <f t="shared" ca="1" si="95"/>
        <v>0</v>
      </c>
      <c r="V232" s="356">
        <f t="shared" ca="1" si="96"/>
        <v>0</v>
      </c>
      <c r="W232" s="356">
        <f t="shared" si="97"/>
        <v>0</v>
      </c>
      <c r="X232" s="356">
        <f t="shared" si="98"/>
        <v>0</v>
      </c>
      <c r="Y232" s="72">
        <f>IF(AV232&gt;0,"NEEDED",IFERROR(IF('Project Summary'!$C$11="NH",(VLOOKUP(AH232,Lighting_All,6,0)+AO232),(VLOOKUP(AH232,Lighting_All,4,0)+AO232)),0)*H232)</f>
        <v>0</v>
      </c>
      <c r="Z232" s="261" t="str">
        <f t="shared" ca="1" si="99"/>
        <v/>
      </c>
      <c r="AA232" s="73">
        <f t="shared" ca="1" si="84"/>
        <v>0</v>
      </c>
      <c r="AC232" s="28" t="str">
        <f ca="1">IFERROR(OFFSET(INDEX(INDIRECT(VLOOKUP($C232,Lighting_Type_Exist_lu,2,0)),MATCH(Lighting!$D232,INDIRECT(VLOOKUP($C232,Lighting_Type_Exist_lu,2,0)),0),1),0,1),"")</f>
        <v/>
      </c>
      <c r="AD232" s="7" t="str">
        <f ca="1">IFERROR(OFFSET(INDEX(INDIRECT(VLOOKUP($C232,Lighting_Type_Exist_lu,2,0)),MATCH(Lighting!$D232,INDIRECT(VLOOKUP($C232,Lighting_Type_Exist_lu,2,0)),0),1),0,3),"")</f>
        <v/>
      </c>
      <c r="AE232" s="40" t="str">
        <f ca="1">IFERROR(OFFSET(INDEX(INDIRECT(VLOOKUP($C232,Lighting_Type_Exist_lu,2,0)),MATCH(Lighting!$D232,INDIRECT(VLOOKUP($C232,Lighting_Type_Exist_lu,2,0)),0),1),0,4),"")</f>
        <v/>
      </c>
      <c r="AF232" s="262">
        <f t="shared" ca="1" si="100"/>
        <v>0</v>
      </c>
      <c r="AH232" s="263" t="str">
        <f>IF(J232="","",VLOOKUP(J232,SKU!E:M,3,0))</f>
        <v/>
      </c>
      <c r="AI232" s="263">
        <f>_xlfn.IFNA(IF('Project Summary'!$C$11="NH",VLOOKUP(AH232,Lighting_All,5,0),VLOOKUP(AH232,Lighting_All,3,0)),"")</f>
        <v>0</v>
      </c>
      <c r="AJ232" s="264" t="str">
        <f t="shared" si="87"/>
        <v>NA</v>
      </c>
      <c r="AK232" s="265">
        <f>IFERROR(VLOOKUP(J232,SKU!E:L,7,),0)</f>
        <v>0</v>
      </c>
      <c r="AL232" s="92" t="str">
        <f>IFERROR(IF(J232="","",(VLOOKUP(AH232,Lookups!A:G,7,0)*H232)),"")</f>
        <v/>
      </c>
      <c r="AM232" s="92">
        <f t="shared" ca="1" si="101"/>
        <v>0</v>
      </c>
      <c r="AN232" s="92">
        <f t="shared" ca="1" si="102"/>
        <v>0</v>
      </c>
      <c r="AO232" s="92">
        <f>(1-EXACT(G232,M232))*IFERROR(IF('Project Summary'!$C$11="NH",VLOOKUP(M232,Lighting_All,6,0),VLOOKUP(M232,Lighting_All,4,0)),0)*(Q232&gt;0)*(1-EXACT(M232,Lookups!$A$62))*(1-EXACT(M232,Lookups!$A$63))</f>
        <v>0</v>
      </c>
      <c r="AP232" s="92">
        <f t="shared" si="88"/>
        <v>0</v>
      </c>
      <c r="AQ232" s="92" t="str">
        <f t="shared" ca="1" si="103"/>
        <v/>
      </c>
      <c r="AR232" s="92" t="str">
        <f ca="1">_xlfn.IFNA(VLOOKUP(AQ232,Recycling!$S$10:$T$35,2,0),"")</f>
        <v/>
      </c>
      <c r="AS232" s="266">
        <f t="shared" si="104"/>
        <v>0</v>
      </c>
      <c r="AT232" s="92">
        <f t="shared" si="105"/>
        <v>0</v>
      </c>
      <c r="AU232" s="92">
        <f>EXACT(G232,"None")*OR(EXACT(M232,Lookups!$A$62),EXACT(M232,Lookups!$A$63))</f>
        <v>0</v>
      </c>
      <c r="AV232" s="267">
        <f t="shared" si="106"/>
        <v>0</v>
      </c>
      <c r="AW232" s="267">
        <f>IFERROR(VLOOKUP(AH232,Lookups!A:B,2,0),0)</f>
        <v>0</v>
      </c>
      <c r="AX232" s="267">
        <f t="shared" si="107"/>
        <v>0</v>
      </c>
      <c r="AY232" s="92">
        <f t="shared" ca="1" si="108"/>
        <v>0</v>
      </c>
      <c r="AZ232" s="92">
        <f t="shared" si="89"/>
        <v>0</v>
      </c>
      <c r="BA232" s="92">
        <f t="shared" si="109"/>
        <v>0.504</v>
      </c>
      <c r="BB232" s="92">
        <f t="shared" si="110"/>
        <v>0.38900000000000001</v>
      </c>
      <c r="BC232" s="92">
        <v>0.13800000000000001</v>
      </c>
      <c r="BD232" s="92">
        <v>0.13400000000000001</v>
      </c>
      <c r="BE232" s="92">
        <f t="shared" si="90"/>
        <v>0</v>
      </c>
      <c r="BF232" s="92">
        <f t="shared" si="111"/>
        <v>0</v>
      </c>
    </row>
    <row r="233" spans="1:58" x14ac:dyDescent="0.35">
      <c r="A233" s="26"/>
      <c r="B233" s="76"/>
      <c r="C233" s="59"/>
      <c r="D233" s="468"/>
      <c r="E233" s="469"/>
      <c r="F233" s="237" t="str">
        <f ca="1">IFERROR(OFFSET(INDEX(INDIRECT(VLOOKUP($C233,Lighting_Type_Exist_lu,2,0)),MATCH(Lighting!$D233,INDIRECT(VLOOKUP($C233,Lighting_Type_Exist_lu,2,0)),0),1),0,2),"")</f>
        <v/>
      </c>
      <c r="G233" s="61" t="s">
        <v>84</v>
      </c>
      <c r="H233" s="74"/>
      <c r="I233" s="238" t="str">
        <f>IF(J233="","",VLOOKUP(J233,SKU!E:M,9,0))</f>
        <v/>
      </c>
      <c r="J233" s="64"/>
      <c r="K233" s="260" t="str">
        <f>IF(J233="","",VLOOKUP(J233,SKU!E:M,2,0))</f>
        <v/>
      </c>
      <c r="L233" s="239" t="str">
        <f>IF(J233="","",VLOOKUP(J233,SKU!E:M,6,0))</f>
        <v/>
      </c>
      <c r="M233" s="135" t="s">
        <v>84</v>
      </c>
      <c r="N233" s="28">
        <f t="shared" si="85"/>
        <v>0</v>
      </c>
      <c r="O233" s="20">
        <f t="shared" si="86"/>
        <v>0</v>
      </c>
      <c r="P233" s="71">
        <f t="shared" ca="1" si="91"/>
        <v>0</v>
      </c>
      <c r="Q233" s="71">
        <f>IFERROR((($H233*$L233*$N233)-($H233*$L233*$O233))/1000,0)*(1-EXACT(M233,Lookups!$A$62))*(1-EXACT(M233,Lookups!$A$63))</f>
        <v>0</v>
      </c>
      <c r="R233" s="71">
        <f t="shared" ca="1" si="92"/>
        <v>0</v>
      </c>
      <c r="S233" s="71">
        <f t="shared" ca="1" si="93"/>
        <v>0</v>
      </c>
      <c r="T233" s="71">
        <f t="shared" si="94"/>
        <v>0</v>
      </c>
      <c r="U233" s="356">
        <f t="shared" ca="1" si="95"/>
        <v>0</v>
      </c>
      <c r="V233" s="356">
        <f t="shared" ca="1" si="96"/>
        <v>0</v>
      </c>
      <c r="W233" s="356">
        <f t="shared" si="97"/>
        <v>0</v>
      </c>
      <c r="X233" s="356">
        <f t="shared" si="98"/>
        <v>0</v>
      </c>
      <c r="Y233" s="72">
        <f>IF(AV233&gt;0,"NEEDED",IFERROR(IF('Project Summary'!$C$11="NH",(VLOOKUP(AH233,Lighting_All,6,0)+AO233),(VLOOKUP(AH233,Lighting_All,4,0)+AO233)),0)*H233)</f>
        <v>0</v>
      </c>
      <c r="Z233" s="261" t="str">
        <f t="shared" ca="1" si="99"/>
        <v/>
      </c>
      <c r="AA233" s="73">
        <f t="shared" ca="1" si="84"/>
        <v>0</v>
      </c>
      <c r="AC233" s="28" t="str">
        <f ca="1">IFERROR(OFFSET(INDEX(INDIRECT(VLOOKUP($C233,Lighting_Type_Exist_lu,2,0)),MATCH(Lighting!$D233,INDIRECT(VLOOKUP($C233,Lighting_Type_Exist_lu,2,0)),0),1),0,1),"")</f>
        <v/>
      </c>
      <c r="AD233" s="7" t="str">
        <f ca="1">IFERROR(OFFSET(INDEX(INDIRECT(VLOOKUP($C233,Lighting_Type_Exist_lu,2,0)),MATCH(Lighting!$D233,INDIRECT(VLOOKUP($C233,Lighting_Type_Exist_lu,2,0)),0),1),0,3),"")</f>
        <v/>
      </c>
      <c r="AE233" s="40" t="str">
        <f ca="1">IFERROR(OFFSET(INDEX(INDIRECT(VLOOKUP($C233,Lighting_Type_Exist_lu,2,0)),MATCH(Lighting!$D233,INDIRECT(VLOOKUP($C233,Lighting_Type_Exist_lu,2,0)),0),1),0,4),"")</f>
        <v/>
      </c>
      <c r="AF233" s="262">
        <f t="shared" ca="1" si="100"/>
        <v>0</v>
      </c>
      <c r="AH233" s="263" t="str">
        <f>IF(J233="","",VLOOKUP(J233,SKU!E:M,3,0))</f>
        <v/>
      </c>
      <c r="AI233" s="263">
        <f>_xlfn.IFNA(IF('Project Summary'!$C$11="NH",VLOOKUP(AH233,Lighting_All,5,0),VLOOKUP(AH233,Lighting_All,3,0)),"")</f>
        <v>0</v>
      </c>
      <c r="AJ233" s="264" t="str">
        <f t="shared" si="87"/>
        <v>NA</v>
      </c>
      <c r="AK233" s="265">
        <f>IFERROR(VLOOKUP(J233,SKU!E:L,7,),0)</f>
        <v>0</v>
      </c>
      <c r="AL233" s="92" t="str">
        <f>IFERROR(IF(J233="","",(VLOOKUP(AH233,Lookups!A:G,7,0)*H233)),"")</f>
        <v/>
      </c>
      <c r="AM233" s="92">
        <f t="shared" ca="1" si="101"/>
        <v>0</v>
      </c>
      <c r="AN233" s="92">
        <f t="shared" ca="1" si="102"/>
        <v>0</v>
      </c>
      <c r="AO233" s="92">
        <f>(1-EXACT(G233,M233))*IFERROR(IF('Project Summary'!$C$11="NH",VLOOKUP(M233,Lighting_All,6,0),VLOOKUP(M233,Lighting_All,4,0)),0)*(Q233&gt;0)*(1-EXACT(M233,Lookups!$A$62))*(1-EXACT(M233,Lookups!$A$63))</f>
        <v>0</v>
      </c>
      <c r="AP233" s="92">
        <f t="shared" si="88"/>
        <v>0</v>
      </c>
      <c r="AQ233" s="92" t="str">
        <f t="shared" ca="1" si="103"/>
        <v/>
      </c>
      <c r="AR233" s="92" t="str">
        <f ca="1">_xlfn.IFNA(VLOOKUP(AQ233,Recycling!$S$10:$T$35,2,0),"")</f>
        <v/>
      </c>
      <c r="AS233" s="266">
        <f t="shared" si="104"/>
        <v>0</v>
      </c>
      <c r="AT233" s="92">
        <f t="shared" si="105"/>
        <v>0</v>
      </c>
      <c r="AU233" s="92">
        <f>EXACT(G233,"None")*OR(EXACT(M233,Lookups!$A$62),EXACT(M233,Lookups!$A$63))</f>
        <v>0</v>
      </c>
      <c r="AV233" s="267">
        <f t="shared" si="106"/>
        <v>0</v>
      </c>
      <c r="AW233" s="267">
        <f>IFERROR(VLOOKUP(AH233,Lookups!A:B,2,0),0)</f>
        <v>0</v>
      </c>
      <c r="AX233" s="267">
        <f t="shared" si="107"/>
        <v>0</v>
      </c>
      <c r="AY233" s="92">
        <f t="shared" ca="1" si="108"/>
        <v>0</v>
      </c>
      <c r="AZ233" s="92">
        <f t="shared" si="89"/>
        <v>0</v>
      </c>
      <c r="BA233" s="92">
        <f t="shared" si="109"/>
        <v>0.504</v>
      </c>
      <c r="BB233" s="92">
        <f t="shared" si="110"/>
        <v>0.38900000000000001</v>
      </c>
      <c r="BC233" s="92">
        <v>0.13800000000000001</v>
      </c>
      <c r="BD233" s="92">
        <v>0.13400000000000001</v>
      </c>
      <c r="BE233" s="92">
        <f t="shared" si="90"/>
        <v>0</v>
      </c>
      <c r="BF233" s="92">
        <f t="shared" si="111"/>
        <v>0</v>
      </c>
    </row>
    <row r="234" spans="1:58" x14ac:dyDescent="0.35">
      <c r="A234" s="26"/>
      <c r="B234" s="76"/>
      <c r="C234" s="59"/>
      <c r="D234" s="468"/>
      <c r="E234" s="469"/>
      <c r="F234" s="237" t="str">
        <f ca="1">IFERROR(OFFSET(INDEX(INDIRECT(VLOOKUP($C234,Lighting_Type_Exist_lu,2,0)),MATCH(Lighting!$D234,INDIRECT(VLOOKUP($C234,Lighting_Type_Exist_lu,2,0)),0),1),0,2),"")</f>
        <v/>
      </c>
      <c r="G234" s="61" t="s">
        <v>84</v>
      </c>
      <c r="H234" s="74"/>
      <c r="I234" s="238" t="str">
        <f>IF(J234="","",VLOOKUP(J234,SKU!E:M,9,0))</f>
        <v/>
      </c>
      <c r="J234" s="64"/>
      <c r="K234" s="260" t="str">
        <f>IF(J234="","",VLOOKUP(J234,SKU!E:M,2,0))</f>
        <v/>
      </c>
      <c r="L234" s="239" t="str">
        <f>IF(J234="","",VLOOKUP(J234,SKU!E:M,6,0))</f>
        <v/>
      </c>
      <c r="M234" s="135" t="s">
        <v>84</v>
      </c>
      <c r="N234" s="28">
        <f t="shared" si="85"/>
        <v>0</v>
      </c>
      <c r="O234" s="20">
        <f t="shared" si="86"/>
        <v>0</v>
      </c>
      <c r="P234" s="71">
        <f t="shared" ca="1" si="91"/>
        <v>0</v>
      </c>
      <c r="Q234" s="71">
        <f>IFERROR((($H234*$L234*$N234)-($H234*$L234*$O234))/1000,0)*(1-EXACT(M234,Lookups!$A$62))*(1-EXACT(M234,Lookups!$A$63))</f>
        <v>0</v>
      </c>
      <c r="R234" s="71">
        <f t="shared" ca="1" si="92"/>
        <v>0</v>
      </c>
      <c r="S234" s="71">
        <f t="shared" ca="1" si="93"/>
        <v>0</v>
      </c>
      <c r="T234" s="71">
        <f t="shared" si="94"/>
        <v>0</v>
      </c>
      <c r="U234" s="356">
        <f t="shared" ca="1" si="95"/>
        <v>0</v>
      </c>
      <c r="V234" s="356">
        <f t="shared" ca="1" si="96"/>
        <v>0</v>
      </c>
      <c r="W234" s="356">
        <f t="shared" si="97"/>
        <v>0</v>
      </c>
      <c r="X234" s="356">
        <f t="shared" si="98"/>
        <v>0</v>
      </c>
      <c r="Y234" s="72">
        <f>IF(AV234&gt;0,"NEEDED",IFERROR(IF('Project Summary'!$C$11="NH",(VLOOKUP(AH234,Lighting_All,6,0)+AO234),(VLOOKUP(AH234,Lighting_All,4,0)+AO234)),0)*H234)</f>
        <v>0</v>
      </c>
      <c r="Z234" s="261" t="str">
        <f t="shared" ca="1" si="99"/>
        <v/>
      </c>
      <c r="AA234" s="73">
        <f t="shared" ca="1" si="84"/>
        <v>0</v>
      </c>
      <c r="AC234" s="28" t="str">
        <f ca="1">IFERROR(OFFSET(INDEX(INDIRECT(VLOOKUP($C234,Lighting_Type_Exist_lu,2,0)),MATCH(Lighting!$D234,INDIRECT(VLOOKUP($C234,Lighting_Type_Exist_lu,2,0)),0),1),0,1),"")</f>
        <v/>
      </c>
      <c r="AD234" s="7" t="str">
        <f ca="1">IFERROR(OFFSET(INDEX(INDIRECT(VLOOKUP($C234,Lighting_Type_Exist_lu,2,0)),MATCH(Lighting!$D234,INDIRECT(VLOOKUP($C234,Lighting_Type_Exist_lu,2,0)),0),1),0,3),"")</f>
        <v/>
      </c>
      <c r="AE234" s="40" t="str">
        <f ca="1">IFERROR(OFFSET(INDEX(INDIRECT(VLOOKUP($C234,Lighting_Type_Exist_lu,2,0)),MATCH(Lighting!$D234,INDIRECT(VLOOKUP($C234,Lighting_Type_Exist_lu,2,0)),0),1),0,4),"")</f>
        <v/>
      </c>
      <c r="AF234" s="262">
        <f t="shared" ca="1" si="100"/>
        <v>0</v>
      </c>
      <c r="AH234" s="263" t="str">
        <f>IF(J234="","",VLOOKUP(J234,SKU!E:M,3,0))</f>
        <v/>
      </c>
      <c r="AI234" s="263">
        <f>_xlfn.IFNA(IF('Project Summary'!$C$11="NH",VLOOKUP(AH234,Lighting_All,5,0),VLOOKUP(AH234,Lighting_All,3,0)),"")</f>
        <v>0</v>
      </c>
      <c r="AJ234" s="264" t="str">
        <f t="shared" si="87"/>
        <v>NA</v>
      </c>
      <c r="AK234" s="265">
        <f>IFERROR(VLOOKUP(J234,SKU!E:L,7,),0)</f>
        <v>0</v>
      </c>
      <c r="AL234" s="92" t="str">
        <f>IFERROR(IF(J234="","",(VLOOKUP(AH234,Lookups!A:G,7,0)*H234)),"")</f>
        <v/>
      </c>
      <c r="AM234" s="92">
        <f t="shared" ca="1" si="101"/>
        <v>0</v>
      </c>
      <c r="AN234" s="92">
        <f t="shared" ca="1" si="102"/>
        <v>0</v>
      </c>
      <c r="AO234" s="92">
        <f>(1-EXACT(G234,M234))*IFERROR(IF('Project Summary'!$C$11="NH",VLOOKUP(M234,Lighting_All,6,0),VLOOKUP(M234,Lighting_All,4,0)),0)*(Q234&gt;0)*(1-EXACT(M234,Lookups!$A$62))*(1-EXACT(M234,Lookups!$A$63))</f>
        <v>0</v>
      </c>
      <c r="AP234" s="92">
        <f t="shared" si="88"/>
        <v>0</v>
      </c>
      <c r="AQ234" s="92" t="str">
        <f t="shared" ca="1" si="103"/>
        <v/>
      </c>
      <c r="AR234" s="92" t="str">
        <f ca="1">_xlfn.IFNA(VLOOKUP(AQ234,Recycling!$S$10:$T$35,2,0),"")</f>
        <v/>
      </c>
      <c r="AS234" s="266">
        <f t="shared" si="104"/>
        <v>0</v>
      </c>
      <c r="AT234" s="92">
        <f t="shared" si="105"/>
        <v>0</v>
      </c>
      <c r="AU234" s="92">
        <f>EXACT(G234,"None")*OR(EXACT(M234,Lookups!$A$62),EXACT(M234,Lookups!$A$63))</f>
        <v>0</v>
      </c>
      <c r="AV234" s="267">
        <f t="shared" si="106"/>
        <v>0</v>
      </c>
      <c r="AW234" s="267">
        <f>IFERROR(VLOOKUP(AH234,Lookups!A:B,2,0),0)</f>
        <v>0</v>
      </c>
      <c r="AX234" s="267">
        <f t="shared" si="107"/>
        <v>0</v>
      </c>
      <c r="AY234" s="92">
        <f t="shared" ca="1" si="108"/>
        <v>0</v>
      </c>
      <c r="AZ234" s="92">
        <f t="shared" si="89"/>
        <v>0</v>
      </c>
      <c r="BA234" s="92">
        <f t="shared" si="109"/>
        <v>0.504</v>
      </c>
      <c r="BB234" s="92">
        <f t="shared" si="110"/>
        <v>0.38900000000000001</v>
      </c>
      <c r="BC234" s="92">
        <v>0.13800000000000001</v>
      </c>
      <c r="BD234" s="92">
        <v>0.13400000000000001</v>
      </c>
      <c r="BE234" s="92">
        <f t="shared" si="90"/>
        <v>0</v>
      </c>
      <c r="BF234" s="92">
        <f t="shared" si="111"/>
        <v>0</v>
      </c>
    </row>
    <row r="235" spans="1:58" x14ac:dyDescent="0.35">
      <c r="A235" s="26"/>
      <c r="B235" s="76"/>
      <c r="C235" s="59"/>
      <c r="D235" s="468"/>
      <c r="E235" s="469"/>
      <c r="F235" s="237" t="str">
        <f ca="1">IFERROR(OFFSET(INDEX(INDIRECT(VLOOKUP($C235,Lighting_Type_Exist_lu,2,0)),MATCH(Lighting!$D235,INDIRECT(VLOOKUP($C235,Lighting_Type_Exist_lu,2,0)),0),1),0,2),"")</f>
        <v/>
      </c>
      <c r="G235" s="61" t="s">
        <v>84</v>
      </c>
      <c r="H235" s="74"/>
      <c r="I235" s="238" t="str">
        <f>IF(J235="","",VLOOKUP(J235,SKU!E:M,9,0))</f>
        <v/>
      </c>
      <c r="J235" s="64"/>
      <c r="K235" s="260" t="str">
        <f>IF(J235="","",VLOOKUP(J235,SKU!E:M,2,0))</f>
        <v/>
      </c>
      <c r="L235" s="239" t="str">
        <f>IF(J235="","",VLOOKUP(J235,SKU!E:M,6,0))</f>
        <v/>
      </c>
      <c r="M235" s="135" t="s">
        <v>84</v>
      </c>
      <c r="N235" s="28">
        <f t="shared" si="85"/>
        <v>0</v>
      </c>
      <c r="O235" s="20">
        <f t="shared" si="86"/>
        <v>0</v>
      </c>
      <c r="P235" s="71">
        <f t="shared" ca="1" si="91"/>
        <v>0</v>
      </c>
      <c r="Q235" s="71">
        <f>IFERROR((($H235*$L235*$N235)-($H235*$L235*$O235))/1000,0)*(1-EXACT(M235,Lookups!$A$62))*(1-EXACT(M235,Lookups!$A$63))</f>
        <v>0</v>
      </c>
      <c r="R235" s="71">
        <f t="shared" ca="1" si="92"/>
        <v>0</v>
      </c>
      <c r="S235" s="71">
        <f t="shared" ca="1" si="93"/>
        <v>0</v>
      </c>
      <c r="T235" s="71">
        <f t="shared" si="94"/>
        <v>0</v>
      </c>
      <c r="U235" s="356">
        <f t="shared" ca="1" si="95"/>
        <v>0</v>
      </c>
      <c r="V235" s="356">
        <f t="shared" ca="1" si="96"/>
        <v>0</v>
      </c>
      <c r="W235" s="356">
        <f t="shared" si="97"/>
        <v>0</v>
      </c>
      <c r="X235" s="356">
        <f t="shared" si="98"/>
        <v>0</v>
      </c>
      <c r="Y235" s="72">
        <f>IF(AV235&gt;0,"NEEDED",IFERROR(IF('Project Summary'!$C$11="NH",(VLOOKUP(AH235,Lighting_All,6,0)+AO235),(VLOOKUP(AH235,Lighting_All,4,0)+AO235)),0)*H235)</f>
        <v>0</v>
      </c>
      <c r="Z235" s="261" t="str">
        <f t="shared" ca="1" si="99"/>
        <v/>
      </c>
      <c r="AA235" s="73">
        <f t="shared" ca="1" si="84"/>
        <v>0</v>
      </c>
      <c r="AC235" s="28" t="str">
        <f ca="1">IFERROR(OFFSET(INDEX(INDIRECT(VLOOKUP($C235,Lighting_Type_Exist_lu,2,0)),MATCH(Lighting!$D235,INDIRECT(VLOOKUP($C235,Lighting_Type_Exist_lu,2,0)),0),1),0,1),"")</f>
        <v/>
      </c>
      <c r="AD235" s="7" t="str">
        <f ca="1">IFERROR(OFFSET(INDEX(INDIRECT(VLOOKUP($C235,Lighting_Type_Exist_lu,2,0)),MATCH(Lighting!$D235,INDIRECT(VLOOKUP($C235,Lighting_Type_Exist_lu,2,0)),0),1),0,3),"")</f>
        <v/>
      </c>
      <c r="AE235" s="40" t="str">
        <f ca="1">IFERROR(OFFSET(INDEX(INDIRECT(VLOOKUP($C235,Lighting_Type_Exist_lu,2,0)),MATCH(Lighting!$D235,INDIRECT(VLOOKUP($C235,Lighting_Type_Exist_lu,2,0)),0),1),0,4),"")</f>
        <v/>
      </c>
      <c r="AF235" s="262">
        <f t="shared" ca="1" si="100"/>
        <v>0</v>
      </c>
      <c r="AH235" s="263" t="str">
        <f>IF(J235="","",VLOOKUP(J235,SKU!E:M,3,0))</f>
        <v/>
      </c>
      <c r="AI235" s="263">
        <f>_xlfn.IFNA(IF('Project Summary'!$C$11="NH",VLOOKUP(AH235,Lighting_All,5,0),VLOOKUP(AH235,Lighting_All,3,0)),"")</f>
        <v>0</v>
      </c>
      <c r="AJ235" s="264" t="str">
        <f t="shared" si="87"/>
        <v>NA</v>
      </c>
      <c r="AK235" s="265">
        <f>IFERROR(VLOOKUP(J235,SKU!E:L,7,),0)</f>
        <v>0</v>
      </c>
      <c r="AL235" s="92" t="str">
        <f>IFERROR(IF(J235="","",(VLOOKUP(AH235,Lookups!A:G,7,0)*H235)),"")</f>
        <v/>
      </c>
      <c r="AM235" s="92">
        <f t="shared" ca="1" si="101"/>
        <v>0</v>
      </c>
      <c r="AN235" s="92">
        <f t="shared" ca="1" si="102"/>
        <v>0</v>
      </c>
      <c r="AO235" s="92">
        <f>(1-EXACT(G235,M235))*IFERROR(IF('Project Summary'!$C$11="NH",VLOOKUP(M235,Lighting_All,6,0),VLOOKUP(M235,Lighting_All,4,0)),0)*(Q235&gt;0)*(1-EXACT(M235,Lookups!$A$62))*(1-EXACT(M235,Lookups!$A$63))</f>
        <v>0</v>
      </c>
      <c r="AP235" s="92">
        <f t="shared" si="88"/>
        <v>0</v>
      </c>
      <c r="AQ235" s="92" t="str">
        <f t="shared" ca="1" si="103"/>
        <v/>
      </c>
      <c r="AR235" s="92" t="str">
        <f ca="1">_xlfn.IFNA(VLOOKUP(AQ235,Recycling!$S$10:$T$35,2,0),"")</f>
        <v/>
      </c>
      <c r="AS235" s="266">
        <f t="shared" si="104"/>
        <v>0</v>
      </c>
      <c r="AT235" s="92">
        <f t="shared" si="105"/>
        <v>0</v>
      </c>
      <c r="AU235" s="92">
        <f>EXACT(G235,"None")*OR(EXACT(M235,Lookups!$A$62),EXACT(M235,Lookups!$A$63))</f>
        <v>0</v>
      </c>
      <c r="AV235" s="267">
        <f t="shared" si="106"/>
        <v>0</v>
      </c>
      <c r="AW235" s="267">
        <f>IFERROR(VLOOKUP(AH235,Lookups!A:B,2,0),0)</f>
        <v>0</v>
      </c>
      <c r="AX235" s="267">
        <f t="shared" si="107"/>
        <v>0</v>
      </c>
      <c r="AY235" s="92">
        <f t="shared" ca="1" si="108"/>
        <v>0</v>
      </c>
      <c r="AZ235" s="92">
        <f t="shared" si="89"/>
        <v>0</v>
      </c>
      <c r="BA235" s="92">
        <f t="shared" si="109"/>
        <v>0.504</v>
      </c>
      <c r="BB235" s="92">
        <f t="shared" si="110"/>
        <v>0.38900000000000001</v>
      </c>
      <c r="BC235" s="92">
        <v>0.13800000000000001</v>
      </c>
      <c r="BD235" s="92">
        <v>0.13400000000000001</v>
      </c>
      <c r="BE235" s="92">
        <f t="shared" si="90"/>
        <v>0</v>
      </c>
      <c r="BF235" s="92">
        <f t="shared" si="111"/>
        <v>0</v>
      </c>
    </row>
    <row r="236" spans="1:58" x14ac:dyDescent="0.35">
      <c r="A236" s="26"/>
      <c r="B236" s="76"/>
      <c r="C236" s="59"/>
      <c r="D236" s="468"/>
      <c r="E236" s="469"/>
      <c r="F236" s="237" t="str">
        <f ca="1">IFERROR(OFFSET(INDEX(INDIRECT(VLOOKUP($C236,Lighting_Type_Exist_lu,2,0)),MATCH(Lighting!$D236,INDIRECT(VLOOKUP($C236,Lighting_Type_Exist_lu,2,0)),0),1),0,2),"")</f>
        <v/>
      </c>
      <c r="G236" s="61" t="s">
        <v>84</v>
      </c>
      <c r="H236" s="74"/>
      <c r="I236" s="238" t="str">
        <f>IF(J236="","",VLOOKUP(J236,SKU!E:M,9,0))</f>
        <v/>
      </c>
      <c r="J236" s="64"/>
      <c r="K236" s="260" t="str">
        <f>IF(J236="","",VLOOKUP(J236,SKU!E:M,2,0))</f>
        <v/>
      </c>
      <c r="L236" s="239" t="str">
        <f>IF(J236="","",VLOOKUP(J236,SKU!E:M,6,0))</f>
        <v/>
      </c>
      <c r="M236" s="135" t="s">
        <v>84</v>
      </c>
      <c r="N236" s="28">
        <f t="shared" si="85"/>
        <v>0</v>
      </c>
      <c r="O236" s="20">
        <f t="shared" si="86"/>
        <v>0</v>
      </c>
      <c r="P236" s="71">
        <f t="shared" ca="1" si="91"/>
        <v>0</v>
      </c>
      <c r="Q236" s="71">
        <f>IFERROR((($H236*$L236*$N236)-($H236*$L236*$O236))/1000,0)*(1-EXACT(M236,Lookups!$A$62))*(1-EXACT(M236,Lookups!$A$63))</f>
        <v>0</v>
      </c>
      <c r="R236" s="71">
        <f t="shared" ca="1" si="92"/>
        <v>0</v>
      </c>
      <c r="S236" s="71">
        <f t="shared" ca="1" si="93"/>
        <v>0</v>
      </c>
      <c r="T236" s="71">
        <f t="shared" si="94"/>
        <v>0</v>
      </c>
      <c r="U236" s="356">
        <f t="shared" ca="1" si="95"/>
        <v>0</v>
      </c>
      <c r="V236" s="356">
        <f t="shared" ca="1" si="96"/>
        <v>0</v>
      </c>
      <c r="W236" s="356">
        <f t="shared" si="97"/>
        <v>0</v>
      </c>
      <c r="X236" s="356">
        <f t="shared" si="98"/>
        <v>0</v>
      </c>
      <c r="Y236" s="72">
        <f>IF(AV236&gt;0,"NEEDED",IFERROR(IF('Project Summary'!$C$11="NH",(VLOOKUP(AH236,Lighting_All,6,0)+AO236),(VLOOKUP(AH236,Lighting_All,4,0)+AO236)),0)*H236)</f>
        <v>0</v>
      </c>
      <c r="Z236" s="261" t="str">
        <f t="shared" ca="1" si="99"/>
        <v/>
      </c>
      <c r="AA236" s="73">
        <f t="shared" ca="1" si="84"/>
        <v>0</v>
      </c>
      <c r="AC236" s="28" t="str">
        <f ca="1">IFERROR(OFFSET(INDEX(INDIRECT(VLOOKUP($C236,Lighting_Type_Exist_lu,2,0)),MATCH(Lighting!$D236,INDIRECT(VLOOKUP($C236,Lighting_Type_Exist_lu,2,0)),0),1),0,1),"")</f>
        <v/>
      </c>
      <c r="AD236" s="7" t="str">
        <f ca="1">IFERROR(OFFSET(INDEX(INDIRECT(VLOOKUP($C236,Lighting_Type_Exist_lu,2,0)),MATCH(Lighting!$D236,INDIRECT(VLOOKUP($C236,Lighting_Type_Exist_lu,2,0)),0),1),0,3),"")</f>
        <v/>
      </c>
      <c r="AE236" s="40" t="str">
        <f ca="1">IFERROR(OFFSET(INDEX(INDIRECT(VLOOKUP($C236,Lighting_Type_Exist_lu,2,0)),MATCH(Lighting!$D236,INDIRECT(VLOOKUP($C236,Lighting_Type_Exist_lu,2,0)),0),1),0,4),"")</f>
        <v/>
      </c>
      <c r="AF236" s="262">
        <f t="shared" ca="1" si="100"/>
        <v>0</v>
      </c>
      <c r="AH236" s="263" t="str">
        <f>IF(J236="","",VLOOKUP(J236,SKU!E:M,3,0))</f>
        <v/>
      </c>
      <c r="AI236" s="263">
        <f>_xlfn.IFNA(IF('Project Summary'!$C$11="NH",VLOOKUP(AH236,Lighting_All,5,0),VLOOKUP(AH236,Lighting_All,3,0)),"")</f>
        <v>0</v>
      </c>
      <c r="AJ236" s="264" t="str">
        <f t="shared" si="87"/>
        <v>NA</v>
      </c>
      <c r="AK236" s="265">
        <f>IFERROR(VLOOKUP(J236,SKU!E:L,7,),0)</f>
        <v>0</v>
      </c>
      <c r="AL236" s="92" t="str">
        <f>IFERROR(IF(J236="","",(VLOOKUP(AH236,Lookups!A:G,7,0)*H236)),"")</f>
        <v/>
      </c>
      <c r="AM236" s="92">
        <f t="shared" ca="1" si="101"/>
        <v>0</v>
      </c>
      <c r="AN236" s="92">
        <f t="shared" ca="1" si="102"/>
        <v>0</v>
      </c>
      <c r="AO236" s="92">
        <f>(1-EXACT(G236,M236))*IFERROR(IF('Project Summary'!$C$11="NH",VLOOKUP(M236,Lighting_All,6,0),VLOOKUP(M236,Lighting_All,4,0)),0)*(Q236&gt;0)*(1-EXACT(M236,Lookups!$A$62))*(1-EXACT(M236,Lookups!$A$63))</f>
        <v>0</v>
      </c>
      <c r="AP236" s="92">
        <f t="shared" si="88"/>
        <v>0</v>
      </c>
      <c r="AQ236" s="92" t="str">
        <f t="shared" ca="1" si="103"/>
        <v/>
      </c>
      <c r="AR236" s="92" t="str">
        <f ca="1">_xlfn.IFNA(VLOOKUP(AQ236,Recycling!$S$10:$T$35,2,0),"")</f>
        <v/>
      </c>
      <c r="AS236" s="266">
        <f t="shared" si="104"/>
        <v>0</v>
      </c>
      <c r="AT236" s="92">
        <f t="shared" si="105"/>
        <v>0</v>
      </c>
      <c r="AU236" s="92">
        <f>EXACT(G236,"None")*OR(EXACT(M236,Lookups!$A$62),EXACT(M236,Lookups!$A$63))</f>
        <v>0</v>
      </c>
      <c r="AV236" s="267">
        <f t="shared" si="106"/>
        <v>0</v>
      </c>
      <c r="AW236" s="267">
        <f>IFERROR(VLOOKUP(AH236,Lookups!A:B,2,0),0)</f>
        <v>0</v>
      </c>
      <c r="AX236" s="267">
        <f t="shared" si="107"/>
        <v>0</v>
      </c>
      <c r="AY236" s="92">
        <f t="shared" ca="1" si="108"/>
        <v>0</v>
      </c>
      <c r="AZ236" s="92">
        <f t="shared" si="89"/>
        <v>0</v>
      </c>
      <c r="BA236" s="92">
        <f t="shared" si="109"/>
        <v>0.504</v>
      </c>
      <c r="BB236" s="92">
        <f t="shared" si="110"/>
        <v>0.38900000000000001</v>
      </c>
      <c r="BC236" s="92">
        <v>0.13800000000000001</v>
      </c>
      <c r="BD236" s="92">
        <v>0.13400000000000001</v>
      </c>
      <c r="BE236" s="92">
        <f t="shared" si="90"/>
        <v>0</v>
      </c>
      <c r="BF236" s="92">
        <f t="shared" si="111"/>
        <v>0</v>
      </c>
    </row>
    <row r="237" spans="1:58" x14ac:dyDescent="0.35">
      <c r="A237" s="26"/>
      <c r="B237" s="76"/>
      <c r="C237" s="59"/>
      <c r="D237" s="468"/>
      <c r="E237" s="469"/>
      <c r="F237" s="237" t="str">
        <f ca="1">IFERROR(OFFSET(INDEX(INDIRECT(VLOOKUP($C237,Lighting_Type_Exist_lu,2,0)),MATCH(Lighting!$D237,INDIRECT(VLOOKUP($C237,Lighting_Type_Exist_lu,2,0)),0),1),0,2),"")</f>
        <v/>
      </c>
      <c r="G237" s="61" t="s">
        <v>84</v>
      </c>
      <c r="H237" s="74"/>
      <c r="I237" s="238" t="str">
        <f>IF(J237="","",VLOOKUP(J237,SKU!E:M,9,0))</f>
        <v/>
      </c>
      <c r="J237" s="64"/>
      <c r="K237" s="260" t="str">
        <f>IF(J237="","",VLOOKUP(J237,SKU!E:M,2,0))</f>
        <v/>
      </c>
      <c r="L237" s="239" t="str">
        <f>IF(J237="","",VLOOKUP(J237,SKU!E:M,6,0))</f>
        <v/>
      </c>
      <c r="M237" s="135" t="s">
        <v>84</v>
      </c>
      <c r="N237" s="28">
        <f t="shared" si="85"/>
        <v>0</v>
      </c>
      <c r="O237" s="20">
        <f t="shared" si="86"/>
        <v>0</v>
      </c>
      <c r="P237" s="71">
        <f t="shared" ca="1" si="91"/>
        <v>0</v>
      </c>
      <c r="Q237" s="71">
        <f>IFERROR((($H237*$L237*$N237)-($H237*$L237*$O237))/1000,0)*(1-EXACT(M237,Lookups!$A$62))*(1-EXACT(M237,Lookups!$A$63))</f>
        <v>0</v>
      </c>
      <c r="R237" s="71">
        <f t="shared" ca="1" si="92"/>
        <v>0</v>
      </c>
      <c r="S237" s="71">
        <f t="shared" ca="1" si="93"/>
        <v>0</v>
      </c>
      <c r="T237" s="71">
        <f t="shared" si="94"/>
        <v>0</v>
      </c>
      <c r="U237" s="356">
        <f t="shared" ca="1" si="95"/>
        <v>0</v>
      </c>
      <c r="V237" s="356">
        <f t="shared" ca="1" si="96"/>
        <v>0</v>
      </c>
      <c r="W237" s="356">
        <f t="shared" si="97"/>
        <v>0</v>
      </c>
      <c r="X237" s="356">
        <f t="shared" si="98"/>
        <v>0</v>
      </c>
      <c r="Y237" s="72">
        <f>IF(AV237&gt;0,"NEEDED",IFERROR(IF('Project Summary'!$C$11="NH",(VLOOKUP(AH237,Lighting_All,6,0)+AO237),(VLOOKUP(AH237,Lighting_All,4,0)+AO237)),0)*H237)</f>
        <v>0</v>
      </c>
      <c r="Z237" s="261" t="str">
        <f t="shared" ca="1" si="99"/>
        <v/>
      </c>
      <c r="AA237" s="73">
        <f t="shared" ca="1" si="84"/>
        <v>0</v>
      </c>
      <c r="AC237" s="28" t="str">
        <f ca="1">IFERROR(OFFSET(INDEX(INDIRECT(VLOOKUP($C237,Lighting_Type_Exist_lu,2,0)),MATCH(Lighting!$D237,INDIRECT(VLOOKUP($C237,Lighting_Type_Exist_lu,2,0)),0),1),0,1),"")</f>
        <v/>
      </c>
      <c r="AD237" s="7" t="str">
        <f ca="1">IFERROR(OFFSET(INDEX(INDIRECT(VLOOKUP($C237,Lighting_Type_Exist_lu,2,0)),MATCH(Lighting!$D237,INDIRECT(VLOOKUP($C237,Lighting_Type_Exist_lu,2,0)),0),1),0,3),"")</f>
        <v/>
      </c>
      <c r="AE237" s="40" t="str">
        <f ca="1">IFERROR(OFFSET(INDEX(INDIRECT(VLOOKUP($C237,Lighting_Type_Exist_lu,2,0)),MATCH(Lighting!$D237,INDIRECT(VLOOKUP($C237,Lighting_Type_Exist_lu,2,0)),0),1),0,4),"")</f>
        <v/>
      </c>
      <c r="AF237" s="262">
        <f t="shared" ca="1" si="100"/>
        <v>0</v>
      </c>
      <c r="AH237" s="263" t="str">
        <f>IF(J237="","",VLOOKUP(J237,SKU!E:M,3,0))</f>
        <v/>
      </c>
      <c r="AI237" s="263">
        <f>_xlfn.IFNA(IF('Project Summary'!$C$11="NH",VLOOKUP(AH237,Lighting_All,5,0),VLOOKUP(AH237,Lighting_All,3,0)),"")</f>
        <v>0</v>
      </c>
      <c r="AJ237" s="264" t="str">
        <f t="shared" si="87"/>
        <v>NA</v>
      </c>
      <c r="AK237" s="265">
        <f>IFERROR(VLOOKUP(J237,SKU!E:L,7,),0)</f>
        <v>0</v>
      </c>
      <c r="AL237" s="92" t="str">
        <f>IFERROR(IF(J237="","",(VLOOKUP(AH237,Lookups!A:G,7,0)*H237)),"")</f>
        <v/>
      </c>
      <c r="AM237" s="92">
        <f t="shared" ca="1" si="101"/>
        <v>0</v>
      </c>
      <c r="AN237" s="92">
        <f t="shared" ca="1" si="102"/>
        <v>0</v>
      </c>
      <c r="AO237" s="92">
        <f>(1-EXACT(G237,M237))*IFERROR(IF('Project Summary'!$C$11="NH",VLOOKUP(M237,Lighting_All,6,0),VLOOKUP(M237,Lighting_All,4,0)),0)*(Q237&gt;0)*(1-EXACT(M237,Lookups!$A$62))*(1-EXACT(M237,Lookups!$A$63))</f>
        <v>0</v>
      </c>
      <c r="AP237" s="92">
        <f t="shared" si="88"/>
        <v>0</v>
      </c>
      <c r="AQ237" s="92" t="str">
        <f t="shared" ca="1" si="103"/>
        <v/>
      </c>
      <c r="AR237" s="92" t="str">
        <f ca="1">_xlfn.IFNA(VLOOKUP(AQ237,Recycling!$S$10:$T$35,2,0),"")</f>
        <v/>
      </c>
      <c r="AS237" s="266">
        <f t="shared" si="104"/>
        <v>0</v>
      </c>
      <c r="AT237" s="92">
        <f t="shared" si="105"/>
        <v>0</v>
      </c>
      <c r="AU237" s="92">
        <f>EXACT(G237,"None")*OR(EXACT(M237,Lookups!$A$62),EXACT(M237,Lookups!$A$63))</f>
        <v>0</v>
      </c>
      <c r="AV237" s="267">
        <f t="shared" si="106"/>
        <v>0</v>
      </c>
      <c r="AW237" s="267">
        <f>IFERROR(VLOOKUP(AH237,Lookups!A:B,2,0),0)</f>
        <v>0</v>
      </c>
      <c r="AX237" s="267">
        <f t="shared" si="107"/>
        <v>0</v>
      </c>
      <c r="AY237" s="92">
        <f t="shared" ca="1" si="108"/>
        <v>0</v>
      </c>
      <c r="AZ237" s="92">
        <f t="shared" si="89"/>
        <v>0</v>
      </c>
      <c r="BA237" s="92">
        <f t="shared" si="109"/>
        <v>0.504</v>
      </c>
      <c r="BB237" s="92">
        <f t="shared" si="110"/>
        <v>0.38900000000000001</v>
      </c>
      <c r="BC237" s="92">
        <v>0.13800000000000001</v>
      </c>
      <c r="BD237" s="92">
        <v>0.13400000000000001</v>
      </c>
      <c r="BE237" s="92">
        <f t="shared" si="90"/>
        <v>0</v>
      </c>
      <c r="BF237" s="92">
        <f t="shared" si="111"/>
        <v>0</v>
      </c>
    </row>
    <row r="238" spans="1:58" x14ac:dyDescent="0.35">
      <c r="A238" s="26"/>
      <c r="B238" s="76"/>
      <c r="C238" s="59"/>
      <c r="D238" s="468"/>
      <c r="E238" s="469"/>
      <c r="F238" s="237" t="str">
        <f ca="1">IFERROR(OFFSET(INDEX(INDIRECT(VLOOKUP($C238,Lighting_Type_Exist_lu,2,0)),MATCH(Lighting!$D238,INDIRECT(VLOOKUP($C238,Lighting_Type_Exist_lu,2,0)),0),1),0,2),"")</f>
        <v/>
      </c>
      <c r="G238" s="61" t="s">
        <v>84</v>
      </c>
      <c r="H238" s="74"/>
      <c r="I238" s="238" t="str">
        <f>IF(J238="","",VLOOKUP(J238,SKU!E:M,9,0))</f>
        <v/>
      </c>
      <c r="J238" s="64"/>
      <c r="K238" s="260" t="str">
        <f>IF(J238="","",VLOOKUP(J238,SKU!E:M,2,0))</f>
        <v/>
      </c>
      <c r="L238" s="239" t="str">
        <f>IF(J238="","",VLOOKUP(J238,SKU!E:M,6,0))</f>
        <v/>
      </c>
      <c r="M238" s="135" t="s">
        <v>84</v>
      </c>
      <c r="N238" s="28">
        <f t="shared" si="85"/>
        <v>0</v>
      </c>
      <c r="O238" s="20">
        <f t="shared" si="86"/>
        <v>0</v>
      </c>
      <c r="P238" s="71">
        <f t="shared" ca="1" si="91"/>
        <v>0</v>
      </c>
      <c r="Q238" s="71">
        <f>IFERROR((($H238*$L238*$N238)-($H238*$L238*$O238))/1000,0)*(1-EXACT(M238,Lookups!$A$62))*(1-EXACT(M238,Lookups!$A$63))</f>
        <v>0</v>
      </c>
      <c r="R238" s="71">
        <f t="shared" ca="1" si="92"/>
        <v>0</v>
      </c>
      <c r="S238" s="71">
        <f t="shared" ca="1" si="93"/>
        <v>0</v>
      </c>
      <c r="T238" s="71">
        <f t="shared" si="94"/>
        <v>0</v>
      </c>
      <c r="U238" s="356">
        <f t="shared" ca="1" si="95"/>
        <v>0</v>
      </c>
      <c r="V238" s="356">
        <f t="shared" ca="1" si="96"/>
        <v>0</v>
      </c>
      <c r="W238" s="356">
        <f t="shared" si="97"/>
        <v>0</v>
      </c>
      <c r="X238" s="356">
        <f t="shared" si="98"/>
        <v>0</v>
      </c>
      <c r="Y238" s="72">
        <f>IF(AV238&gt;0,"NEEDED",IFERROR(IF('Project Summary'!$C$11="NH",(VLOOKUP(AH238,Lighting_All,6,0)+AO238),(VLOOKUP(AH238,Lighting_All,4,0)+AO238)),0)*H238)</f>
        <v>0</v>
      </c>
      <c r="Z238" s="261" t="str">
        <f t="shared" ca="1" si="99"/>
        <v/>
      </c>
      <c r="AA238" s="73">
        <f t="shared" ca="1" si="84"/>
        <v>0</v>
      </c>
      <c r="AC238" s="28" t="str">
        <f ca="1">IFERROR(OFFSET(INDEX(INDIRECT(VLOOKUP($C238,Lighting_Type_Exist_lu,2,0)),MATCH(Lighting!$D238,INDIRECT(VLOOKUP($C238,Lighting_Type_Exist_lu,2,0)),0),1),0,1),"")</f>
        <v/>
      </c>
      <c r="AD238" s="7" t="str">
        <f ca="1">IFERROR(OFFSET(INDEX(INDIRECT(VLOOKUP($C238,Lighting_Type_Exist_lu,2,0)),MATCH(Lighting!$D238,INDIRECT(VLOOKUP($C238,Lighting_Type_Exist_lu,2,0)),0),1),0,3),"")</f>
        <v/>
      </c>
      <c r="AE238" s="40" t="str">
        <f ca="1">IFERROR(OFFSET(INDEX(INDIRECT(VLOOKUP($C238,Lighting_Type_Exist_lu,2,0)),MATCH(Lighting!$D238,INDIRECT(VLOOKUP($C238,Lighting_Type_Exist_lu,2,0)),0),1),0,4),"")</f>
        <v/>
      </c>
      <c r="AF238" s="262">
        <f t="shared" ca="1" si="100"/>
        <v>0</v>
      </c>
      <c r="AH238" s="263" t="str">
        <f>IF(J238="","",VLOOKUP(J238,SKU!E:M,3,0))</f>
        <v/>
      </c>
      <c r="AI238" s="263">
        <f>_xlfn.IFNA(IF('Project Summary'!$C$11="NH",VLOOKUP(AH238,Lighting_All,5,0),VLOOKUP(AH238,Lighting_All,3,0)),"")</f>
        <v>0</v>
      </c>
      <c r="AJ238" s="264" t="str">
        <f t="shared" si="87"/>
        <v>NA</v>
      </c>
      <c r="AK238" s="265">
        <f>IFERROR(VLOOKUP(J238,SKU!E:L,7,),0)</f>
        <v>0</v>
      </c>
      <c r="AL238" s="92" t="str">
        <f>IFERROR(IF(J238="","",(VLOOKUP(AH238,Lookups!A:G,7,0)*H238)),"")</f>
        <v/>
      </c>
      <c r="AM238" s="92">
        <f t="shared" ca="1" si="101"/>
        <v>0</v>
      </c>
      <c r="AN238" s="92">
        <f t="shared" ca="1" si="102"/>
        <v>0</v>
      </c>
      <c r="AO238" s="92">
        <f>(1-EXACT(G238,M238))*IFERROR(IF('Project Summary'!$C$11="NH",VLOOKUP(M238,Lighting_All,6,0),VLOOKUP(M238,Lighting_All,4,0)),0)*(Q238&gt;0)*(1-EXACT(M238,Lookups!$A$62))*(1-EXACT(M238,Lookups!$A$63))</f>
        <v>0</v>
      </c>
      <c r="AP238" s="92">
        <f t="shared" si="88"/>
        <v>0</v>
      </c>
      <c r="AQ238" s="92" t="str">
        <f t="shared" ca="1" si="103"/>
        <v/>
      </c>
      <c r="AR238" s="92" t="str">
        <f ca="1">_xlfn.IFNA(VLOOKUP(AQ238,Recycling!$S$10:$T$35,2,0),"")</f>
        <v/>
      </c>
      <c r="AS238" s="266">
        <f t="shared" si="104"/>
        <v>0</v>
      </c>
      <c r="AT238" s="92">
        <f t="shared" si="105"/>
        <v>0</v>
      </c>
      <c r="AU238" s="92">
        <f>EXACT(G238,"None")*OR(EXACT(M238,Lookups!$A$62),EXACT(M238,Lookups!$A$63))</f>
        <v>0</v>
      </c>
      <c r="AV238" s="267">
        <f t="shared" si="106"/>
        <v>0</v>
      </c>
      <c r="AW238" s="267">
        <f>IFERROR(VLOOKUP(AH238,Lookups!A:B,2,0),0)</f>
        <v>0</v>
      </c>
      <c r="AX238" s="267">
        <f t="shared" si="107"/>
        <v>0</v>
      </c>
      <c r="AY238" s="92">
        <f t="shared" ca="1" si="108"/>
        <v>0</v>
      </c>
      <c r="AZ238" s="92">
        <f t="shared" si="89"/>
        <v>0</v>
      </c>
      <c r="BA238" s="92">
        <f t="shared" si="109"/>
        <v>0.504</v>
      </c>
      <c r="BB238" s="92">
        <f t="shared" si="110"/>
        <v>0.38900000000000001</v>
      </c>
      <c r="BC238" s="92">
        <v>0.13800000000000001</v>
      </c>
      <c r="BD238" s="92">
        <v>0.13400000000000001</v>
      </c>
      <c r="BE238" s="92">
        <f t="shared" si="90"/>
        <v>0</v>
      </c>
      <c r="BF238" s="92">
        <f t="shared" si="111"/>
        <v>0</v>
      </c>
    </row>
    <row r="239" spans="1:58" x14ac:dyDescent="0.35">
      <c r="A239" s="26"/>
      <c r="B239" s="76"/>
      <c r="C239" s="59"/>
      <c r="D239" s="468"/>
      <c r="E239" s="469"/>
      <c r="F239" s="237" t="str">
        <f ca="1">IFERROR(OFFSET(INDEX(INDIRECT(VLOOKUP($C239,Lighting_Type_Exist_lu,2,0)),MATCH(Lighting!$D239,INDIRECT(VLOOKUP($C239,Lighting_Type_Exist_lu,2,0)),0),1),0,2),"")</f>
        <v/>
      </c>
      <c r="G239" s="61" t="s">
        <v>84</v>
      </c>
      <c r="H239" s="74"/>
      <c r="I239" s="238" t="str">
        <f>IF(J239="","",VLOOKUP(J239,SKU!E:M,9,0))</f>
        <v/>
      </c>
      <c r="J239" s="64"/>
      <c r="K239" s="260" t="str">
        <f>IF(J239="","",VLOOKUP(J239,SKU!E:M,2,0))</f>
        <v/>
      </c>
      <c r="L239" s="239" t="str">
        <f>IF(J239="","",VLOOKUP(J239,SKU!E:M,6,0))</f>
        <v/>
      </c>
      <c r="M239" s="135" t="s">
        <v>84</v>
      </c>
      <c r="N239" s="28">
        <f t="shared" si="85"/>
        <v>0</v>
      </c>
      <c r="O239" s="20">
        <f t="shared" si="86"/>
        <v>0</v>
      </c>
      <c r="P239" s="71">
        <f t="shared" ca="1" si="91"/>
        <v>0</v>
      </c>
      <c r="Q239" s="71">
        <f>IFERROR((($H239*$L239*$N239)-($H239*$L239*$O239))/1000,0)*(1-EXACT(M239,Lookups!$A$62))*(1-EXACT(M239,Lookups!$A$63))</f>
        <v>0</v>
      </c>
      <c r="R239" s="71">
        <f t="shared" ca="1" si="92"/>
        <v>0</v>
      </c>
      <c r="S239" s="71">
        <f t="shared" ca="1" si="93"/>
        <v>0</v>
      </c>
      <c r="T239" s="71">
        <f t="shared" si="94"/>
        <v>0</v>
      </c>
      <c r="U239" s="356">
        <f t="shared" ca="1" si="95"/>
        <v>0</v>
      </c>
      <c r="V239" s="356">
        <f t="shared" ca="1" si="96"/>
        <v>0</v>
      </c>
      <c r="W239" s="356">
        <f t="shared" si="97"/>
        <v>0</v>
      </c>
      <c r="X239" s="356">
        <f t="shared" si="98"/>
        <v>0</v>
      </c>
      <c r="Y239" s="72">
        <f>IF(AV239&gt;0,"NEEDED",IFERROR(IF('Project Summary'!$C$11="NH",(VLOOKUP(AH239,Lighting_All,6,0)+AO239),(VLOOKUP(AH239,Lighting_All,4,0)+AO239)),0)*H239)</f>
        <v>0</v>
      </c>
      <c r="Z239" s="261" t="str">
        <f t="shared" ca="1" si="99"/>
        <v/>
      </c>
      <c r="AA239" s="73">
        <f t="shared" ca="1" si="84"/>
        <v>0</v>
      </c>
      <c r="AC239" s="28" t="str">
        <f ca="1">IFERROR(OFFSET(INDEX(INDIRECT(VLOOKUP($C239,Lighting_Type_Exist_lu,2,0)),MATCH(Lighting!$D239,INDIRECT(VLOOKUP($C239,Lighting_Type_Exist_lu,2,0)),0),1),0,1),"")</f>
        <v/>
      </c>
      <c r="AD239" s="7" t="str">
        <f ca="1">IFERROR(OFFSET(INDEX(INDIRECT(VLOOKUP($C239,Lighting_Type_Exist_lu,2,0)),MATCH(Lighting!$D239,INDIRECT(VLOOKUP($C239,Lighting_Type_Exist_lu,2,0)),0),1),0,3),"")</f>
        <v/>
      </c>
      <c r="AE239" s="40" t="str">
        <f ca="1">IFERROR(OFFSET(INDEX(INDIRECT(VLOOKUP($C239,Lighting_Type_Exist_lu,2,0)),MATCH(Lighting!$D239,INDIRECT(VLOOKUP($C239,Lighting_Type_Exist_lu,2,0)),0),1),0,4),"")</f>
        <v/>
      </c>
      <c r="AF239" s="262">
        <f t="shared" ca="1" si="100"/>
        <v>0</v>
      </c>
      <c r="AH239" s="263" t="str">
        <f>IF(J239="","",VLOOKUP(J239,SKU!E:M,3,0))</f>
        <v/>
      </c>
      <c r="AI239" s="263">
        <f>_xlfn.IFNA(IF('Project Summary'!$C$11="NH",VLOOKUP(AH239,Lighting_All,5,0),VLOOKUP(AH239,Lighting_All,3,0)),"")</f>
        <v>0</v>
      </c>
      <c r="AJ239" s="264" t="str">
        <f t="shared" si="87"/>
        <v>NA</v>
      </c>
      <c r="AK239" s="265">
        <f>IFERROR(VLOOKUP(J239,SKU!E:L,7,),0)</f>
        <v>0</v>
      </c>
      <c r="AL239" s="92" t="str">
        <f>IFERROR(IF(J239="","",(VLOOKUP(AH239,Lookups!A:G,7,0)*H239)),"")</f>
        <v/>
      </c>
      <c r="AM239" s="92">
        <f t="shared" ca="1" si="101"/>
        <v>0</v>
      </c>
      <c r="AN239" s="92">
        <f t="shared" ca="1" si="102"/>
        <v>0</v>
      </c>
      <c r="AO239" s="92">
        <f>(1-EXACT(G239,M239))*IFERROR(IF('Project Summary'!$C$11="NH",VLOOKUP(M239,Lighting_All,6,0),VLOOKUP(M239,Lighting_All,4,0)),0)*(Q239&gt;0)*(1-EXACT(M239,Lookups!$A$62))*(1-EXACT(M239,Lookups!$A$63))</f>
        <v>0</v>
      </c>
      <c r="AP239" s="92">
        <f t="shared" si="88"/>
        <v>0</v>
      </c>
      <c r="AQ239" s="92" t="str">
        <f t="shared" ca="1" si="103"/>
        <v/>
      </c>
      <c r="AR239" s="92" t="str">
        <f ca="1">_xlfn.IFNA(VLOOKUP(AQ239,Recycling!$S$10:$T$35,2,0),"")</f>
        <v/>
      </c>
      <c r="AS239" s="266">
        <f t="shared" si="104"/>
        <v>0</v>
      </c>
      <c r="AT239" s="92">
        <f t="shared" si="105"/>
        <v>0</v>
      </c>
      <c r="AU239" s="92">
        <f>EXACT(G239,"None")*OR(EXACT(M239,Lookups!$A$62),EXACT(M239,Lookups!$A$63))</f>
        <v>0</v>
      </c>
      <c r="AV239" s="267">
        <f t="shared" si="106"/>
        <v>0</v>
      </c>
      <c r="AW239" s="267">
        <f>IFERROR(VLOOKUP(AH239,Lookups!A:B,2,0),0)</f>
        <v>0</v>
      </c>
      <c r="AX239" s="267">
        <f t="shared" si="107"/>
        <v>0</v>
      </c>
      <c r="AY239" s="92">
        <f t="shared" ca="1" si="108"/>
        <v>0</v>
      </c>
      <c r="AZ239" s="92">
        <f t="shared" si="89"/>
        <v>0</v>
      </c>
      <c r="BA239" s="92">
        <f t="shared" si="109"/>
        <v>0.504</v>
      </c>
      <c r="BB239" s="92">
        <f t="shared" si="110"/>
        <v>0.38900000000000001</v>
      </c>
      <c r="BC239" s="92">
        <v>0.13800000000000001</v>
      </c>
      <c r="BD239" s="92">
        <v>0.13400000000000001</v>
      </c>
      <c r="BE239" s="92">
        <f t="shared" si="90"/>
        <v>0</v>
      </c>
      <c r="BF239" s="92">
        <f t="shared" si="111"/>
        <v>0</v>
      </c>
    </row>
    <row r="240" spans="1:58" x14ac:dyDescent="0.35">
      <c r="A240" s="26"/>
      <c r="B240" s="76"/>
      <c r="C240" s="59"/>
      <c r="D240" s="468"/>
      <c r="E240" s="469"/>
      <c r="F240" s="237" t="str">
        <f ca="1">IFERROR(OFFSET(INDEX(INDIRECT(VLOOKUP($C240,Lighting_Type_Exist_lu,2,0)),MATCH(Lighting!$D240,INDIRECT(VLOOKUP($C240,Lighting_Type_Exist_lu,2,0)),0),1),0,2),"")</f>
        <v/>
      </c>
      <c r="G240" s="61" t="s">
        <v>84</v>
      </c>
      <c r="H240" s="74"/>
      <c r="I240" s="238" t="str">
        <f>IF(J240="","",VLOOKUP(J240,SKU!E:M,9,0))</f>
        <v/>
      </c>
      <c r="J240" s="64"/>
      <c r="K240" s="260" t="str">
        <f>IF(J240="","",VLOOKUP(J240,SKU!E:M,2,0))</f>
        <v/>
      </c>
      <c r="L240" s="239" t="str">
        <f>IF(J240="","",VLOOKUP(J240,SKU!E:M,6,0))</f>
        <v/>
      </c>
      <c r="M240" s="135" t="s">
        <v>84</v>
      </c>
      <c r="N240" s="28">
        <f t="shared" si="85"/>
        <v>0</v>
      </c>
      <c r="O240" s="20">
        <f t="shared" si="86"/>
        <v>0</v>
      </c>
      <c r="P240" s="71">
        <f t="shared" ca="1" si="91"/>
        <v>0</v>
      </c>
      <c r="Q240" s="71">
        <f>IFERROR((($H240*$L240*$N240)-($H240*$L240*$O240))/1000,0)*(1-EXACT(M240,Lookups!$A$62))*(1-EXACT(M240,Lookups!$A$63))</f>
        <v>0</v>
      </c>
      <c r="R240" s="71">
        <f t="shared" ca="1" si="92"/>
        <v>0</v>
      </c>
      <c r="S240" s="71">
        <f t="shared" ca="1" si="93"/>
        <v>0</v>
      </c>
      <c r="T240" s="71">
        <f t="shared" si="94"/>
        <v>0</v>
      </c>
      <c r="U240" s="356">
        <f t="shared" ca="1" si="95"/>
        <v>0</v>
      </c>
      <c r="V240" s="356">
        <f t="shared" ca="1" si="96"/>
        <v>0</v>
      </c>
      <c r="W240" s="356">
        <f t="shared" si="97"/>
        <v>0</v>
      </c>
      <c r="X240" s="356">
        <f t="shared" si="98"/>
        <v>0</v>
      </c>
      <c r="Y240" s="72">
        <f>IF(AV240&gt;0,"NEEDED",IFERROR(IF('Project Summary'!$C$11="NH",(VLOOKUP(AH240,Lighting_All,6,0)+AO240),(VLOOKUP(AH240,Lighting_All,4,0)+AO240)),0)*H240)</f>
        <v>0</v>
      </c>
      <c r="Z240" s="261" t="str">
        <f t="shared" ca="1" si="99"/>
        <v/>
      </c>
      <c r="AA240" s="73">
        <f t="shared" ca="1" si="84"/>
        <v>0</v>
      </c>
      <c r="AC240" s="28" t="str">
        <f ca="1">IFERROR(OFFSET(INDEX(INDIRECT(VLOOKUP($C240,Lighting_Type_Exist_lu,2,0)),MATCH(Lighting!$D240,INDIRECT(VLOOKUP($C240,Lighting_Type_Exist_lu,2,0)),0),1),0,1),"")</f>
        <v/>
      </c>
      <c r="AD240" s="7" t="str">
        <f ca="1">IFERROR(OFFSET(INDEX(INDIRECT(VLOOKUP($C240,Lighting_Type_Exist_lu,2,0)),MATCH(Lighting!$D240,INDIRECT(VLOOKUP($C240,Lighting_Type_Exist_lu,2,0)),0),1),0,3),"")</f>
        <v/>
      </c>
      <c r="AE240" s="40" t="str">
        <f ca="1">IFERROR(OFFSET(INDEX(INDIRECT(VLOOKUP($C240,Lighting_Type_Exist_lu,2,0)),MATCH(Lighting!$D240,INDIRECT(VLOOKUP($C240,Lighting_Type_Exist_lu,2,0)),0),1),0,4),"")</f>
        <v/>
      </c>
      <c r="AF240" s="262">
        <f t="shared" ca="1" si="100"/>
        <v>0</v>
      </c>
      <c r="AH240" s="263" t="str">
        <f>IF(J240="","",VLOOKUP(J240,SKU!E:M,3,0))</f>
        <v/>
      </c>
      <c r="AI240" s="263">
        <f>_xlfn.IFNA(IF('Project Summary'!$C$11="NH",VLOOKUP(AH240,Lighting_All,5,0),VLOOKUP(AH240,Lighting_All,3,0)),"")</f>
        <v>0</v>
      </c>
      <c r="AJ240" s="264" t="str">
        <f t="shared" si="87"/>
        <v>NA</v>
      </c>
      <c r="AK240" s="265">
        <f>IFERROR(VLOOKUP(J240,SKU!E:L,7,),0)</f>
        <v>0</v>
      </c>
      <c r="AL240" s="92" t="str">
        <f>IFERROR(IF(J240="","",(VLOOKUP(AH240,Lookups!A:G,7,0)*H240)),"")</f>
        <v/>
      </c>
      <c r="AM240" s="92">
        <f t="shared" ca="1" si="101"/>
        <v>0</v>
      </c>
      <c r="AN240" s="92">
        <f t="shared" ca="1" si="102"/>
        <v>0</v>
      </c>
      <c r="AO240" s="92">
        <f>(1-EXACT(G240,M240))*IFERROR(IF('Project Summary'!$C$11="NH",VLOOKUP(M240,Lighting_All,6,0),VLOOKUP(M240,Lighting_All,4,0)),0)*(Q240&gt;0)*(1-EXACT(M240,Lookups!$A$62))*(1-EXACT(M240,Lookups!$A$63))</f>
        <v>0</v>
      </c>
      <c r="AP240" s="92">
        <f t="shared" si="88"/>
        <v>0</v>
      </c>
      <c r="AQ240" s="92" t="str">
        <f t="shared" ca="1" si="103"/>
        <v/>
      </c>
      <c r="AR240" s="92" t="str">
        <f ca="1">_xlfn.IFNA(VLOOKUP(AQ240,Recycling!$S$10:$T$35,2,0),"")</f>
        <v/>
      </c>
      <c r="AS240" s="266">
        <f t="shared" si="104"/>
        <v>0</v>
      </c>
      <c r="AT240" s="92">
        <f t="shared" si="105"/>
        <v>0</v>
      </c>
      <c r="AU240" s="92">
        <f>EXACT(G240,"None")*OR(EXACT(M240,Lookups!$A$62),EXACT(M240,Lookups!$A$63))</f>
        <v>0</v>
      </c>
      <c r="AV240" s="267">
        <f t="shared" si="106"/>
        <v>0</v>
      </c>
      <c r="AW240" s="267">
        <f>IFERROR(VLOOKUP(AH240,Lookups!A:B,2,0),0)</f>
        <v>0</v>
      </c>
      <c r="AX240" s="267">
        <f t="shared" si="107"/>
        <v>0</v>
      </c>
      <c r="AY240" s="92">
        <f t="shared" ca="1" si="108"/>
        <v>0</v>
      </c>
      <c r="AZ240" s="92">
        <f t="shared" si="89"/>
        <v>0</v>
      </c>
      <c r="BA240" s="92">
        <f t="shared" si="109"/>
        <v>0.504</v>
      </c>
      <c r="BB240" s="92">
        <f t="shared" si="110"/>
        <v>0.38900000000000001</v>
      </c>
      <c r="BC240" s="92">
        <v>0.13800000000000001</v>
      </c>
      <c r="BD240" s="92">
        <v>0.13400000000000001</v>
      </c>
      <c r="BE240" s="92">
        <f t="shared" si="90"/>
        <v>0</v>
      </c>
      <c r="BF240" s="92">
        <f t="shared" si="111"/>
        <v>0</v>
      </c>
    </row>
    <row r="241" spans="1:58" x14ac:dyDescent="0.35">
      <c r="A241" s="26"/>
      <c r="B241" s="76"/>
      <c r="C241" s="59"/>
      <c r="D241" s="468"/>
      <c r="E241" s="469"/>
      <c r="F241" s="237" t="str">
        <f ca="1">IFERROR(OFFSET(INDEX(INDIRECT(VLOOKUP($C241,Lighting_Type_Exist_lu,2,0)),MATCH(Lighting!$D241,INDIRECT(VLOOKUP($C241,Lighting_Type_Exist_lu,2,0)),0),1),0,2),"")</f>
        <v/>
      </c>
      <c r="G241" s="61" t="s">
        <v>84</v>
      </c>
      <c r="H241" s="74"/>
      <c r="I241" s="238" t="str">
        <f>IF(J241="","",VLOOKUP(J241,SKU!E:M,9,0))</f>
        <v/>
      </c>
      <c r="J241" s="64"/>
      <c r="K241" s="260" t="str">
        <f>IF(J241="","",VLOOKUP(J241,SKU!E:M,2,0))</f>
        <v/>
      </c>
      <c r="L241" s="239" t="str">
        <f>IF(J241="","",VLOOKUP(J241,SKU!E:M,6,0))</f>
        <v/>
      </c>
      <c r="M241" s="135" t="s">
        <v>84</v>
      </c>
      <c r="N241" s="28">
        <f t="shared" si="85"/>
        <v>0</v>
      </c>
      <c r="O241" s="20">
        <f t="shared" si="86"/>
        <v>0</v>
      </c>
      <c r="P241" s="71">
        <f t="shared" ca="1" si="91"/>
        <v>0</v>
      </c>
      <c r="Q241" s="71">
        <f>IFERROR((($H241*$L241*$N241)-($H241*$L241*$O241))/1000,0)*(1-EXACT(M241,Lookups!$A$62))*(1-EXACT(M241,Lookups!$A$63))</f>
        <v>0</v>
      </c>
      <c r="R241" s="71">
        <f t="shared" ca="1" si="92"/>
        <v>0</v>
      </c>
      <c r="S241" s="71">
        <f t="shared" ca="1" si="93"/>
        <v>0</v>
      </c>
      <c r="T241" s="71">
        <f t="shared" si="94"/>
        <v>0</v>
      </c>
      <c r="U241" s="356">
        <f t="shared" ca="1" si="95"/>
        <v>0</v>
      </c>
      <c r="V241" s="356">
        <f t="shared" ca="1" si="96"/>
        <v>0</v>
      </c>
      <c r="W241" s="356">
        <f t="shared" si="97"/>
        <v>0</v>
      </c>
      <c r="X241" s="356">
        <f t="shared" si="98"/>
        <v>0</v>
      </c>
      <c r="Y241" s="72">
        <f>IF(AV241&gt;0,"NEEDED",IFERROR(IF('Project Summary'!$C$11="NH",(VLOOKUP(AH241,Lighting_All,6,0)+AO241),(VLOOKUP(AH241,Lighting_All,4,0)+AO241)),0)*H241)</f>
        <v>0</v>
      </c>
      <c r="Z241" s="261" t="str">
        <f t="shared" ca="1" si="99"/>
        <v/>
      </c>
      <c r="AA241" s="73">
        <f t="shared" ca="1" si="84"/>
        <v>0</v>
      </c>
      <c r="AC241" s="28" t="str">
        <f ca="1">IFERROR(OFFSET(INDEX(INDIRECT(VLOOKUP($C241,Lighting_Type_Exist_lu,2,0)),MATCH(Lighting!$D241,INDIRECT(VLOOKUP($C241,Lighting_Type_Exist_lu,2,0)),0),1),0,1),"")</f>
        <v/>
      </c>
      <c r="AD241" s="7" t="str">
        <f ca="1">IFERROR(OFFSET(INDEX(INDIRECT(VLOOKUP($C241,Lighting_Type_Exist_lu,2,0)),MATCH(Lighting!$D241,INDIRECT(VLOOKUP($C241,Lighting_Type_Exist_lu,2,0)),0),1),0,3),"")</f>
        <v/>
      </c>
      <c r="AE241" s="40" t="str">
        <f ca="1">IFERROR(OFFSET(INDEX(INDIRECT(VLOOKUP($C241,Lighting_Type_Exist_lu,2,0)),MATCH(Lighting!$D241,INDIRECT(VLOOKUP($C241,Lighting_Type_Exist_lu,2,0)),0),1),0,4),"")</f>
        <v/>
      </c>
      <c r="AF241" s="262">
        <f t="shared" ca="1" si="100"/>
        <v>0</v>
      </c>
      <c r="AH241" s="263" t="str">
        <f>IF(J241="","",VLOOKUP(J241,SKU!E:M,3,0))</f>
        <v/>
      </c>
      <c r="AI241" s="263">
        <f>_xlfn.IFNA(IF('Project Summary'!$C$11="NH",VLOOKUP(AH241,Lighting_All,5,0),VLOOKUP(AH241,Lighting_All,3,0)),"")</f>
        <v>0</v>
      </c>
      <c r="AJ241" s="264" t="str">
        <f t="shared" si="87"/>
        <v>NA</v>
      </c>
      <c r="AK241" s="265">
        <f>IFERROR(VLOOKUP(J241,SKU!E:L,7,),0)</f>
        <v>0</v>
      </c>
      <c r="AL241" s="92" t="str">
        <f>IFERROR(IF(J241="","",(VLOOKUP(AH241,Lookups!A:G,7,0)*H241)),"")</f>
        <v/>
      </c>
      <c r="AM241" s="92">
        <f t="shared" ca="1" si="101"/>
        <v>0</v>
      </c>
      <c r="AN241" s="92">
        <f t="shared" ca="1" si="102"/>
        <v>0</v>
      </c>
      <c r="AO241" s="92">
        <f>(1-EXACT(G241,M241))*IFERROR(IF('Project Summary'!$C$11="NH",VLOOKUP(M241,Lighting_All,6,0),VLOOKUP(M241,Lighting_All,4,0)),0)*(Q241&gt;0)*(1-EXACT(M241,Lookups!$A$62))*(1-EXACT(M241,Lookups!$A$63))</f>
        <v>0</v>
      </c>
      <c r="AP241" s="92">
        <f t="shared" si="88"/>
        <v>0</v>
      </c>
      <c r="AQ241" s="92" t="str">
        <f t="shared" ca="1" si="103"/>
        <v/>
      </c>
      <c r="AR241" s="92" t="str">
        <f ca="1">_xlfn.IFNA(VLOOKUP(AQ241,Recycling!$S$10:$T$35,2,0),"")</f>
        <v/>
      </c>
      <c r="AS241" s="266">
        <f t="shared" si="104"/>
        <v>0</v>
      </c>
      <c r="AT241" s="92">
        <f t="shared" si="105"/>
        <v>0</v>
      </c>
      <c r="AU241" s="92">
        <f>EXACT(G241,"None")*OR(EXACT(M241,Lookups!$A$62),EXACT(M241,Lookups!$A$63))</f>
        <v>0</v>
      </c>
      <c r="AV241" s="267">
        <f t="shared" si="106"/>
        <v>0</v>
      </c>
      <c r="AW241" s="267">
        <f>IFERROR(VLOOKUP(AH241,Lookups!A:B,2,0),0)</f>
        <v>0</v>
      </c>
      <c r="AX241" s="267">
        <f t="shared" si="107"/>
        <v>0</v>
      </c>
      <c r="AY241" s="92">
        <f t="shared" ca="1" si="108"/>
        <v>0</v>
      </c>
      <c r="AZ241" s="92">
        <f t="shared" si="89"/>
        <v>0</v>
      </c>
      <c r="BA241" s="92">
        <f t="shared" si="109"/>
        <v>0.504</v>
      </c>
      <c r="BB241" s="92">
        <f t="shared" si="110"/>
        <v>0.38900000000000001</v>
      </c>
      <c r="BC241" s="92">
        <v>0.13800000000000001</v>
      </c>
      <c r="BD241" s="92">
        <v>0.13400000000000001</v>
      </c>
      <c r="BE241" s="92">
        <f t="shared" si="90"/>
        <v>0</v>
      </c>
      <c r="BF241" s="92">
        <f t="shared" si="111"/>
        <v>0</v>
      </c>
    </row>
    <row r="242" spans="1:58" x14ac:dyDescent="0.35">
      <c r="A242" s="26"/>
      <c r="B242" s="76"/>
      <c r="C242" s="59"/>
      <c r="D242" s="468"/>
      <c r="E242" s="469"/>
      <c r="F242" s="237" t="str">
        <f ca="1">IFERROR(OFFSET(INDEX(INDIRECT(VLOOKUP($C242,Lighting_Type_Exist_lu,2,0)),MATCH(Lighting!$D242,INDIRECT(VLOOKUP($C242,Lighting_Type_Exist_lu,2,0)),0),1),0,2),"")</f>
        <v/>
      </c>
      <c r="G242" s="61" t="s">
        <v>84</v>
      </c>
      <c r="H242" s="74"/>
      <c r="I242" s="238" t="str">
        <f>IF(J242="","",VLOOKUP(J242,SKU!E:M,9,0))</f>
        <v/>
      </c>
      <c r="J242" s="64"/>
      <c r="K242" s="260" t="str">
        <f>IF(J242="","",VLOOKUP(J242,SKU!E:M,2,0))</f>
        <v/>
      </c>
      <c r="L242" s="239" t="str">
        <f>IF(J242="","",VLOOKUP(J242,SKU!E:M,6,0))</f>
        <v/>
      </c>
      <c r="M242" s="135" t="s">
        <v>84</v>
      </c>
      <c r="N242" s="28">
        <f t="shared" si="85"/>
        <v>0</v>
      </c>
      <c r="O242" s="20">
        <f t="shared" si="86"/>
        <v>0</v>
      </c>
      <c r="P242" s="71">
        <f t="shared" ca="1" si="91"/>
        <v>0</v>
      </c>
      <c r="Q242" s="71">
        <f>IFERROR((($H242*$L242*$N242)-($H242*$L242*$O242))/1000,0)*(1-EXACT(M242,Lookups!$A$62))*(1-EXACT(M242,Lookups!$A$63))</f>
        <v>0</v>
      </c>
      <c r="R242" s="71">
        <f t="shared" ca="1" si="92"/>
        <v>0</v>
      </c>
      <c r="S242" s="71">
        <f t="shared" ca="1" si="93"/>
        <v>0</v>
      </c>
      <c r="T242" s="71">
        <f t="shared" si="94"/>
        <v>0</v>
      </c>
      <c r="U242" s="356">
        <f t="shared" ca="1" si="95"/>
        <v>0</v>
      </c>
      <c r="V242" s="356">
        <f t="shared" ca="1" si="96"/>
        <v>0</v>
      </c>
      <c r="W242" s="356">
        <f t="shared" si="97"/>
        <v>0</v>
      </c>
      <c r="X242" s="356">
        <f t="shared" si="98"/>
        <v>0</v>
      </c>
      <c r="Y242" s="72">
        <f>IF(AV242&gt;0,"NEEDED",IFERROR(IF('Project Summary'!$C$11="NH",(VLOOKUP(AH242,Lighting_All,6,0)+AO242),(VLOOKUP(AH242,Lighting_All,4,0)+AO242)),0)*H242)</f>
        <v>0</v>
      </c>
      <c r="Z242" s="261" t="str">
        <f t="shared" ca="1" si="99"/>
        <v/>
      </c>
      <c r="AA242" s="73">
        <f t="shared" ca="1" si="84"/>
        <v>0</v>
      </c>
      <c r="AC242" s="28" t="str">
        <f ca="1">IFERROR(OFFSET(INDEX(INDIRECT(VLOOKUP($C242,Lighting_Type_Exist_lu,2,0)),MATCH(Lighting!$D242,INDIRECT(VLOOKUP($C242,Lighting_Type_Exist_lu,2,0)),0),1),0,1),"")</f>
        <v/>
      </c>
      <c r="AD242" s="7" t="str">
        <f ca="1">IFERROR(OFFSET(INDEX(INDIRECT(VLOOKUP($C242,Lighting_Type_Exist_lu,2,0)),MATCH(Lighting!$D242,INDIRECT(VLOOKUP($C242,Lighting_Type_Exist_lu,2,0)),0),1),0,3),"")</f>
        <v/>
      </c>
      <c r="AE242" s="40" t="str">
        <f ca="1">IFERROR(OFFSET(INDEX(INDIRECT(VLOOKUP($C242,Lighting_Type_Exist_lu,2,0)),MATCH(Lighting!$D242,INDIRECT(VLOOKUP($C242,Lighting_Type_Exist_lu,2,0)),0),1),0,4),"")</f>
        <v/>
      </c>
      <c r="AF242" s="262">
        <f t="shared" ca="1" si="100"/>
        <v>0</v>
      </c>
      <c r="AH242" s="263" t="str">
        <f>IF(J242="","",VLOOKUP(J242,SKU!E:M,3,0))</f>
        <v/>
      </c>
      <c r="AI242" s="263">
        <f>_xlfn.IFNA(IF('Project Summary'!$C$11="NH",VLOOKUP(AH242,Lighting_All,5,0),VLOOKUP(AH242,Lighting_All,3,0)),"")</f>
        <v>0</v>
      </c>
      <c r="AJ242" s="264" t="str">
        <f t="shared" si="87"/>
        <v>NA</v>
      </c>
      <c r="AK242" s="265">
        <f>IFERROR(VLOOKUP(J242,SKU!E:L,7,),0)</f>
        <v>0</v>
      </c>
      <c r="AL242" s="92" t="str">
        <f>IFERROR(IF(J242="","",(VLOOKUP(AH242,Lookups!A:G,7,0)*H242)),"")</f>
        <v/>
      </c>
      <c r="AM242" s="92">
        <f t="shared" ca="1" si="101"/>
        <v>0</v>
      </c>
      <c r="AN242" s="92">
        <f t="shared" ca="1" si="102"/>
        <v>0</v>
      </c>
      <c r="AO242" s="92">
        <f>(1-EXACT(G242,M242))*IFERROR(IF('Project Summary'!$C$11="NH",VLOOKUP(M242,Lighting_All,6,0),VLOOKUP(M242,Lighting_All,4,0)),0)*(Q242&gt;0)*(1-EXACT(M242,Lookups!$A$62))*(1-EXACT(M242,Lookups!$A$63))</f>
        <v>0</v>
      </c>
      <c r="AP242" s="92">
        <f t="shared" si="88"/>
        <v>0</v>
      </c>
      <c r="AQ242" s="92" t="str">
        <f t="shared" ca="1" si="103"/>
        <v/>
      </c>
      <c r="AR242" s="92" t="str">
        <f ca="1">_xlfn.IFNA(VLOOKUP(AQ242,Recycling!$S$10:$T$35,2,0),"")</f>
        <v/>
      </c>
      <c r="AS242" s="266">
        <f t="shared" si="104"/>
        <v>0</v>
      </c>
      <c r="AT242" s="92">
        <f t="shared" si="105"/>
        <v>0</v>
      </c>
      <c r="AU242" s="92">
        <f>EXACT(G242,"None")*OR(EXACT(M242,Lookups!$A$62),EXACT(M242,Lookups!$A$63))</f>
        <v>0</v>
      </c>
      <c r="AV242" s="267">
        <f t="shared" si="106"/>
        <v>0</v>
      </c>
      <c r="AW242" s="267">
        <f>IFERROR(VLOOKUP(AH242,Lookups!A:B,2,0),0)</f>
        <v>0</v>
      </c>
      <c r="AX242" s="267">
        <f t="shared" si="107"/>
        <v>0</v>
      </c>
      <c r="AY242" s="92">
        <f t="shared" ca="1" si="108"/>
        <v>0</v>
      </c>
      <c r="AZ242" s="92">
        <f t="shared" si="89"/>
        <v>0</v>
      </c>
      <c r="BA242" s="92">
        <f t="shared" si="109"/>
        <v>0.504</v>
      </c>
      <c r="BB242" s="92">
        <f t="shared" si="110"/>
        <v>0.38900000000000001</v>
      </c>
      <c r="BC242" s="92">
        <v>0.13800000000000001</v>
      </c>
      <c r="BD242" s="92">
        <v>0.13400000000000001</v>
      </c>
      <c r="BE242" s="92">
        <f t="shared" si="90"/>
        <v>0</v>
      </c>
      <c r="BF242" s="92">
        <f t="shared" si="111"/>
        <v>0</v>
      </c>
    </row>
    <row r="243" spans="1:58" x14ac:dyDescent="0.35">
      <c r="A243" s="26"/>
      <c r="B243" s="76"/>
      <c r="C243" s="59"/>
      <c r="D243" s="468"/>
      <c r="E243" s="469"/>
      <c r="F243" s="237" t="str">
        <f ca="1">IFERROR(OFFSET(INDEX(INDIRECT(VLOOKUP($C243,Lighting_Type_Exist_lu,2,0)),MATCH(Lighting!$D243,INDIRECT(VLOOKUP($C243,Lighting_Type_Exist_lu,2,0)),0),1),0,2),"")</f>
        <v/>
      </c>
      <c r="G243" s="61" t="s">
        <v>84</v>
      </c>
      <c r="H243" s="74"/>
      <c r="I243" s="238" t="str">
        <f>IF(J243="","",VLOOKUP(J243,SKU!E:M,9,0))</f>
        <v/>
      </c>
      <c r="J243" s="64"/>
      <c r="K243" s="260" t="str">
        <f>IF(J243="","",VLOOKUP(J243,SKU!E:M,2,0))</f>
        <v/>
      </c>
      <c r="L243" s="239" t="str">
        <f>IF(J243="","",VLOOKUP(J243,SKU!E:M,6,0))</f>
        <v/>
      </c>
      <c r="M243" s="135" t="s">
        <v>84</v>
      </c>
      <c r="N243" s="28">
        <f t="shared" si="85"/>
        <v>0</v>
      </c>
      <c r="O243" s="20">
        <f t="shared" si="86"/>
        <v>0</v>
      </c>
      <c r="P243" s="71">
        <f t="shared" ca="1" si="91"/>
        <v>0</v>
      </c>
      <c r="Q243" s="71">
        <f>IFERROR((($H243*$L243*$N243)-($H243*$L243*$O243))/1000,0)*(1-EXACT(M243,Lookups!$A$62))*(1-EXACT(M243,Lookups!$A$63))</f>
        <v>0</v>
      </c>
      <c r="R243" s="71">
        <f t="shared" ca="1" si="92"/>
        <v>0</v>
      </c>
      <c r="S243" s="71">
        <f t="shared" ca="1" si="93"/>
        <v>0</v>
      </c>
      <c r="T243" s="71">
        <f t="shared" si="94"/>
        <v>0</v>
      </c>
      <c r="U243" s="356">
        <f t="shared" ca="1" si="95"/>
        <v>0</v>
      </c>
      <c r="V243" s="356">
        <f t="shared" ca="1" si="96"/>
        <v>0</v>
      </c>
      <c r="W243" s="356">
        <f t="shared" si="97"/>
        <v>0</v>
      </c>
      <c r="X243" s="356">
        <f t="shared" si="98"/>
        <v>0</v>
      </c>
      <c r="Y243" s="72">
        <f>IF(AV243&gt;0,"NEEDED",IFERROR(IF('Project Summary'!$C$11="NH",(VLOOKUP(AH243,Lighting_All,6,0)+AO243),(VLOOKUP(AH243,Lighting_All,4,0)+AO243)),0)*H243)</f>
        <v>0</v>
      </c>
      <c r="Z243" s="261" t="str">
        <f t="shared" ca="1" si="99"/>
        <v/>
      </c>
      <c r="AA243" s="73">
        <f t="shared" ca="1" si="84"/>
        <v>0</v>
      </c>
      <c r="AC243" s="28" t="str">
        <f ca="1">IFERROR(OFFSET(INDEX(INDIRECT(VLOOKUP($C243,Lighting_Type_Exist_lu,2,0)),MATCH(Lighting!$D243,INDIRECT(VLOOKUP($C243,Lighting_Type_Exist_lu,2,0)),0),1),0,1),"")</f>
        <v/>
      </c>
      <c r="AD243" s="7" t="str">
        <f ca="1">IFERROR(OFFSET(INDEX(INDIRECT(VLOOKUP($C243,Lighting_Type_Exist_lu,2,0)),MATCH(Lighting!$D243,INDIRECT(VLOOKUP($C243,Lighting_Type_Exist_lu,2,0)),0),1),0,3),"")</f>
        <v/>
      </c>
      <c r="AE243" s="40" t="str">
        <f ca="1">IFERROR(OFFSET(INDEX(INDIRECT(VLOOKUP($C243,Lighting_Type_Exist_lu,2,0)),MATCH(Lighting!$D243,INDIRECT(VLOOKUP($C243,Lighting_Type_Exist_lu,2,0)),0),1),0,4),"")</f>
        <v/>
      </c>
      <c r="AF243" s="262">
        <f t="shared" ca="1" si="100"/>
        <v>0</v>
      </c>
      <c r="AH243" s="263" t="str">
        <f>IF(J243="","",VLOOKUP(J243,SKU!E:M,3,0))</f>
        <v/>
      </c>
      <c r="AI243" s="263">
        <f>_xlfn.IFNA(IF('Project Summary'!$C$11="NH",VLOOKUP(AH243,Lighting_All,5,0),VLOOKUP(AH243,Lighting_All,3,0)),"")</f>
        <v>0</v>
      </c>
      <c r="AJ243" s="264" t="str">
        <f t="shared" si="87"/>
        <v>NA</v>
      </c>
      <c r="AK243" s="265">
        <f>IFERROR(VLOOKUP(J243,SKU!E:L,7,),0)</f>
        <v>0</v>
      </c>
      <c r="AL243" s="92" t="str">
        <f>IFERROR(IF(J243="","",(VLOOKUP(AH243,Lookups!A:G,7,0)*H243)),"")</f>
        <v/>
      </c>
      <c r="AM243" s="92">
        <f t="shared" ca="1" si="101"/>
        <v>0</v>
      </c>
      <c r="AN243" s="92">
        <f t="shared" ca="1" si="102"/>
        <v>0</v>
      </c>
      <c r="AO243" s="92">
        <f>(1-EXACT(G243,M243))*IFERROR(IF('Project Summary'!$C$11="NH",VLOOKUP(M243,Lighting_All,6,0),VLOOKUP(M243,Lighting_All,4,0)),0)*(Q243&gt;0)*(1-EXACT(M243,Lookups!$A$62))*(1-EXACT(M243,Lookups!$A$63))</f>
        <v>0</v>
      </c>
      <c r="AP243" s="92">
        <f t="shared" si="88"/>
        <v>0</v>
      </c>
      <c r="AQ243" s="92" t="str">
        <f t="shared" ca="1" si="103"/>
        <v/>
      </c>
      <c r="AR243" s="92" t="str">
        <f ca="1">_xlfn.IFNA(VLOOKUP(AQ243,Recycling!$S$10:$T$35,2,0),"")</f>
        <v/>
      </c>
      <c r="AS243" s="266">
        <f t="shared" si="104"/>
        <v>0</v>
      </c>
      <c r="AT243" s="92">
        <f t="shared" si="105"/>
        <v>0</v>
      </c>
      <c r="AU243" s="92">
        <f>EXACT(G243,"None")*OR(EXACT(M243,Lookups!$A$62),EXACT(M243,Lookups!$A$63))</f>
        <v>0</v>
      </c>
      <c r="AV243" s="267">
        <f t="shared" si="106"/>
        <v>0</v>
      </c>
      <c r="AW243" s="267">
        <f>IFERROR(VLOOKUP(AH243,Lookups!A:B,2,0),0)</f>
        <v>0</v>
      </c>
      <c r="AX243" s="267">
        <f t="shared" si="107"/>
        <v>0</v>
      </c>
      <c r="AY243" s="92">
        <f t="shared" ca="1" si="108"/>
        <v>0</v>
      </c>
      <c r="AZ243" s="92">
        <f t="shared" si="89"/>
        <v>0</v>
      </c>
      <c r="BA243" s="92">
        <f t="shared" si="109"/>
        <v>0.504</v>
      </c>
      <c r="BB243" s="92">
        <f t="shared" si="110"/>
        <v>0.38900000000000001</v>
      </c>
      <c r="BC243" s="92">
        <v>0.13800000000000001</v>
      </c>
      <c r="BD243" s="92">
        <v>0.13400000000000001</v>
      </c>
      <c r="BE243" s="92">
        <f t="shared" si="90"/>
        <v>0</v>
      </c>
      <c r="BF243" s="92">
        <f t="shared" si="111"/>
        <v>0</v>
      </c>
    </row>
    <row r="244" spans="1:58" x14ac:dyDescent="0.35">
      <c r="A244" s="26"/>
      <c r="B244" s="76"/>
      <c r="C244" s="59"/>
      <c r="D244" s="468"/>
      <c r="E244" s="469"/>
      <c r="F244" s="237" t="str">
        <f ca="1">IFERROR(OFFSET(INDEX(INDIRECT(VLOOKUP($C244,Lighting_Type_Exist_lu,2,0)),MATCH(Lighting!$D244,INDIRECT(VLOOKUP($C244,Lighting_Type_Exist_lu,2,0)),0),1),0,2),"")</f>
        <v/>
      </c>
      <c r="G244" s="61" t="s">
        <v>84</v>
      </c>
      <c r="H244" s="74"/>
      <c r="I244" s="238" t="str">
        <f>IF(J244="","",VLOOKUP(J244,SKU!E:M,9,0))</f>
        <v/>
      </c>
      <c r="J244" s="64"/>
      <c r="K244" s="260" t="str">
        <f>IF(J244="","",VLOOKUP(J244,SKU!E:M,2,0))</f>
        <v/>
      </c>
      <c r="L244" s="239" t="str">
        <f>IF(J244="","",VLOOKUP(J244,SKU!E:M,6,0))</f>
        <v/>
      </c>
      <c r="M244" s="135" t="s">
        <v>84</v>
      </c>
      <c r="N244" s="28">
        <f t="shared" si="85"/>
        <v>0</v>
      </c>
      <c r="O244" s="20">
        <f t="shared" si="86"/>
        <v>0</v>
      </c>
      <c r="P244" s="71">
        <f t="shared" ca="1" si="91"/>
        <v>0</v>
      </c>
      <c r="Q244" s="71">
        <f>IFERROR((($H244*$L244*$N244)-($H244*$L244*$O244))/1000,0)*(1-EXACT(M244,Lookups!$A$62))*(1-EXACT(M244,Lookups!$A$63))</f>
        <v>0</v>
      </c>
      <c r="R244" s="71">
        <f t="shared" ca="1" si="92"/>
        <v>0</v>
      </c>
      <c r="S244" s="71">
        <f t="shared" ca="1" si="93"/>
        <v>0</v>
      </c>
      <c r="T244" s="71">
        <f t="shared" si="94"/>
        <v>0</v>
      </c>
      <c r="U244" s="356">
        <f t="shared" ca="1" si="95"/>
        <v>0</v>
      </c>
      <c r="V244" s="356">
        <f t="shared" ca="1" si="96"/>
        <v>0</v>
      </c>
      <c r="W244" s="356">
        <f t="shared" si="97"/>
        <v>0</v>
      </c>
      <c r="X244" s="356">
        <f t="shared" si="98"/>
        <v>0</v>
      </c>
      <c r="Y244" s="72">
        <f>IF(AV244&gt;0,"NEEDED",IFERROR(IF('Project Summary'!$C$11="NH",(VLOOKUP(AH244,Lighting_All,6,0)+AO244),(VLOOKUP(AH244,Lighting_All,4,0)+AO244)),0)*H244)</f>
        <v>0</v>
      </c>
      <c r="Z244" s="261" t="str">
        <f t="shared" ca="1" si="99"/>
        <v/>
      </c>
      <c r="AA244" s="73">
        <f t="shared" ca="1" si="84"/>
        <v>0</v>
      </c>
      <c r="AC244" s="28" t="str">
        <f ca="1">IFERROR(OFFSET(INDEX(INDIRECT(VLOOKUP($C244,Lighting_Type_Exist_lu,2,0)),MATCH(Lighting!$D244,INDIRECT(VLOOKUP($C244,Lighting_Type_Exist_lu,2,0)),0),1),0,1),"")</f>
        <v/>
      </c>
      <c r="AD244" s="7" t="str">
        <f ca="1">IFERROR(OFFSET(INDEX(INDIRECT(VLOOKUP($C244,Lighting_Type_Exist_lu,2,0)),MATCH(Lighting!$D244,INDIRECT(VLOOKUP($C244,Lighting_Type_Exist_lu,2,0)),0),1),0,3),"")</f>
        <v/>
      </c>
      <c r="AE244" s="40" t="str">
        <f ca="1">IFERROR(OFFSET(INDEX(INDIRECT(VLOOKUP($C244,Lighting_Type_Exist_lu,2,0)),MATCH(Lighting!$D244,INDIRECT(VLOOKUP($C244,Lighting_Type_Exist_lu,2,0)),0),1),0,4),"")</f>
        <v/>
      </c>
      <c r="AF244" s="262">
        <f t="shared" ca="1" si="100"/>
        <v>0</v>
      </c>
      <c r="AH244" s="263" t="str">
        <f>IF(J244="","",VLOOKUP(J244,SKU!E:M,3,0))</f>
        <v/>
      </c>
      <c r="AI244" s="263">
        <f>_xlfn.IFNA(IF('Project Summary'!$C$11="NH",VLOOKUP(AH244,Lighting_All,5,0),VLOOKUP(AH244,Lighting_All,3,0)),"")</f>
        <v>0</v>
      </c>
      <c r="AJ244" s="264" t="str">
        <f t="shared" si="87"/>
        <v>NA</v>
      </c>
      <c r="AK244" s="265">
        <f>IFERROR(VLOOKUP(J244,SKU!E:L,7,),0)</f>
        <v>0</v>
      </c>
      <c r="AL244" s="92" t="str">
        <f>IFERROR(IF(J244="","",(VLOOKUP(AH244,Lookups!A:G,7,0)*H244)),"")</f>
        <v/>
      </c>
      <c r="AM244" s="92">
        <f t="shared" ca="1" si="101"/>
        <v>0</v>
      </c>
      <c r="AN244" s="92">
        <f t="shared" ca="1" si="102"/>
        <v>0</v>
      </c>
      <c r="AO244" s="92">
        <f>(1-EXACT(G244,M244))*IFERROR(IF('Project Summary'!$C$11="NH",VLOOKUP(M244,Lighting_All,6,0),VLOOKUP(M244,Lighting_All,4,0)),0)*(Q244&gt;0)*(1-EXACT(M244,Lookups!$A$62))*(1-EXACT(M244,Lookups!$A$63))</f>
        <v>0</v>
      </c>
      <c r="AP244" s="92">
        <f t="shared" si="88"/>
        <v>0</v>
      </c>
      <c r="AQ244" s="92" t="str">
        <f t="shared" ca="1" si="103"/>
        <v/>
      </c>
      <c r="AR244" s="92" t="str">
        <f ca="1">_xlfn.IFNA(VLOOKUP(AQ244,Recycling!$S$10:$T$35,2,0),"")</f>
        <v/>
      </c>
      <c r="AS244" s="266">
        <f t="shared" si="104"/>
        <v>0</v>
      </c>
      <c r="AT244" s="92">
        <f t="shared" si="105"/>
        <v>0</v>
      </c>
      <c r="AU244" s="92">
        <f>EXACT(G244,"None")*OR(EXACT(M244,Lookups!$A$62),EXACT(M244,Lookups!$A$63))</f>
        <v>0</v>
      </c>
      <c r="AV244" s="267">
        <f t="shared" si="106"/>
        <v>0</v>
      </c>
      <c r="AW244" s="267">
        <f>IFERROR(VLOOKUP(AH244,Lookups!A:B,2,0),0)</f>
        <v>0</v>
      </c>
      <c r="AX244" s="267">
        <f t="shared" si="107"/>
        <v>0</v>
      </c>
      <c r="AY244" s="92">
        <f t="shared" ca="1" si="108"/>
        <v>0</v>
      </c>
      <c r="AZ244" s="92">
        <f t="shared" si="89"/>
        <v>0</v>
      </c>
      <c r="BA244" s="92">
        <f t="shared" si="109"/>
        <v>0.504</v>
      </c>
      <c r="BB244" s="92">
        <f t="shared" si="110"/>
        <v>0.38900000000000001</v>
      </c>
      <c r="BC244" s="92">
        <v>0.13800000000000001</v>
      </c>
      <c r="BD244" s="92">
        <v>0.13400000000000001</v>
      </c>
      <c r="BE244" s="92">
        <f t="shared" si="90"/>
        <v>0</v>
      </c>
      <c r="BF244" s="92">
        <f t="shared" si="111"/>
        <v>0</v>
      </c>
    </row>
    <row r="245" spans="1:58" x14ac:dyDescent="0.35">
      <c r="A245" s="26"/>
      <c r="B245" s="76"/>
      <c r="C245" s="59"/>
      <c r="D245" s="468"/>
      <c r="E245" s="469"/>
      <c r="F245" s="237" t="str">
        <f ca="1">IFERROR(OFFSET(INDEX(INDIRECT(VLOOKUP($C245,Lighting_Type_Exist_lu,2,0)),MATCH(Lighting!$D245,INDIRECT(VLOOKUP($C245,Lighting_Type_Exist_lu,2,0)),0),1),0,2),"")</f>
        <v/>
      </c>
      <c r="G245" s="61" t="s">
        <v>84</v>
      </c>
      <c r="H245" s="74"/>
      <c r="I245" s="238" t="str">
        <f>IF(J245="","",VLOOKUP(J245,SKU!E:M,9,0))</f>
        <v/>
      </c>
      <c r="J245" s="64"/>
      <c r="K245" s="260" t="str">
        <f>IF(J245="","",VLOOKUP(J245,SKU!E:M,2,0))</f>
        <v/>
      </c>
      <c r="L245" s="239" t="str">
        <f>IF(J245="","",VLOOKUP(J245,SKU!E:M,6,0))</f>
        <v/>
      </c>
      <c r="M245" s="135" t="s">
        <v>84</v>
      </c>
      <c r="N245" s="28">
        <f t="shared" si="85"/>
        <v>0</v>
      </c>
      <c r="O245" s="20">
        <f t="shared" si="86"/>
        <v>0</v>
      </c>
      <c r="P245" s="71">
        <f t="shared" ca="1" si="91"/>
        <v>0</v>
      </c>
      <c r="Q245" s="71">
        <f>IFERROR((($H245*$L245*$N245)-($H245*$L245*$O245))/1000,0)*(1-EXACT(M245,Lookups!$A$62))*(1-EXACT(M245,Lookups!$A$63))</f>
        <v>0</v>
      </c>
      <c r="R245" s="71">
        <f t="shared" ca="1" si="92"/>
        <v>0</v>
      </c>
      <c r="S245" s="71">
        <f t="shared" ca="1" si="93"/>
        <v>0</v>
      </c>
      <c r="T245" s="71">
        <f t="shared" si="94"/>
        <v>0</v>
      </c>
      <c r="U245" s="356">
        <f t="shared" ca="1" si="95"/>
        <v>0</v>
      </c>
      <c r="V245" s="356">
        <f t="shared" ca="1" si="96"/>
        <v>0</v>
      </c>
      <c r="W245" s="356">
        <f t="shared" si="97"/>
        <v>0</v>
      </c>
      <c r="X245" s="356">
        <f t="shared" si="98"/>
        <v>0</v>
      </c>
      <c r="Y245" s="72">
        <f>IF(AV245&gt;0,"NEEDED",IFERROR(IF('Project Summary'!$C$11="NH",(VLOOKUP(AH245,Lighting_All,6,0)+AO245),(VLOOKUP(AH245,Lighting_All,4,0)+AO245)),0)*H245)</f>
        <v>0</v>
      </c>
      <c r="Z245" s="261" t="str">
        <f t="shared" ca="1" si="99"/>
        <v/>
      </c>
      <c r="AA245" s="73">
        <f t="shared" ca="1" si="84"/>
        <v>0</v>
      </c>
      <c r="AC245" s="28" t="str">
        <f ca="1">IFERROR(OFFSET(INDEX(INDIRECT(VLOOKUP($C245,Lighting_Type_Exist_lu,2,0)),MATCH(Lighting!$D245,INDIRECT(VLOOKUP($C245,Lighting_Type_Exist_lu,2,0)),0),1),0,1),"")</f>
        <v/>
      </c>
      <c r="AD245" s="7" t="str">
        <f ca="1">IFERROR(OFFSET(INDEX(INDIRECT(VLOOKUP($C245,Lighting_Type_Exist_lu,2,0)),MATCH(Lighting!$D245,INDIRECT(VLOOKUP($C245,Lighting_Type_Exist_lu,2,0)),0),1),0,3),"")</f>
        <v/>
      </c>
      <c r="AE245" s="40" t="str">
        <f ca="1">IFERROR(OFFSET(INDEX(INDIRECT(VLOOKUP($C245,Lighting_Type_Exist_lu,2,0)),MATCH(Lighting!$D245,INDIRECT(VLOOKUP($C245,Lighting_Type_Exist_lu,2,0)),0),1),0,4),"")</f>
        <v/>
      </c>
      <c r="AF245" s="262">
        <f t="shared" ca="1" si="100"/>
        <v>0</v>
      </c>
      <c r="AH245" s="263" t="str">
        <f>IF(J245="","",VLOOKUP(J245,SKU!E:M,3,0))</f>
        <v/>
      </c>
      <c r="AI245" s="263">
        <f>_xlfn.IFNA(IF('Project Summary'!$C$11="NH",VLOOKUP(AH245,Lighting_All,5,0),VLOOKUP(AH245,Lighting_All,3,0)),"")</f>
        <v>0</v>
      </c>
      <c r="AJ245" s="264" t="str">
        <f t="shared" si="87"/>
        <v>NA</v>
      </c>
      <c r="AK245" s="265">
        <f>IFERROR(VLOOKUP(J245,SKU!E:L,7,),0)</f>
        <v>0</v>
      </c>
      <c r="AL245" s="92" t="str">
        <f>IFERROR(IF(J245="","",(VLOOKUP(AH245,Lookups!A:G,7,0)*H245)),"")</f>
        <v/>
      </c>
      <c r="AM245" s="92">
        <f t="shared" ca="1" si="101"/>
        <v>0</v>
      </c>
      <c r="AN245" s="92">
        <f t="shared" ca="1" si="102"/>
        <v>0</v>
      </c>
      <c r="AO245" s="92">
        <f>(1-EXACT(G245,M245))*IFERROR(IF('Project Summary'!$C$11="NH",VLOOKUP(M245,Lighting_All,6,0),VLOOKUP(M245,Lighting_All,4,0)),0)*(Q245&gt;0)*(1-EXACT(M245,Lookups!$A$62))*(1-EXACT(M245,Lookups!$A$63))</f>
        <v>0</v>
      </c>
      <c r="AP245" s="92">
        <f t="shared" si="88"/>
        <v>0</v>
      </c>
      <c r="AQ245" s="92" t="str">
        <f t="shared" ca="1" si="103"/>
        <v/>
      </c>
      <c r="AR245" s="92" t="str">
        <f ca="1">_xlfn.IFNA(VLOOKUP(AQ245,Recycling!$S$10:$T$35,2,0),"")</f>
        <v/>
      </c>
      <c r="AS245" s="266">
        <f t="shared" si="104"/>
        <v>0</v>
      </c>
      <c r="AT245" s="92">
        <f t="shared" si="105"/>
        <v>0</v>
      </c>
      <c r="AU245" s="92">
        <f>EXACT(G245,"None")*OR(EXACT(M245,Lookups!$A$62),EXACT(M245,Lookups!$A$63))</f>
        <v>0</v>
      </c>
      <c r="AV245" s="267">
        <f t="shared" si="106"/>
        <v>0</v>
      </c>
      <c r="AW245" s="267">
        <f>IFERROR(VLOOKUP(AH245,Lookups!A:B,2,0),0)</f>
        <v>0</v>
      </c>
      <c r="AX245" s="267">
        <f t="shared" si="107"/>
        <v>0</v>
      </c>
      <c r="AY245" s="92">
        <f t="shared" ca="1" si="108"/>
        <v>0</v>
      </c>
      <c r="AZ245" s="92">
        <f t="shared" si="89"/>
        <v>0</v>
      </c>
      <c r="BA245" s="92">
        <f t="shared" si="109"/>
        <v>0.504</v>
      </c>
      <c r="BB245" s="92">
        <f t="shared" si="110"/>
        <v>0.38900000000000001</v>
      </c>
      <c r="BC245" s="92">
        <v>0.13800000000000001</v>
      </c>
      <c r="BD245" s="92">
        <v>0.13400000000000001</v>
      </c>
      <c r="BE245" s="92">
        <f t="shared" si="90"/>
        <v>0</v>
      </c>
      <c r="BF245" s="92">
        <f t="shared" si="111"/>
        <v>0</v>
      </c>
    </row>
    <row r="246" spans="1:58" x14ac:dyDescent="0.35">
      <c r="A246" s="26"/>
      <c r="B246" s="76"/>
      <c r="C246" s="59"/>
      <c r="D246" s="468"/>
      <c r="E246" s="469"/>
      <c r="F246" s="237" t="str">
        <f ca="1">IFERROR(OFFSET(INDEX(INDIRECT(VLOOKUP($C246,Lighting_Type_Exist_lu,2,0)),MATCH(Lighting!$D246,INDIRECT(VLOOKUP($C246,Lighting_Type_Exist_lu,2,0)),0),1),0,2),"")</f>
        <v/>
      </c>
      <c r="G246" s="61" t="s">
        <v>84</v>
      </c>
      <c r="H246" s="74"/>
      <c r="I246" s="238" t="str">
        <f>IF(J246="","",VLOOKUP(J246,SKU!E:M,9,0))</f>
        <v/>
      </c>
      <c r="J246" s="64"/>
      <c r="K246" s="260" t="str">
        <f>IF(J246="","",VLOOKUP(J246,SKU!E:M,2,0))</f>
        <v/>
      </c>
      <c r="L246" s="239" t="str">
        <f>IF(J246="","",VLOOKUP(J246,SKU!E:M,6,0))</f>
        <v/>
      </c>
      <c r="M246" s="135" t="s">
        <v>84</v>
      </c>
      <c r="N246" s="28">
        <f t="shared" si="85"/>
        <v>0</v>
      </c>
      <c r="O246" s="20">
        <f t="shared" si="86"/>
        <v>0</v>
      </c>
      <c r="P246" s="71">
        <f t="shared" ca="1" si="91"/>
        <v>0</v>
      </c>
      <c r="Q246" s="71">
        <f>IFERROR((($H246*$L246*$N246)-($H246*$L246*$O246))/1000,0)*(1-EXACT(M246,Lookups!$A$62))*(1-EXACT(M246,Lookups!$A$63))</f>
        <v>0</v>
      </c>
      <c r="R246" s="71">
        <f t="shared" ca="1" si="92"/>
        <v>0</v>
      </c>
      <c r="S246" s="71">
        <f t="shared" ca="1" si="93"/>
        <v>0</v>
      </c>
      <c r="T246" s="71">
        <f t="shared" si="94"/>
        <v>0</v>
      </c>
      <c r="U246" s="356">
        <f t="shared" ca="1" si="95"/>
        <v>0</v>
      </c>
      <c r="V246" s="356">
        <f t="shared" ca="1" si="96"/>
        <v>0</v>
      </c>
      <c r="W246" s="356">
        <f t="shared" si="97"/>
        <v>0</v>
      </c>
      <c r="X246" s="356">
        <f t="shared" si="98"/>
        <v>0</v>
      </c>
      <c r="Y246" s="72">
        <f>IF(AV246&gt;0,"NEEDED",IFERROR(IF('Project Summary'!$C$11="NH",(VLOOKUP(AH246,Lighting_All,6,0)+AO246),(VLOOKUP(AH246,Lighting_All,4,0)+AO246)),0)*H246)</f>
        <v>0</v>
      </c>
      <c r="Z246" s="261" t="str">
        <f t="shared" ca="1" si="99"/>
        <v/>
      </c>
      <c r="AA246" s="73">
        <f t="shared" ca="1" si="84"/>
        <v>0</v>
      </c>
      <c r="AC246" s="28" t="str">
        <f ca="1">IFERROR(OFFSET(INDEX(INDIRECT(VLOOKUP($C246,Lighting_Type_Exist_lu,2,0)),MATCH(Lighting!$D246,INDIRECT(VLOOKUP($C246,Lighting_Type_Exist_lu,2,0)),0),1),0,1),"")</f>
        <v/>
      </c>
      <c r="AD246" s="7" t="str">
        <f ca="1">IFERROR(OFFSET(INDEX(INDIRECT(VLOOKUP($C246,Lighting_Type_Exist_lu,2,0)),MATCH(Lighting!$D246,INDIRECT(VLOOKUP($C246,Lighting_Type_Exist_lu,2,0)),0),1),0,3),"")</f>
        <v/>
      </c>
      <c r="AE246" s="40" t="str">
        <f ca="1">IFERROR(OFFSET(INDEX(INDIRECT(VLOOKUP($C246,Lighting_Type_Exist_lu,2,0)),MATCH(Lighting!$D246,INDIRECT(VLOOKUP($C246,Lighting_Type_Exist_lu,2,0)),0),1),0,4),"")</f>
        <v/>
      </c>
      <c r="AF246" s="262">
        <f t="shared" ca="1" si="100"/>
        <v>0</v>
      </c>
      <c r="AH246" s="263" t="str">
        <f>IF(J246="","",VLOOKUP(J246,SKU!E:M,3,0))</f>
        <v/>
      </c>
      <c r="AI246" s="263">
        <f>_xlfn.IFNA(IF('Project Summary'!$C$11="NH",VLOOKUP(AH246,Lighting_All,5,0),VLOOKUP(AH246,Lighting_All,3,0)),"")</f>
        <v>0</v>
      </c>
      <c r="AJ246" s="264" t="str">
        <f t="shared" si="87"/>
        <v>NA</v>
      </c>
      <c r="AK246" s="265">
        <f>IFERROR(VLOOKUP(J246,SKU!E:L,7,),0)</f>
        <v>0</v>
      </c>
      <c r="AL246" s="92" t="str">
        <f>IFERROR(IF(J246="","",(VLOOKUP(AH246,Lookups!A:G,7,0)*H246)),"")</f>
        <v/>
      </c>
      <c r="AM246" s="92">
        <f t="shared" ca="1" si="101"/>
        <v>0</v>
      </c>
      <c r="AN246" s="92">
        <f t="shared" ca="1" si="102"/>
        <v>0</v>
      </c>
      <c r="AO246" s="92">
        <f>(1-EXACT(G246,M246))*IFERROR(IF('Project Summary'!$C$11="NH",VLOOKUP(M246,Lighting_All,6,0),VLOOKUP(M246,Lighting_All,4,0)),0)*(Q246&gt;0)*(1-EXACT(M246,Lookups!$A$62))*(1-EXACT(M246,Lookups!$A$63))</f>
        <v>0</v>
      </c>
      <c r="AP246" s="92">
        <f t="shared" si="88"/>
        <v>0</v>
      </c>
      <c r="AQ246" s="92" t="str">
        <f t="shared" ca="1" si="103"/>
        <v/>
      </c>
      <c r="AR246" s="92" t="str">
        <f ca="1">_xlfn.IFNA(VLOOKUP(AQ246,Recycling!$S$10:$T$35,2,0),"")</f>
        <v/>
      </c>
      <c r="AS246" s="266">
        <f t="shared" si="104"/>
        <v>0</v>
      </c>
      <c r="AT246" s="92">
        <f t="shared" si="105"/>
        <v>0</v>
      </c>
      <c r="AU246" s="92">
        <f>EXACT(G246,"None")*OR(EXACT(M246,Lookups!$A$62),EXACT(M246,Lookups!$A$63))</f>
        <v>0</v>
      </c>
      <c r="AV246" s="267">
        <f t="shared" si="106"/>
        <v>0</v>
      </c>
      <c r="AW246" s="267">
        <f>IFERROR(VLOOKUP(AH246,Lookups!A:B,2,0),0)</f>
        <v>0</v>
      </c>
      <c r="AX246" s="267">
        <f t="shared" si="107"/>
        <v>0</v>
      </c>
      <c r="AY246" s="92">
        <f t="shared" ca="1" si="108"/>
        <v>0</v>
      </c>
      <c r="AZ246" s="92">
        <f t="shared" si="89"/>
        <v>0</v>
      </c>
      <c r="BA246" s="92">
        <f t="shared" si="109"/>
        <v>0.504</v>
      </c>
      <c r="BB246" s="92">
        <f t="shared" si="110"/>
        <v>0.38900000000000001</v>
      </c>
      <c r="BC246" s="92">
        <v>0.13800000000000001</v>
      </c>
      <c r="BD246" s="92">
        <v>0.13400000000000001</v>
      </c>
      <c r="BE246" s="92">
        <f t="shared" si="90"/>
        <v>0</v>
      </c>
      <c r="BF246" s="92">
        <f t="shared" si="111"/>
        <v>0</v>
      </c>
    </row>
    <row r="247" spans="1:58" x14ac:dyDescent="0.35">
      <c r="A247" s="26"/>
      <c r="B247" s="76"/>
      <c r="C247" s="59"/>
      <c r="D247" s="468"/>
      <c r="E247" s="469"/>
      <c r="F247" s="237" t="str">
        <f ca="1">IFERROR(OFFSET(INDEX(INDIRECT(VLOOKUP($C247,Lighting_Type_Exist_lu,2,0)),MATCH(Lighting!$D247,INDIRECT(VLOOKUP($C247,Lighting_Type_Exist_lu,2,0)),0),1),0,2),"")</f>
        <v/>
      </c>
      <c r="G247" s="61" t="s">
        <v>84</v>
      </c>
      <c r="H247" s="74"/>
      <c r="I247" s="238" t="str">
        <f>IF(J247="","",VLOOKUP(J247,SKU!E:M,9,0))</f>
        <v/>
      </c>
      <c r="J247" s="64"/>
      <c r="K247" s="260" t="str">
        <f>IF(J247="","",VLOOKUP(J247,SKU!E:M,2,0))</f>
        <v/>
      </c>
      <c r="L247" s="239" t="str">
        <f>IF(J247="","",VLOOKUP(J247,SKU!E:M,6,0))</f>
        <v/>
      </c>
      <c r="M247" s="135" t="s">
        <v>84</v>
      </c>
      <c r="N247" s="28">
        <f t="shared" si="85"/>
        <v>0</v>
      </c>
      <c r="O247" s="20">
        <f t="shared" si="86"/>
        <v>0</v>
      </c>
      <c r="P247" s="71">
        <f t="shared" ca="1" si="91"/>
        <v>0</v>
      </c>
      <c r="Q247" s="71">
        <f>IFERROR((($H247*$L247*$N247)-($H247*$L247*$O247))/1000,0)*(1-EXACT(M247,Lookups!$A$62))*(1-EXACT(M247,Lookups!$A$63))</f>
        <v>0</v>
      </c>
      <c r="R247" s="71">
        <f t="shared" ca="1" si="92"/>
        <v>0</v>
      </c>
      <c r="S247" s="71">
        <f t="shared" ca="1" si="93"/>
        <v>0</v>
      </c>
      <c r="T247" s="71">
        <f t="shared" si="94"/>
        <v>0</v>
      </c>
      <c r="U247" s="356">
        <f t="shared" ca="1" si="95"/>
        <v>0</v>
      </c>
      <c r="V247" s="356">
        <f t="shared" ca="1" si="96"/>
        <v>0</v>
      </c>
      <c r="W247" s="356">
        <f t="shared" si="97"/>
        <v>0</v>
      </c>
      <c r="X247" s="356">
        <f t="shared" si="98"/>
        <v>0</v>
      </c>
      <c r="Y247" s="72">
        <f>IF(AV247&gt;0,"NEEDED",IFERROR(IF('Project Summary'!$C$11="NH",(VLOOKUP(AH247,Lighting_All,6,0)+AO247),(VLOOKUP(AH247,Lighting_All,4,0)+AO247)),0)*H247)</f>
        <v>0</v>
      </c>
      <c r="Z247" s="261" t="str">
        <f t="shared" ca="1" si="99"/>
        <v/>
      </c>
      <c r="AA247" s="73">
        <f t="shared" ca="1" si="84"/>
        <v>0</v>
      </c>
      <c r="AC247" s="28" t="str">
        <f ca="1">IFERROR(OFFSET(INDEX(INDIRECT(VLOOKUP($C247,Lighting_Type_Exist_lu,2,0)),MATCH(Lighting!$D247,INDIRECT(VLOOKUP($C247,Lighting_Type_Exist_lu,2,0)),0),1),0,1),"")</f>
        <v/>
      </c>
      <c r="AD247" s="7" t="str">
        <f ca="1">IFERROR(OFFSET(INDEX(INDIRECT(VLOOKUP($C247,Lighting_Type_Exist_lu,2,0)),MATCH(Lighting!$D247,INDIRECT(VLOOKUP($C247,Lighting_Type_Exist_lu,2,0)),0),1),0,3),"")</f>
        <v/>
      </c>
      <c r="AE247" s="40" t="str">
        <f ca="1">IFERROR(OFFSET(INDEX(INDIRECT(VLOOKUP($C247,Lighting_Type_Exist_lu,2,0)),MATCH(Lighting!$D247,INDIRECT(VLOOKUP($C247,Lighting_Type_Exist_lu,2,0)),0),1),0,4),"")</f>
        <v/>
      </c>
      <c r="AF247" s="262">
        <f t="shared" ca="1" si="100"/>
        <v>0</v>
      </c>
      <c r="AH247" s="263" t="str">
        <f>IF(J247="","",VLOOKUP(J247,SKU!E:M,3,0))</f>
        <v/>
      </c>
      <c r="AI247" s="263">
        <f>_xlfn.IFNA(IF('Project Summary'!$C$11="NH",VLOOKUP(AH247,Lighting_All,5,0),VLOOKUP(AH247,Lighting_All,3,0)),"")</f>
        <v>0</v>
      </c>
      <c r="AJ247" s="264" t="str">
        <f t="shared" si="87"/>
        <v>NA</v>
      </c>
      <c r="AK247" s="265">
        <f>IFERROR(VLOOKUP(J247,SKU!E:L,7,),0)</f>
        <v>0</v>
      </c>
      <c r="AL247" s="92" t="str">
        <f>IFERROR(IF(J247="","",(VLOOKUP(AH247,Lookups!A:G,7,0)*H247)),"")</f>
        <v/>
      </c>
      <c r="AM247" s="92">
        <f t="shared" ca="1" si="101"/>
        <v>0</v>
      </c>
      <c r="AN247" s="92">
        <f t="shared" ca="1" si="102"/>
        <v>0</v>
      </c>
      <c r="AO247" s="92">
        <f>(1-EXACT(G247,M247))*IFERROR(IF('Project Summary'!$C$11="NH",VLOOKUP(M247,Lighting_All,6,0),VLOOKUP(M247,Lighting_All,4,0)),0)*(Q247&gt;0)*(1-EXACT(M247,Lookups!$A$62))*(1-EXACT(M247,Lookups!$A$63))</f>
        <v>0</v>
      </c>
      <c r="AP247" s="92">
        <f t="shared" si="88"/>
        <v>0</v>
      </c>
      <c r="AQ247" s="92" t="str">
        <f t="shared" ca="1" si="103"/>
        <v/>
      </c>
      <c r="AR247" s="92" t="str">
        <f ca="1">_xlfn.IFNA(VLOOKUP(AQ247,Recycling!$S$10:$T$35,2,0),"")</f>
        <v/>
      </c>
      <c r="AS247" s="266">
        <f t="shared" si="104"/>
        <v>0</v>
      </c>
      <c r="AT247" s="92">
        <f t="shared" si="105"/>
        <v>0</v>
      </c>
      <c r="AU247" s="92">
        <f>EXACT(G247,"None")*OR(EXACT(M247,Lookups!$A$62),EXACT(M247,Lookups!$A$63))</f>
        <v>0</v>
      </c>
      <c r="AV247" s="267">
        <f t="shared" si="106"/>
        <v>0</v>
      </c>
      <c r="AW247" s="267">
        <f>IFERROR(VLOOKUP(AH247,Lookups!A:B,2,0),0)</f>
        <v>0</v>
      </c>
      <c r="AX247" s="267">
        <f t="shared" si="107"/>
        <v>0</v>
      </c>
      <c r="AY247" s="92">
        <f t="shared" ca="1" si="108"/>
        <v>0</v>
      </c>
      <c r="AZ247" s="92">
        <f t="shared" si="89"/>
        <v>0</v>
      </c>
      <c r="BA247" s="92">
        <f t="shared" si="109"/>
        <v>0.504</v>
      </c>
      <c r="BB247" s="92">
        <f t="shared" si="110"/>
        <v>0.38900000000000001</v>
      </c>
      <c r="BC247" s="92">
        <v>0.13800000000000001</v>
      </c>
      <c r="BD247" s="92">
        <v>0.13400000000000001</v>
      </c>
      <c r="BE247" s="92">
        <f t="shared" si="90"/>
        <v>0</v>
      </c>
      <c r="BF247" s="92">
        <f t="shared" si="111"/>
        <v>0</v>
      </c>
    </row>
    <row r="248" spans="1:58" x14ac:dyDescent="0.35">
      <c r="A248" s="26"/>
      <c r="B248" s="76"/>
      <c r="C248" s="59"/>
      <c r="D248" s="468"/>
      <c r="E248" s="469"/>
      <c r="F248" s="237" t="str">
        <f ca="1">IFERROR(OFFSET(INDEX(INDIRECT(VLOOKUP($C248,Lighting_Type_Exist_lu,2,0)),MATCH(Lighting!$D248,INDIRECT(VLOOKUP($C248,Lighting_Type_Exist_lu,2,0)),0),1),0,2),"")</f>
        <v/>
      </c>
      <c r="G248" s="61" t="s">
        <v>84</v>
      </c>
      <c r="H248" s="74"/>
      <c r="I248" s="238" t="str">
        <f>IF(J248="","",VLOOKUP(J248,SKU!E:M,9,0))</f>
        <v/>
      </c>
      <c r="J248" s="64"/>
      <c r="K248" s="260" t="str">
        <f>IF(J248="","",VLOOKUP(J248,SKU!E:M,2,0))</f>
        <v/>
      </c>
      <c r="L248" s="239" t="str">
        <f>IF(J248="","",VLOOKUP(J248,SKU!E:M,6,0))</f>
        <v/>
      </c>
      <c r="M248" s="135" t="s">
        <v>84</v>
      </c>
      <c r="N248" s="28">
        <f t="shared" si="85"/>
        <v>0</v>
      </c>
      <c r="O248" s="20">
        <f t="shared" si="86"/>
        <v>0</v>
      </c>
      <c r="P248" s="71">
        <f t="shared" ca="1" si="91"/>
        <v>0</v>
      </c>
      <c r="Q248" s="71">
        <f>IFERROR((($H248*$L248*$N248)-($H248*$L248*$O248))/1000,0)*(1-EXACT(M248,Lookups!$A$62))*(1-EXACT(M248,Lookups!$A$63))</f>
        <v>0</v>
      </c>
      <c r="R248" s="71">
        <f t="shared" ca="1" si="92"/>
        <v>0</v>
      </c>
      <c r="S248" s="71">
        <f t="shared" ca="1" si="93"/>
        <v>0</v>
      </c>
      <c r="T248" s="71">
        <f t="shared" si="94"/>
        <v>0</v>
      </c>
      <c r="U248" s="356">
        <f t="shared" ca="1" si="95"/>
        <v>0</v>
      </c>
      <c r="V248" s="356">
        <f t="shared" ca="1" si="96"/>
        <v>0</v>
      </c>
      <c r="W248" s="356">
        <f t="shared" si="97"/>
        <v>0</v>
      </c>
      <c r="X248" s="356">
        <f t="shared" si="98"/>
        <v>0</v>
      </c>
      <c r="Y248" s="72">
        <f>IF(AV248&gt;0,"NEEDED",IFERROR(IF('Project Summary'!$C$11="NH",(VLOOKUP(AH248,Lighting_All,6,0)+AO248),(VLOOKUP(AH248,Lighting_All,4,0)+AO248)),0)*H248)</f>
        <v>0</v>
      </c>
      <c r="Z248" s="261" t="str">
        <f t="shared" ca="1" si="99"/>
        <v/>
      </c>
      <c r="AA248" s="73">
        <f t="shared" ca="1" si="84"/>
        <v>0</v>
      </c>
      <c r="AC248" s="28" t="str">
        <f ca="1">IFERROR(OFFSET(INDEX(INDIRECT(VLOOKUP($C248,Lighting_Type_Exist_lu,2,0)),MATCH(Lighting!$D248,INDIRECT(VLOOKUP($C248,Lighting_Type_Exist_lu,2,0)),0),1),0,1),"")</f>
        <v/>
      </c>
      <c r="AD248" s="7" t="str">
        <f ca="1">IFERROR(OFFSET(INDEX(INDIRECT(VLOOKUP($C248,Lighting_Type_Exist_lu,2,0)),MATCH(Lighting!$D248,INDIRECT(VLOOKUP($C248,Lighting_Type_Exist_lu,2,0)),0),1),0,3),"")</f>
        <v/>
      </c>
      <c r="AE248" s="40" t="str">
        <f ca="1">IFERROR(OFFSET(INDEX(INDIRECT(VLOOKUP($C248,Lighting_Type_Exist_lu,2,0)),MATCH(Lighting!$D248,INDIRECT(VLOOKUP($C248,Lighting_Type_Exist_lu,2,0)),0),1),0,4),"")</f>
        <v/>
      </c>
      <c r="AF248" s="262">
        <f t="shared" ca="1" si="100"/>
        <v>0</v>
      </c>
      <c r="AH248" s="263" t="str">
        <f>IF(J248="","",VLOOKUP(J248,SKU!E:M,3,0))</f>
        <v/>
      </c>
      <c r="AI248" s="263">
        <f>_xlfn.IFNA(IF('Project Summary'!$C$11="NH",VLOOKUP(AH248,Lighting_All,5,0),VLOOKUP(AH248,Lighting_All,3,0)),"")</f>
        <v>0</v>
      </c>
      <c r="AJ248" s="264" t="str">
        <f t="shared" si="87"/>
        <v>NA</v>
      </c>
      <c r="AK248" s="265">
        <f>IFERROR(VLOOKUP(J248,SKU!E:L,7,),0)</f>
        <v>0</v>
      </c>
      <c r="AL248" s="92" t="str">
        <f>IFERROR(IF(J248="","",(VLOOKUP(AH248,Lookups!A:G,7,0)*H248)),"")</f>
        <v/>
      </c>
      <c r="AM248" s="92">
        <f t="shared" ca="1" si="101"/>
        <v>0</v>
      </c>
      <c r="AN248" s="92">
        <f t="shared" ca="1" si="102"/>
        <v>0</v>
      </c>
      <c r="AO248" s="92">
        <f>(1-EXACT(G248,M248))*IFERROR(IF('Project Summary'!$C$11="NH",VLOOKUP(M248,Lighting_All,6,0),VLOOKUP(M248,Lighting_All,4,0)),0)*(Q248&gt;0)*(1-EXACT(M248,Lookups!$A$62))*(1-EXACT(M248,Lookups!$A$63))</f>
        <v>0</v>
      </c>
      <c r="AP248" s="92">
        <f t="shared" si="88"/>
        <v>0</v>
      </c>
      <c r="AQ248" s="92" t="str">
        <f t="shared" ca="1" si="103"/>
        <v/>
      </c>
      <c r="AR248" s="92" t="str">
        <f ca="1">_xlfn.IFNA(VLOOKUP(AQ248,Recycling!$S$10:$T$35,2,0),"")</f>
        <v/>
      </c>
      <c r="AS248" s="266">
        <f t="shared" si="104"/>
        <v>0</v>
      </c>
      <c r="AT248" s="92">
        <f t="shared" si="105"/>
        <v>0</v>
      </c>
      <c r="AU248" s="92">
        <f>EXACT(G248,"None")*OR(EXACT(M248,Lookups!$A$62),EXACT(M248,Lookups!$A$63))</f>
        <v>0</v>
      </c>
      <c r="AV248" s="267">
        <f t="shared" si="106"/>
        <v>0</v>
      </c>
      <c r="AW248" s="267">
        <f>IFERROR(VLOOKUP(AH248,Lookups!A:B,2,0),0)</f>
        <v>0</v>
      </c>
      <c r="AX248" s="267">
        <f t="shared" si="107"/>
        <v>0</v>
      </c>
      <c r="AY248" s="92">
        <f t="shared" ca="1" si="108"/>
        <v>0</v>
      </c>
      <c r="AZ248" s="92">
        <f t="shared" si="89"/>
        <v>0</v>
      </c>
      <c r="BA248" s="92">
        <f t="shared" si="109"/>
        <v>0.504</v>
      </c>
      <c r="BB248" s="92">
        <f t="shared" si="110"/>
        <v>0.38900000000000001</v>
      </c>
      <c r="BC248" s="92">
        <v>0.13800000000000001</v>
      </c>
      <c r="BD248" s="92">
        <v>0.13400000000000001</v>
      </c>
      <c r="BE248" s="92">
        <f t="shared" si="90"/>
        <v>0</v>
      </c>
      <c r="BF248" s="92">
        <f t="shared" si="111"/>
        <v>0</v>
      </c>
    </row>
    <row r="249" spans="1:58" x14ac:dyDescent="0.35">
      <c r="A249" s="26"/>
      <c r="B249" s="76"/>
      <c r="C249" s="59"/>
      <c r="D249" s="468"/>
      <c r="E249" s="469"/>
      <c r="F249" s="237" t="str">
        <f ca="1">IFERROR(OFFSET(INDEX(INDIRECT(VLOOKUP($C249,Lighting_Type_Exist_lu,2,0)),MATCH(Lighting!$D249,INDIRECT(VLOOKUP($C249,Lighting_Type_Exist_lu,2,0)),0),1),0,2),"")</f>
        <v/>
      </c>
      <c r="G249" s="61" t="s">
        <v>84</v>
      </c>
      <c r="H249" s="74"/>
      <c r="I249" s="238" t="str">
        <f>IF(J249="","",VLOOKUP(J249,SKU!E:M,9,0))</f>
        <v/>
      </c>
      <c r="J249" s="64"/>
      <c r="K249" s="260" t="str">
        <f>IF(J249="","",VLOOKUP(J249,SKU!E:M,2,0))</f>
        <v/>
      </c>
      <c r="L249" s="239" t="str">
        <f>IF(J249="","",VLOOKUP(J249,SKU!E:M,6,0))</f>
        <v/>
      </c>
      <c r="M249" s="135" t="s">
        <v>84</v>
      </c>
      <c r="N249" s="28">
        <f t="shared" si="85"/>
        <v>0</v>
      </c>
      <c r="O249" s="20">
        <f t="shared" si="86"/>
        <v>0</v>
      </c>
      <c r="P249" s="71">
        <f t="shared" ca="1" si="91"/>
        <v>0</v>
      </c>
      <c r="Q249" s="71">
        <f>IFERROR((($H249*$L249*$N249)-($H249*$L249*$O249))/1000,0)*(1-EXACT(M249,Lookups!$A$62))*(1-EXACT(M249,Lookups!$A$63))</f>
        <v>0</v>
      </c>
      <c r="R249" s="71">
        <f t="shared" ca="1" si="92"/>
        <v>0</v>
      </c>
      <c r="S249" s="71">
        <f t="shared" ca="1" si="93"/>
        <v>0</v>
      </c>
      <c r="T249" s="71">
        <f t="shared" si="94"/>
        <v>0</v>
      </c>
      <c r="U249" s="356">
        <f t="shared" ca="1" si="95"/>
        <v>0</v>
      </c>
      <c r="V249" s="356">
        <f t="shared" ca="1" si="96"/>
        <v>0</v>
      </c>
      <c r="W249" s="356">
        <f t="shared" si="97"/>
        <v>0</v>
      </c>
      <c r="X249" s="356">
        <f t="shared" si="98"/>
        <v>0</v>
      </c>
      <c r="Y249" s="72">
        <f>IF(AV249&gt;0,"NEEDED",IFERROR(IF('Project Summary'!$C$11="NH",(VLOOKUP(AH249,Lighting_All,6,0)+AO249),(VLOOKUP(AH249,Lighting_All,4,0)+AO249)),0)*H249)</f>
        <v>0</v>
      </c>
      <c r="Z249" s="261" t="str">
        <f t="shared" ca="1" si="99"/>
        <v/>
      </c>
      <c r="AA249" s="73">
        <f t="shared" ca="1" si="84"/>
        <v>0</v>
      </c>
      <c r="AC249" s="28" t="str">
        <f ca="1">IFERROR(OFFSET(INDEX(INDIRECT(VLOOKUP($C249,Lighting_Type_Exist_lu,2,0)),MATCH(Lighting!$D249,INDIRECT(VLOOKUP($C249,Lighting_Type_Exist_lu,2,0)),0),1),0,1),"")</f>
        <v/>
      </c>
      <c r="AD249" s="7" t="str">
        <f ca="1">IFERROR(OFFSET(INDEX(INDIRECT(VLOOKUP($C249,Lighting_Type_Exist_lu,2,0)),MATCH(Lighting!$D249,INDIRECT(VLOOKUP($C249,Lighting_Type_Exist_lu,2,0)),0),1),0,3),"")</f>
        <v/>
      </c>
      <c r="AE249" s="40" t="str">
        <f ca="1">IFERROR(OFFSET(INDEX(INDIRECT(VLOOKUP($C249,Lighting_Type_Exist_lu,2,0)),MATCH(Lighting!$D249,INDIRECT(VLOOKUP($C249,Lighting_Type_Exist_lu,2,0)),0),1),0,4),"")</f>
        <v/>
      </c>
      <c r="AF249" s="262">
        <f t="shared" ca="1" si="100"/>
        <v>0</v>
      </c>
      <c r="AH249" s="263" t="str">
        <f>IF(J249="","",VLOOKUP(J249,SKU!E:M,3,0))</f>
        <v/>
      </c>
      <c r="AI249" s="263">
        <f>_xlfn.IFNA(IF('Project Summary'!$C$11="NH",VLOOKUP(AH249,Lighting_All,5,0),VLOOKUP(AH249,Lighting_All,3,0)),"")</f>
        <v>0</v>
      </c>
      <c r="AJ249" s="264" t="str">
        <f t="shared" si="87"/>
        <v>NA</v>
      </c>
      <c r="AK249" s="265">
        <f>IFERROR(VLOOKUP(J249,SKU!E:L,7,),0)</f>
        <v>0</v>
      </c>
      <c r="AL249" s="92" t="str">
        <f>IFERROR(IF(J249="","",(VLOOKUP(AH249,Lookups!A:G,7,0)*H249)),"")</f>
        <v/>
      </c>
      <c r="AM249" s="92">
        <f t="shared" ca="1" si="101"/>
        <v>0</v>
      </c>
      <c r="AN249" s="92">
        <f t="shared" ca="1" si="102"/>
        <v>0</v>
      </c>
      <c r="AO249" s="92">
        <f>(1-EXACT(G249,M249))*IFERROR(IF('Project Summary'!$C$11="NH",VLOOKUP(M249,Lighting_All,6,0),VLOOKUP(M249,Lighting_All,4,0)),0)*(Q249&gt;0)*(1-EXACT(M249,Lookups!$A$62))*(1-EXACT(M249,Lookups!$A$63))</f>
        <v>0</v>
      </c>
      <c r="AP249" s="92">
        <f t="shared" si="88"/>
        <v>0</v>
      </c>
      <c r="AQ249" s="92" t="str">
        <f t="shared" ca="1" si="103"/>
        <v/>
      </c>
      <c r="AR249" s="92" t="str">
        <f ca="1">_xlfn.IFNA(VLOOKUP(AQ249,Recycling!$S$10:$T$35,2,0),"")</f>
        <v/>
      </c>
      <c r="AS249" s="266">
        <f t="shared" si="104"/>
        <v>0</v>
      </c>
      <c r="AT249" s="92">
        <f t="shared" si="105"/>
        <v>0</v>
      </c>
      <c r="AU249" s="92">
        <f>EXACT(G249,"None")*OR(EXACT(M249,Lookups!$A$62),EXACT(M249,Lookups!$A$63))</f>
        <v>0</v>
      </c>
      <c r="AV249" s="267">
        <f t="shared" si="106"/>
        <v>0</v>
      </c>
      <c r="AW249" s="267">
        <f>IFERROR(VLOOKUP(AH249,Lookups!A:B,2,0),0)</f>
        <v>0</v>
      </c>
      <c r="AX249" s="267">
        <f t="shared" si="107"/>
        <v>0</v>
      </c>
      <c r="AY249" s="92">
        <f t="shared" ca="1" si="108"/>
        <v>0</v>
      </c>
      <c r="AZ249" s="92">
        <f t="shared" si="89"/>
        <v>0</v>
      </c>
      <c r="BA249" s="92">
        <f t="shared" si="109"/>
        <v>0.504</v>
      </c>
      <c r="BB249" s="92">
        <f t="shared" si="110"/>
        <v>0.38900000000000001</v>
      </c>
      <c r="BC249" s="92">
        <v>0.13800000000000001</v>
      </c>
      <c r="BD249" s="92">
        <v>0.13400000000000001</v>
      </c>
      <c r="BE249" s="92">
        <f t="shared" si="90"/>
        <v>0</v>
      </c>
      <c r="BF249" s="92">
        <f t="shared" si="111"/>
        <v>0</v>
      </c>
    </row>
    <row r="250" spans="1:58" x14ac:dyDescent="0.35">
      <c r="A250" s="26"/>
      <c r="B250" s="76"/>
      <c r="C250" s="59"/>
      <c r="D250" s="468"/>
      <c r="E250" s="469"/>
      <c r="F250" s="237" t="str">
        <f ca="1">IFERROR(OFFSET(INDEX(INDIRECT(VLOOKUP($C250,Lighting_Type_Exist_lu,2,0)),MATCH(Lighting!$D250,INDIRECT(VLOOKUP($C250,Lighting_Type_Exist_lu,2,0)),0),1),0,2),"")</f>
        <v/>
      </c>
      <c r="G250" s="61" t="s">
        <v>84</v>
      </c>
      <c r="H250" s="74"/>
      <c r="I250" s="238" t="str">
        <f>IF(J250="","",VLOOKUP(J250,SKU!E:M,9,0))</f>
        <v/>
      </c>
      <c r="J250" s="64"/>
      <c r="K250" s="260" t="str">
        <f>IF(J250="","",VLOOKUP(J250,SKU!E:M,2,0))</f>
        <v/>
      </c>
      <c r="L250" s="239" t="str">
        <f>IF(J250="","",VLOOKUP(J250,SKU!E:M,6,0))</f>
        <v/>
      </c>
      <c r="M250" s="135" t="s">
        <v>84</v>
      </c>
      <c r="N250" s="28">
        <f t="shared" si="85"/>
        <v>0</v>
      </c>
      <c r="O250" s="20">
        <f t="shared" si="86"/>
        <v>0</v>
      </c>
      <c r="P250" s="71">
        <f t="shared" ca="1" si="91"/>
        <v>0</v>
      </c>
      <c r="Q250" s="71">
        <f>IFERROR((($H250*$L250*$N250)-($H250*$L250*$O250))/1000,0)*(1-EXACT(M250,Lookups!$A$62))*(1-EXACT(M250,Lookups!$A$63))</f>
        <v>0</v>
      </c>
      <c r="R250" s="71">
        <f t="shared" ca="1" si="92"/>
        <v>0</v>
      </c>
      <c r="S250" s="71">
        <f t="shared" ca="1" si="93"/>
        <v>0</v>
      </c>
      <c r="T250" s="71">
        <f t="shared" si="94"/>
        <v>0</v>
      </c>
      <c r="U250" s="356">
        <f t="shared" ca="1" si="95"/>
        <v>0</v>
      </c>
      <c r="V250" s="356">
        <f t="shared" ca="1" si="96"/>
        <v>0</v>
      </c>
      <c r="W250" s="356">
        <f t="shared" si="97"/>
        <v>0</v>
      </c>
      <c r="X250" s="356">
        <f t="shared" si="98"/>
        <v>0</v>
      </c>
      <c r="Y250" s="72">
        <f>IF(AV250&gt;0,"NEEDED",IFERROR(IF('Project Summary'!$C$11="NH",(VLOOKUP(AH250,Lighting_All,6,0)+AO250),(VLOOKUP(AH250,Lighting_All,4,0)+AO250)),0)*H250)</f>
        <v>0</v>
      </c>
      <c r="Z250" s="261" t="str">
        <f t="shared" ca="1" si="99"/>
        <v/>
      </c>
      <c r="AA250" s="73">
        <f t="shared" ca="1" si="84"/>
        <v>0</v>
      </c>
      <c r="AC250" s="28" t="str">
        <f ca="1">IFERROR(OFFSET(INDEX(INDIRECT(VLOOKUP($C250,Lighting_Type_Exist_lu,2,0)),MATCH(Lighting!$D250,INDIRECT(VLOOKUP($C250,Lighting_Type_Exist_lu,2,0)),0),1),0,1),"")</f>
        <v/>
      </c>
      <c r="AD250" s="7" t="str">
        <f ca="1">IFERROR(OFFSET(INDEX(INDIRECT(VLOOKUP($C250,Lighting_Type_Exist_lu,2,0)),MATCH(Lighting!$D250,INDIRECT(VLOOKUP($C250,Lighting_Type_Exist_lu,2,0)),0),1),0,3),"")</f>
        <v/>
      </c>
      <c r="AE250" s="40" t="str">
        <f ca="1">IFERROR(OFFSET(INDEX(INDIRECT(VLOOKUP($C250,Lighting_Type_Exist_lu,2,0)),MATCH(Lighting!$D250,INDIRECT(VLOOKUP($C250,Lighting_Type_Exist_lu,2,0)),0),1),0,4),"")</f>
        <v/>
      </c>
      <c r="AF250" s="262">
        <f t="shared" ca="1" si="100"/>
        <v>0</v>
      </c>
      <c r="AH250" s="263" t="str">
        <f>IF(J250="","",VLOOKUP(J250,SKU!E:M,3,0))</f>
        <v/>
      </c>
      <c r="AI250" s="263">
        <f>_xlfn.IFNA(IF('Project Summary'!$C$11="NH",VLOOKUP(AH250,Lighting_All,5,0),VLOOKUP(AH250,Lighting_All,3,0)),"")</f>
        <v>0</v>
      </c>
      <c r="AJ250" s="264" t="str">
        <f t="shared" si="87"/>
        <v>NA</v>
      </c>
      <c r="AK250" s="265">
        <f>IFERROR(VLOOKUP(J250,SKU!E:L,7,),0)</f>
        <v>0</v>
      </c>
      <c r="AL250" s="92" t="str">
        <f>IFERROR(IF(J250="","",(VLOOKUP(AH250,Lookups!A:G,7,0)*H250)),"")</f>
        <v/>
      </c>
      <c r="AM250" s="92">
        <f t="shared" ca="1" si="101"/>
        <v>0</v>
      </c>
      <c r="AN250" s="92">
        <f t="shared" ca="1" si="102"/>
        <v>0</v>
      </c>
      <c r="AO250" s="92">
        <f>(1-EXACT(G250,M250))*IFERROR(IF('Project Summary'!$C$11="NH",VLOOKUP(M250,Lighting_All,6,0),VLOOKUP(M250,Lighting_All,4,0)),0)*(Q250&gt;0)*(1-EXACT(M250,Lookups!$A$62))*(1-EXACT(M250,Lookups!$A$63))</f>
        <v>0</v>
      </c>
      <c r="AP250" s="92">
        <f t="shared" si="88"/>
        <v>0</v>
      </c>
      <c r="AQ250" s="92" t="str">
        <f t="shared" ca="1" si="103"/>
        <v/>
      </c>
      <c r="AR250" s="92" t="str">
        <f ca="1">_xlfn.IFNA(VLOOKUP(AQ250,Recycling!$S$10:$T$35,2,0),"")</f>
        <v/>
      </c>
      <c r="AS250" s="266">
        <f t="shared" si="104"/>
        <v>0</v>
      </c>
      <c r="AT250" s="92">
        <f t="shared" si="105"/>
        <v>0</v>
      </c>
      <c r="AU250" s="92">
        <f>EXACT(G250,"None")*OR(EXACT(M250,Lookups!$A$62),EXACT(M250,Lookups!$A$63))</f>
        <v>0</v>
      </c>
      <c r="AV250" s="267">
        <f t="shared" si="106"/>
        <v>0</v>
      </c>
      <c r="AW250" s="267">
        <f>IFERROR(VLOOKUP(AH250,Lookups!A:B,2,0),0)</f>
        <v>0</v>
      </c>
      <c r="AX250" s="267">
        <f t="shared" si="107"/>
        <v>0</v>
      </c>
      <c r="AY250" s="92">
        <f t="shared" ca="1" si="108"/>
        <v>0</v>
      </c>
      <c r="AZ250" s="92">
        <f t="shared" si="89"/>
        <v>0</v>
      </c>
      <c r="BA250" s="92">
        <f t="shared" si="109"/>
        <v>0.504</v>
      </c>
      <c r="BB250" s="92">
        <f t="shared" si="110"/>
        <v>0.38900000000000001</v>
      </c>
      <c r="BC250" s="92">
        <v>0.13800000000000001</v>
      </c>
      <c r="BD250" s="92">
        <v>0.13400000000000001</v>
      </c>
      <c r="BE250" s="92">
        <f t="shared" si="90"/>
        <v>0</v>
      </c>
      <c r="BF250" s="92">
        <f t="shared" si="111"/>
        <v>0</v>
      </c>
    </row>
    <row r="251" spans="1:58" x14ac:dyDescent="0.35">
      <c r="A251" s="26"/>
      <c r="B251" s="76"/>
      <c r="C251" s="59"/>
      <c r="D251" s="468"/>
      <c r="E251" s="469"/>
      <c r="F251" s="237" t="str">
        <f ca="1">IFERROR(OFFSET(INDEX(INDIRECT(VLOOKUP($C251,Lighting_Type_Exist_lu,2,0)),MATCH(Lighting!$D251,INDIRECT(VLOOKUP($C251,Lighting_Type_Exist_lu,2,0)),0),1),0,2),"")</f>
        <v/>
      </c>
      <c r="G251" s="61" t="s">
        <v>84</v>
      </c>
      <c r="H251" s="74"/>
      <c r="I251" s="238" t="str">
        <f>IF(J251="","",VLOOKUP(J251,SKU!E:M,9,0))</f>
        <v/>
      </c>
      <c r="J251" s="64"/>
      <c r="K251" s="260" t="str">
        <f>IF(J251="","",VLOOKUP(J251,SKU!E:M,2,0))</f>
        <v/>
      </c>
      <c r="L251" s="239" t="str">
        <f>IF(J251="","",VLOOKUP(J251,SKU!E:M,6,0))</f>
        <v/>
      </c>
      <c r="M251" s="135" t="s">
        <v>84</v>
      </c>
      <c r="N251" s="28">
        <f t="shared" si="85"/>
        <v>0</v>
      </c>
      <c r="O251" s="20">
        <f t="shared" si="86"/>
        <v>0</v>
      </c>
      <c r="P251" s="71">
        <f t="shared" ca="1" si="91"/>
        <v>0</v>
      </c>
      <c r="Q251" s="71">
        <f>IFERROR((($H251*$L251*$N251)-($H251*$L251*$O251))/1000,0)*(1-EXACT(M251,Lookups!$A$62))*(1-EXACT(M251,Lookups!$A$63))</f>
        <v>0</v>
      </c>
      <c r="R251" s="71">
        <f t="shared" ca="1" si="92"/>
        <v>0</v>
      </c>
      <c r="S251" s="71">
        <f t="shared" ca="1" si="93"/>
        <v>0</v>
      </c>
      <c r="T251" s="71">
        <f t="shared" si="94"/>
        <v>0</v>
      </c>
      <c r="U251" s="356">
        <f t="shared" ca="1" si="95"/>
        <v>0</v>
      </c>
      <c r="V251" s="356">
        <f t="shared" ca="1" si="96"/>
        <v>0</v>
      </c>
      <c r="W251" s="356">
        <f t="shared" si="97"/>
        <v>0</v>
      </c>
      <c r="X251" s="356">
        <f t="shared" si="98"/>
        <v>0</v>
      </c>
      <c r="Y251" s="72">
        <f>IF(AV251&gt;0,"NEEDED",IFERROR(IF('Project Summary'!$C$11="NH",(VLOOKUP(AH251,Lighting_All,6,0)+AO251),(VLOOKUP(AH251,Lighting_All,4,0)+AO251)),0)*H251)</f>
        <v>0</v>
      </c>
      <c r="Z251" s="261" t="str">
        <f t="shared" ca="1" si="99"/>
        <v/>
      </c>
      <c r="AA251" s="73">
        <f t="shared" ca="1" si="84"/>
        <v>0</v>
      </c>
      <c r="AC251" s="28" t="str">
        <f ca="1">IFERROR(OFFSET(INDEX(INDIRECT(VLOOKUP($C251,Lighting_Type_Exist_lu,2,0)),MATCH(Lighting!$D251,INDIRECT(VLOOKUP($C251,Lighting_Type_Exist_lu,2,0)),0),1),0,1),"")</f>
        <v/>
      </c>
      <c r="AD251" s="7" t="str">
        <f ca="1">IFERROR(OFFSET(INDEX(INDIRECT(VLOOKUP($C251,Lighting_Type_Exist_lu,2,0)),MATCH(Lighting!$D251,INDIRECT(VLOOKUP($C251,Lighting_Type_Exist_lu,2,0)),0),1),0,3),"")</f>
        <v/>
      </c>
      <c r="AE251" s="40" t="str">
        <f ca="1">IFERROR(OFFSET(INDEX(INDIRECT(VLOOKUP($C251,Lighting_Type_Exist_lu,2,0)),MATCH(Lighting!$D251,INDIRECT(VLOOKUP($C251,Lighting_Type_Exist_lu,2,0)),0),1),0,4),"")</f>
        <v/>
      </c>
      <c r="AF251" s="262">
        <f t="shared" ca="1" si="100"/>
        <v>0</v>
      </c>
      <c r="AH251" s="263" t="str">
        <f>IF(J251="","",VLOOKUP(J251,SKU!E:M,3,0))</f>
        <v/>
      </c>
      <c r="AI251" s="263">
        <f>_xlfn.IFNA(IF('Project Summary'!$C$11="NH",VLOOKUP(AH251,Lighting_All,5,0),VLOOKUP(AH251,Lighting_All,3,0)),"")</f>
        <v>0</v>
      </c>
      <c r="AJ251" s="264" t="str">
        <f t="shared" si="87"/>
        <v>NA</v>
      </c>
      <c r="AK251" s="265">
        <f>IFERROR(VLOOKUP(J251,SKU!E:L,7,),0)</f>
        <v>0</v>
      </c>
      <c r="AL251" s="92" t="str">
        <f>IFERROR(IF(J251="","",(VLOOKUP(AH251,Lookups!A:G,7,0)*H251)),"")</f>
        <v/>
      </c>
      <c r="AM251" s="92">
        <f t="shared" ca="1" si="101"/>
        <v>0</v>
      </c>
      <c r="AN251" s="92">
        <f t="shared" ca="1" si="102"/>
        <v>0</v>
      </c>
      <c r="AO251" s="92">
        <f>(1-EXACT(G251,M251))*IFERROR(IF('Project Summary'!$C$11="NH",VLOOKUP(M251,Lighting_All,6,0),VLOOKUP(M251,Lighting_All,4,0)),0)*(Q251&gt;0)*(1-EXACT(M251,Lookups!$A$62))*(1-EXACT(M251,Lookups!$A$63))</f>
        <v>0</v>
      </c>
      <c r="AP251" s="92">
        <f t="shared" si="88"/>
        <v>0</v>
      </c>
      <c r="AQ251" s="92" t="str">
        <f t="shared" ca="1" si="103"/>
        <v/>
      </c>
      <c r="AR251" s="92" t="str">
        <f ca="1">_xlfn.IFNA(VLOOKUP(AQ251,Recycling!$S$10:$T$35,2,0),"")</f>
        <v/>
      </c>
      <c r="AS251" s="266">
        <f t="shared" si="104"/>
        <v>0</v>
      </c>
      <c r="AT251" s="92">
        <f t="shared" si="105"/>
        <v>0</v>
      </c>
      <c r="AU251" s="92">
        <f>EXACT(G251,"None")*OR(EXACT(M251,Lookups!$A$62),EXACT(M251,Lookups!$A$63))</f>
        <v>0</v>
      </c>
      <c r="AV251" s="267">
        <f t="shared" si="106"/>
        <v>0</v>
      </c>
      <c r="AW251" s="267">
        <f>IFERROR(VLOOKUP(AH251,Lookups!A:B,2,0),0)</f>
        <v>0</v>
      </c>
      <c r="AX251" s="267">
        <f t="shared" si="107"/>
        <v>0</v>
      </c>
      <c r="AY251" s="92">
        <f t="shared" ca="1" si="108"/>
        <v>0</v>
      </c>
      <c r="AZ251" s="92">
        <f t="shared" si="89"/>
        <v>0</v>
      </c>
      <c r="BA251" s="92">
        <f t="shared" si="109"/>
        <v>0.504</v>
      </c>
      <c r="BB251" s="92">
        <f t="shared" si="110"/>
        <v>0.38900000000000001</v>
      </c>
      <c r="BC251" s="92">
        <v>0.13800000000000001</v>
      </c>
      <c r="BD251" s="92">
        <v>0.13400000000000001</v>
      </c>
      <c r="BE251" s="92">
        <f t="shared" si="90"/>
        <v>0</v>
      </c>
      <c r="BF251" s="92">
        <f t="shared" si="111"/>
        <v>0</v>
      </c>
    </row>
    <row r="252" spans="1:58" x14ac:dyDescent="0.35">
      <c r="A252" s="26"/>
      <c r="B252" s="76"/>
      <c r="C252" s="59"/>
      <c r="D252" s="468"/>
      <c r="E252" s="469"/>
      <c r="F252" s="237" t="str">
        <f ca="1">IFERROR(OFFSET(INDEX(INDIRECT(VLOOKUP($C252,Lighting_Type_Exist_lu,2,0)),MATCH(Lighting!$D252,INDIRECT(VLOOKUP($C252,Lighting_Type_Exist_lu,2,0)),0),1),0,2),"")</f>
        <v/>
      </c>
      <c r="G252" s="61" t="s">
        <v>84</v>
      </c>
      <c r="H252" s="74"/>
      <c r="I252" s="238" t="str">
        <f>IF(J252="","",VLOOKUP(J252,SKU!E:M,9,0))</f>
        <v/>
      </c>
      <c r="J252" s="64"/>
      <c r="K252" s="260" t="str">
        <f>IF(J252="","",VLOOKUP(J252,SKU!E:M,2,0))</f>
        <v/>
      </c>
      <c r="L252" s="239" t="str">
        <f>IF(J252="","",VLOOKUP(J252,SKU!E:M,6,0))</f>
        <v/>
      </c>
      <c r="M252" s="135" t="s">
        <v>84</v>
      </c>
      <c r="N252" s="28">
        <f t="shared" si="85"/>
        <v>0</v>
      </c>
      <c r="O252" s="20">
        <f t="shared" si="86"/>
        <v>0</v>
      </c>
      <c r="P252" s="71">
        <f t="shared" ca="1" si="91"/>
        <v>0</v>
      </c>
      <c r="Q252" s="71">
        <f>IFERROR((($H252*$L252*$N252)-($H252*$L252*$O252))/1000,0)*(1-EXACT(M252,Lookups!$A$62))*(1-EXACT(M252,Lookups!$A$63))</f>
        <v>0</v>
      </c>
      <c r="R252" s="71">
        <f t="shared" ca="1" si="92"/>
        <v>0</v>
      </c>
      <c r="S252" s="71">
        <f t="shared" ca="1" si="93"/>
        <v>0</v>
      </c>
      <c r="T252" s="71">
        <f t="shared" si="94"/>
        <v>0</v>
      </c>
      <c r="U252" s="356">
        <f t="shared" ca="1" si="95"/>
        <v>0</v>
      </c>
      <c r="V252" s="356">
        <f t="shared" ca="1" si="96"/>
        <v>0</v>
      </c>
      <c r="W252" s="356">
        <f t="shared" si="97"/>
        <v>0</v>
      </c>
      <c r="X252" s="356">
        <f t="shared" si="98"/>
        <v>0</v>
      </c>
      <c r="Y252" s="72">
        <f>IF(AV252&gt;0,"NEEDED",IFERROR(IF('Project Summary'!$C$11="NH",(VLOOKUP(AH252,Lighting_All,6,0)+AO252),(VLOOKUP(AH252,Lighting_All,4,0)+AO252)),0)*H252)</f>
        <v>0</v>
      </c>
      <c r="Z252" s="261" t="str">
        <f t="shared" ca="1" si="99"/>
        <v/>
      </c>
      <c r="AA252" s="73">
        <f t="shared" ca="1" si="84"/>
        <v>0</v>
      </c>
      <c r="AC252" s="28" t="str">
        <f ca="1">IFERROR(OFFSET(INDEX(INDIRECT(VLOOKUP($C252,Lighting_Type_Exist_lu,2,0)),MATCH(Lighting!$D252,INDIRECT(VLOOKUP($C252,Lighting_Type_Exist_lu,2,0)),0),1),0,1),"")</f>
        <v/>
      </c>
      <c r="AD252" s="7" t="str">
        <f ca="1">IFERROR(OFFSET(INDEX(INDIRECT(VLOOKUP($C252,Lighting_Type_Exist_lu,2,0)),MATCH(Lighting!$D252,INDIRECT(VLOOKUP($C252,Lighting_Type_Exist_lu,2,0)),0),1),0,3),"")</f>
        <v/>
      </c>
      <c r="AE252" s="40" t="str">
        <f ca="1">IFERROR(OFFSET(INDEX(INDIRECT(VLOOKUP($C252,Lighting_Type_Exist_lu,2,0)),MATCH(Lighting!$D252,INDIRECT(VLOOKUP($C252,Lighting_Type_Exist_lu,2,0)),0),1),0,4),"")</f>
        <v/>
      </c>
      <c r="AF252" s="262">
        <f t="shared" ca="1" si="100"/>
        <v>0</v>
      </c>
      <c r="AH252" s="263" t="str">
        <f>IF(J252="","",VLOOKUP(J252,SKU!E:M,3,0))</f>
        <v/>
      </c>
      <c r="AI252" s="263">
        <f>_xlfn.IFNA(IF('Project Summary'!$C$11="NH",VLOOKUP(AH252,Lighting_All,5,0),VLOOKUP(AH252,Lighting_All,3,0)),"")</f>
        <v>0</v>
      </c>
      <c r="AJ252" s="264" t="str">
        <f t="shared" si="87"/>
        <v>NA</v>
      </c>
      <c r="AK252" s="265">
        <f>IFERROR(VLOOKUP(J252,SKU!E:L,7,),0)</f>
        <v>0</v>
      </c>
      <c r="AL252" s="92" t="str">
        <f>IFERROR(IF(J252="","",(VLOOKUP(AH252,Lookups!A:G,7,0)*H252)),"")</f>
        <v/>
      </c>
      <c r="AM252" s="92">
        <f t="shared" ca="1" si="101"/>
        <v>0</v>
      </c>
      <c r="AN252" s="92">
        <f t="shared" ca="1" si="102"/>
        <v>0</v>
      </c>
      <c r="AO252" s="92">
        <f>(1-EXACT(G252,M252))*IFERROR(IF('Project Summary'!$C$11="NH",VLOOKUP(M252,Lighting_All,6,0),VLOOKUP(M252,Lighting_All,4,0)),0)*(Q252&gt;0)*(1-EXACT(M252,Lookups!$A$62))*(1-EXACT(M252,Lookups!$A$63))</f>
        <v>0</v>
      </c>
      <c r="AP252" s="92">
        <f t="shared" si="88"/>
        <v>0</v>
      </c>
      <c r="AQ252" s="92" t="str">
        <f t="shared" ca="1" si="103"/>
        <v/>
      </c>
      <c r="AR252" s="92" t="str">
        <f ca="1">_xlfn.IFNA(VLOOKUP(AQ252,Recycling!$S$10:$T$35,2,0),"")</f>
        <v/>
      </c>
      <c r="AS252" s="266">
        <f t="shared" si="104"/>
        <v>0</v>
      </c>
      <c r="AT252" s="92">
        <f t="shared" si="105"/>
        <v>0</v>
      </c>
      <c r="AU252" s="92">
        <f>EXACT(G252,"None")*OR(EXACT(M252,Lookups!$A$62),EXACT(M252,Lookups!$A$63))</f>
        <v>0</v>
      </c>
      <c r="AV252" s="267">
        <f t="shared" si="106"/>
        <v>0</v>
      </c>
      <c r="AW252" s="267">
        <f>IFERROR(VLOOKUP(AH252,Lookups!A:B,2,0),0)</f>
        <v>0</v>
      </c>
      <c r="AX252" s="267">
        <f t="shared" si="107"/>
        <v>0</v>
      </c>
      <c r="AY252" s="92">
        <f t="shared" ca="1" si="108"/>
        <v>0</v>
      </c>
      <c r="AZ252" s="92">
        <f t="shared" si="89"/>
        <v>0</v>
      </c>
      <c r="BA252" s="92">
        <f t="shared" si="109"/>
        <v>0.504</v>
      </c>
      <c r="BB252" s="92">
        <f t="shared" si="110"/>
        <v>0.38900000000000001</v>
      </c>
      <c r="BC252" s="92">
        <v>0.13800000000000001</v>
      </c>
      <c r="BD252" s="92">
        <v>0.13400000000000001</v>
      </c>
      <c r="BE252" s="92">
        <f t="shared" si="90"/>
        <v>0</v>
      </c>
      <c r="BF252" s="92">
        <f t="shared" si="111"/>
        <v>0</v>
      </c>
    </row>
    <row r="253" spans="1:58" x14ac:dyDescent="0.35">
      <c r="A253" s="26"/>
      <c r="B253" s="76"/>
      <c r="C253" s="59"/>
      <c r="D253" s="468"/>
      <c r="E253" s="469"/>
      <c r="F253" s="237" t="str">
        <f ca="1">IFERROR(OFFSET(INDEX(INDIRECT(VLOOKUP($C253,Lighting_Type_Exist_lu,2,0)),MATCH(Lighting!$D253,INDIRECT(VLOOKUP($C253,Lighting_Type_Exist_lu,2,0)),0),1),0,2),"")</f>
        <v/>
      </c>
      <c r="G253" s="61" t="s">
        <v>84</v>
      </c>
      <c r="H253" s="74"/>
      <c r="I253" s="238" t="str">
        <f>IF(J253="","",VLOOKUP(J253,SKU!E:M,9,0))</f>
        <v/>
      </c>
      <c r="J253" s="64"/>
      <c r="K253" s="260" t="str">
        <f>IF(J253="","",VLOOKUP(J253,SKU!E:M,2,0))</f>
        <v/>
      </c>
      <c r="L253" s="239" t="str">
        <f>IF(J253="","",VLOOKUP(J253,SKU!E:M,6,0))</f>
        <v/>
      </c>
      <c r="M253" s="135" t="s">
        <v>84</v>
      </c>
      <c r="N253" s="28">
        <f t="shared" si="85"/>
        <v>0</v>
      </c>
      <c r="O253" s="20">
        <f t="shared" si="86"/>
        <v>0</v>
      </c>
      <c r="P253" s="71">
        <f t="shared" ca="1" si="91"/>
        <v>0</v>
      </c>
      <c r="Q253" s="71">
        <f>IFERROR((($H253*$L253*$N253)-($H253*$L253*$O253))/1000,0)*(1-EXACT(M253,Lookups!$A$62))*(1-EXACT(M253,Lookups!$A$63))</f>
        <v>0</v>
      </c>
      <c r="R253" s="71">
        <f t="shared" ca="1" si="92"/>
        <v>0</v>
      </c>
      <c r="S253" s="71">
        <f t="shared" ca="1" si="93"/>
        <v>0</v>
      </c>
      <c r="T253" s="71">
        <f t="shared" si="94"/>
        <v>0</v>
      </c>
      <c r="U253" s="356">
        <f t="shared" ca="1" si="95"/>
        <v>0</v>
      </c>
      <c r="V253" s="356">
        <f t="shared" ca="1" si="96"/>
        <v>0</v>
      </c>
      <c r="W253" s="356">
        <f t="shared" si="97"/>
        <v>0</v>
      </c>
      <c r="X253" s="356">
        <f t="shared" si="98"/>
        <v>0</v>
      </c>
      <c r="Y253" s="72">
        <f>IF(AV253&gt;0,"NEEDED",IFERROR(IF('Project Summary'!$C$11="NH",(VLOOKUP(AH253,Lighting_All,6,0)+AO253),(VLOOKUP(AH253,Lighting_All,4,0)+AO253)),0)*H253)</f>
        <v>0</v>
      </c>
      <c r="Z253" s="261" t="str">
        <f t="shared" ca="1" si="99"/>
        <v/>
      </c>
      <c r="AA253" s="73">
        <f t="shared" ca="1" si="84"/>
        <v>0</v>
      </c>
      <c r="AC253" s="28" t="str">
        <f ca="1">IFERROR(OFFSET(INDEX(INDIRECT(VLOOKUP($C253,Lighting_Type_Exist_lu,2,0)),MATCH(Lighting!$D253,INDIRECT(VLOOKUP($C253,Lighting_Type_Exist_lu,2,0)),0),1),0,1),"")</f>
        <v/>
      </c>
      <c r="AD253" s="7" t="str">
        <f ca="1">IFERROR(OFFSET(INDEX(INDIRECT(VLOOKUP($C253,Lighting_Type_Exist_lu,2,0)),MATCH(Lighting!$D253,INDIRECT(VLOOKUP($C253,Lighting_Type_Exist_lu,2,0)),0),1),0,3),"")</f>
        <v/>
      </c>
      <c r="AE253" s="40" t="str">
        <f ca="1">IFERROR(OFFSET(INDEX(INDIRECT(VLOOKUP($C253,Lighting_Type_Exist_lu,2,0)),MATCH(Lighting!$D253,INDIRECT(VLOOKUP($C253,Lighting_Type_Exist_lu,2,0)),0),1),0,4),"")</f>
        <v/>
      </c>
      <c r="AF253" s="262">
        <f t="shared" ca="1" si="100"/>
        <v>0</v>
      </c>
      <c r="AH253" s="263" t="str">
        <f>IF(J253="","",VLOOKUP(J253,SKU!E:M,3,0))</f>
        <v/>
      </c>
      <c r="AI253" s="263">
        <f>_xlfn.IFNA(IF('Project Summary'!$C$11="NH",VLOOKUP(AH253,Lighting_All,5,0),VLOOKUP(AH253,Lighting_All,3,0)),"")</f>
        <v>0</v>
      </c>
      <c r="AJ253" s="264" t="str">
        <f t="shared" si="87"/>
        <v>NA</v>
      </c>
      <c r="AK253" s="265">
        <f>IFERROR(VLOOKUP(J253,SKU!E:L,7,),0)</f>
        <v>0</v>
      </c>
      <c r="AL253" s="92" t="str">
        <f>IFERROR(IF(J253="","",(VLOOKUP(AH253,Lookups!A:G,7,0)*H253)),"")</f>
        <v/>
      </c>
      <c r="AM253" s="92">
        <f t="shared" ca="1" si="101"/>
        <v>0</v>
      </c>
      <c r="AN253" s="92">
        <f t="shared" ca="1" si="102"/>
        <v>0</v>
      </c>
      <c r="AO253" s="92">
        <f>(1-EXACT(G253,M253))*IFERROR(IF('Project Summary'!$C$11="NH",VLOOKUP(M253,Lighting_All,6,0),VLOOKUP(M253,Lighting_All,4,0)),0)*(Q253&gt;0)*(1-EXACT(M253,Lookups!$A$62))*(1-EXACT(M253,Lookups!$A$63))</f>
        <v>0</v>
      </c>
      <c r="AP253" s="92">
        <f t="shared" si="88"/>
        <v>0</v>
      </c>
      <c r="AQ253" s="92" t="str">
        <f t="shared" ca="1" si="103"/>
        <v/>
      </c>
      <c r="AR253" s="92" t="str">
        <f ca="1">_xlfn.IFNA(VLOOKUP(AQ253,Recycling!$S$10:$T$35,2,0),"")</f>
        <v/>
      </c>
      <c r="AS253" s="266">
        <f t="shared" si="104"/>
        <v>0</v>
      </c>
      <c r="AT253" s="92">
        <f t="shared" si="105"/>
        <v>0</v>
      </c>
      <c r="AU253" s="92">
        <f>EXACT(G253,"None")*OR(EXACT(M253,Lookups!$A$62),EXACT(M253,Lookups!$A$63))</f>
        <v>0</v>
      </c>
      <c r="AV253" s="267">
        <f t="shared" si="106"/>
        <v>0</v>
      </c>
      <c r="AW253" s="267">
        <f>IFERROR(VLOOKUP(AH253,Lookups!A:B,2,0),0)</f>
        <v>0</v>
      </c>
      <c r="AX253" s="267">
        <f t="shared" si="107"/>
        <v>0</v>
      </c>
      <c r="AY253" s="92">
        <f t="shared" ca="1" si="108"/>
        <v>0</v>
      </c>
      <c r="AZ253" s="92">
        <f t="shared" si="89"/>
        <v>0</v>
      </c>
      <c r="BA253" s="92">
        <f t="shared" si="109"/>
        <v>0.504</v>
      </c>
      <c r="BB253" s="92">
        <f t="shared" si="110"/>
        <v>0.38900000000000001</v>
      </c>
      <c r="BC253" s="92">
        <v>0.13800000000000001</v>
      </c>
      <c r="BD253" s="92">
        <v>0.13400000000000001</v>
      </c>
      <c r="BE253" s="92">
        <f t="shared" si="90"/>
        <v>0</v>
      </c>
      <c r="BF253" s="92">
        <f t="shared" si="111"/>
        <v>0</v>
      </c>
    </row>
    <row r="254" spans="1:58" x14ac:dyDescent="0.35">
      <c r="A254" s="26"/>
      <c r="B254" s="76"/>
      <c r="C254" s="59"/>
      <c r="D254" s="468"/>
      <c r="E254" s="469"/>
      <c r="F254" s="237" t="str">
        <f ca="1">IFERROR(OFFSET(INDEX(INDIRECT(VLOOKUP($C254,Lighting_Type_Exist_lu,2,0)),MATCH(Lighting!$D254,INDIRECT(VLOOKUP($C254,Lighting_Type_Exist_lu,2,0)),0),1),0,2),"")</f>
        <v/>
      </c>
      <c r="G254" s="61" t="s">
        <v>84</v>
      </c>
      <c r="H254" s="74"/>
      <c r="I254" s="238" t="str">
        <f>IF(J254="","",VLOOKUP(J254,SKU!E:M,9,0))</f>
        <v/>
      </c>
      <c r="J254" s="64"/>
      <c r="K254" s="260" t="str">
        <f>IF(J254="","",VLOOKUP(J254,SKU!E:M,2,0))</f>
        <v/>
      </c>
      <c r="L254" s="239" t="str">
        <f>IF(J254="","",VLOOKUP(J254,SKU!E:M,6,0))</f>
        <v/>
      </c>
      <c r="M254" s="135" t="s">
        <v>84</v>
      </c>
      <c r="N254" s="28">
        <f t="shared" si="85"/>
        <v>0</v>
      </c>
      <c r="O254" s="20">
        <f t="shared" si="86"/>
        <v>0</v>
      </c>
      <c r="P254" s="71">
        <f t="shared" ca="1" si="91"/>
        <v>0</v>
      </c>
      <c r="Q254" s="71">
        <f>IFERROR((($H254*$L254*$N254)-($H254*$L254*$O254))/1000,0)*(1-EXACT(M254,Lookups!$A$62))*(1-EXACT(M254,Lookups!$A$63))</f>
        <v>0</v>
      </c>
      <c r="R254" s="71">
        <f t="shared" ca="1" si="92"/>
        <v>0</v>
      </c>
      <c r="S254" s="71">
        <f t="shared" ca="1" si="93"/>
        <v>0</v>
      </c>
      <c r="T254" s="71">
        <f t="shared" si="94"/>
        <v>0</v>
      </c>
      <c r="U254" s="356">
        <f t="shared" ca="1" si="95"/>
        <v>0</v>
      </c>
      <c r="V254" s="356">
        <f t="shared" ca="1" si="96"/>
        <v>0</v>
      </c>
      <c r="W254" s="356">
        <f t="shared" si="97"/>
        <v>0</v>
      </c>
      <c r="X254" s="356">
        <f t="shared" si="98"/>
        <v>0</v>
      </c>
      <c r="Y254" s="72">
        <f>IF(AV254&gt;0,"NEEDED",IFERROR(IF('Project Summary'!$C$11="NH",(VLOOKUP(AH254,Lighting_All,6,0)+AO254),(VLOOKUP(AH254,Lighting_All,4,0)+AO254)),0)*H254)</f>
        <v>0</v>
      </c>
      <c r="Z254" s="261" t="str">
        <f t="shared" ca="1" si="99"/>
        <v/>
      </c>
      <c r="AA254" s="73">
        <f t="shared" ca="1" si="84"/>
        <v>0</v>
      </c>
      <c r="AC254" s="28" t="str">
        <f ca="1">IFERROR(OFFSET(INDEX(INDIRECT(VLOOKUP($C254,Lighting_Type_Exist_lu,2,0)),MATCH(Lighting!$D254,INDIRECT(VLOOKUP($C254,Lighting_Type_Exist_lu,2,0)),0),1),0,1),"")</f>
        <v/>
      </c>
      <c r="AD254" s="7" t="str">
        <f ca="1">IFERROR(OFFSET(INDEX(INDIRECT(VLOOKUP($C254,Lighting_Type_Exist_lu,2,0)),MATCH(Lighting!$D254,INDIRECT(VLOOKUP($C254,Lighting_Type_Exist_lu,2,0)),0),1),0,3),"")</f>
        <v/>
      </c>
      <c r="AE254" s="40" t="str">
        <f ca="1">IFERROR(OFFSET(INDEX(INDIRECT(VLOOKUP($C254,Lighting_Type_Exist_lu,2,0)),MATCH(Lighting!$D254,INDIRECT(VLOOKUP($C254,Lighting_Type_Exist_lu,2,0)),0),1),0,4),"")</f>
        <v/>
      </c>
      <c r="AF254" s="262">
        <f t="shared" ca="1" si="100"/>
        <v>0</v>
      </c>
      <c r="AH254" s="263" t="str">
        <f>IF(J254="","",VLOOKUP(J254,SKU!E:M,3,0))</f>
        <v/>
      </c>
      <c r="AI254" s="263">
        <f>_xlfn.IFNA(IF('Project Summary'!$C$11="NH",VLOOKUP(AH254,Lighting_All,5,0),VLOOKUP(AH254,Lighting_All,3,0)),"")</f>
        <v>0</v>
      </c>
      <c r="AJ254" s="264" t="str">
        <f t="shared" si="87"/>
        <v>NA</v>
      </c>
      <c r="AK254" s="265">
        <f>IFERROR(VLOOKUP(J254,SKU!E:L,7,),0)</f>
        <v>0</v>
      </c>
      <c r="AL254" s="92" t="str">
        <f>IFERROR(IF(J254="","",(VLOOKUP(AH254,Lookups!A:G,7,0)*H254)),"")</f>
        <v/>
      </c>
      <c r="AM254" s="92">
        <f t="shared" ca="1" si="101"/>
        <v>0</v>
      </c>
      <c r="AN254" s="92">
        <f t="shared" ca="1" si="102"/>
        <v>0</v>
      </c>
      <c r="AO254" s="92">
        <f>(1-EXACT(G254,M254))*IFERROR(IF('Project Summary'!$C$11="NH",VLOOKUP(M254,Lighting_All,6,0),VLOOKUP(M254,Lighting_All,4,0)),0)*(Q254&gt;0)*(1-EXACT(M254,Lookups!$A$62))*(1-EXACT(M254,Lookups!$A$63))</f>
        <v>0</v>
      </c>
      <c r="AP254" s="92">
        <f t="shared" si="88"/>
        <v>0</v>
      </c>
      <c r="AQ254" s="92" t="str">
        <f t="shared" ca="1" si="103"/>
        <v/>
      </c>
      <c r="AR254" s="92" t="str">
        <f ca="1">_xlfn.IFNA(VLOOKUP(AQ254,Recycling!$S$10:$T$35,2,0),"")</f>
        <v/>
      </c>
      <c r="AS254" s="266">
        <f t="shared" si="104"/>
        <v>0</v>
      </c>
      <c r="AT254" s="92">
        <f t="shared" si="105"/>
        <v>0</v>
      </c>
      <c r="AU254" s="92">
        <f>EXACT(G254,"None")*OR(EXACT(M254,Lookups!$A$62),EXACT(M254,Lookups!$A$63))</f>
        <v>0</v>
      </c>
      <c r="AV254" s="267">
        <f t="shared" si="106"/>
        <v>0</v>
      </c>
      <c r="AW254" s="267">
        <f>IFERROR(VLOOKUP(AH254,Lookups!A:B,2,0),0)</f>
        <v>0</v>
      </c>
      <c r="AX254" s="267">
        <f t="shared" si="107"/>
        <v>0</v>
      </c>
      <c r="AY254" s="92">
        <f t="shared" ca="1" si="108"/>
        <v>0</v>
      </c>
      <c r="AZ254" s="92">
        <f t="shared" si="89"/>
        <v>0</v>
      </c>
      <c r="BA254" s="92">
        <f t="shared" si="109"/>
        <v>0.504</v>
      </c>
      <c r="BB254" s="92">
        <f t="shared" si="110"/>
        <v>0.38900000000000001</v>
      </c>
      <c r="BC254" s="92">
        <v>0.13800000000000001</v>
      </c>
      <c r="BD254" s="92">
        <v>0.13400000000000001</v>
      </c>
      <c r="BE254" s="92">
        <f t="shared" si="90"/>
        <v>0</v>
      </c>
      <c r="BF254" s="92">
        <f t="shared" si="111"/>
        <v>0</v>
      </c>
    </row>
    <row r="255" spans="1:58" x14ac:dyDescent="0.35">
      <c r="A255" s="26"/>
      <c r="B255" s="76"/>
      <c r="C255" s="59"/>
      <c r="D255" s="468"/>
      <c r="E255" s="469"/>
      <c r="F255" s="237" t="str">
        <f ca="1">IFERROR(OFFSET(INDEX(INDIRECT(VLOOKUP($C255,Lighting_Type_Exist_lu,2,0)),MATCH(Lighting!$D255,INDIRECT(VLOOKUP($C255,Lighting_Type_Exist_lu,2,0)),0),1),0,2),"")</f>
        <v/>
      </c>
      <c r="G255" s="61" t="s">
        <v>84</v>
      </c>
      <c r="H255" s="74"/>
      <c r="I255" s="238" t="str">
        <f>IF(J255="","",VLOOKUP(J255,SKU!E:M,9,0))</f>
        <v/>
      </c>
      <c r="J255" s="64"/>
      <c r="K255" s="260" t="str">
        <f>IF(J255="","",VLOOKUP(J255,SKU!E:M,2,0))</f>
        <v/>
      </c>
      <c r="L255" s="239" t="str">
        <f>IF(J255="","",VLOOKUP(J255,SKU!E:M,6,0))</f>
        <v/>
      </c>
      <c r="M255" s="135" t="s">
        <v>84</v>
      </c>
      <c r="N255" s="28">
        <f t="shared" si="85"/>
        <v>0</v>
      </c>
      <c r="O255" s="20">
        <f t="shared" si="86"/>
        <v>0</v>
      </c>
      <c r="P255" s="71">
        <f t="shared" ca="1" si="91"/>
        <v>0</v>
      </c>
      <c r="Q255" s="71">
        <f>IFERROR((($H255*$L255*$N255)-($H255*$L255*$O255))/1000,0)*(1-EXACT(M255,Lookups!$A$62))*(1-EXACT(M255,Lookups!$A$63))</f>
        <v>0</v>
      </c>
      <c r="R255" s="71">
        <f t="shared" ca="1" si="92"/>
        <v>0</v>
      </c>
      <c r="S255" s="71">
        <f t="shared" ca="1" si="93"/>
        <v>0</v>
      </c>
      <c r="T255" s="71">
        <f t="shared" si="94"/>
        <v>0</v>
      </c>
      <c r="U255" s="356">
        <f t="shared" ca="1" si="95"/>
        <v>0</v>
      </c>
      <c r="V255" s="356">
        <f t="shared" ca="1" si="96"/>
        <v>0</v>
      </c>
      <c r="W255" s="356">
        <f t="shared" si="97"/>
        <v>0</v>
      </c>
      <c r="X255" s="356">
        <f t="shared" si="98"/>
        <v>0</v>
      </c>
      <c r="Y255" s="72">
        <f>IF(AV255&gt;0,"NEEDED",IFERROR(IF('Project Summary'!$C$11="NH",(VLOOKUP(AH255,Lighting_All,6,0)+AO255),(VLOOKUP(AH255,Lighting_All,4,0)+AO255)),0)*H255)</f>
        <v>0</v>
      </c>
      <c r="Z255" s="261" t="str">
        <f t="shared" ca="1" si="99"/>
        <v/>
      </c>
      <c r="AA255" s="73">
        <f t="shared" ca="1" si="84"/>
        <v>0</v>
      </c>
      <c r="AC255" s="28" t="str">
        <f ca="1">IFERROR(OFFSET(INDEX(INDIRECT(VLOOKUP($C255,Lighting_Type_Exist_lu,2,0)),MATCH(Lighting!$D255,INDIRECT(VLOOKUP($C255,Lighting_Type_Exist_lu,2,0)),0),1),0,1),"")</f>
        <v/>
      </c>
      <c r="AD255" s="7" t="str">
        <f ca="1">IFERROR(OFFSET(INDEX(INDIRECT(VLOOKUP($C255,Lighting_Type_Exist_lu,2,0)),MATCH(Lighting!$D255,INDIRECT(VLOOKUP($C255,Lighting_Type_Exist_lu,2,0)),0),1),0,3),"")</f>
        <v/>
      </c>
      <c r="AE255" s="40" t="str">
        <f ca="1">IFERROR(OFFSET(INDEX(INDIRECT(VLOOKUP($C255,Lighting_Type_Exist_lu,2,0)),MATCH(Lighting!$D255,INDIRECT(VLOOKUP($C255,Lighting_Type_Exist_lu,2,0)),0),1),0,4),"")</f>
        <v/>
      </c>
      <c r="AF255" s="262">
        <f t="shared" ca="1" si="100"/>
        <v>0</v>
      </c>
      <c r="AH255" s="263" t="str">
        <f>IF(J255="","",VLOOKUP(J255,SKU!E:M,3,0))</f>
        <v/>
      </c>
      <c r="AI255" s="263">
        <f>_xlfn.IFNA(IF('Project Summary'!$C$11="NH",VLOOKUP(AH255,Lighting_All,5,0),VLOOKUP(AH255,Lighting_All,3,0)),"")</f>
        <v>0</v>
      </c>
      <c r="AJ255" s="264" t="str">
        <f t="shared" si="87"/>
        <v>NA</v>
      </c>
      <c r="AK255" s="265">
        <f>IFERROR(VLOOKUP(J255,SKU!E:L,7,),0)</f>
        <v>0</v>
      </c>
      <c r="AL255" s="92" t="str">
        <f>IFERROR(IF(J255="","",(VLOOKUP(AH255,Lookups!A:G,7,0)*H255)),"")</f>
        <v/>
      </c>
      <c r="AM255" s="92">
        <f t="shared" ca="1" si="101"/>
        <v>0</v>
      </c>
      <c r="AN255" s="92">
        <f t="shared" ca="1" si="102"/>
        <v>0</v>
      </c>
      <c r="AO255" s="92">
        <f>(1-EXACT(G255,M255))*IFERROR(IF('Project Summary'!$C$11="NH",VLOOKUP(M255,Lighting_All,6,0),VLOOKUP(M255,Lighting_All,4,0)),0)*(Q255&gt;0)*(1-EXACT(M255,Lookups!$A$62))*(1-EXACT(M255,Lookups!$A$63))</f>
        <v>0</v>
      </c>
      <c r="AP255" s="92">
        <f t="shared" si="88"/>
        <v>0</v>
      </c>
      <c r="AQ255" s="92" t="str">
        <f t="shared" ca="1" si="103"/>
        <v/>
      </c>
      <c r="AR255" s="92" t="str">
        <f ca="1">_xlfn.IFNA(VLOOKUP(AQ255,Recycling!$S$10:$T$35,2,0),"")</f>
        <v/>
      </c>
      <c r="AS255" s="266">
        <f t="shared" si="104"/>
        <v>0</v>
      </c>
      <c r="AT255" s="92">
        <f t="shared" si="105"/>
        <v>0</v>
      </c>
      <c r="AU255" s="92">
        <f>EXACT(G255,"None")*OR(EXACT(M255,Lookups!$A$62),EXACT(M255,Lookups!$A$63))</f>
        <v>0</v>
      </c>
      <c r="AV255" s="267">
        <f t="shared" si="106"/>
        <v>0</v>
      </c>
      <c r="AW255" s="267">
        <f>IFERROR(VLOOKUP(AH255,Lookups!A:B,2,0),0)</f>
        <v>0</v>
      </c>
      <c r="AX255" s="267">
        <f t="shared" si="107"/>
        <v>0</v>
      </c>
      <c r="AY255" s="92">
        <f t="shared" ca="1" si="108"/>
        <v>0</v>
      </c>
      <c r="AZ255" s="92">
        <f t="shared" si="89"/>
        <v>0</v>
      </c>
      <c r="BA255" s="92">
        <f t="shared" si="109"/>
        <v>0.504</v>
      </c>
      <c r="BB255" s="92">
        <f t="shared" si="110"/>
        <v>0.38900000000000001</v>
      </c>
      <c r="BC255" s="92">
        <v>0.13800000000000001</v>
      </c>
      <c r="BD255" s="92">
        <v>0.13400000000000001</v>
      </c>
      <c r="BE255" s="92">
        <f t="shared" si="90"/>
        <v>0</v>
      </c>
      <c r="BF255" s="92">
        <f t="shared" si="111"/>
        <v>0</v>
      </c>
    </row>
    <row r="256" spans="1:58" x14ac:dyDescent="0.35">
      <c r="A256" s="26"/>
      <c r="B256" s="76"/>
      <c r="C256" s="59"/>
      <c r="D256" s="468"/>
      <c r="E256" s="469"/>
      <c r="F256" s="237" t="str">
        <f ca="1">IFERROR(OFFSET(INDEX(INDIRECT(VLOOKUP($C256,Lighting_Type_Exist_lu,2,0)),MATCH(Lighting!$D256,INDIRECT(VLOOKUP($C256,Lighting_Type_Exist_lu,2,0)),0),1),0,2),"")</f>
        <v/>
      </c>
      <c r="G256" s="61" t="s">
        <v>84</v>
      </c>
      <c r="H256" s="74"/>
      <c r="I256" s="238" t="str">
        <f>IF(J256="","",VLOOKUP(J256,SKU!E:M,9,0))</f>
        <v/>
      </c>
      <c r="J256" s="64"/>
      <c r="K256" s="260" t="str">
        <f>IF(J256="","",VLOOKUP(J256,SKU!E:M,2,0))</f>
        <v/>
      </c>
      <c r="L256" s="239" t="str">
        <f>IF(J256="","",VLOOKUP(J256,SKU!E:M,6,0))</f>
        <v/>
      </c>
      <c r="M256" s="135" t="s">
        <v>84</v>
      </c>
      <c r="N256" s="28">
        <f t="shared" si="85"/>
        <v>0</v>
      </c>
      <c r="O256" s="20">
        <f t="shared" si="86"/>
        <v>0</v>
      </c>
      <c r="P256" s="71">
        <f t="shared" ca="1" si="91"/>
        <v>0</v>
      </c>
      <c r="Q256" s="71">
        <f>IFERROR((($H256*$L256*$N256)-($H256*$L256*$O256))/1000,0)*(1-EXACT(M256,Lookups!$A$62))*(1-EXACT(M256,Lookups!$A$63))</f>
        <v>0</v>
      </c>
      <c r="R256" s="71">
        <f t="shared" ca="1" si="92"/>
        <v>0</v>
      </c>
      <c r="S256" s="71">
        <f t="shared" ca="1" si="93"/>
        <v>0</v>
      </c>
      <c r="T256" s="71">
        <f t="shared" si="94"/>
        <v>0</v>
      </c>
      <c r="U256" s="356">
        <f t="shared" ca="1" si="95"/>
        <v>0</v>
      </c>
      <c r="V256" s="356">
        <f t="shared" ca="1" si="96"/>
        <v>0</v>
      </c>
      <c r="W256" s="356">
        <f t="shared" si="97"/>
        <v>0</v>
      </c>
      <c r="X256" s="356">
        <f t="shared" si="98"/>
        <v>0</v>
      </c>
      <c r="Y256" s="72">
        <f>IF(AV256&gt;0,"NEEDED",IFERROR(IF('Project Summary'!$C$11="NH",(VLOOKUP(AH256,Lighting_All,6,0)+AO256),(VLOOKUP(AH256,Lighting_All,4,0)+AO256)),0)*H256)</f>
        <v>0</v>
      </c>
      <c r="Z256" s="261" t="str">
        <f t="shared" ca="1" si="99"/>
        <v/>
      </c>
      <c r="AA256" s="73">
        <f t="shared" ca="1" si="84"/>
        <v>0</v>
      </c>
      <c r="AC256" s="28" t="str">
        <f ca="1">IFERROR(OFFSET(INDEX(INDIRECT(VLOOKUP($C256,Lighting_Type_Exist_lu,2,0)),MATCH(Lighting!$D256,INDIRECT(VLOOKUP($C256,Lighting_Type_Exist_lu,2,0)),0),1),0,1),"")</f>
        <v/>
      </c>
      <c r="AD256" s="7" t="str">
        <f ca="1">IFERROR(OFFSET(INDEX(INDIRECT(VLOOKUP($C256,Lighting_Type_Exist_lu,2,0)),MATCH(Lighting!$D256,INDIRECT(VLOOKUP($C256,Lighting_Type_Exist_lu,2,0)),0),1),0,3),"")</f>
        <v/>
      </c>
      <c r="AE256" s="40" t="str">
        <f ca="1">IFERROR(OFFSET(INDEX(INDIRECT(VLOOKUP($C256,Lighting_Type_Exist_lu,2,0)),MATCH(Lighting!$D256,INDIRECT(VLOOKUP($C256,Lighting_Type_Exist_lu,2,0)),0),1),0,4),"")</f>
        <v/>
      </c>
      <c r="AF256" s="262">
        <f t="shared" ca="1" si="100"/>
        <v>0</v>
      </c>
      <c r="AH256" s="263" t="str">
        <f>IF(J256="","",VLOOKUP(J256,SKU!E:M,3,0))</f>
        <v/>
      </c>
      <c r="AI256" s="263">
        <f>_xlfn.IFNA(IF('Project Summary'!$C$11="NH",VLOOKUP(AH256,Lighting_All,5,0),VLOOKUP(AH256,Lighting_All,3,0)),"")</f>
        <v>0</v>
      </c>
      <c r="AJ256" s="264" t="str">
        <f t="shared" si="87"/>
        <v>NA</v>
      </c>
      <c r="AK256" s="265">
        <f>IFERROR(VLOOKUP(J256,SKU!E:L,7,),0)</f>
        <v>0</v>
      </c>
      <c r="AL256" s="92" t="str">
        <f>IFERROR(IF(J256="","",(VLOOKUP(AH256,Lookups!A:G,7,0)*H256)),"")</f>
        <v/>
      </c>
      <c r="AM256" s="92">
        <f t="shared" ca="1" si="101"/>
        <v>0</v>
      </c>
      <c r="AN256" s="92">
        <f t="shared" ca="1" si="102"/>
        <v>0</v>
      </c>
      <c r="AO256" s="92">
        <f>(1-EXACT(G256,M256))*IFERROR(IF('Project Summary'!$C$11="NH",VLOOKUP(M256,Lighting_All,6,0),VLOOKUP(M256,Lighting_All,4,0)),0)*(Q256&gt;0)*(1-EXACT(M256,Lookups!$A$62))*(1-EXACT(M256,Lookups!$A$63))</f>
        <v>0</v>
      </c>
      <c r="AP256" s="92">
        <f t="shared" si="88"/>
        <v>0</v>
      </c>
      <c r="AQ256" s="92" t="str">
        <f t="shared" ca="1" si="103"/>
        <v/>
      </c>
      <c r="AR256" s="92" t="str">
        <f ca="1">_xlfn.IFNA(VLOOKUP(AQ256,Recycling!$S$10:$T$35,2,0),"")</f>
        <v/>
      </c>
      <c r="AS256" s="266">
        <f t="shared" si="104"/>
        <v>0</v>
      </c>
      <c r="AT256" s="92">
        <f t="shared" si="105"/>
        <v>0</v>
      </c>
      <c r="AU256" s="92">
        <f>EXACT(G256,"None")*OR(EXACT(M256,Lookups!$A$62),EXACT(M256,Lookups!$A$63))</f>
        <v>0</v>
      </c>
      <c r="AV256" s="267">
        <f t="shared" si="106"/>
        <v>0</v>
      </c>
      <c r="AW256" s="267">
        <f>IFERROR(VLOOKUP(AH256,Lookups!A:B,2,0),0)</f>
        <v>0</v>
      </c>
      <c r="AX256" s="267">
        <f t="shared" si="107"/>
        <v>0</v>
      </c>
      <c r="AY256" s="92">
        <f t="shared" ca="1" si="108"/>
        <v>0</v>
      </c>
      <c r="AZ256" s="92">
        <f t="shared" si="89"/>
        <v>0</v>
      </c>
      <c r="BA256" s="92">
        <f t="shared" si="109"/>
        <v>0.504</v>
      </c>
      <c r="BB256" s="92">
        <f t="shared" si="110"/>
        <v>0.38900000000000001</v>
      </c>
      <c r="BC256" s="92">
        <v>0.13800000000000001</v>
      </c>
      <c r="BD256" s="92">
        <v>0.13400000000000001</v>
      </c>
      <c r="BE256" s="92">
        <f t="shared" si="90"/>
        <v>0</v>
      </c>
      <c r="BF256" s="92">
        <f t="shared" si="111"/>
        <v>0</v>
      </c>
    </row>
    <row r="257" spans="1:58" x14ac:dyDescent="0.35">
      <c r="A257" s="26"/>
      <c r="B257" s="76"/>
      <c r="C257" s="59"/>
      <c r="D257" s="468"/>
      <c r="E257" s="469"/>
      <c r="F257" s="237" t="str">
        <f ca="1">IFERROR(OFFSET(INDEX(INDIRECT(VLOOKUP($C257,Lighting_Type_Exist_lu,2,0)),MATCH(Lighting!$D257,INDIRECT(VLOOKUP($C257,Lighting_Type_Exist_lu,2,0)),0),1),0,2),"")</f>
        <v/>
      </c>
      <c r="G257" s="61" t="s">
        <v>84</v>
      </c>
      <c r="H257" s="74"/>
      <c r="I257" s="238" t="str">
        <f>IF(J257="","",VLOOKUP(J257,SKU!E:M,9,0))</f>
        <v/>
      </c>
      <c r="J257" s="64"/>
      <c r="K257" s="260" t="str">
        <f>IF(J257="","",VLOOKUP(J257,SKU!E:M,2,0))</f>
        <v/>
      </c>
      <c r="L257" s="239" t="str">
        <f>IF(J257="","",VLOOKUP(J257,SKU!E:M,6,0))</f>
        <v/>
      </c>
      <c r="M257" s="135" t="s">
        <v>84</v>
      </c>
      <c r="N257" s="28">
        <f t="shared" si="85"/>
        <v>0</v>
      </c>
      <c r="O257" s="20">
        <f t="shared" si="86"/>
        <v>0</v>
      </c>
      <c r="P257" s="71">
        <f t="shared" ca="1" si="91"/>
        <v>0</v>
      </c>
      <c r="Q257" s="71">
        <f>IFERROR((($H257*$L257*$N257)-($H257*$L257*$O257))/1000,0)*(1-EXACT(M257,Lookups!$A$62))*(1-EXACT(M257,Lookups!$A$63))</f>
        <v>0</v>
      </c>
      <c r="R257" s="71">
        <f t="shared" ca="1" si="92"/>
        <v>0</v>
      </c>
      <c r="S257" s="71">
        <f t="shared" ca="1" si="93"/>
        <v>0</v>
      </c>
      <c r="T257" s="71">
        <f t="shared" si="94"/>
        <v>0</v>
      </c>
      <c r="U257" s="356">
        <f t="shared" ca="1" si="95"/>
        <v>0</v>
      </c>
      <c r="V257" s="356">
        <f t="shared" ca="1" si="96"/>
        <v>0</v>
      </c>
      <c r="W257" s="356">
        <f t="shared" si="97"/>
        <v>0</v>
      </c>
      <c r="X257" s="356">
        <f t="shared" si="98"/>
        <v>0</v>
      </c>
      <c r="Y257" s="72">
        <f>IF(AV257&gt;0,"NEEDED",IFERROR(IF('Project Summary'!$C$11="NH",(VLOOKUP(AH257,Lighting_All,6,0)+AO257),(VLOOKUP(AH257,Lighting_All,4,0)+AO257)),0)*H257)</f>
        <v>0</v>
      </c>
      <c r="Z257" s="261" t="str">
        <f t="shared" ca="1" si="99"/>
        <v/>
      </c>
      <c r="AA257" s="73">
        <f t="shared" ca="1" si="84"/>
        <v>0</v>
      </c>
      <c r="AC257" s="28" t="str">
        <f ca="1">IFERROR(OFFSET(INDEX(INDIRECT(VLOOKUP($C257,Lighting_Type_Exist_lu,2,0)),MATCH(Lighting!$D257,INDIRECT(VLOOKUP($C257,Lighting_Type_Exist_lu,2,0)),0),1),0,1),"")</f>
        <v/>
      </c>
      <c r="AD257" s="7" t="str">
        <f ca="1">IFERROR(OFFSET(INDEX(INDIRECT(VLOOKUP($C257,Lighting_Type_Exist_lu,2,0)),MATCH(Lighting!$D257,INDIRECT(VLOOKUP($C257,Lighting_Type_Exist_lu,2,0)),0),1),0,3),"")</f>
        <v/>
      </c>
      <c r="AE257" s="40" t="str">
        <f ca="1">IFERROR(OFFSET(INDEX(INDIRECT(VLOOKUP($C257,Lighting_Type_Exist_lu,2,0)),MATCH(Lighting!$D257,INDIRECT(VLOOKUP($C257,Lighting_Type_Exist_lu,2,0)),0),1),0,4),"")</f>
        <v/>
      </c>
      <c r="AF257" s="262">
        <f t="shared" ca="1" si="100"/>
        <v>0</v>
      </c>
      <c r="AH257" s="263" t="str">
        <f>IF(J257="","",VLOOKUP(J257,SKU!E:M,3,0))</f>
        <v/>
      </c>
      <c r="AI257" s="263">
        <f>_xlfn.IFNA(IF('Project Summary'!$C$11="NH",VLOOKUP(AH257,Lighting_All,5,0),VLOOKUP(AH257,Lighting_All,3,0)),"")</f>
        <v>0</v>
      </c>
      <c r="AJ257" s="264" t="str">
        <f t="shared" si="87"/>
        <v>NA</v>
      </c>
      <c r="AK257" s="265">
        <f>IFERROR(VLOOKUP(J257,SKU!E:L,7,),0)</f>
        <v>0</v>
      </c>
      <c r="AL257" s="92" t="str">
        <f>IFERROR(IF(J257="","",(VLOOKUP(AH257,Lookups!A:G,7,0)*H257)),"")</f>
        <v/>
      </c>
      <c r="AM257" s="92">
        <f t="shared" ca="1" si="101"/>
        <v>0</v>
      </c>
      <c r="AN257" s="92">
        <f t="shared" ca="1" si="102"/>
        <v>0</v>
      </c>
      <c r="AO257" s="92">
        <f>(1-EXACT(G257,M257))*IFERROR(IF('Project Summary'!$C$11="NH",VLOOKUP(M257,Lighting_All,6,0),VLOOKUP(M257,Lighting_All,4,0)),0)*(Q257&gt;0)*(1-EXACT(M257,Lookups!$A$62))*(1-EXACT(M257,Lookups!$A$63))</f>
        <v>0</v>
      </c>
      <c r="AP257" s="92">
        <f t="shared" si="88"/>
        <v>0</v>
      </c>
      <c r="AQ257" s="92" t="str">
        <f t="shared" ca="1" si="103"/>
        <v/>
      </c>
      <c r="AR257" s="92" t="str">
        <f ca="1">_xlfn.IFNA(VLOOKUP(AQ257,Recycling!$S$10:$T$35,2,0),"")</f>
        <v/>
      </c>
      <c r="AS257" s="266">
        <f t="shared" si="104"/>
        <v>0</v>
      </c>
      <c r="AT257" s="92">
        <f t="shared" si="105"/>
        <v>0</v>
      </c>
      <c r="AU257" s="92">
        <f>EXACT(G257,"None")*OR(EXACT(M257,Lookups!$A$62),EXACT(M257,Lookups!$A$63))</f>
        <v>0</v>
      </c>
      <c r="AV257" s="267">
        <f t="shared" si="106"/>
        <v>0</v>
      </c>
      <c r="AW257" s="267">
        <f>IFERROR(VLOOKUP(AH257,Lookups!A:B,2,0),0)</f>
        <v>0</v>
      </c>
      <c r="AX257" s="267">
        <f t="shared" si="107"/>
        <v>0</v>
      </c>
      <c r="AY257" s="92">
        <f t="shared" ca="1" si="108"/>
        <v>0</v>
      </c>
      <c r="AZ257" s="92">
        <f t="shared" si="89"/>
        <v>0</v>
      </c>
      <c r="BA257" s="92">
        <f t="shared" si="109"/>
        <v>0.504</v>
      </c>
      <c r="BB257" s="92">
        <f t="shared" si="110"/>
        <v>0.38900000000000001</v>
      </c>
      <c r="BC257" s="92">
        <v>0.13800000000000001</v>
      </c>
      <c r="BD257" s="92">
        <v>0.13400000000000001</v>
      </c>
      <c r="BE257" s="92">
        <f t="shared" si="90"/>
        <v>0</v>
      </c>
      <c r="BF257" s="92">
        <f t="shared" si="111"/>
        <v>0</v>
      </c>
    </row>
    <row r="258" spans="1:58" x14ac:dyDescent="0.35">
      <c r="A258" s="26"/>
      <c r="B258" s="76"/>
      <c r="C258" s="59"/>
      <c r="D258" s="468"/>
      <c r="E258" s="469"/>
      <c r="F258" s="237" t="str">
        <f ca="1">IFERROR(OFFSET(INDEX(INDIRECT(VLOOKUP($C258,Lighting_Type_Exist_lu,2,0)),MATCH(Lighting!$D258,INDIRECT(VLOOKUP($C258,Lighting_Type_Exist_lu,2,0)),0),1),0,2),"")</f>
        <v/>
      </c>
      <c r="G258" s="61" t="s">
        <v>84</v>
      </c>
      <c r="H258" s="74"/>
      <c r="I258" s="238" t="str">
        <f>IF(J258="","",VLOOKUP(J258,SKU!E:M,9,0))</f>
        <v/>
      </c>
      <c r="J258" s="64"/>
      <c r="K258" s="260" t="str">
        <f>IF(J258="","",VLOOKUP(J258,SKU!E:M,2,0))</f>
        <v/>
      </c>
      <c r="L258" s="239" t="str">
        <f>IF(J258="","",VLOOKUP(J258,SKU!E:M,6,0))</f>
        <v/>
      </c>
      <c r="M258" s="135" t="s">
        <v>84</v>
      </c>
      <c r="N258" s="28">
        <f t="shared" si="85"/>
        <v>0</v>
      </c>
      <c r="O258" s="20">
        <f t="shared" si="86"/>
        <v>0</v>
      </c>
      <c r="P258" s="71">
        <f t="shared" ca="1" si="91"/>
        <v>0</v>
      </c>
      <c r="Q258" s="71">
        <f>IFERROR((($H258*$L258*$N258)-($H258*$L258*$O258))/1000,0)*(1-EXACT(M258,Lookups!$A$62))*(1-EXACT(M258,Lookups!$A$63))</f>
        <v>0</v>
      </c>
      <c r="R258" s="71">
        <f t="shared" ca="1" si="92"/>
        <v>0</v>
      </c>
      <c r="S258" s="71">
        <f t="shared" ca="1" si="93"/>
        <v>0</v>
      </c>
      <c r="T258" s="71">
        <f t="shared" si="94"/>
        <v>0</v>
      </c>
      <c r="U258" s="356">
        <f t="shared" ca="1" si="95"/>
        <v>0</v>
      </c>
      <c r="V258" s="356">
        <f t="shared" ca="1" si="96"/>
        <v>0</v>
      </c>
      <c r="W258" s="356">
        <f t="shared" si="97"/>
        <v>0</v>
      </c>
      <c r="X258" s="356">
        <f t="shared" si="98"/>
        <v>0</v>
      </c>
      <c r="Y258" s="72">
        <f>IF(AV258&gt;0,"NEEDED",IFERROR(IF('Project Summary'!$C$11="NH",(VLOOKUP(AH258,Lighting_All,6,0)+AO258),(VLOOKUP(AH258,Lighting_All,4,0)+AO258)),0)*H258)</f>
        <v>0</v>
      </c>
      <c r="Z258" s="261" t="str">
        <f t="shared" ca="1" si="99"/>
        <v/>
      </c>
      <c r="AA258" s="73">
        <f t="shared" ca="1" si="84"/>
        <v>0</v>
      </c>
      <c r="AC258" s="28" t="str">
        <f ca="1">IFERROR(OFFSET(INDEX(INDIRECT(VLOOKUP($C258,Lighting_Type_Exist_lu,2,0)),MATCH(Lighting!$D258,INDIRECT(VLOOKUP($C258,Lighting_Type_Exist_lu,2,0)),0),1),0,1),"")</f>
        <v/>
      </c>
      <c r="AD258" s="7" t="str">
        <f ca="1">IFERROR(OFFSET(INDEX(INDIRECT(VLOOKUP($C258,Lighting_Type_Exist_lu,2,0)),MATCH(Lighting!$D258,INDIRECT(VLOOKUP($C258,Lighting_Type_Exist_lu,2,0)),0),1),0,3),"")</f>
        <v/>
      </c>
      <c r="AE258" s="40" t="str">
        <f ca="1">IFERROR(OFFSET(INDEX(INDIRECT(VLOOKUP($C258,Lighting_Type_Exist_lu,2,0)),MATCH(Lighting!$D258,INDIRECT(VLOOKUP($C258,Lighting_Type_Exist_lu,2,0)),0),1),0,4),"")</f>
        <v/>
      </c>
      <c r="AF258" s="262">
        <f t="shared" ca="1" si="100"/>
        <v>0</v>
      </c>
      <c r="AH258" s="263" t="str">
        <f>IF(J258="","",VLOOKUP(J258,SKU!E:M,3,0))</f>
        <v/>
      </c>
      <c r="AI258" s="263">
        <f>_xlfn.IFNA(IF('Project Summary'!$C$11="NH",VLOOKUP(AH258,Lighting_All,5,0),VLOOKUP(AH258,Lighting_All,3,0)),"")</f>
        <v>0</v>
      </c>
      <c r="AJ258" s="264" t="str">
        <f t="shared" si="87"/>
        <v>NA</v>
      </c>
      <c r="AK258" s="265">
        <f>IFERROR(VLOOKUP(J258,SKU!E:L,7,),0)</f>
        <v>0</v>
      </c>
      <c r="AL258" s="92" t="str">
        <f>IFERROR(IF(J258="","",(VLOOKUP(AH258,Lookups!A:G,7,0)*H258)),"")</f>
        <v/>
      </c>
      <c r="AM258" s="92">
        <f t="shared" ca="1" si="101"/>
        <v>0</v>
      </c>
      <c r="AN258" s="92">
        <f t="shared" ca="1" si="102"/>
        <v>0</v>
      </c>
      <c r="AO258" s="92">
        <f>(1-EXACT(G258,M258))*IFERROR(IF('Project Summary'!$C$11="NH",VLOOKUP(M258,Lighting_All,6,0),VLOOKUP(M258,Lighting_All,4,0)),0)*(Q258&gt;0)*(1-EXACT(M258,Lookups!$A$62))*(1-EXACT(M258,Lookups!$A$63))</f>
        <v>0</v>
      </c>
      <c r="AP258" s="92">
        <f t="shared" si="88"/>
        <v>0</v>
      </c>
      <c r="AQ258" s="92" t="str">
        <f t="shared" ca="1" si="103"/>
        <v/>
      </c>
      <c r="AR258" s="92" t="str">
        <f ca="1">_xlfn.IFNA(VLOOKUP(AQ258,Recycling!$S$10:$T$35,2,0),"")</f>
        <v/>
      </c>
      <c r="AS258" s="266">
        <f t="shared" si="104"/>
        <v>0</v>
      </c>
      <c r="AT258" s="92">
        <f t="shared" si="105"/>
        <v>0</v>
      </c>
      <c r="AU258" s="92">
        <f>EXACT(G258,"None")*OR(EXACT(M258,Lookups!$A$62),EXACT(M258,Lookups!$A$63))</f>
        <v>0</v>
      </c>
      <c r="AV258" s="267">
        <f t="shared" si="106"/>
        <v>0</v>
      </c>
      <c r="AW258" s="267">
        <f>IFERROR(VLOOKUP(AH258,Lookups!A:B,2,0),0)</f>
        <v>0</v>
      </c>
      <c r="AX258" s="267">
        <f t="shared" si="107"/>
        <v>0</v>
      </c>
      <c r="AY258" s="92">
        <f t="shared" ca="1" si="108"/>
        <v>0</v>
      </c>
      <c r="AZ258" s="92">
        <f t="shared" si="89"/>
        <v>0</v>
      </c>
      <c r="BA258" s="92">
        <f t="shared" si="109"/>
        <v>0.504</v>
      </c>
      <c r="BB258" s="92">
        <f t="shared" si="110"/>
        <v>0.38900000000000001</v>
      </c>
      <c r="BC258" s="92">
        <v>0.13800000000000001</v>
      </c>
      <c r="BD258" s="92">
        <v>0.13400000000000001</v>
      </c>
      <c r="BE258" s="92">
        <f t="shared" si="90"/>
        <v>0</v>
      </c>
      <c r="BF258" s="92">
        <f t="shared" si="111"/>
        <v>0</v>
      </c>
    </row>
    <row r="259" spans="1:58" x14ac:dyDescent="0.35">
      <c r="A259" s="26"/>
      <c r="B259" s="76"/>
      <c r="C259" s="59"/>
      <c r="D259" s="468"/>
      <c r="E259" s="469"/>
      <c r="F259" s="237" t="str">
        <f ca="1">IFERROR(OFFSET(INDEX(INDIRECT(VLOOKUP($C259,Lighting_Type_Exist_lu,2,0)),MATCH(Lighting!$D259,INDIRECT(VLOOKUP($C259,Lighting_Type_Exist_lu,2,0)),0),1),0,2),"")</f>
        <v/>
      </c>
      <c r="G259" s="61" t="s">
        <v>84</v>
      </c>
      <c r="H259" s="74"/>
      <c r="I259" s="238" t="str">
        <f>IF(J259="","",VLOOKUP(J259,SKU!E:M,9,0))</f>
        <v/>
      </c>
      <c r="J259" s="64"/>
      <c r="K259" s="260" t="str">
        <f>IF(J259="","",VLOOKUP(J259,SKU!E:M,2,0))</f>
        <v/>
      </c>
      <c r="L259" s="239" t="str">
        <f>IF(J259="","",VLOOKUP(J259,SKU!E:M,6,0))</f>
        <v/>
      </c>
      <c r="M259" s="135" t="s">
        <v>84</v>
      </c>
      <c r="N259" s="28">
        <f t="shared" si="85"/>
        <v>0</v>
      </c>
      <c r="O259" s="20">
        <f t="shared" si="86"/>
        <v>0</v>
      </c>
      <c r="P259" s="71">
        <f t="shared" ca="1" si="91"/>
        <v>0</v>
      </c>
      <c r="Q259" s="71">
        <f>IFERROR((($H259*$L259*$N259)-($H259*$L259*$O259))/1000,0)*(1-EXACT(M259,Lookups!$A$62))*(1-EXACT(M259,Lookups!$A$63))</f>
        <v>0</v>
      </c>
      <c r="R259" s="71">
        <f t="shared" ca="1" si="92"/>
        <v>0</v>
      </c>
      <c r="S259" s="71">
        <f t="shared" ca="1" si="93"/>
        <v>0</v>
      </c>
      <c r="T259" s="71">
        <f t="shared" si="94"/>
        <v>0</v>
      </c>
      <c r="U259" s="356">
        <f t="shared" ca="1" si="95"/>
        <v>0</v>
      </c>
      <c r="V259" s="356">
        <f t="shared" ca="1" si="96"/>
        <v>0</v>
      </c>
      <c r="W259" s="356">
        <f t="shared" si="97"/>
        <v>0</v>
      </c>
      <c r="X259" s="356">
        <f t="shared" si="98"/>
        <v>0</v>
      </c>
      <c r="Y259" s="72">
        <f>IF(AV259&gt;0,"NEEDED",IFERROR(IF('Project Summary'!$C$11="NH",(VLOOKUP(AH259,Lighting_All,6,0)+AO259),(VLOOKUP(AH259,Lighting_All,4,0)+AO259)),0)*H259)</f>
        <v>0</v>
      </c>
      <c r="Z259" s="261" t="str">
        <f t="shared" ca="1" si="99"/>
        <v/>
      </c>
      <c r="AA259" s="73">
        <f t="shared" ca="1" si="84"/>
        <v>0</v>
      </c>
      <c r="AC259" s="28" t="str">
        <f ca="1">IFERROR(OFFSET(INDEX(INDIRECT(VLOOKUP($C259,Lighting_Type_Exist_lu,2,0)),MATCH(Lighting!$D259,INDIRECT(VLOOKUP($C259,Lighting_Type_Exist_lu,2,0)),0),1),0,1),"")</f>
        <v/>
      </c>
      <c r="AD259" s="7" t="str">
        <f ca="1">IFERROR(OFFSET(INDEX(INDIRECT(VLOOKUP($C259,Lighting_Type_Exist_lu,2,0)),MATCH(Lighting!$D259,INDIRECT(VLOOKUP($C259,Lighting_Type_Exist_lu,2,0)),0),1),0,3),"")</f>
        <v/>
      </c>
      <c r="AE259" s="40" t="str">
        <f ca="1">IFERROR(OFFSET(INDEX(INDIRECT(VLOOKUP($C259,Lighting_Type_Exist_lu,2,0)),MATCH(Lighting!$D259,INDIRECT(VLOOKUP($C259,Lighting_Type_Exist_lu,2,0)),0),1),0,4),"")</f>
        <v/>
      </c>
      <c r="AF259" s="262">
        <f t="shared" ca="1" si="100"/>
        <v>0</v>
      </c>
      <c r="AH259" s="263" t="str">
        <f>IF(J259="","",VLOOKUP(J259,SKU!E:M,3,0))</f>
        <v/>
      </c>
      <c r="AI259" s="263">
        <f>_xlfn.IFNA(IF('Project Summary'!$C$11="NH",VLOOKUP(AH259,Lighting_All,5,0),VLOOKUP(AH259,Lighting_All,3,0)),"")</f>
        <v>0</v>
      </c>
      <c r="AJ259" s="264" t="str">
        <f t="shared" si="87"/>
        <v>NA</v>
      </c>
      <c r="AK259" s="265">
        <f>IFERROR(VLOOKUP(J259,SKU!E:L,7,),0)</f>
        <v>0</v>
      </c>
      <c r="AL259" s="92" t="str">
        <f>IFERROR(IF(J259="","",(VLOOKUP(AH259,Lookups!A:G,7,0)*H259)),"")</f>
        <v/>
      </c>
      <c r="AM259" s="92">
        <f t="shared" ca="1" si="101"/>
        <v>0</v>
      </c>
      <c r="AN259" s="92">
        <f t="shared" ca="1" si="102"/>
        <v>0</v>
      </c>
      <c r="AO259" s="92">
        <f>(1-EXACT(G259,M259))*IFERROR(IF('Project Summary'!$C$11="NH",VLOOKUP(M259,Lighting_All,6,0),VLOOKUP(M259,Lighting_All,4,0)),0)*(Q259&gt;0)*(1-EXACT(M259,Lookups!$A$62))*(1-EXACT(M259,Lookups!$A$63))</f>
        <v>0</v>
      </c>
      <c r="AP259" s="92">
        <f t="shared" si="88"/>
        <v>0</v>
      </c>
      <c r="AQ259" s="92" t="str">
        <f t="shared" ca="1" si="103"/>
        <v/>
      </c>
      <c r="AR259" s="92" t="str">
        <f ca="1">_xlfn.IFNA(VLOOKUP(AQ259,Recycling!$S$10:$T$35,2,0),"")</f>
        <v/>
      </c>
      <c r="AS259" s="266">
        <f t="shared" si="104"/>
        <v>0</v>
      </c>
      <c r="AT259" s="92">
        <f t="shared" si="105"/>
        <v>0</v>
      </c>
      <c r="AU259" s="92">
        <f>EXACT(G259,"None")*OR(EXACT(M259,Lookups!$A$62),EXACT(M259,Lookups!$A$63))</f>
        <v>0</v>
      </c>
      <c r="AV259" s="267">
        <f t="shared" si="106"/>
        <v>0</v>
      </c>
      <c r="AW259" s="267">
        <f>IFERROR(VLOOKUP(AH259,Lookups!A:B,2,0),0)</f>
        <v>0</v>
      </c>
      <c r="AX259" s="267">
        <f t="shared" si="107"/>
        <v>0</v>
      </c>
      <c r="AY259" s="92">
        <f t="shared" ca="1" si="108"/>
        <v>0</v>
      </c>
      <c r="AZ259" s="92">
        <f t="shared" si="89"/>
        <v>0</v>
      </c>
      <c r="BA259" s="92">
        <f t="shared" si="109"/>
        <v>0.504</v>
      </c>
      <c r="BB259" s="92">
        <f t="shared" si="110"/>
        <v>0.38900000000000001</v>
      </c>
      <c r="BC259" s="92">
        <v>0.13800000000000001</v>
      </c>
      <c r="BD259" s="92">
        <v>0.13400000000000001</v>
      </c>
      <c r="BE259" s="92">
        <f t="shared" si="90"/>
        <v>0</v>
      </c>
      <c r="BF259" s="92">
        <f t="shared" si="111"/>
        <v>0</v>
      </c>
    </row>
    <row r="260" spans="1:58" x14ac:dyDescent="0.35">
      <c r="A260" s="26"/>
      <c r="B260" s="76"/>
      <c r="C260" s="59"/>
      <c r="D260" s="468"/>
      <c r="E260" s="469"/>
      <c r="F260" s="237" t="str">
        <f ca="1">IFERROR(OFFSET(INDEX(INDIRECT(VLOOKUP($C260,Lighting_Type_Exist_lu,2,0)),MATCH(Lighting!$D260,INDIRECT(VLOOKUP($C260,Lighting_Type_Exist_lu,2,0)),0),1),0,2),"")</f>
        <v/>
      </c>
      <c r="G260" s="61" t="s">
        <v>84</v>
      </c>
      <c r="H260" s="74"/>
      <c r="I260" s="238" t="str">
        <f>IF(J260="","",VLOOKUP(J260,SKU!E:M,9,0))</f>
        <v/>
      </c>
      <c r="J260" s="64"/>
      <c r="K260" s="260" t="str">
        <f>IF(J260="","",VLOOKUP(J260,SKU!E:M,2,0))</f>
        <v/>
      </c>
      <c r="L260" s="239" t="str">
        <f>IF(J260="","",VLOOKUP(J260,SKU!E:M,6,0))</f>
        <v/>
      </c>
      <c r="M260" s="135" t="s">
        <v>84</v>
      </c>
      <c r="N260" s="28">
        <f t="shared" si="85"/>
        <v>0</v>
      </c>
      <c r="O260" s="20">
        <f t="shared" si="86"/>
        <v>0</v>
      </c>
      <c r="P260" s="71">
        <f t="shared" ca="1" si="91"/>
        <v>0</v>
      </c>
      <c r="Q260" s="71">
        <f>IFERROR((($H260*$L260*$N260)-($H260*$L260*$O260))/1000,0)*(1-EXACT(M260,Lookups!$A$62))*(1-EXACT(M260,Lookups!$A$63))</f>
        <v>0</v>
      </c>
      <c r="R260" s="71">
        <f t="shared" ca="1" si="92"/>
        <v>0</v>
      </c>
      <c r="S260" s="71">
        <f t="shared" ca="1" si="93"/>
        <v>0</v>
      </c>
      <c r="T260" s="71">
        <f t="shared" si="94"/>
        <v>0</v>
      </c>
      <c r="U260" s="356">
        <f t="shared" ca="1" si="95"/>
        <v>0</v>
      </c>
      <c r="V260" s="356">
        <f t="shared" ca="1" si="96"/>
        <v>0</v>
      </c>
      <c r="W260" s="356">
        <f t="shared" si="97"/>
        <v>0</v>
      </c>
      <c r="X260" s="356">
        <f t="shared" si="98"/>
        <v>0</v>
      </c>
      <c r="Y260" s="72">
        <f>IF(AV260&gt;0,"NEEDED",IFERROR(IF('Project Summary'!$C$11="NH",(VLOOKUP(AH260,Lighting_All,6,0)+AO260),(VLOOKUP(AH260,Lighting_All,4,0)+AO260)),0)*H260)</f>
        <v>0</v>
      </c>
      <c r="Z260" s="261" t="str">
        <f t="shared" ca="1" si="99"/>
        <v/>
      </c>
      <c r="AA260" s="73">
        <f t="shared" ca="1" si="84"/>
        <v>0</v>
      </c>
      <c r="AC260" s="28" t="str">
        <f ca="1">IFERROR(OFFSET(INDEX(INDIRECT(VLOOKUP($C260,Lighting_Type_Exist_lu,2,0)),MATCH(Lighting!$D260,INDIRECT(VLOOKUP($C260,Lighting_Type_Exist_lu,2,0)),0),1),0,1),"")</f>
        <v/>
      </c>
      <c r="AD260" s="7" t="str">
        <f ca="1">IFERROR(OFFSET(INDEX(INDIRECT(VLOOKUP($C260,Lighting_Type_Exist_lu,2,0)),MATCH(Lighting!$D260,INDIRECT(VLOOKUP($C260,Lighting_Type_Exist_lu,2,0)),0),1),0,3),"")</f>
        <v/>
      </c>
      <c r="AE260" s="40" t="str">
        <f ca="1">IFERROR(OFFSET(INDEX(INDIRECT(VLOOKUP($C260,Lighting_Type_Exist_lu,2,0)),MATCH(Lighting!$D260,INDIRECT(VLOOKUP($C260,Lighting_Type_Exist_lu,2,0)),0),1),0,4),"")</f>
        <v/>
      </c>
      <c r="AF260" s="262">
        <f t="shared" ca="1" si="100"/>
        <v>0</v>
      </c>
      <c r="AH260" s="263" t="str">
        <f>IF(J260="","",VLOOKUP(J260,SKU!E:M,3,0))</f>
        <v/>
      </c>
      <c r="AI260" s="263">
        <f>_xlfn.IFNA(IF('Project Summary'!$C$11="NH",VLOOKUP(AH260,Lighting_All,5,0),VLOOKUP(AH260,Lighting_All,3,0)),"")</f>
        <v>0</v>
      </c>
      <c r="AJ260" s="264" t="str">
        <f t="shared" si="87"/>
        <v>NA</v>
      </c>
      <c r="AK260" s="265">
        <f>IFERROR(VLOOKUP(J260,SKU!E:L,7,),0)</f>
        <v>0</v>
      </c>
      <c r="AL260" s="92" t="str">
        <f>IFERROR(IF(J260="","",(VLOOKUP(AH260,Lookups!A:G,7,0)*H260)),"")</f>
        <v/>
      </c>
      <c r="AM260" s="92">
        <f t="shared" ca="1" si="101"/>
        <v>0</v>
      </c>
      <c r="AN260" s="92">
        <f t="shared" ca="1" si="102"/>
        <v>0</v>
      </c>
      <c r="AO260" s="92">
        <f>(1-EXACT(G260,M260))*IFERROR(IF('Project Summary'!$C$11="NH",VLOOKUP(M260,Lighting_All,6,0),VLOOKUP(M260,Lighting_All,4,0)),0)*(Q260&gt;0)*(1-EXACT(M260,Lookups!$A$62))*(1-EXACT(M260,Lookups!$A$63))</f>
        <v>0</v>
      </c>
      <c r="AP260" s="92">
        <f t="shared" si="88"/>
        <v>0</v>
      </c>
      <c r="AQ260" s="92" t="str">
        <f t="shared" ca="1" si="103"/>
        <v/>
      </c>
      <c r="AR260" s="92" t="str">
        <f ca="1">_xlfn.IFNA(VLOOKUP(AQ260,Recycling!$S$10:$T$35,2,0),"")</f>
        <v/>
      </c>
      <c r="AS260" s="266">
        <f t="shared" si="104"/>
        <v>0</v>
      </c>
      <c r="AT260" s="92">
        <f t="shared" si="105"/>
        <v>0</v>
      </c>
      <c r="AU260" s="92">
        <f>EXACT(G260,"None")*OR(EXACT(M260,Lookups!$A$62),EXACT(M260,Lookups!$A$63))</f>
        <v>0</v>
      </c>
      <c r="AV260" s="267">
        <f t="shared" si="106"/>
        <v>0</v>
      </c>
      <c r="AW260" s="267">
        <f>IFERROR(VLOOKUP(AH260,Lookups!A:B,2,0),0)</f>
        <v>0</v>
      </c>
      <c r="AX260" s="267">
        <f t="shared" si="107"/>
        <v>0</v>
      </c>
      <c r="AY260" s="92">
        <f t="shared" ca="1" si="108"/>
        <v>0</v>
      </c>
      <c r="AZ260" s="92">
        <f t="shared" si="89"/>
        <v>0</v>
      </c>
      <c r="BA260" s="92">
        <f t="shared" si="109"/>
        <v>0.504</v>
      </c>
      <c r="BB260" s="92">
        <f t="shared" si="110"/>
        <v>0.38900000000000001</v>
      </c>
      <c r="BC260" s="92">
        <v>0.13800000000000001</v>
      </c>
      <c r="BD260" s="92">
        <v>0.13400000000000001</v>
      </c>
      <c r="BE260" s="92">
        <f t="shared" si="90"/>
        <v>0</v>
      </c>
      <c r="BF260" s="92">
        <f t="shared" si="111"/>
        <v>0</v>
      </c>
    </row>
    <row r="261" spans="1:58" x14ac:dyDescent="0.35">
      <c r="A261" s="26"/>
      <c r="B261" s="76"/>
      <c r="C261" s="59"/>
      <c r="D261" s="468"/>
      <c r="E261" s="469"/>
      <c r="F261" s="237" t="str">
        <f ca="1">IFERROR(OFFSET(INDEX(INDIRECT(VLOOKUP($C261,Lighting_Type_Exist_lu,2,0)),MATCH(Lighting!$D261,INDIRECT(VLOOKUP($C261,Lighting_Type_Exist_lu,2,0)),0),1),0,2),"")</f>
        <v/>
      </c>
      <c r="G261" s="61" t="s">
        <v>84</v>
      </c>
      <c r="H261" s="74"/>
      <c r="I261" s="238" t="str">
        <f>IF(J261="","",VLOOKUP(J261,SKU!E:M,9,0))</f>
        <v/>
      </c>
      <c r="J261" s="64"/>
      <c r="K261" s="260" t="str">
        <f>IF(J261="","",VLOOKUP(J261,SKU!E:M,2,0))</f>
        <v/>
      </c>
      <c r="L261" s="239" t="str">
        <f>IF(J261="","",VLOOKUP(J261,SKU!E:M,6,0))</f>
        <v/>
      </c>
      <c r="M261" s="135" t="s">
        <v>84</v>
      </c>
      <c r="N261" s="28">
        <f t="shared" si="85"/>
        <v>0</v>
      </c>
      <c r="O261" s="20">
        <f t="shared" si="86"/>
        <v>0</v>
      </c>
      <c r="P261" s="71">
        <f t="shared" ca="1" si="91"/>
        <v>0</v>
      </c>
      <c r="Q261" s="71">
        <f>IFERROR((($H261*$L261*$N261)-($H261*$L261*$O261))/1000,0)*(1-EXACT(M261,Lookups!$A$62))*(1-EXACT(M261,Lookups!$A$63))</f>
        <v>0</v>
      </c>
      <c r="R261" s="71">
        <f t="shared" ca="1" si="92"/>
        <v>0</v>
      </c>
      <c r="S261" s="71">
        <f t="shared" ca="1" si="93"/>
        <v>0</v>
      </c>
      <c r="T261" s="71">
        <f t="shared" si="94"/>
        <v>0</v>
      </c>
      <c r="U261" s="356">
        <f t="shared" ca="1" si="95"/>
        <v>0</v>
      </c>
      <c r="V261" s="356">
        <f t="shared" ca="1" si="96"/>
        <v>0</v>
      </c>
      <c r="W261" s="356">
        <f t="shared" si="97"/>
        <v>0</v>
      </c>
      <c r="X261" s="356">
        <f t="shared" si="98"/>
        <v>0</v>
      </c>
      <c r="Y261" s="72">
        <f>IF(AV261&gt;0,"NEEDED",IFERROR(IF('Project Summary'!$C$11="NH",(VLOOKUP(AH261,Lighting_All,6,0)+AO261),(VLOOKUP(AH261,Lighting_All,4,0)+AO261)),0)*H261)</f>
        <v>0</v>
      </c>
      <c r="Z261" s="261" t="str">
        <f t="shared" ca="1" si="99"/>
        <v/>
      </c>
      <c r="AA261" s="73">
        <f t="shared" ca="1" si="84"/>
        <v>0</v>
      </c>
      <c r="AC261" s="28" t="str">
        <f ca="1">IFERROR(OFFSET(INDEX(INDIRECT(VLOOKUP($C261,Lighting_Type_Exist_lu,2,0)),MATCH(Lighting!$D261,INDIRECT(VLOOKUP($C261,Lighting_Type_Exist_lu,2,0)),0),1),0,1),"")</f>
        <v/>
      </c>
      <c r="AD261" s="7" t="str">
        <f ca="1">IFERROR(OFFSET(INDEX(INDIRECT(VLOOKUP($C261,Lighting_Type_Exist_lu,2,0)),MATCH(Lighting!$D261,INDIRECT(VLOOKUP($C261,Lighting_Type_Exist_lu,2,0)),0),1),0,3),"")</f>
        <v/>
      </c>
      <c r="AE261" s="40" t="str">
        <f ca="1">IFERROR(OFFSET(INDEX(INDIRECT(VLOOKUP($C261,Lighting_Type_Exist_lu,2,0)),MATCH(Lighting!$D261,INDIRECT(VLOOKUP($C261,Lighting_Type_Exist_lu,2,0)),0),1),0,4),"")</f>
        <v/>
      </c>
      <c r="AF261" s="262">
        <f t="shared" ca="1" si="100"/>
        <v>0</v>
      </c>
      <c r="AH261" s="263" t="str">
        <f>IF(J261="","",VLOOKUP(J261,SKU!E:M,3,0))</f>
        <v/>
      </c>
      <c r="AI261" s="263">
        <f>_xlfn.IFNA(IF('Project Summary'!$C$11="NH",VLOOKUP(AH261,Lighting_All,5,0),VLOOKUP(AH261,Lighting_All,3,0)),"")</f>
        <v>0</v>
      </c>
      <c r="AJ261" s="264" t="str">
        <f t="shared" si="87"/>
        <v>NA</v>
      </c>
      <c r="AK261" s="265">
        <f>IFERROR(VLOOKUP(J261,SKU!E:L,7,),0)</f>
        <v>0</v>
      </c>
      <c r="AL261" s="92" t="str">
        <f>IFERROR(IF(J261="","",(VLOOKUP(AH261,Lookups!A:G,7,0)*H261)),"")</f>
        <v/>
      </c>
      <c r="AM261" s="92">
        <f t="shared" ca="1" si="101"/>
        <v>0</v>
      </c>
      <c r="AN261" s="92">
        <f t="shared" ca="1" si="102"/>
        <v>0</v>
      </c>
      <c r="AO261" s="92">
        <f>(1-EXACT(G261,M261))*IFERROR(IF('Project Summary'!$C$11="NH",VLOOKUP(M261,Lighting_All,6,0),VLOOKUP(M261,Lighting_All,4,0)),0)*(Q261&gt;0)*(1-EXACT(M261,Lookups!$A$62))*(1-EXACT(M261,Lookups!$A$63))</f>
        <v>0</v>
      </c>
      <c r="AP261" s="92">
        <f t="shared" si="88"/>
        <v>0</v>
      </c>
      <c r="AQ261" s="92" t="str">
        <f t="shared" ca="1" si="103"/>
        <v/>
      </c>
      <c r="AR261" s="92" t="str">
        <f ca="1">_xlfn.IFNA(VLOOKUP(AQ261,Recycling!$S$10:$T$35,2,0),"")</f>
        <v/>
      </c>
      <c r="AS261" s="266">
        <f t="shared" si="104"/>
        <v>0</v>
      </c>
      <c r="AT261" s="92">
        <f t="shared" si="105"/>
        <v>0</v>
      </c>
      <c r="AU261" s="92">
        <f>EXACT(G261,"None")*OR(EXACT(M261,Lookups!$A$62),EXACT(M261,Lookups!$A$63))</f>
        <v>0</v>
      </c>
      <c r="AV261" s="267">
        <f t="shared" si="106"/>
        <v>0</v>
      </c>
      <c r="AW261" s="267">
        <f>IFERROR(VLOOKUP(AH261,Lookups!A:B,2,0),0)</f>
        <v>0</v>
      </c>
      <c r="AX261" s="267">
        <f t="shared" si="107"/>
        <v>0</v>
      </c>
      <c r="AY261" s="92">
        <f t="shared" ca="1" si="108"/>
        <v>0</v>
      </c>
      <c r="AZ261" s="92">
        <f t="shared" si="89"/>
        <v>0</v>
      </c>
      <c r="BA261" s="92">
        <f t="shared" si="109"/>
        <v>0.504</v>
      </c>
      <c r="BB261" s="92">
        <f t="shared" si="110"/>
        <v>0.38900000000000001</v>
      </c>
      <c r="BC261" s="92">
        <v>0.13800000000000001</v>
      </c>
      <c r="BD261" s="92">
        <v>0.13400000000000001</v>
      </c>
      <c r="BE261" s="92">
        <f t="shared" si="90"/>
        <v>0</v>
      </c>
      <c r="BF261" s="92">
        <f t="shared" si="111"/>
        <v>0</v>
      </c>
    </row>
    <row r="262" spans="1:58" x14ac:dyDescent="0.35">
      <c r="A262" s="26"/>
      <c r="B262" s="76"/>
      <c r="C262" s="59"/>
      <c r="D262" s="468"/>
      <c r="E262" s="469"/>
      <c r="F262" s="237" t="str">
        <f ca="1">IFERROR(OFFSET(INDEX(INDIRECT(VLOOKUP($C262,Lighting_Type_Exist_lu,2,0)),MATCH(Lighting!$D262,INDIRECT(VLOOKUP($C262,Lighting_Type_Exist_lu,2,0)),0),1),0,2),"")</f>
        <v/>
      </c>
      <c r="G262" s="61" t="s">
        <v>84</v>
      </c>
      <c r="H262" s="74"/>
      <c r="I262" s="238" t="str">
        <f>IF(J262="","",VLOOKUP(J262,SKU!E:M,9,0))</f>
        <v/>
      </c>
      <c r="J262" s="64"/>
      <c r="K262" s="260" t="str">
        <f>IF(J262="","",VLOOKUP(J262,SKU!E:M,2,0))</f>
        <v/>
      </c>
      <c r="L262" s="239" t="str">
        <f>IF(J262="","",VLOOKUP(J262,SKU!E:M,6,0))</f>
        <v/>
      </c>
      <c r="M262" s="135" t="s">
        <v>84</v>
      </c>
      <c r="N262" s="28">
        <f t="shared" si="85"/>
        <v>0</v>
      </c>
      <c r="O262" s="20">
        <f t="shared" si="86"/>
        <v>0</v>
      </c>
      <c r="P262" s="71">
        <f t="shared" ca="1" si="91"/>
        <v>0</v>
      </c>
      <c r="Q262" s="71">
        <f>IFERROR((($H262*$L262*$N262)-($H262*$L262*$O262))/1000,0)*(1-EXACT(M262,Lookups!$A$62))*(1-EXACT(M262,Lookups!$A$63))</f>
        <v>0</v>
      </c>
      <c r="R262" s="71">
        <f t="shared" ca="1" si="92"/>
        <v>0</v>
      </c>
      <c r="S262" s="71">
        <f t="shared" ca="1" si="93"/>
        <v>0</v>
      </c>
      <c r="T262" s="71">
        <f t="shared" si="94"/>
        <v>0</v>
      </c>
      <c r="U262" s="356">
        <f t="shared" ca="1" si="95"/>
        <v>0</v>
      </c>
      <c r="V262" s="356">
        <f t="shared" ca="1" si="96"/>
        <v>0</v>
      </c>
      <c r="W262" s="356">
        <f t="shared" si="97"/>
        <v>0</v>
      </c>
      <c r="X262" s="356">
        <f t="shared" si="98"/>
        <v>0</v>
      </c>
      <c r="Y262" s="72">
        <f>IF(AV262&gt;0,"NEEDED",IFERROR(IF('Project Summary'!$C$11="NH",(VLOOKUP(AH262,Lighting_All,6,0)+AO262),(VLOOKUP(AH262,Lighting_All,4,0)+AO262)),0)*H262)</f>
        <v>0</v>
      </c>
      <c r="Z262" s="261" t="str">
        <f t="shared" ca="1" si="99"/>
        <v/>
      </c>
      <c r="AA262" s="73">
        <f t="shared" ca="1" si="84"/>
        <v>0</v>
      </c>
      <c r="AC262" s="28" t="str">
        <f ca="1">IFERROR(OFFSET(INDEX(INDIRECT(VLOOKUP($C262,Lighting_Type_Exist_lu,2,0)),MATCH(Lighting!$D262,INDIRECT(VLOOKUP($C262,Lighting_Type_Exist_lu,2,0)),0),1),0,1),"")</f>
        <v/>
      </c>
      <c r="AD262" s="7" t="str">
        <f ca="1">IFERROR(OFFSET(INDEX(INDIRECT(VLOOKUP($C262,Lighting_Type_Exist_lu,2,0)),MATCH(Lighting!$D262,INDIRECT(VLOOKUP($C262,Lighting_Type_Exist_lu,2,0)),0),1),0,3),"")</f>
        <v/>
      </c>
      <c r="AE262" s="40" t="str">
        <f ca="1">IFERROR(OFFSET(INDEX(INDIRECT(VLOOKUP($C262,Lighting_Type_Exist_lu,2,0)),MATCH(Lighting!$D262,INDIRECT(VLOOKUP($C262,Lighting_Type_Exist_lu,2,0)),0),1),0,4),"")</f>
        <v/>
      </c>
      <c r="AF262" s="262">
        <f t="shared" ca="1" si="100"/>
        <v>0</v>
      </c>
      <c r="AH262" s="263" t="str">
        <f>IF(J262="","",VLOOKUP(J262,SKU!E:M,3,0))</f>
        <v/>
      </c>
      <c r="AI262" s="263">
        <f>_xlfn.IFNA(IF('Project Summary'!$C$11="NH",VLOOKUP(AH262,Lighting_All,5,0),VLOOKUP(AH262,Lighting_All,3,0)),"")</f>
        <v>0</v>
      </c>
      <c r="AJ262" s="264" t="str">
        <f t="shared" si="87"/>
        <v>NA</v>
      </c>
      <c r="AK262" s="265">
        <f>IFERROR(VLOOKUP(J262,SKU!E:L,7,),0)</f>
        <v>0</v>
      </c>
      <c r="AL262" s="92" t="str">
        <f>IFERROR(IF(J262="","",(VLOOKUP(AH262,Lookups!A:G,7,0)*H262)),"")</f>
        <v/>
      </c>
      <c r="AM262" s="92">
        <f t="shared" ca="1" si="101"/>
        <v>0</v>
      </c>
      <c r="AN262" s="92">
        <f t="shared" ca="1" si="102"/>
        <v>0</v>
      </c>
      <c r="AO262" s="92">
        <f>(1-EXACT(G262,M262))*IFERROR(IF('Project Summary'!$C$11="NH",VLOOKUP(M262,Lighting_All,6,0),VLOOKUP(M262,Lighting_All,4,0)),0)*(Q262&gt;0)*(1-EXACT(M262,Lookups!$A$62))*(1-EXACT(M262,Lookups!$A$63))</f>
        <v>0</v>
      </c>
      <c r="AP262" s="92">
        <f t="shared" si="88"/>
        <v>0</v>
      </c>
      <c r="AQ262" s="92" t="str">
        <f t="shared" ca="1" si="103"/>
        <v/>
      </c>
      <c r="AR262" s="92" t="str">
        <f ca="1">_xlfn.IFNA(VLOOKUP(AQ262,Recycling!$S$10:$T$35,2,0),"")</f>
        <v/>
      </c>
      <c r="AS262" s="266">
        <f t="shared" si="104"/>
        <v>0</v>
      </c>
      <c r="AT262" s="92">
        <f t="shared" si="105"/>
        <v>0</v>
      </c>
      <c r="AU262" s="92">
        <f>EXACT(G262,"None")*OR(EXACT(M262,Lookups!$A$62),EXACT(M262,Lookups!$A$63))</f>
        <v>0</v>
      </c>
      <c r="AV262" s="267">
        <f t="shared" si="106"/>
        <v>0</v>
      </c>
      <c r="AW262" s="267">
        <f>IFERROR(VLOOKUP(AH262,Lookups!A:B,2,0),0)</f>
        <v>0</v>
      </c>
      <c r="AX262" s="267">
        <f t="shared" si="107"/>
        <v>0</v>
      </c>
      <c r="AY262" s="92">
        <f t="shared" ca="1" si="108"/>
        <v>0</v>
      </c>
      <c r="AZ262" s="92">
        <f t="shared" si="89"/>
        <v>0</v>
      </c>
      <c r="BA262" s="92">
        <f t="shared" si="109"/>
        <v>0.504</v>
      </c>
      <c r="BB262" s="92">
        <f t="shared" si="110"/>
        <v>0.38900000000000001</v>
      </c>
      <c r="BC262" s="92">
        <v>0.13800000000000001</v>
      </c>
      <c r="BD262" s="92">
        <v>0.13400000000000001</v>
      </c>
      <c r="BE262" s="92">
        <f t="shared" si="90"/>
        <v>0</v>
      </c>
      <c r="BF262" s="92">
        <f t="shared" si="111"/>
        <v>0</v>
      </c>
    </row>
    <row r="263" spans="1:58" x14ac:dyDescent="0.35">
      <c r="A263" s="26"/>
      <c r="B263" s="76"/>
      <c r="C263" s="59"/>
      <c r="D263" s="468"/>
      <c r="E263" s="469"/>
      <c r="F263" s="237" t="str">
        <f ca="1">IFERROR(OFFSET(INDEX(INDIRECT(VLOOKUP($C263,Lighting_Type_Exist_lu,2,0)),MATCH(Lighting!$D263,INDIRECT(VLOOKUP($C263,Lighting_Type_Exist_lu,2,0)),0),1),0,2),"")</f>
        <v/>
      </c>
      <c r="G263" s="61" t="s">
        <v>84</v>
      </c>
      <c r="H263" s="74"/>
      <c r="I263" s="238" t="str">
        <f>IF(J263="","",VLOOKUP(J263,SKU!E:M,9,0))</f>
        <v/>
      </c>
      <c r="J263" s="64"/>
      <c r="K263" s="260" t="str">
        <f>IF(J263="","",VLOOKUP(J263,SKU!E:M,2,0))</f>
        <v/>
      </c>
      <c r="L263" s="239" t="str">
        <f>IF(J263="","",VLOOKUP(J263,SKU!E:M,6,0))</f>
        <v/>
      </c>
      <c r="M263" s="135" t="s">
        <v>84</v>
      </c>
      <c r="N263" s="28">
        <f t="shared" si="85"/>
        <v>0</v>
      </c>
      <c r="O263" s="20">
        <f t="shared" si="86"/>
        <v>0</v>
      </c>
      <c r="P263" s="71">
        <f t="shared" ca="1" si="91"/>
        <v>0</v>
      </c>
      <c r="Q263" s="71">
        <f>IFERROR((($H263*$L263*$N263)-($H263*$L263*$O263))/1000,0)*(1-EXACT(M263,Lookups!$A$62))*(1-EXACT(M263,Lookups!$A$63))</f>
        <v>0</v>
      </c>
      <c r="R263" s="71">
        <f t="shared" ca="1" si="92"/>
        <v>0</v>
      </c>
      <c r="S263" s="71">
        <f t="shared" ca="1" si="93"/>
        <v>0</v>
      </c>
      <c r="T263" s="71">
        <f t="shared" si="94"/>
        <v>0</v>
      </c>
      <c r="U263" s="356">
        <f t="shared" ca="1" si="95"/>
        <v>0</v>
      </c>
      <c r="V263" s="356">
        <f t="shared" ca="1" si="96"/>
        <v>0</v>
      </c>
      <c r="W263" s="356">
        <f t="shared" si="97"/>
        <v>0</v>
      </c>
      <c r="X263" s="356">
        <f t="shared" si="98"/>
        <v>0</v>
      </c>
      <c r="Y263" s="72">
        <f>IF(AV263&gt;0,"NEEDED",IFERROR(IF('Project Summary'!$C$11="NH",(VLOOKUP(AH263,Lighting_All,6,0)+AO263),(VLOOKUP(AH263,Lighting_All,4,0)+AO263)),0)*H263)</f>
        <v>0</v>
      </c>
      <c r="Z263" s="261" t="str">
        <f t="shared" ca="1" si="99"/>
        <v/>
      </c>
      <c r="AA263" s="73">
        <f t="shared" ca="1" si="84"/>
        <v>0</v>
      </c>
      <c r="AC263" s="28" t="str">
        <f ca="1">IFERROR(OFFSET(INDEX(INDIRECT(VLOOKUP($C263,Lighting_Type_Exist_lu,2,0)),MATCH(Lighting!$D263,INDIRECT(VLOOKUP($C263,Lighting_Type_Exist_lu,2,0)),0),1),0,1),"")</f>
        <v/>
      </c>
      <c r="AD263" s="7" t="str">
        <f ca="1">IFERROR(OFFSET(INDEX(INDIRECT(VLOOKUP($C263,Lighting_Type_Exist_lu,2,0)),MATCH(Lighting!$D263,INDIRECT(VLOOKUP($C263,Lighting_Type_Exist_lu,2,0)),0),1),0,3),"")</f>
        <v/>
      </c>
      <c r="AE263" s="40" t="str">
        <f ca="1">IFERROR(OFFSET(INDEX(INDIRECT(VLOOKUP($C263,Lighting_Type_Exist_lu,2,0)),MATCH(Lighting!$D263,INDIRECT(VLOOKUP($C263,Lighting_Type_Exist_lu,2,0)),0),1),0,4),"")</f>
        <v/>
      </c>
      <c r="AF263" s="262">
        <f t="shared" ca="1" si="100"/>
        <v>0</v>
      </c>
      <c r="AH263" s="263" t="str">
        <f>IF(J263="","",VLOOKUP(J263,SKU!E:M,3,0))</f>
        <v/>
      </c>
      <c r="AI263" s="263">
        <f>_xlfn.IFNA(IF('Project Summary'!$C$11="NH",VLOOKUP(AH263,Lighting_All,5,0),VLOOKUP(AH263,Lighting_All,3,0)),"")</f>
        <v>0</v>
      </c>
      <c r="AJ263" s="264" t="str">
        <f t="shared" si="87"/>
        <v>NA</v>
      </c>
      <c r="AK263" s="265">
        <f>IFERROR(VLOOKUP(J263,SKU!E:L,7,),0)</f>
        <v>0</v>
      </c>
      <c r="AL263" s="92" t="str">
        <f>IFERROR(IF(J263="","",(VLOOKUP(AH263,Lookups!A:G,7,0)*H263)),"")</f>
        <v/>
      </c>
      <c r="AM263" s="92">
        <f t="shared" ca="1" si="101"/>
        <v>0</v>
      </c>
      <c r="AN263" s="92">
        <f t="shared" ca="1" si="102"/>
        <v>0</v>
      </c>
      <c r="AO263" s="92">
        <f>(1-EXACT(G263,M263))*IFERROR(IF('Project Summary'!$C$11="NH",VLOOKUP(M263,Lighting_All,6,0),VLOOKUP(M263,Lighting_All,4,0)),0)*(Q263&gt;0)*(1-EXACT(M263,Lookups!$A$62))*(1-EXACT(M263,Lookups!$A$63))</f>
        <v>0</v>
      </c>
      <c r="AP263" s="92">
        <f t="shared" si="88"/>
        <v>0</v>
      </c>
      <c r="AQ263" s="92" t="str">
        <f t="shared" ca="1" si="103"/>
        <v/>
      </c>
      <c r="AR263" s="92" t="str">
        <f ca="1">_xlfn.IFNA(VLOOKUP(AQ263,Recycling!$S$10:$T$35,2,0),"")</f>
        <v/>
      </c>
      <c r="AS263" s="266">
        <f t="shared" si="104"/>
        <v>0</v>
      </c>
      <c r="AT263" s="92">
        <f t="shared" si="105"/>
        <v>0</v>
      </c>
      <c r="AU263" s="92">
        <f>EXACT(G263,"None")*OR(EXACT(M263,Lookups!$A$62),EXACT(M263,Lookups!$A$63))</f>
        <v>0</v>
      </c>
      <c r="AV263" s="267">
        <f t="shared" si="106"/>
        <v>0</v>
      </c>
      <c r="AW263" s="267">
        <f>IFERROR(VLOOKUP(AH263,Lookups!A:B,2,0),0)</f>
        <v>0</v>
      </c>
      <c r="AX263" s="267">
        <f t="shared" si="107"/>
        <v>0</v>
      </c>
      <c r="AY263" s="92">
        <f t="shared" ca="1" si="108"/>
        <v>0</v>
      </c>
      <c r="AZ263" s="92">
        <f t="shared" si="89"/>
        <v>0</v>
      </c>
      <c r="BA263" s="92">
        <f t="shared" si="109"/>
        <v>0.504</v>
      </c>
      <c r="BB263" s="92">
        <f t="shared" si="110"/>
        <v>0.38900000000000001</v>
      </c>
      <c r="BC263" s="92">
        <v>0.13800000000000001</v>
      </c>
      <c r="BD263" s="92">
        <v>0.13400000000000001</v>
      </c>
      <c r="BE263" s="92">
        <f t="shared" si="90"/>
        <v>0</v>
      </c>
      <c r="BF263" s="92">
        <f t="shared" si="111"/>
        <v>0</v>
      </c>
    </row>
    <row r="264" spans="1:58" x14ac:dyDescent="0.35">
      <c r="A264" s="26"/>
      <c r="B264" s="76"/>
      <c r="C264" s="59"/>
      <c r="D264" s="468"/>
      <c r="E264" s="469"/>
      <c r="F264" s="237" t="str">
        <f ca="1">IFERROR(OFFSET(INDEX(INDIRECT(VLOOKUP($C264,Lighting_Type_Exist_lu,2,0)),MATCH(Lighting!$D264,INDIRECT(VLOOKUP($C264,Lighting_Type_Exist_lu,2,0)),0),1),0,2),"")</f>
        <v/>
      </c>
      <c r="G264" s="61" t="s">
        <v>84</v>
      </c>
      <c r="H264" s="74"/>
      <c r="I264" s="238" t="str">
        <f>IF(J264="","",VLOOKUP(J264,SKU!E:M,9,0))</f>
        <v/>
      </c>
      <c r="J264" s="64"/>
      <c r="K264" s="260" t="str">
        <f>IF(J264="","",VLOOKUP(J264,SKU!E:M,2,0))</f>
        <v/>
      </c>
      <c r="L264" s="239" t="str">
        <f>IF(J264="","",VLOOKUP(J264,SKU!E:M,6,0))</f>
        <v/>
      </c>
      <c r="M264" s="135" t="s">
        <v>84</v>
      </c>
      <c r="N264" s="28">
        <f t="shared" si="85"/>
        <v>0</v>
      </c>
      <c r="O264" s="20">
        <f t="shared" si="86"/>
        <v>0</v>
      </c>
      <c r="P264" s="71">
        <f t="shared" ca="1" si="91"/>
        <v>0</v>
      </c>
      <c r="Q264" s="71">
        <f>IFERROR((($H264*$L264*$N264)-($H264*$L264*$O264))/1000,0)*(1-EXACT(M264,Lookups!$A$62))*(1-EXACT(M264,Lookups!$A$63))</f>
        <v>0</v>
      </c>
      <c r="R264" s="71">
        <f t="shared" ca="1" si="92"/>
        <v>0</v>
      </c>
      <c r="S264" s="71">
        <f t="shared" ca="1" si="93"/>
        <v>0</v>
      </c>
      <c r="T264" s="71">
        <f t="shared" si="94"/>
        <v>0</v>
      </c>
      <c r="U264" s="356">
        <f t="shared" ca="1" si="95"/>
        <v>0</v>
      </c>
      <c r="V264" s="356">
        <f t="shared" ca="1" si="96"/>
        <v>0</v>
      </c>
      <c r="W264" s="356">
        <f t="shared" si="97"/>
        <v>0</v>
      </c>
      <c r="X264" s="356">
        <f t="shared" si="98"/>
        <v>0</v>
      </c>
      <c r="Y264" s="72">
        <f>IF(AV264&gt;0,"NEEDED",IFERROR(IF('Project Summary'!$C$11="NH",(VLOOKUP(AH264,Lighting_All,6,0)+AO264),(VLOOKUP(AH264,Lighting_All,4,0)+AO264)),0)*H264)</f>
        <v>0</v>
      </c>
      <c r="Z264" s="261" t="str">
        <f t="shared" ca="1" si="99"/>
        <v/>
      </c>
      <c r="AA264" s="73">
        <f t="shared" ca="1" si="84"/>
        <v>0</v>
      </c>
      <c r="AC264" s="28" t="str">
        <f ca="1">IFERROR(OFFSET(INDEX(INDIRECT(VLOOKUP($C264,Lighting_Type_Exist_lu,2,0)),MATCH(Lighting!$D264,INDIRECT(VLOOKUP($C264,Lighting_Type_Exist_lu,2,0)),0),1),0,1),"")</f>
        <v/>
      </c>
      <c r="AD264" s="7" t="str">
        <f ca="1">IFERROR(OFFSET(INDEX(INDIRECT(VLOOKUP($C264,Lighting_Type_Exist_lu,2,0)),MATCH(Lighting!$D264,INDIRECT(VLOOKUP($C264,Lighting_Type_Exist_lu,2,0)),0),1),0,3),"")</f>
        <v/>
      </c>
      <c r="AE264" s="40" t="str">
        <f ca="1">IFERROR(OFFSET(INDEX(INDIRECT(VLOOKUP($C264,Lighting_Type_Exist_lu,2,0)),MATCH(Lighting!$D264,INDIRECT(VLOOKUP($C264,Lighting_Type_Exist_lu,2,0)),0),1),0,4),"")</f>
        <v/>
      </c>
      <c r="AF264" s="262">
        <f t="shared" ca="1" si="100"/>
        <v>0</v>
      </c>
      <c r="AH264" s="263" t="str">
        <f>IF(J264="","",VLOOKUP(J264,SKU!E:M,3,0))</f>
        <v/>
      </c>
      <c r="AI264" s="263">
        <f>_xlfn.IFNA(IF('Project Summary'!$C$11="NH",VLOOKUP(AH264,Lighting_All,5,0),VLOOKUP(AH264,Lighting_All,3,0)),"")</f>
        <v>0</v>
      </c>
      <c r="AJ264" s="264" t="str">
        <f t="shared" si="87"/>
        <v>NA</v>
      </c>
      <c r="AK264" s="265">
        <f>IFERROR(VLOOKUP(J264,SKU!E:L,7,),0)</f>
        <v>0</v>
      </c>
      <c r="AL264" s="92" t="str">
        <f>IFERROR(IF(J264="","",(VLOOKUP(AH264,Lookups!A:G,7,0)*H264)),"")</f>
        <v/>
      </c>
      <c r="AM264" s="92">
        <f t="shared" ca="1" si="101"/>
        <v>0</v>
      </c>
      <c r="AN264" s="92">
        <f t="shared" ca="1" si="102"/>
        <v>0</v>
      </c>
      <c r="AO264" s="92">
        <f>(1-EXACT(G264,M264))*IFERROR(IF('Project Summary'!$C$11="NH",VLOOKUP(M264,Lighting_All,6,0),VLOOKUP(M264,Lighting_All,4,0)),0)*(Q264&gt;0)*(1-EXACT(M264,Lookups!$A$62))*(1-EXACT(M264,Lookups!$A$63))</f>
        <v>0</v>
      </c>
      <c r="AP264" s="92">
        <f t="shared" si="88"/>
        <v>0</v>
      </c>
      <c r="AQ264" s="92" t="str">
        <f t="shared" ca="1" si="103"/>
        <v/>
      </c>
      <c r="AR264" s="92" t="str">
        <f ca="1">_xlfn.IFNA(VLOOKUP(AQ264,Recycling!$S$10:$T$35,2,0),"")</f>
        <v/>
      </c>
      <c r="AS264" s="266">
        <f t="shared" si="104"/>
        <v>0</v>
      </c>
      <c r="AT264" s="92">
        <f t="shared" si="105"/>
        <v>0</v>
      </c>
      <c r="AU264" s="92">
        <f>EXACT(G264,"None")*OR(EXACT(M264,Lookups!$A$62),EXACT(M264,Lookups!$A$63))</f>
        <v>0</v>
      </c>
      <c r="AV264" s="267">
        <f t="shared" si="106"/>
        <v>0</v>
      </c>
      <c r="AW264" s="267">
        <f>IFERROR(VLOOKUP(AH264,Lookups!A:B,2,0),0)</f>
        <v>0</v>
      </c>
      <c r="AX264" s="267">
        <f t="shared" si="107"/>
        <v>0</v>
      </c>
      <c r="AY264" s="92">
        <f t="shared" ca="1" si="108"/>
        <v>0</v>
      </c>
      <c r="AZ264" s="92">
        <f t="shared" si="89"/>
        <v>0</v>
      </c>
      <c r="BA264" s="92">
        <f t="shared" si="109"/>
        <v>0.504</v>
      </c>
      <c r="BB264" s="92">
        <f t="shared" si="110"/>
        <v>0.38900000000000001</v>
      </c>
      <c r="BC264" s="92">
        <v>0.13800000000000001</v>
      </c>
      <c r="BD264" s="92">
        <v>0.13400000000000001</v>
      </c>
      <c r="BE264" s="92">
        <f t="shared" si="90"/>
        <v>0</v>
      </c>
      <c r="BF264" s="92">
        <f t="shared" si="111"/>
        <v>0</v>
      </c>
    </row>
    <row r="265" spans="1:58" x14ac:dyDescent="0.35">
      <c r="A265" s="26"/>
      <c r="B265" s="76"/>
      <c r="C265" s="59"/>
      <c r="D265" s="468"/>
      <c r="E265" s="469"/>
      <c r="F265" s="237" t="str">
        <f ca="1">IFERROR(OFFSET(INDEX(INDIRECT(VLOOKUP($C265,Lighting_Type_Exist_lu,2,0)),MATCH(Lighting!$D265,INDIRECT(VLOOKUP($C265,Lighting_Type_Exist_lu,2,0)),0),1),0,2),"")</f>
        <v/>
      </c>
      <c r="G265" s="61" t="s">
        <v>84</v>
      </c>
      <c r="H265" s="74"/>
      <c r="I265" s="238" t="str">
        <f>IF(J265="","",VLOOKUP(J265,SKU!E:M,9,0))</f>
        <v/>
      </c>
      <c r="J265" s="64"/>
      <c r="K265" s="260" t="str">
        <f>IF(J265="","",VLOOKUP(J265,SKU!E:M,2,0))</f>
        <v/>
      </c>
      <c r="L265" s="239" t="str">
        <f>IF(J265="","",VLOOKUP(J265,SKU!E:M,6,0))</f>
        <v/>
      </c>
      <c r="M265" s="135" t="s">
        <v>84</v>
      </c>
      <c r="N265" s="28">
        <f t="shared" si="85"/>
        <v>0</v>
      </c>
      <c r="O265" s="20">
        <f t="shared" si="86"/>
        <v>0</v>
      </c>
      <c r="P265" s="71">
        <f t="shared" ca="1" si="91"/>
        <v>0</v>
      </c>
      <c r="Q265" s="71">
        <f>IFERROR((($H265*$L265*$N265)-($H265*$L265*$O265))/1000,0)*(1-EXACT(M265,Lookups!$A$62))*(1-EXACT(M265,Lookups!$A$63))</f>
        <v>0</v>
      </c>
      <c r="R265" s="71">
        <f t="shared" ca="1" si="92"/>
        <v>0</v>
      </c>
      <c r="S265" s="71">
        <f t="shared" ca="1" si="93"/>
        <v>0</v>
      </c>
      <c r="T265" s="71">
        <f t="shared" si="94"/>
        <v>0</v>
      </c>
      <c r="U265" s="356">
        <f t="shared" ca="1" si="95"/>
        <v>0</v>
      </c>
      <c r="V265" s="356">
        <f t="shared" ca="1" si="96"/>
        <v>0</v>
      </c>
      <c r="W265" s="356">
        <f t="shared" si="97"/>
        <v>0</v>
      </c>
      <c r="X265" s="356">
        <f t="shared" si="98"/>
        <v>0</v>
      </c>
      <c r="Y265" s="72">
        <f>IF(AV265&gt;0,"NEEDED",IFERROR(IF('Project Summary'!$C$11="NH",(VLOOKUP(AH265,Lighting_All,6,0)+AO265),(VLOOKUP(AH265,Lighting_All,4,0)+AO265)),0)*H265)</f>
        <v>0</v>
      </c>
      <c r="Z265" s="261" t="str">
        <f t="shared" ca="1" si="99"/>
        <v/>
      </c>
      <c r="AA265" s="73">
        <f t="shared" ca="1" si="84"/>
        <v>0</v>
      </c>
      <c r="AC265" s="28" t="str">
        <f ca="1">IFERROR(OFFSET(INDEX(INDIRECT(VLOOKUP($C265,Lighting_Type_Exist_lu,2,0)),MATCH(Lighting!$D265,INDIRECT(VLOOKUP($C265,Lighting_Type_Exist_lu,2,0)),0),1),0,1),"")</f>
        <v/>
      </c>
      <c r="AD265" s="7" t="str">
        <f ca="1">IFERROR(OFFSET(INDEX(INDIRECT(VLOOKUP($C265,Lighting_Type_Exist_lu,2,0)),MATCH(Lighting!$D265,INDIRECT(VLOOKUP($C265,Lighting_Type_Exist_lu,2,0)),0),1),0,3),"")</f>
        <v/>
      </c>
      <c r="AE265" s="40" t="str">
        <f ca="1">IFERROR(OFFSET(INDEX(INDIRECT(VLOOKUP($C265,Lighting_Type_Exist_lu,2,0)),MATCH(Lighting!$D265,INDIRECT(VLOOKUP($C265,Lighting_Type_Exist_lu,2,0)),0),1),0,4),"")</f>
        <v/>
      </c>
      <c r="AF265" s="262">
        <f t="shared" ca="1" si="100"/>
        <v>0</v>
      </c>
      <c r="AH265" s="263" t="str">
        <f>IF(J265="","",VLOOKUP(J265,SKU!E:M,3,0))</f>
        <v/>
      </c>
      <c r="AI265" s="263">
        <f>_xlfn.IFNA(IF('Project Summary'!$C$11="NH",VLOOKUP(AH265,Lighting_All,5,0),VLOOKUP(AH265,Lighting_All,3,0)),"")</f>
        <v>0</v>
      </c>
      <c r="AJ265" s="264" t="str">
        <f t="shared" si="87"/>
        <v>NA</v>
      </c>
      <c r="AK265" s="265">
        <f>IFERROR(VLOOKUP(J265,SKU!E:L,7,),0)</f>
        <v>0</v>
      </c>
      <c r="AL265" s="92" t="str">
        <f>IFERROR(IF(J265="","",(VLOOKUP(AH265,Lookups!A:G,7,0)*H265)),"")</f>
        <v/>
      </c>
      <c r="AM265" s="92">
        <f t="shared" ca="1" si="101"/>
        <v>0</v>
      </c>
      <c r="AN265" s="92">
        <f t="shared" ca="1" si="102"/>
        <v>0</v>
      </c>
      <c r="AO265" s="92">
        <f>(1-EXACT(G265,M265))*IFERROR(IF('Project Summary'!$C$11="NH",VLOOKUP(M265,Lighting_All,6,0),VLOOKUP(M265,Lighting_All,4,0)),0)*(Q265&gt;0)*(1-EXACT(M265,Lookups!$A$62))*(1-EXACT(M265,Lookups!$A$63))</f>
        <v>0</v>
      </c>
      <c r="AP265" s="92">
        <f t="shared" si="88"/>
        <v>0</v>
      </c>
      <c r="AQ265" s="92" t="str">
        <f t="shared" ca="1" si="103"/>
        <v/>
      </c>
      <c r="AR265" s="92" t="str">
        <f ca="1">_xlfn.IFNA(VLOOKUP(AQ265,Recycling!$S$10:$T$35,2,0),"")</f>
        <v/>
      </c>
      <c r="AS265" s="266">
        <f t="shared" si="104"/>
        <v>0</v>
      </c>
      <c r="AT265" s="92">
        <f t="shared" si="105"/>
        <v>0</v>
      </c>
      <c r="AU265" s="92">
        <f>EXACT(G265,"None")*OR(EXACT(M265,Lookups!$A$62),EXACT(M265,Lookups!$A$63))</f>
        <v>0</v>
      </c>
      <c r="AV265" s="267">
        <f t="shared" si="106"/>
        <v>0</v>
      </c>
      <c r="AW265" s="267">
        <f>IFERROR(VLOOKUP(AH265,Lookups!A:B,2,0),0)</f>
        <v>0</v>
      </c>
      <c r="AX265" s="267">
        <f t="shared" si="107"/>
        <v>0</v>
      </c>
      <c r="AY265" s="92">
        <f t="shared" ca="1" si="108"/>
        <v>0</v>
      </c>
      <c r="AZ265" s="92">
        <f t="shared" si="89"/>
        <v>0</v>
      </c>
      <c r="BA265" s="92">
        <f t="shared" si="109"/>
        <v>0.504</v>
      </c>
      <c r="BB265" s="92">
        <f t="shared" si="110"/>
        <v>0.38900000000000001</v>
      </c>
      <c r="BC265" s="92">
        <v>0.13800000000000001</v>
      </c>
      <c r="BD265" s="92">
        <v>0.13400000000000001</v>
      </c>
      <c r="BE265" s="92">
        <f t="shared" si="90"/>
        <v>0</v>
      </c>
      <c r="BF265" s="92">
        <f t="shared" si="111"/>
        <v>0</v>
      </c>
    </row>
    <row r="266" spans="1:58" x14ac:dyDescent="0.35">
      <c r="A266" s="26"/>
      <c r="B266" s="76"/>
      <c r="C266" s="59"/>
      <c r="D266" s="468"/>
      <c r="E266" s="469"/>
      <c r="F266" s="237" t="str">
        <f ca="1">IFERROR(OFFSET(INDEX(INDIRECT(VLOOKUP($C266,Lighting_Type_Exist_lu,2,0)),MATCH(Lighting!$D266,INDIRECT(VLOOKUP($C266,Lighting_Type_Exist_lu,2,0)),0),1),0,2),"")</f>
        <v/>
      </c>
      <c r="G266" s="61" t="s">
        <v>84</v>
      </c>
      <c r="H266" s="74"/>
      <c r="I266" s="238" t="str">
        <f>IF(J266="","",VLOOKUP(J266,SKU!E:M,9,0))</f>
        <v/>
      </c>
      <c r="J266" s="64"/>
      <c r="K266" s="260" t="str">
        <f>IF(J266="","",VLOOKUP(J266,SKU!E:M,2,0))</f>
        <v/>
      </c>
      <c r="L266" s="239" t="str">
        <f>IF(J266="","",VLOOKUP(J266,SKU!E:M,6,0))</f>
        <v/>
      </c>
      <c r="M266" s="135" t="s">
        <v>84</v>
      </c>
      <c r="N266" s="28">
        <f t="shared" si="85"/>
        <v>0</v>
      </c>
      <c r="O266" s="20">
        <f t="shared" si="86"/>
        <v>0</v>
      </c>
      <c r="P266" s="71">
        <f t="shared" ca="1" si="91"/>
        <v>0</v>
      </c>
      <c r="Q266" s="71">
        <f>IFERROR((($H266*$L266*$N266)-($H266*$L266*$O266))/1000,0)*(1-EXACT(M266,Lookups!$A$62))*(1-EXACT(M266,Lookups!$A$63))</f>
        <v>0</v>
      </c>
      <c r="R266" s="71">
        <f t="shared" ca="1" si="92"/>
        <v>0</v>
      </c>
      <c r="S266" s="71">
        <f t="shared" ca="1" si="93"/>
        <v>0</v>
      </c>
      <c r="T266" s="71">
        <f t="shared" si="94"/>
        <v>0</v>
      </c>
      <c r="U266" s="356">
        <f t="shared" ca="1" si="95"/>
        <v>0</v>
      </c>
      <c r="V266" s="356">
        <f t="shared" ca="1" si="96"/>
        <v>0</v>
      </c>
      <c r="W266" s="356">
        <f t="shared" si="97"/>
        <v>0</v>
      </c>
      <c r="X266" s="356">
        <f t="shared" si="98"/>
        <v>0</v>
      </c>
      <c r="Y266" s="72">
        <f>IF(AV266&gt;0,"NEEDED",IFERROR(IF('Project Summary'!$C$11="NH",(VLOOKUP(AH266,Lighting_All,6,0)+AO266),(VLOOKUP(AH266,Lighting_All,4,0)+AO266)),0)*H266)</f>
        <v>0</v>
      </c>
      <c r="Z266" s="261" t="str">
        <f t="shared" ca="1" si="99"/>
        <v/>
      </c>
      <c r="AA266" s="73">
        <f t="shared" ref="AA266:AA329" ca="1" si="112">IFERROR(Y266/R266,0)</f>
        <v>0</v>
      </c>
      <c r="AC266" s="28" t="str">
        <f ca="1">IFERROR(OFFSET(INDEX(INDIRECT(VLOOKUP($C266,Lighting_Type_Exist_lu,2,0)),MATCH(Lighting!$D266,INDIRECT(VLOOKUP($C266,Lighting_Type_Exist_lu,2,0)),0),1),0,1),"")</f>
        <v/>
      </c>
      <c r="AD266" s="7" t="str">
        <f ca="1">IFERROR(OFFSET(INDEX(INDIRECT(VLOOKUP($C266,Lighting_Type_Exist_lu,2,0)),MATCH(Lighting!$D266,INDIRECT(VLOOKUP($C266,Lighting_Type_Exist_lu,2,0)),0),1),0,3),"")</f>
        <v/>
      </c>
      <c r="AE266" s="40" t="str">
        <f ca="1">IFERROR(OFFSET(INDEX(INDIRECT(VLOOKUP($C266,Lighting_Type_Exist_lu,2,0)),MATCH(Lighting!$D266,INDIRECT(VLOOKUP($C266,Lighting_Type_Exist_lu,2,0)),0),1),0,4),"")</f>
        <v/>
      </c>
      <c r="AF266" s="262">
        <f t="shared" ca="1" si="100"/>
        <v>0</v>
      </c>
      <c r="AH266" s="263" t="str">
        <f>IF(J266="","",VLOOKUP(J266,SKU!E:M,3,0))</f>
        <v/>
      </c>
      <c r="AI266" s="263">
        <f>_xlfn.IFNA(IF('Project Summary'!$C$11="NH",VLOOKUP(AH266,Lighting_All,5,0),VLOOKUP(AH266,Lighting_All,3,0)),"")</f>
        <v>0</v>
      </c>
      <c r="AJ266" s="264" t="str">
        <f t="shared" si="87"/>
        <v>NA</v>
      </c>
      <c r="AK266" s="265">
        <f>IFERROR(VLOOKUP(J266,SKU!E:L,7,),0)</f>
        <v>0</v>
      </c>
      <c r="AL266" s="92" t="str">
        <f>IFERROR(IF(J266="","",(VLOOKUP(AH266,Lookups!A:G,7,0)*H266)),"")</f>
        <v/>
      </c>
      <c r="AM266" s="92">
        <f t="shared" ca="1" si="101"/>
        <v>0</v>
      </c>
      <c r="AN266" s="92">
        <f t="shared" ca="1" si="102"/>
        <v>0</v>
      </c>
      <c r="AO266" s="92">
        <f>(1-EXACT(G266,M266))*IFERROR(IF('Project Summary'!$C$11="NH",VLOOKUP(M266,Lighting_All,6,0),VLOOKUP(M266,Lighting_All,4,0)),0)*(Q266&gt;0)*(1-EXACT(M266,Lookups!$A$62))*(1-EXACT(M266,Lookups!$A$63))</f>
        <v>0</v>
      </c>
      <c r="AP266" s="92">
        <f t="shared" si="88"/>
        <v>0</v>
      </c>
      <c r="AQ266" s="92" t="str">
        <f t="shared" ca="1" si="103"/>
        <v/>
      </c>
      <c r="AR266" s="92" t="str">
        <f ca="1">_xlfn.IFNA(VLOOKUP(AQ266,Recycling!$S$10:$T$35,2,0),"")</f>
        <v/>
      </c>
      <c r="AS266" s="266">
        <f t="shared" si="104"/>
        <v>0</v>
      </c>
      <c r="AT266" s="92">
        <f t="shared" si="105"/>
        <v>0</v>
      </c>
      <c r="AU266" s="92">
        <f>EXACT(G266,"None")*OR(EXACT(M266,Lookups!$A$62),EXACT(M266,Lookups!$A$63))</f>
        <v>0</v>
      </c>
      <c r="AV266" s="267">
        <f t="shared" si="106"/>
        <v>0</v>
      </c>
      <c r="AW266" s="267">
        <f>IFERROR(VLOOKUP(AH266,Lookups!A:B,2,0),0)</f>
        <v>0</v>
      </c>
      <c r="AX266" s="267">
        <f t="shared" si="107"/>
        <v>0</v>
      </c>
      <c r="AY266" s="92">
        <f t="shared" ca="1" si="108"/>
        <v>0</v>
      </c>
      <c r="AZ266" s="92">
        <f t="shared" si="89"/>
        <v>0</v>
      </c>
      <c r="BA266" s="92">
        <f t="shared" si="109"/>
        <v>0.504</v>
      </c>
      <c r="BB266" s="92">
        <f t="shared" si="110"/>
        <v>0.38900000000000001</v>
      </c>
      <c r="BC266" s="92">
        <v>0.13800000000000001</v>
      </c>
      <c r="BD266" s="92">
        <v>0.13400000000000001</v>
      </c>
      <c r="BE266" s="92">
        <f t="shared" si="90"/>
        <v>0</v>
      </c>
      <c r="BF266" s="92">
        <f t="shared" si="111"/>
        <v>0</v>
      </c>
    </row>
    <row r="267" spans="1:58" x14ac:dyDescent="0.35">
      <c r="A267" s="26"/>
      <c r="B267" s="76"/>
      <c r="C267" s="59"/>
      <c r="D267" s="468"/>
      <c r="E267" s="469"/>
      <c r="F267" s="237" t="str">
        <f ca="1">IFERROR(OFFSET(INDEX(INDIRECT(VLOOKUP($C267,Lighting_Type_Exist_lu,2,0)),MATCH(Lighting!$D267,INDIRECT(VLOOKUP($C267,Lighting_Type_Exist_lu,2,0)),0),1),0,2),"")</f>
        <v/>
      </c>
      <c r="G267" s="61" t="s">
        <v>84</v>
      </c>
      <c r="H267" s="74"/>
      <c r="I267" s="238" t="str">
        <f>IF(J267="","",VLOOKUP(J267,SKU!E:M,9,0))</f>
        <v/>
      </c>
      <c r="J267" s="64"/>
      <c r="K267" s="260" t="str">
        <f>IF(J267="","",VLOOKUP(J267,SKU!E:M,2,0))</f>
        <v/>
      </c>
      <c r="L267" s="239" t="str">
        <f>IF(J267="","",VLOOKUP(J267,SKU!E:M,6,0))</f>
        <v/>
      </c>
      <c r="M267" s="135" t="s">
        <v>84</v>
      </c>
      <c r="N267" s="28">
        <f t="shared" si="85"/>
        <v>0</v>
      </c>
      <c r="O267" s="20">
        <f t="shared" si="86"/>
        <v>0</v>
      </c>
      <c r="P267" s="71">
        <f t="shared" ca="1" si="91"/>
        <v>0</v>
      </c>
      <c r="Q267" s="71">
        <f>IFERROR((($H267*$L267*$N267)-($H267*$L267*$O267))/1000,0)*(1-EXACT(M267,Lookups!$A$62))*(1-EXACT(M267,Lookups!$A$63))</f>
        <v>0</v>
      </c>
      <c r="R267" s="71">
        <f t="shared" ca="1" si="92"/>
        <v>0</v>
      </c>
      <c r="S267" s="71">
        <f t="shared" ca="1" si="93"/>
        <v>0</v>
      </c>
      <c r="T267" s="71">
        <f t="shared" si="94"/>
        <v>0</v>
      </c>
      <c r="U267" s="356">
        <f t="shared" ca="1" si="95"/>
        <v>0</v>
      </c>
      <c r="V267" s="356">
        <f t="shared" ca="1" si="96"/>
        <v>0</v>
      </c>
      <c r="W267" s="356">
        <f t="shared" si="97"/>
        <v>0</v>
      </c>
      <c r="X267" s="356">
        <f t="shared" si="98"/>
        <v>0</v>
      </c>
      <c r="Y267" s="72">
        <f>IF(AV267&gt;0,"NEEDED",IFERROR(IF('Project Summary'!$C$11="NH",(VLOOKUP(AH267,Lighting_All,6,0)+AO267),(VLOOKUP(AH267,Lighting_All,4,0)+AO267)),0)*H267)</f>
        <v>0</v>
      </c>
      <c r="Z267" s="261" t="str">
        <f t="shared" ca="1" si="99"/>
        <v/>
      </c>
      <c r="AA267" s="73">
        <f t="shared" ca="1" si="112"/>
        <v>0</v>
      </c>
      <c r="AC267" s="28" t="str">
        <f ca="1">IFERROR(OFFSET(INDEX(INDIRECT(VLOOKUP($C267,Lighting_Type_Exist_lu,2,0)),MATCH(Lighting!$D267,INDIRECT(VLOOKUP($C267,Lighting_Type_Exist_lu,2,0)),0),1),0,1),"")</f>
        <v/>
      </c>
      <c r="AD267" s="7" t="str">
        <f ca="1">IFERROR(OFFSET(INDEX(INDIRECT(VLOOKUP($C267,Lighting_Type_Exist_lu,2,0)),MATCH(Lighting!$D267,INDIRECT(VLOOKUP($C267,Lighting_Type_Exist_lu,2,0)),0),1),0,3),"")</f>
        <v/>
      </c>
      <c r="AE267" s="40" t="str">
        <f ca="1">IFERROR(OFFSET(INDEX(INDIRECT(VLOOKUP($C267,Lighting_Type_Exist_lu,2,0)),MATCH(Lighting!$D267,INDIRECT(VLOOKUP($C267,Lighting_Type_Exist_lu,2,0)),0),1),0,4),"")</f>
        <v/>
      </c>
      <c r="AF267" s="262">
        <f t="shared" ca="1" si="100"/>
        <v>0</v>
      </c>
      <c r="AH267" s="263" t="str">
        <f>IF(J267="","",VLOOKUP(J267,SKU!E:M,3,0))</f>
        <v/>
      </c>
      <c r="AI267" s="263">
        <f>_xlfn.IFNA(IF('Project Summary'!$C$11="NH",VLOOKUP(AH267,Lighting_All,5,0),VLOOKUP(AH267,Lighting_All,3,0)),"")</f>
        <v>0</v>
      </c>
      <c r="AJ267" s="264" t="str">
        <f t="shared" si="87"/>
        <v>NA</v>
      </c>
      <c r="AK267" s="265">
        <f>IFERROR(VLOOKUP(J267,SKU!E:L,7,),0)</f>
        <v>0</v>
      </c>
      <c r="AL267" s="92" t="str">
        <f>IFERROR(IF(J267="","",(VLOOKUP(AH267,Lookups!A:G,7,0)*H267)),"")</f>
        <v/>
      </c>
      <c r="AM267" s="92">
        <f t="shared" ca="1" si="101"/>
        <v>0</v>
      </c>
      <c r="AN267" s="92">
        <f t="shared" ca="1" si="102"/>
        <v>0</v>
      </c>
      <c r="AO267" s="92">
        <f>(1-EXACT(G267,M267))*IFERROR(IF('Project Summary'!$C$11="NH",VLOOKUP(M267,Lighting_All,6,0),VLOOKUP(M267,Lighting_All,4,0)),0)*(Q267&gt;0)*(1-EXACT(M267,Lookups!$A$62))*(1-EXACT(M267,Lookups!$A$63))</f>
        <v>0</v>
      </c>
      <c r="AP267" s="92">
        <f t="shared" si="88"/>
        <v>0</v>
      </c>
      <c r="AQ267" s="92" t="str">
        <f t="shared" ca="1" si="103"/>
        <v/>
      </c>
      <c r="AR267" s="92" t="str">
        <f ca="1">_xlfn.IFNA(VLOOKUP(AQ267,Recycling!$S$10:$T$35,2,0),"")</f>
        <v/>
      </c>
      <c r="AS267" s="266">
        <f t="shared" si="104"/>
        <v>0</v>
      </c>
      <c r="AT267" s="92">
        <f t="shared" si="105"/>
        <v>0</v>
      </c>
      <c r="AU267" s="92">
        <f>EXACT(G267,"None")*OR(EXACT(M267,Lookups!$A$62),EXACT(M267,Lookups!$A$63))</f>
        <v>0</v>
      </c>
      <c r="AV267" s="267">
        <f t="shared" si="106"/>
        <v>0</v>
      </c>
      <c r="AW267" s="267">
        <f>IFERROR(VLOOKUP(AH267,Lookups!A:B,2,0),0)</f>
        <v>0</v>
      </c>
      <c r="AX267" s="267">
        <f t="shared" si="107"/>
        <v>0</v>
      </c>
      <c r="AY267" s="92">
        <f t="shared" ca="1" si="108"/>
        <v>0</v>
      </c>
      <c r="AZ267" s="92">
        <f t="shared" si="89"/>
        <v>0</v>
      </c>
      <c r="BA267" s="92">
        <f t="shared" si="109"/>
        <v>0.504</v>
      </c>
      <c r="BB267" s="92">
        <f t="shared" si="110"/>
        <v>0.38900000000000001</v>
      </c>
      <c r="BC267" s="92">
        <v>0.13800000000000001</v>
      </c>
      <c r="BD267" s="92">
        <v>0.13400000000000001</v>
      </c>
      <c r="BE267" s="92">
        <f t="shared" si="90"/>
        <v>0</v>
      </c>
      <c r="BF267" s="92">
        <f t="shared" si="111"/>
        <v>0</v>
      </c>
    </row>
    <row r="268" spans="1:58" x14ac:dyDescent="0.35">
      <c r="A268" s="26"/>
      <c r="B268" s="76"/>
      <c r="C268" s="59"/>
      <c r="D268" s="468"/>
      <c r="E268" s="469"/>
      <c r="F268" s="237" t="str">
        <f ca="1">IFERROR(OFFSET(INDEX(INDIRECT(VLOOKUP($C268,Lighting_Type_Exist_lu,2,0)),MATCH(Lighting!$D268,INDIRECT(VLOOKUP($C268,Lighting_Type_Exist_lu,2,0)),0),1),0,2),"")</f>
        <v/>
      </c>
      <c r="G268" s="61" t="s">
        <v>84</v>
      </c>
      <c r="H268" s="74"/>
      <c r="I268" s="238" t="str">
        <f>IF(J268="","",VLOOKUP(J268,SKU!E:M,9,0))</f>
        <v/>
      </c>
      <c r="J268" s="64"/>
      <c r="K268" s="260" t="str">
        <f>IF(J268="","",VLOOKUP(J268,SKU!E:M,2,0))</f>
        <v/>
      </c>
      <c r="L268" s="239" t="str">
        <f>IF(J268="","",VLOOKUP(J268,SKU!E:M,6,0))</f>
        <v/>
      </c>
      <c r="M268" s="135" t="s">
        <v>84</v>
      </c>
      <c r="N268" s="28">
        <f t="shared" ref="N268:N331" si="113">IFERROR($N$9*VLOOKUP(G268,Sensor_Type_lu,3,0),$N$9)</f>
        <v>0</v>
      </c>
      <c r="O268" s="20">
        <f t="shared" ref="O268:O331" si="114">IFERROR($N$9*VLOOKUP(M268,Sensor_Type_lu,3,0),N268)</f>
        <v>0</v>
      </c>
      <c r="P268" s="71">
        <f t="shared" ca="1" si="91"/>
        <v>0</v>
      </c>
      <c r="Q268" s="71">
        <f>IFERROR((($H268*$L268*$N268)-($H268*$L268*$O268))/1000,0)*(1-EXACT(M268,Lookups!$A$62))*(1-EXACT(M268,Lookups!$A$63))</f>
        <v>0</v>
      </c>
      <c r="R268" s="71">
        <f t="shared" ca="1" si="92"/>
        <v>0</v>
      </c>
      <c r="S268" s="71">
        <f t="shared" ca="1" si="93"/>
        <v>0</v>
      </c>
      <c r="T268" s="71">
        <f t="shared" si="94"/>
        <v>0</v>
      </c>
      <c r="U268" s="356">
        <f t="shared" ca="1" si="95"/>
        <v>0</v>
      </c>
      <c r="V268" s="356">
        <f t="shared" ca="1" si="96"/>
        <v>0</v>
      </c>
      <c r="W268" s="356">
        <f t="shared" si="97"/>
        <v>0</v>
      </c>
      <c r="X268" s="356">
        <f t="shared" si="98"/>
        <v>0</v>
      </c>
      <c r="Y268" s="72">
        <f>IF(AV268&gt;0,"NEEDED",IFERROR(IF('Project Summary'!$C$11="NH",(VLOOKUP(AH268,Lighting_All,6,0)+AO268),(VLOOKUP(AH268,Lighting_All,4,0)+AO268)),0)*H268)</f>
        <v>0</v>
      </c>
      <c r="Z268" s="261" t="str">
        <f t="shared" ca="1" si="99"/>
        <v/>
      </c>
      <c r="AA268" s="73">
        <f t="shared" ca="1" si="112"/>
        <v>0</v>
      </c>
      <c r="AC268" s="28" t="str">
        <f ca="1">IFERROR(OFFSET(INDEX(INDIRECT(VLOOKUP($C268,Lighting_Type_Exist_lu,2,0)),MATCH(Lighting!$D268,INDIRECT(VLOOKUP($C268,Lighting_Type_Exist_lu,2,0)),0),1),0,1),"")</f>
        <v/>
      </c>
      <c r="AD268" s="7" t="str">
        <f ca="1">IFERROR(OFFSET(INDEX(INDIRECT(VLOOKUP($C268,Lighting_Type_Exist_lu,2,0)),MATCH(Lighting!$D268,INDIRECT(VLOOKUP($C268,Lighting_Type_Exist_lu,2,0)),0),1),0,3),"")</f>
        <v/>
      </c>
      <c r="AE268" s="40" t="str">
        <f ca="1">IFERROR(OFFSET(INDEX(INDIRECT(VLOOKUP($C268,Lighting_Type_Exist_lu,2,0)),MATCH(Lighting!$D268,INDIRECT(VLOOKUP($C268,Lighting_Type_Exist_lu,2,0)),0),1),0,4),"")</f>
        <v/>
      </c>
      <c r="AF268" s="262">
        <f t="shared" ca="1" si="100"/>
        <v>0</v>
      </c>
      <c r="AH268" s="263" t="str">
        <f>IF(J268="","",VLOOKUP(J268,SKU!E:M,3,0))</f>
        <v/>
      </c>
      <c r="AI268" s="263">
        <f>_xlfn.IFNA(IF('Project Summary'!$C$11="NH",VLOOKUP(AH268,Lighting_All,5,0),VLOOKUP(AH268,Lighting_All,3,0)),"")</f>
        <v>0</v>
      </c>
      <c r="AJ268" s="264" t="str">
        <f t="shared" ref="AJ268:AJ331" si="115">_xlfn.IFNA(VLOOKUP(M268,Sensor_Type_lu,2,0),"")</f>
        <v>NA</v>
      </c>
      <c r="AK268" s="265">
        <f>IFERROR(VLOOKUP(J268,SKU!E:L,7,),0)</f>
        <v>0</v>
      </c>
      <c r="AL268" s="92" t="str">
        <f>IFERROR(IF(J268="","",(VLOOKUP(AH268,Lookups!A:G,7,0)*H268)),"")</f>
        <v/>
      </c>
      <c r="AM268" s="92">
        <f t="shared" ca="1" si="101"/>
        <v>0</v>
      </c>
      <c r="AN268" s="92">
        <f t="shared" ca="1" si="102"/>
        <v>0</v>
      </c>
      <c r="AO268" s="92">
        <f>(1-EXACT(G268,M268))*IFERROR(IF('Project Summary'!$C$11="NH",VLOOKUP(M268,Lighting_All,6,0),VLOOKUP(M268,Lighting_All,4,0)),0)*(Q268&gt;0)*(1-EXACT(M268,Lookups!$A$62))*(1-EXACT(M268,Lookups!$A$63))</f>
        <v>0</v>
      </c>
      <c r="AP268" s="92">
        <f t="shared" ref="AP268:AP331" si="116">IFERROR(VLOOKUP(M268,Lighting_All,7,0),0)</f>
        <v>0</v>
      </c>
      <c r="AQ268" s="92" t="str">
        <f t="shared" ca="1" si="103"/>
        <v/>
      </c>
      <c r="AR268" s="92" t="str">
        <f ca="1">_xlfn.IFNA(VLOOKUP(AQ268,Recycling!$S$10:$T$35,2,0),"")</f>
        <v/>
      </c>
      <c r="AS268" s="266">
        <f t="shared" si="104"/>
        <v>0</v>
      </c>
      <c r="AT268" s="92">
        <f t="shared" si="105"/>
        <v>0</v>
      </c>
      <c r="AU268" s="92">
        <f>EXACT(G268,"None")*OR(EXACT(M268,Lookups!$A$62),EXACT(M268,Lookups!$A$63))</f>
        <v>0</v>
      </c>
      <c r="AV268" s="267">
        <f t="shared" si="106"/>
        <v>0</v>
      </c>
      <c r="AW268" s="267">
        <f>IFERROR(VLOOKUP(AH268,Lookups!A:B,2,0),0)</f>
        <v>0</v>
      </c>
      <c r="AX268" s="267">
        <f t="shared" si="107"/>
        <v>0</v>
      </c>
      <c r="AY268" s="92">
        <f t="shared" ca="1" si="108"/>
        <v>0</v>
      </c>
      <c r="AZ268" s="92">
        <f t="shared" ref="AZ268:AZ331" si="117">IFERROR(1-VLOOKUP(M268,Sensor_Type_lu,3,0),0)</f>
        <v>0</v>
      </c>
      <c r="BA268" s="92">
        <f t="shared" si="109"/>
        <v>0.504</v>
      </c>
      <c r="BB268" s="92">
        <f t="shared" si="110"/>
        <v>0.38900000000000001</v>
      </c>
      <c r="BC268" s="92">
        <v>0.13800000000000001</v>
      </c>
      <c r="BD268" s="92">
        <v>0.13400000000000001</v>
      </c>
      <c r="BE268" s="92">
        <f t="shared" ref="BE268:BE331" si="118">IFERROR(VLOOKUP(AH268,Lighting_All,8,0),"")</f>
        <v>0</v>
      </c>
      <c r="BF268" s="92">
        <f t="shared" si="111"/>
        <v>0</v>
      </c>
    </row>
    <row r="269" spans="1:58" x14ac:dyDescent="0.35">
      <c r="A269" s="26"/>
      <c r="B269" s="76"/>
      <c r="C269" s="59"/>
      <c r="D269" s="468"/>
      <c r="E269" s="469"/>
      <c r="F269" s="237" t="str">
        <f ca="1">IFERROR(OFFSET(INDEX(INDIRECT(VLOOKUP($C269,Lighting_Type_Exist_lu,2,0)),MATCH(Lighting!$D269,INDIRECT(VLOOKUP($C269,Lighting_Type_Exist_lu,2,0)),0),1),0,2),"")</f>
        <v/>
      </c>
      <c r="G269" s="61" t="s">
        <v>84</v>
      </c>
      <c r="H269" s="74"/>
      <c r="I269" s="238" t="str">
        <f>IF(J269="","",VLOOKUP(J269,SKU!E:M,9,0))</f>
        <v/>
      </c>
      <c r="J269" s="64"/>
      <c r="K269" s="260" t="str">
        <f>IF(J269="","",VLOOKUP(J269,SKU!E:M,2,0))</f>
        <v/>
      </c>
      <c r="L269" s="239" t="str">
        <f>IF(J269="","",VLOOKUP(J269,SKU!E:M,6,0))</f>
        <v/>
      </c>
      <c r="M269" s="135" t="s">
        <v>84</v>
      </c>
      <c r="N269" s="28">
        <f t="shared" si="113"/>
        <v>0</v>
      </c>
      <c r="O269" s="20">
        <f t="shared" si="114"/>
        <v>0</v>
      </c>
      <c r="P269" s="71">
        <f t="shared" ref="P269:P332" ca="1" si="119">IF(AV269&gt;0,"ERROR",IFERROR((($B269*$F269*$N269)-($H269*$L269*$N269))/1000,0))</f>
        <v>0</v>
      </c>
      <c r="Q269" s="71">
        <f>IFERROR((($H269*$L269*$N269)-($H269*$L269*$O269))/1000,0)*(1-EXACT(M269,Lookups!$A$62))*(1-EXACT(M269,Lookups!$A$63))</f>
        <v>0</v>
      </c>
      <c r="R269" s="71">
        <f t="shared" ref="R269:R332" ca="1" si="120">IF(AV269&gt;0,"CONTROLS",P269+Q269)</f>
        <v>0</v>
      </c>
      <c r="S269" s="71">
        <f t="shared" ref="S269:S332" ca="1" si="121">IFERROR(P269*BE269,"")</f>
        <v>0</v>
      </c>
      <c r="T269" s="71">
        <f t="shared" ref="T269:T332" si="122">IFERROR(Q269*BF269,0)</f>
        <v>0</v>
      </c>
      <c r="U269" s="356">
        <f t="shared" ref="U269:U332" ca="1" si="123">IFERROR(($B269*$F269-$H269*$L269)*BA269/1000,0)</f>
        <v>0</v>
      </c>
      <c r="V269" s="356">
        <f t="shared" ref="V269:V332" ca="1" si="124">IFERROR(($B269*$F269-$H269*$L269)*BB269/1000,0)</f>
        <v>0</v>
      </c>
      <c r="W269" s="356">
        <f t="shared" ref="W269:W332" si="125">IFERROR($H269*$L269*BC269/1000,0)</f>
        <v>0</v>
      </c>
      <c r="X269" s="356">
        <f t="shared" ref="X269:X332" si="126">IFERROR($H269*$L269*BD269*AZ269/1000,0)</f>
        <v>0</v>
      </c>
      <c r="Y269" s="72">
        <f>IF(AV269&gt;0,"NEEDED",IFERROR(IF('Project Summary'!$C$11="NH",(VLOOKUP(AH269,Lighting_All,6,0)+AO269),(VLOOKUP(AH269,Lighting_All,4,0)+AO269)),0)*H269)</f>
        <v>0</v>
      </c>
      <c r="Z269" s="261" t="str">
        <f t="shared" ref="Z269:Z332" ca="1" si="127">IFERROR((($B269*$F269)-($H269*$L269))/$H269,"")</f>
        <v/>
      </c>
      <c r="AA269" s="73">
        <f t="shared" ca="1" si="112"/>
        <v>0</v>
      </c>
      <c r="AC269" s="28" t="str">
        <f ca="1">IFERROR(OFFSET(INDEX(INDIRECT(VLOOKUP($C269,Lighting_Type_Exist_lu,2,0)),MATCH(Lighting!$D269,INDIRECT(VLOOKUP($C269,Lighting_Type_Exist_lu,2,0)),0),1),0,1),"")</f>
        <v/>
      </c>
      <c r="AD269" s="7" t="str">
        <f ca="1">IFERROR(OFFSET(INDEX(INDIRECT(VLOOKUP($C269,Lighting_Type_Exist_lu,2,0)),MATCH(Lighting!$D269,INDIRECT(VLOOKUP($C269,Lighting_Type_Exist_lu,2,0)),0),1),0,3),"")</f>
        <v/>
      </c>
      <c r="AE269" s="40" t="str">
        <f ca="1">IFERROR(OFFSET(INDEX(INDIRECT(VLOOKUP($C269,Lighting_Type_Exist_lu,2,0)),MATCH(Lighting!$D269,INDIRECT(VLOOKUP($C269,Lighting_Type_Exist_lu,2,0)),0),1),0,4),"")</f>
        <v/>
      </c>
      <c r="AF269" s="262">
        <f t="shared" ref="AF269:AF332" ca="1" si="128">IFERROR((LEFT(AC269,2)/1)*B269,0)</f>
        <v>0</v>
      </c>
      <c r="AH269" s="263" t="str">
        <f>IF(J269="","",VLOOKUP(J269,SKU!E:M,3,0))</f>
        <v/>
      </c>
      <c r="AI269" s="263">
        <f>_xlfn.IFNA(IF('Project Summary'!$C$11="NH",VLOOKUP(AH269,Lighting_All,5,0),VLOOKUP(AH269,Lighting_All,3,0)),"")</f>
        <v>0</v>
      </c>
      <c r="AJ269" s="264" t="str">
        <f t="shared" si="115"/>
        <v>NA</v>
      </c>
      <c r="AK269" s="265">
        <f>IFERROR(VLOOKUP(J269,SKU!E:L,7,),0)</f>
        <v>0</v>
      </c>
      <c r="AL269" s="92" t="str">
        <f>IFERROR(IF(J269="","",(VLOOKUP(AH269,Lookups!A:G,7,0)*H269)),"")</f>
        <v/>
      </c>
      <c r="AM269" s="92">
        <f t="shared" ref="AM269:AM332" ca="1" si="129">IFERROR(Z269*H269,0)</f>
        <v>0</v>
      </c>
      <c r="AN269" s="92">
        <f t="shared" ref="AN269:AN332" ca="1" si="130">IFERROR(((B269*F269)-(H269*L269))-AL269,0)</f>
        <v>0</v>
      </c>
      <c r="AO269" s="92">
        <f>(1-EXACT(G269,M269))*IFERROR(IF('Project Summary'!$C$11="NH",VLOOKUP(M269,Lighting_All,6,0),VLOOKUP(M269,Lighting_All,4,0)),0)*(Q269&gt;0)*(1-EXACT(M269,Lookups!$A$62))*(1-EXACT(M269,Lookups!$A$63))</f>
        <v>0</v>
      </c>
      <c r="AP269" s="92">
        <f t="shared" si="116"/>
        <v>0</v>
      </c>
      <c r="AQ269" s="92" t="str">
        <f t="shared" ref="AQ269:AQ332" ca="1" si="131">RIGHT(AC269,3)</f>
        <v/>
      </c>
      <c r="AR269" s="92" t="str">
        <f ca="1">_xlfn.IFNA(VLOOKUP(AQ269,Recycling!$S$10:$T$35,2,0),"")</f>
        <v/>
      </c>
      <c r="AS269" s="266">
        <f t="shared" ref="AS269:AS332" si="132">B269-AT269</f>
        <v>0</v>
      </c>
      <c r="AT269" s="92">
        <f t="shared" ref="AT269:AT332" si="133">IFERROR(IF(I269="Linear",IF($AL269/H269=10,H269,0),0),0)</f>
        <v>0</v>
      </c>
      <c r="AU269" s="92">
        <f>EXACT(G269,"None")*OR(EXACT(M269,Lookups!$A$62),EXACT(M269,Lookups!$A$63))</f>
        <v>0</v>
      </c>
      <c r="AV269" s="267">
        <f t="shared" ref="AV269:AV332" si="134">EXACT(G269,"")+AND(EXACT(M269,""))</f>
        <v>0</v>
      </c>
      <c r="AW269" s="267">
        <f>IFERROR(VLOOKUP(AH269,Lookups!A:B,2,0),0)</f>
        <v>0</v>
      </c>
      <c r="AX269" s="267">
        <f t="shared" ref="AX269:AX332" si="135">IFERROR(((AW269*H269*$N$9)/1000),0)</f>
        <v>0</v>
      </c>
      <c r="AY269" s="92">
        <f t="shared" ref="AY269:AY332" ca="1" si="136">IF(AN269&lt;0,1,0)</f>
        <v>0</v>
      </c>
      <c r="AZ269" s="92">
        <f t="shared" si="117"/>
        <v>0</v>
      </c>
      <c r="BA269" s="92">
        <f t="shared" ref="BA269:BA332" si="137">IF(I269="Outdoor",0,0.504)</f>
        <v>0.504</v>
      </c>
      <c r="BB269" s="92">
        <f t="shared" ref="BB269:BB332" si="138">IF(I269="Outdoor",1,0.389)</f>
        <v>0.38900000000000001</v>
      </c>
      <c r="BC269" s="92">
        <v>0.13800000000000001</v>
      </c>
      <c r="BD269" s="92">
        <v>0.13400000000000001</v>
      </c>
      <c r="BE269" s="92">
        <f t="shared" si="118"/>
        <v>0</v>
      </c>
      <c r="BF269" s="92">
        <f t="shared" ref="BF269:BF332" si="139">IF(M269="None",0,9)</f>
        <v>0</v>
      </c>
    </row>
    <row r="270" spans="1:58" x14ac:dyDescent="0.35">
      <c r="A270" s="26"/>
      <c r="B270" s="76"/>
      <c r="C270" s="59"/>
      <c r="D270" s="468"/>
      <c r="E270" s="469"/>
      <c r="F270" s="237" t="str">
        <f ca="1">IFERROR(OFFSET(INDEX(INDIRECT(VLOOKUP($C270,Lighting_Type_Exist_lu,2,0)),MATCH(Lighting!$D270,INDIRECT(VLOOKUP($C270,Lighting_Type_Exist_lu,2,0)),0),1),0,2),"")</f>
        <v/>
      </c>
      <c r="G270" s="61" t="s">
        <v>84</v>
      </c>
      <c r="H270" s="74"/>
      <c r="I270" s="238" t="str">
        <f>IF(J270="","",VLOOKUP(J270,SKU!E:M,9,0))</f>
        <v/>
      </c>
      <c r="J270" s="64"/>
      <c r="K270" s="260" t="str">
        <f>IF(J270="","",VLOOKUP(J270,SKU!E:M,2,0))</f>
        <v/>
      </c>
      <c r="L270" s="239" t="str">
        <f>IF(J270="","",VLOOKUP(J270,SKU!E:M,6,0))</f>
        <v/>
      </c>
      <c r="M270" s="135" t="s">
        <v>84</v>
      </c>
      <c r="N270" s="28">
        <f t="shared" si="113"/>
        <v>0</v>
      </c>
      <c r="O270" s="20">
        <f t="shared" si="114"/>
        <v>0</v>
      </c>
      <c r="P270" s="71">
        <f t="shared" ca="1" si="119"/>
        <v>0</v>
      </c>
      <c r="Q270" s="71">
        <f>IFERROR((($H270*$L270*$N270)-($H270*$L270*$O270))/1000,0)*(1-EXACT(M270,Lookups!$A$62))*(1-EXACT(M270,Lookups!$A$63))</f>
        <v>0</v>
      </c>
      <c r="R270" s="71">
        <f t="shared" ca="1" si="120"/>
        <v>0</v>
      </c>
      <c r="S270" s="71">
        <f t="shared" ca="1" si="121"/>
        <v>0</v>
      </c>
      <c r="T270" s="71">
        <f t="shared" si="122"/>
        <v>0</v>
      </c>
      <c r="U270" s="356">
        <f t="shared" ca="1" si="123"/>
        <v>0</v>
      </c>
      <c r="V270" s="356">
        <f t="shared" ca="1" si="124"/>
        <v>0</v>
      </c>
      <c r="W270" s="356">
        <f t="shared" si="125"/>
        <v>0</v>
      </c>
      <c r="X270" s="356">
        <f t="shared" si="126"/>
        <v>0</v>
      </c>
      <c r="Y270" s="72">
        <f>IF(AV270&gt;0,"NEEDED",IFERROR(IF('Project Summary'!$C$11="NH",(VLOOKUP(AH270,Lighting_All,6,0)+AO270),(VLOOKUP(AH270,Lighting_All,4,0)+AO270)),0)*H270)</f>
        <v>0</v>
      </c>
      <c r="Z270" s="261" t="str">
        <f t="shared" ca="1" si="127"/>
        <v/>
      </c>
      <c r="AA270" s="73">
        <f t="shared" ca="1" si="112"/>
        <v>0</v>
      </c>
      <c r="AC270" s="28" t="str">
        <f ca="1">IFERROR(OFFSET(INDEX(INDIRECT(VLOOKUP($C270,Lighting_Type_Exist_lu,2,0)),MATCH(Lighting!$D270,INDIRECT(VLOOKUP($C270,Lighting_Type_Exist_lu,2,0)),0),1),0,1),"")</f>
        <v/>
      </c>
      <c r="AD270" s="7" t="str">
        <f ca="1">IFERROR(OFFSET(INDEX(INDIRECT(VLOOKUP($C270,Lighting_Type_Exist_lu,2,0)),MATCH(Lighting!$D270,INDIRECT(VLOOKUP($C270,Lighting_Type_Exist_lu,2,0)),0),1),0,3),"")</f>
        <v/>
      </c>
      <c r="AE270" s="40" t="str">
        <f ca="1">IFERROR(OFFSET(INDEX(INDIRECT(VLOOKUP($C270,Lighting_Type_Exist_lu,2,0)),MATCH(Lighting!$D270,INDIRECT(VLOOKUP($C270,Lighting_Type_Exist_lu,2,0)),0),1),0,4),"")</f>
        <v/>
      </c>
      <c r="AF270" s="262">
        <f t="shared" ca="1" si="128"/>
        <v>0</v>
      </c>
      <c r="AH270" s="263" t="str">
        <f>IF(J270="","",VLOOKUP(J270,SKU!E:M,3,0))</f>
        <v/>
      </c>
      <c r="AI270" s="263">
        <f>_xlfn.IFNA(IF('Project Summary'!$C$11="NH",VLOOKUP(AH270,Lighting_All,5,0),VLOOKUP(AH270,Lighting_All,3,0)),"")</f>
        <v>0</v>
      </c>
      <c r="AJ270" s="264" t="str">
        <f t="shared" si="115"/>
        <v>NA</v>
      </c>
      <c r="AK270" s="265">
        <f>IFERROR(VLOOKUP(J270,SKU!E:L,7,),0)</f>
        <v>0</v>
      </c>
      <c r="AL270" s="92" t="str">
        <f>IFERROR(IF(J270="","",(VLOOKUP(AH270,Lookups!A:G,7,0)*H270)),"")</f>
        <v/>
      </c>
      <c r="AM270" s="92">
        <f t="shared" ca="1" si="129"/>
        <v>0</v>
      </c>
      <c r="AN270" s="92">
        <f t="shared" ca="1" si="130"/>
        <v>0</v>
      </c>
      <c r="AO270" s="92">
        <f>(1-EXACT(G270,M270))*IFERROR(IF('Project Summary'!$C$11="NH",VLOOKUP(M270,Lighting_All,6,0),VLOOKUP(M270,Lighting_All,4,0)),0)*(Q270&gt;0)*(1-EXACT(M270,Lookups!$A$62))*(1-EXACT(M270,Lookups!$A$63))</f>
        <v>0</v>
      </c>
      <c r="AP270" s="92">
        <f t="shared" si="116"/>
        <v>0</v>
      </c>
      <c r="AQ270" s="92" t="str">
        <f t="shared" ca="1" si="131"/>
        <v/>
      </c>
      <c r="AR270" s="92" t="str">
        <f ca="1">_xlfn.IFNA(VLOOKUP(AQ270,Recycling!$S$10:$T$35,2,0),"")</f>
        <v/>
      </c>
      <c r="AS270" s="266">
        <f t="shared" si="132"/>
        <v>0</v>
      </c>
      <c r="AT270" s="92">
        <f t="shared" si="133"/>
        <v>0</v>
      </c>
      <c r="AU270" s="92">
        <f>EXACT(G270,"None")*OR(EXACT(M270,Lookups!$A$62),EXACT(M270,Lookups!$A$63))</f>
        <v>0</v>
      </c>
      <c r="AV270" s="267">
        <f t="shared" si="134"/>
        <v>0</v>
      </c>
      <c r="AW270" s="267">
        <f>IFERROR(VLOOKUP(AH270,Lookups!A:B,2,0),0)</f>
        <v>0</v>
      </c>
      <c r="AX270" s="267">
        <f t="shared" si="135"/>
        <v>0</v>
      </c>
      <c r="AY270" s="92">
        <f t="shared" ca="1" si="136"/>
        <v>0</v>
      </c>
      <c r="AZ270" s="92">
        <f t="shared" si="117"/>
        <v>0</v>
      </c>
      <c r="BA270" s="92">
        <f t="shared" si="137"/>
        <v>0.504</v>
      </c>
      <c r="BB270" s="92">
        <f t="shared" si="138"/>
        <v>0.38900000000000001</v>
      </c>
      <c r="BC270" s="92">
        <v>0.13800000000000001</v>
      </c>
      <c r="BD270" s="92">
        <v>0.13400000000000001</v>
      </c>
      <c r="BE270" s="92">
        <f t="shared" si="118"/>
        <v>0</v>
      </c>
      <c r="BF270" s="92">
        <f t="shared" si="139"/>
        <v>0</v>
      </c>
    </row>
    <row r="271" spans="1:58" x14ac:dyDescent="0.35">
      <c r="A271" s="26"/>
      <c r="B271" s="76"/>
      <c r="C271" s="59"/>
      <c r="D271" s="468"/>
      <c r="E271" s="469"/>
      <c r="F271" s="237" t="str">
        <f ca="1">IFERROR(OFFSET(INDEX(INDIRECT(VLOOKUP($C271,Lighting_Type_Exist_lu,2,0)),MATCH(Lighting!$D271,INDIRECT(VLOOKUP($C271,Lighting_Type_Exist_lu,2,0)),0),1),0,2),"")</f>
        <v/>
      </c>
      <c r="G271" s="61" t="s">
        <v>84</v>
      </c>
      <c r="H271" s="74"/>
      <c r="I271" s="238" t="str">
        <f>IF(J271="","",VLOOKUP(J271,SKU!E:M,9,0))</f>
        <v/>
      </c>
      <c r="J271" s="64"/>
      <c r="K271" s="260" t="str">
        <f>IF(J271="","",VLOOKUP(J271,SKU!E:M,2,0))</f>
        <v/>
      </c>
      <c r="L271" s="239" t="str">
        <f>IF(J271="","",VLOOKUP(J271,SKU!E:M,6,0))</f>
        <v/>
      </c>
      <c r="M271" s="135" t="s">
        <v>84</v>
      </c>
      <c r="N271" s="28">
        <f t="shared" si="113"/>
        <v>0</v>
      </c>
      <c r="O271" s="20">
        <f t="shared" si="114"/>
        <v>0</v>
      </c>
      <c r="P271" s="71">
        <f t="shared" ca="1" si="119"/>
        <v>0</v>
      </c>
      <c r="Q271" s="71">
        <f>IFERROR((($H271*$L271*$N271)-($H271*$L271*$O271))/1000,0)*(1-EXACT(M271,Lookups!$A$62))*(1-EXACT(M271,Lookups!$A$63))</f>
        <v>0</v>
      </c>
      <c r="R271" s="71">
        <f t="shared" ca="1" si="120"/>
        <v>0</v>
      </c>
      <c r="S271" s="71">
        <f t="shared" ca="1" si="121"/>
        <v>0</v>
      </c>
      <c r="T271" s="71">
        <f t="shared" si="122"/>
        <v>0</v>
      </c>
      <c r="U271" s="356">
        <f t="shared" ca="1" si="123"/>
        <v>0</v>
      </c>
      <c r="V271" s="356">
        <f t="shared" ca="1" si="124"/>
        <v>0</v>
      </c>
      <c r="W271" s="356">
        <f t="shared" si="125"/>
        <v>0</v>
      </c>
      <c r="X271" s="356">
        <f t="shared" si="126"/>
        <v>0</v>
      </c>
      <c r="Y271" s="72">
        <f>IF(AV271&gt;0,"NEEDED",IFERROR(IF('Project Summary'!$C$11="NH",(VLOOKUP(AH271,Lighting_All,6,0)+AO271),(VLOOKUP(AH271,Lighting_All,4,0)+AO271)),0)*H271)</f>
        <v>0</v>
      </c>
      <c r="Z271" s="261" t="str">
        <f t="shared" ca="1" si="127"/>
        <v/>
      </c>
      <c r="AA271" s="73">
        <f t="shared" ca="1" si="112"/>
        <v>0</v>
      </c>
      <c r="AC271" s="28" t="str">
        <f ca="1">IFERROR(OFFSET(INDEX(INDIRECT(VLOOKUP($C271,Lighting_Type_Exist_lu,2,0)),MATCH(Lighting!$D271,INDIRECT(VLOOKUP($C271,Lighting_Type_Exist_lu,2,0)),0),1),0,1),"")</f>
        <v/>
      </c>
      <c r="AD271" s="7" t="str">
        <f ca="1">IFERROR(OFFSET(INDEX(INDIRECT(VLOOKUP($C271,Lighting_Type_Exist_lu,2,0)),MATCH(Lighting!$D271,INDIRECT(VLOOKUP($C271,Lighting_Type_Exist_lu,2,0)),0),1),0,3),"")</f>
        <v/>
      </c>
      <c r="AE271" s="40" t="str">
        <f ca="1">IFERROR(OFFSET(INDEX(INDIRECT(VLOOKUP($C271,Lighting_Type_Exist_lu,2,0)),MATCH(Lighting!$D271,INDIRECT(VLOOKUP($C271,Lighting_Type_Exist_lu,2,0)),0),1),0,4),"")</f>
        <v/>
      </c>
      <c r="AF271" s="262">
        <f t="shared" ca="1" si="128"/>
        <v>0</v>
      </c>
      <c r="AH271" s="263" t="str">
        <f>IF(J271="","",VLOOKUP(J271,SKU!E:M,3,0))</f>
        <v/>
      </c>
      <c r="AI271" s="263">
        <f>_xlfn.IFNA(IF('Project Summary'!$C$11="NH",VLOOKUP(AH271,Lighting_All,5,0),VLOOKUP(AH271,Lighting_All,3,0)),"")</f>
        <v>0</v>
      </c>
      <c r="AJ271" s="264" t="str">
        <f t="shared" si="115"/>
        <v>NA</v>
      </c>
      <c r="AK271" s="265">
        <f>IFERROR(VLOOKUP(J271,SKU!E:L,7,),0)</f>
        <v>0</v>
      </c>
      <c r="AL271" s="92" t="str">
        <f>IFERROR(IF(J271="","",(VLOOKUP(AH271,Lookups!A:G,7,0)*H271)),"")</f>
        <v/>
      </c>
      <c r="AM271" s="92">
        <f t="shared" ca="1" si="129"/>
        <v>0</v>
      </c>
      <c r="AN271" s="92">
        <f t="shared" ca="1" si="130"/>
        <v>0</v>
      </c>
      <c r="AO271" s="92">
        <f>(1-EXACT(G271,M271))*IFERROR(IF('Project Summary'!$C$11="NH",VLOOKUP(M271,Lighting_All,6,0),VLOOKUP(M271,Lighting_All,4,0)),0)*(Q271&gt;0)*(1-EXACT(M271,Lookups!$A$62))*(1-EXACT(M271,Lookups!$A$63))</f>
        <v>0</v>
      </c>
      <c r="AP271" s="92">
        <f t="shared" si="116"/>
        <v>0</v>
      </c>
      <c r="AQ271" s="92" t="str">
        <f t="shared" ca="1" si="131"/>
        <v/>
      </c>
      <c r="AR271" s="92" t="str">
        <f ca="1">_xlfn.IFNA(VLOOKUP(AQ271,Recycling!$S$10:$T$35,2,0),"")</f>
        <v/>
      </c>
      <c r="AS271" s="266">
        <f t="shared" si="132"/>
        <v>0</v>
      </c>
      <c r="AT271" s="92">
        <f t="shared" si="133"/>
        <v>0</v>
      </c>
      <c r="AU271" s="92">
        <f>EXACT(G271,"None")*OR(EXACT(M271,Lookups!$A$62),EXACT(M271,Lookups!$A$63))</f>
        <v>0</v>
      </c>
      <c r="AV271" s="267">
        <f t="shared" si="134"/>
        <v>0</v>
      </c>
      <c r="AW271" s="267">
        <f>IFERROR(VLOOKUP(AH271,Lookups!A:B,2,0),0)</f>
        <v>0</v>
      </c>
      <c r="AX271" s="267">
        <f t="shared" si="135"/>
        <v>0</v>
      </c>
      <c r="AY271" s="92">
        <f t="shared" ca="1" si="136"/>
        <v>0</v>
      </c>
      <c r="AZ271" s="92">
        <f t="shared" si="117"/>
        <v>0</v>
      </c>
      <c r="BA271" s="92">
        <f t="shared" si="137"/>
        <v>0.504</v>
      </c>
      <c r="BB271" s="92">
        <f t="shared" si="138"/>
        <v>0.38900000000000001</v>
      </c>
      <c r="BC271" s="92">
        <v>0.13800000000000001</v>
      </c>
      <c r="BD271" s="92">
        <v>0.13400000000000001</v>
      </c>
      <c r="BE271" s="92">
        <f t="shared" si="118"/>
        <v>0</v>
      </c>
      <c r="BF271" s="92">
        <f t="shared" si="139"/>
        <v>0</v>
      </c>
    </row>
    <row r="272" spans="1:58" x14ac:dyDescent="0.35">
      <c r="A272" s="26"/>
      <c r="B272" s="76"/>
      <c r="C272" s="59"/>
      <c r="D272" s="468"/>
      <c r="E272" s="469"/>
      <c r="F272" s="237" t="str">
        <f ca="1">IFERROR(OFFSET(INDEX(INDIRECT(VLOOKUP($C272,Lighting_Type_Exist_lu,2,0)),MATCH(Lighting!$D272,INDIRECT(VLOOKUP($C272,Lighting_Type_Exist_lu,2,0)),0),1),0,2),"")</f>
        <v/>
      </c>
      <c r="G272" s="61" t="s">
        <v>84</v>
      </c>
      <c r="H272" s="74"/>
      <c r="I272" s="238" t="str">
        <f>IF(J272="","",VLOOKUP(J272,SKU!E:M,9,0))</f>
        <v/>
      </c>
      <c r="J272" s="64"/>
      <c r="K272" s="260" t="str">
        <f>IF(J272="","",VLOOKUP(J272,SKU!E:M,2,0))</f>
        <v/>
      </c>
      <c r="L272" s="239" t="str">
        <f>IF(J272="","",VLOOKUP(J272,SKU!E:M,6,0))</f>
        <v/>
      </c>
      <c r="M272" s="135" t="s">
        <v>84</v>
      </c>
      <c r="N272" s="28">
        <f t="shared" si="113"/>
        <v>0</v>
      </c>
      <c r="O272" s="20">
        <f t="shared" si="114"/>
        <v>0</v>
      </c>
      <c r="P272" s="71">
        <f t="shared" ca="1" si="119"/>
        <v>0</v>
      </c>
      <c r="Q272" s="71">
        <f>IFERROR((($H272*$L272*$N272)-($H272*$L272*$O272))/1000,0)*(1-EXACT(M272,Lookups!$A$62))*(1-EXACT(M272,Lookups!$A$63))</f>
        <v>0</v>
      </c>
      <c r="R272" s="71">
        <f t="shared" ca="1" si="120"/>
        <v>0</v>
      </c>
      <c r="S272" s="71">
        <f t="shared" ca="1" si="121"/>
        <v>0</v>
      </c>
      <c r="T272" s="71">
        <f t="shared" si="122"/>
        <v>0</v>
      </c>
      <c r="U272" s="356">
        <f t="shared" ca="1" si="123"/>
        <v>0</v>
      </c>
      <c r="V272" s="356">
        <f t="shared" ca="1" si="124"/>
        <v>0</v>
      </c>
      <c r="W272" s="356">
        <f t="shared" si="125"/>
        <v>0</v>
      </c>
      <c r="X272" s="356">
        <f t="shared" si="126"/>
        <v>0</v>
      </c>
      <c r="Y272" s="72">
        <f>IF(AV272&gt;0,"NEEDED",IFERROR(IF('Project Summary'!$C$11="NH",(VLOOKUP(AH272,Lighting_All,6,0)+AO272),(VLOOKUP(AH272,Lighting_All,4,0)+AO272)),0)*H272)</f>
        <v>0</v>
      </c>
      <c r="Z272" s="261" t="str">
        <f t="shared" ca="1" si="127"/>
        <v/>
      </c>
      <c r="AA272" s="73">
        <f t="shared" ca="1" si="112"/>
        <v>0</v>
      </c>
      <c r="AC272" s="28" t="str">
        <f ca="1">IFERROR(OFFSET(INDEX(INDIRECT(VLOOKUP($C272,Lighting_Type_Exist_lu,2,0)),MATCH(Lighting!$D272,INDIRECT(VLOOKUP($C272,Lighting_Type_Exist_lu,2,0)),0),1),0,1),"")</f>
        <v/>
      </c>
      <c r="AD272" s="7" t="str">
        <f ca="1">IFERROR(OFFSET(INDEX(INDIRECT(VLOOKUP($C272,Lighting_Type_Exist_lu,2,0)),MATCH(Lighting!$D272,INDIRECT(VLOOKUP($C272,Lighting_Type_Exist_lu,2,0)),0),1),0,3),"")</f>
        <v/>
      </c>
      <c r="AE272" s="40" t="str">
        <f ca="1">IFERROR(OFFSET(INDEX(INDIRECT(VLOOKUP($C272,Lighting_Type_Exist_lu,2,0)),MATCH(Lighting!$D272,INDIRECT(VLOOKUP($C272,Lighting_Type_Exist_lu,2,0)),0),1),0,4),"")</f>
        <v/>
      </c>
      <c r="AF272" s="262">
        <f t="shared" ca="1" si="128"/>
        <v>0</v>
      </c>
      <c r="AH272" s="263" t="str">
        <f>IF(J272="","",VLOOKUP(J272,SKU!E:M,3,0))</f>
        <v/>
      </c>
      <c r="AI272" s="263">
        <f>_xlfn.IFNA(IF('Project Summary'!$C$11="NH",VLOOKUP(AH272,Lighting_All,5,0),VLOOKUP(AH272,Lighting_All,3,0)),"")</f>
        <v>0</v>
      </c>
      <c r="AJ272" s="264" t="str">
        <f t="shared" si="115"/>
        <v>NA</v>
      </c>
      <c r="AK272" s="265">
        <f>IFERROR(VLOOKUP(J272,SKU!E:L,7,),0)</f>
        <v>0</v>
      </c>
      <c r="AL272" s="92" t="str">
        <f>IFERROR(IF(J272="","",(VLOOKUP(AH272,Lookups!A:G,7,0)*H272)),"")</f>
        <v/>
      </c>
      <c r="AM272" s="92">
        <f t="shared" ca="1" si="129"/>
        <v>0</v>
      </c>
      <c r="AN272" s="92">
        <f t="shared" ca="1" si="130"/>
        <v>0</v>
      </c>
      <c r="AO272" s="92">
        <f>(1-EXACT(G272,M272))*IFERROR(IF('Project Summary'!$C$11="NH",VLOOKUP(M272,Lighting_All,6,0),VLOOKUP(M272,Lighting_All,4,0)),0)*(Q272&gt;0)*(1-EXACT(M272,Lookups!$A$62))*(1-EXACT(M272,Lookups!$A$63))</f>
        <v>0</v>
      </c>
      <c r="AP272" s="92">
        <f t="shared" si="116"/>
        <v>0</v>
      </c>
      <c r="AQ272" s="92" t="str">
        <f t="shared" ca="1" si="131"/>
        <v/>
      </c>
      <c r="AR272" s="92" t="str">
        <f ca="1">_xlfn.IFNA(VLOOKUP(AQ272,Recycling!$S$10:$T$35,2,0),"")</f>
        <v/>
      </c>
      <c r="AS272" s="266">
        <f t="shared" si="132"/>
        <v>0</v>
      </c>
      <c r="AT272" s="92">
        <f t="shared" si="133"/>
        <v>0</v>
      </c>
      <c r="AU272" s="92">
        <f>EXACT(G272,"None")*OR(EXACT(M272,Lookups!$A$62),EXACT(M272,Lookups!$A$63))</f>
        <v>0</v>
      </c>
      <c r="AV272" s="267">
        <f t="shared" si="134"/>
        <v>0</v>
      </c>
      <c r="AW272" s="267">
        <f>IFERROR(VLOOKUP(AH272,Lookups!A:B,2,0),0)</f>
        <v>0</v>
      </c>
      <c r="AX272" s="267">
        <f t="shared" si="135"/>
        <v>0</v>
      </c>
      <c r="AY272" s="92">
        <f t="shared" ca="1" si="136"/>
        <v>0</v>
      </c>
      <c r="AZ272" s="92">
        <f t="shared" si="117"/>
        <v>0</v>
      </c>
      <c r="BA272" s="92">
        <f t="shared" si="137"/>
        <v>0.504</v>
      </c>
      <c r="BB272" s="92">
        <f t="shared" si="138"/>
        <v>0.38900000000000001</v>
      </c>
      <c r="BC272" s="92">
        <v>0.13800000000000001</v>
      </c>
      <c r="BD272" s="92">
        <v>0.13400000000000001</v>
      </c>
      <c r="BE272" s="92">
        <f t="shared" si="118"/>
        <v>0</v>
      </c>
      <c r="BF272" s="92">
        <f t="shared" si="139"/>
        <v>0</v>
      </c>
    </row>
    <row r="273" spans="1:58" x14ac:dyDescent="0.35">
      <c r="A273" s="26"/>
      <c r="B273" s="76"/>
      <c r="C273" s="59"/>
      <c r="D273" s="468"/>
      <c r="E273" s="469"/>
      <c r="F273" s="237" t="str">
        <f ca="1">IFERROR(OFFSET(INDEX(INDIRECT(VLOOKUP($C273,Lighting_Type_Exist_lu,2,0)),MATCH(Lighting!$D273,INDIRECT(VLOOKUP($C273,Lighting_Type_Exist_lu,2,0)),0),1),0,2),"")</f>
        <v/>
      </c>
      <c r="G273" s="61" t="s">
        <v>84</v>
      </c>
      <c r="H273" s="74"/>
      <c r="I273" s="238" t="str">
        <f>IF(J273="","",VLOOKUP(J273,SKU!E:M,9,0))</f>
        <v/>
      </c>
      <c r="J273" s="64"/>
      <c r="K273" s="260" t="str">
        <f>IF(J273="","",VLOOKUP(J273,SKU!E:M,2,0))</f>
        <v/>
      </c>
      <c r="L273" s="239" t="str">
        <f>IF(J273="","",VLOOKUP(J273,SKU!E:M,6,0))</f>
        <v/>
      </c>
      <c r="M273" s="135" t="s">
        <v>84</v>
      </c>
      <c r="N273" s="28">
        <f t="shared" si="113"/>
        <v>0</v>
      </c>
      <c r="O273" s="20">
        <f t="shared" si="114"/>
        <v>0</v>
      </c>
      <c r="P273" s="71">
        <f t="shared" ca="1" si="119"/>
        <v>0</v>
      </c>
      <c r="Q273" s="71">
        <f>IFERROR((($H273*$L273*$N273)-($H273*$L273*$O273))/1000,0)*(1-EXACT(M273,Lookups!$A$62))*(1-EXACT(M273,Lookups!$A$63))</f>
        <v>0</v>
      </c>
      <c r="R273" s="71">
        <f t="shared" ca="1" si="120"/>
        <v>0</v>
      </c>
      <c r="S273" s="71">
        <f t="shared" ca="1" si="121"/>
        <v>0</v>
      </c>
      <c r="T273" s="71">
        <f t="shared" si="122"/>
        <v>0</v>
      </c>
      <c r="U273" s="356">
        <f t="shared" ca="1" si="123"/>
        <v>0</v>
      </c>
      <c r="V273" s="356">
        <f t="shared" ca="1" si="124"/>
        <v>0</v>
      </c>
      <c r="W273" s="356">
        <f t="shared" si="125"/>
        <v>0</v>
      </c>
      <c r="X273" s="356">
        <f t="shared" si="126"/>
        <v>0</v>
      </c>
      <c r="Y273" s="72">
        <f>IF(AV273&gt;0,"NEEDED",IFERROR(IF('Project Summary'!$C$11="NH",(VLOOKUP(AH273,Lighting_All,6,0)+AO273),(VLOOKUP(AH273,Lighting_All,4,0)+AO273)),0)*H273)</f>
        <v>0</v>
      </c>
      <c r="Z273" s="261" t="str">
        <f t="shared" ca="1" si="127"/>
        <v/>
      </c>
      <c r="AA273" s="73">
        <f t="shared" ca="1" si="112"/>
        <v>0</v>
      </c>
      <c r="AC273" s="28" t="str">
        <f ca="1">IFERROR(OFFSET(INDEX(INDIRECT(VLOOKUP($C273,Lighting_Type_Exist_lu,2,0)),MATCH(Lighting!$D273,INDIRECT(VLOOKUP($C273,Lighting_Type_Exist_lu,2,0)),0),1),0,1),"")</f>
        <v/>
      </c>
      <c r="AD273" s="7" t="str">
        <f ca="1">IFERROR(OFFSET(INDEX(INDIRECT(VLOOKUP($C273,Lighting_Type_Exist_lu,2,0)),MATCH(Lighting!$D273,INDIRECT(VLOOKUP($C273,Lighting_Type_Exist_lu,2,0)),0),1),0,3),"")</f>
        <v/>
      </c>
      <c r="AE273" s="40" t="str">
        <f ca="1">IFERROR(OFFSET(INDEX(INDIRECT(VLOOKUP($C273,Lighting_Type_Exist_lu,2,0)),MATCH(Lighting!$D273,INDIRECT(VLOOKUP($C273,Lighting_Type_Exist_lu,2,0)),0),1),0,4),"")</f>
        <v/>
      </c>
      <c r="AF273" s="262">
        <f t="shared" ca="1" si="128"/>
        <v>0</v>
      </c>
      <c r="AH273" s="263" t="str">
        <f>IF(J273="","",VLOOKUP(J273,SKU!E:M,3,0))</f>
        <v/>
      </c>
      <c r="AI273" s="263">
        <f>_xlfn.IFNA(IF('Project Summary'!$C$11="NH",VLOOKUP(AH273,Lighting_All,5,0),VLOOKUP(AH273,Lighting_All,3,0)),"")</f>
        <v>0</v>
      </c>
      <c r="AJ273" s="264" t="str">
        <f t="shared" si="115"/>
        <v>NA</v>
      </c>
      <c r="AK273" s="265">
        <f>IFERROR(VLOOKUP(J273,SKU!E:L,7,),0)</f>
        <v>0</v>
      </c>
      <c r="AL273" s="92" t="str">
        <f>IFERROR(IF(J273="","",(VLOOKUP(AH273,Lookups!A:G,7,0)*H273)),"")</f>
        <v/>
      </c>
      <c r="AM273" s="92">
        <f t="shared" ca="1" si="129"/>
        <v>0</v>
      </c>
      <c r="AN273" s="92">
        <f t="shared" ca="1" si="130"/>
        <v>0</v>
      </c>
      <c r="AO273" s="92">
        <f>(1-EXACT(G273,M273))*IFERROR(IF('Project Summary'!$C$11="NH",VLOOKUP(M273,Lighting_All,6,0),VLOOKUP(M273,Lighting_All,4,0)),0)*(Q273&gt;0)*(1-EXACT(M273,Lookups!$A$62))*(1-EXACT(M273,Lookups!$A$63))</f>
        <v>0</v>
      </c>
      <c r="AP273" s="92">
        <f t="shared" si="116"/>
        <v>0</v>
      </c>
      <c r="AQ273" s="92" t="str">
        <f t="shared" ca="1" si="131"/>
        <v/>
      </c>
      <c r="AR273" s="92" t="str">
        <f ca="1">_xlfn.IFNA(VLOOKUP(AQ273,Recycling!$S$10:$T$35,2,0),"")</f>
        <v/>
      </c>
      <c r="AS273" s="266">
        <f t="shared" si="132"/>
        <v>0</v>
      </c>
      <c r="AT273" s="92">
        <f t="shared" si="133"/>
        <v>0</v>
      </c>
      <c r="AU273" s="92">
        <f>EXACT(G273,"None")*OR(EXACT(M273,Lookups!$A$62),EXACT(M273,Lookups!$A$63))</f>
        <v>0</v>
      </c>
      <c r="AV273" s="267">
        <f t="shared" si="134"/>
        <v>0</v>
      </c>
      <c r="AW273" s="267">
        <f>IFERROR(VLOOKUP(AH273,Lookups!A:B,2,0),0)</f>
        <v>0</v>
      </c>
      <c r="AX273" s="267">
        <f t="shared" si="135"/>
        <v>0</v>
      </c>
      <c r="AY273" s="92">
        <f t="shared" ca="1" si="136"/>
        <v>0</v>
      </c>
      <c r="AZ273" s="92">
        <f t="shared" si="117"/>
        <v>0</v>
      </c>
      <c r="BA273" s="92">
        <f t="shared" si="137"/>
        <v>0.504</v>
      </c>
      <c r="BB273" s="92">
        <f t="shared" si="138"/>
        <v>0.38900000000000001</v>
      </c>
      <c r="BC273" s="92">
        <v>0.13800000000000001</v>
      </c>
      <c r="BD273" s="92">
        <v>0.13400000000000001</v>
      </c>
      <c r="BE273" s="92">
        <f t="shared" si="118"/>
        <v>0</v>
      </c>
      <c r="BF273" s="92">
        <f t="shared" si="139"/>
        <v>0</v>
      </c>
    </row>
    <row r="274" spans="1:58" x14ac:dyDescent="0.35">
      <c r="A274" s="26"/>
      <c r="B274" s="76"/>
      <c r="C274" s="59"/>
      <c r="D274" s="468"/>
      <c r="E274" s="469"/>
      <c r="F274" s="237" t="str">
        <f ca="1">IFERROR(OFFSET(INDEX(INDIRECT(VLOOKUP($C274,Lighting_Type_Exist_lu,2,0)),MATCH(Lighting!$D274,INDIRECT(VLOOKUP($C274,Lighting_Type_Exist_lu,2,0)),0),1),0,2),"")</f>
        <v/>
      </c>
      <c r="G274" s="61" t="s">
        <v>84</v>
      </c>
      <c r="H274" s="74"/>
      <c r="I274" s="238" t="str">
        <f>IF(J274="","",VLOOKUP(J274,SKU!E:M,9,0))</f>
        <v/>
      </c>
      <c r="J274" s="64"/>
      <c r="K274" s="260" t="str">
        <f>IF(J274="","",VLOOKUP(J274,SKU!E:M,2,0))</f>
        <v/>
      </c>
      <c r="L274" s="239" t="str">
        <f>IF(J274="","",VLOOKUP(J274,SKU!E:M,6,0))</f>
        <v/>
      </c>
      <c r="M274" s="135" t="s">
        <v>84</v>
      </c>
      <c r="N274" s="28">
        <f t="shared" si="113"/>
        <v>0</v>
      </c>
      <c r="O274" s="20">
        <f t="shared" si="114"/>
        <v>0</v>
      </c>
      <c r="P274" s="71">
        <f t="shared" ca="1" si="119"/>
        <v>0</v>
      </c>
      <c r="Q274" s="71">
        <f>IFERROR((($H274*$L274*$N274)-($H274*$L274*$O274))/1000,0)*(1-EXACT(M274,Lookups!$A$62))*(1-EXACT(M274,Lookups!$A$63))</f>
        <v>0</v>
      </c>
      <c r="R274" s="71">
        <f t="shared" ca="1" si="120"/>
        <v>0</v>
      </c>
      <c r="S274" s="71">
        <f t="shared" ca="1" si="121"/>
        <v>0</v>
      </c>
      <c r="T274" s="71">
        <f t="shared" si="122"/>
        <v>0</v>
      </c>
      <c r="U274" s="356">
        <f t="shared" ca="1" si="123"/>
        <v>0</v>
      </c>
      <c r="V274" s="356">
        <f t="shared" ca="1" si="124"/>
        <v>0</v>
      </c>
      <c r="W274" s="356">
        <f t="shared" si="125"/>
        <v>0</v>
      </c>
      <c r="X274" s="356">
        <f t="shared" si="126"/>
        <v>0</v>
      </c>
      <c r="Y274" s="72">
        <f>IF(AV274&gt;0,"NEEDED",IFERROR(IF('Project Summary'!$C$11="NH",(VLOOKUP(AH274,Lighting_All,6,0)+AO274),(VLOOKUP(AH274,Lighting_All,4,0)+AO274)),0)*H274)</f>
        <v>0</v>
      </c>
      <c r="Z274" s="261" t="str">
        <f t="shared" ca="1" si="127"/>
        <v/>
      </c>
      <c r="AA274" s="73">
        <f t="shared" ca="1" si="112"/>
        <v>0</v>
      </c>
      <c r="AC274" s="28" t="str">
        <f ca="1">IFERROR(OFFSET(INDEX(INDIRECT(VLOOKUP($C274,Lighting_Type_Exist_lu,2,0)),MATCH(Lighting!$D274,INDIRECT(VLOOKUP($C274,Lighting_Type_Exist_lu,2,0)),0),1),0,1),"")</f>
        <v/>
      </c>
      <c r="AD274" s="7" t="str">
        <f ca="1">IFERROR(OFFSET(INDEX(INDIRECT(VLOOKUP($C274,Lighting_Type_Exist_lu,2,0)),MATCH(Lighting!$D274,INDIRECT(VLOOKUP($C274,Lighting_Type_Exist_lu,2,0)),0),1),0,3),"")</f>
        <v/>
      </c>
      <c r="AE274" s="40" t="str">
        <f ca="1">IFERROR(OFFSET(INDEX(INDIRECT(VLOOKUP($C274,Lighting_Type_Exist_lu,2,0)),MATCH(Lighting!$D274,INDIRECT(VLOOKUP($C274,Lighting_Type_Exist_lu,2,0)),0),1),0,4),"")</f>
        <v/>
      </c>
      <c r="AF274" s="262">
        <f t="shared" ca="1" si="128"/>
        <v>0</v>
      </c>
      <c r="AH274" s="263" t="str">
        <f>IF(J274="","",VLOOKUP(J274,SKU!E:M,3,0))</f>
        <v/>
      </c>
      <c r="AI274" s="263">
        <f>_xlfn.IFNA(IF('Project Summary'!$C$11="NH",VLOOKUP(AH274,Lighting_All,5,0),VLOOKUP(AH274,Lighting_All,3,0)),"")</f>
        <v>0</v>
      </c>
      <c r="AJ274" s="264" t="str">
        <f t="shared" si="115"/>
        <v>NA</v>
      </c>
      <c r="AK274" s="265">
        <f>IFERROR(VLOOKUP(J274,SKU!E:L,7,),0)</f>
        <v>0</v>
      </c>
      <c r="AL274" s="92" t="str">
        <f>IFERROR(IF(J274="","",(VLOOKUP(AH274,Lookups!A:G,7,0)*H274)),"")</f>
        <v/>
      </c>
      <c r="AM274" s="92">
        <f t="shared" ca="1" si="129"/>
        <v>0</v>
      </c>
      <c r="AN274" s="92">
        <f t="shared" ca="1" si="130"/>
        <v>0</v>
      </c>
      <c r="AO274" s="92">
        <f>(1-EXACT(G274,M274))*IFERROR(IF('Project Summary'!$C$11="NH",VLOOKUP(M274,Lighting_All,6,0),VLOOKUP(M274,Lighting_All,4,0)),0)*(Q274&gt;0)*(1-EXACT(M274,Lookups!$A$62))*(1-EXACT(M274,Lookups!$A$63))</f>
        <v>0</v>
      </c>
      <c r="AP274" s="92">
        <f t="shared" si="116"/>
        <v>0</v>
      </c>
      <c r="AQ274" s="92" t="str">
        <f t="shared" ca="1" si="131"/>
        <v/>
      </c>
      <c r="AR274" s="92" t="str">
        <f ca="1">_xlfn.IFNA(VLOOKUP(AQ274,Recycling!$S$10:$T$35,2,0),"")</f>
        <v/>
      </c>
      <c r="AS274" s="266">
        <f t="shared" si="132"/>
        <v>0</v>
      </c>
      <c r="AT274" s="92">
        <f t="shared" si="133"/>
        <v>0</v>
      </c>
      <c r="AU274" s="92">
        <f>EXACT(G274,"None")*OR(EXACT(M274,Lookups!$A$62),EXACT(M274,Lookups!$A$63))</f>
        <v>0</v>
      </c>
      <c r="AV274" s="267">
        <f t="shared" si="134"/>
        <v>0</v>
      </c>
      <c r="AW274" s="267">
        <f>IFERROR(VLOOKUP(AH274,Lookups!A:B,2,0),0)</f>
        <v>0</v>
      </c>
      <c r="AX274" s="267">
        <f t="shared" si="135"/>
        <v>0</v>
      </c>
      <c r="AY274" s="92">
        <f t="shared" ca="1" si="136"/>
        <v>0</v>
      </c>
      <c r="AZ274" s="92">
        <f t="shared" si="117"/>
        <v>0</v>
      </c>
      <c r="BA274" s="92">
        <f t="shared" si="137"/>
        <v>0.504</v>
      </c>
      <c r="BB274" s="92">
        <f t="shared" si="138"/>
        <v>0.38900000000000001</v>
      </c>
      <c r="BC274" s="92">
        <v>0.13800000000000001</v>
      </c>
      <c r="BD274" s="92">
        <v>0.13400000000000001</v>
      </c>
      <c r="BE274" s="92">
        <f t="shared" si="118"/>
        <v>0</v>
      </c>
      <c r="BF274" s="92">
        <f t="shared" si="139"/>
        <v>0</v>
      </c>
    </row>
    <row r="275" spans="1:58" x14ac:dyDescent="0.35">
      <c r="A275" s="26"/>
      <c r="B275" s="76"/>
      <c r="C275" s="59"/>
      <c r="D275" s="468"/>
      <c r="E275" s="469"/>
      <c r="F275" s="237" t="str">
        <f ca="1">IFERROR(OFFSET(INDEX(INDIRECT(VLOOKUP($C275,Lighting_Type_Exist_lu,2,0)),MATCH(Lighting!$D275,INDIRECT(VLOOKUP($C275,Lighting_Type_Exist_lu,2,0)),0),1),0,2),"")</f>
        <v/>
      </c>
      <c r="G275" s="61" t="s">
        <v>84</v>
      </c>
      <c r="H275" s="74"/>
      <c r="I275" s="238" t="str">
        <f>IF(J275="","",VLOOKUP(J275,SKU!E:M,9,0))</f>
        <v/>
      </c>
      <c r="J275" s="64"/>
      <c r="K275" s="260" t="str">
        <f>IF(J275="","",VLOOKUP(J275,SKU!E:M,2,0))</f>
        <v/>
      </c>
      <c r="L275" s="239" t="str">
        <f>IF(J275="","",VLOOKUP(J275,SKU!E:M,6,0))</f>
        <v/>
      </c>
      <c r="M275" s="135" t="s">
        <v>84</v>
      </c>
      <c r="N275" s="28">
        <f t="shared" si="113"/>
        <v>0</v>
      </c>
      <c r="O275" s="20">
        <f t="shared" si="114"/>
        <v>0</v>
      </c>
      <c r="P275" s="71">
        <f t="shared" ca="1" si="119"/>
        <v>0</v>
      </c>
      <c r="Q275" s="71">
        <f>IFERROR((($H275*$L275*$N275)-($H275*$L275*$O275))/1000,0)*(1-EXACT(M275,Lookups!$A$62))*(1-EXACT(M275,Lookups!$A$63))</f>
        <v>0</v>
      </c>
      <c r="R275" s="71">
        <f t="shared" ca="1" si="120"/>
        <v>0</v>
      </c>
      <c r="S275" s="71">
        <f t="shared" ca="1" si="121"/>
        <v>0</v>
      </c>
      <c r="T275" s="71">
        <f t="shared" si="122"/>
        <v>0</v>
      </c>
      <c r="U275" s="356">
        <f t="shared" ca="1" si="123"/>
        <v>0</v>
      </c>
      <c r="V275" s="356">
        <f t="shared" ca="1" si="124"/>
        <v>0</v>
      </c>
      <c r="W275" s="356">
        <f t="shared" si="125"/>
        <v>0</v>
      </c>
      <c r="X275" s="356">
        <f t="shared" si="126"/>
        <v>0</v>
      </c>
      <c r="Y275" s="72">
        <f>IF(AV275&gt;0,"NEEDED",IFERROR(IF('Project Summary'!$C$11="NH",(VLOOKUP(AH275,Lighting_All,6,0)+AO275),(VLOOKUP(AH275,Lighting_All,4,0)+AO275)),0)*H275)</f>
        <v>0</v>
      </c>
      <c r="Z275" s="261" t="str">
        <f t="shared" ca="1" si="127"/>
        <v/>
      </c>
      <c r="AA275" s="73">
        <f t="shared" ca="1" si="112"/>
        <v>0</v>
      </c>
      <c r="AC275" s="28" t="str">
        <f ca="1">IFERROR(OFFSET(INDEX(INDIRECT(VLOOKUP($C275,Lighting_Type_Exist_lu,2,0)),MATCH(Lighting!$D275,INDIRECT(VLOOKUP($C275,Lighting_Type_Exist_lu,2,0)),0),1),0,1),"")</f>
        <v/>
      </c>
      <c r="AD275" s="7" t="str">
        <f ca="1">IFERROR(OFFSET(INDEX(INDIRECT(VLOOKUP($C275,Lighting_Type_Exist_lu,2,0)),MATCH(Lighting!$D275,INDIRECT(VLOOKUP($C275,Lighting_Type_Exist_lu,2,0)),0),1),0,3),"")</f>
        <v/>
      </c>
      <c r="AE275" s="40" t="str">
        <f ca="1">IFERROR(OFFSET(INDEX(INDIRECT(VLOOKUP($C275,Lighting_Type_Exist_lu,2,0)),MATCH(Lighting!$D275,INDIRECT(VLOOKUP($C275,Lighting_Type_Exist_lu,2,0)),0),1),0,4),"")</f>
        <v/>
      </c>
      <c r="AF275" s="262">
        <f t="shared" ca="1" si="128"/>
        <v>0</v>
      </c>
      <c r="AH275" s="263" t="str">
        <f>IF(J275="","",VLOOKUP(J275,SKU!E:M,3,0))</f>
        <v/>
      </c>
      <c r="AI275" s="263">
        <f>_xlfn.IFNA(IF('Project Summary'!$C$11="NH",VLOOKUP(AH275,Lighting_All,5,0),VLOOKUP(AH275,Lighting_All,3,0)),"")</f>
        <v>0</v>
      </c>
      <c r="AJ275" s="264" t="str">
        <f t="shared" si="115"/>
        <v>NA</v>
      </c>
      <c r="AK275" s="265">
        <f>IFERROR(VLOOKUP(J275,SKU!E:L,7,),0)</f>
        <v>0</v>
      </c>
      <c r="AL275" s="92" t="str">
        <f>IFERROR(IF(J275="","",(VLOOKUP(AH275,Lookups!A:G,7,0)*H275)),"")</f>
        <v/>
      </c>
      <c r="AM275" s="92">
        <f t="shared" ca="1" si="129"/>
        <v>0</v>
      </c>
      <c r="AN275" s="92">
        <f t="shared" ca="1" si="130"/>
        <v>0</v>
      </c>
      <c r="AO275" s="92">
        <f>(1-EXACT(G275,M275))*IFERROR(IF('Project Summary'!$C$11="NH",VLOOKUP(M275,Lighting_All,6,0),VLOOKUP(M275,Lighting_All,4,0)),0)*(Q275&gt;0)*(1-EXACT(M275,Lookups!$A$62))*(1-EXACT(M275,Lookups!$A$63))</f>
        <v>0</v>
      </c>
      <c r="AP275" s="92">
        <f t="shared" si="116"/>
        <v>0</v>
      </c>
      <c r="AQ275" s="92" t="str">
        <f t="shared" ca="1" si="131"/>
        <v/>
      </c>
      <c r="AR275" s="92" t="str">
        <f ca="1">_xlfn.IFNA(VLOOKUP(AQ275,Recycling!$S$10:$T$35,2,0),"")</f>
        <v/>
      </c>
      <c r="AS275" s="266">
        <f t="shared" si="132"/>
        <v>0</v>
      </c>
      <c r="AT275" s="92">
        <f t="shared" si="133"/>
        <v>0</v>
      </c>
      <c r="AU275" s="92">
        <f>EXACT(G275,"None")*OR(EXACT(M275,Lookups!$A$62),EXACT(M275,Lookups!$A$63))</f>
        <v>0</v>
      </c>
      <c r="AV275" s="267">
        <f t="shared" si="134"/>
        <v>0</v>
      </c>
      <c r="AW275" s="267">
        <f>IFERROR(VLOOKUP(AH275,Lookups!A:B,2,0),0)</f>
        <v>0</v>
      </c>
      <c r="AX275" s="267">
        <f t="shared" si="135"/>
        <v>0</v>
      </c>
      <c r="AY275" s="92">
        <f t="shared" ca="1" si="136"/>
        <v>0</v>
      </c>
      <c r="AZ275" s="92">
        <f t="shared" si="117"/>
        <v>0</v>
      </c>
      <c r="BA275" s="92">
        <f t="shared" si="137"/>
        <v>0.504</v>
      </c>
      <c r="BB275" s="92">
        <f t="shared" si="138"/>
        <v>0.38900000000000001</v>
      </c>
      <c r="BC275" s="92">
        <v>0.13800000000000001</v>
      </c>
      <c r="BD275" s="92">
        <v>0.13400000000000001</v>
      </c>
      <c r="BE275" s="92">
        <f t="shared" si="118"/>
        <v>0</v>
      </c>
      <c r="BF275" s="92">
        <f t="shared" si="139"/>
        <v>0</v>
      </c>
    </row>
    <row r="276" spans="1:58" x14ac:dyDescent="0.35">
      <c r="A276" s="26"/>
      <c r="B276" s="76"/>
      <c r="C276" s="59"/>
      <c r="D276" s="468"/>
      <c r="E276" s="469"/>
      <c r="F276" s="237" t="str">
        <f ca="1">IFERROR(OFFSET(INDEX(INDIRECT(VLOOKUP($C276,Lighting_Type_Exist_lu,2,0)),MATCH(Lighting!$D276,INDIRECT(VLOOKUP($C276,Lighting_Type_Exist_lu,2,0)),0),1),0,2),"")</f>
        <v/>
      </c>
      <c r="G276" s="61" t="s">
        <v>84</v>
      </c>
      <c r="H276" s="74"/>
      <c r="I276" s="238" t="str">
        <f>IF(J276="","",VLOOKUP(J276,SKU!E:M,9,0))</f>
        <v/>
      </c>
      <c r="J276" s="64"/>
      <c r="K276" s="260" t="str">
        <f>IF(J276="","",VLOOKUP(J276,SKU!E:M,2,0))</f>
        <v/>
      </c>
      <c r="L276" s="239" t="str">
        <f>IF(J276="","",VLOOKUP(J276,SKU!E:M,6,0))</f>
        <v/>
      </c>
      <c r="M276" s="135" t="s">
        <v>84</v>
      </c>
      <c r="N276" s="28">
        <f t="shared" si="113"/>
        <v>0</v>
      </c>
      <c r="O276" s="20">
        <f t="shared" si="114"/>
        <v>0</v>
      </c>
      <c r="P276" s="71">
        <f t="shared" ca="1" si="119"/>
        <v>0</v>
      </c>
      <c r="Q276" s="71">
        <f>IFERROR((($H276*$L276*$N276)-($H276*$L276*$O276))/1000,0)*(1-EXACT(M276,Lookups!$A$62))*(1-EXACT(M276,Lookups!$A$63))</f>
        <v>0</v>
      </c>
      <c r="R276" s="71">
        <f t="shared" ca="1" si="120"/>
        <v>0</v>
      </c>
      <c r="S276" s="71">
        <f t="shared" ca="1" si="121"/>
        <v>0</v>
      </c>
      <c r="T276" s="71">
        <f t="shared" si="122"/>
        <v>0</v>
      </c>
      <c r="U276" s="356">
        <f t="shared" ca="1" si="123"/>
        <v>0</v>
      </c>
      <c r="V276" s="356">
        <f t="shared" ca="1" si="124"/>
        <v>0</v>
      </c>
      <c r="W276" s="356">
        <f t="shared" si="125"/>
        <v>0</v>
      </c>
      <c r="X276" s="356">
        <f t="shared" si="126"/>
        <v>0</v>
      </c>
      <c r="Y276" s="72">
        <f>IF(AV276&gt;0,"NEEDED",IFERROR(IF('Project Summary'!$C$11="NH",(VLOOKUP(AH276,Lighting_All,6,0)+AO276),(VLOOKUP(AH276,Lighting_All,4,0)+AO276)),0)*H276)</f>
        <v>0</v>
      </c>
      <c r="Z276" s="261" t="str">
        <f t="shared" ca="1" si="127"/>
        <v/>
      </c>
      <c r="AA276" s="73">
        <f t="shared" ca="1" si="112"/>
        <v>0</v>
      </c>
      <c r="AC276" s="28" t="str">
        <f ca="1">IFERROR(OFFSET(INDEX(INDIRECT(VLOOKUP($C276,Lighting_Type_Exist_lu,2,0)),MATCH(Lighting!$D276,INDIRECT(VLOOKUP($C276,Lighting_Type_Exist_lu,2,0)),0),1),0,1),"")</f>
        <v/>
      </c>
      <c r="AD276" s="7" t="str">
        <f ca="1">IFERROR(OFFSET(INDEX(INDIRECT(VLOOKUP($C276,Lighting_Type_Exist_lu,2,0)),MATCH(Lighting!$D276,INDIRECT(VLOOKUP($C276,Lighting_Type_Exist_lu,2,0)),0),1),0,3),"")</f>
        <v/>
      </c>
      <c r="AE276" s="40" t="str">
        <f ca="1">IFERROR(OFFSET(INDEX(INDIRECT(VLOOKUP($C276,Lighting_Type_Exist_lu,2,0)),MATCH(Lighting!$D276,INDIRECT(VLOOKUP($C276,Lighting_Type_Exist_lu,2,0)),0),1),0,4),"")</f>
        <v/>
      </c>
      <c r="AF276" s="262">
        <f t="shared" ca="1" si="128"/>
        <v>0</v>
      </c>
      <c r="AH276" s="263" t="str">
        <f>IF(J276="","",VLOOKUP(J276,SKU!E:M,3,0))</f>
        <v/>
      </c>
      <c r="AI276" s="263">
        <f>_xlfn.IFNA(IF('Project Summary'!$C$11="NH",VLOOKUP(AH276,Lighting_All,5,0),VLOOKUP(AH276,Lighting_All,3,0)),"")</f>
        <v>0</v>
      </c>
      <c r="AJ276" s="264" t="str">
        <f t="shared" si="115"/>
        <v>NA</v>
      </c>
      <c r="AK276" s="265">
        <f>IFERROR(VLOOKUP(J276,SKU!E:L,7,),0)</f>
        <v>0</v>
      </c>
      <c r="AL276" s="92" t="str">
        <f>IFERROR(IF(J276="","",(VLOOKUP(AH276,Lookups!A:G,7,0)*H276)),"")</f>
        <v/>
      </c>
      <c r="AM276" s="92">
        <f t="shared" ca="1" si="129"/>
        <v>0</v>
      </c>
      <c r="AN276" s="92">
        <f t="shared" ca="1" si="130"/>
        <v>0</v>
      </c>
      <c r="AO276" s="92">
        <f>(1-EXACT(G276,M276))*IFERROR(IF('Project Summary'!$C$11="NH",VLOOKUP(M276,Lighting_All,6,0),VLOOKUP(M276,Lighting_All,4,0)),0)*(Q276&gt;0)*(1-EXACT(M276,Lookups!$A$62))*(1-EXACT(M276,Lookups!$A$63))</f>
        <v>0</v>
      </c>
      <c r="AP276" s="92">
        <f t="shared" si="116"/>
        <v>0</v>
      </c>
      <c r="AQ276" s="92" t="str">
        <f t="shared" ca="1" si="131"/>
        <v/>
      </c>
      <c r="AR276" s="92" t="str">
        <f ca="1">_xlfn.IFNA(VLOOKUP(AQ276,Recycling!$S$10:$T$35,2,0),"")</f>
        <v/>
      </c>
      <c r="AS276" s="266">
        <f t="shared" si="132"/>
        <v>0</v>
      </c>
      <c r="AT276" s="92">
        <f t="shared" si="133"/>
        <v>0</v>
      </c>
      <c r="AU276" s="92">
        <f>EXACT(G276,"None")*OR(EXACT(M276,Lookups!$A$62),EXACT(M276,Lookups!$A$63))</f>
        <v>0</v>
      </c>
      <c r="AV276" s="267">
        <f t="shared" si="134"/>
        <v>0</v>
      </c>
      <c r="AW276" s="267">
        <f>IFERROR(VLOOKUP(AH276,Lookups!A:B,2,0),0)</f>
        <v>0</v>
      </c>
      <c r="AX276" s="267">
        <f t="shared" si="135"/>
        <v>0</v>
      </c>
      <c r="AY276" s="92">
        <f t="shared" ca="1" si="136"/>
        <v>0</v>
      </c>
      <c r="AZ276" s="92">
        <f t="shared" si="117"/>
        <v>0</v>
      </c>
      <c r="BA276" s="92">
        <f t="shared" si="137"/>
        <v>0.504</v>
      </c>
      <c r="BB276" s="92">
        <f t="shared" si="138"/>
        <v>0.38900000000000001</v>
      </c>
      <c r="BC276" s="92">
        <v>0.13800000000000001</v>
      </c>
      <c r="BD276" s="92">
        <v>0.13400000000000001</v>
      </c>
      <c r="BE276" s="92">
        <f t="shared" si="118"/>
        <v>0</v>
      </c>
      <c r="BF276" s="92">
        <f t="shared" si="139"/>
        <v>0</v>
      </c>
    </row>
    <row r="277" spans="1:58" x14ac:dyDescent="0.35">
      <c r="A277" s="26"/>
      <c r="B277" s="76"/>
      <c r="C277" s="59"/>
      <c r="D277" s="468"/>
      <c r="E277" s="469"/>
      <c r="F277" s="237" t="str">
        <f ca="1">IFERROR(OFFSET(INDEX(INDIRECT(VLOOKUP($C277,Lighting_Type_Exist_lu,2,0)),MATCH(Lighting!$D277,INDIRECT(VLOOKUP($C277,Lighting_Type_Exist_lu,2,0)),0),1),0,2),"")</f>
        <v/>
      </c>
      <c r="G277" s="61" t="s">
        <v>84</v>
      </c>
      <c r="H277" s="74"/>
      <c r="I277" s="238" t="str">
        <f>IF(J277="","",VLOOKUP(J277,SKU!E:M,9,0))</f>
        <v/>
      </c>
      <c r="J277" s="64"/>
      <c r="K277" s="260" t="str">
        <f>IF(J277="","",VLOOKUP(J277,SKU!E:M,2,0))</f>
        <v/>
      </c>
      <c r="L277" s="239" t="str">
        <f>IF(J277="","",VLOOKUP(J277,SKU!E:M,6,0))</f>
        <v/>
      </c>
      <c r="M277" s="135" t="s">
        <v>84</v>
      </c>
      <c r="N277" s="28">
        <f t="shared" si="113"/>
        <v>0</v>
      </c>
      <c r="O277" s="20">
        <f t="shared" si="114"/>
        <v>0</v>
      </c>
      <c r="P277" s="71">
        <f t="shared" ca="1" si="119"/>
        <v>0</v>
      </c>
      <c r="Q277" s="71">
        <f>IFERROR((($H277*$L277*$N277)-($H277*$L277*$O277))/1000,0)*(1-EXACT(M277,Lookups!$A$62))*(1-EXACT(M277,Lookups!$A$63))</f>
        <v>0</v>
      </c>
      <c r="R277" s="71">
        <f t="shared" ca="1" si="120"/>
        <v>0</v>
      </c>
      <c r="S277" s="71">
        <f t="shared" ca="1" si="121"/>
        <v>0</v>
      </c>
      <c r="T277" s="71">
        <f t="shared" si="122"/>
        <v>0</v>
      </c>
      <c r="U277" s="356">
        <f t="shared" ca="1" si="123"/>
        <v>0</v>
      </c>
      <c r="V277" s="356">
        <f t="shared" ca="1" si="124"/>
        <v>0</v>
      </c>
      <c r="W277" s="356">
        <f t="shared" si="125"/>
        <v>0</v>
      </c>
      <c r="X277" s="356">
        <f t="shared" si="126"/>
        <v>0</v>
      </c>
      <c r="Y277" s="72">
        <f>IF(AV277&gt;0,"NEEDED",IFERROR(IF('Project Summary'!$C$11="NH",(VLOOKUP(AH277,Lighting_All,6,0)+AO277),(VLOOKUP(AH277,Lighting_All,4,0)+AO277)),0)*H277)</f>
        <v>0</v>
      </c>
      <c r="Z277" s="261" t="str">
        <f t="shared" ca="1" si="127"/>
        <v/>
      </c>
      <c r="AA277" s="73">
        <f t="shared" ca="1" si="112"/>
        <v>0</v>
      </c>
      <c r="AC277" s="28" t="str">
        <f ca="1">IFERROR(OFFSET(INDEX(INDIRECT(VLOOKUP($C277,Lighting_Type_Exist_lu,2,0)),MATCH(Lighting!$D277,INDIRECT(VLOOKUP($C277,Lighting_Type_Exist_lu,2,0)),0),1),0,1),"")</f>
        <v/>
      </c>
      <c r="AD277" s="7" t="str">
        <f ca="1">IFERROR(OFFSET(INDEX(INDIRECT(VLOOKUP($C277,Lighting_Type_Exist_lu,2,0)),MATCH(Lighting!$D277,INDIRECT(VLOOKUP($C277,Lighting_Type_Exist_lu,2,0)),0),1),0,3),"")</f>
        <v/>
      </c>
      <c r="AE277" s="40" t="str">
        <f ca="1">IFERROR(OFFSET(INDEX(INDIRECT(VLOOKUP($C277,Lighting_Type_Exist_lu,2,0)),MATCH(Lighting!$D277,INDIRECT(VLOOKUP($C277,Lighting_Type_Exist_lu,2,0)),0),1),0,4),"")</f>
        <v/>
      </c>
      <c r="AF277" s="262">
        <f t="shared" ca="1" si="128"/>
        <v>0</v>
      </c>
      <c r="AH277" s="263" t="str">
        <f>IF(J277="","",VLOOKUP(J277,SKU!E:M,3,0))</f>
        <v/>
      </c>
      <c r="AI277" s="263">
        <f>_xlfn.IFNA(IF('Project Summary'!$C$11="NH",VLOOKUP(AH277,Lighting_All,5,0),VLOOKUP(AH277,Lighting_All,3,0)),"")</f>
        <v>0</v>
      </c>
      <c r="AJ277" s="264" t="str">
        <f t="shared" si="115"/>
        <v>NA</v>
      </c>
      <c r="AK277" s="265">
        <f>IFERROR(VLOOKUP(J277,SKU!E:L,7,),0)</f>
        <v>0</v>
      </c>
      <c r="AL277" s="92" t="str">
        <f>IFERROR(IF(J277="","",(VLOOKUP(AH277,Lookups!A:G,7,0)*H277)),"")</f>
        <v/>
      </c>
      <c r="AM277" s="92">
        <f t="shared" ca="1" si="129"/>
        <v>0</v>
      </c>
      <c r="AN277" s="92">
        <f t="shared" ca="1" si="130"/>
        <v>0</v>
      </c>
      <c r="AO277" s="92">
        <f>(1-EXACT(G277,M277))*IFERROR(IF('Project Summary'!$C$11="NH",VLOOKUP(M277,Lighting_All,6,0),VLOOKUP(M277,Lighting_All,4,0)),0)*(Q277&gt;0)*(1-EXACT(M277,Lookups!$A$62))*(1-EXACT(M277,Lookups!$A$63))</f>
        <v>0</v>
      </c>
      <c r="AP277" s="92">
        <f t="shared" si="116"/>
        <v>0</v>
      </c>
      <c r="AQ277" s="92" t="str">
        <f t="shared" ca="1" si="131"/>
        <v/>
      </c>
      <c r="AR277" s="92" t="str">
        <f ca="1">_xlfn.IFNA(VLOOKUP(AQ277,Recycling!$S$10:$T$35,2,0),"")</f>
        <v/>
      </c>
      <c r="AS277" s="266">
        <f t="shared" si="132"/>
        <v>0</v>
      </c>
      <c r="AT277" s="92">
        <f t="shared" si="133"/>
        <v>0</v>
      </c>
      <c r="AU277" s="92">
        <f>EXACT(G277,"None")*OR(EXACT(M277,Lookups!$A$62),EXACT(M277,Lookups!$A$63))</f>
        <v>0</v>
      </c>
      <c r="AV277" s="267">
        <f t="shared" si="134"/>
        <v>0</v>
      </c>
      <c r="AW277" s="267">
        <f>IFERROR(VLOOKUP(AH277,Lookups!A:B,2,0),0)</f>
        <v>0</v>
      </c>
      <c r="AX277" s="267">
        <f t="shared" si="135"/>
        <v>0</v>
      </c>
      <c r="AY277" s="92">
        <f t="shared" ca="1" si="136"/>
        <v>0</v>
      </c>
      <c r="AZ277" s="92">
        <f t="shared" si="117"/>
        <v>0</v>
      </c>
      <c r="BA277" s="92">
        <f t="shared" si="137"/>
        <v>0.504</v>
      </c>
      <c r="BB277" s="92">
        <f t="shared" si="138"/>
        <v>0.38900000000000001</v>
      </c>
      <c r="BC277" s="92">
        <v>0.13800000000000001</v>
      </c>
      <c r="BD277" s="92">
        <v>0.13400000000000001</v>
      </c>
      <c r="BE277" s="92">
        <f t="shared" si="118"/>
        <v>0</v>
      </c>
      <c r="BF277" s="92">
        <f t="shared" si="139"/>
        <v>0</v>
      </c>
    </row>
    <row r="278" spans="1:58" x14ac:dyDescent="0.35">
      <c r="A278" s="26"/>
      <c r="B278" s="76"/>
      <c r="C278" s="59"/>
      <c r="D278" s="468"/>
      <c r="E278" s="469"/>
      <c r="F278" s="237" t="str">
        <f ca="1">IFERROR(OFFSET(INDEX(INDIRECT(VLOOKUP($C278,Lighting_Type_Exist_lu,2,0)),MATCH(Lighting!$D278,INDIRECT(VLOOKUP($C278,Lighting_Type_Exist_lu,2,0)),0),1),0,2),"")</f>
        <v/>
      </c>
      <c r="G278" s="61" t="s">
        <v>84</v>
      </c>
      <c r="H278" s="74"/>
      <c r="I278" s="238" t="str">
        <f>IF(J278="","",VLOOKUP(J278,SKU!E:M,9,0))</f>
        <v/>
      </c>
      <c r="J278" s="64"/>
      <c r="K278" s="260" t="str">
        <f>IF(J278="","",VLOOKUP(J278,SKU!E:M,2,0))</f>
        <v/>
      </c>
      <c r="L278" s="239" t="str">
        <f>IF(J278="","",VLOOKUP(J278,SKU!E:M,6,0))</f>
        <v/>
      </c>
      <c r="M278" s="135" t="s">
        <v>84</v>
      </c>
      <c r="N278" s="28">
        <f t="shared" si="113"/>
        <v>0</v>
      </c>
      <c r="O278" s="20">
        <f t="shared" si="114"/>
        <v>0</v>
      </c>
      <c r="P278" s="71">
        <f t="shared" ca="1" si="119"/>
        <v>0</v>
      </c>
      <c r="Q278" s="71">
        <f>IFERROR((($H278*$L278*$N278)-($H278*$L278*$O278))/1000,0)*(1-EXACT(M278,Lookups!$A$62))*(1-EXACT(M278,Lookups!$A$63))</f>
        <v>0</v>
      </c>
      <c r="R278" s="71">
        <f t="shared" ca="1" si="120"/>
        <v>0</v>
      </c>
      <c r="S278" s="71">
        <f t="shared" ca="1" si="121"/>
        <v>0</v>
      </c>
      <c r="T278" s="71">
        <f t="shared" si="122"/>
        <v>0</v>
      </c>
      <c r="U278" s="356">
        <f t="shared" ca="1" si="123"/>
        <v>0</v>
      </c>
      <c r="V278" s="356">
        <f t="shared" ca="1" si="124"/>
        <v>0</v>
      </c>
      <c r="W278" s="356">
        <f t="shared" si="125"/>
        <v>0</v>
      </c>
      <c r="X278" s="356">
        <f t="shared" si="126"/>
        <v>0</v>
      </c>
      <c r="Y278" s="72">
        <f>IF(AV278&gt;0,"NEEDED",IFERROR(IF('Project Summary'!$C$11="NH",(VLOOKUP(AH278,Lighting_All,6,0)+AO278),(VLOOKUP(AH278,Lighting_All,4,0)+AO278)),0)*H278)</f>
        <v>0</v>
      </c>
      <c r="Z278" s="261" t="str">
        <f t="shared" ca="1" si="127"/>
        <v/>
      </c>
      <c r="AA278" s="73">
        <f t="shared" ca="1" si="112"/>
        <v>0</v>
      </c>
      <c r="AC278" s="28" t="str">
        <f ca="1">IFERROR(OFFSET(INDEX(INDIRECT(VLOOKUP($C278,Lighting_Type_Exist_lu,2,0)),MATCH(Lighting!$D278,INDIRECT(VLOOKUP($C278,Lighting_Type_Exist_lu,2,0)),0),1),0,1),"")</f>
        <v/>
      </c>
      <c r="AD278" s="7" t="str">
        <f ca="1">IFERROR(OFFSET(INDEX(INDIRECT(VLOOKUP($C278,Lighting_Type_Exist_lu,2,0)),MATCH(Lighting!$D278,INDIRECT(VLOOKUP($C278,Lighting_Type_Exist_lu,2,0)),0),1),0,3),"")</f>
        <v/>
      </c>
      <c r="AE278" s="40" t="str">
        <f ca="1">IFERROR(OFFSET(INDEX(INDIRECT(VLOOKUP($C278,Lighting_Type_Exist_lu,2,0)),MATCH(Lighting!$D278,INDIRECT(VLOOKUP($C278,Lighting_Type_Exist_lu,2,0)),0),1),0,4),"")</f>
        <v/>
      </c>
      <c r="AF278" s="262">
        <f t="shared" ca="1" si="128"/>
        <v>0</v>
      </c>
      <c r="AH278" s="263" t="str">
        <f>IF(J278="","",VLOOKUP(J278,SKU!E:M,3,0))</f>
        <v/>
      </c>
      <c r="AI278" s="263">
        <f>_xlfn.IFNA(IF('Project Summary'!$C$11="NH",VLOOKUP(AH278,Lighting_All,5,0),VLOOKUP(AH278,Lighting_All,3,0)),"")</f>
        <v>0</v>
      </c>
      <c r="AJ278" s="264" t="str">
        <f t="shared" si="115"/>
        <v>NA</v>
      </c>
      <c r="AK278" s="265">
        <f>IFERROR(VLOOKUP(J278,SKU!E:L,7,),0)</f>
        <v>0</v>
      </c>
      <c r="AL278" s="92" t="str">
        <f>IFERROR(IF(J278="","",(VLOOKUP(AH278,Lookups!A:G,7,0)*H278)),"")</f>
        <v/>
      </c>
      <c r="AM278" s="92">
        <f t="shared" ca="1" si="129"/>
        <v>0</v>
      </c>
      <c r="AN278" s="92">
        <f t="shared" ca="1" si="130"/>
        <v>0</v>
      </c>
      <c r="AO278" s="92">
        <f>(1-EXACT(G278,M278))*IFERROR(IF('Project Summary'!$C$11="NH",VLOOKUP(M278,Lighting_All,6,0),VLOOKUP(M278,Lighting_All,4,0)),0)*(Q278&gt;0)*(1-EXACT(M278,Lookups!$A$62))*(1-EXACT(M278,Lookups!$A$63))</f>
        <v>0</v>
      </c>
      <c r="AP278" s="92">
        <f t="shared" si="116"/>
        <v>0</v>
      </c>
      <c r="AQ278" s="92" t="str">
        <f t="shared" ca="1" si="131"/>
        <v/>
      </c>
      <c r="AR278" s="92" t="str">
        <f ca="1">_xlfn.IFNA(VLOOKUP(AQ278,Recycling!$S$10:$T$35,2,0),"")</f>
        <v/>
      </c>
      <c r="AS278" s="266">
        <f t="shared" si="132"/>
        <v>0</v>
      </c>
      <c r="AT278" s="92">
        <f t="shared" si="133"/>
        <v>0</v>
      </c>
      <c r="AU278" s="92">
        <f>EXACT(G278,"None")*OR(EXACT(M278,Lookups!$A$62),EXACT(M278,Lookups!$A$63))</f>
        <v>0</v>
      </c>
      <c r="AV278" s="267">
        <f t="shared" si="134"/>
        <v>0</v>
      </c>
      <c r="AW278" s="267">
        <f>IFERROR(VLOOKUP(AH278,Lookups!A:B,2,0),0)</f>
        <v>0</v>
      </c>
      <c r="AX278" s="267">
        <f t="shared" si="135"/>
        <v>0</v>
      </c>
      <c r="AY278" s="92">
        <f t="shared" ca="1" si="136"/>
        <v>0</v>
      </c>
      <c r="AZ278" s="92">
        <f t="shared" si="117"/>
        <v>0</v>
      </c>
      <c r="BA278" s="92">
        <f t="shared" si="137"/>
        <v>0.504</v>
      </c>
      <c r="BB278" s="92">
        <f t="shared" si="138"/>
        <v>0.38900000000000001</v>
      </c>
      <c r="BC278" s="92">
        <v>0.13800000000000001</v>
      </c>
      <c r="BD278" s="92">
        <v>0.13400000000000001</v>
      </c>
      <c r="BE278" s="92">
        <f t="shared" si="118"/>
        <v>0</v>
      </c>
      <c r="BF278" s="92">
        <f t="shared" si="139"/>
        <v>0</v>
      </c>
    </row>
    <row r="279" spans="1:58" x14ac:dyDescent="0.35">
      <c r="A279" s="26"/>
      <c r="B279" s="76"/>
      <c r="C279" s="59"/>
      <c r="D279" s="468"/>
      <c r="E279" s="469"/>
      <c r="F279" s="237" t="str">
        <f ca="1">IFERROR(OFFSET(INDEX(INDIRECT(VLOOKUP($C279,Lighting_Type_Exist_lu,2,0)),MATCH(Lighting!$D279,INDIRECT(VLOOKUP($C279,Lighting_Type_Exist_lu,2,0)),0),1),0,2),"")</f>
        <v/>
      </c>
      <c r="G279" s="61" t="s">
        <v>84</v>
      </c>
      <c r="H279" s="74"/>
      <c r="I279" s="238" t="str">
        <f>IF(J279="","",VLOOKUP(J279,SKU!E:M,9,0))</f>
        <v/>
      </c>
      <c r="J279" s="64"/>
      <c r="K279" s="260" t="str">
        <f>IF(J279="","",VLOOKUP(J279,SKU!E:M,2,0))</f>
        <v/>
      </c>
      <c r="L279" s="239" t="str">
        <f>IF(J279="","",VLOOKUP(J279,SKU!E:M,6,0))</f>
        <v/>
      </c>
      <c r="M279" s="135" t="s">
        <v>84</v>
      </c>
      <c r="N279" s="28">
        <f t="shared" si="113"/>
        <v>0</v>
      </c>
      <c r="O279" s="20">
        <f t="shared" si="114"/>
        <v>0</v>
      </c>
      <c r="P279" s="71">
        <f t="shared" ca="1" si="119"/>
        <v>0</v>
      </c>
      <c r="Q279" s="71">
        <f>IFERROR((($H279*$L279*$N279)-($H279*$L279*$O279))/1000,0)*(1-EXACT(M279,Lookups!$A$62))*(1-EXACT(M279,Lookups!$A$63))</f>
        <v>0</v>
      </c>
      <c r="R279" s="71">
        <f t="shared" ca="1" si="120"/>
        <v>0</v>
      </c>
      <c r="S279" s="71">
        <f t="shared" ca="1" si="121"/>
        <v>0</v>
      </c>
      <c r="T279" s="71">
        <f t="shared" si="122"/>
        <v>0</v>
      </c>
      <c r="U279" s="356">
        <f t="shared" ca="1" si="123"/>
        <v>0</v>
      </c>
      <c r="V279" s="356">
        <f t="shared" ca="1" si="124"/>
        <v>0</v>
      </c>
      <c r="W279" s="356">
        <f t="shared" si="125"/>
        <v>0</v>
      </c>
      <c r="X279" s="356">
        <f t="shared" si="126"/>
        <v>0</v>
      </c>
      <c r="Y279" s="72">
        <f>IF(AV279&gt;0,"NEEDED",IFERROR(IF('Project Summary'!$C$11="NH",(VLOOKUP(AH279,Lighting_All,6,0)+AO279),(VLOOKUP(AH279,Lighting_All,4,0)+AO279)),0)*H279)</f>
        <v>0</v>
      </c>
      <c r="Z279" s="261" t="str">
        <f t="shared" ca="1" si="127"/>
        <v/>
      </c>
      <c r="AA279" s="73">
        <f t="shared" ca="1" si="112"/>
        <v>0</v>
      </c>
      <c r="AC279" s="28" t="str">
        <f ca="1">IFERROR(OFFSET(INDEX(INDIRECT(VLOOKUP($C279,Lighting_Type_Exist_lu,2,0)),MATCH(Lighting!$D279,INDIRECT(VLOOKUP($C279,Lighting_Type_Exist_lu,2,0)),0),1),0,1),"")</f>
        <v/>
      </c>
      <c r="AD279" s="7" t="str">
        <f ca="1">IFERROR(OFFSET(INDEX(INDIRECT(VLOOKUP($C279,Lighting_Type_Exist_lu,2,0)),MATCH(Lighting!$D279,INDIRECT(VLOOKUP($C279,Lighting_Type_Exist_lu,2,0)),0),1),0,3),"")</f>
        <v/>
      </c>
      <c r="AE279" s="40" t="str">
        <f ca="1">IFERROR(OFFSET(INDEX(INDIRECT(VLOOKUP($C279,Lighting_Type_Exist_lu,2,0)),MATCH(Lighting!$D279,INDIRECT(VLOOKUP($C279,Lighting_Type_Exist_lu,2,0)),0),1),0,4),"")</f>
        <v/>
      </c>
      <c r="AF279" s="262">
        <f t="shared" ca="1" si="128"/>
        <v>0</v>
      </c>
      <c r="AH279" s="263" t="str">
        <f>IF(J279="","",VLOOKUP(J279,SKU!E:M,3,0))</f>
        <v/>
      </c>
      <c r="AI279" s="263">
        <f>_xlfn.IFNA(IF('Project Summary'!$C$11="NH",VLOOKUP(AH279,Lighting_All,5,0),VLOOKUP(AH279,Lighting_All,3,0)),"")</f>
        <v>0</v>
      </c>
      <c r="AJ279" s="264" t="str">
        <f t="shared" si="115"/>
        <v>NA</v>
      </c>
      <c r="AK279" s="265">
        <f>IFERROR(VLOOKUP(J279,SKU!E:L,7,),0)</f>
        <v>0</v>
      </c>
      <c r="AL279" s="92" t="str">
        <f>IFERROR(IF(J279="","",(VLOOKUP(AH279,Lookups!A:G,7,0)*H279)),"")</f>
        <v/>
      </c>
      <c r="AM279" s="92">
        <f t="shared" ca="1" si="129"/>
        <v>0</v>
      </c>
      <c r="AN279" s="92">
        <f t="shared" ca="1" si="130"/>
        <v>0</v>
      </c>
      <c r="AO279" s="92">
        <f>(1-EXACT(G279,M279))*IFERROR(IF('Project Summary'!$C$11="NH",VLOOKUP(M279,Lighting_All,6,0),VLOOKUP(M279,Lighting_All,4,0)),0)*(Q279&gt;0)*(1-EXACT(M279,Lookups!$A$62))*(1-EXACT(M279,Lookups!$A$63))</f>
        <v>0</v>
      </c>
      <c r="AP279" s="92">
        <f t="shared" si="116"/>
        <v>0</v>
      </c>
      <c r="AQ279" s="92" t="str">
        <f t="shared" ca="1" si="131"/>
        <v/>
      </c>
      <c r="AR279" s="92" t="str">
        <f ca="1">_xlfn.IFNA(VLOOKUP(AQ279,Recycling!$S$10:$T$35,2,0),"")</f>
        <v/>
      </c>
      <c r="AS279" s="266">
        <f t="shared" si="132"/>
        <v>0</v>
      </c>
      <c r="AT279" s="92">
        <f t="shared" si="133"/>
        <v>0</v>
      </c>
      <c r="AU279" s="92">
        <f>EXACT(G279,"None")*OR(EXACT(M279,Lookups!$A$62),EXACT(M279,Lookups!$A$63))</f>
        <v>0</v>
      </c>
      <c r="AV279" s="267">
        <f t="shared" si="134"/>
        <v>0</v>
      </c>
      <c r="AW279" s="267">
        <f>IFERROR(VLOOKUP(AH279,Lookups!A:B,2,0),0)</f>
        <v>0</v>
      </c>
      <c r="AX279" s="267">
        <f t="shared" si="135"/>
        <v>0</v>
      </c>
      <c r="AY279" s="92">
        <f t="shared" ca="1" si="136"/>
        <v>0</v>
      </c>
      <c r="AZ279" s="92">
        <f t="shared" si="117"/>
        <v>0</v>
      </c>
      <c r="BA279" s="92">
        <f t="shared" si="137"/>
        <v>0.504</v>
      </c>
      <c r="BB279" s="92">
        <f t="shared" si="138"/>
        <v>0.38900000000000001</v>
      </c>
      <c r="BC279" s="92">
        <v>0.13800000000000001</v>
      </c>
      <c r="BD279" s="92">
        <v>0.13400000000000001</v>
      </c>
      <c r="BE279" s="92">
        <f t="shared" si="118"/>
        <v>0</v>
      </c>
      <c r="BF279" s="92">
        <f t="shared" si="139"/>
        <v>0</v>
      </c>
    </row>
    <row r="280" spans="1:58" x14ac:dyDescent="0.35">
      <c r="A280" s="26"/>
      <c r="B280" s="76"/>
      <c r="C280" s="59"/>
      <c r="D280" s="468"/>
      <c r="E280" s="469"/>
      <c r="F280" s="237" t="str">
        <f ca="1">IFERROR(OFFSET(INDEX(INDIRECT(VLOOKUP($C280,Lighting_Type_Exist_lu,2,0)),MATCH(Lighting!$D280,INDIRECT(VLOOKUP($C280,Lighting_Type_Exist_lu,2,0)),0),1),0,2),"")</f>
        <v/>
      </c>
      <c r="G280" s="61" t="s">
        <v>84</v>
      </c>
      <c r="H280" s="74"/>
      <c r="I280" s="238" t="str">
        <f>IF(J280="","",VLOOKUP(J280,SKU!E:M,9,0))</f>
        <v/>
      </c>
      <c r="J280" s="64"/>
      <c r="K280" s="260" t="str">
        <f>IF(J280="","",VLOOKUP(J280,SKU!E:M,2,0))</f>
        <v/>
      </c>
      <c r="L280" s="239" t="str">
        <f>IF(J280="","",VLOOKUP(J280,SKU!E:M,6,0))</f>
        <v/>
      </c>
      <c r="M280" s="135" t="s">
        <v>84</v>
      </c>
      <c r="N280" s="28">
        <f t="shared" si="113"/>
        <v>0</v>
      </c>
      <c r="O280" s="20">
        <f t="shared" si="114"/>
        <v>0</v>
      </c>
      <c r="P280" s="71">
        <f t="shared" ca="1" si="119"/>
        <v>0</v>
      </c>
      <c r="Q280" s="71">
        <f>IFERROR((($H280*$L280*$N280)-($H280*$L280*$O280))/1000,0)*(1-EXACT(M280,Lookups!$A$62))*(1-EXACT(M280,Lookups!$A$63))</f>
        <v>0</v>
      </c>
      <c r="R280" s="71">
        <f t="shared" ca="1" si="120"/>
        <v>0</v>
      </c>
      <c r="S280" s="71">
        <f t="shared" ca="1" si="121"/>
        <v>0</v>
      </c>
      <c r="T280" s="71">
        <f t="shared" si="122"/>
        <v>0</v>
      </c>
      <c r="U280" s="356">
        <f t="shared" ca="1" si="123"/>
        <v>0</v>
      </c>
      <c r="V280" s="356">
        <f t="shared" ca="1" si="124"/>
        <v>0</v>
      </c>
      <c r="W280" s="356">
        <f t="shared" si="125"/>
        <v>0</v>
      </c>
      <c r="X280" s="356">
        <f t="shared" si="126"/>
        <v>0</v>
      </c>
      <c r="Y280" s="72">
        <f>IF(AV280&gt;0,"NEEDED",IFERROR(IF('Project Summary'!$C$11="NH",(VLOOKUP(AH280,Lighting_All,6,0)+AO280),(VLOOKUP(AH280,Lighting_All,4,0)+AO280)),0)*H280)</f>
        <v>0</v>
      </c>
      <c r="Z280" s="261" t="str">
        <f t="shared" ca="1" si="127"/>
        <v/>
      </c>
      <c r="AA280" s="73">
        <f t="shared" ca="1" si="112"/>
        <v>0</v>
      </c>
      <c r="AC280" s="28" t="str">
        <f ca="1">IFERROR(OFFSET(INDEX(INDIRECT(VLOOKUP($C280,Lighting_Type_Exist_lu,2,0)),MATCH(Lighting!$D280,INDIRECT(VLOOKUP($C280,Lighting_Type_Exist_lu,2,0)),0),1),0,1),"")</f>
        <v/>
      </c>
      <c r="AD280" s="7" t="str">
        <f ca="1">IFERROR(OFFSET(INDEX(INDIRECT(VLOOKUP($C280,Lighting_Type_Exist_lu,2,0)),MATCH(Lighting!$D280,INDIRECT(VLOOKUP($C280,Lighting_Type_Exist_lu,2,0)),0),1),0,3),"")</f>
        <v/>
      </c>
      <c r="AE280" s="40" t="str">
        <f ca="1">IFERROR(OFFSET(INDEX(INDIRECT(VLOOKUP($C280,Lighting_Type_Exist_lu,2,0)),MATCH(Lighting!$D280,INDIRECT(VLOOKUP($C280,Lighting_Type_Exist_lu,2,0)),0),1),0,4),"")</f>
        <v/>
      </c>
      <c r="AF280" s="262">
        <f t="shared" ca="1" si="128"/>
        <v>0</v>
      </c>
      <c r="AH280" s="263" t="str">
        <f>IF(J280="","",VLOOKUP(J280,SKU!E:M,3,0))</f>
        <v/>
      </c>
      <c r="AI280" s="263">
        <f>_xlfn.IFNA(IF('Project Summary'!$C$11="NH",VLOOKUP(AH280,Lighting_All,5,0),VLOOKUP(AH280,Lighting_All,3,0)),"")</f>
        <v>0</v>
      </c>
      <c r="AJ280" s="264" t="str">
        <f t="shared" si="115"/>
        <v>NA</v>
      </c>
      <c r="AK280" s="265">
        <f>IFERROR(VLOOKUP(J280,SKU!E:L,7,),0)</f>
        <v>0</v>
      </c>
      <c r="AL280" s="92" t="str">
        <f>IFERROR(IF(J280="","",(VLOOKUP(AH280,Lookups!A:G,7,0)*H280)),"")</f>
        <v/>
      </c>
      <c r="AM280" s="92">
        <f t="shared" ca="1" si="129"/>
        <v>0</v>
      </c>
      <c r="AN280" s="92">
        <f t="shared" ca="1" si="130"/>
        <v>0</v>
      </c>
      <c r="AO280" s="92">
        <f>(1-EXACT(G280,M280))*IFERROR(IF('Project Summary'!$C$11="NH",VLOOKUP(M280,Lighting_All,6,0),VLOOKUP(M280,Lighting_All,4,0)),0)*(Q280&gt;0)*(1-EXACT(M280,Lookups!$A$62))*(1-EXACT(M280,Lookups!$A$63))</f>
        <v>0</v>
      </c>
      <c r="AP280" s="92">
        <f t="shared" si="116"/>
        <v>0</v>
      </c>
      <c r="AQ280" s="92" t="str">
        <f t="shared" ca="1" si="131"/>
        <v/>
      </c>
      <c r="AR280" s="92" t="str">
        <f ca="1">_xlfn.IFNA(VLOOKUP(AQ280,Recycling!$S$10:$T$35,2,0),"")</f>
        <v/>
      </c>
      <c r="AS280" s="266">
        <f t="shared" si="132"/>
        <v>0</v>
      </c>
      <c r="AT280" s="92">
        <f t="shared" si="133"/>
        <v>0</v>
      </c>
      <c r="AU280" s="92">
        <f>EXACT(G280,"None")*OR(EXACT(M280,Lookups!$A$62),EXACT(M280,Lookups!$A$63))</f>
        <v>0</v>
      </c>
      <c r="AV280" s="267">
        <f t="shared" si="134"/>
        <v>0</v>
      </c>
      <c r="AW280" s="267">
        <f>IFERROR(VLOOKUP(AH280,Lookups!A:B,2,0),0)</f>
        <v>0</v>
      </c>
      <c r="AX280" s="267">
        <f t="shared" si="135"/>
        <v>0</v>
      </c>
      <c r="AY280" s="92">
        <f t="shared" ca="1" si="136"/>
        <v>0</v>
      </c>
      <c r="AZ280" s="92">
        <f t="shared" si="117"/>
        <v>0</v>
      </c>
      <c r="BA280" s="92">
        <f t="shared" si="137"/>
        <v>0.504</v>
      </c>
      <c r="BB280" s="92">
        <f t="shared" si="138"/>
        <v>0.38900000000000001</v>
      </c>
      <c r="BC280" s="92">
        <v>0.13800000000000001</v>
      </c>
      <c r="BD280" s="92">
        <v>0.13400000000000001</v>
      </c>
      <c r="BE280" s="92">
        <f t="shared" si="118"/>
        <v>0</v>
      </c>
      <c r="BF280" s="92">
        <f t="shared" si="139"/>
        <v>0</v>
      </c>
    </row>
    <row r="281" spans="1:58" x14ac:dyDescent="0.35">
      <c r="A281" s="26"/>
      <c r="B281" s="76"/>
      <c r="C281" s="59"/>
      <c r="D281" s="468"/>
      <c r="E281" s="469"/>
      <c r="F281" s="237" t="str">
        <f ca="1">IFERROR(OFFSET(INDEX(INDIRECT(VLOOKUP($C281,Lighting_Type_Exist_lu,2,0)),MATCH(Lighting!$D281,INDIRECT(VLOOKUP($C281,Lighting_Type_Exist_lu,2,0)),0),1),0,2),"")</f>
        <v/>
      </c>
      <c r="G281" s="61" t="s">
        <v>84</v>
      </c>
      <c r="H281" s="74"/>
      <c r="I281" s="238" t="str">
        <f>IF(J281="","",VLOOKUP(J281,SKU!E:M,9,0))</f>
        <v/>
      </c>
      <c r="J281" s="64"/>
      <c r="K281" s="260" t="str">
        <f>IF(J281="","",VLOOKUP(J281,SKU!E:M,2,0))</f>
        <v/>
      </c>
      <c r="L281" s="239" t="str">
        <f>IF(J281="","",VLOOKUP(J281,SKU!E:M,6,0))</f>
        <v/>
      </c>
      <c r="M281" s="135" t="s">
        <v>84</v>
      </c>
      <c r="N281" s="28">
        <f t="shared" si="113"/>
        <v>0</v>
      </c>
      <c r="O281" s="20">
        <f t="shared" si="114"/>
        <v>0</v>
      </c>
      <c r="P281" s="71">
        <f t="shared" ca="1" si="119"/>
        <v>0</v>
      </c>
      <c r="Q281" s="71">
        <f>IFERROR((($H281*$L281*$N281)-($H281*$L281*$O281))/1000,0)*(1-EXACT(M281,Lookups!$A$62))*(1-EXACT(M281,Lookups!$A$63))</f>
        <v>0</v>
      </c>
      <c r="R281" s="71">
        <f t="shared" ca="1" si="120"/>
        <v>0</v>
      </c>
      <c r="S281" s="71">
        <f t="shared" ca="1" si="121"/>
        <v>0</v>
      </c>
      <c r="T281" s="71">
        <f t="shared" si="122"/>
        <v>0</v>
      </c>
      <c r="U281" s="356">
        <f t="shared" ca="1" si="123"/>
        <v>0</v>
      </c>
      <c r="V281" s="356">
        <f t="shared" ca="1" si="124"/>
        <v>0</v>
      </c>
      <c r="W281" s="356">
        <f t="shared" si="125"/>
        <v>0</v>
      </c>
      <c r="X281" s="356">
        <f t="shared" si="126"/>
        <v>0</v>
      </c>
      <c r="Y281" s="72">
        <f>IF(AV281&gt;0,"NEEDED",IFERROR(IF('Project Summary'!$C$11="NH",(VLOOKUP(AH281,Lighting_All,6,0)+AO281),(VLOOKUP(AH281,Lighting_All,4,0)+AO281)),0)*H281)</f>
        <v>0</v>
      </c>
      <c r="Z281" s="261" t="str">
        <f t="shared" ca="1" si="127"/>
        <v/>
      </c>
      <c r="AA281" s="73">
        <f t="shared" ca="1" si="112"/>
        <v>0</v>
      </c>
      <c r="AC281" s="28" t="str">
        <f ca="1">IFERROR(OFFSET(INDEX(INDIRECT(VLOOKUP($C281,Lighting_Type_Exist_lu,2,0)),MATCH(Lighting!$D281,INDIRECT(VLOOKUP($C281,Lighting_Type_Exist_lu,2,0)),0),1),0,1),"")</f>
        <v/>
      </c>
      <c r="AD281" s="7" t="str">
        <f ca="1">IFERROR(OFFSET(INDEX(INDIRECT(VLOOKUP($C281,Lighting_Type_Exist_lu,2,0)),MATCH(Lighting!$D281,INDIRECT(VLOOKUP($C281,Lighting_Type_Exist_lu,2,0)),0),1),0,3),"")</f>
        <v/>
      </c>
      <c r="AE281" s="40" t="str">
        <f ca="1">IFERROR(OFFSET(INDEX(INDIRECT(VLOOKUP($C281,Lighting_Type_Exist_lu,2,0)),MATCH(Lighting!$D281,INDIRECT(VLOOKUP($C281,Lighting_Type_Exist_lu,2,0)),0),1),0,4),"")</f>
        <v/>
      </c>
      <c r="AF281" s="262">
        <f t="shared" ca="1" si="128"/>
        <v>0</v>
      </c>
      <c r="AH281" s="263" t="str">
        <f>IF(J281="","",VLOOKUP(J281,SKU!E:M,3,0))</f>
        <v/>
      </c>
      <c r="AI281" s="263">
        <f>_xlfn.IFNA(IF('Project Summary'!$C$11="NH",VLOOKUP(AH281,Lighting_All,5,0),VLOOKUP(AH281,Lighting_All,3,0)),"")</f>
        <v>0</v>
      </c>
      <c r="AJ281" s="264" t="str">
        <f t="shared" si="115"/>
        <v>NA</v>
      </c>
      <c r="AK281" s="265">
        <f>IFERROR(VLOOKUP(J281,SKU!E:L,7,),0)</f>
        <v>0</v>
      </c>
      <c r="AL281" s="92" t="str">
        <f>IFERROR(IF(J281="","",(VLOOKUP(AH281,Lookups!A:G,7,0)*H281)),"")</f>
        <v/>
      </c>
      <c r="AM281" s="92">
        <f t="shared" ca="1" si="129"/>
        <v>0</v>
      </c>
      <c r="AN281" s="92">
        <f t="shared" ca="1" si="130"/>
        <v>0</v>
      </c>
      <c r="AO281" s="92">
        <f>(1-EXACT(G281,M281))*IFERROR(IF('Project Summary'!$C$11="NH",VLOOKUP(M281,Lighting_All,6,0),VLOOKUP(M281,Lighting_All,4,0)),0)*(Q281&gt;0)*(1-EXACT(M281,Lookups!$A$62))*(1-EXACT(M281,Lookups!$A$63))</f>
        <v>0</v>
      </c>
      <c r="AP281" s="92">
        <f t="shared" si="116"/>
        <v>0</v>
      </c>
      <c r="AQ281" s="92" t="str">
        <f t="shared" ca="1" si="131"/>
        <v/>
      </c>
      <c r="AR281" s="92" t="str">
        <f ca="1">_xlfn.IFNA(VLOOKUP(AQ281,Recycling!$S$10:$T$35,2,0),"")</f>
        <v/>
      </c>
      <c r="AS281" s="266">
        <f t="shared" si="132"/>
        <v>0</v>
      </c>
      <c r="AT281" s="92">
        <f t="shared" si="133"/>
        <v>0</v>
      </c>
      <c r="AU281" s="92">
        <f>EXACT(G281,"None")*OR(EXACT(M281,Lookups!$A$62),EXACT(M281,Lookups!$A$63))</f>
        <v>0</v>
      </c>
      <c r="AV281" s="267">
        <f t="shared" si="134"/>
        <v>0</v>
      </c>
      <c r="AW281" s="267">
        <f>IFERROR(VLOOKUP(AH281,Lookups!A:B,2,0),0)</f>
        <v>0</v>
      </c>
      <c r="AX281" s="267">
        <f t="shared" si="135"/>
        <v>0</v>
      </c>
      <c r="AY281" s="92">
        <f t="shared" ca="1" si="136"/>
        <v>0</v>
      </c>
      <c r="AZ281" s="92">
        <f t="shared" si="117"/>
        <v>0</v>
      </c>
      <c r="BA281" s="92">
        <f t="shared" si="137"/>
        <v>0.504</v>
      </c>
      <c r="BB281" s="92">
        <f t="shared" si="138"/>
        <v>0.38900000000000001</v>
      </c>
      <c r="BC281" s="92">
        <v>0.13800000000000001</v>
      </c>
      <c r="BD281" s="92">
        <v>0.13400000000000001</v>
      </c>
      <c r="BE281" s="92">
        <f t="shared" si="118"/>
        <v>0</v>
      </c>
      <c r="BF281" s="92">
        <f t="shared" si="139"/>
        <v>0</v>
      </c>
    </row>
    <row r="282" spans="1:58" x14ac:dyDescent="0.35">
      <c r="A282" s="26"/>
      <c r="B282" s="76"/>
      <c r="C282" s="59"/>
      <c r="D282" s="468"/>
      <c r="E282" s="469"/>
      <c r="F282" s="237" t="str">
        <f ca="1">IFERROR(OFFSET(INDEX(INDIRECT(VLOOKUP($C282,Lighting_Type_Exist_lu,2,0)),MATCH(Lighting!$D282,INDIRECT(VLOOKUP($C282,Lighting_Type_Exist_lu,2,0)),0),1),0,2),"")</f>
        <v/>
      </c>
      <c r="G282" s="61" t="s">
        <v>84</v>
      </c>
      <c r="H282" s="74"/>
      <c r="I282" s="238" t="str">
        <f>IF(J282="","",VLOOKUP(J282,SKU!E:M,9,0))</f>
        <v/>
      </c>
      <c r="J282" s="64"/>
      <c r="K282" s="260" t="str">
        <f>IF(J282="","",VLOOKUP(J282,SKU!E:M,2,0))</f>
        <v/>
      </c>
      <c r="L282" s="239" t="str">
        <f>IF(J282="","",VLOOKUP(J282,SKU!E:M,6,0))</f>
        <v/>
      </c>
      <c r="M282" s="135" t="s">
        <v>84</v>
      </c>
      <c r="N282" s="28">
        <f t="shared" si="113"/>
        <v>0</v>
      </c>
      <c r="O282" s="20">
        <f t="shared" si="114"/>
        <v>0</v>
      </c>
      <c r="P282" s="71">
        <f t="shared" ca="1" si="119"/>
        <v>0</v>
      </c>
      <c r="Q282" s="71">
        <f>IFERROR((($H282*$L282*$N282)-($H282*$L282*$O282))/1000,0)*(1-EXACT(M282,Lookups!$A$62))*(1-EXACT(M282,Lookups!$A$63))</f>
        <v>0</v>
      </c>
      <c r="R282" s="71">
        <f t="shared" ca="1" si="120"/>
        <v>0</v>
      </c>
      <c r="S282" s="71">
        <f t="shared" ca="1" si="121"/>
        <v>0</v>
      </c>
      <c r="T282" s="71">
        <f t="shared" si="122"/>
        <v>0</v>
      </c>
      <c r="U282" s="356">
        <f t="shared" ca="1" si="123"/>
        <v>0</v>
      </c>
      <c r="V282" s="356">
        <f t="shared" ca="1" si="124"/>
        <v>0</v>
      </c>
      <c r="W282" s="356">
        <f t="shared" si="125"/>
        <v>0</v>
      </c>
      <c r="X282" s="356">
        <f t="shared" si="126"/>
        <v>0</v>
      </c>
      <c r="Y282" s="72">
        <f>IF(AV282&gt;0,"NEEDED",IFERROR(IF('Project Summary'!$C$11="NH",(VLOOKUP(AH282,Lighting_All,6,0)+AO282),(VLOOKUP(AH282,Lighting_All,4,0)+AO282)),0)*H282)</f>
        <v>0</v>
      </c>
      <c r="Z282" s="261" t="str">
        <f t="shared" ca="1" si="127"/>
        <v/>
      </c>
      <c r="AA282" s="73">
        <f t="shared" ca="1" si="112"/>
        <v>0</v>
      </c>
      <c r="AC282" s="28" t="str">
        <f ca="1">IFERROR(OFFSET(INDEX(INDIRECT(VLOOKUP($C282,Lighting_Type_Exist_lu,2,0)),MATCH(Lighting!$D282,INDIRECT(VLOOKUP($C282,Lighting_Type_Exist_lu,2,0)),0),1),0,1),"")</f>
        <v/>
      </c>
      <c r="AD282" s="7" t="str">
        <f ca="1">IFERROR(OFFSET(INDEX(INDIRECT(VLOOKUP($C282,Lighting_Type_Exist_lu,2,0)),MATCH(Lighting!$D282,INDIRECT(VLOOKUP($C282,Lighting_Type_Exist_lu,2,0)),0),1),0,3),"")</f>
        <v/>
      </c>
      <c r="AE282" s="40" t="str">
        <f ca="1">IFERROR(OFFSET(INDEX(INDIRECT(VLOOKUP($C282,Lighting_Type_Exist_lu,2,0)),MATCH(Lighting!$D282,INDIRECT(VLOOKUP($C282,Lighting_Type_Exist_lu,2,0)),0),1),0,4),"")</f>
        <v/>
      </c>
      <c r="AF282" s="262">
        <f t="shared" ca="1" si="128"/>
        <v>0</v>
      </c>
      <c r="AH282" s="263" t="str">
        <f>IF(J282="","",VLOOKUP(J282,SKU!E:M,3,0))</f>
        <v/>
      </c>
      <c r="AI282" s="263">
        <f>_xlfn.IFNA(IF('Project Summary'!$C$11="NH",VLOOKUP(AH282,Lighting_All,5,0),VLOOKUP(AH282,Lighting_All,3,0)),"")</f>
        <v>0</v>
      </c>
      <c r="AJ282" s="264" t="str">
        <f t="shared" si="115"/>
        <v>NA</v>
      </c>
      <c r="AK282" s="265">
        <f>IFERROR(VLOOKUP(J282,SKU!E:L,7,),0)</f>
        <v>0</v>
      </c>
      <c r="AL282" s="92" t="str">
        <f>IFERROR(IF(J282="","",(VLOOKUP(AH282,Lookups!A:G,7,0)*H282)),"")</f>
        <v/>
      </c>
      <c r="AM282" s="92">
        <f t="shared" ca="1" si="129"/>
        <v>0</v>
      </c>
      <c r="AN282" s="92">
        <f t="shared" ca="1" si="130"/>
        <v>0</v>
      </c>
      <c r="AO282" s="92">
        <f>(1-EXACT(G282,M282))*IFERROR(IF('Project Summary'!$C$11="NH",VLOOKUP(M282,Lighting_All,6,0),VLOOKUP(M282,Lighting_All,4,0)),0)*(Q282&gt;0)*(1-EXACT(M282,Lookups!$A$62))*(1-EXACT(M282,Lookups!$A$63))</f>
        <v>0</v>
      </c>
      <c r="AP282" s="92">
        <f t="shared" si="116"/>
        <v>0</v>
      </c>
      <c r="AQ282" s="92" t="str">
        <f t="shared" ca="1" si="131"/>
        <v/>
      </c>
      <c r="AR282" s="92" t="str">
        <f ca="1">_xlfn.IFNA(VLOOKUP(AQ282,Recycling!$S$10:$T$35,2,0),"")</f>
        <v/>
      </c>
      <c r="AS282" s="266">
        <f t="shared" si="132"/>
        <v>0</v>
      </c>
      <c r="AT282" s="92">
        <f t="shared" si="133"/>
        <v>0</v>
      </c>
      <c r="AU282" s="92">
        <f>EXACT(G282,"None")*OR(EXACT(M282,Lookups!$A$62),EXACT(M282,Lookups!$A$63))</f>
        <v>0</v>
      </c>
      <c r="AV282" s="267">
        <f t="shared" si="134"/>
        <v>0</v>
      </c>
      <c r="AW282" s="267">
        <f>IFERROR(VLOOKUP(AH282,Lookups!A:B,2,0),0)</f>
        <v>0</v>
      </c>
      <c r="AX282" s="267">
        <f t="shared" si="135"/>
        <v>0</v>
      </c>
      <c r="AY282" s="92">
        <f t="shared" ca="1" si="136"/>
        <v>0</v>
      </c>
      <c r="AZ282" s="92">
        <f t="shared" si="117"/>
        <v>0</v>
      </c>
      <c r="BA282" s="92">
        <f t="shared" si="137"/>
        <v>0.504</v>
      </c>
      <c r="BB282" s="92">
        <f t="shared" si="138"/>
        <v>0.38900000000000001</v>
      </c>
      <c r="BC282" s="92">
        <v>0.13800000000000001</v>
      </c>
      <c r="BD282" s="92">
        <v>0.13400000000000001</v>
      </c>
      <c r="BE282" s="92">
        <f t="shared" si="118"/>
        <v>0</v>
      </c>
      <c r="BF282" s="92">
        <f t="shared" si="139"/>
        <v>0</v>
      </c>
    </row>
    <row r="283" spans="1:58" x14ac:dyDescent="0.35">
      <c r="A283" s="26"/>
      <c r="B283" s="76"/>
      <c r="C283" s="59"/>
      <c r="D283" s="468"/>
      <c r="E283" s="469"/>
      <c r="F283" s="237" t="str">
        <f ca="1">IFERROR(OFFSET(INDEX(INDIRECT(VLOOKUP($C283,Lighting_Type_Exist_lu,2,0)),MATCH(Lighting!$D283,INDIRECT(VLOOKUP($C283,Lighting_Type_Exist_lu,2,0)),0),1),0,2),"")</f>
        <v/>
      </c>
      <c r="G283" s="61" t="s">
        <v>84</v>
      </c>
      <c r="H283" s="74"/>
      <c r="I283" s="238" t="str">
        <f>IF(J283="","",VLOOKUP(J283,SKU!E:M,9,0))</f>
        <v/>
      </c>
      <c r="J283" s="64"/>
      <c r="K283" s="260" t="str">
        <f>IF(J283="","",VLOOKUP(J283,SKU!E:M,2,0))</f>
        <v/>
      </c>
      <c r="L283" s="239" t="str">
        <f>IF(J283="","",VLOOKUP(J283,SKU!E:M,6,0))</f>
        <v/>
      </c>
      <c r="M283" s="135" t="s">
        <v>84</v>
      </c>
      <c r="N283" s="28">
        <f t="shared" si="113"/>
        <v>0</v>
      </c>
      <c r="O283" s="20">
        <f t="shared" si="114"/>
        <v>0</v>
      </c>
      <c r="P283" s="71">
        <f t="shared" ca="1" si="119"/>
        <v>0</v>
      </c>
      <c r="Q283" s="71">
        <f>IFERROR((($H283*$L283*$N283)-($H283*$L283*$O283))/1000,0)*(1-EXACT(M283,Lookups!$A$62))*(1-EXACT(M283,Lookups!$A$63))</f>
        <v>0</v>
      </c>
      <c r="R283" s="71">
        <f t="shared" ca="1" si="120"/>
        <v>0</v>
      </c>
      <c r="S283" s="71">
        <f t="shared" ca="1" si="121"/>
        <v>0</v>
      </c>
      <c r="T283" s="71">
        <f t="shared" si="122"/>
        <v>0</v>
      </c>
      <c r="U283" s="356">
        <f t="shared" ca="1" si="123"/>
        <v>0</v>
      </c>
      <c r="V283" s="356">
        <f t="shared" ca="1" si="124"/>
        <v>0</v>
      </c>
      <c r="W283" s="356">
        <f t="shared" si="125"/>
        <v>0</v>
      </c>
      <c r="X283" s="356">
        <f t="shared" si="126"/>
        <v>0</v>
      </c>
      <c r="Y283" s="72">
        <f>IF(AV283&gt;0,"NEEDED",IFERROR(IF('Project Summary'!$C$11="NH",(VLOOKUP(AH283,Lighting_All,6,0)+AO283),(VLOOKUP(AH283,Lighting_All,4,0)+AO283)),0)*H283)</f>
        <v>0</v>
      </c>
      <c r="Z283" s="261" t="str">
        <f t="shared" ca="1" si="127"/>
        <v/>
      </c>
      <c r="AA283" s="73">
        <f t="shared" ca="1" si="112"/>
        <v>0</v>
      </c>
      <c r="AC283" s="28" t="str">
        <f ca="1">IFERROR(OFFSET(INDEX(INDIRECT(VLOOKUP($C283,Lighting_Type_Exist_lu,2,0)),MATCH(Lighting!$D283,INDIRECT(VLOOKUP($C283,Lighting_Type_Exist_lu,2,0)),0),1),0,1),"")</f>
        <v/>
      </c>
      <c r="AD283" s="7" t="str">
        <f ca="1">IFERROR(OFFSET(INDEX(INDIRECT(VLOOKUP($C283,Lighting_Type_Exist_lu,2,0)),MATCH(Lighting!$D283,INDIRECT(VLOOKUP($C283,Lighting_Type_Exist_lu,2,0)),0),1),0,3),"")</f>
        <v/>
      </c>
      <c r="AE283" s="40" t="str">
        <f ca="1">IFERROR(OFFSET(INDEX(INDIRECT(VLOOKUP($C283,Lighting_Type_Exist_lu,2,0)),MATCH(Lighting!$D283,INDIRECT(VLOOKUP($C283,Lighting_Type_Exist_lu,2,0)),0),1),0,4),"")</f>
        <v/>
      </c>
      <c r="AF283" s="262">
        <f t="shared" ca="1" si="128"/>
        <v>0</v>
      </c>
      <c r="AH283" s="263" t="str">
        <f>IF(J283="","",VLOOKUP(J283,SKU!E:M,3,0))</f>
        <v/>
      </c>
      <c r="AI283" s="263">
        <f>_xlfn.IFNA(IF('Project Summary'!$C$11="NH",VLOOKUP(AH283,Lighting_All,5,0),VLOOKUP(AH283,Lighting_All,3,0)),"")</f>
        <v>0</v>
      </c>
      <c r="AJ283" s="264" t="str">
        <f t="shared" si="115"/>
        <v>NA</v>
      </c>
      <c r="AK283" s="265">
        <f>IFERROR(VLOOKUP(J283,SKU!E:L,7,),0)</f>
        <v>0</v>
      </c>
      <c r="AL283" s="92" t="str">
        <f>IFERROR(IF(J283="","",(VLOOKUP(AH283,Lookups!A:G,7,0)*H283)),"")</f>
        <v/>
      </c>
      <c r="AM283" s="92">
        <f t="shared" ca="1" si="129"/>
        <v>0</v>
      </c>
      <c r="AN283" s="92">
        <f t="shared" ca="1" si="130"/>
        <v>0</v>
      </c>
      <c r="AO283" s="92">
        <f>(1-EXACT(G283,M283))*IFERROR(IF('Project Summary'!$C$11="NH",VLOOKUP(M283,Lighting_All,6,0),VLOOKUP(M283,Lighting_All,4,0)),0)*(Q283&gt;0)*(1-EXACT(M283,Lookups!$A$62))*(1-EXACT(M283,Lookups!$A$63))</f>
        <v>0</v>
      </c>
      <c r="AP283" s="92">
        <f t="shared" si="116"/>
        <v>0</v>
      </c>
      <c r="AQ283" s="92" t="str">
        <f t="shared" ca="1" si="131"/>
        <v/>
      </c>
      <c r="AR283" s="92" t="str">
        <f ca="1">_xlfn.IFNA(VLOOKUP(AQ283,Recycling!$S$10:$T$35,2,0),"")</f>
        <v/>
      </c>
      <c r="AS283" s="266">
        <f t="shared" si="132"/>
        <v>0</v>
      </c>
      <c r="AT283" s="92">
        <f t="shared" si="133"/>
        <v>0</v>
      </c>
      <c r="AU283" s="92">
        <f>EXACT(G283,"None")*OR(EXACT(M283,Lookups!$A$62),EXACT(M283,Lookups!$A$63))</f>
        <v>0</v>
      </c>
      <c r="AV283" s="267">
        <f t="shared" si="134"/>
        <v>0</v>
      </c>
      <c r="AW283" s="267">
        <f>IFERROR(VLOOKUP(AH283,Lookups!A:B,2,0),0)</f>
        <v>0</v>
      </c>
      <c r="AX283" s="267">
        <f t="shared" si="135"/>
        <v>0</v>
      </c>
      <c r="AY283" s="92">
        <f t="shared" ca="1" si="136"/>
        <v>0</v>
      </c>
      <c r="AZ283" s="92">
        <f t="shared" si="117"/>
        <v>0</v>
      </c>
      <c r="BA283" s="92">
        <f t="shared" si="137"/>
        <v>0.504</v>
      </c>
      <c r="BB283" s="92">
        <f t="shared" si="138"/>
        <v>0.38900000000000001</v>
      </c>
      <c r="BC283" s="92">
        <v>0.13800000000000001</v>
      </c>
      <c r="BD283" s="92">
        <v>0.13400000000000001</v>
      </c>
      <c r="BE283" s="92">
        <f t="shared" si="118"/>
        <v>0</v>
      </c>
      <c r="BF283" s="92">
        <f t="shared" si="139"/>
        <v>0</v>
      </c>
    </row>
    <row r="284" spans="1:58" x14ac:dyDescent="0.35">
      <c r="A284" s="26"/>
      <c r="B284" s="76"/>
      <c r="C284" s="59"/>
      <c r="D284" s="468"/>
      <c r="E284" s="469"/>
      <c r="F284" s="237" t="str">
        <f ca="1">IFERROR(OFFSET(INDEX(INDIRECT(VLOOKUP($C284,Lighting_Type_Exist_lu,2,0)),MATCH(Lighting!$D284,INDIRECT(VLOOKUP($C284,Lighting_Type_Exist_lu,2,0)),0),1),0,2),"")</f>
        <v/>
      </c>
      <c r="G284" s="61" t="s">
        <v>84</v>
      </c>
      <c r="H284" s="74"/>
      <c r="I284" s="238" t="str">
        <f>IF(J284="","",VLOOKUP(J284,SKU!E:M,9,0))</f>
        <v/>
      </c>
      <c r="J284" s="64"/>
      <c r="K284" s="260" t="str">
        <f>IF(J284="","",VLOOKUP(J284,SKU!E:M,2,0))</f>
        <v/>
      </c>
      <c r="L284" s="239" t="str">
        <f>IF(J284="","",VLOOKUP(J284,SKU!E:M,6,0))</f>
        <v/>
      </c>
      <c r="M284" s="135" t="s">
        <v>84</v>
      </c>
      <c r="N284" s="28">
        <f t="shared" si="113"/>
        <v>0</v>
      </c>
      <c r="O284" s="20">
        <f t="shared" si="114"/>
        <v>0</v>
      </c>
      <c r="P284" s="71">
        <f t="shared" ca="1" si="119"/>
        <v>0</v>
      </c>
      <c r="Q284" s="71">
        <f>IFERROR((($H284*$L284*$N284)-($H284*$L284*$O284))/1000,0)*(1-EXACT(M284,Lookups!$A$62))*(1-EXACT(M284,Lookups!$A$63))</f>
        <v>0</v>
      </c>
      <c r="R284" s="71">
        <f t="shared" ca="1" si="120"/>
        <v>0</v>
      </c>
      <c r="S284" s="71">
        <f t="shared" ca="1" si="121"/>
        <v>0</v>
      </c>
      <c r="T284" s="71">
        <f t="shared" si="122"/>
        <v>0</v>
      </c>
      <c r="U284" s="356">
        <f t="shared" ca="1" si="123"/>
        <v>0</v>
      </c>
      <c r="V284" s="356">
        <f t="shared" ca="1" si="124"/>
        <v>0</v>
      </c>
      <c r="W284" s="356">
        <f t="shared" si="125"/>
        <v>0</v>
      </c>
      <c r="X284" s="356">
        <f t="shared" si="126"/>
        <v>0</v>
      </c>
      <c r="Y284" s="72">
        <f>IF(AV284&gt;0,"NEEDED",IFERROR(IF('Project Summary'!$C$11="NH",(VLOOKUP(AH284,Lighting_All,6,0)+AO284),(VLOOKUP(AH284,Lighting_All,4,0)+AO284)),0)*H284)</f>
        <v>0</v>
      </c>
      <c r="Z284" s="261" t="str">
        <f t="shared" ca="1" si="127"/>
        <v/>
      </c>
      <c r="AA284" s="73">
        <f t="shared" ca="1" si="112"/>
        <v>0</v>
      </c>
      <c r="AC284" s="28" t="str">
        <f ca="1">IFERROR(OFFSET(INDEX(INDIRECT(VLOOKUP($C284,Lighting_Type_Exist_lu,2,0)),MATCH(Lighting!$D284,INDIRECT(VLOOKUP($C284,Lighting_Type_Exist_lu,2,0)),0),1),0,1),"")</f>
        <v/>
      </c>
      <c r="AD284" s="7" t="str">
        <f ca="1">IFERROR(OFFSET(INDEX(INDIRECT(VLOOKUP($C284,Lighting_Type_Exist_lu,2,0)),MATCH(Lighting!$D284,INDIRECT(VLOOKUP($C284,Lighting_Type_Exist_lu,2,0)),0),1),0,3),"")</f>
        <v/>
      </c>
      <c r="AE284" s="40" t="str">
        <f ca="1">IFERROR(OFFSET(INDEX(INDIRECT(VLOOKUP($C284,Lighting_Type_Exist_lu,2,0)),MATCH(Lighting!$D284,INDIRECT(VLOOKUP($C284,Lighting_Type_Exist_lu,2,0)),0),1),0,4),"")</f>
        <v/>
      </c>
      <c r="AF284" s="262">
        <f t="shared" ca="1" si="128"/>
        <v>0</v>
      </c>
      <c r="AH284" s="263" t="str">
        <f>IF(J284="","",VLOOKUP(J284,SKU!E:M,3,0))</f>
        <v/>
      </c>
      <c r="AI284" s="263">
        <f>_xlfn.IFNA(IF('Project Summary'!$C$11="NH",VLOOKUP(AH284,Lighting_All,5,0),VLOOKUP(AH284,Lighting_All,3,0)),"")</f>
        <v>0</v>
      </c>
      <c r="AJ284" s="264" t="str">
        <f t="shared" si="115"/>
        <v>NA</v>
      </c>
      <c r="AK284" s="265">
        <f>IFERROR(VLOOKUP(J284,SKU!E:L,7,),0)</f>
        <v>0</v>
      </c>
      <c r="AL284" s="92" t="str">
        <f>IFERROR(IF(J284="","",(VLOOKUP(AH284,Lookups!A:G,7,0)*H284)),"")</f>
        <v/>
      </c>
      <c r="AM284" s="92">
        <f t="shared" ca="1" si="129"/>
        <v>0</v>
      </c>
      <c r="AN284" s="92">
        <f t="shared" ca="1" si="130"/>
        <v>0</v>
      </c>
      <c r="AO284" s="92">
        <f>(1-EXACT(G284,M284))*IFERROR(IF('Project Summary'!$C$11="NH",VLOOKUP(M284,Lighting_All,6,0),VLOOKUP(M284,Lighting_All,4,0)),0)*(Q284&gt;0)*(1-EXACT(M284,Lookups!$A$62))*(1-EXACT(M284,Lookups!$A$63))</f>
        <v>0</v>
      </c>
      <c r="AP284" s="92">
        <f t="shared" si="116"/>
        <v>0</v>
      </c>
      <c r="AQ284" s="92" t="str">
        <f t="shared" ca="1" si="131"/>
        <v/>
      </c>
      <c r="AR284" s="92" t="str">
        <f ca="1">_xlfn.IFNA(VLOOKUP(AQ284,Recycling!$S$10:$T$35,2,0),"")</f>
        <v/>
      </c>
      <c r="AS284" s="266">
        <f t="shared" si="132"/>
        <v>0</v>
      </c>
      <c r="AT284" s="92">
        <f t="shared" si="133"/>
        <v>0</v>
      </c>
      <c r="AU284" s="92">
        <f>EXACT(G284,"None")*OR(EXACT(M284,Lookups!$A$62),EXACT(M284,Lookups!$A$63))</f>
        <v>0</v>
      </c>
      <c r="AV284" s="267">
        <f t="shared" si="134"/>
        <v>0</v>
      </c>
      <c r="AW284" s="267">
        <f>IFERROR(VLOOKUP(AH284,Lookups!A:B,2,0),0)</f>
        <v>0</v>
      </c>
      <c r="AX284" s="267">
        <f t="shared" si="135"/>
        <v>0</v>
      </c>
      <c r="AY284" s="92">
        <f t="shared" ca="1" si="136"/>
        <v>0</v>
      </c>
      <c r="AZ284" s="92">
        <f t="shared" si="117"/>
        <v>0</v>
      </c>
      <c r="BA284" s="92">
        <f t="shared" si="137"/>
        <v>0.504</v>
      </c>
      <c r="BB284" s="92">
        <f t="shared" si="138"/>
        <v>0.38900000000000001</v>
      </c>
      <c r="BC284" s="92">
        <v>0.13800000000000001</v>
      </c>
      <c r="BD284" s="92">
        <v>0.13400000000000001</v>
      </c>
      <c r="BE284" s="92">
        <f t="shared" si="118"/>
        <v>0</v>
      </c>
      <c r="BF284" s="92">
        <f t="shared" si="139"/>
        <v>0</v>
      </c>
    </row>
    <row r="285" spans="1:58" x14ac:dyDescent="0.35">
      <c r="A285" s="26"/>
      <c r="B285" s="76"/>
      <c r="C285" s="59"/>
      <c r="D285" s="468"/>
      <c r="E285" s="469"/>
      <c r="F285" s="237" t="str">
        <f ca="1">IFERROR(OFFSET(INDEX(INDIRECT(VLOOKUP($C285,Lighting_Type_Exist_lu,2,0)),MATCH(Lighting!$D285,INDIRECT(VLOOKUP($C285,Lighting_Type_Exist_lu,2,0)),0),1),0,2),"")</f>
        <v/>
      </c>
      <c r="G285" s="61" t="s">
        <v>84</v>
      </c>
      <c r="H285" s="74"/>
      <c r="I285" s="238" t="str">
        <f>IF(J285="","",VLOOKUP(J285,SKU!E:M,9,0))</f>
        <v/>
      </c>
      <c r="J285" s="64"/>
      <c r="K285" s="260" t="str">
        <f>IF(J285="","",VLOOKUP(J285,SKU!E:M,2,0))</f>
        <v/>
      </c>
      <c r="L285" s="239" t="str">
        <f>IF(J285="","",VLOOKUP(J285,SKU!E:M,6,0))</f>
        <v/>
      </c>
      <c r="M285" s="135" t="s">
        <v>84</v>
      </c>
      <c r="N285" s="28">
        <f t="shared" si="113"/>
        <v>0</v>
      </c>
      <c r="O285" s="20">
        <f t="shared" si="114"/>
        <v>0</v>
      </c>
      <c r="P285" s="71">
        <f t="shared" ca="1" si="119"/>
        <v>0</v>
      </c>
      <c r="Q285" s="71">
        <f>IFERROR((($H285*$L285*$N285)-($H285*$L285*$O285))/1000,0)*(1-EXACT(M285,Lookups!$A$62))*(1-EXACT(M285,Lookups!$A$63))</f>
        <v>0</v>
      </c>
      <c r="R285" s="71">
        <f t="shared" ca="1" si="120"/>
        <v>0</v>
      </c>
      <c r="S285" s="71">
        <f t="shared" ca="1" si="121"/>
        <v>0</v>
      </c>
      <c r="T285" s="71">
        <f t="shared" si="122"/>
        <v>0</v>
      </c>
      <c r="U285" s="356">
        <f t="shared" ca="1" si="123"/>
        <v>0</v>
      </c>
      <c r="V285" s="356">
        <f t="shared" ca="1" si="124"/>
        <v>0</v>
      </c>
      <c r="W285" s="356">
        <f t="shared" si="125"/>
        <v>0</v>
      </c>
      <c r="X285" s="356">
        <f t="shared" si="126"/>
        <v>0</v>
      </c>
      <c r="Y285" s="72">
        <f>IF(AV285&gt;0,"NEEDED",IFERROR(IF('Project Summary'!$C$11="NH",(VLOOKUP(AH285,Lighting_All,6,0)+AO285),(VLOOKUP(AH285,Lighting_All,4,0)+AO285)),0)*H285)</f>
        <v>0</v>
      </c>
      <c r="Z285" s="261" t="str">
        <f t="shared" ca="1" si="127"/>
        <v/>
      </c>
      <c r="AA285" s="73">
        <f t="shared" ca="1" si="112"/>
        <v>0</v>
      </c>
      <c r="AC285" s="28" t="str">
        <f ca="1">IFERROR(OFFSET(INDEX(INDIRECT(VLOOKUP($C285,Lighting_Type_Exist_lu,2,0)),MATCH(Lighting!$D285,INDIRECT(VLOOKUP($C285,Lighting_Type_Exist_lu,2,0)),0),1),0,1),"")</f>
        <v/>
      </c>
      <c r="AD285" s="7" t="str">
        <f ca="1">IFERROR(OFFSET(INDEX(INDIRECT(VLOOKUP($C285,Lighting_Type_Exist_lu,2,0)),MATCH(Lighting!$D285,INDIRECT(VLOOKUP($C285,Lighting_Type_Exist_lu,2,0)),0),1),0,3),"")</f>
        <v/>
      </c>
      <c r="AE285" s="40" t="str">
        <f ca="1">IFERROR(OFFSET(INDEX(INDIRECT(VLOOKUP($C285,Lighting_Type_Exist_lu,2,0)),MATCH(Lighting!$D285,INDIRECT(VLOOKUP($C285,Lighting_Type_Exist_lu,2,0)),0),1),0,4),"")</f>
        <v/>
      </c>
      <c r="AF285" s="262">
        <f t="shared" ca="1" si="128"/>
        <v>0</v>
      </c>
      <c r="AH285" s="263" t="str">
        <f>IF(J285="","",VLOOKUP(J285,SKU!E:M,3,0))</f>
        <v/>
      </c>
      <c r="AI285" s="263">
        <f>_xlfn.IFNA(IF('Project Summary'!$C$11="NH",VLOOKUP(AH285,Lighting_All,5,0),VLOOKUP(AH285,Lighting_All,3,0)),"")</f>
        <v>0</v>
      </c>
      <c r="AJ285" s="264" t="str">
        <f t="shared" si="115"/>
        <v>NA</v>
      </c>
      <c r="AK285" s="265">
        <f>IFERROR(VLOOKUP(J285,SKU!E:L,7,),0)</f>
        <v>0</v>
      </c>
      <c r="AL285" s="92" t="str">
        <f>IFERROR(IF(J285="","",(VLOOKUP(AH285,Lookups!A:G,7,0)*H285)),"")</f>
        <v/>
      </c>
      <c r="AM285" s="92">
        <f t="shared" ca="1" si="129"/>
        <v>0</v>
      </c>
      <c r="AN285" s="92">
        <f t="shared" ca="1" si="130"/>
        <v>0</v>
      </c>
      <c r="AO285" s="92">
        <f>(1-EXACT(G285,M285))*IFERROR(IF('Project Summary'!$C$11="NH",VLOOKUP(M285,Lighting_All,6,0),VLOOKUP(M285,Lighting_All,4,0)),0)*(Q285&gt;0)*(1-EXACT(M285,Lookups!$A$62))*(1-EXACT(M285,Lookups!$A$63))</f>
        <v>0</v>
      </c>
      <c r="AP285" s="92">
        <f t="shared" si="116"/>
        <v>0</v>
      </c>
      <c r="AQ285" s="92" t="str">
        <f t="shared" ca="1" si="131"/>
        <v/>
      </c>
      <c r="AR285" s="92" t="str">
        <f ca="1">_xlfn.IFNA(VLOOKUP(AQ285,Recycling!$S$10:$T$35,2,0),"")</f>
        <v/>
      </c>
      <c r="AS285" s="266">
        <f t="shared" si="132"/>
        <v>0</v>
      </c>
      <c r="AT285" s="92">
        <f t="shared" si="133"/>
        <v>0</v>
      </c>
      <c r="AU285" s="92">
        <f>EXACT(G285,"None")*OR(EXACT(M285,Lookups!$A$62),EXACT(M285,Lookups!$A$63))</f>
        <v>0</v>
      </c>
      <c r="AV285" s="267">
        <f t="shared" si="134"/>
        <v>0</v>
      </c>
      <c r="AW285" s="267">
        <f>IFERROR(VLOOKUP(AH285,Lookups!A:B,2,0),0)</f>
        <v>0</v>
      </c>
      <c r="AX285" s="267">
        <f t="shared" si="135"/>
        <v>0</v>
      </c>
      <c r="AY285" s="92">
        <f t="shared" ca="1" si="136"/>
        <v>0</v>
      </c>
      <c r="AZ285" s="92">
        <f t="shared" si="117"/>
        <v>0</v>
      </c>
      <c r="BA285" s="92">
        <f t="shared" si="137"/>
        <v>0.504</v>
      </c>
      <c r="BB285" s="92">
        <f t="shared" si="138"/>
        <v>0.38900000000000001</v>
      </c>
      <c r="BC285" s="92">
        <v>0.13800000000000001</v>
      </c>
      <c r="BD285" s="92">
        <v>0.13400000000000001</v>
      </c>
      <c r="BE285" s="92">
        <f t="shared" si="118"/>
        <v>0</v>
      </c>
      <c r="BF285" s="92">
        <f t="shared" si="139"/>
        <v>0</v>
      </c>
    </row>
    <row r="286" spans="1:58" x14ac:dyDescent="0.35">
      <c r="A286" s="26"/>
      <c r="B286" s="76"/>
      <c r="C286" s="59"/>
      <c r="D286" s="468"/>
      <c r="E286" s="469"/>
      <c r="F286" s="237" t="str">
        <f ca="1">IFERROR(OFFSET(INDEX(INDIRECT(VLOOKUP($C286,Lighting_Type_Exist_lu,2,0)),MATCH(Lighting!$D286,INDIRECT(VLOOKUP($C286,Lighting_Type_Exist_lu,2,0)),0),1),0,2),"")</f>
        <v/>
      </c>
      <c r="G286" s="61" t="s">
        <v>84</v>
      </c>
      <c r="H286" s="74"/>
      <c r="I286" s="238" t="str">
        <f>IF(J286="","",VLOOKUP(J286,SKU!E:M,9,0))</f>
        <v/>
      </c>
      <c r="J286" s="64"/>
      <c r="K286" s="260" t="str">
        <f>IF(J286="","",VLOOKUP(J286,SKU!E:M,2,0))</f>
        <v/>
      </c>
      <c r="L286" s="239" t="str">
        <f>IF(J286="","",VLOOKUP(J286,SKU!E:M,6,0))</f>
        <v/>
      </c>
      <c r="M286" s="135" t="s">
        <v>84</v>
      </c>
      <c r="N286" s="28">
        <f t="shared" si="113"/>
        <v>0</v>
      </c>
      <c r="O286" s="20">
        <f t="shared" si="114"/>
        <v>0</v>
      </c>
      <c r="P286" s="71">
        <f t="shared" ca="1" si="119"/>
        <v>0</v>
      </c>
      <c r="Q286" s="71">
        <f>IFERROR((($H286*$L286*$N286)-($H286*$L286*$O286))/1000,0)*(1-EXACT(M286,Lookups!$A$62))*(1-EXACT(M286,Lookups!$A$63))</f>
        <v>0</v>
      </c>
      <c r="R286" s="71">
        <f t="shared" ca="1" si="120"/>
        <v>0</v>
      </c>
      <c r="S286" s="71">
        <f t="shared" ca="1" si="121"/>
        <v>0</v>
      </c>
      <c r="T286" s="71">
        <f t="shared" si="122"/>
        <v>0</v>
      </c>
      <c r="U286" s="356">
        <f t="shared" ca="1" si="123"/>
        <v>0</v>
      </c>
      <c r="V286" s="356">
        <f t="shared" ca="1" si="124"/>
        <v>0</v>
      </c>
      <c r="W286" s="356">
        <f t="shared" si="125"/>
        <v>0</v>
      </c>
      <c r="X286" s="356">
        <f t="shared" si="126"/>
        <v>0</v>
      </c>
      <c r="Y286" s="72">
        <f>IF(AV286&gt;0,"NEEDED",IFERROR(IF('Project Summary'!$C$11="NH",(VLOOKUP(AH286,Lighting_All,6,0)+AO286),(VLOOKUP(AH286,Lighting_All,4,0)+AO286)),0)*H286)</f>
        <v>0</v>
      </c>
      <c r="Z286" s="261" t="str">
        <f t="shared" ca="1" si="127"/>
        <v/>
      </c>
      <c r="AA286" s="73">
        <f t="shared" ca="1" si="112"/>
        <v>0</v>
      </c>
      <c r="AC286" s="28" t="str">
        <f ca="1">IFERROR(OFFSET(INDEX(INDIRECT(VLOOKUP($C286,Lighting_Type_Exist_lu,2,0)),MATCH(Lighting!$D286,INDIRECT(VLOOKUP($C286,Lighting_Type_Exist_lu,2,0)),0),1),0,1),"")</f>
        <v/>
      </c>
      <c r="AD286" s="7" t="str">
        <f ca="1">IFERROR(OFFSET(INDEX(INDIRECT(VLOOKUP($C286,Lighting_Type_Exist_lu,2,0)),MATCH(Lighting!$D286,INDIRECT(VLOOKUP($C286,Lighting_Type_Exist_lu,2,0)),0),1),0,3),"")</f>
        <v/>
      </c>
      <c r="AE286" s="40" t="str">
        <f ca="1">IFERROR(OFFSET(INDEX(INDIRECT(VLOOKUP($C286,Lighting_Type_Exist_lu,2,0)),MATCH(Lighting!$D286,INDIRECT(VLOOKUP($C286,Lighting_Type_Exist_lu,2,0)),0),1),0,4),"")</f>
        <v/>
      </c>
      <c r="AF286" s="262">
        <f t="shared" ca="1" si="128"/>
        <v>0</v>
      </c>
      <c r="AH286" s="263" t="str">
        <f>IF(J286="","",VLOOKUP(J286,SKU!E:M,3,0))</f>
        <v/>
      </c>
      <c r="AI286" s="263">
        <f>_xlfn.IFNA(IF('Project Summary'!$C$11="NH",VLOOKUP(AH286,Lighting_All,5,0),VLOOKUP(AH286,Lighting_All,3,0)),"")</f>
        <v>0</v>
      </c>
      <c r="AJ286" s="264" t="str">
        <f t="shared" si="115"/>
        <v>NA</v>
      </c>
      <c r="AK286" s="265">
        <f>IFERROR(VLOOKUP(J286,SKU!E:L,7,),0)</f>
        <v>0</v>
      </c>
      <c r="AL286" s="92" t="str">
        <f>IFERROR(IF(J286="","",(VLOOKUP(AH286,Lookups!A:G,7,0)*H286)),"")</f>
        <v/>
      </c>
      <c r="AM286" s="92">
        <f t="shared" ca="1" si="129"/>
        <v>0</v>
      </c>
      <c r="AN286" s="92">
        <f t="shared" ca="1" si="130"/>
        <v>0</v>
      </c>
      <c r="AO286" s="92">
        <f>(1-EXACT(G286,M286))*IFERROR(IF('Project Summary'!$C$11="NH",VLOOKUP(M286,Lighting_All,6,0),VLOOKUP(M286,Lighting_All,4,0)),0)*(Q286&gt;0)*(1-EXACT(M286,Lookups!$A$62))*(1-EXACT(M286,Lookups!$A$63))</f>
        <v>0</v>
      </c>
      <c r="AP286" s="92">
        <f t="shared" si="116"/>
        <v>0</v>
      </c>
      <c r="AQ286" s="92" t="str">
        <f t="shared" ca="1" si="131"/>
        <v/>
      </c>
      <c r="AR286" s="92" t="str">
        <f ca="1">_xlfn.IFNA(VLOOKUP(AQ286,Recycling!$S$10:$T$35,2,0),"")</f>
        <v/>
      </c>
      <c r="AS286" s="266">
        <f t="shared" si="132"/>
        <v>0</v>
      </c>
      <c r="AT286" s="92">
        <f t="shared" si="133"/>
        <v>0</v>
      </c>
      <c r="AU286" s="92">
        <f>EXACT(G286,"None")*OR(EXACT(M286,Lookups!$A$62),EXACT(M286,Lookups!$A$63))</f>
        <v>0</v>
      </c>
      <c r="AV286" s="267">
        <f t="shared" si="134"/>
        <v>0</v>
      </c>
      <c r="AW286" s="267">
        <f>IFERROR(VLOOKUP(AH286,Lookups!A:B,2,0),0)</f>
        <v>0</v>
      </c>
      <c r="AX286" s="267">
        <f t="shared" si="135"/>
        <v>0</v>
      </c>
      <c r="AY286" s="92">
        <f t="shared" ca="1" si="136"/>
        <v>0</v>
      </c>
      <c r="AZ286" s="92">
        <f t="shared" si="117"/>
        <v>0</v>
      </c>
      <c r="BA286" s="92">
        <f t="shared" si="137"/>
        <v>0.504</v>
      </c>
      <c r="BB286" s="92">
        <f t="shared" si="138"/>
        <v>0.38900000000000001</v>
      </c>
      <c r="BC286" s="92">
        <v>0.13800000000000001</v>
      </c>
      <c r="BD286" s="92">
        <v>0.13400000000000001</v>
      </c>
      <c r="BE286" s="92">
        <f t="shared" si="118"/>
        <v>0</v>
      </c>
      <c r="BF286" s="92">
        <f t="shared" si="139"/>
        <v>0</v>
      </c>
    </row>
    <row r="287" spans="1:58" x14ac:dyDescent="0.35">
      <c r="A287" s="26"/>
      <c r="B287" s="76"/>
      <c r="C287" s="59"/>
      <c r="D287" s="468"/>
      <c r="E287" s="469"/>
      <c r="F287" s="237" t="str">
        <f ca="1">IFERROR(OFFSET(INDEX(INDIRECT(VLOOKUP($C287,Lighting_Type_Exist_lu,2,0)),MATCH(Lighting!$D287,INDIRECT(VLOOKUP($C287,Lighting_Type_Exist_lu,2,0)),0),1),0,2),"")</f>
        <v/>
      </c>
      <c r="G287" s="61" t="s">
        <v>84</v>
      </c>
      <c r="H287" s="74"/>
      <c r="I287" s="238" t="str">
        <f>IF(J287="","",VLOOKUP(J287,SKU!E:M,9,0))</f>
        <v/>
      </c>
      <c r="J287" s="64"/>
      <c r="K287" s="260" t="str">
        <f>IF(J287="","",VLOOKUP(J287,SKU!E:M,2,0))</f>
        <v/>
      </c>
      <c r="L287" s="239" t="str">
        <f>IF(J287="","",VLOOKUP(J287,SKU!E:M,6,0))</f>
        <v/>
      </c>
      <c r="M287" s="135" t="s">
        <v>84</v>
      </c>
      <c r="N287" s="28">
        <f t="shared" si="113"/>
        <v>0</v>
      </c>
      <c r="O287" s="20">
        <f t="shared" si="114"/>
        <v>0</v>
      </c>
      <c r="P287" s="71">
        <f t="shared" ca="1" si="119"/>
        <v>0</v>
      </c>
      <c r="Q287" s="71">
        <f>IFERROR((($H287*$L287*$N287)-($H287*$L287*$O287))/1000,0)*(1-EXACT(M287,Lookups!$A$62))*(1-EXACT(M287,Lookups!$A$63))</f>
        <v>0</v>
      </c>
      <c r="R287" s="71">
        <f t="shared" ca="1" si="120"/>
        <v>0</v>
      </c>
      <c r="S287" s="71">
        <f t="shared" ca="1" si="121"/>
        <v>0</v>
      </c>
      <c r="T287" s="71">
        <f t="shared" si="122"/>
        <v>0</v>
      </c>
      <c r="U287" s="356">
        <f t="shared" ca="1" si="123"/>
        <v>0</v>
      </c>
      <c r="V287" s="356">
        <f t="shared" ca="1" si="124"/>
        <v>0</v>
      </c>
      <c r="W287" s="356">
        <f t="shared" si="125"/>
        <v>0</v>
      </c>
      <c r="X287" s="356">
        <f t="shared" si="126"/>
        <v>0</v>
      </c>
      <c r="Y287" s="72">
        <f>IF(AV287&gt;0,"NEEDED",IFERROR(IF('Project Summary'!$C$11="NH",(VLOOKUP(AH287,Lighting_All,6,0)+AO287),(VLOOKUP(AH287,Lighting_All,4,0)+AO287)),0)*H287)</f>
        <v>0</v>
      </c>
      <c r="Z287" s="261" t="str">
        <f t="shared" ca="1" si="127"/>
        <v/>
      </c>
      <c r="AA287" s="73">
        <f t="shared" ca="1" si="112"/>
        <v>0</v>
      </c>
      <c r="AC287" s="28" t="str">
        <f ca="1">IFERROR(OFFSET(INDEX(INDIRECT(VLOOKUP($C287,Lighting_Type_Exist_lu,2,0)),MATCH(Lighting!$D287,INDIRECT(VLOOKUP($C287,Lighting_Type_Exist_lu,2,0)),0),1),0,1),"")</f>
        <v/>
      </c>
      <c r="AD287" s="7" t="str">
        <f ca="1">IFERROR(OFFSET(INDEX(INDIRECT(VLOOKUP($C287,Lighting_Type_Exist_lu,2,0)),MATCH(Lighting!$D287,INDIRECT(VLOOKUP($C287,Lighting_Type_Exist_lu,2,0)),0),1),0,3),"")</f>
        <v/>
      </c>
      <c r="AE287" s="40" t="str">
        <f ca="1">IFERROR(OFFSET(INDEX(INDIRECT(VLOOKUP($C287,Lighting_Type_Exist_lu,2,0)),MATCH(Lighting!$D287,INDIRECT(VLOOKUP($C287,Lighting_Type_Exist_lu,2,0)),0),1),0,4),"")</f>
        <v/>
      </c>
      <c r="AF287" s="262">
        <f t="shared" ca="1" si="128"/>
        <v>0</v>
      </c>
      <c r="AH287" s="263" t="str">
        <f>IF(J287="","",VLOOKUP(J287,SKU!E:M,3,0))</f>
        <v/>
      </c>
      <c r="AI287" s="263">
        <f>_xlfn.IFNA(IF('Project Summary'!$C$11="NH",VLOOKUP(AH287,Lighting_All,5,0),VLOOKUP(AH287,Lighting_All,3,0)),"")</f>
        <v>0</v>
      </c>
      <c r="AJ287" s="264" t="str">
        <f t="shared" si="115"/>
        <v>NA</v>
      </c>
      <c r="AK287" s="265">
        <f>IFERROR(VLOOKUP(J287,SKU!E:L,7,),0)</f>
        <v>0</v>
      </c>
      <c r="AL287" s="92" t="str">
        <f>IFERROR(IF(J287="","",(VLOOKUP(AH287,Lookups!A:G,7,0)*H287)),"")</f>
        <v/>
      </c>
      <c r="AM287" s="92">
        <f t="shared" ca="1" si="129"/>
        <v>0</v>
      </c>
      <c r="AN287" s="92">
        <f t="shared" ca="1" si="130"/>
        <v>0</v>
      </c>
      <c r="AO287" s="92">
        <f>(1-EXACT(G287,M287))*IFERROR(IF('Project Summary'!$C$11="NH",VLOOKUP(M287,Lighting_All,6,0),VLOOKUP(M287,Lighting_All,4,0)),0)*(Q287&gt;0)*(1-EXACT(M287,Lookups!$A$62))*(1-EXACT(M287,Lookups!$A$63))</f>
        <v>0</v>
      </c>
      <c r="AP287" s="92">
        <f t="shared" si="116"/>
        <v>0</v>
      </c>
      <c r="AQ287" s="92" t="str">
        <f t="shared" ca="1" si="131"/>
        <v/>
      </c>
      <c r="AR287" s="92" t="str">
        <f ca="1">_xlfn.IFNA(VLOOKUP(AQ287,Recycling!$S$10:$T$35,2,0),"")</f>
        <v/>
      </c>
      <c r="AS287" s="266">
        <f t="shared" si="132"/>
        <v>0</v>
      </c>
      <c r="AT287" s="92">
        <f t="shared" si="133"/>
        <v>0</v>
      </c>
      <c r="AU287" s="92">
        <f>EXACT(G287,"None")*OR(EXACT(M287,Lookups!$A$62),EXACT(M287,Lookups!$A$63))</f>
        <v>0</v>
      </c>
      <c r="AV287" s="267">
        <f t="shared" si="134"/>
        <v>0</v>
      </c>
      <c r="AW287" s="267">
        <f>IFERROR(VLOOKUP(AH287,Lookups!A:B,2,0),0)</f>
        <v>0</v>
      </c>
      <c r="AX287" s="267">
        <f t="shared" si="135"/>
        <v>0</v>
      </c>
      <c r="AY287" s="92">
        <f t="shared" ca="1" si="136"/>
        <v>0</v>
      </c>
      <c r="AZ287" s="92">
        <f t="shared" si="117"/>
        <v>0</v>
      </c>
      <c r="BA287" s="92">
        <f t="shared" si="137"/>
        <v>0.504</v>
      </c>
      <c r="BB287" s="92">
        <f t="shared" si="138"/>
        <v>0.38900000000000001</v>
      </c>
      <c r="BC287" s="92">
        <v>0.13800000000000001</v>
      </c>
      <c r="BD287" s="92">
        <v>0.13400000000000001</v>
      </c>
      <c r="BE287" s="92">
        <f t="shared" si="118"/>
        <v>0</v>
      </c>
      <c r="BF287" s="92">
        <f t="shared" si="139"/>
        <v>0</v>
      </c>
    </row>
    <row r="288" spans="1:58" x14ac:dyDescent="0.35">
      <c r="A288" s="26"/>
      <c r="B288" s="76"/>
      <c r="C288" s="59"/>
      <c r="D288" s="468"/>
      <c r="E288" s="469"/>
      <c r="F288" s="237" t="str">
        <f ca="1">IFERROR(OFFSET(INDEX(INDIRECT(VLOOKUP($C288,Lighting_Type_Exist_lu,2,0)),MATCH(Lighting!$D288,INDIRECT(VLOOKUP($C288,Lighting_Type_Exist_lu,2,0)),0),1),0,2),"")</f>
        <v/>
      </c>
      <c r="G288" s="61" t="s">
        <v>84</v>
      </c>
      <c r="H288" s="74"/>
      <c r="I288" s="238" t="str">
        <f>IF(J288="","",VLOOKUP(J288,SKU!E:M,9,0))</f>
        <v/>
      </c>
      <c r="J288" s="64"/>
      <c r="K288" s="260" t="str">
        <f>IF(J288="","",VLOOKUP(J288,SKU!E:M,2,0))</f>
        <v/>
      </c>
      <c r="L288" s="239" t="str">
        <f>IF(J288="","",VLOOKUP(J288,SKU!E:M,6,0))</f>
        <v/>
      </c>
      <c r="M288" s="135" t="s">
        <v>84</v>
      </c>
      <c r="N288" s="28">
        <f t="shared" si="113"/>
        <v>0</v>
      </c>
      <c r="O288" s="20">
        <f t="shared" si="114"/>
        <v>0</v>
      </c>
      <c r="P288" s="71">
        <f t="shared" ca="1" si="119"/>
        <v>0</v>
      </c>
      <c r="Q288" s="71">
        <f>IFERROR((($H288*$L288*$N288)-($H288*$L288*$O288))/1000,0)*(1-EXACT(M288,Lookups!$A$62))*(1-EXACT(M288,Lookups!$A$63))</f>
        <v>0</v>
      </c>
      <c r="R288" s="71">
        <f t="shared" ca="1" si="120"/>
        <v>0</v>
      </c>
      <c r="S288" s="71">
        <f t="shared" ca="1" si="121"/>
        <v>0</v>
      </c>
      <c r="T288" s="71">
        <f t="shared" si="122"/>
        <v>0</v>
      </c>
      <c r="U288" s="356">
        <f t="shared" ca="1" si="123"/>
        <v>0</v>
      </c>
      <c r="V288" s="356">
        <f t="shared" ca="1" si="124"/>
        <v>0</v>
      </c>
      <c r="W288" s="356">
        <f t="shared" si="125"/>
        <v>0</v>
      </c>
      <c r="X288" s="356">
        <f t="shared" si="126"/>
        <v>0</v>
      </c>
      <c r="Y288" s="72">
        <f>IF(AV288&gt;0,"NEEDED",IFERROR(IF('Project Summary'!$C$11="NH",(VLOOKUP(AH288,Lighting_All,6,0)+AO288),(VLOOKUP(AH288,Lighting_All,4,0)+AO288)),0)*H288)</f>
        <v>0</v>
      </c>
      <c r="Z288" s="261" t="str">
        <f t="shared" ca="1" si="127"/>
        <v/>
      </c>
      <c r="AA288" s="73">
        <f t="shared" ca="1" si="112"/>
        <v>0</v>
      </c>
      <c r="AC288" s="28" t="str">
        <f ca="1">IFERROR(OFFSET(INDEX(INDIRECT(VLOOKUP($C288,Lighting_Type_Exist_lu,2,0)),MATCH(Lighting!$D288,INDIRECT(VLOOKUP($C288,Lighting_Type_Exist_lu,2,0)),0),1),0,1),"")</f>
        <v/>
      </c>
      <c r="AD288" s="7" t="str">
        <f ca="1">IFERROR(OFFSET(INDEX(INDIRECT(VLOOKUP($C288,Lighting_Type_Exist_lu,2,0)),MATCH(Lighting!$D288,INDIRECT(VLOOKUP($C288,Lighting_Type_Exist_lu,2,0)),0),1),0,3),"")</f>
        <v/>
      </c>
      <c r="AE288" s="40" t="str">
        <f ca="1">IFERROR(OFFSET(INDEX(INDIRECT(VLOOKUP($C288,Lighting_Type_Exist_lu,2,0)),MATCH(Lighting!$D288,INDIRECT(VLOOKUP($C288,Lighting_Type_Exist_lu,2,0)),0),1),0,4),"")</f>
        <v/>
      </c>
      <c r="AF288" s="262">
        <f t="shared" ca="1" si="128"/>
        <v>0</v>
      </c>
      <c r="AH288" s="263" t="str">
        <f>IF(J288="","",VLOOKUP(J288,SKU!E:M,3,0))</f>
        <v/>
      </c>
      <c r="AI288" s="263">
        <f>_xlfn.IFNA(IF('Project Summary'!$C$11="NH",VLOOKUP(AH288,Lighting_All,5,0),VLOOKUP(AH288,Lighting_All,3,0)),"")</f>
        <v>0</v>
      </c>
      <c r="AJ288" s="264" t="str">
        <f t="shared" si="115"/>
        <v>NA</v>
      </c>
      <c r="AK288" s="265">
        <f>IFERROR(VLOOKUP(J288,SKU!E:L,7,),0)</f>
        <v>0</v>
      </c>
      <c r="AL288" s="92" t="str">
        <f>IFERROR(IF(J288="","",(VLOOKUP(AH288,Lookups!A:G,7,0)*H288)),"")</f>
        <v/>
      </c>
      <c r="AM288" s="92">
        <f t="shared" ca="1" si="129"/>
        <v>0</v>
      </c>
      <c r="AN288" s="92">
        <f t="shared" ca="1" si="130"/>
        <v>0</v>
      </c>
      <c r="AO288" s="92">
        <f>(1-EXACT(G288,M288))*IFERROR(IF('Project Summary'!$C$11="NH",VLOOKUP(M288,Lighting_All,6,0),VLOOKUP(M288,Lighting_All,4,0)),0)*(Q288&gt;0)*(1-EXACT(M288,Lookups!$A$62))*(1-EXACT(M288,Lookups!$A$63))</f>
        <v>0</v>
      </c>
      <c r="AP288" s="92">
        <f t="shared" si="116"/>
        <v>0</v>
      </c>
      <c r="AQ288" s="92" t="str">
        <f t="shared" ca="1" si="131"/>
        <v/>
      </c>
      <c r="AR288" s="92" t="str">
        <f ca="1">_xlfn.IFNA(VLOOKUP(AQ288,Recycling!$S$10:$T$35,2,0),"")</f>
        <v/>
      </c>
      <c r="AS288" s="266">
        <f t="shared" si="132"/>
        <v>0</v>
      </c>
      <c r="AT288" s="92">
        <f t="shared" si="133"/>
        <v>0</v>
      </c>
      <c r="AU288" s="92">
        <f>EXACT(G288,"None")*OR(EXACT(M288,Lookups!$A$62),EXACT(M288,Lookups!$A$63))</f>
        <v>0</v>
      </c>
      <c r="AV288" s="267">
        <f t="shared" si="134"/>
        <v>0</v>
      </c>
      <c r="AW288" s="267">
        <f>IFERROR(VLOOKUP(AH288,Lookups!A:B,2,0),0)</f>
        <v>0</v>
      </c>
      <c r="AX288" s="267">
        <f t="shared" si="135"/>
        <v>0</v>
      </c>
      <c r="AY288" s="92">
        <f t="shared" ca="1" si="136"/>
        <v>0</v>
      </c>
      <c r="AZ288" s="92">
        <f t="shared" si="117"/>
        <v>0</v>
      </c>
      <c r="BA288" s="92">
        <f t="shared" si="137"/>
        <v>0.504</v>
      </c>
      <c r="BB288" s="92">
        <f t="shared" si="138"/>
        <v>0.38900000000000001</v>
      </c>
      <c r="BC288" s="92">
        <v>0.13800000000000001</v>
      </c>
      <c r="BD288" s="92">
        <v>0.13400000000000001</v>
      </c>
      <c r="BE288" s="92">
        <f t="shared" si="118"/>
        <v>0</v>
      </c>
      <c r="BF288" s="92">
        <f t="shared" si="139"/>
        <v>0</v>
      </c>
    </row>
    <row r="289" spans="1:58" x14ac:dyDescent="0.35">
      <c r="A289" s="26"/>
      <c r="B289" s="76"/>
      <c r="C289" s="59"/>
      <c r="D289" s="468"/>
      <c r="E289" s="469"/>
      <c r="F289" s="237" t="str">
        <f ca="1">IFERROR(OFFSET(INDEX(INDIRECT(VLOOKUP($C289,Lighting_Type_Exist_lu,2,0)),MATCH(Lighting!$D289,INDIRECT(VLOOKUP($C289,Lighting_Type_Exist_lu,2,0)),0),1),0,2),"")</f>
        <v/>
      </c>
      <c r="G289" s="61" t="s">
        <v>84</v>
      </c>
      <c r="H289" s="74"/>
      <c r="I289" s="238" t="str">
        <f>IF(J289="","",VLOOKUP(J289,SKU!E:M,9,0))</f>
        <v/>
      </c>
      <c r="J289" s="64"/>
      <c r="K289" s="260" t="str">
        <f>IF(J289="","",VLOOKUP(J289,SKU!E:M,2,0))</f>
        <v/>
      </c>
      <c r="L289" s="239" t="str">
        <f>IF(J289="","",VLOOKUP(J289,SKU!E:M,6,0))</f>
        <v/>
      </c>
      <c r="M289" s="135" t="s">
        <v>84</v>
      </c>
      <c r="N289" s="28">
        <f t="shared" si="113"/>
        <v>0</v>
      </c>
      <c r="O289" s="20">
        <f t="shared" si="114"/>
        <v>0</v>
      </c>
      <c r="P289" s="71">
        <f t="shared" ca="1" si="119"/>
        <v>0</v>
      </c>
      <c r="Q289" s="71">
        <f>IFERROR((($H289*$L289*$N289)-($H289*$L289*$O289))/1000,0)*(1-EXACT(M289,Lookups!$A$62))*(1-EXACT(M289,Lookups!$A$63))</f>
        <v>0</v>
      </c>
      <c r="R289" s="71">
        <f t="shared" ca="1" si="120"/>
        <v>0</v>
      </c>
      <c r="S289" s="71">
        <f t="shared" ca="1" si="121"/>
        <v>0</v>
      </c>
      <c r="T289" s="71">
        <f t="shared" si="122"/>
        <v>0</v>
      </c>
      <c r="U289" s="356">
        <f t="shared" ca="1" si="123"/>
        <v>0</v>
      </c>
      <c r="V289" s="356">
        <f t="shared" ca="1" si="124"/>
        <v>0</v>
      </c>
      <c r="W289" s="356">
        <f t="shared" si="125"/>
        <v>0</v>
      </c>
      <c r="X289" s="356">
        <f t="shared" si="126"/>
        <v>0</v>
      </c>
      <c r="Y289" s="72">
        <f>IF(AV289&gt;0,"NEEDED",IFERROR(IF('Project Summary'!$C$11="NH",(VLOOKUP(AH289,Lighting_All,6,0)+AO289),(VLOOKUP(AH289,Lighting_All,4,0)+AO289)),0)*H289)</f>
        <v>0</v>
      </c>
      <c r="Z289" s="261" t="str">
        <f t="shared" ca="1" si="127"/>
        <v/>
      </c>
      <c r="AA289" s="73">
        <f t="shared" ca="1" si="112"/>
        <v>0</v>
      </c>
      <c r="AC289" s="28" t="str">
        <f ca="1">IFERROR(OFFSET(INDEX(INDIRECT(VLOOKUP($C289,Lighting_Type_Exist_lu,2,0)),MATCH(Lighting!$D289,INDIRECT(VLOOKUP($C289,Lighting_Type_Exist_lu,2,0)),0),1),0,1),"")</f>
        <v/>
      </c>
      <c r="AD289" s="7" t="str">
        <f ca="1">IFERROR(OFFSET(INDEX(INDIRECT(VLOOKUP($C289,Lighting_Type_Exist_lu,2,0)),MATCH(Lighting!$D289,INDIRECT(VLOOKUP($C289,Lighting_Type_Exist_lu,2,0)),0),1),0,3),"")</f>
        <v/>
      </c>
      <c r="AE289" s="40" t="str">
        <f ca="1">IFERROR(OFFSET(INDEX(INDIRECT(VLOOKUP($C289,Lighting_Type_Exist_lu,2,0)),MATCH(Lighting!$D289,INDIRECT(VLOOKUP($C289,Lighting_Type_Exist_lu,2,0)),0),1),0,4),"")</f>
        <v/>
      </c>
      <c r="AF289" s="262">
        <f t="shared" ca="1" si="128"/>
        <v>0</v>
      </c>
      <c r="AH289" s="263" t="str">
        <f>IF(J289="","",VLOOKUP(J289,SKU!E:M,3,0))</f>
        <v/>
      </c>
      <c r="AI289" s="263">
        <f>_xlfn.IFNA(IF('Project Summary'!$C$11="NH",VLOOKUP(AH289,Lighting_All,5,0),VLOOKUP(AH289,Lighting_All,3,0)),"")</f>
        <v>0</v>
      </c>
      <c r="AJ289" s="264" t="str">
        <f t="shared" si="115"/>
        <v>NA</v>
      </c>
      <c r="AK289" s="265">
        <f>IFERROR(VLOOKUP(J289,SKU!E:L,7,),0)</f>
        <v>0</v>
      </c>
      <c r="AL289" s="92" t="str">
        <f>IFERROR(IF(J289="","",(VLOOKUP(AH289,Lookups!A:G,7,0)*H289)),"")</f>
        <v/>
      </c>
      <c r="AM289" s="92">
        <f t="shared" ca="1" si="129"/>
        <v>0</v>
      </c>
      <c r="AN289" s="92">
        <f t="shared" ca="1" si="130"/>
        <v>0</v>
      </c>
      <c r="AO289" s="92">
        <f>(1-EXACT(G289,M289))*IFERROR(IF('Project Summary'!$C$11="NH",VLOOKUP(M289,Lighting_All,6,0),VLOOKUP(M289,Lighting_All,4,0)),0)*(Q289&gt;0)*(1-EXACT(M289,Lookups!$A$62))*(1-EXACT(M289,Lookups!$A$63))</f>
        <v>0</v>
      </c>
      <c r="AP289" s="92">
        <f t="shared" si="116"/>
        <v>0</v>
      </c>
      <c r="AQ289" s="92" t="str">
        <f t="shared" ca="1" si="131"/>
        <v/>
      </c>
      <c r="AR289" s="92" t="str">
        <f ca="1">_xlfn.IFNA(VLOOKUP(AQ289,Recycling!$S$10:$T$35,2,0),"")</f>
        <v/>
      </c>
      <c r="AS289" s="266">
        <f t="shared" si="132"/>
        <v>0</v>
      </c>
      <c r="AT289" s="92">
        <f t="shared" si="133"/>
        <v>0</v>
      </c>
      <c r="AU289" s="92">
        <f>EXACT(G289,"None")*OR(EXACT(M289,Lookups!$A$62),EXACT(M289,Lookups!$A$63))</f>
        <v>0</v>
      </c>
      <c r="AV289" s="267">
        <f t="shared" si="134"/>
        <v>0</v>
      </c>
      <c r="AW289" s="267">
        <f>IFERROR(VLOOKUP(AH289,Lookups!A:B,2,0),0)</f>
        <v>0</v>
      </c>
      <c r="AX289" s="267">
        <f t="shared" si="135"/>
        <v>0</v>
      </c>
      <c r="AY289" s="92">
        <f t="shared" ca="1" si="136"/>
        <v>0</v>
      </c>
      <c r="AZ289" s="92">
        <f t="shared" si="117"/>
        <v>0</v>
      </c>
      <c r="BA289" s="92">
        <f t="shared" si="137"/>
        <v>0.504</v>
      </c>
      <c r="BB289" s="92">
        <f t="shared" si="138"/>
        <v>0.38900000000000001</v>
      </c>
      <c r="BC289" s="92">
        <v>0.13800000000000001</v>
      </c>
      <c r="BD289" s="92">
        <v>0.13400000000000001</v>
      </c>
      <c r="BE289" s="92">
        <f t="shared" si="118"/>
        <v>0</v>
      </c>
      <c r="BF289" s="92">
        <f t="shared" si="139"/>
        <v>0</v>
      </c>
    </row>
    <row r="290" spans="1:58" x14ac:dyDescent="0.35">
      <c r="A290" s="26"/>
      <c r="B290" s="76"/>
      <c r="C290" s="59"/>
      <c r="D290" s="468"/>
      <c r="E290" s="469"/>
      <c r="F290" s="237" t="str">
        <f ca="1">IFERROR(OFFSET(INDEX(INDIRECT(VLOOKUP($C290,Lighting_Type_Exist_lu,2,0)),MATCH(Lighting!$D290,INDIRECT(VLOOKUP($C290,Lighting_Type_Exist_lu,2,0)),0),1),0,2),"")</f>
        <v/>
      </c>
      <c r="G290" s="61" t="s">
        <v>84</v>
      </c>
      <c r="H290" s="74"/>
      <c r="I290" s="238" t="str">
        <f>IF(J290="","",VLOOKUP(J290,SKU!E:M,9,0))</f>
        <v/>
      </c>
      <c r="J290" s="64"/>
      <c r="K290" s="260" t="str">
        <f>IF(J290="","",VLOOKUP(J290,SKU!E:M,2,0))</f>
        <v/>
      </c>
      <c r="L290" s="239" t="str">
        <f>IF(J290="","",VLOOKUP(J290,SKU!E:M,6,0))</f>
        <v/>
      </c>
      <c r="M290" s="135" t="s">
        <v>84</v>
      </c>
      <c r="N290" s="28">
        <f t="shared" si="113"/>
        <v>0</v>
      </c>
      <c r="O290" s="20">
        <f t="shared" si="114"/>
        <v>0</v>
      </c>
      <c r="P290" s="71">
        <f t="shared" ca="1" si="119"/>
        <v>0</v>
      </c>
      <c r="Q290" s="71">
        <f>IFERROR((($H290*$L290*$N290)-($H290*$L290*$O290))/1000,0)*(1-EXACT(M290,Lookups!$A$62))*(1-EXACT(M290,Lookups!$A$63))</f>
        <v>0</v>
      </c>
      <c r="R290" s="71">
        <f t="shared" ca="1" si="120"/>
        <v>0</v>
      </c>
      <c r="S290" s="71">
        <f t="shared" ca="1" si="121"/>
        <v>0</v>
      </c>
      <c r="T290" s="71">
        <f t="shared" si="122"/>
        <v>0</v>
      </c>
      <c r="U290" s="356">
        <f t="shared" ca="1" si="123"/>
        <v>0</v>
      </c>
      <c r="V290" s="356">
        <f t="shared" ca="1" si="124"/>
        <v>0</v>
      </c>
      <c r="W290" s="356">
        <f t="shared" si="125"/>
        <v>0</v>
      </c>
      <c r="X290" s="356">
        <f t="shared" si="126"/>
        <v>0</v>
      </c>
      <c r="Y290" s="72">
        <f>IF(AV290&gt;0,"NEEDED",IFERROR(IF('Project Summary'!$C$11="NH",(VLOOKUP(AH290,Lighting_All,6,0)+AO290),(VLOOKUP(AH290,Lighting_All,4,0)+AO290)),0)*H290)</f>
        <v>0</v>
      </c>
      <c r="Z290" s="261" t="str">
        <f t="shared" ca="1" si="127"/>
        <v/>
      </c>
      <c r="AA290" s="73">
        <f t="shared" ca="1" si="112"/>
        <v>0</v>
      </c>
      <c r="AC290" s="28" t="str">
        <f ca="1">IFERROR(OFFSET(INDEX(INDIRECT(VLOOKUP($C290,Lighting_Type_Exist_lu,2,0)),MATCH(Lighting!$D290,INDIRECT(VLOOKUP($C290,Lighting_Type_Exist_lu,2,0)),0),1),0,1),"")</f>
        <v/>
      </c>
      <c r="AD290" s="7" t="str">
        <f ca="1">IFERROR(OFFSET(INDEX(INDIRECT(VLOOKUP($C290,Lighting_Type_Exist_lu,2,0)),MATCH(Lighting!$D290,INDIRECT(VLOOKUP($C290,Lighting_Type_Exist_lu,2,0)),0),1),0,3),"")</f>
        <v/>
      </c>
      <c r="AE290" s="40" t="str">
        <f ca="1">IFERROR(OFFSET(INDEX(INDIRECT(VLOOKUP($C290,Lighting_Type_Exist_lu,2,0)),MATCH(Lighting!$D290,INDIRECT(VLOOKUP($C290,Lighting_Type_Exist_lu,2,0)),0),1),0,4),"")</f>
        <v/>
      </c>
      <c r="AF290" s="262">
        <f t="shared" ca="1" si="128"/>
        <v>0</v>
      </c>
      <c r="AH290" s="263" t="str">
        <f>IF(J290="","",VLOOKUP(J290,SKU!E:M,3,0))</f>
        <v/>
      </c>
      <c r="AI290" s="263">
        <f>_xlfn.IFNA(IF('Project Summary'!$C$11="NH",VLOOKUP(AH290,Lighting_All,5,0),VLOOKUP(AH290,Lighting_All,3,0)),"")</f>
        <v>0</v>
      </c>
      <c r="AJ290" s="264" t="str">
        <f t="shared" si="115"/>
        <v>NA</v>
      </c>
      <c r="AK290" s="265">
        <f>IFERROR(VLOOKUP(J290,SKU!E:L,7,),0)</f>
        <v>0</v>
      </c>
      <c r="AL290" s="92" t="str">
        <f>IFERROR(IF(J290="","",(VLOOKUP(AH290,Lookups!A:G,7,0)*H290)),"")</f>
        <v/>
      </c>
      <c r="AM290" s="92">
        <f t="shared" ca="1" si="129"/>
        <v>0</v>
      </c>
      <c r="AN290" s="92">
        <f t="shared" ca="1" si="130"/>
        <v>0</v>
      </c>
      <c r="AO290" s="92">
        <f>(1-EXACT(G290,M290))*IFERROR(IF('Project Summary'!$C$11="NH",VLOOKUP(M290,Lighting_All,6,0),VLOOKUP(M290,Lighting_All,4,0)),0)*(Q290&gt;0)*(1-EXACT(M290,Lookups!$A$62))*(1-EXACT(M290,Lookups!$A$63))</f>
        <v>0</v>
      </c>
      <c r="AP290" s="92">
        <f t="shared" si="116"/>
        <v>0</v>
      </c>
      <c r="AQ290" s="92" t="str">
        <f t="shared" ca="1" si="131"/>
        <v/>
      </c>
      <c r="AR290" s="92" t="str">
        <f ca="1">_xlfn.IFNA(VLOOKUP(AQ290,Recycling!$S$10:$T$35,2,0),"")</f>
        <v/>
      </c>
      <c r="AS290" s="266">
        <f t="shared" si="132"/>
        <v>0</v>
      </c>
      <c r="AT290" s="92">
        <f t="shared" si="133"/>
        <v>0</v>
      </c>
      <c r="AU290" s="92">
        <f>EXACT(G290,"None")*OR(EXACT(M290,Lookups!$A$62),EXACT(M290,Lookups!$A$63))</f>
        <v>0</v>
      </c>
      <c r="AV290" s="267">
        <f t="shared" si="134"/>
        <v>0</v>
      </c>
      <c r="AW290" s="267">
        <f>IFERROR(VLOOKUP(AH290,Lookups!A:B,2,0),0)</f>
        <v>0</v>
      </c>
      <c r="AX290" s="267">
        <f t="shared" si="135"/>
        <v>0</v>
      </c>
      <c r="AY290" s="92">
        <f t="shared" ca="1" si="136"/>
        <v>0</v>
      </c>
      <c r="AZ290" s="92">
        <f t="shared" si="117"/>
        <v>0</v>
      </c>
      <c r="BA290" s="92">
        <f t="shared" si="137"/>
        <v>0.504</v>
      </c>
      <c r="BB290" s="92">
        <f t="shared" si="138"/>
        <v>0.38900000000000001</v>
      </c>
      <c r="BC290" s="92">
        <v>0.13800000000000001</v>
      </c>
      <c r="BD290" s="92">
        <v>0.13400000000000001</v>
      </c>
      <c r="BE290" s="92">
        <f t="shared" si="118"/>
        <v>0</v>
      </c>
      <c r="BF290" s="92">
        <f t="shared" si="139"/>
        <v>0</v>
      </c>
    </row>
    <row r="291" spans="1:58" x14ac:dyDescent="0.35">
      <c r="A291" s="26"/>
      <c r="B291" s="76"/>
      <c r="C291" s="59"/>
      <c r="D291" s="468"/>
      <c r="E291" s="469"/>
      <c r="F291" s="237" t="str">
        <f ca="1">IFERROR(OFFSET(INDEX(INDIRECT(VLOOKUP($C291,Lighting_Type_Exist_lu,2,0)),MATCH(Lighting!$D291,INDIRECT(VLOOKUP($C291,Lighting_Type_Exist_lu,2,0)),0),1),0,2),"")</f>
        <v/>
      </c>
      <c r="G291" s="61" t="s">
        <v>84</v>
      </c>
      <c r="H291" s="74"/>
      <c r="I291" s="238" t="str">
        <f>IF(J291="","",VLOOKUP(J291,SKU!E:M,9,0))</f>
        <v/>
      </c>
      <c r="J291" s="64"/>
      <c r="K291" s="260" t="str">
        <f>IF(J291="","",VLOOKUP(J291,SKU!E:M,2,0))</f>
        <v/>
      </c>
      <c r="L291" s="239" t="str">
        <f>IF(J291="","",VLOOKUP(J291,SKU!E:M,6,0))</f>
        <v/>
      </c>
      <c r="M291" s="135" t="s">
        <v>84</v>
      </c>
      <c r="N291" s="28">
        <f t="shared" si="113"/>
        <v>0</v>
      </c>
      <c r="O291" s="20">
        <f t="shared" si="114"/>
        <v>0</v>
      </c>
      <c r="P291" s="71">
        <f t="shared" ca="1" si="119"/>
        <v>0</v>
      </c>
      <c r="Q291" s="71">
        <f>IFERROR((($H291*$L291*$N291)-($H291*$L291*$O291))/1000,0)*(1-EXACT(M291,Lookups!$A$62))*(1-EXACT(M291,Lookups!$A$63))</f>
        <v>0</v>
      </c>
      <c r="R291" s="71">
        <f t="shared" ca="1" si="120"/>
        <v>0</v>
      </c>
      <c r="S291" s="71">
        <f t="shared" ca="1" si="121"/>
        <v>0</v>
      </c>
      <c r="T291" s="71">
        <f t="shared" si="122"/>
        <v>0</v>
      </c>
      <c r="U291" s="356">
        <f t="shared" ca="1" si="123"/>
        <v>0</v>
      </c>
      <c r="V291" s="356">
        <f t="shared" ca="1" si="124"/>
        <v>0</v>
      </c>
      <c r="W291" s="356">
        <f t="shared" si="125"/>
        <v>0</v>
      </c>
      <c r="X291" s="356">
        <f t="shared" si="126"/>
        <v>0</v>
      </c>
      <c r="Y291" s="72">
        <f>IF(AV291&gt;0,"NEEDED",IFERROR(IF('Project Summary'!$C$11="NH",(VLOOKUP(AH291,Lighting_All,6,0)+AO291),(VLOOKUP(AH291,Lighting_All,4,0)+AO291)),0)*H291)</f>
        <v>0</v>
      </c>
      <c r="Z291" s="261" t="str">
        <f t="shared" ca="1" si="127"/>
        <v/>
      </c>
      <c r="AA291" s="73">
        <f t="shared" ca="1" si="112"/>
        <v>0</v>
      </c>
      <c r="AC291" s="28" t="str">
        <f ca="1">IFERROR(OFFSET(INDEX(INDIRECT(VLOOKUP($C291,Lighting_Type_Exist_lu,2,0)),MATCH(Lighting!$D291,INDIRECT(VLOOKUP($C291,Lighting_Type_Exist_lu,2,0)),0),1),0,1),"")</f>
        <v/>
      </c>
      <c r="AD291" s="7" t="str">
        <f ca="1">IFERROR(OFFSET(INDEX(INDIRECT(VLOOKUP($C291,Lighting_Type_Exist_lu,2,0)),MATCH(Lighting!$D291,INDIRECT(VLOOKUP($C291,Lighting_Type_Exist_lu,2,0)),0),1),0,3),"")</f>
        <v/>
      </c>
      <c r="AE291" s="40" t="str">
        <f ca="1">IFERROR(OFFSET(INDEX(INDIRECT(VLOOKUP($C291,Lighting_Type_Exist_lu,2,0)),MATCH(Lighting!$D291,INDIRECT(VLOOKUP($C291,Lighting_Type_Exist_lu,2,0)),0),1),0,4),"")</f>
        <v/>
      </c>
      <c r="AF291" s="262">
        <f t="shared" ca="1" si="128"/>
        <v>0</v>
      </c>
      <c r="AH291" s="263" t="str">
        <f>IF(J291="","",VLOOKUP(J291,SKU!E:M,3,0))</f>
        <v/>
      </c>
      <c r="AI291" s="263">
        <f>_xlfn.IFNA(IF('Project Summary'!$C$11="NH",VLOOKUP(AH291,Lighting_All,5,0),VLOOKUP(AH291,Lighting_All,3,0)),"")</f>
        <v>0</v>
      </c>
      <c r="AJ291" s="264" t="str">
        <f t="shared" si="115"/>
        <v>NA</v>
      </c>
      <c r="AK291" s="265">
        <f>IFERROR(VLOOKUP(J291,SKU!E:L,7,),0)</f>
        <v>0</v>
      </c>
      <c r="AL291" s="92" t="str">
        <f>IFERROR(IF(J291="","",(VLOOKUP(AH291,Lookups!A:G,7,0)*H291)),"")</f>
        <v/>
      </c>
      <c r="AM291" s="92">
        <f t="shared" ca="1" si="129"/>
        <v>0</v>
      </c>
      <c r="AN291" s="92">
        <f t="shared" ca="1" si="130"/>
        <v>0</v>
      </c>
      <c r="AO291" s="92">
        <f>(1-EXACT(G291,M291))*IFERROR(IF('Project Summary'!$C$11="NH",VLOOKUP(M291,Lighting_All,6,0),VLOOKUP(M291,Lighting_All,4,0)),0)*(Q291&gt;0)*(1-EXACT(M291,Lookups!$A$62))*(1-EXACT(M291,Lookups!$A$63))</f>
        <v>0</v>
      </c>
      <c r="AP291" s="92">
        <f t="shared" si="116"/>
        <v>0</v>
      </c>
      <c r="AQ291" s="92" t="str">
        <f t="shared" ca="1" si="131"/>
        <v/>
      </c>
      <c r="AR291" s="92" t="str">
        <f ca="1">_xlfn.IFNA(VLOOKUP(AQ291,Recycling!$S$10:$T$35,2,0),"")</f>
        <v/>
      </c>
      <c r="AS291" s="266">
        <f t="shared" si="132"/>
        <v>0</v>
      </c>
      <c r="AT291" s="92">
        <f t="shared" si="133"/>
        <v>0</v>
      </c>
      <c r="AU291" s="92">
        <f>EXACT(G291,"None")*OR(EXACT(M291,Lookups!$A$62),EXACT(M291,Lookups!$A$63))</f>
        <v>0</v>
      </c>
      <c r="AV291" s="267">
        <f t="shared" si="134"/>
        <v>0</v>
      </c>
      <c r="AW291" s="267">
        <f>IFERROR(VLOOKUP(AH291,Lookups!A:B,2,0),0)</f>
        <v>0</v>
      </c>
      <c r="AX291" s="267">
        <f t="shared" si="135"/>
        <v>0</v>
      </c>
      <c r="AY291" s="92">
        <f t="shared" ca="1" si="136"/>
        <v>0</v>
      </c>
      <c r="AZ291" s="92">
        <f t="shared" si="117"/>
        <v>0</v>
      </c>
      <c r="BA291" s="92">
        <f t="shared" si="137"/>
        <v>0.504</v>
      </c>
      <c r="BB291" s="92">
        <f t="shared" si="138"/>
        <v>0.38900000000000001</v>
      </c>
      <c r="BC291" s="92">
        <v>0.13800000000000001</v>
      </c>
      <c r="BD291" s="92">
        <v>0.13400000000000001</v>
      </c>
      <c r="BE291" s="92">
        <f t="shared" si="118"/>
        <v>0</v>
      </c>
      <c r="BF291" s="92">
        <f t="shared" si="139"/>
        <v>0</v>
      </c>
    </row>
    <row r="292" spans="1:58" x14ac:dyDescent="0.35">
      <c r="A292" s="26"/>
      <c r="B292" s="76"/>
      <c r="C292" s="59"/>
      <c r="D292" s="468"/>
      <c r="E292" s="469"/>
      <c r="F292" s="237" t="str">
        <f ca="1">IFERROR(OFFSET(INDEX(INDIRECT(VLOOKUP($C292,Lighting_Type_Exist_lu,2,0)),MATCH(Lighting!$D292,INDIRECT(VLOOKUP($C292,Lighting_Type_Exist_lu,2,0)),0),1),0,2),"")</f>
        <v/>
      </c>
      <c r="G292" s="61" t="s">
        <v>84</v>
      </c>
      <c r="H292" s="74"/>
      <c r="I292" s="238" t="str">
        <f>IF(J292="","",VLOOKUP(J292,SKU!E:M,9,0))</f>
        <v/>
      </c>
      <c r="J292" s="64"/>
      <c r="K292" s="260" t="str">
        <f>IF(J292="","",VLOOKUP(J292,SKU!E:M,2,0))</f>
        <v/>
      </c>
      <c r="L292" s="239" t="str">
        <f>IF(J292="","",VLOOKUP(J292,SKU!E:M,6,0))</f>
        <v/>
      </c>
      <c r="M292" s="135" t="s">
        <v>84</v>
      </c>
      <c r="N292" s="28">
        <f t="shared" si="113"/>
        <v>0</v>
      </c>
      <c r="O292" s="20">
        <f t="shared" si="114"/>
        <v>0</v>
      </c>
      <c r="P292" s="71">
        <f t="shared" ca="1" si="119"/>
        <v>0</v>
      </c>
      <c r="Q292" s="71">
        <f>IFERROR((($H292*$L292*$N292)-($H292*$L292*$O292))/1000,0)*(1-EXACT(M292,Lookups!$A$62))*(1-EXACT(M292,Lookups!$A$63))</f>
        <v>0</v>
      </c>
      <c r="R292" s="71">
        <f t="shared" ca="1" si="120"/>
        <v>0</v>
      </c>
      <c r="S292" s="71">
        <f t="shared" ca="1" si="121"/>
        <v>0</v>
      </c>
      <c r="T292" s="71">
        <f t="shared" si="122"/>
        <v>0</v>
      </c>
      <c r="U292" s="356">
        <f t="shared" ca="1" si="123"/>
        <v>0</v>
      </c>
      <c r="V292" s="356">
        <f t="shared" ca="1" si="124"/>
        <v>0</v>
      </c>
      <c r="W292" s="356">
        <f t="shared" si="125"/>
        <v>0</v>
      </c>
      <c r="X292" s="356">
        <f t="shared" si="126"/>
        <v>0</v>
      </c>
      <c r="Y292" s="72">
        <f>IF(AV292&gt;0,"NEEDED",IFERROR(IF('Project Summary'!$C$11="NH",(VLOOKUP(AH292,Lighting_All,6,0)+AO292),(VLOOKUP(AH292,Lighting_All,4,0)+AO292)),0)*H292)</f>
        <v>0</v>
      </c>
      <c r="Z292" s="261" t="str">
        <f t="shared" ca="1" si="127"/>
        <v/>
      </c>
      <c r="AA292" s="73">
        <f t="shared" ca="1" si="112"/>
        <v>0</v>
      </c>
      <c r="AC292" s="28" t="str">
        <f ca="1">IFERROR(OFFSET(INDEX(INDIRECT(VLOOKUP($C292,Lighting_Type_Exist_lu,2,0)),MATCH(Lighting!$D292,INDIRECT(VLOOKUP($C292,Lighting_Type_Exist_lu,2,0)),0),1),0,1),"")</f>
        <v/>
      </c>
      <c r="AD292" s="7" t="str">
        <f ca="1">IFERROR(OFFSET(INDEX(INDIRECT(VLOOKUP($C292,Lighting_Type_Exist_lu,2,0)),MATCH(Lighting!$D292,INDIRECT(VLOOKUP($C292,Lighting_Type_Exist_lu,2,0)),0),1),0,3),"")</f>
        <v/>
      </c>
      <c r="AE292" s="40" t="str">
        <f ca="1">IFERROR(OFFSET(INDEX(INDIRECT(VLOOKUP($C292,Lighting_Type_Exist_lu,2,0)),MATCH(Lighting!$D292,INDIRECT(VLOOKUP($C292,Lighting_Type_Exist_lu,2,0)),0),1),0,4),"")</f>
        <v/>
      </c>
      <c r="AF292" s="262">
        <f t="shared" ca="1" si="128"/>
        <v>0</v>
      </c>
      <c r="AH292" s="263" t="str">
        <f>IF(J292="","",VLOOKUP(J292,SKU!E:M,3,0))</f>
        <v/>
      </c>
      <c r="AI292" s="263">
        <f>_xlfn.IFNA(IF('Project Summary'!$C$11="NH",VLOOKUP(AH292,Lighting_All,5,0),VLOOKUP(AH292,Lighting_All,3,0)),"")</f>
        <v>0</v>
      </c>
      <c r="AJ292" s="264" t="str">
        <f t="shared" si="115"/>
        <v>NA</v>
      </c>
      <c r="AK292" s="265">
        <f>IFERROR(VLOOKUP(J292,SKU!E:L,7,),0)</f>
        <v>0</v>
      </c>
      <c r="AL292" s="92" t="str">
        <f>IFERROR(IF(J292="","",(VLOOKUP(AH292,Lookups!A:G,7,0)*H292)),"")</f>
        <v/>
      </c>
      <c r="AM292" s="92">
        <f t="shared" ca="1" si="129"/>
        <v>0</v>
      </c>
      <c r="AN292" s="92">
        <f t="shared" ca="1" si="130"/>
        <v>0</v>
      </c>
      <c r="AO292" s="92">
        <f>(1-EXACT(G292,M292))*IFERROR(IF('Project Summary'!$C$11="NH",VLOOKUP(M292,Lighting_All,6,0),VLOOKUP(M292,Lighting_All,4,0)),0)*(Q292&gt;0)*(1-EXACT(M292,Lookups!$A$62))*(1-EXACT(M292,Lookups!$A$63))</f>
        <v>0</v>
      </c>
      <c r="AP292" s="92">
        <f t="shared" si="116"/>
        <v>0</v>
      </c>
      <c r="AQ292" s="92" t="str">
        <f t="shared" ca="1" si="131"/>
        <v/>
      </c>
      <c r="AR292" s="92" t="str">
        <f ca="1">_xlfn.IFNA(VLOOKUP(AQ292,Recycling!$S$10:$T$35,2,0),"")</f>
        <v/>
      </c>
      <c r="AS292" s="266">
        <f t="shared" si="132"/>
        <v>0</v>
      </c>
      <c r="AT292" s="92">
        <f t="shared" si="133"/>
        <v>0</v>
      </c>
      <c r="AU292" s="92">
        <f>EXACT(G292,"None")*OR(EXACT(M292,Lookups!$A$62),EXACT(M292,Lookups!$A$63))</f>
        <v>0</v>
      </c>
      <c r="AV292" s="267">
        <f t="shared" si="134"/>
        <v>0</v>
      </c>
      <c r="AW292" s="267">
        <f>IFERROR(VLOOKUP(AH292,Lookups!A:B,2,0),0)</f>
        <v>0</v>
      </c>
      <c r="AX292" s="267">
        <f t="shared" si="135"/>
        <v>0</v>
      </c>
      <c r="AY292" s="92">
        <f t="shared" ca="1" si="136"/>
        <v>0</v>
      </c>
      <c r="AZ292" s="92">
        <f t="shared" si="117"/>
        <v>0</v>
      </c>
      <c r="BA292" s="92">
        <f t="shared" si="137"/>
        <v>0.504</v>
      </c>
      <c r="BB292" s="92">
        <f t="shared" si="138"/>
        <v>0.38900000000000001</v>
      </c>
      <c r="BC292" s="92">
        <v>0.13800000000000001</v>
      </c>
      <c r="BD292" s="92">
        <v>0.13400000000000001</v>
      </c>
      <c r="BE292" s="92">
        <f t="shared" si="118"/>
        <v>0</v>
      </c>
      <c r="BF292" s="92">
        <f t="shared" si="139"/>
        <v>0</v>
      </c>
    </row>
    <row r="293" spans="1:58" x14ac:dyDescent="0.35">
      <c r="A293" s="26"/>
      <c r="B293" s="76"/>
      <c r="C293" s="59"/>
      <c r="D293" s="468"/>
      <c r="E293" s="469"/>
      <c r="F293" s="237" t="str">
        <f ca="1">IFERROR(OFFSET(INDEX(INDIRECT(VLOOKUP($C293,Lighting_Type_Exist_lu,2,0)),MATCH(Lighting!$D293,INDIRECT(VLOOKUP($C293,Lighting_Type_Exist_lu,2,0)),0),1),0,2),"")</f>
        <v/>
      </c>
      <c r="G293" s="61" t="s">
        <v>84</v>
      </c>
      <c r="H293" s="74"/>
      <c r="I293" s="238" t="str">
        <f>IF(J293="","",VLOOKUP(J293,SKU!E:M,9,0))</f>
        <v/>
      </c>
      <c r="J293" s="64"/>
      <c r="K293" s="260" t="str">
        <f>IF(J293="","",VLOOKUP(J293,SKU!E:M,2,0))</f>
        <v/>
      </c>
      <c r="L293" s="239" t="str">
        <f>IF(J293="","",VLOOKUP(J293,SKU!E:M,6,0))</f>
        <v/>
      </c>
      <c r="M293" s="135" t="s">
        <v>84</v>
      </c>
      <c r="N293" s="28">
        <f t="shared" si="113"/>
        <v>0</v>
      </c>
      <c r="O293" s="20">
        <f t="shared" si="114"/>
        <v>0</v>
      </c>
      <c r="P293" s="71">
        <f t="shared" ca="1" si="119"/>
        <v>0</v>
      </c>
      <c r="Q293" s="71">
        <f>IFERROR((($H293*$L293*$N293)-($H293*$L293*$O293))/1000,0)*(1-EXACT(M293,Lookups!$A$62))*(1-EXACT(M293,Lookups!$A$63))</f>
        <v>0</v>
      </c>
      <c r="R293" s="71">
        <f t="shared" ca="1" si="120"/>
        <v>0</v>
      </c>
      <c r="S293" s="71">
        <f t="shared" ca="1" si="121"/>
        <v>0</v>
      </c>
      <c r="T293" s="71">
        <f t="shared" si="122"/>
        <v>0</v>
      </c>
      <c r="U293" s="356">
        <f t="shared" ca="1" si="123"/>
        <v>0</v>
      </c>
      <c r="V293" s="356">
        <f t="shared" ca="1" si="124"/>
        <v>0</v>
      </c>
      <c r="W293" s="356">
        <f t="shared" si="125"/>
        <v>0</v>
      </c>
      <c r="X293" s="356">
        <f t="shared" si="126"/>
        <v>0</v>
      </c>
      <c r="Y293" s="72">
        <f>IF(AV293&gt;0,"NEEDED",IFERROR(IF('Project Summary'!$C$11="NH",(VLOOKUP(AH293,Lighting_All,6,0)+AO293),(VLOOKUP(AH293,Lighting_All,4,0)+AO293)),0)*H293)</f>
        <v>0</v>
      </c>
      <c r="Z293" s="261" t="str">
        <f t="shared" ca="1" si="127"/>
        <v/>
      </c>
      <c r="AA293" s="73">
        <f t="shared" ca="1" si="112"/>
        <v>0</v>
      </c>
      <c r="AC293" s="28" t="str">
        <f ca="1">IFERROR(OFFSET(INDEX(INDIRECT(VLOOKUP($C293,Lighting_Type_Exist_lu,2,0)),MATCH(Lighting!$D293,INDIRECT(VLOOKUP($C293,Lighting_Type_Exist_lu,2,0)),0),1),0,1),"")</f>
        <v/>
      </c>
      <c r="AD293" s="7" t="str">
        <f ca="1">IFERROR(OFFSET(INDEX(INDIRECT(VLOOKUP($C293,Lighting_Type_Exist_lu,2,0)),MATCH(Lighting!$D293,INDIRECT(VLOOKUP($C293,Lighting_Type_Exist_lu,2,0)),0),1),0,3),"")</f>
        <v/>
      </c>
      <c r="AE293" s="40" t="str">
        <f ca="1">IFERROR(OFFSET(INDEX(INDIRECT(VLOOKUP($C293,Lighting_Type_Exist_lu,2,0)),MATCH(Lighting!$D293,INDIRECT(VLOOKUP($C293,Lighting_Type_Exist_lu,2,0)),0),1),0,4),"")</f>
        <v/>
      </c>
      <c r="AF293" s="262">
        <f t="shared" ca="1" si="128"/>
        <v>0</v>
      </c>
      <c r="AH293" s="263" t="str">
        <f>IF(J293="","",VLOOKUP(J293,SKU!E:M,3,0))</f>
        <v/>
      </c>
      <c r="AI293" s="263">
        <f>_xlfn.IFNA(IF('Project Summary'!$C$11="NH",VLOOKUP(AH293,Lighting_All,5,0),VLOOKUP(AH293,Lighting_All,3,0)),"")</f>
        <v>0</v>
      </c>
      <c r="AJ293" s="264" t="str">
        <f t="shared" si="115"/>
        <v>NA</v>
      </c>
      <c r="AK293" s="265">
        <f>IFERROR(VLOOKUP(J293,SKU!E:L,7,),0)</f>
        <v>0</v>
      </c>
      <c r="AL293" s="92" t="str">
        <f>IFERROR(IF(J293="","",(VLOOKUP(AH293,Lookups!A:G,7,0)*H293)),"")</f>
        <v/>
      </c>
      <c r="AM293" s="92">
        <f t="shared" ca="1" si="129"/>
        <v>0</v>
      </c>
      <c r="AN293" s="92">
        <f t="shared" ca="1" si="130"/>
        <v>0</v>
      </c>
      <c r="AO293" s="92">
        <f>(1-EXACT(G293,M293))*IFERROR(IF('Project Summary'!$C$11="NH",VLOOKUP(M293,Lighting_All,6,0),VLOOKUP(M293,Lighting_All,4,0)),0)*(Q293&gt;0)*(1-EXACT(M293,Lookups!$A$62))*(1-EXACT(M293,Lookups!$A$63))</f>
        <v>0</v>
      </c>
      <c r="AP293" s="92">
        <f t="shared" si="116"/>
        <v>0</v>
      </c>
      <c r="AQ293" s="92" t="str">
        <f t="shared" ca="1" si="131"/>
        <v/>
      </c>
      <c r="AR293" s="92" t="str">
        <f ca="1">_xlfn.IFNA(VLOOKUP(AQ293,Recycling!$S$10:$T$35,2,0),"")</f>
        <v/>
      </c>
      <c r="AS293" s="266">
        <f t="shared" si="132"/>
        <v>0</v>
      </c>
      <c r="AT293" s="92">
        <f t="shared" si="133"/>
        <v>0</v>
      </c>
      <c r="AU293" s="92">
        <f>EXACT(G293,"None")*OR(EXACT(M293,Lookups!$A$62),EXACT(M293,Lookups!$A$63))</f>
        <v>0</v>
      </c>
      <c r="AV293" s="267">
        <f t="shared" si="134"/>
        <v>0</v>
      </c>
      <c r="AW293" s="267">
        <f>IFERROR(VLOOKUP(AH293,Lookups!A:B,2,0),0)</f>
        <v>0</v>
      </c>
      <c r="AX293" s="267">
        <f t="shared" si="135"/>
        <v>0</v>
      </c>
      <c r="AY293" s="92">
        <f t="shared" ca="1" si="136"/>
        <v>0</v>
      </c>
      <c r="AZ293" s="92">
        <f t="shared" si="117"/>
        <v>0</v>
      </c>
      <c r="BA293" s="92">
        <f t="shared" si="137"/>
        <v>0.504</v>
      </c>
      <c r="BB293" s="92">
        <f t="shared" si="138"/>
        <v>0.38900000000000001</v>
      </c>
      <c r="BC293" s="92">
        <v>0.13800000000000001</v>
      </c>
      <c r="BD293" s="92">
        <v>0.13400000000000001</v>
      </c>
      <c r="BE293" s="92">
        <f t="shared" si="118"/>
        <v>0</v>
      </c>
      <c r="BF293" s="92">
        <f t="shared" si="139"/>
        <v>0</v>
      </c>
    </row>
    <row r="294" spans="1:58" x14ac:dyDescent="0.35">
      <c r="A294" s="26"/>
      <c r="B294" s="76"/>
      <c r="C294" s="59"/>
      <c r="D294" s="468"/>
      <c r="E294" s="469"/>
      <c r="F294" s="237" t="str">
        <f ca="1">IFERROR(OFFSET(INDEX(INDIRECT(VLOOKUP($C294,Lighting_Type_Exist_lu,2,0)),MATCH(Lighting!$D294,INDIRECT(VLOOKUP($C294,Lighting_Type_Exist_lu,2,0)),0),1),0,2),"")</f>
        <v/>
      </c>
      <c r="G294" s="61" t="s">
        <v>84</v>
      </c>
      <c r="H294" s="74"/>
      <c r="I294" s="238" t="str">
        <f>IF(J294="","",VLOOKUP(J294,SKU!E:M,9,0))</f>
        <v/>
      </c>
      <c r="J294" s="64"/>
      <c r="K294" s="260" t="str">
        <f>IF(J294="","",VLOOKUP(J294,SKU!E:M,2,0))</f>
        <v/>
      </c>
      <c r="L294" s="239" t="str">
        <f>IF(J294="","",VLOOKUP(J294,SKU!E:M,6,0))</f>
        <v/>
      </c>
      <c r="M294" s="135" t="s">
        <v>84</v>
      </c>
      <c r="N294" s="28">
        <f t="shared" si="113"/>
        <v>0</v>
      </c>
      <c r="O294" s="20">
        <f t="shared" si="114"/>
        <v>0</v>
      </c>
      <c r="P294" s="71">
        <f t="shared" ca="1" si="119"/>
        <v>0</v>
      </c>
      <c r="Q294" s="71">
        <f>IFERROR((($H294*$L294*$N294)-($H294*$L294*$O294))/1000,0)*(1-EXACT(M294,Lookups!$A$62))*(1-EXACT(M294,Lookups!$A$63))</f>
        <v>0</v>
      </c>
      <c r="R294" s="71">
        <f t="shared" ca="1" si="120"/>
        <v>0</v>
      </c>
      <c r="S294" s="71">
        <f t="shared" ca="1" si="121"/>
        <v>0</v>
      </c>
      <c r="T294" s="71">
        <f t="shared" si="122"/>
        <v>0</v>
      </c>
      <c r="U294" s="356">
        <f t="shared" ca="1" si="123"/>
        <v>0</v>
      </c>
      <c r="V294" s="356">
        <f t="shared" ca="1" si="124"/>
        <v>0</v>
      </c>
      <c r="W294" s="356">
        <f t="shared" si="125"/>
        <v>0</v>
      </c>
      <c r="X294" s="356">
        <f t="shared" si="126"/>
        <v>0</v>
      </c>
      <c r="Y294" s="72">
        <f>IF(AV294&gt;0,"NEEDED",IFERROR(IF('Project Summary'!$C$11="NH",(VLOOKUP(AH294,Lighting_All,6,0)+AO294),(VLOOKUP(AH294,Lighting_All,4,0)+AO294)),0)*H294)</f>
        <v>0</v>
      </c>
      <c r="Z294" s="261" t="str">
        <f t="shared" ca="1" si="127"/>
        <v/>
      </c>
      <c r="AA294" s="73">
        <f t="shared" ca="1" si="112"/>
        <v>0</v>
      </c>
      <c r="AC294" s="28" t="str">
        <f ca="1">IFERROR(OFFSET(INDEX(INDIRECT(VLOOKUP($C294,Lighting_Type_Exist_lu,2,0)),MATCH(Lighting!$D294,INDIRECT(VLOOKUP($C294,Lighting_Type_Exist_lu,2,0)),0),1),0,1),"")</f>
        <v/>
      </c>
      <c r="AD294" s="7" t="str">
        <f ca="1">IFERROR(OFFSET(INDEX(INDIRECT(VLOOKUP($C294,Lighting_Type_Exist_lu,2,0)),MATCH(Lighting!$D294,INDIRECT(VLOOKUP($C294,Lighting_Type_Exist_lu,2,0)),0),1),0,3),"")</f>
        <v/>
      </c>
      <c r="AE294" s="40" t="str">
        <f ca="1">IFERROR(OFFSET(INDEX(INDIRECT(VLOOKUP($C294,Lighting_Type_Exist_lu,2,0)),MATCH(Lighting!$D294,INDIRECT(VLOOKUP($C294,Lighting_Type_Exist_lu,2,0)),0),1),0,4),"")</f>
        <v/>
      </c>
      <c r="AF294" s="262">
        <f t="shared" ca="1" si="128"/>
        <v>0</v>
      </c>
      <c r="AH294" s="263" t="str">
        <f>IF(J294="","",VLOOKUP(J294,SKU!E:M,3,0))</f>
        <v/>
      </c>
      <c r="AI294" s="263">
        <f>_xlfn.IFNA(IF('Project Summary'!$C$11="NH",VLOOKUP(AH294,Lighting_All,5,0),VLOOKUP(AH294,Lighting_All,3,0)),"")</f>
        <v>0</v>
      </c>
      <c r="AJ294" s="264" t="str">
        <f t="shared" si="115"/>
        <v>NA</v>
      </c>
      <c r="AK294" s="265">
        <f>IFERROR(VLOOKUP(J294,SKU!E:L,7,),0)</f>
        <v>0</v>
      </c>
      <c r="AL294" s="92" t="str">
        <f>IFERROR(IF(J294="","",(VLOOKUP(AH294,Lookups!A:G,7,0)*H294)),"")</f>
        <v/>
      </c>
      <c r="AM294" s="92">
        <f t="shared" ca="1" si="129"/>
        <v>0</v>
      </c>
      <c r="AN294" s="92">
        <f t="shared" ca="1" si="130"/>
        <v>0</v>
      </c>
      <c r="AO294" s="92">
        <f>(1-EXACT(G294,M294))*IFERROR(IF('Project Summary'!$C$11="NH",VLOOKUP(M294,Lighting_All,6,0),VLOOKUP(M294,Lighting_All,4,0)),0)*(Q294&gt;0)*(1-EXACT(M294,Lookups!$A$62))*(1-EXACT(M294,Lookups!$A$63))</f>
        <v>0</v>
      </c>
      <c r="AP294" s="92">
        <f t="shared" si="116"/>
        <v>0</v>
      </c>
      <c r="AQ294" s="92" t="str">
        <f t="shared" ca="1" si="131"/>
        <v/>
      </c>
      <c r="AR294" s="92" t="str">
        <f ca="1">_xlfn.IFNA(VLOOKUP(AQ294,Recycling!$S$10:$T$35,2,0),"")</f>
        <v/>
      </c>
      <c r="AS294" s="266">
        <f t="shared" si="132"/>
        <v>0</v>
      </c>
      <c r="AT294" s="92">
        <f t="shared" si="133"/>
        <v>0</v>
      </c>
      <c r="AU294" s="92">
        <f>EXACT(G294,"None")*OR(EXACT(M294,Lookups!$A$62),EXACT(M294,Lookups!$A$63))</f>
        <v>0</v>
      </c>
      <c r="AV294" s="267">
        <f t="shared" si="134"/>
        <v>0</v>
      </c>
      <c r="AW294" s="267">
        <f>IFERROR(VLOOKUP(AH294,Lookups!A:B,2,0),0)</f>
        <v>0</v>
      </c>
      <c r="AX294" s="267">
        <f t="shared" si="135"/>
        <v>0</v>
      </c>
      <c r="AY294" s="92">
        <f t="shared" ca="1" si="136"/>
        <v>0</v>
      </c>
      <c r="AZ294" s="92">
        <f t="shared" si="117"/>
        <v>0</v>
      </c>
      <c r="BA294" s="92">
        <f t="shared" si="137"/>
        <v>0.504</v>
      </c>
      <c r="BB294" s="92">
        <f t="shared" si="138"/>
        <v>0.38900000000000001</v>
      </c>
      <c r="BC294" s="92">
        <v>0.13800000000000001</v>
      </c>
      <c r="BD294" s="92">
        <v>0.13400000000000001</v>
      </c>
      <c r="BE294" s="92">
        <f t="shared" si="118"/>
        <v>0</v>
      </c>
      <c r="BF294" s="92">
        <f t="shared" si="139"/>
        <v>0</v>
      </c>
    </row>
    <row r="295" spans="1:58" x14ac:dyDescent="0.35">
      <c r="A295" s="26"/>
      <c r="B295" s="76"/>
      <c r="C295" s="59"/>
      <c r="D295" s="468"/>
      <c r="E295" s="469"/>
      <c r="F295" s="237" t="str">
        <f ca="1">IFERROR(OFFSET(INDEX(INDIRECT(VLOOKUP($C295,Lighting_Type_Exist_lu,2,0)),MATCH(Lighting!$D295,INDIRECT(VLOOKUP($C295,Lighting_Type_Exist_lu,2,0)),0),1),0,2),"")</f>
        <v/>
      </c>
      <c r="G295" s="61" t="s">
        <v>84</v>
      </c>
      <c r="H295" s="74"/>
      <c r="I295" s="238" t="str">
        <f>IF(J295="","",VLOOKUP(J295,SKU!E:M,9,0))</f>
        <v/>
      </c>
      <c r="J295" s="64"/>
      <c r="K295" s="260" t="str">
        <f>IF(J295="","",VLOOKUP(J295,SKU!E:M,2,0))</f>
        <v/>
      </c>
      <c r="L295" s="239" t="str">
        <f>IF(J295="","",VLOOKUP(J295,SKU!E:M,6,0))</f>
        <v/>
      </c>
      <c r="M295" s="135" t="s">
        <v>84</v>
      </c>
      <c r="N295" s="28">
        <f t="shared" si="113"/>
        <v>0</v>
      </c>
      <c r="O295" s="20">
        <f t="shared" si="114"/>
        <v>0</v>
      </c>
      <c r="P295" s="71">
        <f t="shared" ca="1" si="119"/>
        <v>0</v>
      </c>
      <c r="Q295" s="71">
        <f>IFERROR((($H295*$L295*$N295)-($H295*$L295*$O295))/1000,0)*(1-EXACT(M295,Lookups!$A$62))*(1-EXACT(M295,Lookups!$A$63))</f>
        <v>0</v>
      </c>
      <c r="R295" s="71">
        <f t="shared" ca="1" si="120"/>
        <v>0</v>
      </c>
      <c r="S295" s="71">
        <f t="shared" ca="1" si="121"/>
        <v>0</v>
      </c>
      <c r="T295" s="71">
        <f t="shared" si="122"/>
        <v>0</v>
      </c>
      <c r="U295" s="356">
        <f t="shared" ca="1" si="123"/>
        <v>0</v>
      </c>
      <c r="V295" s="356">
        <f t="shared" ca="1" si="124"/>
        <v>0</v>
      </c>
      <c r="W295" s="356">
        <f t="shared" si="125"/>
        <v>0</v>
      </c>
      <c r="X295" s="356">
        <f t="shared" si="126"/>
        <v>0</v>
      </c>
      <c r="Y295" s="72">
        <f>IF(AV295&gt;0,"NEEDED",IFERROR(IF('Project Summary'!$C$11="NH",(VLOOKUP(AH295,Lighting_All,6,0)+AO295),(VLOOKUP(AH295,Lighting_All,4,0)+AO295)),0)*H295)</f>
        <v>0</v>
      </c>
      <c r="Z295" s="261" t="str">
        <f t="shared" ca="1" si="127"/>
        <v/>
      </c>
      <c r="AA295" s="73">
        <f t="shared" ca="1" si="112"/>
        <v>0</v>
      </c>
      <c r="AC295" s="28" t="str">
        <f ca="1">IFERROR(OFFSET(INDEX(INDIRECT(VLOOKUP($C295,Lighting_Type_Exist_lu,2,0)),MATCH(Lighting!$D295,INDIRECT(VLOOKUP($C295,Lighting_Type_Exist_lu,2,0)),0),1),0,1),"")</f>
        <v/>
      </c>
      <c r="AD295" s="7" t="str">
        <f ca="1">IFERROR(OFFSET(INDEX(INDIRECT(VLOOKUP($C295,Lighting_Type_Exist_lu,2,0)),MATCH(Lighting!$D295,INDIRECT(VLOOKUP($C295,Lighting_Type_Exist_lu,2,0)),0),1),0,3),"")</f>
        <v/>
      </c>
      <c r="AE295" s="40" t="str">
        <f ca="1">IFERROR(OFFSET(INDEX(INDIRECT(VLOOKUP($C295,Lighting_Type_Exist_lu,2,0)),MATCH(Lighting!$D295,INDIRECT(VLOOKUP($C295,Lighting_Type_Exist_lu,2,0)),0),1),0,4),"")</f>
        <v/>
      </c>
      <c r="AF295" s="262">
        <f t="shared" ca="1" si="128"/>
        <v>0</v>
      </c>
      <c r="AH295" s="263" t="str">
        <f>IF(J295="","",VLOOKUP(J295,SKU!E:M,3,0))</f>
        <v/>
      </c>
      <c r="AI295" s="263">
        <f>_xlfn.IFNA(IF('Project Summary'!$C$11="NH",VLOOKUP(AH295,Lighting_All,5,0),VLOOKUP(AH295,Lighting_All,3,0)),"")</f>
        <v>0</v>
      </c>
      <c r="AJ295" s="264" t="str">
        <f t="shared" si="115"/>
        <v>NA</v>
      </c>
      <c r="AK295" s="265">
        <f>IFERROR(VLOOKUP(J295,SKU!E:L,7,),0)</f>
        <v>0</v>
      </c>
      <c r="AL295" s="92" t="str">
        <f>IFERROR(IF(J295="","",(VLOOKUP(AH295,Lookups!A:G,7,0)*H295)),"")</f>
        <v/>
      </c>
      <c r="AM295" s="92">
        <f t="shared" ca="1" si="129"/>
        <v>0</v>
      </c>
      <c r="AN295" s="92">
        <f t="shared" ca="1" si="130"/>
        <v>0</v>
      </c>
      <c r="AO295" s="92">
        <f>(1-EXACT(G295,M295))*IFERROR(IF('Project Summary'!$C$11="NH",VLOOKUP(M295,Lighting_All,6,0),VLOOKUP(M295,Lighting_All,4,0)),0)*(Q295&gt;0)*(1-EXACT(M295,Lookups!$A$62))*(1-EXACT(M295,Lookups!$A$63))</f>
        <v>0</v>
      </c>
      <c r="AP295" s="92">
        <f t="shared" si="116"/>
        <v>0</v>
      </c>
      <c r="AQ295" s="92" t="str">
        <f t="shared" ca="1" si="131"/>
        <v/>
      </c>
      <c r="AR295" s="92" t="str">
        <f ca="1">_xlfn.IFNA(VLOOKUP(AQ295,Recycling!$S$10:$T$35,2,0),"")</f>
        <v/>
      </c>
      <c r="AS295" s="266">
        <f t="shared" si="132"/>
        <v>0</v>
      </c>
      <c r="AT295" s="92">
        <f t="shared" si="133"/>
        <v>0</v>
      </c>
      <c r="AU295" s="92">
        <f>EXACT(G295,"None")*OR(EXACT(M295,Lookups!$A$62),EXACT(M295,Lookups!$A$63))</f>
        <v>0</v>
      </c>
      <c r="AV295" s="267">
        <f t="shared" si="134"/>
        <v>0</v>
      </c>
      <c r="AW295" s="267">
        <f>IFERROR(VLOOKUP(AH295,Lookups!A:B,2,0),0)</f>
        <v>0</v>
      </c>
      <c r="AX295" s="267">
        <f t="shared" si="135"/>
        <v>0</v>
      </c>
      <c r="AY295" s="92">
        <f t="shared" ca="1" si="136"/>
        <v>0</v>
      </c>
      <c r="AZ295" s="92">
        <f t="shared" si="117"/>
        <v>0</v>
      </c>
      <c r="BA295" s="92">
        <f t="shared" si="137"/>
        <v>0.504</v>
      </c>
      <c r="BB295" s="92">
        <f t="shared" si="138"/>
        <v>0.38900000000000001</v>
      </c>
      <c r="BC295" s="92">
        <v>0.13800000000000001</v>
      </c>
      <c r="BD295" s="92">
        <v>0.13400000000000001</v>
      </c>
      <c r="BE295" s="92">
        <f t="shared" si="118"/>
        <v>0</v>
      </c>
      <c r="BF295" s="92">
        <f t="shared" si="139"/>
        <v>0</v>
      </c>
    </row>
    <row r="296" spans="1:58" x14ac:dyDescent="0.35">
      <c r="A296" s="26"/>
      <c r="B296" s="76"/>
      <c r="C296" s="59"/>
      <c r="D296" s="468"/>
      <c r="E296" s="469"/>
      <c r="F296" s="237" t="str">
        <f ca="1">IFERROR(OFFSET(INDEX(INDIRECT(VLOOKUP($C296,Lighting_Type_Exist_lu,2,0)),MATCH(Lighting!$D296,INDIRECT(VLOOKUP($C296,Lighting_Type_Exist_lu,2,0)),0),1),0,2),"")</f>
        <v/>
      </c>
      <c r="G296" s="61" t="s">
        <v>84</v>
      </c>
      <c r="H296" s="74"/>
      <c r="I296" s="238" t="str">
        <f>IF(J296="","",VLOOKUP(J296,SKU!E:M,9,0))</f>
        <v/>
      </c>
      <c r="J296" s="64"/>
      <c r="K296" s="260" t="str">
        <f>IF(J296="","",VLOOKUP(J296,SKU!E:M,2,0))</f>
        <v/>
      </c>
      <c r="L296" s="239" t="str">
        <f>IF(J296="","",VLOOKUP(J296,SKU!E:M,6,0))</f>
        <v/>
      </c>
      <c r="M296" s="135" t="s">
        <v>84</v>
      </c>
      <c r="N296" s="28">
        <f t="shared" si="113"/>
        <v>0</v>
      </c>
      <c r="O296" s="20">
        <f t="shared" si="114"/>
        <v>0</v>
      </c>
      <c r="P296" s="71">
        <f t="shared" ca="1" si="119"/>
        <v>0</v>
      </c>
      <c r="Q296" s="71">
        <f>IFERROR((($H296*$L296*$N296)-($H296*$L296*$O296))/1000,0)*(1-EXACT(M296,Lookups!$A$62))*(1-EXACT(M296,Lookups!$A$63))</f>
        <v>0</v>
      </c>
      <c r="R296" s="71">
        <f t="shared" ca="1" si="120"/>
        <v>0</v>
      </c>
      <c r="S296" s="71">
        <f t="shared" ca="1" si="121"/>
        <v>0</v>
      </c>
      <c r="T296" s="71">
        <f t="shared" si="122"/>
        <v>0</v>
      </c>
      <c r="U296" s="356">
        <f t="shared" ca="1" si="123"/>
        <v>0</v>
      </c>
      <c r="V296" s="356">
        <f t="shared" ca="1" si="124"/>
        <v>0</v>
      </c>
      <c r="W296" s="356">
        <f t="shared" si="125"/>
        <v>0</v>
      </c>
      <c r="X296" s="356">
        <f t="shared" si="126"/>
        <v>0</v>
      </c>
      <c r="Y296" s="72">
        <f>IF(AV296&gt;0,"NEEDED",IFERROR(IF('Project Summary'!$C$11="NH",(VLOOKUP(AH296,Lighting_All,6,0)+AO296),(VLOOKUP(AH296,Lighting_All,4,0)+AO296)),0)*H296)</f>
        <v>0</v>
      </c>
      <c r="Z296" s="261" t="str">
        <f t="shared" ca="1" si="127"/>
        <v/>
      </c>
      <c r="AA296" s="73">
        <f t="shared" ca="1" si="112"/>
        <v>0</v>
      </c>
      <c r="AC296" s="28" t="str">
        <f ca="1">IFERROR(OFFSET(INDEX(INDIRECT(VLOOKUP($C296,Lighting_Type_Exist_lu,2,0)),MATCH(Lighting!$D296,INDIRECT(VLOOKUP($C296,Lighting_Type_Exist_lu,2,0)),0),1),0,1),"")</f>
        <v/>
      </c>
      <c r="AD296" s="7" t="str">
        <f ca="1">IFERROR(OFFSET(INDEX(INDIRECT(VLOOKUP($C296,Lighting_Type_Exist_lu,2,0)),MATCH(Lighting!$D296,INDIRECT(VLOOKUP($C296,Lighting_Type_Exist_lu,2,0)),0),1),0,3),"")</f>
        <v/>
      </c>
      <c r="AE296" s="40" t="str">
        <f ca="1">IFERROR(OFFSET(INDEX(INDIRECT(VLOOKUP($C296,Lighting_Type_Exist_lu,2,0)),MATCH(Lighting!$D296,INDIRECT(VLOOKUP($C296,Lighting_Type_Exist_lu,2,0)),0),1),0,4),"")</f>
        <v/>
      </c>
      <c r="AF296" s="262">
        <f t="shared" ca="1" si="128"/>
        <v>0</v>
      </c>
      <c r="AH296" s="263" t="str">
        <f>IF(J296="","",VLOOKUP(J296,SKU!E:M,3,0))</f>
        <v/>
      </c>
      <c r="AI296" s="263">
        <f>_xlfn.IFNA(IF('Project Summary'!$C$11="NH",VLOOKUP(AH296,Lighting_All,5,0),VLOOKUP(AH296,Lighting_All,3,0)),"")</f>
        <v>0</v>
      </c>
      <c r="AJ296" s="264" t="str">
        <f t="shared" si="115"/>
        <v>NA</v>
      </c>
      <c r="AK296" s="265">
        <f>IFERROR(VLOOKUP(J296,SKU!E:L,7,),0)</f>
        <v>0</v>
      </c>
      <c r="AL296" s="92" t="str">
        <f>IFERROR(IF(J296="","",(VLOOKUP(AH296,Lookups!A:G,7,0)*H296)),"")</f>
        <v/>
      </c>
      <c r="AM296" s="92">
        <f t="shared" ca="1" si="129"/>
        <v>0</v>
      </c>
      <c r="AN296" s="92">
        <f t="shared" ca="1" si="130"/>
        <v>0</v>
      </c>
      <c r="AO296" s="92">
        <f>(1-EXACT(G296,M296))*IFERROR(IF('Project Summary'!$C$11="NH",VLOOKUP(M296,Lighting_All,6,0),VLOOKUP(M296,Lighting_All,4,0)),0)*(Q296&gt;0)*(1-EXACT(M296,Lookups!$A$62))*(1-EXACT(M296,Lookups!$A$63))</f>
        <v>0</v>
      </c>
      <c r="AP296" s="92">
        <f t="shared" si="116"/>
        <v>0</v>
      </c>
      <c r="AQ296" s="92" t="str">
        <f t="shared" ca="1" si="131"/>
        <v/>
      </c>
      <c r="AR296" s="92" t="str">
        <f ca="1">_xlfn.IFNA(VLOOKUP(AQ296,Recycling!$S$10:$T$35,2,0),"")</f>
        <v/>
      </c>
      <c r="AS296" s="266">
        <f t="shared" si="132"/>
        <v>0</v>
      </c>
      <c r="AT296" s="92">
        <f t="shared" si="133"/>
        <v>0</v>
      </c>
      <c r="AU296" s="92">
        <f>EXACT(G296,"None")*OR(EXACT(M296,Lookups!$A$62),EXACT(M296,Lookups!$A$63))</f>
        <v>0</v>
      </c>
      <c r="AV296" s="267">
        <f t="shared" si="134"/>
        <v>0</v>
      </c>
      <c r="AW296" s="267">
        <f>IFERROR(VLOOKUP(AH296,Lookups!A:B,2,0),0)</f>
        <v>0</v>
      </c>
      <c r="AX296" s="267">
        <f t="shared" si="135"/>
        <v>0</v>
      </c>
      <c r="AY296" s="92">
        <f t="shared" ca="1" si="136"/>
        <v>0</v>
      </c>
      <c r="AZ296" s="92">
        <f t="shared" si="117"/>
        <v>0</v>
      </c>
      <c r="BA296" s="92">
        <f t="shared" si="137"/>
        <v>0.504</v>
      </c>
      <c r="BB296" s="92">
        <f t="shared" si="138"/>
        <v>0.38900000000000001</v>
      </c>
      <c r="BC296" s="92">
        <v>0.13800000000000001</v>
      </c>
      <c r="BD296" s="92">
        <v>0.13400000000000001</v>
      </c>
      <c r="BE296" s="92">
        <f t="shared" si="118"/>
        <v>0</v>
      </c>
      <c r="BF296" s="92">
        <f t="shared" si="139"/>
        <v>0</v>
      </c>
    </row>
    <row r="297" spans="1:58" x14ac:dyDescent="0.35">
      <c r="A297" s="26"/>
      <c r="B297" s="76"/>
      <c r="C297" s="59"/>
      <c r="D297" s="468"/>
      <c r="E297" s="469"/>
      <c r="F297" s="237" t="str">
        <f ca="1">IFERROR(OFFSET(INDEX(INDIRECT(VLOOKUP($C297,Lighting_Type_Exist_lu,2,0)),MATCH(Lighting!$D297,INDIRECT(VLOOKUP($C297,Lighting_Type_Exist_lu,2,0)),0),1),0,2),"")</f>
        <v/>
      </c>
      <c r="G297" s="61" t="s">
        <v>84</v>
      </c>
      <c r="H297" s="74"/>
      <c r="I297" s="238" t="str">
        <f>IF(J297="","",VLOOKUP(J297,SKU!E:M,9,0))</f>
        <v/>
      </c>
      <c r="J297" s="64"/>
      <c r="K297" s="260" t="str">
        <f>IF(J297="","",VLOOKUP(J297,SKU!E:M,2,0))</f>
        <v/>
      </c>
      <c r="L297" s="239" t="str">
        <f>IF(J297="","",VLOOKUP(J297,SKU!E:M,6,0))</f>
        <v/>
      </c>
      <c r="M297" s="135" t="s">
        <v>84</v>
      </c>
      <c r="N297" s="28">
        <f t="shared" si="113"/>
        <v>0</v>
      </c>
      <c r="O297" s="20">
        <f t="shared" si="114"/>
        <v>0</v>
      </c>
      <c r="P297" s="71">
        <f t="shared" ca="1" si="119"/>
        <v>0</v>
      </c>
      <c r="Q297" s="71">
        <f>IFERROR((($H297*$L297*$N297)-($H297*$L297*$O297))/1000,0)*(1-EXACT(M297,Lookups!$A$62))*(1-EXACT(M297,Lookups!$A$63))</f>
        <v>0</v>
      </c>
      <c r="R297" s="71">
        <f t="shared" ca="1" si="120"/>
        <v>0</v>
      </c>
      <c r="S297" s="71">
        <f t="shared" ca="1" si="121"/>
        <v>0</v>
      </c>
      <c r="T297" s="71">
        <f t="shared" si="122"/>
        <v>0</v>
      </c>
      <c r="U297" s="356">
        <f t="shared" ca="1" si="123"/>
        <v>0</v>
      </c>
      <c r="V297" s="356">
        <f t="shared" ca="1" si="124"/>
        <v>0</v>
      </c>
      <c r="W297" s="356">
        <f t="shared" si="125"/>
        <v>0</v>
      </c>
      <c r="X297" s="356">
        <f t="shared" si="126"/>
        <v>0</v>
      </c>
      <c r="Y297" s="72">
        <f>IF(AV297&gt;0,"NEEDED",IFERROR(IF('Project Summary'!$C$11="NH",(VLOOKUP(AH297,Lighting_All,6,0)+AO297),(VLOOKUP(AH297,Lighting_All,4,0)+AO297)),0)*H297)</f>
        <v>0</v>
      </c>
      <c r="Z297" s="261" t="str">
        <f t="shared" ca="1" si="127"/>
        <v/>
      </c>
      <c r="AA297" s="73">
        <f t="shared" ca="1" si="112"/>
        <v>0</v>
      </c>
      <c r="AC297" s="28" t="str">
        <f ca="1">IFERROR(OFFSET(INDEX(INDIRECT(VLOOKUP($C297,Lighting_Type_Exist_lu,2,0)),MATCH(Lighting!$D297,INDIRECT(VLOOKUP($C297,Lighting_Type_Exist_lu,2,0)),0),1),0,1),"")</f>
        <v/>
      </c>
      <c r="AD297" s="7" t="str">
        <f ca="1">IFERROR(OFFSET(INDEX(INDIRECT(VLOOKUP($C297,Lighting_Type_Exist_lu,2,0)),MATCH(Lighting!$D297,INDIRECT(VLOOKUP($C297,Lighting_Type_Exist_lu,2,0)),0),1),0,3),"")</f>
        <v/>
      </c>
      <c r="AE297" s="40" t="str">
        <f ca="1">IFERROR(OFFSET(INDEX(INDIRECT(VLOOKUP($C297,Lighting_Type_Exist_lu,2,0)),MATCH(Lighting!$D297,INDIRECT(VLOOKUP($C297,Lighting_Type_Exist_lu,2,0)),0),1),0,4),"")</f>
        <v/>
      </c>
      <c r="AF297" s="262">
        <f t="shared" ca="1" si="128"/>
        <v>0</v>
      </c>
      <c r="AH297" s="263" t="str">
        <f>IF(J297="","",VLOOKUP(J297,SKU!E:M,3,0))</f>
        <v/>
      </c>
      <c r="AI297" s="263">
        <f>_xlfn.IFNA(IF('Project Summary'!$C$11="NH",VLOOKUP(AH297,Lighting_All,5,0),VLOOKUP(AH297,Lighting_All,3,0)),"")</f>
        <v>0</v>
      </c>
      <c r="AJ297" s="264" t="str">
        <f t="shared" si="115"/>
        <v>NA</v>
      </c>
      <c r="AK297" s="265">
        <f>IFERROR(VLOOKUP(J297,SKU!E:L,7,),0)</f>
        <v>0</v>
      </c>
      <c r="AL297" s="92" t="str">
        <f>IFERROR(IF(J297="","",(VLOOKUP(AH297,Lookups!A:G,7,0)*H297)),"")</f>
        <v/>
      </c>
      <c r="AM297" s="92">
        <f t="shared" ca="1" si="129"/>
        <v>0</v>
      </c>
      <c r="AN297" s="92">
        <f t="shared" ca="1" si="130"/>
        <v>0</v>
      </c>
      <c r="AO297" s="92">
        <f>(1-EXACT(G297,M297))*IFERROR(IF('Project Summary'!$C$11="NH",VLOOKUP(M297,Lighting_All,6,0),VLOOKUP(M297,Lighting_All,4,0)),0)*(Q297&gt;0)*(1-EXACT(M297,Lookups!$A$62))*(1-EXACT(M297,Lookups!$A$63))</f>
        <v>0</v>
      </c>
      <c r="AP297" s="92">
        <f t="shared" si="116"/>
        <v>0</v>
      </c>
      <c r="AQ297" s="92" t="str">
        <f t="shared" ca="1" si="131"/>
        <v/>
      </c>
      <c r="AR297" s="92" t="str">
        <f ca="1">_xlfn.IFNA(VLOOKUP(AQ297,Recycling!$S$10:$T$35,2,0),"")</f>
        <v/>
      </c>
      <c r="AS297" s="266">
        <f t="shared" si="132"/>
        <v>0</v>
      </c>
      <c r="AT297" s="92">
        <f t="shared" si="133"/>
        <v>0</v>
      </c>
      <c r="AU297" s="92">
        <f>EXACT(G297,"None")*OR(EXACT(M297,Lookups!$A$62),EXACT(M297,Lookups!$A$63))</f>
        <v>0</v>
      </c>
      <c r="AV297" s="267">
        <f t="shared" si="134"/>
        <v>0</v>
      </c>
      <c r="AW297" s="267">
        <f>IFERROR(VLOOKUP(AH297,Lookups!A:B,2,0),0)</f>
        <v>0</v>
      </c>
      <c r="AX297" s="267">
        <f t="shared" si="135"/>
        <v>0</v>
      </c>
      <c r="AY297" s="92">
        <f t="shared" ca="1" si="136"/>
        <v>0</v>
      </c>
      <c r="AZ297" s="92">
        <f t="shared" si="117"/>
        <v>0</v>
      </c>
      <c r="BA297" s="92">
        <f t="shared" si="137"/>
        <v>0.504</v>
      </c>
      <c r="BB297" s="92">
        <f t="shared" si="138"/>
        <v>0.38900000000000001</v>
      </c>
      <c r="BC297" s="92">
        <v>0.13800000000000001</v>
      </c>
      <c r="BD297" s="92">
        <v>0.13400000000000001</v>
      </c>
      <c r="BE297" s="92">
        <f t="shared" si="118"/>
        <v>0</v>
      </c>
      <c r="BF297" s="92">
        <f t="shared" si="139"/>
        <v>0</v>
      </c>
    </row>
    <row r="298" spans="1:58" x14ac:dyDescent="0.35">
      <c r="A298" s="26"/>
      <c r="B298" s="76"/>
      <c r="C298" s="59"/>
      <c r="D298" s="468"/>
      <c r="E298" s="469"/>
      <c r="F298" s="237" t="str">
        <f ca="1">IFERROR(OFFSET(INDEX(INDIRECT(VLOOKUP($C298,Lighting_Type_Exist_lu,2,0)),MATCH(Lighting!$D298,INDIRECT(VLOOKUP($C298,Lighting_Type_Exist_lu,2,0)),0),1),0,2),"")</f>
        <v/>
      </c>
      <c r="G298" s="61" t="s">
        <v>84</v>
      </c>
      <c r="H298" s="74"/>
      <c r="I298" s="238" t="str">
        <f>IF(J298="","",VLOOKUP(J298,SKU!E:M,9,0))</f>
        <v/>
      </c>
      <c r="J298" s="64"/>
      <c r="K298" s="260" t="str">
        <f>IF(J298="","",VLOOKUP(J298,SKU!E:M,2,0))</f>
        <v/>
      </c>
      <c r="L298" s="239" t="str">
        <f>IF(J298="","",VLOOKUP(J298,SKU!E:M,6,0))</f>
        <v/>
      </c>
      <c r="M298" s="135" t="s">
        <v>84</v>
      </c>
      <c r="N298" s="28">
        <f t="shared" si="113"/>
        <v>0</v>
      </c>
      <c r="O298" s="20">
        <f t="shared" si="114"/>
        <v>0</v>
      </c>
      <c r="P298" s="71">
        <f t="shared" ca="1" si="119"/>
        <v>0</v>
      </c>
      <c r="Q298" s="71">
        <f>IFERROR((($H298*$L298*$N298)-($H298*$L298*$O298))/1000,0)*(1-EXACT(M298,Lookups!$A$62))*(1-EXACT(M298,Lookups!$A$63))</f>
        <v>0</v>
      </c>
      <c r="R298" s="71">
        <f t="shared" ca="1" si="120"/>
        <v>0</v>
      </c>
      <c r="S298" s="71">
        <f t="shared" ca="1" si="121"/>
        <v>0</v>
      </c>
      <c r="T298" s="71">
        <f t="shared" si="122"/>
        <v>0</v>
      </c>
      <c r="U298" s="356">
        <f t="shared" ca="1" si="123"/>
        <v>0</v>
      </c>
      <c r="V298" s="356">
        <f t="shared" ca="1" si="124"/>
        <v>0</v>
      </c>
      <c r="W298" s="356">
        <f t="shared" si="125"/>
        <v>0</v>
      </c>
      <c r="X298" s="356">
        <f t="shared" si="126"/>
        <v>0</v>
      </c>
      <c r="Y298" s="72">
        <f>IF(AV298&gt;0,"NEEDED",IFERROR(IF('Project Summary'!$C$11="NH",(VLOOKUP(AH298,Lighting_All,6,0)+AO298),(VLOOKUP(AH298,Lighting_All,4,0)+AO298)),0)*H298)</f>
        <v>0</v>
      </c>
      <c r="Z298" s="261" t="str">
        <f t="shared" ca="1" si="127"/>
        <v/>
      </c>
      <c r="AA298" s="73">
        <f t="shared" ca="1" si="112"/>
        <v>0</v>
      </c>
      <c r="AC298" s="28" t="str">
        <f ca="1">IFERROR(OFFSET(INDEX(INDIRECT(VLOOKUP($C298,Lighting_Type_Exist_lu,2,0)),MATCH(Lighting!$D298,INDIRECT(VLOOKUP($C298,Lighting_Type_Exist_lu,2,0)),0),1),0,1),"")</f>
        <v/>
      </c>
      <c r="AD298" s="7" t="str">
        <f ca="1">IFERROR(OFFSET(INDEX(INDIRECT(VLOOKUP($C298,Lighting_Type_Exist_lu,2,0)),MATCH(Lighting!$D298,INDIRECT(VLOOKUP($C298,Lighting_Type_Exist_lu,2,0)),0),1),0,3),"")</f>
        <v/>
      </c>
      <c r="AE298" s="40" t="str">
        <f ca="1">IFERROR(OFFSET(INDEX(INDIRECT(VLOOKUP($C298,Lighting_Type_Exist_lu,2,0)),MATCH(Lighting!$D298,INDIRECT(VLOOKUP($C298,Lighting_Type_Exist_lu,2,0)),0),1),0,4),"")</f>
        <v/>
      </c>
      <c r="AF298" s="262">
        <f t="shared" ca="1" si="128"/>
        <v>0</v>
      </c>
      <c r="AH298" s="263" t="str">
        <f>IF(J298="","",VLOOKUP(J298,SKU!E:M,3,0))</f>
        <v/>
      </c>
      <c r="AI298" s="263">
        <f>_xlfn.IFNA(IF('Project Summary'!$C$11="NH",VLOOKUP(AH298,Lighting_All,5,0),VLOOKUP(AH298,Lighting_All,3,0)),"")</f>
        <v>0</v>
      </c>
      <c r="AJ298" s="264" t="str">
        <f t="shared" si="115"/>
        <v>NA</v>
      </c>
      <c r="AK298" s="265">
        <f>IFERROR(VLOOKUP(J298,SKU!E:L,7,),0)</f>
        <v>0</v>
      </c>
      <c r="AL298" s="92" t="str">
        <f>IFERROR(IF(J298="","",(VLOOKUP(AH298,Lookups!A:G,7,0)*H298)),"")</f>
        <v/>
      </c>
      <c r="AM298" s="92">
        <f t="shared" ca="1" si="129"/>
        <v>0</v>
      </c>
      <c r="AN298" s="92">
        <f t="shared" ca="1" si="130"/>
        <v>0</v>
      </c>
      <c r="AO298" s="92">
        <f>(1-EXACT(G298,M298))*IFERROR(IF('Project Summary'!$C$11="NH",VLOOKUP(M298,Lighting_All,6,0),VLOOKUP(M298,Lighting_All,4,0)),0)*(Q298&gt;0)*(1-EXACT(M298,Lookups!$A$62))*(1-EXACT(M298,Lookups!$A$63))</f>
        <v>0</v>
      </c>
      <c r="AP298" s="92">
        <f t="shared" si="116"/>
        <v>0</v>
      </c>
      <c r="AQ298" s="92" t="str">
        <f t="shared" ca="1" si="131"/>
        <v/>
      </c>
      <c r="AR298" s="92" t="str">
        <f ca="1">_xlfn.IFNA(VLOOKUP(AQ298,Recycling!$S$10:$T$35,2,0),"")</f>
        <v/>
      </c>
      <c r="AS298" s="266">
        <f t="shared" si="132"/>
        <v>0</v>
      </c>
      <c r="AT298" s="92">
        <f t="shared" si="133"/>
        <v>0</v>
      </c>
      <c r="AU298" s="92">
        <f>EXACT(G298,"None")*OR(EXACT(M298,Lookups!$A$62),EXACT(M298,Lookups!$A$63))</f>
        <v>0</v>
      </c>
      <c r="AV298" s="267">
        <f t="shared" si="134"/>
        <v>0</v>
      </c>
      <c r="AW298" s="267">
        <f>IFERROR(VLOOKUP(AH298,Lookups!A:B,2,0),0)</f>
        <v>0</v>
      </c>
      <c r="AX298" s="267">
        <f t="shared" si="135"/>
        <v>0</v>
      </c>
      <c r="AY298" s="92">
        <f t="shared" ca="1" si="136"/>
        <v>0</v>
      </c>
      <c r="AZ298" s="92">
        <f t="shared" si="117"/>
        <v>0</v>
      </c>
      <c r="BA298" s="92">
        <f t="shared" si="137"/>
        <v>0.504</v>
      </c>
      <c r="BB298" s="92">
        <f t="shared" si="138"/>
        <v>0.38900000000000001</v>
      </c>
      <c r="BC298" s="92">
        <v>0.13800000000000001</v>
      </c>
      <c r="BD298" s="92">
        <v>0.13400000000000001</v>
      </c>
      <c r="BE298" s="92">
        <f t="shared" si="118"/>
        <v>0</v>
      </c>
      <c r="BF298" s="92">
        <f t="shared" si="139"/>
        <v>0</v>
      </c>
    </row>
    <row r="299" spans="1:58" x14ac:dyDescent="0.35">
      <c r="A299" s="26"/>
      <c r="B299" s="76"/>
      <c r="C299" s="59"/>
      <c r="D299" s="468"/>
      <c r="E299" s="469"/>
      <c r="F299" s="237" t="str">
        <f ca="1">IFERROR(OFFSET(INDEX(INDIRECT(VLOOKUP($C299,Lighting_Type_Exist_lu,2,0)),MATCH(Lighting!$D299,INDIRECT(VLOOKUP($C299,Lighting_Type_Exist_lu,2,0)),0),1),0,2),"")</f>
        <v/>
      </c>
      <c r="G299" s="61" t="s">
        <v>84</v>
      </c>
      <c r="H299" s="74"/>
      <c r="I299" s="238" t="str">
        <f>IF(J299="","",VLOOKUP(J299,SKU!E:M,9,0))</f>
        <v/>
      </c>
      <c r="J299" s="64"/>
      <c r="K299" s="260" t="str">
        <f>IF(J299="","",VLOOKUP(J299,SKU!E:M,2,0))</f>
        <v/>
      </c>
      <c r="L299" s="239" t="str">
        <f>IF(J299="","",VLOOKUP(J299,SKU!E:M,6,0))</f>
        <v/>
      </c>
      <c r="M299" s="135" t="s">
        <v>84</v>
      </c>
      <c r="N299" s="28">
        <f t="shared" si="113"/>
        <v>0</v>
      </c>
      <c r="O299" s="20">
        <f t="shared" si="114"/>
        <v>0</v>
      </c>
      <c r="P299" s="71">
        <f t="shared" ca="1" si="119"/>
        <v>0</v>
      </c>
      <c r="Q299" s="71">
        <f>IFERROR((($H299*$L299*$N299)-($H299*$L299*$O299))/1000,0)*(1-EXACT(M299,Lookups!$A$62))*(1-EXACT(M299,Lookups!$A$63))</f>
        <v>0</v>
      </c>
      <c r="R299" s="71">
        <f t="shared" ca="1" si="120"/>
        <v>0</v>
      </c>
      <c r="S299" s="71">
        <f t="shared" ca="1" si="121"/>
        <v>0</v>
      </c>
      <c r="T299" s="71">
        <f t="shared" si="122"/>
        <v>0</v>
      </c>
      <c r="U299" s="356">
        <f t="shared" ca="1" si="123"/>
        <v>0</v>
      </c>
      <c r="V299" s="356">
        <f t="shared" ca="1" si="124"/>
        <v>0</v>
      </c>
      <c r="W299" s="356">
        <f t="shared" si="125"/>
        <v>0</v>
      </c>
      <c r="X299" s="356">
        <f t="shared" si="126"/>
        <v>0</v>
      </c>
      <c r="Y299" s="72">
        <f>IF(AV299&gt;0,"NEEDED",IFERROR(IF('Project Summary'!$C$11="NH",(VLOOKUP(AH299,Lighting_All,6,0)+AO299),(VLOOKUP(AH299,Lighting_All,4,0)+AO299)),0)*H299)</f>
        <v>0</v>
      </c>
      <c r="Z299" s="261" t="str">
        <f t="shared" ca="1" si="127"/>
        <v/>
      </c>
      <c r="AA299" s="73">
        <f t="shared" ca="1" si="112"/>
        <v>0</v>
      </c>
      <c r="AC299" s="28" t="str">
        <f ca="1">IFERROR(OFFSET(INDEX(INDIRECT(VLOOKUP($C299,Lighting_Type_Exist_lu,2,0)),MATCH(Lighting!$D299,INDIRECT(VLOOKUP($C299,Lighting_Type_Exist_lu,2,0)),0),1),0,1),"")</f>
        <v/>
      </c>
      <c r="AD299" s="7" t="str">
        <f ca="1">IFERROR(OFFSET(INDEX(INDIRECT(VLOOKUP($C299,Lighting_Type_Exist_lu,2,0)),MATCH(Lighting!$D299,INDIRECT(VLOOKUP($C299,Lighting_Type_Exist_lu,2,0)),0),1),0,3),"")</f>
        <v/>
      </c>
      <c r="AE299" s="40" t="str">
        <f ca="1">IFERROR(OFFSET(INDEX(INDIRECT(VLOOKUP($C299,Lighting_Type_Exist_lu,2,0)),MATCH(Lighting!$D299,INDIRECT(VLOOKUP($C299,Lighting_Type_Exist_lu,2,0)),0),1),0,4),"")</f>
        <v/>
      </c>
      <c r="AF299" s="262">
        <f t="shared" ca="1" si="128"/>
        <v>0</v>
      </c>
      <c r="AH299" s="263" t="str">
        <f>IF(J299="","",VLOOKUP(J299,SKU!E:M,3,0))</f>
        <v/>
      </c>
      <c r="AI299" s="263">
        <f>_xlfn.IFNA(IF('Project Summary'!$C$11="NH",VLOOKUP(AH299,Lighting_All,5,0),VLOOKUP(AH299,Lighting_All,3,0)),"")</f>
        <v>0</v>
      </c>
      <c r="AJ299" s="264" t="str">
        <f t="shared" si="115"/>
        <v>NA</v>
      </c>
      <c r="AK299" s="265">
        <f>IFERROR(VLOOKUP(J299,SKU!E:L,7,),0)</f>
        <v>0</v>
      </c>
      <c r="AL299" s="92" t="str">
        <f>IFERROR(IF(J299="","",(VLOOKUP(AH299,Lookups!A:G,7,0)*H299)),"")</f>
        <v/>
      </c>
      <c r="AM299" s="92">
        <f t="shared" ca="1" si="129"/>
        <v>0</v>
      </c>
      <c r="AN299" s="92">
        <f t="shared" ca="1" si="130"/>
        <v>0</v>
      </c>
      <c r="AO299" s="92">
        <f>(1-EXACT(G299,M299))*IFERROR(IF('Project Summary'!$C$11="NH",VLOOKUP(M299,Lighting_All,6,0),VLOOKUP(M299,Lighting_All,4,0)),0)*(Q299&gt;0)*(1-EXACT(M299,Lookups!$A$62))*(1-EXACT(M299,Lookups!$A$63))</f>
        <v>0</v>
      </c>
      <c r="AP299" s="92">
        <f t="shared" si="116"/>
        <v>0</v>
      </c>
      <c r="AQ299" s="92" t="str">
        <f t="shared" ca="1" si="131"/>
        <v/>
      </c>
      <c r="AR299" s="92" t="str">
        <f ca="1">_xlfn.IFNA(VLOOKUP(AQ299,Recycling!$S$10:$T$35,2,0),"")</f>
        <v/>
      </c>
      <c r="AS299" s="266">
        <f t="shared" si="132"/>
        <v>0</v>
      </c>
      <c r="AT299" s="92">
        <f t="shared" si="133"/>
        <v>0</v>
      </c>
      <c r="AU299" s="92">
        <f>EXACT(G299,"None")*OR(EXACT(M299,Lookups!$A$62),EXACT(M299,Lookups!$A$63))</f>
        <v>0</v>
      </c>
      <c r="AV299" s="267">
        <f t="shared" si="134"/>
        <v>0</v>
      </c>
      <c r="AW299" s="267">
        <f>IFERROR(VLOOKUP(AH299,Lookups!A:B,2,0),0)</f>
        <v>0</v>
      </c>
      <c r="AX299" s="267">
        <f t="shared" si="135"/>
        <v>0</v>
      </c>
      <c r="AY299" s="92">
        <f t="shared" ca="1" si="136"/>
        <v>0</v>
      </c>
      <c r="AZ299" s="92">
        <f t="shared" si="117"/>
        <v>0</v>
      </c>
      <c r="BA299" s="92">
        <f t="shared" si="137"/>
        <v>0.504</v>
      </c>
      <c r="BB299" s="92">
        <f t="shared" si="138"/>
        <v>0.38900000000000001</v>
      </c>
      <c r="BC299" s="92">
        <v>0.13800000000000001</v>
      </c>
      <c r="BD299" s="92">
        <v>0.13400000000000001</v>
      </c>
      <c r="BE299" s="92">
        <f t="shared" si="118"/>
        <v>0</v>
      </c>
      <c r="BF299" s="92">
        <f t="shared" si="139"/>
        <v>0</v>
      </c>
    </row>
    <row r="300" spans="1:58" x14ac:dyDescent="0.35">
      <c r="A300" s="26"/>
      <c r="B300" s="76"/>
      <c r="C300" s="59"/>
      <c r="D300" s="468"/>
      <c r="E300" s="469"/>
      <c r="F300" s="237" t="str">
        <f ca="1">IFERROR(OFFSET(INDEX(INDIRECT(VLOOKUP($C300,Lighting_Type_Exist_lu,2,0)),MATCH(Lighting!$D300,INDIRECT(VLOOKUP($C300,Lighting_Type_Exist_lu,2,0)),0),1),0,2),"")</f>
        <v/>
      </c>
      <c r="G300" s="61" t="s">
        <v>84</v>
      </c>
      <c r="H300" s="74"/>
      <c r="I300" s="238" t="str">
        <f>IF(J300="","",VLOOKUP(J300,SKU!E:M,9,0))</f>
        <v/>
      </c>
      <c r="J300" s="64"/>
      <c r="K300" s="260" t="str">
        <f>IF(J300="","",VLOOKUP(J300,SKU!E:M,2,0))</f>
        <v/>
      </c>
      <c r="L300" s="239" t="str">
        <f>IF(J300="","",VLOOKUP(J300,SKU!E:M,6,0))</f>
        <v/>
      </c>
      <c r="M300" s="135" t="s">
        <v>84</v>
      </c>
      <c r="N300" s="28">
        <f t="shared" si="113"/>
        <v>0</v>
      </c>
      <c r="O300" s="20">
        <f t="shared" si="114"/>
        <v>0</v>
      </c>
      <c r="P300" s="71">
        <f t="shared" ca="1" si="119"/>
        <v>0</v>
      </c>
      <c r="Q300" s="71">
        <f>IFERROR((($H300*$L300*$N300)-($H300*$L300*$O300))/1000,0)*(1-EXACT(M300,Lookups!$A$62))*(1-EXACT(M300,Lookups!$A$63))</f>
        <v>0</v>
      </c>
      <c r="R300" s="71">
        <f t="shared" ca="1" si="120"/>
        <v>0</v>
      </c>
      <c r="S300" s="71">
        <f t="shared" ca="1" si="121"/>
        <v>0</v>
      </c>
      <c r="T300" s="71">
        <f t="shared" si="122"/>
        <v>0</v>
      </c>
      <c r="U300" s="356">
        <f t="shared" ca="1" si="123"/>
        <v>0</v>
      </c>
      <c r="V300" s="356">
        <f t="shared" ca="1" si="124"/>
        <v>0</v>
      </c>
      <c r="W300" s="356">
        <f t="shared" si="125"/>
        <v>0</v>
      </c>
      <c r="X300" s="356">
        <f t="shared" si="126"/>
        <v>0</v>
      </c>
      <c r="Y300" s="72">
        <f>IF(AV300&gt;0,"NEEDED",IFERROR(IF('Project Summary'!$C$11="NH",(VLOOKUP(AH300,Lighting_All,6,0)+AO300),(VLOOKUP(AH300,Lighting_All,4,0)+AO300)),0)*H300)</f>
        <v>0</v>
      </c>
      <c r="Z300" s="261" t="str">
        <f t="shared" ca="1" si="127"/>
        <v/>
      </c>
      <c r="AA300" s="73">
        <f t="shared" ca="1" si="112"/>
        <v>0</v>
      </c>
      <c r="AC300" s="28" t="str">
        <f ca="1">IFERROR(OFFSET(INDEX(INDIRECT(VLOOKUP($C300,Lighting_Type_Exist_lu,2,0)),MATCH(Lighting!$D300,INDIRECT(VLOOKUP($C300,Lighting_Type_Exist_lu,2,0)),0),1),0,1),"")</f>
        <v/>
      </c>
      <c r="AD300" s="7" t="str">
        <f ca="1">IFERROR(OFFSET(INDEX(INDIRECT(VLOOKUP($C300,Lighting_Type_Exist_lu,2,0)),MATCH(Lighting!$D300,INDIRECT(VLOOKUP($C300,Lighting_Type_Exist_lu,2,0)),0),1),0,3),"")</f>
        <v/>
      </c>
      <c r="AE300" s="40" t="str">
        <f ca="1">IFERROR(OFFSET(INDEX(INDIRECT(VLOOKUP($C300,Lighting_Type_Exist_lu,2,0)),MATCH(Lighting!$D300,INDIRECT(VLOOKUP($C300,Lighting_Type_Exist_lu,2,0)),0),1),0,4),"")</f>
        <v/>
      </c>
      <c r="AF300" s="262">
        <f t="shared" ca="1" si="128"/>
        <v>0</v>
      </c>
      <c r="AH300" s="263" t="str">
        <f>IF(J300="","",VLOOKUP(J300,SKU!E:M,3,0))</f>
        <v/>
      </c>
      <c r="AI300" s="263">
        <f>_xlfn.IFNA(IF('Project Summary'!$C$11="NH",VLOOKUP(AH300,Lighting_All,5,0),VLOOKUP(AH300,Lighting_All,3,0)),"")</f>
        <v>0</v>
      </c>
      <c r="AJ300" s="264" t="str">
        <f t="shared" si="115"/>
        <v>NA</v>
      </c>
      <c r="AK300" s="265">
        <f>IFERROR(VLOOKUP(J300,SKU!E:L,7,),0)</f>
        <v>0</v>
      </c>
      <c r="AL300" s="92" t="str">
        <f>IFERROR(IF(J300="","",(VLOOKUP(AH300,Lookups!A:G,7,0)*H300)),"")</f>
        <v/>
      </c>
      <c r="AM300" s="92">
        <f t="shared" ca="1" si="129"/>
        <v>0</v>
      </c>
      <c r="AN300" s="92">
        <f t="shared" ca="1" si="130"/>
        <v>0</v>
      </c>
      <c r="AO300" s="92">
        <f>(1-EXACT(G300,M300))*IFERROR(IF('Project Summary'!$C$11="NH",VLOOKUP(M300,Lighting_All,6,0),VLOOKUP(M300,Lighting_All,4,0)),0)*(Q300&gt;0)*(1-EXACT(M300,Lookups!$A$62))*(1-EXACT(M300,Lookups!$A$63))</f>
        <v>0</v>
      </c>
      <c r="AP300" s="92">
        <f t="shared" si="116"/>
        <v>0</v>
      </c>
      <c r="AQ300" s="92" t="str">
        <f t="shared" ca="1" si="131"/>
        <v/>
      </c>
      <c r="AR300" s="92" t="str">
        <f ca="1">_xlfn.IFNA(VLOOKUP(AQ300,Recycling!$S$10:$T$35,2,0),"")</f>
        <v/>
      </c>
      <c r="AS300" s="266">
        <f t="shared" si="132"/>
        <v>0</v>
      </c>
      <c r="AT300" s="92">
        <f t="shared" si="133"/>
        <v>0</v>
      </c>
      <c r="AU300" s="92">
        <f>EXACT(G300,"None")*OR(EXACT(M300,Lookups!$A$62),EXACT(M300,Lookups!$A$63))</f>
        <v>0</v>
      </c>
      <c r="AV300" s="267">
        <f t="shared" si="134"/>
        <v>0</v>
      </c>
      <c r="AW300" s="267">
        <f>IFERROR(VLOOKUP(AH300,Lookups!A:B,2,0),0)</f>
        <v>0</v>
      </c>
      <c r="AX300" s="267">
        <f t="shared" si="135"/>
        <v>0</v>
      </c>
      <c r="AY300" s="92">
        <f t="shared" ca="1" si="136"/>
        <v>0</v>
      </c>
      <c r="AZ300" s="92">
        <f t="shared" si="117"/>
        <v>0</v>
      </c>
      <c r="BA300" s="92">
        <f t="shared" si="137"/>
        <v>0.504</v>
      </c>
      <c r="BB300" s="92">
        <f t="shared" si="138"/>
        <v>0.38900000000000001</v>
      </c>
      <c r="BC300" s="92">
        <v>0.13800000000000001</v>
      </c>
      <c r="BD300" s="92">
        <v>0.13400000000000001</v>
      </c>
      <c r="BE300" s="92">
        <f t="shared" si="118"/>
        <v>0</v>
      </c>
      <c r="BF300" s="92">
        <f t="shared" si="139"/>
        <v>0</v>
      </c>
    </row>
    <row r="301" spans="1:58" x14ac:dyDescent="0.35">
      <c r="A301" s="26"/>
      <c r="B301" s="76"/>
      <c r="C301" s="59"/>
      <c r="D301" s="468"/>
      <c r="E301" s="469"/>
      <c r="F301" s="237" t="str">
        <f ca="1">IFERROR(OFFSET(INDEX(INDIRECT(VLOOKUP($C301,Lighting_Type_Exist_lu,2,0)),MATCH(Lighting!$D301,INDIRECT(VLOOKUP($C301,Lighting_Type_Exist_lu,2,0)),0),1),0,2),"")</f>
        <v/>
      </c>
      <c r="G301" s="61" t="s">
        <v>84</v>
      </c>
      <c r="H301" s="74"/>
      <c r="I301" s="238" t="str">
        <f>IF(J301="","",VLOOKUP(J301,SKU!E:M,9,0))</f>
        <v/>
      </c>
      <c r="J301" s="64"/>
      <c r="K301" s="260" t="str">
        <f>IF(J301="","",VLOOKUP(J301,SKU!E:M,2,0))</f>
        <v/>
      </c>
      <c r="L301" s="239" t="str">
        <f>IF(J301="","",VLOOKUP(J301,SKU!E:M,6,0))</f>
        <v/>
      </c>
      <c r="M301" s="135" t="s">
        <v>84</v>
      </c>
      <c r="N301" s="28">
        <f t="shared" si="113"/>
        <v>0</v>
      </c>
      <c r="O301" s="20">
        <f t="shared" si="114"/>
        <v>0</v>
      </c>
      <c r="P301" s="71">
        <f t="shared" ca="1" si="119"/>
        <v>0</v>
      </c>
      <c r="Q301" s="71">
        <f>IFERROR((($H301*$L301*$N301)-($H301*$L301*$O301))/1000,0)*(1-EXACT(M301,Lookups!$A$62))*(1-EXACT(M301,Lookups!$A$63))</f>
        <v>0</v>
      </c>
      <c r="R301" s="71">
        <f t="shared" ca="1" si="120"/>
        <v>0</v>
      </c>
      <c r="S301" s="71">
        <f t="shared" ca="1" si="121"/>
        <v>0</v>
      </c>
      <c r="T301" s="71">
        <f t="shared" si="122"/>
        <v>0</v>
      </c>
      <c r="U301" s="356">
        <f t="shared" ca="1" si="123"/>
        <v>0</v>
      </c>
      <c r="V301" s="356">
        <f t="shared" ca="1" si="124"/>
        <v>0</v>
      </c>
      <c r="W301" s="356">
        <f t="shared" si="125"/>
        <v>0</v>
      </c>
      <c r="X301" s="356">
        <f t="shared" si="126"/>
        <v>0</v>
      </c>
      <c r="Y301" s="72">
        <f>IF(AV301&gt;0,"NEEDED",IFERROR(IF('Project Summary'!$C$11="NH",(VLOOKUP(AH301,Lighting_All,6,0)+AO301),(VLOOKUP(AH301,Lighting_All,4,0)+AO301)),0)*H301)</f>
        <v>0</v>
      </c>
      <c r="Z301" s="261" t="str">
        <f t="shared" ca="1" si="127"/>
        <v/>
      </c>
      <c r="AA301" s="73">
        <f t="shared" ca="1" si="112"/>
        <v>0</v>
      </c>
      <c r="AC301" s="28" t="str">
        <f ca="1">IFERROR(OFFSET(INDEX(INDIRECT(VLOOKUP($C301,Lighting_Type_Exist_lu,2,0)),MATCH(Lighting!$D301,INDIRECT(VLOOKUP($C301,Lighting_Type_Exist_lu,2,0)),0),1),0,1),"")</f>
        <v/>
      </c>
      <c r="AD301" s="7" t="str">
        <f ca="1">IFERROR(OFFSET(INDEX(INDIRECT(VLOOKUP($C301,Lighting_Type_Exist_lu,2,0)),MATCH(Lighting!$D301,INDIRECT(VLOOKUP($C301,Lighting_Type_Exist_lu,2,0)),0),1),0,3),"")</f>
        <v/>
      </c>
      <c r="AE301" s="40" t="str">
        <f ca="1">IFERROR(OFFSET(INDEX(INDIRECT(VLOOKUP($C301,Lighting_Type_Exist_lu,2,0)),MATCH(Lighting!$D301,INDIRECT(VLOOKUP($C301,Lighting_Type_Exist_lu,2,0)),0),1),0,4),"")</f>
        <v/>
      </c>
      <c r="AF301" s="262">
        <f t="shared" ca="1" si="128"/>
        <v>0</v>
      </c>
      <c r="AH301" s="263" t="str">
        <f>IF(J301="","",VLOOKUP(J301,SKU!E:M,3,0))</f>
        <v/>
      </c>
      <c r="AI301" s="263">
        <f>_xlfn.IFNA(IF('Project Summary'!$C$11="NH",VLOOKUP(AH301,Lighting_All,5,0),VLOOKUP(AH301,Lighting_All,3,0)),"")</f>
        <v>0</v>
      </c>
      <c r="AJ301" s="264" t="str">
        <f t="shared" si="115"/>
        <v>NA</v>
      </c>
      <c r="AK301" s="265">
        <f>IFERROR(VLOOKUP(J301,SKU!E:L,7,),0)</f>
        <v>0</v>
      </c>
      <c r="AL301" s="92" t="str">
        <f>IFERROR(IF(J301="","",(VLOOKUP(AH301,Lookups!A:G,7,0)*H301)),"")</f>
        <v/>
      </c>
      <c r="AM301" s="92">
        <f t="shared" ca="1" si="129"/>
        <v>0</v>
      </c>
      <c r="AN301" s="92">
        <f t="shared" ca="1" si="130"/>
        <v>0</v>
      </c>
      <c r="AO301" s="92">
        <f>(1-EXACT(G301,M301))*IFERROR(IF('Project Summary'!$C$11="NH",VLOOKUP(M301,Lighting_All,6,0),VLOOKUP(M301,Lighting_All,4,0)),0)*(Q301&gt;0)*(1-EXACT(M301,Lookups!$A$62))*(1-EXACT(M301,Lookups!$A$63))</f>
        <v>0</v>
      </c>
      <c r="AP301" s="92">
        <f t="shared" si="116"/>
        <v>0</v>
      </c>
      <c r="AQ301" s="92" t="str">
        <f t="shared" ca="1" si="131"/>
        <v/>
      </c>
      <c r="AR301" s="92" t="str">
        <f ca="1">_xlfn.IFNA(VLOOKUP(AQ301,Recycling!$S$10:$T$35,2,0),"")</f>
        <v/>
      </c>
      <c r="AS301" s="266">
        <f t="shared" si="132"/>
        <v>0</v>
      </c>
      <c r="AT301" s="92">
        <f t="shared" si="133"/>
        <v>0</v>
      </c>
      <c r="AU301" s="92">
        <f>EXACT(G301,"None")*OR(EXACT(M301,Lookups!$A$62),EXACT(M301,Lookups!$A$63))</f>
        <v>0</v>
      </c>
      <c r="AV301" s="267">
        <f t="shared" si="134"/>
        <v>0</v>
      </c>
      <c r="AW301" s="267">
        <f>IFERROR(VLOOKUP(AH301,Lookups!A:B,2,0),0)</f>
        <v>0</v>
      </c>
      <c r="AX301" s="267">
        <f t="shared" si="135"/>
        <v>0</v>
      </c>
      <c r="AY301" s="92">
        <f t="shared" ca="1" si="136"/>
        <v>0</v>
      </c>
      <c r="AZ301" s="92">
        <f t="shared" si="117"/>
        <v>0</v>
      </c>
      <c r="BA301" s="92">
        <f t="shared" si="137"/>
        <v>0.504</v>
      </c>
      <c r="BB301" s="92">
        <f t="shared" si="138"/>
        <v>0.38900000000000001</v>
      </c>
      <c r="BC301" s="92">
        <v>0.13800000000000001</v>
      </c>
      <c r="BD301" s="92">
        <v>0.13400000000000001</v>
      </c>
      <c r="BE301" s="92">
        <f t="shared" si="118"/>
        <v>0</v>
      </c>
      <c r="BF301" s="92">
        <f t="shared" si="139"/>
        <v>0</v>
      </c>
    </row>
    <row r="302" spans="1:58" x14ac:dyDescent="0.35">
      <c r="A302" s="26"/>
      <c r="B302" s="76"/>
      <c r="C302" s="59"/>
      <c r="D302" s="468"/>
      <c r="E302" s="469"/>
      <c r="F302" s="237" t="str">
        <f ca="1">IFERROR(OFFSET(INDEX(INDIRECT(VLOOKUP($C302,Lighting_Type_Exist_lu,2,0)),MATCH(Lighting!$D302,INDIRECT(VLOOKUP($C302,Lighting_Type_Exist_lu,2,0)),0),1),0,2),"")</f>
        <v/>
      </c>
      <c r="G302" s="61" t="s">
        <v>84</v>
      </c>
      <c r="H302" s="74"/>
      <c r="I302" s="238" t="str">
        <f>IF(J302="","",VLOOKUP(J302,SKU!E:M,9,0))</f>
        <v/>
      </c>
      <c r="J302" s="64"/>
      <c r="K302" s="260" t="str">
        <f>IF(J302="","",VLOOKUP(J302,SKU!E:M,2,0))</f>
        <v/>
      </c>
      <c r="L302" s="239" t="str">
        <f>IF(J302="","",VLOOKUP(J302,SKU!E:M,6,0))</f>
        <v/>
      </c>
      <c r="M302" s="135" t="s">
        <v>84</v>
      </c>
      <c r="N302" s="28">
        <f t="shared" si="113"/>
        <v>0</v>
      </c>
      <c r="O302" s="20">
        <f t="shared" si="114"/>
        <v>0</v>
      </c>
      <c r="P302" s="71">
        <f t="shared" ca="1" si="119"/>
        <v>0</v>
      </c>
      <c r="Q302" s="71">
        <f>IFERROR((($H302*$L302*$N302)-($H302*$L302*$O302))/1000,0)*(1-EXACT(M302,Lookups!$A$62))*(1-EXACT(M302,Lookups!$A$63))</f>
        <v>0</v>
      </c>
      <c r="R302" s="71">
        <f t="shared" ca="1" si="120"/>
        <v>0</v>
      </c>
      <c r="S302" s="71">
        <f t="shared" ca="1" si="121"/>
        <v>0</v>
      </c>
      <c r="T302" s="71">
        <f t="shared" si="122"/>
        <v>0</v>
      </c>
      <c r="U302" s="356">
        <f t="shared" ca="1" si="123"/>
        <v>0</v>
      </c>
      <c r="V302" s="356">
        <f t="shared" ca="1" si="124"/>
        <v>0</v>
      </c>
      <c r="W302" s="356">
        <f t="shared" si="125"/>
        <v>0</v>
      </c>
      <c r="X302" s="356">
        <f t="shared" si="126"/>
        <v>0</v>
      </c>
      <c r="Y302" s="72">
        <f>IF(AV302&gt;0,"NEEDED",IFERROR(IF('Project Summary'!$C$11="NH",(VLOOKUP(AH302,Lighting_All,6,0)+AO302),(VLOOKUP(AH302,Lighting_All,4,0)+AO302)),0)*H302)</f>
        <v>0</v>
      </c>
      <c r="Z302" s="261" t="str">
        <f t="shared" ca="1" si="127"/>
        <v/>
      </c>
      <c r="AA302" s="73">
        <f t="shared" ca="1" si="112"/>
        <v>0</v>
      </c>
      <c r="AC302" s="28" t="str">
        <f ca="1">IFERROR(OFFSET(INDEX(INDIRECT(VLOOKUP($C302,Lighting_Type_Exist_lu,2,0)),MATCH(Lighting!$D302,INDIRECT(VLOOKUP($C302,Lighting_Type_Exist_lu,2,0)),0),1),0,1),"")</f>
        <v/>
      </c>
      <c r="AD302" s="7" t="str">
        <f ca="1">IFERROR(OFFSET(INDEX(INDIRECT(VLOOKUP($C302,Lighting_Type_Exist_lu,2,0)),MATCH(Lighting!$D302,INDIRECT(VLOOKUP($C302,Lighting_Type_Exist_lu,2,0)),0),1),0,3),"")</f>
        <v/>
      </c>
      <c r="AE302" s="40" t="str">
        <f ca="1">IFERROR(OFFSET(INDEX(INDIRECT(VLOOKUP($C302,Lighting_Type_Exist_lu,2,0)),MATCH(Lighting!$D302,INDIRECT(VLOOKUP($C302,Lighting_Type_Exist_lu,2,0)),0),1),0,4),"")</f>
        <v/>
      </c>
      <c r="AF302" s="262">
        <f t="shared" ca="1" si="128"/>
        <v>0</v>
      </c>
      <c r="AH302" s="263" t="str">
        <f>IF(J302="","",VLOOKUP(J302,SKU!E:M,3,0))</f>
        <v/>
      </c>
      <c r="AI302" s="263">
        <f>_xlfn.IFNA(IF('Project Summary'!$C$11="NH",VLOOKUP(AH302,Lighting_All,5,0),VLOOKUP(AH302,Lighting_All,3,0)),"")</f>
        <v>0</v>
      </c>
      <c r="AJ302" s="264" t="str">
        <f t="shared" si="115"/>
        <v>NA</v>
      </c>
      <c r="AK302" s="265">
        <f>IFERROR(VLOOKUP(J302,SKU!E:L,7,),0)</f>
        <v>0</v>
      </c>
      <c r="AL302" s="92" t="str">
        <f>IFERROR(IF(J302="","",(VLOOKUP(AH302,Lookups!A:G,7,0)*H302)),"")</f>
        <v/>
      </c>
      <c r="AM302" s="92">
        <f t="shared" ca="1" si="129"/>
        <v>0</v>
      </c>
      <c r="AN302" s="92">
        <f t="shared" ca="1" si="130"/>
        <v>0</v>
      </c>
      <c r="AO302" s="92">
        <f>(1-EXACT(G302,M302))*IFERROR(IF('Project Summary'!$C$11="NH",VLOOKUP(M302,Lighting_All,6,0),VLOOKUP(M302,Lighting_All,4,0)),0)*(Q302&gt;0)*(1-EXACT(M302,Lookups!$A$62))*(1-EXACT(M302,Lookups!$A$63))</f>
        <v>0</v>
      </c>
      <c r="AP302" s="92">
        <f t="shared" si="116"/>
        <v>0</v>
      </c>
      <c r="AQ302" s="92" t="str">
        <f t="shared" ca="1" si="131"/>
        <v/>
      </c>
      <c r="AR302" s="92" t="str">
        <f ca="1">_xlfn.IFNA(VLOOKUP(AQ302,Recycling!$S$10:$T$35,2,0),"")</f>
        <v/>
      </c>
      <c r="AS302" s="266">
        <f t="shared" si="132"/>
        <v>0</v>
      </c>
      <c r="AT302" s="92">
        <f t="shared" si="133"/>
        <v>0</v>
      </c>
      <c r="AU302" s="92">
        <f>EXACT(G302,"None")*OR(EXACT(M302,Lookups!$A$62),EXACT(M302,Lookups!$A$63))</f>
        <v>0</v>
      </c>
      <c r="AV302" s="267">
        <f t="shared" si="134"/>
        <v>0</v>
      </c>
      <c r="AW302" s="267">
        <f>IFERROR(VLOOKUP(AH302,Lookups!A:B,2,0),0)</f>
        <v>0</v>
      </c>
      <c r="AX302" s="267">
        <f t="shared" si="135"/>
        <v>0</v>
      </c>
      <c r="AY302" s="92">
        <f t="shared" ca="1" si="136"/>
        <v>0</v>
      </c>
      <c r="AZ302" s="92">
        <f t="shared" si="117"/>
        <v>0</v>
      </c>
      <c r="BA302" s="92">
        <f t="shared" si="137"/>
        <v>0.504</v>
      </c>
      <c r="BB302" s="92">
        <f t="shared" si="138"/>
        <v>0.38900000000000001</v>
      </c>
      <c r="BC302" s="92">
        <v>0.13800000000000001</v>
      </c>
      <c r="BD302" s="92">
        <v>0.13400000000000001</v>
      </c>
      <c r="BE302" s="92">
        <f t="shared" si="118"/>
        <v>0</v>
      </c>
      <c r="BF302" s="92">
        <f t="shared" si="139"/>
        <v>0</v>
      </c>
    </row>
    <row r="303" spans="1:58" x14ac:dyDescent="0.35">
      <c r="A303" s="26"/>
      <c r="B303" s="76"/>
      <c r="C303" s="59"/>
      <c r="D303" s="468"/>
      <c r="E303" s="469"/>
      <c r="F303" s="237" t="str">
        <f ca="1">IFERROR(OFFSET(INDEX(INDIRECT(VLOOKUP($C303,Lighting_Type_Exist_lu,2,0)),MATCH(Lighting!$D303,INDIRECT(VLOOKUP($C303,Lighting_Type_Exist_lu,2,0)),0),1),0,2),"")</f>
        <v/>
      </c>
      <c r="G303" s="61" t="s">
        <v>84</v>
      </c>
      <c r="H303" s="74"/>
      <c r="I303" s="238" t="str">
        <f>IF(J303="","",VLOOKUP(J303,SKU!E:M,9,0))</f>
        <v/>
      </c>
      <c r="J303" s="64"/>
      <c r="K303" s="260" t="str">
        <f>IF(J303="","",VLOOKUP(J303,SKU!E:M,2,0))</f>
        <v/>
      </c>
      <c r="L303" s="239" t="str">
        <f>IF(J303="","",VLOOKUP(J303,SKU!E:M,6,0))</f>
        <v/>
      </c>
      <c r="M303" s="135" t="s">
        <v>84</v>
      </c>
      <c r="N303" s="28">
        <f t="shared" si="113"/>
        <v>0</v>
      </c>
      <c r="O303" s="20">
        <f t="shared" si="114"/>
        <v>0</v>
      </c>
      <c r="P303" s="71">
        <f t="shared" ca="1" si="119"/>
        <v>0</v>
      </c>
      <c r="Q303" s="71">
        <f>IFERROR((($H303*$L303*$N303)-($H303*$L303*$O303))/1000,0)*(1-EXACT(M303,Lookups!$A$62))*(1-EXACT(M303,Lookups!$A$63))</f>
        <v>0</v>
      </c>
      <c r="R303" s="71">
        <f t="shared" ca="1" si="120"/>
        <v>0</v>
      </c>
      <c r="S303" s="71">
        <f t="shared" ca="1" si="121"/>
        <v>0</v>
      </c>
      <c r="T303" s="71">
        <f t="shared" si="122"/>
        <v>0</v>
      </c>
      <c r="U303" s="356">
        <f t="shared" ca="1" si="123"/>
        <v>0</v>
      </c>
      <c r="V303" s="356">
        <f t="shared" ca="1" si="124"/>
        <v>0</v>
      </c>
      <c r="W303" s="356">
        <f t="shared" si="125"/>
        <v>0</v>
      </c>
      <c r="X303" s="356">
        <f t="shared" si="126"/>
        <v>0</v>
      </c>
      <c r="Y303" s="72">
        <f>IF(AV303&gt;0,"NEEDED",IFERROR(IF('Project Summary'!$C$11="NH",(VLOOKUP(AH303,Lighting_All,6,0)+AO303),(VLOOKUP(AH303,Lighting_All,4,0)+AO303)),0)*H303)</f>
        <v>0</v>
      </c>
      <c r="Z303" s="261" t="str">
        <f t="shared" ca="1" si="127"/>
        <v/>
      </c>
      <c r="AA303" s="73">
        <f t="shared" ca="1" si="112"/>
        <v>0</v>
      </c>
      <c r="AC303" s="28" t="str">
        <f ca="1">IFERROR(OFFSET(INDEX(INDIRECT(VLOOKUP($C303,Lighting_Type_Exist_lu,2,0)),MATCH(Lighting!$D303,INDIRECT(VLOOKUP($C303,Lighting_Type_Exist_lu,2,0)),0),1),0,1),"")</f>
        <v/>
      </c>
      <c r="AD303" s="7" t="str">
        <f ca="1">IFERROR(OFFSET(INDEX(INDIRECT(VLOOKUP($C303,Lighting_Type_Exist_lu,2,0)),MATCH(Lighting!$D303,INDIRECT(VLOOKUP($C303,Lighting_Type_Exist_lu,2,0)),0),1),0,3),"")</f>
        <v/>
      </c>
      <c r="AE303" s="40" t="str">
        <f ca="1">IFERROR(OFFSET(INDEX(INDIRECT(VLOOKUP($C303,Lighting_Type_Exist_lu,2,0)),MATCH(Lighting!$D303,INDIRECT(VLOOKUP($C303,Lighting_Type_Exist_lu,2,0)),0),1),0,4),"")</f>
        <v/>
      </c>
      <c r="AF303" s="262">
        <f t="shared" ca="1" si="128"/>
        <v>0</v>
      </c>
      <c r="AH303" s="263" t="str">
        <f>IF(J303="","",VLOOKUP(J303,SKU!E:M,3,0))</f>
        <v/>
      </c>
      <c r="AI303" s="263">
        <f>_xlfn.IFNA(IF('Project Summary'!$C$11="NH",VLOOKUP(AH303,Lighting_All,5,0),VLOOKUP(AH303,Lighting_All,3,0)),"")</f>
        <v>0</v>
      </c>
      <c r="AJ303" s="264" t="str">
        <f t="shared" si="115"/>
        <v>NA</v>
      </c>
      <c r="AK303" s="265">
        <f>IFERROR(VLOOKUP(J303,SKU!E:L,7,),0)</f>
        <v>0</v>
      </c>
      <c r="AL303" s="92" t="str">
        <f>IFERROR(IF(J303="","",(VLOOKUP(AH303,Lookups!A:G,7,0)*H303)),"")</f>
        <v/>
      </c>
      <c r="AM303" s="92">
        <f t="shared" ca="1" si="129"/>
        <v>0</v>
      </c>
      <c r="AN303" s="92">
        <f t="shared" ca="1" si="130"/>
        <v>0</v>
      </c>
      <c r="AO303" s="92">
        <f>(1-EXACT(G303,M303))*IFERROR(IF('Project Summary'!$C$11="NH",VLOOKUP(M303,Lighting_All,6,0),VLOOKUP(M303,Lighting_All,4,0)),0)*(Q303&gt;0)*(1-EXACT(M303,Lookups!$A$62))*(1-EXACT(M303,Lookups!$A$63))</f>
        <v>0</v>
      </c>
      <c r="AP303" s="92">
        <f t="shared" si="116"/>
        <v>0</v>
      </c>
      <c r="AQ303" s="92" t="str">
        <f t="shared" ca="1" si="131"/>
        <v/>
      </c>
      <c r="AR303" s="92" t="str">
        <f ca="1">_xlfn.IFNA(VLOOKUP(AQ303,Recycling!$S$10:$T$35,2,0),"")</f>
        <v/>
      </c>
      <c r="AS303" s="266">
        <f t="shared" si="132"/>
        <v>0</v>
      </c>
      <c r="AT303" s="92">
        <f t="shared" si="133"/>
        <v>0</v>
      </c>
      <c r="AU303" s="92">
        <f>EXACT(G303,"None")*OR(EXACT(M303,Lookups!$A$62),EXACT(M303,Lookups!$A$63))</f>
        <v>0</v>
      </c>
      <c r="AV303" s="267">
        <f t="shared" si="134"/>
        <v>0</v>
      </c>
      <c r="AW303" s="267">
        <f>IFERROR(VLOOKUP(AH303,Lookups!A:B,2,0),0)</f>
        <v>0</v>
      </c>
      <c r="AX303" s="267">
        <f t="shared" si="135"/>
        <v>0</v>
      </c>
      <c r="AY303" s="92">
        <f t="shared" ca="1" si="136"/>
        <v>0</v>
      </c>
      <c r="AZ303" s="92">
        <f t="shared" si="117"/>
        <v>0</v>
      </c>
      <c r="BA303" s="92">
        <f t="shared" si="137"/>
        <v>0.504</v>
      </c>
      <c r="BB303" s="92">
        <f t="shared" si="138"/>
        <v>0.38900000000000001</v>
      </c>
      <c r="BC303" s="92">
        <v>0.13800000000000001</v>
      </c>
      <c r="BD303" s="92">
        <v>0.13400000000000001</v>
      </c>
      <c r="BE303" s="92">
        <f t="shared" si="118"/>
        <v>0</v>
      </c>
      <c r="BF303" s="92">
        <f t="shared" si="139"/>
        <v>0</v>
      </c>
    </row>
    <row r="304" spans="1:58" x14ac:dyDescent="0.35">
      <c r="A304" s="26"/>
      <c r="B304" s="76"/>
      <c r="C304" s="59"/>
      <c r="D304" s="468"/>
      <c r="E304" s="469"/>
      <c r="F304" s="237" t="str">
        <f ca="1">IFERROR(OFFSET(INDEX(INDIRECT(VLOOKUP($C304,Lighting_Type_Exist_lu,2,0)),MATCH(Lighting!$D304,INDIRECT(VLOOKUP($C304,Lighting_Type_Exist_lu,2,0)),0),1),0,2),"")</f>
        <v/>
      </c>
      <c r="G304" s="61" t="s">
        <v>84</v>
      </c>
      <c r="H304" s="74"/>
      <c r="I304" s="238" t="str">
        <f>IF(J304="","",VLOOKUP(J304,SKU!E:M,9,0))</f>
        <v/>
      </c>
      <c r="J304" s="64"/>
      <c r="K304" s="260" t="str">
        <f>IF(J304="","",VLOOKUP(J304,SKU!E:M,2,0))</f>
        <v/>
      </c>
      <c r="L304" s="239" t="str">
        <f>IF(J304="","",VLOOKUP(J304,SKU!E:M,6,0))</f>
        <v/>
      </c>
      <c r="M304" s="135" t="s">
        <v>84</v>
      </c>
      <c r="N304" s="28">
        <f t="shared" si="113"/>
        <v>0</v>
      </c>
      <c r="O304" s="20">
        <f t="shared" si="114"/>
        <v>0</v>
      </c>
      <c r="P304" s="71">
        <f t="shared" ca="1" si="119"/>
        <v>0</v>
      </c>
      <c r="Q304" s="71">
        <f>IFERROR((($H304*$L304*$N304)-($H304*$L304*$O304))/1000,0)*(1-EXACT(M304,Lookups!$A$62))*(1-EXACT(M304,Lookups!$A$63))</f>
        <v>0</v>
      </c>
      <c r="R304" s="71">
        <f t="shared" ca="1" si="120"/>
        <v>0</v>
      </c>
      <c r="S304" s="71">
        <f t="shared" ca="1" si="121"/>
        <v>0</v>
      </c>
      <c r="T304" s="71">
        <f t="shared" si="122"/>
        <v>0</v>
      </c>
      <c r="U304" s="356">
        <f t="shared" ca="1" si="123"/>
        <v>0</v>
      </c>
      <c r="V304" s="356">
        <f t="shared" ca="1" si="124"/>
        <v>0</v>
      </c>
      <c r="W304" s="356">
        <f t="shared" si="125"/>
        <v>0</v>
      </c>
      <c r="X304" s="356">
        <f t="shared" si="126"/>
        <v>0</v>
      </c>
      <c r="Y304" s="72">
        <f>IF(AV304&gt;0,"NEEDED",IFERROR(IF('Project Summary'!$C$11="NH",(VLOOKUP(AH304,Lighting_All,6,0)+AO304),(VLOOKUP(AH304,Lighting_All,4,0)+AO304)),0)*H304)</f>
        <v>0</v>
      </c>
      <c r="Z304" s="261" t="str">
        <f t="shared" ca="1" si="127"/>
        <v/>
      </c>
      <c r="AA304" s="73">
        <f t="shared" ca="1" si="112"/>
        <v>0</v>
      </c>
      <c r="AC304" s="28" t="str">
        <f ca="1">IFERROR(OFFSET(INDEX(INDIRECT(VLOOKUP($C304,Lighting_Type_Exist_lu,2,0)),MATCH(Lighting!$D304,INDIRECT(VLOOKUP($C304,Lighting_Type_Exist_lu,2,0)),0),1),0,1),"")</f>
        <v/>
      </c>
      <c r="AD304" s="7" t="str">
        <f ca="1">IFERROR(OFFSET(INDEX(INDIRECT(VLOOKUP($C304,Lighting_Type_Exist_lu,2,0)),MATCH(Lighting!$D304,INDIRECT(VLOOKUP($C304,Lighting_Type_Exist_lu,2,0)),0),1),0,3),"")</f>
        <v/>
      </c>
      <c r="AE304" s="40" t="str">
        <f ca="1">IFERROR(OFFSET(INDEX(INDIRECT(VLOOKUP($C304,Lighting_Type_Exist_lu,2,0)),MATCH(Lighting!$D304,INDIRECT(VLOOKUP($C304,Lighting_Type_Exist_lu,2,0)),0),1),0,4),"")</f>
        <v/>
      </c>
      <c r="AF304" s="262">
        <f t="shared" ca="1" si="128"/>
        <v>0</v>
      </c>
      <c r="AH304" s="263" t="str">
        <f>IF(J304="","",VLOOKUP(J304,SKU!E:M,3,0))</f>
        <v/>
      </c>
      <c r="AI304" s="263">
        <f>_xlfn.IFNA(IF('Project Summary'!$C$11="NH",VLOOKUP(AH304,Lighting_All,5,0),VLOOKUP(AH304,Lighting_All,3,0)),"")</f>
        <v>0</v>
      </c>
      <c r="AJ304" s="264" t="str">
        <f t="shared" si="115"/>
        <v>NA</v>
      </c>
      <c r="AK304" s="265">
        <f>IFERROR(VLOOKUP(J304,SKU!E:L,7,),0)</f>
        <v>0</v>
      </c>
      <c r="AL304" s="92" t="str">
        <f>IFERROR(IF(J304="","",(VLOOKUP(AH304,Lookups!A:G,7,0)*H304)),"")</f>
        <v/>
      </c>
      <c r="AM304" s="92">
        <f t="shared" ca="1" si="129"/>
        <v>0</v>
      </c>
      <c r="AN304" s="92">
        <f t="shared" ca="1" si="130"/>
        <v>0</v>
      </c>
      <c r="AO304" s="92">
        <f>(1-EXACT(G304,M304))*IFERROR(IF('Project Summary'!$C$11="NH",VLOOKUP(M304,Lighting_All,6,0),VLOOKUP(M304,Lighting_All,4,0)),0)*(Q304&gt;0)*(1-EXACT(M304,Lookups!$A$62))*(1-EXACT(M304,Lookups!$A$63))</f>
        <v>0</v>
      </c>
      <c r="AP304" s="92">
        <f t="shared" si="116"/>
        <v>0</v>
      </c>
      <c r="AQ304" s="92" t="str">
        <f t="shared" ca="1" si="131"/>
        <v/>
      </c>
      <c r="AR304" s="92" t="str">
        <f ca="1">_xlfn.IFNA(VLOOKUP(AQ304,Recycling!$S$10:$T$35,2,0),"")</f>
        <v/>
      </c>
      <c r="AS304" s="266">
        <f t="shared" si="132"/>
        <v>0</v>
      </c>
      <c r="AT304" s="92">
        <f t="shared" si="133"/>
        <v>0</v>
      </c>
      <c r="AU304" s="92">
        <f>EXACT(G304,"None")*OR(EXACT(M304,Lookups!$A$62),EXACT(M304,Lookups!$A$63))</f>
        <v>0</v>
      </c>
      <c r="AV304" s="267">
        <f t="shared" si="134"/>
        <v>0</v>
      </c>
      <c r="AW304" s="267">
        <f>IFERROR(VLOOKUP(AH304,Lookups!A:B,2,0),0)</f>
        <v>0</v>
      </c>
      <c r="AX304" s="267">
        <f t="shared" si="135"/>
        <v>0</v>
      </c>
      <c r="AY304" s="92">
        <f t="shared" ca="1" si="136"/>
        <v>0</v>
      </c>
      <c r="AZ304" s="92">
        <f t="shared" si="117"/>
        <v>0</v>
      </c>
      <c r="BA304" s="92">
        <f t="shared" si="137"/>
        <v>0.504</v>
      </c>
      <c r="BB304" s="92">
        <f t="shared" si="138"/>
        <v>0.38900000000000001</v>
      </c>
      <c r="BC304" s="92">
        <v>0.13800000000000001</v>
      </c>
      <c r="BD304" s="92">
        <v>0.13400000000000001</v>
      </c>
      <c r="BE304" s="92">
        <f t="shared" si="118"/>
        <v>0</v>
      </c>
      <c r="BF304" s="92">
        <f t="shared" si="139"/>
        <v>0</v>
      </c>
    </row>
    <row r="305" spans="1:58" x14ac:dyDescent="0.35">
      <c r="A305" s="26"/>
      <c r="B305" s="76"/>
      <c r="C305" s="59"/>
      <c r="D305" s="468"/>
      <c r="E305" s="469"/>
      <c r="F305" s="237" t="str">
        <f ca="1">IFERROR(OFFSET(INDEX(INDIRECT(VLOOKUP($C305,Lighting_Type_Exist_lu,2,0)),MATCH(Lighting!$D305,INDIRECT(VLOOKUP($C305,Lighting_Type_Exist_lu,2,0)),0),1),0,2),"")</f>
        <v/>
      </c>
      <c r="G305" s="61" t="s">
        <v>84</v>
      </c>
      <c r="H305" s="74"/>
      <c r="I305" s="238" t="str">
        <f>IF(J305="","",VLOOKUP(J305,SKU!E:M,9,0))</f>
        <v/>
      </c>
      <c r="J305" s="64"/>
      <c r="K305" s="260" t="str">
        <f>IF(J305="","",VLOOKUP(J305,SKU!E:M,2,0))</f>
        <v/>
      </c>
      <c r="L305" s="239" t="str">
        <f>IF(J305="","",VLOOKUP(J305,SKU!E:M,6,0))</f>
        <v/>
      </c>
      <c r="M305" s="135" t="s">
        <v>84</v>
      </c>
      <c r="N305" s="28">
        <f t="shared" si="113"/>
        <v>0</v>
      </c>
      <c r="O305" s="20">
        <f t="shared" si="114"/>
        <v>0</v>
      </c>
      <c r="P305" s="71">
        <f t="shared" ca="1" si="119"/>
        <v>0</v>
      </c>
      <c r="Q305" s="71">
        <f>IFERROR((($H305*$L305*$N305)-($H305*$L305*$O305))/1000,0)*(1-EXACT(M305,Lookups!$A$62))*(1-EXACT(M305,Lookups!$A$63))</f>
        <v>0</v>
      </c>
      <c r="R305" s="71">
        <f t="shared" ca="1" si="120"/>
        <v>0</v>
      </c>
      <c r="S305" s="71">
        <f t="shared" ca="1" si="121"/>
        <v>0</v>
      </c>
      <c r="T305" s="71">
        <f t="shared" si="122"/>
        <v>0</v>
      </c>
      <c r="U305" s="356">
        <f t="shared" ca="1" si="123"/>
        <v>0</v>
      </c>
      <c r="V305" s="356">
        <f t="shared" ca="1" si="124"/>
        <v>0</v>
      </c>
      <c r="W305" s="356">
        <f t="shared" si="125"/>
        <v>0</v>
      </c>
      <c r="X305" s="356">
        <f t="shared" si="126"/>
        <v>0</v>
      </c>
      <c r="Y305" s="72">
        <f>IF(AV305&gt;0,"NEEDED",IFERROR(IF('Project Summary'!$C$11="NH",(VLOOKUP(AH305,Lighting_All,6,0)+AO305),(VLOOKUP(AH305,Lighting_All,4,0)+AO305)),0)*H305)</f>
        <v>0</v>
      </c>
      <c r="Z305" s="261" t="str">
        <f t="shared" ca="1" si="127"/>
        <v/>
      </c>
      <c r="AA305" s="73">
        <f t="shared" ca="1" si="112"/>
        <v>0</v>
      </c>
      <c r="AC305" s="28" t="str">
        <f ca="1">IFERROR(OFFSET(INDEX(INDIRECT(VLOOKUP($C305,Lighting_Type_Exist_lu,2,0)),MATCH(Lighting!$D305,INDIRECT(VLOOKUP($C305,Lighting_Type_Exist_lu,2,0)),0),1),0,1),"")</f>
        <v/>
      </c>
      <c r="AD305" s="7" t="str">
        <f ca="1">IFERROR(OFFSET(INDEX(INDIRECT(VLOOKUP($C305,Lighting_Type_Exist_lu,2,0)),MATCH(Lighting!$D305,INDIRECT(VLOOKUP($C305,Lighting_Type_Exist_lu,2,0)),0),1),0,3),"")</f>
        <v/>
      </c>
      <c r="AE305" s="40" t="str">
        <f ca="1">IFERROR(OFFSET(INDEX(INDIRECT(VLOOKUP($C305,Lighting_Type_Exist_lu,2,0)),MATCH(Lighting!$D305,INDIRECT(VLOOKUP($C305,Lighting_Type_Exist_lu,2,0)),0),1),0,4),"")</f>
        <v/>
      </c>
      <c r="AF305" s="262">
        <f t="shared" ca="1" si="128"/>
        <v>0</v>
      </c>
      <c r="AH305" s="263" t="str">
        <f>IF(J305="","",VLOOKUP(J305,SKU!E:M,3,0))</f>
        <v/>
      </c>
      <c r="AI305" s="263">
        <f>_xlfn.IFNA(IF('Project Summary'!$C$11="NH",VLOOKUP(AH305,Lighting_All,5,0),VLOOKUP(AH305,Lighting_All,3,0)),"")</f>
        <v>0</v>
      </c>
      <c r="AJ305" s="264" t="str">
        <f t="shared" si="115"/>
        <v>NA</v>
      </c>
      <c r="AK305" s="265">
        <f>IFERROR(VLOOKUP(J305,SKU!E:L,7,),0)</f>
        <v>0</v>
      </c>
      <c r="AL305" s="92" t="str">
        <f>IFERROR(IF(J305="","",(VLOOKUP(AH305,Lookups!A:G,7,0)*H305)),"")</f>
        <v/>
      </c>
      <c r="AM305" s="92">
        <f t="shared" ca="1" si="129"/>
        <v>0</v>
      </c>
      <c r="AN305" s="92">
        <f t="shared" ca="1" si="130"/>
        <v>0</v>
      </c>
      <c r="AO305" s="92">
        <f>(1-EXACT(G305,M305))*IFERROR(IF('Project Summary'!$C$11="NH",VLOOKUP(M305,Lighting_All,6,0),VLOOKUP(M305,Lighting_All,4,0)),0)*(Q305&gt;0)*(1-EXACT(M305,Lookups!$A$62))*(1-EXACT(M305,Lookups!$A$63))</f>
        <v>0</v>
      </c>
      <c r="AP305" s="92">
        <f t="shared" si="116"/>
        <v>0</v>
      </c>
      <c r="AQ305" s="92" t="str">
        <f t="shared" ca="1" si="131"/>
        <v/>
      </c>
      <c r="AR305" s="92" t="str">
        <f ca="1">_xlfn.IFNA(VLOOKUP(AQ305,Recycling!$S$10:$T$35,2,0),"")</f>
        <v/>
      </c>
      <c r="AS305" s="266">
        <f t="shared" si="132"/>
        <v>0</v>
      </c>
      <c r="AT305" s="92">
        <f t="shared" si="133"/>
        <v>0</v>
      </c>
      <c r="AU305" s="92">
        <f>EXACT(G305,"None")*OR(EXACT(M305,Lookups!$A$62),EXACT(M305,Lookups!$A$63))</f>
        <v>0</v>
      </c>
      <c r="AV305" s="267">
        <f t="shared" si="134"/>
        <v>0</v>
      </c>
      <c r="AW305" s="267">
        <f>IFERROR(VLOOKUP(AH305,Lookups!A:B,2,0),0)</f>
        <v>0</v>
      </c>
      <c r="AX305" s="267">
        <f t="shared" si="135"/>
        <v>0</v>
      </c>
      <c r="AY305" s="92">
        <f t="shared" ca="1" si="136"/>
        <v>0</v>
      </c>
      <c r="AZ305" s="92">
        <f t="shared" si="117"/>
        <v>0</v>
      </c>
      <c r="BA305" s="92">
        <f t="shared" si="137"/>
        <v>0.504</v>
      </c>
      <c r="BB305" s="92">
        <f t="shared" si="138"/>
        <v>0.38900000000000001</v>
      </c>
      <c r="BC305" s="92">
        <v>0.13800000000000001</v>
      </c>
      <c r="BD305" s="92">
        <v>0.13400000000000001</v>
      </c>
      <c r="BE305" s="92">
        <f t="shared" si="118"/>
        <v>0</v>
      </c>
      <c r="BF305" s="92">
        <f t="shared" si="139"/>
        <v>0</v>
      </c>
    </row>
    <row r="306" spans="1:58" x14ac:dyDescent="0.35">
      <c r="A306" s="26"/>
      <c r="B306" s="76"/>
      <c r="C306" s="59"/>
      <c r="D306" s="468"/>
      <c r="E306" s="469"/>
      <c r="F306" s="237" t="str">
        <f ca="1">IFERROR(OFFSET(INDEX(INDIRECT(VLOOKUP($C306,Lighting_Type_Exist_lu,2,0)),MATCH(Lighting!$D306,INDIRECT(VLOOKUP($C306,Lighting_Type_Exist_lu,2,0)),0),1),0,2),"")</f>
        <v/>
      </c>
      <c r="G306" s="61" t="s">
        <v>84</v>
      </c>
      <c r="H306" s="74"/>
      <c r="I306" s="238" t="str">
        <f>IF(J306="","",VLOOKUP(J306,SKU!E:M,9,0))</f>
        <v/>
      </c>
      <c r="J306" s="64"/>
      <c r="K306" s="260" t="str">
        <f>IF(J306="","",VLOOKUP(J306,SKU!E:M,2,0))</f>
        <v/>
      </c>
      <c r="L306" s="239" t="str">
        <f>IF(J306="","",VLOOKUP(J306,SKU!E:M,6,0))</f>
        <v/>
      </c>
      <c r="M306" s="135" t="s">
        <v>84</v>
      </c>
      <c r="N306" s="28">
        <f t="shared" si="113"/>
        <v>0</v>
      </c>
      <c r="O306" s="20">
        <f t="shared" si="114"/>
        <v>0</v>
      </c>
      <c r="P306" s="71">
        <f t="shared" ca="1" si="119"/>
        <v>0</v>
      </c>
      <c r="Q306" s="71">
        <f>IFERROR((($H306*$L306*$N306)-($H306*$L306*$O306))/1000,0)*(1-EXACT(M306,Lookups!$A$62))*(1-EXACT(M306,Lookups!$A$63))</f>
        <v>0</v>
      </c>
      <c r="R306" s="71">
        <f t="shared" ca="1" si="120"/>
        <v>0</v>
      </c>
      <c r="S306" s="71">
        <f t="shared" ca="1" si="121"/>
        <v>0</v>
      </c>
      <c r="T306" s="71">
        <f t="shared" si="122"/>
        <v>0</v>
      </c>
      <c r="U306" s="356">
        <f t="shared" ca="1" si="123"/>
        <v>0</v>
      </c>
      <c r="V306" s="356">
        <f t="shared" ca="1" si="124"/>
        <v>0</v>
      </c>
      <c r="W306" s="356">
        <f t="shared" si="125"/>
        <v>0</v>
      </c>
      <c r="X306" s="356">
        <f t="shared" si="126"/>
        <v>0</v>
      </c>
      <c r="Y306" s="72">
        <f>IF(AV306&gt;0,"NEEDED",IFERROR(IF('Project Summary'!$C$11="NH",(VLOOKUP(AH306,Lighting_All,6,0)+AO306),(VLOOKUP(AH306,Lighting_All,4,0)+AO306)),0)*H306)</f>
        <v>0</v>
      </c>
      <c r="Z306" s="261" t="str">
        <f t="shared" ca="1" si="127"/>
        <v/>
      </c>
      <c r="AA306" s="73">
        <f t="shared" ca="1" si="112"/>
        <v>0</v>
      </c>
      <c r="AC306" s="28" t="str">
        <f ca="1">IFERROR(OFFSET(INDEX(INDIRECT(VLOOKUP($C306,Lighting_Type_Exist_lu,2,0)),MATCH(Lighting!$D306,INDIRECT(VLOOKUP($C306,Lighting_Type_Exist_lu,2,0)),0),1),0,1),"")</f>
        <v/>
      </c>
      <c r="AD306" s="7" t="str">
        <f ca="1">IFERROR(OFFSET(INDEX(INDIRECT(VLOOKUP($C306,Lighting_Type_Exist_lu,2,0)),MATCH(Lighting!$D306,INDIRECT(VLOOKUP($C306,Lighting_Type_Exist_lu,2,0)),0),1),0,3),"")</f>
        <v/>
      </c>
      <c r="AE306" s="40" t="str">
        <f ca="1">IFERROR(OFFSET(INDEX(INDIRECT(VLOOKUP($C306,Lighting_Type_Exist_lu,2,0)),MATCH(Lighting!$D306,INDIRECT(VLOOKUP($C306,Lighting_Type_Exist_lu,2,0)),0),1),0,4),"")</f>
        <v/>
      </c>
      <c r="AF306" s="262">
        <f t="shared" ca="1" si="128"/>
        <v>0</v>
      </c>
      <c r="AH306" s="263" t="str">
        <f>IF(J306="","",VLOOKUP(J306,SKU!E:M,3,0))</f>
        <v/>
      </c>
      <c r="AI306" s="263">
        <f>_xlfn.IFNA(IF('Project Summary'!$C$11="NH",VLOOKUP(AH306,Lighting_All,5,0),VLOOKUP(AH306,Lighting_All,3,0)),"")</f>
        <v>0</v>
      </c>
      <c r="AJ306" s="264" t="str">
        <f t="shared" si="115"/>
        <v>NA</v>
      </c>
      <c r="AK306" s="265">
        <f>IFERROR(VLOOKUP(J306,SKU!E:L,7,),0)</f>
        <v>0</v>
      </c>
      <c r="AL306" s="92" t="str">
        <f>IFERROR(IF(J306="","",(VLOOKUP(AH306,Lookups!A:G,7,0)*H306)),"")</f>
        <v/>
      </c>
      <c r="AM306" s="92">
        <f t="shared" ca="1" si="129"/>
        <v>0</v>
      </c>
      <c r="AN306" s="92">
        <f t="shared" ca="1" si="130"/>
        <v>0</v>
      </c>
      <c r="AO306" s="92">
        <f>(1-EXACT(G306,M306))*IFERROR(IF('Project Summary'!$C$11="NH",VLOOKUP(M306,Lighting_All,6,0),VLOOKUP(M306,Lighting_All,4,0)),0)*(Q306&gt;0)*(1-EXACT(M306,Lookups!$A$62))*(1-EXACT(M306,Lookups!$A$63))</f>
        <v>0</v>
      </c>
      <c r="AP306" s="92">
        <f t="shared" si="116"/>
        <v>0</v>
      </c>
      <c r="AQ306" s="92" t="str">
        <f t="shared" ca="1" si="131"/>
        <v/>
      </c>
      <c r="AR306" s="92" t="str">
        <f ca="1">_xlfn.IFNA(VLOOKUP(AQ306,Recycling!$S$10:$T$35,2,0),"")</f>
        <v/>
      </c>
      <c r="AS306" s="266">
        <f t="shared" si="132"/>
        <v>0</v>
      </c>
      <c r="AT306" s="92">
        <f t="shared" si="133"/>
        <v>0</v>
      </c>
      <c r="AU306" s="92">
        <f>EXACT(G306,"None")*OR(EXACT(M306,Lookups!$A$62),EXACT(M306,Lookups!$A$63))</f>
        <v>0</v>
      </c>
      <c r="AV306" s="267">
        <f t="shared" si="134"/>
        <v>0</v>
      </c>
      <c r="AW306" s="267">
        <f>IFERROR(VLOOKUP(AH306,Lookups!A:B,2,0),0)</f>
        <v>0</v>
      </c>
      <c r="AX306" s="267">
        <f t="shared" si="135"/>
        <v>0</v>
      </c>
      <c r="AY306" s="92">
        <f t="shared" ca="1" si="136"/>
        <v>0</v>
      </c>
      <c r="AZ306" s="92">
        <f t="shared" si="117"/>
        <v>0</v>
      </c>
      <c r="BA306" s="92">
        <f t="shared" si="137"/>
        <v>0.504</v>
      </c>
      <c r="BB306" s="92">
        <f t="shared" si="138"/>
        <v>0.38900000000000001</v>
      </c>
      <c r="BC306" s="92">
        <v>0.13800000000000001</v>
      </c>
      <c r="BD306" s="92">
        <v>0.13400000000000001</v>
      </c>
      <c r="BE306" s="92">
        <f t="shared" si="118"/>
        <v>0</v>
      </c>
      <c r="BF306" s="92">
        <f t="shared" si="139"/>
        <v>0</v>
      </c>
    </row>
    <row r="307" spans="1:58" x14ac:dyDescent="0.35">
      <c r="A307" s="26"/>
      <c r="B307" s="76"/>
      <c r="C307" s="59"/>
      <c r="D307" s="468"/>
      <c r="E307" s="469"/>
      <c r="F307" s="237" t="str">
        <f ca="1">IFERROR(OFFSET(INDEX(INDIRECT(VLOOKUP($C307,Lighting_Type_Exist_lu,2,0)),MATCH(Lighting!$D307,INDIRECT(VLOOKUP($C307,Lighting_Type_Exist_lu,2,0)),0),1),0,2),"")</f>
        <v/>
      </c>
      <c r="G307" s="61" t="s">
        <v>84</v>
      </c>
      <c r="H307" s="74"/>
      <c r="I307" s="238" t="str">
        <f>IF(J307="","",VLOOKUP(J307,SKU!E:M,9,0))</f>
        <v/>
      </c>
      <c r="J307" s="64"/>
      <c r="K307" s="260" t="str">
        <f>IF(J307="","",VLOOKUP(J307,SKU!E:M,2,0))</f>
        <v/>
      </c>
      <c r="L307" s="239" t="str">
        <f>IF(J307="","",VLOOKUP(J307,SKU!E:M,6,0))</f>
        <v/>
      </c>
      <c r="M307" s="135" t="s">
        <v>84</v>
      </c>
      <c r="N307" s="28">
        <f t="shared" si="113"/>
        <v>0</v>
      </c>
      <c r="O307" s="20">
        <f t="shared" si="114"/>
        <v>0</v>
      </c>
      <c r="P307" s="71">
        <f t="shared" ca="1" si="119"/>
        <v>0</v>
      </c>
      <c r="Q307" s="71">
        <f>IFERROR((($H307*$L307*$N307)-($H307*$L307*$O307))/1000,0)*(1-EXACT(M307,Lookups!$A$62))*(1-EXACT(M307,Lookups!$A$63))</f>
        <v>0</v>
      </c>
      <c r="R307" s="71">
        <f t="shared" ca="1" si="120"/>
        <v>0</v>
      </c>
      <c r="S307" s="71">
        <f t="shared" ca="1" si="121"/>
        <v>0</v>
      </c>
      <c r="T307" s="71">
        <f t="shared" si="122"/>
        <v>0</v>
      </c>
      <c r="U307" s="356">
        <f t="shared" ca="1" si="123"/>
        <v>0</v>
      </c>
      <c r="V307" s="356">
        <f t="shared" ca="1" si="124"/>
        <v>0</v>
      </c>
      <c r="W307" s="356">
        <f t="shared" si="125"/>
        <v>0</v>
      </c>
      <c r="X307" s="356">
        <f t="shared" si="126"/>
        <v>0</v>
      </c>
      <c r="Y307" s="72">
        <f>IF(AV307&gt;0,"NEEDED",IFERROR(IF('Project Summary'!$C$11="NH",(VLOOKUP(AH307,Lighting_All,6,0)+AO307),(VLOOKUP(AH307,Lighting_All,4,0)+AO307)),0)*H307)</f>
        <v>0</v>
      </c>
      <c r="Z307" s="261" t="str">
        <f t="shared" ca="1" si="127"/>
        <v/>
      </c>
      <c r="AA307" s="73">
        <f t="shared" ca="1" si="112"/>
        <v>0</v>
      </c>
      <c r="AC307" s="28" t="str">
        <f ca="1">IFERROR(OFFSET(INDEX(INDIRECT(VLOOKUP($C307,Lighting_Type_Exist_lu,2,0)),MATCH(Lighting!$D307,INDIRECT(VLOOKUP($C307,Lighting_Type_Exist_lu,2,0)),0),1),0,1),"")</f>
        <v/>
      </c>
      <c r="AD307" s="7" t="str">
        <f ca="1">IFERROR(OFFSET(INDEX(INDIRECT(VLOOKUP($C307,Lighting_Type_Exist_lu,2,0)),MATCH(Lighting!$D307,INDIRECT(VLOOKUP($C307,Lighting_Type_Exist_lu,2,0)),0),1),0,3),"")</f>
        <v/>
      </c>
      <c r="AE307" s="40" t="str">
        <f ca="1">IFERROR(OFFSET(INDEX(INDIRECT(VLOOKUP($C307,Lighting_Type_Exist_lu,2,0)),MATCH(Lighting!$D307,INDIRECT(VLOOKUP($C307,Lighting_Type_Exist_lu,2,0)),0),1),0,4),"")</f>
        <v/>
      </c>
      <c r="AF307" s="262">
        <f t="shared" ca="1" si="128"/>
        <v>0</v>
      </c>
      <c r="AH307" s="263" t="str">
        <f>IF(J307="","",VLOOKUP(J307,SKU!E:M,3,0))</f>
        <v/>
      </c>
      <c r="AI307" s="263">
        <f>_xlfn.IFNA(IF('Project Summary'!$C$11="NH",VLOOKUP(AH307,Lighting_All,5,0),VLOOKUP(AH307,Lighting_All,3,0)),"")</f>
        <v>0</v>
      </c>
      <c r="AJ307" s="264" t="str">
        <f t="shared" si="115"/>
        <v>NA</v>
      </c>
      <c r="AK307" s="265">
        <f>IFERROR(VLOOKUP(J307,SKU!E:L,7,),0)</f>
        <v>0</v>
      </c>
      <c r="AL307" s="92" t="str">
        <f>IFERROR(IF(J307="","",(VLOOKUP(AH307,Lookups!A:G,7,0)*H307)),"")</f>
        <v/>
      </c>
      <c r="AM307" s="92">
        <f t="shared" ca="1" si="129"/>
        <v>0</v>
      </c>
      <c r="AN307" s="92">
        <f t="shared" ca="1" si="130"/>
        <v>0</v>
      </c>
      <c r="AO307" s="92">
        <f>(1-EXACT(G307,M307))*IFERROR(IF('Project Summary'!$C$11="NH",VLOOKUP(M307,Lighting_All,6,0),VLOOKUP(M307,Lighting_All,4,0)),0)*(Q307&gt;0)*(1-EXACT(M307,Lookups!$A$62))*(1-EXACT(M307,Lookups!$A$63))</f>
        <v>0</v>
      </c>
      <c r="AP307" s="92">
        <f t="shared" si="116"/>
        <v>0</v>
      </c>
      <c r="AQ307" s="92" t="str">
        <f t="shared" ca="1" si="131"/>
        <v/>
      </c>
      <c r="AR307" s="92" t="str">
        <f ca="1">_xlfn.IFNA(VLOOKUP(AQ307,Recycling!$S$10:$T$35,2,0),"")</f>
        <v/>
      </c>
      <c r="AS307" s="266">
        <f t="shared" si="132"/>
        <v>0</v>
      </c>
      <c r="AT307" s="92">
        <f t="shared" si="133"/>
        <v>0</v>
      </c>
      <c r="AU307" s="92">
        <f>EXACT(G307,"None")*OR(EXACT(M307,Lookups!$A$62),EXACT(M307,Lookups!$A$63))</f>
        <v>0</v>
      </c>
      <c r="AV307" s="267">
        <f t="shared" si="134"/>
        <v>0</v>
      </c>
      <c r="AW307" s="267">
        <f>IFERROR(VLOOKUP(AH307,Lookups!A:B,2,0),0)</f>
        <v>0</v>
      </c>
      <c r="AX307" s="267">
        <f t="shared" si="135"/>
        <v>0</v>
      </c>
      <c r="AY307" s="92">
        <f t="shared" ca="1" si="136"/>
        <v>0</v>
      </c>
      <c r="AZ307" s="92">
        <f t="shared" si="117"/>
        <v>0</v>
      </c>
      <c r="BA307" s="92">
        <f t="shared" si="137"/>
        <v>0.504</v>
      </c>
      <c r="BB307" s="92">
        <f t="shared" si="138"/>
        <v>0.38900000000000001</v>
      </c>
      <c r="BC307" s="92">
        <v>0.13800000000000001</v>
      </c>
      <c r="BD307" s="92">
        <v>0.13400000000000001</v>
      </c>
      <c r="BE307" s="92">
        <f t="shared" si="118"/>
        <v>0</v>
      </c>
      <c r="BF307" s="92">
        <f t="shared" si="139"/>
        <v>0</v>
      </c>
    </row>
    <row r="308" spans="1:58" x14ac:dyDescent="0.35">
      <c r="A308" s="26"/>
      <c r="B308" s="76"/>
      <c r="C308" s="59"/>
      <c r="D308" s="468"/>
      <c r="E308" s="469"/>
      <c r="F308" s="237" t="str">
        <f ca="1">IFERROR(OFFSET(INDEX(INDIRECT(VLOOKUP($C308,Lighting_Type_Exist_lu,2,0)),MATCH(Lighting!$D308,INDIRECT(VLOOKUP($C308,Lighting_Type_Exist_lu,2,0)),0),1),0,2),"")</f>
        <v/>
      </c>
      <c r="G308" s="61" t="s">
        <v>84</v>
      </c>
      <c r="H308" s="74"/>
      <c r="I308" s="238" t="str">
        <f>IF(J308="","",VLOOKUP(J308,SKU!E:M,9,0))</f>
        <v/>
      </c>
      <c r="J308" s="64"/>
      <c r="K308" s="260" t="str">
        <f>IF(J308="","",VLOOKUP(J308,SKU!E:M,2,0))</f>
        <v/>
      </c>
      <c r="L308" s="239" t="str">
        <f>IF(J308="","",VLOOKUP(J308,SKU!E:M,6,0))</f>
        <v/>
      </c>
      <c r="M308" s="135" t="s">
        <v>84</v>
      </c>
      <c r="N308" s="28">
        <f t="shared" si="113"/>
        <v>0</v>
      </c>
      <c r="O308" s="20">
        <f t="shared" si="114"/>
        <v>0</v>
      </c>
      <c r="P308" s="71">
        <f t="shared" ca="1" si="119"/>
        <v>0</v>
      </c>
      <c r="Q308" s="71">
        <f>IFERROR((($H308*$L308*$N308)-($H308*$L308*$O308))/1000,0)*(1-EXACT(M308,Lookups!$A$62))*(1-EXACT(M308,Lookups!$A$63))</f>
        <v>0</v>
      </c>
      <c r="R308" s="71">
        <f t="shared" ca="1" si="120"/>
        <v>0</v>
      </c>
      <c r="S308" s="71">
        <f t="shared" ca="1" si="121"/>
        <v>0</v>
      </c>
      <c r="T308" s="71">
        <f t="shared" si="122"/>
        <v>0</v>
      </c>
      <c r="U308" s="356">
        <f t="shared" ca="1" si="123"/>
        <v>0</v>
      </c>
      <c r="V308" s="356">
        <f t="shared" ca="1" si="124"/>
        <v>0</v>
      </c>
      <c r="W308" s="356">
        <f t="shared" si="125"/>
        <v>0</v>
      </c>
      <c r="X308" s="356">
        <f t="shared" si="126"/>
        <v>0</v>
      </c>
      <c r="Y308" s="72">
        <f>IF(AV308&gt;0,"NEEDED",IFERROR(IF('Project Summary'!$C$11="NH",(VLOOKUP(AH308,Lighting_All,6,0)+AO308),(VLOOKUP(AH308,Lighting_All,4,0)+AO308)),0)*H308)</f>
        <v>0</v>
      </c>
      <c r="Z308" s="261" t="str">
        <f t="shared" ca="1" si="127"/>
        <v/>
      </c>
      <c r="AA308" s="73">
        <f t="shared" ca="1" si="112"/>
        <v>0</v>
      </c>
      <c r="AC308" s="28" t="str">
        <f ca="1">IFERROR(OFFSET(INDEX(INDIRECT(VLOOKUP($C308,Lighting_Type_Exist_lu,2,0)),MATCH(Lighting!$D308,INDIRECT(VLOOKUP($C308,Lighting_Type_Exist_lu,2,0)),0),1),0,1),"")</f>
        <v/>
      </c>
      <c r="AD308" s="7" t="str">
        <f ca="1">IFERROR(OFFSET(INDEX(INDIRECT(VLOOKUP($C308,Lighting_Type_Exist_lu,2,0)),MATCH(Lighting!$D308,INDIRECT(VLOOKUP($C308,Lighting_Type_Exist_lu,2,0)),0),1),0,3),"")</f>
        <v/>
      </c>
      <c r="AE308" s="40" t="str">
        <f ca="1">IFERROR(OFFSET(INDEX(INDIRECT(VLOOKUP($C308,Lighting_Type_Exist_lu,2,0)),MATCH(Lighting!$D308,INDIRECT(VLOOKUP($C308,Lighting_Type_Exist_lu,2,0)),0),1),0,4),"")</f>
        <v/>
      </c>
      <c r="AF308" s="262">
        <f t="shared" ca="1" si="128"/>
        <v>0</v>
      </c>
      <c r="AH308" s="263" t="str">
        <f>IF(J308="","",VLOOKUP(J308,SKU!E:M,3,0))</f>
        <v/>
      </c>
      <c r="AI308" s="263">
        <f>_xlfn.IFNA(IF('Project Summary'!$C$11="NH",VLOOKUP(AH308,Lighting_All,5,0),VLOOKUP(AH308,Lighting_All,3,0)),"")</f>
        <v>0</v>
      </c>
      <c r="AJ308" s="264" t="str">
        <f t="shared" si="115"/>
        <v>NA</v>
      </c>
      <c r="AK308" s="265">
        <f>IFERROR(VLOOKUP(J308,SKU!E:L,7,),0)</f>
        <v>0</v>
      </c>
      <c r="AL308" s="92" t="str">
        <f>IFERROR(IF(J308="","",(VLOOKUP(AH308,Lookups!A:G,7,0)*H308)),"")</f>
        <v/>
      </c>
      <c r="AM308" s="92">
        <f t="shared" ca="1" si="129"/>
        <v>0</v>
      </c>
      <c r="AN308" s="92">
        <f t="shared" ca="1" si="130"/>
        <v>0</v>
      </c>
      <c r="AO308" s="92">
        <f>(1-EXACT(G308,M308))*IFERROR(IF('Project Summary'!$C$11="NH",VLOOKUP(M308,Lighting_All,6,0),VLOOKUP(M308,Lighting_All,4,0)),0)*(Q308&gt;0)*(1-EXACT(M308,Lookups!$A$62))*(1-EXACT(M308,Lookups!$A$63))</f>
        <v>0</v>
      </c>
      <c r="AP308" s="92">
        <f t="shared" si="116"/>
        <v>0</v>
      </c>
      <c r="AQ308" s="92" t="str">
        <f t="shared" ca="1" si="131"/>
        <v/>
      </c>
      <c r="AR308" s="92" t="str">
        <f ca="1">_xlfn.IFNA(VLOOKUP(AQ308,Recycling!$S$10:$T$35,2,0),"")</f>
        <v/>
      </c>
      <c r="AS308" s="266">
        <f t="shared" si="132"/>
        <v>0</v>
      </c>
      <c r="AT308" s="92">
        <f t="shared" si="133"/>
        <v>0</v>
      </c>
      <c r="AU308" s="92">
        <f>EXACT(G308,"None")*OR(EXACT(M308,Lookups!$A$62),EXACT(M308,Lookups!$A$63))</f>
        <v>0</v>
      </c>
      <c r="AV308" s="267">
        <f t="shared" si="134"/>
        <v>0</v>
      </c>
      <c r="AW308" s="267">
        <f>IFERROR(VLOOKUP(AH308,Lookups!A:B,2,0),0)</f>
        <v>0</v>
      </c>
      <c r="AX308" s="267">
        <f t="shared" si="135"/>
        <v>0</v>
      </c>
      <c r="AY308" s="92">
        <f t="shared" ca="1" si="136"/>
        <v>0</v>
      </c>
      <c r="AZ308" s="92">
        <f t="shared" si="117"/>
        <v>0</v>
      </c>
      <c r="BA308" s="92">
        <f t="shared" si="137"/>
        <v>0.504</v>
      </c>
      <c r="BB308" s="92">
        <f t="shared" si="138"/>
        <v>0.38900000000000001</v>
      </c>
      <c r="BC308" s="92">
        <v>0.13800000000000001</v>
      </c>
      <c r="BD308" s="92">
        <v>0.13400000000000001</v>
      </c>
      <c r="BE308" s="92">
        <f t="shared" si="118"/>
        <v>0</v>
      </c>
      <c r="BF308" s="92">
        <f t="shared" si="139"/>
        <v>0</v>
      </c>
    </row>
    <row r="309" spans="1:58" x14ac:dyDescent="0.35">
      <c r="A309" s="26"/>
      <c r="B309" s="76"/>
      <c r="C309" s="59"/>
      <c r="D309" s="475"/>
      <c r="E309" s="476"/>
      <c r="F309" s="237" t="str">
        <f ca="1">IFERROR(OFFSET(INDEX(INDIRECT(VLOOKUP($C309,Lighting_Type_Exist_lu,2,0)),MATCH(Lighting!$D309,INDIRECT(VLOOKUP($C309,Lighting_Type_Exist_lu,2,0)),0),1),0,2),"")</f>
        <v/>
      </c>
      <c r="G309" s="61" t="s">
        <v>84</v>
      </c>
      <c r="H309" s="74"/>
      <c r="I309" s="238" t="str">
        <f>IF(J309="","",VLOOKUP(J309,SKU!E:M,9,0))</f>
        <v/>
      </c>
      <c r="J309" s="64"/>
      <c r="K309" s="260" t="str">
        <f>IF(J309="","",VLOOKUP(J309,SKU!E:M,2,0))</f>
        <v/>
      </c>
      <c r="L309" s="239" t="str">
        <f>IF(J309="","",VLOOKUP(J309,SKU!E:M,6,0))</f>
        <v/>
      </c>
      <c r="M309" s="135" t="s">
        <v>84</v>
      </c>
      <c r="N309" s="28">
        <f t="shared" si="113"/>
        <v>0</v>
      </c>
      <c r="O309" s="20">
        <f t="shared" si="114"/>
        <v>0</v>
      </c>
      <c r="P309" s="71">
        <f t="shared" ca="1" si="119"/>
        <v>0</v>
      </c>
      <c r="Q309" s="71">
        <f>IFERROR((($H309*$L309*$N309)-($H309*$L309*$O309))/1000,0)*(1-EXACT(M309,Lookups!$A$62))*(1-EXACT(M309,Lookups!$A$63))</f>
        <v>0</v>
      </c>
      <c r="R309" s="71">
        <f t="shared" ca="1" si="120"/>
        <v>0</v>
      </c>
      <c r="S309" s="71">
        <f t="shared" ca="1" si="121"/>
        <v>0</v>
      </c>
      <c r="T309" s="71">
        <f t="shared" si="122"/>
        <v>0</v>
      </c>
      <c r="U309" s="356">
        <f t="shared" ca="1" si="123"/>
        <v>0</v>
      </c>
      <c r="V309" s="356">
        <f t="shared" ca="1" si="124"/>
        <v>0</v>
      </c>
      <c r="W309" s="356">
        <f t="shared" si="125"/>
        <v>0</v>
      </c>
      <c r="X309" s="356">
        <f t="shared" si="126"/>
        <v>0</v>
      </c>
      <c r="Y309" s="72">
        <f>IF(AV309&gt;0,"NEEDED",IFERROR(IF('Project Summary'!$C$11="NH",(VLOOKUP(AH309,Lighting_All,6,0)+AO309),(VLOOKUP(AH309,Lighting_All,4,0)+AO309)),0)*H309)</f>
        <v>0</v>
      </c>
      <c r="Z309" s="261" t="str">
        <f t="shared" ca="1" si="127"/>
        <v/>
      </c>
      <c r="AA309" s="73">
        <f t="shared" ca="1" si="112"/>
        <v>0</v>
      </c>
      <c r="AC309" s="28" t="str">
        <f ca="1">IFERROR(OFFSET(INDEX(INDIRECT(VLOOKUP($C309,Lighting_Type_Exist_lu,2,0)),MATCH(Lighting!$D309,INDIRECT(VLOOKUP($C309,Lighting_Type_Exist_lu,2,0)),0),1),0,1),"")</f>
        <v/>
      </c>
      <c r="AD309" s="7" t="str">
        <f ca="1">IFERROR(OFFSET(INDEX(INDIRECT(VLOOKUP($C309,Lighting_Type_Exist_lu,2,0)),MATCH(Lighting!$D309,INDIRECT(VLOOKUP($C309,Lighting_Type_Exist_lu,2,0)),0),1),0,3),"")</f>
        <v/>
      </c>
      <c r="AE309" s="40" t="str">
        <f ca="1">IFERROR(OFFSET(INDEX(INDIRECT(VLOOKUP($C309,Lighting_Type_Exist_lu,2,0)),MATCH(Lighting!$D309,INDIRECT(VLOOKUP($C309,Lighting_Type_Exist_lu,2,0)),0),1),0,4),"")</f>
        <v/>
      </c>
      <c r="AF309" s="262">
        <f t="shared" ca="1" si="128"/>
        <v>0</v>
      </c>
      <c r="AH309" s="263" t="str">
        <f>IF(J309="","",VLOOKUP(J309,SKU!E:M,3,0))</f>
        <v/>
      </c>
      <c r="AI309" s="263">
        <f>_xlfn.IFNA(IF('Project Summary'!$C$11="NH",VLOOKUP(AH309,Lighting_All,5,0),VLOOKUP(AH309,Lighting_All,3,0)),"")</f>
        <v>0</v>
      </c>
      <c r="AJ309" s="264" t="str">
        <f t="shared" si="115"/>
        <v>NA</v>
      </c>
      <c r="AK309" s="265">
        <f>IFERROR(VLOOKUP(J309,SKU!E:L,7,),0)</f>
        <v>0</v>
      </c>
      <c r="AL309" s="92" t="str">
        <f>IFERROR(IF(J309="","",(VLOOKUP(AH309,Lookups!A:G,7,0)*H309)),"")</f>
        <v/>
      </c>
      <c r="AM309" s="92">
        <f t="shared" ca="1" si="129"/>
        <v>0</v>
      </c>
      <c r="AN309" s="92">
        <f t="shared" ca="1" si="130"/>
        <v>0</v>
      </c>
      <c r="AO309" s="92">
        <f>(1-EXACT(G309,M309))*IFERROR(IF('Project Summary'!$C$11="NH",VLOOKUP(M309,Lighting_All,6,0),VLOOKUP(M309,Lighting_All,4,0)),0)*(Q309&gt;0)*(1-EXACT(M309,Lookups!$A$62))*(1-EXACT(M309,Lookups!$A$63))</f>
        <v>0</v>
      </c>
      <c r="AP309" s="92">
        <f t="shared" si="116"/>
        <v>0</v>
      </c>
      <c r="AQ309" s="92" t="str">
        <f t="shared" ca="1" si="131"/>
        <v/>
      </c>
      <c r="AR309" s="92" t="str">
        <f ca="1">_xlfn.IFNA(VLOOKUP(AQ309,Recycling!$S$10:$T$35,2,0),"")</f>
        <v/>
      </c>
      <c r="AS309" s="266">
        <f t="shared" si="132"/>
        <v>0</v>
      </c>
      <c r="AT309" s="92">
        <f t="shared" si="133"/>
        <v>0</v>
      </c>
      <c r="AU309" s="92">
        <f>EXACT(G309,"None")*OR(EXACT(M309,Lookups!$A$62),EXACT(M309,Lookups!$A$63))</f>
        <v>0</v>
      </c>
      <c r="AV309" s="267">
        <f t="shared" si="134"/>
        <v>0</v>
      </c>
      <c r="AW309" s="267">
        <f>IFERROR(VLOOKUP(AH309,Lookups!A:B,2,0),0)</f>
        <v>0</v>
      </c>
      <c r="AX309" s="267">
        <f t="shared" si="135"/>
        <v>0</v>
      </c>
      <c r="AY309" s="92">
        <f t="shared" ca="1" si="136"/>
        <v>0</v>
      </c>
      <c r="AZ309" s="92">
        <f t="shared" si="117"/>
        <v>0</v>
      </c>
      <c r="BA309" s="92">
        <f t="shared" si="137"/>
        <v>0.504</v>
      </c>
      <c r="BB309" s="92">
        <f t="shared" si="138"/>
        <v>0.38900000000000001</v>
      </c>
      <c r="BC309" s="92">
        <v>0.13800000000000001</v>
      </c>
      <c r="BD309" s="92">
        <v>0.13400000000000001</v>
      </c>
      <c r="BE309" s="92">
        <f t="shared" si="118"/>
        <v>0</v>
      </c>
      <c r="BF309" s="92">
        <f t="shared" si="139"/>
        <v>0</v>
      </c>
    </row>
    <row r="310" spans="1:58" x14ac:dyDescent="0.35">
      <c r="A310" s="26"/>
      <c r="B310" s="76"/>
      <c r="C310" s="59"/>
      <c r="D310" s="475"/>
      <c r="E310" s="476"/>
      <c r="F310" s="237" t="str">
        <f ca="1">IFERROR(OFFSET(INDEX(INDIRECT(VLOOKUP($C310,Lighting_Type_Exist_lu,2,0)),MATCH(Lighting!$D310,INDIRECT(VLOOKUP($C310,Lighting_Type_Exist_lu,2,0)),0),1),0,2),"")</f>
        <v/>
      </c>
      <c r="G310" s="61" t="s">
        <v>84</v>
      </c>
      <c r="H310" s="74"/>
      <c r="I310" s="238" t="str">
        <f>IF(J310="","",VLOOKUP(J310,SKU!E:M,9,0))</f>
        <v/>
      </c>
      <c r="J310" s="64"/>
      <c r="K310" s="260" t="str">
        <f>IF(J310="","",VLOOKUP(J310,SKU!E:M,2,0))</f>
        <v/>
      </c>
      <c r="L310" s="239" t="str">
        <f>IF(J310="","",VLOOKUP(J310,SKU!E:M,6,0))</f>
        <v/>
      </c>
      <c r="M310" s="135" t="s">
        <v>84</v>
      </c>
      <c r="N310" s="28">
        <f t="shared" si="113"/>
        <v>0</v>
      </c>
      <c r="O310" s="20">
        <f t="shared" si="114"/>
        <v>0</v>
      </c>
      <c r="P310" s="71">
        <f t="shared" ca="1" si="119"/>
        <v>0</v>
      </c>
      <c r="Q310" s="71">
        <f>IFERROR((($H310*$L310*$N310)-($H310*$L310*$O310))/1000,0)*(1-EXACT(M310,Lookups!$A$62))*(1-EXACT(M310,Lookups!$A$63))</f>
        <v>0</v>
      </c>
      <c r="R310" s="71">
        <f t="shared" ca="1" si="120"/>
        <v>0</v>
      </c>
      <c r="S310" s="71">
        <f t="shared" ca="1" si="121"/>
        <v>0</v>
      </c>
      <c r="T310" s="71">
        <f t="shared" si="122"/>
        <v>0</v>
      </c>
      <c r="U310" s="356">
        <f t="shared" ca="1" si="123"/>
        <v>0</v>
      </c>
      <c r="V310" s="356">
        <f t="shared" ca="1" si="124"/>
        <v>0</v>
      </c>
      <c r="W310" s="356">
        <f t="shared" si="125"/>
        <v>0</v>
      </c>
      <c r="X310" s="356">
        <f t="shared" si="126"/>
        <v>0</v>
      </c>
      <c r="Y310" s="72">
        <f>IF(AV310&gt;0,"NEEDED",IFERROR(IF('Project Summary'!$C$11="NH",(VLOOKUP(AH310,Lighting_All,6,0)+AO310),(VLOOKUP(AH310,Lighting_All,4,0)+AO310)),0)*H310)</f>
        <v>0</v>
      </c>
      <c r="Z310" s="261" t="str">
        <f t="shared" ca="1" si="127"/>
        <v/>
      </c>
      <c r="AA310" s="73">
        <f t="shared" ca="1" si="112"/>
        <v>0</v>
      </c>
      <c r="AC310" s="28" t="str">
        <f ca="1">IFERROR(OFFSET(INDEX(INDIRECT(VLOOKUP($C310,Lighting_Type_Exist_lu,2,0)),MATCH(Lighting!$D310,INDIRECT(VLOOKUP($C310,Lighting_Type_Exist_lu,2,0)),0),1),0,1),"")</f>
        <v/>
      </c>
      <c r="AD310" s="7" t="str">
        <f ca="1">IFERROR(OFFSET(INDEX(INDIRECT(VLOOKUP($C310,Lighting_Type_Exist_lu,2,0)),MATCH(Lighting!$D310,INDIRECT(VLOOKUP($C310,Lighting_Type_Exist_lu,2,0)),0),1),0,3),"")</f>
        <v/>
      </c>
      <c r="AE310" s="40" t="str">
        <f ca="1">IFERROR(OFFSET(INDEX(INDIRECT(VLOOKUP($C310,Lighting_Type_Exist_lu,2,0)),MATCH(Lighting!$D310,INDIRECT(VLOOKUP($C310,Lighting_Type_Exist_lu,2,0)),0),1),0,4),"")</f>
        <v/>
      </c>
      <c r="AF310" s="262">
        <f t="shared" ca="1" si="128"/>
        <v>0</v>
      </c>
      <c r="AH310" s="263" t="str">
        <f>IF(J310="","",VLOOKUP(J310,SKU!E:M,3,0))</f>
        <v/>
      </c>
      <c r="AI310" s="263">
        <f>_xlfn.IFNA(IF('Project Summary'!$C$11="NH",VLOOKUP(AH310,Lighting_All,5,0),VLOOKUP(AH310,Lighting_All,3,0)),"")</f>
        <v>0</v>
      </c>
      <c r="AJ310" s="264" t="str">
        <f t="shared" si="115"/>
        <v>NA</v>
      </c>
      <c r="AK310" s="265">
        <f>IFERROR(VLOOKUP(J310,SKU!E:L,7,),0)</f>
        <v>0</v>
      </c>
      <c r="AL310" s="92" t="str">
        <f>IFERROR(IF(J310="","",(VLOOKUP(AH310,Lookups!A:G,7,0)*H310)),"")</f>
        <v/>
      </c>
      <c r="AM310" s="92">
        <f t="shared" ca="1" si="129"/>
        <v>0</v>
      </c>
      <c r="AN310" s="92">
        <f t="shared" ca="1" si="130"/>
        <v>0</v>
      </c>
      <c r="AO310" s="92">
        <f>(1-EXACT(G310,M310))*IFERROR(IF('Project Summary'!$C$11="NH",VLOOKUP(M310,Lighting_All,6,0),VLOOKUP(M310,Lighting_All,4,0)),0)*(Q310&gt;0)*(1-EXACT(M310,Lookups!$A$62))*(1-EXACT(M310,Lookups!$A$63))</f>
        <v>0</v>
      </c>
      <c r="AP310" s="92">
        <f t="shared" si="116"/>
        <v>0</v>
      </c>
      <c r="AQ310" s="92" t="str">
        <f t="shared" ca="1" si="131"/>
        <v/>
      </c>
      <c r="AR310" s="92" t="str">
        <f ca="1">_xlfn.IFNA(VLOOKUP(AQ310,Recycling!$S$10:$T$35,2,0),"")</f>
        <v/>
      </c>
      <c r="AS310" s="266">
        <f t="shared" si="132"/>
        <v>0</v>
      </c>
      <c r="AT310" s="92">
        <f t="shared" si="133"/>
        <v>0</v>
      </c>
      <c r="AU310" s="92">
        <f>EXACT(G310,"None")*OR(EXACT(M310,Lookups!$A$62),EXACT(M310,Lookups!$A$63))</f>
        <v>0</v>
      </c>
      <c r="AV310" s="267">
        <f t="shared" si="134"/>
        <v>0</v>
      </c>
      <c r="AW310" s="267">
        <f>IFERROR(VLOOKUP(AH310,Lookups!A:B,2,0),0)</f>
        <v>0</v>
      </c>
      <c r="AX310" s="267">
        <f t="shared" si="135"/>
        <v>0</v>
      </c>
      <c r="AY310" s="92">
        <f t="shared" ca="1" si="136"/>
        <v>0</v>
      </c>
      <c r="AZ310" s="92">
        <f t="shared" si="117"/>
        <v>0</v>
      </c>
      <c r="BA310" s="92">
        <f t="shared" si="137"/>
        <v>0.504</v>
      </c>
      <c r="BB310" s="92">
        <f t="shared" si="138"/>
        <v>0.38900000000000001</v>
      </c>
      <c r="BC310" s="92">
        <v>0.13800000000000001</v>
      </c>
      <c r="BD310" s="92">
        <v>0.13400000000000001</v>
      </c>
      <c r="BE310" s="92">
        <f t="shared" si="118"/>
        <v>0</v>
      </c>
      <c r="BF310" s="92">
        <f t="shared" si="139"/>
        <v>0</v>
      </c>
    </row>
    <row r="311" spans="1:58" x14ac:dyDescent="0.35">
      <c r="A311" s="26"/>
      <c r="B311" s="76"/>
      <c r="C311" s="59"/>
      <c r="D311" s="475"/>
      <c r="E311" s="476"/>
      <c r="F311" s="237" t="str">
        <f ca="1">IFERROR(OFFSET(INDEX(INDIRECT(VLOOKUP($C311,Lighting_Type_Exist_lu,2,0)),MATCH(Lighting!$D311,INDIRECT(VLOOKUP($C311,Lighting_Type_Exist_lu,2,0)),0),1),0,2),"")</f>
        <v/>
      </c>
      <c r="G311" s="61" t="s">
        <v>84</v>
      </c>
      <c r="H311" s="74"/>
      <c r="I311" s="238" t="str">
        <f>IF(J311="","",VLOOKUP(J311,SKU!E:M,9,0))</f>
        <v/>
      </c>
      <c r="J311" s="64"/>
      <c r="K311" s="260" t="str">
        <f>IF(J311="","",VLOOKUP(J311,SKU!E:M,2,0))</f>
        <v/>
      </c>
      <c r="L311" s="239" t="str">
        <f>IF(J311="","",VLOOKUP(J311,SKU!E:M,6,0))</f>
        <v/>
      </c>
      <c r="M311" s="135" t="s">
        <v>84</v>
      </c>
      <c r="N311" s="28">
        <f t="shared" si="113"/>
        <v>0</v>
      </c>
      <c r="O311" s="20">
        <f t="shared" si="114"/>
        <v>0</v>
      </c>
      <c r="P311" s="71">
        <f t="shared" ca="1" si="119"/>
        <v>0</v>
      </c>
      <c r="Q311" s="71">
        <f>IFERROR((($H311*$L311*$N311)-($H311*$L311*$O311))/1000,0)*(1-EXACT(M311,Lookups!$A$62))*(1-EXACT(M311,Lookups!$A$63))</f>
        <v>0</v>
      </c>
      <c r="R311" s="71">
        <f t="shared" ca="1" si="120"/>
        <v>0</v>
      </c>
      <c r="S311" s="71">
        <f t="shared" ca="1" si="121"/>
        <v>0</v>
      </c>
      <c r="T311" s="71">
        <f t="shared" si="122"/>
        <v>0</v>
      </c>
      <c r="U311" s="356">
        <f t="shared" ca="1" si="123"/>
        <v>0</v>
      </c>
      <c r="V311" s="356">
        <f t="shared" ca="1" si="124"/>
        <v>0</v>
      </c>
      <c r="W311" s="356">
        <f t="shared" si="125"/>
        <v>0</v>
      </c>
      <c r="X311" s="356">
        <f t="shared" si="126"/>
        <v>0</v>
      </c>
      <c r="Y311" s="72">
        <f>IF(AV311&gt;0,"NEEDED",IFERROR(IF('Project Summary'!$C$11="NH",(VLOOKUP(AH311,Lighting_All,6,0)+AO311),(VLOOKUP(AH311,Lighting_All,4,0)+AO311)),0)*H311)</f>
        <v>0</v>
      </c>
      <c r="Z311" s="261" t="str">
        <f t="shared" ca="1" si="127"/>
        <v/>
      </c>
      <c r="AA311" s="73">
        <f t="shared" ca="1" si="112"/>
        <v>0</v>
      </c>
      <c r="AC311" s="28" t="str">
        <f ca="1">IFERROR(OFFSET(INDEX(INDIRECT(VLOOKUP($C311,Lighting_Type_Exist_lu,2,0)),MATCH(Lighting!$D311,INDIRECT(VLOOKUP($C311,Lighting_Type_Exist_lu,2,0)),0),1),0,1),"")</f>
        <v/>
      </c>
      <c r="AD311" s="7" t="str">
        <f ca="1">IFERROR(OFFSET(INDEX(INDIRECT(VLOOKUP($C311,Lighting_Type_Exist_lu,2,0)),MATCH(Lighting!$D311,INDIRECT(VLOOKUP($C311,Lighting_Type_Exist_lu,2,0)),0),1),0,3),"")</f>
        <v/>
      </c>
      <c r="AE311" s="40" t="str">
        <f ca="1">IFERROR(OFFSET(INDEX(INDIRECT(VLOOKUP($C311,Lighting_Type_Exist_lu,2,0)),MATCH(Lighting!$D311,INDIRECT(VLOOKUP($C311,Lighting_Type_Exist_lu,2,0)),0),1),0,4),"")</f>
        <v/>
      </c>
      <c r="AF311" s="262">
        <f t="shared" ca="1" si="128"/>
        <v>0</v>
      </c>
      <c r="AH311" s="263" t="str">
        <f>IF(J311="","",VLOOKUP(J311,SKU!E:M,3,0))</f>
        <v/>
      </c>
      <c r="AI311" s="263">
        <f>_xlfn.IFNA(IF('Project Summary'!$C$11="NH",VLOOKUP(AH311,Lighting_All,5,0),VLOOKUP(AH311,Lighting_All,3,0)),"")</f>
        <v>0</v>
      </c>
      <c r="AJ311" s="264" t="str">
        <f t="shared" si="115"/>
        <v>NA</v>
      </c>
      <c r="AK311" s="265">
        <f>IFERROR(VLOOKUP(J311,SKU!E:L,7,),0)</f>
        <v>0</v>
      </c>
      <c r="AL311" s="92" t="str">
        <f>IFERROR(IF(J311="","",(VLOOKUP(AH311,Lookups!A:G,7,0)*H311)),"")</f>
        <v/>
      </c>
      <c r="AM311" s="92">
        <f t="shared" ca="1" si="129"/>
        <v>0</v>
      </c>
      <c r="AN311" s="92">
        <f t="shared" ca="1" si="130"/>
        <v>0</v>
      </c>
      <c r="AO311" s="92">
        <f>(1-EXACT(G311,M311))*IFERROR(IF('Project Summary'!$C$11="NH",VLOOKUP(M311,Lighting_All,6,0),VLOOKUP(M311,Lighting_All,4,0)),0)*(Q311&gt;0)*(1-EXACT(M311,Lookups!$A$62))*(1-EXACT(M311,Lookups!$A$63))</f>
        <v>0</v>
      </c>
      <c r="AP311" s="92">
        <f t="shared" si="116"/>
        <v>0</v>
      </c>
      <c r="AQ311" s="92" t="str">
        <f t="shared" ca="1" si="131"/>
        <v/>
      </c>
      <c r="AR311" s="92" t="str">
        <f ca="1">_xlfn.IFNA(VLOOKUP(AQ311,Recycling!$S$10:$T$35,2,0),"")</f>
        <v/>
      </c>
      <c r="AS311" s="266">
        <f t="shared" si="132"/>
        <v>0</v>
      </c>
      <c r="AT311" s="92">
        <f t="shared" si="133"/>
        <v>0</v>
      </c>
      <c r="AU311" s="92">
        <f>EXACT(G311,"None")*OR(EXACT(M311,Lookups!$A$62),EXACT(M311,Lookups!$A$63))</f>
        <v>0</v>
      </c>
      <c r="AV311" s="267">
        <f t="shared" si="134"/>
        <v>0</v>
      </c>
      <c r="AW311" s="267">
        <f>IFERROR(VLOOKUP(AH311,Lookups!A:B,2,0),0)</f>
        <v>0</v>
      </c>
      <c r="AX311" s="267">
        <f t="shared" si="135"/>
        <v>0</v>
      </c>
      <c r="AY311" s="92">
        <f t="shared" ca="1" si="136"/>
        <v>0</v>
      </c>
      <c r="AZ311" s="92">
        <f t="shared" si="117"/>
        <v>0</v>
      </c>
      <c r="BA311" s="92">
        <f t="shared" si="137"/>
        <v>0.504</v>
      </c>
      <c r="BB311" s="92">
        <f t="shared" si="138"/>
        <v>0.38900000000000001</v>
      </c>
      <c r="BC311" s="92">
        <v>0.13800000000000001</v>
      </c>
      <c r="BD311" s="92">
        <v>0.13400000000000001</v>
      </c>
      <c r="BE311" s="92">
        <f t="shared" si="118"/>
        <v>0</v>
      </c>
      <c r="BF311" s="92">
        <f t="shared" si="139"/>
        <v>0</v>
      </c>
    </row>
    <row r="312" spans="1:58" x14ac:dyDescent="0.35">
      <c r="A312" s="26"/>
      <c r="B312" s="76"/>
      <c r="C312" s="59"/>
      <c r="D312" s="475"/>
      <c r="E312" s="476"/>
      <c r="F312" s="237" t="str">
        <f ca="1">IFERROR(OFFSET(INDEX(INDIRECT(VLOOKUP($C312,Lighting_Type_Exist_lu,2,0)),MATCH(Lighting!$D312,INDIRECT(VLOOKUP($C312,Lighting_Type_Exist_lu,2,0)),0),1),0,2),"")</f>
        <v/>
      </c>
      <c r="G312" s="61" t="s">
        <v>84</v>
      </c>
      <c r="H312" s="74"/>
      <c r="I312" s="238" t="str">
        <f>IF(J312="","",VLOOKUP(J312,SKU!E:M,9,0))</f>
        <v/>
      </c>
      <c r="J312" s="64"/>
      <c r="K312" s="260" t="str">
        <f>IF(J312="","",VLOOKUP(J312,SKU!E:M,2,0))</f>
        <v/>
      </c>
      <c r="L312" s="239" t="str">
        <f>IF(J312="","",VLOOKUP(J312,SKU!E:M,6,0))</f>
        <v/>
      </c>
      <c r="M312" s="135" t="s">
        <v>84</v>
      </c>
      <c r="N312" s="28">
        <f t="shared" si="113"/>
        <v>0</v>
      </c>
      <c r="O312" s="20">
        <f t="shared" si="114"/>
        <v>0</v>
      </c>
      <c r="P312" s="71">
        <f t="shared" ca="1" si="119"/>
        <v>0</v>
      </c>
      <c r="Q312" s="71">
        <f>IFERROR((($H312*$L312*$N312)-($H312*$L312*$O312))/1000,0)*(1-EXACT(M312,Lookups!$A$62))*(1-EXACT(M312,Lookups!$A$63))</f>
        <v>0</v>
      </c>
      <c r="R312" s="71">
        <f t="shared" ca="1" si="120"/>
        <v>0</v>
      </c>
      <c r="S312" s="71">
        <f t="shared" ca="1" si="121"/>
        <v>0</v>
      </c>
      <c r="T312" s="71">
        <f t="shared" si="122"/>
        <v>0</v>
      </c>
      <c r="U312" s="356">
        <f t="shared" ca="1" si="123"/>
        <v>0</v>
      </c>
      <c r="V312" s="356">
        <f t="shared" ca="1" si="124"/>
        <v>0</v>
      </c>
      <c r="W312" s="356">
        <f t="shared" si="125"/>
        <v>0</v>
      </c>
      <c r="X312" s="356">
        <f t="shared" si="126"/>
        <v>0</v>
      </c>
      <c r="Y312" s="72">
        <f>IF(AV312&gt;0,"NEEDED",IFERROR(IF('Project Summary'!$C$11="NH",(VLOOKUP(AH312,Lighting_All,6,0)+AO312),(VLOOKUP(AH312,Lighting_All,4,0)+AO312)),0)*H312)</f>
        <v>0</v>
      </c>
      <c r="Z312" s="261" t="str">
        <f t="shared" ca="1" si="127"/>
        <v/>
      </c>
      <c r="AA312" s="73">
        <f t="shared" ca="1" si="112"/>
        <v>0</v>
      </c>
      <c r="AC312" s="28" t="str">
        <f ca="1">IFERROR(OFFSET(INDEX(INDIRECT(VLOOKUP($C312,Lighting_Type_Exist_lu,2,0)),MATCH(Lighting!$D312,INDIRECT(VLOOKUP($C312,Lighting_Type_Exist_lu,2,0)),0),1),0,1),"")</f>
        <v/>
      </c>
      <c r="AD312" s="7" t="str">
        <f ca="1">IFERROR(OFFSET(INDEX(INDIRECT(VLOOKUP($C312,Lighting_Type_Exist_lu,2,0)),MATCH(Lighting!$D312,INDIRECT(VLOOKUP($C312,Lighting_Type_Exist_lu,2,0)),0),1),0,3),"")</f>
        <v/>
      </c>
      <c r="AE312" s="40" t="str">
        <f ca="1">IFERROR(OFFSET(INDEX(INDIRECT(VLOOKUP($C312,Lighting_Type_Exist_lu,2,0)),MATCH(Lighting!$D312,INDIRECT(VLOOKUP($C312,Lighting_Type_Exist_lu,2,0)),0),1),0,4),"")</f>
        <v/>
      </c>
      <c r="AF312" s="262">
        <f t="shared" ca="1" si="128"/>
        <v>0</v>
      </c>
      <c r="AH312" s="263" t="str">
        <f>IF(J312="","",VLOOKUP(J312,SKU!E:M,3,0))</f>
        <v/>
      </c>
      <c r="AI312" s="263">
        <f>_xlfn.IFNA(IF('Project Summary'!$C$11="NH",VLOOKUP(AH312,Lighting_All,5,0),VLOOKUP(AH312,Lighting_All,3,0)),"")</f>
        <v>0</v>
      </c>
      <c r="AJ312" s="264" t="str">
        <f t="shared" si="115"/>
        <v>NA</v>
      </c>
      <c r="AK312" s="265">
        <f>IFERROR(VLOOKUP(J312,SKU!E:L,7,),0)</f>
        <v>0</v>
      </c>
      <c r="AL312" s="92" t="str">
        <f>IFERROR(IF(J312="","",(VLOOKUP(AH312,Lookups!A:G,7,0)*H312)),"")</f>
        <v/>
      </c>
      <c r="AM312" s="92">
        <f t="shared" ca="1" si="129"/>
        <v>0</v>
      </c>
      <c r="AN312" s="92">
        <f t="shared" ca="1" si="130"/>
        <v>0</v>
      </c>
      <c r="AO312" s="92">
        <f>(1-EXACT(G312,M312))*IFERROR(IF('Project Summary'!$C$11="NH",VLOOKUP(M312,Lighting_All,6,0),VLOOKUP(M312,Lighting_All,4,0)),0)*(Q312&gt;0)*(1-EXACT(M312,Lookups!$A$62))*(1-EXACT(M312,Lookups!$A$63))</f>
        <v>0</v>
      </c>
      <c r="AP312" s="92">
        <f t="shared" si="116"/>
        <v>0</v>
      </c>
      <c r="AQ312" s="92" t="str">
        <f t="shared" ca="1" si="131"/>
        <v/>
      </c>
      <c r="AR312" s="92" t="str">
        <f ca="1">_xlfn.IFNA(VLOOKUP(AQ312,Recycling!$S$10:$T$35,2,0),"")</f>
        <v/>
      </c>
      <c r="AS312" s="266">
        <f t="shared" si="132"/>
        <v>0</v>
      </c>
      <c r="AT312" s="92">
        <f t="shared" si="133"/>
        <v>0</v>
      </c>
      <c r="AU312" s="92">
        <f>EXACT(G312,"None")*OR(EXACT(M312,Lookups!$A$62),EXACT(M312,Lookups!$A$63))</f>
        <v>0</v>
      </c>
      <c r="AV312" s="267">
        <f t="shared" si="134"/>
        <v>0</v>
      </c>
      <c r="AW312" s="267">
        <f>IFERROR(VLOOKUP(AH312,Lookups!A:B,2,0),0)</f>
        <v>0</v>
      </c>
      <c r="AX312" s="267">
        <f t="shared" si="135"/>
        <v>0</v>
      </c>
      <c r="AY312" s="92">
        <f t="shared" ca="1" si="136"/>
        <v>0</v>
      </c>
      <c r="AZ312" s="92">
        <f t="shared" si="117"/>
        <v>0</v>
      </c>
      <c r="BA312" s="92">
        <f t="shared" si="137"/>
        <v>0.504</v>
      </c>
      <c r="BB312" s="92">
        <f t="shared" si="138"/>
        <v>0.38900000000000001</v>
      </c>
      <c r="BC312" s="92">
        <v>0.13800000000000001</v>
      </c>
      <c r="BD312" s="92">
        <v>0.13400000000000001</v>
      </c>
      <c r="BE312" s="92">
        <f t="shared" si="118"/>
        <v>0</v>
      </c>
      <c r="BF312" s="92">
        <f t="shared" si="139"/>
        <v>0</v>
      </c>
    </row>
    <row r="313" spans="1:58" x14ac:dyDescent="0.35">
      <c r="A313" s="26"/>
      <c r="B313" s="76"/>
      <c r="C313" s="59"/>
      <c r="D313" s="475"/>
      <c r="E313" s="476"/>
      <c r="F313" s="237" t="str">
        <f ca="1">IFERROR(OFFSET(INDEX(INDIRECT(VLOOKUP($C313,Lighting_Type_Exist_lu,2,0)),MATCH(Lighting!$D313,INDIRECT(VLOOKUP($C313,Lighting_Type_Exist_lu,2,0)),0),1),0,2),"")</f>
        <v/>
      </c>
      <c r="G313" s="61" t="s">
        <v>84</v>
      </c>
      <c r="H313" s="74"/>
      <c r="I313" s="238" t="str">
        <f>IF(J313="","",VLOOKUP(J313,SKU!E:M,9,0))</f>
        <v/>
      </c>
      <c r="J313" s="64"/>
      <c r="K313" s="260" t="str">
        <f>IF(J313="","",VLOOKUP(J313,SKU!E:M,2,0))</f>
        <v/>
      </c>
      <c r="L313" s="239" t="str">
        <f>IF(J313="","",VLOOKUP(J313,SKU!E:M,6,0))</f>
        <v/>
      </c>
      <c r="M313" s="135" t="s">
        <v>84</v>
      </c>
      <c r="N313" s="28">
        <f t="shared" si="113"/>
        <v>0</v>
      </c>
      <c r="O313" s="20">
        <f t="shared" si="114"/>
        <v>0</v>
      </c>
      <c r="P313" s="71">
        <f t="shared" ca="1" si="119"/>
        <v>0</v>
      </c>
      <c r="Q313" s="71">
        <f>IFERROR((($H313*$L313*$N313)-($H313*$L313*$O313))/1000,0)*(1-EXACT(M313,Lookups!$A$62))*(1-EXACT(M313,Lookups!$A$63))</f>
        <v>0</v>
      </c>
      <c r="R313" s="71">
        <f t="shared" ca="1" si="120"/>
        <v>0</v>
      </c>
      <c r="S313" s="71">
        <f t="shared" ca="1" si="121"/>
        <v>0</v>
      </c>
      <c r="T313" s="71">
        <f t="shared" si="122"/>
        <v>0</v>
      </c>
      <c r="U313" s="356">
        <f t="shared" ca="1" si="123"/>
        <v>0</v>
      </c>
      <c r="V313" s="356">
        <f t="shared" ca="1" si="124"/>
        <v>0</v>
      </c>
      <c r="W313" s="356">
        <f t="shared" si="125"/>
        <v>0</v>
      </c>
      <c r="X313" s="356">
        <f t="shared" si="126"/>
        <v>0</v>
      </c>
      <c r="Y313" s="72">
        <f>IF(AV313&gt;0,"NEEDED",IFERROR(IF('Project Summary'!$C$11="NH",(VLOOKUP(AH313,Lighting_All,6,0)+AO313),(VLOOKUP(AH313,Lighting_All,4,0)+AO313)),0)*H313)</f>
        <v>0</v>
      </c>
      <c r="Z313" s="261" t="str">
        <f t="shared" ca="1" si="127"/>
        <v/>
      </c>
      <c r="AA313" s="73">
        <f t="shared" ca="1" si="112"/>
        <v>0</v>
      </c>
      <c r="AC313" s="28" t="str">
        <f ca="1">IFERROR(OFFSET(INDEX(INDIRECT(VLOOKUP($C313,Lighting_Type_Exist_lu,2,0)),MATCH(Lighting!$D313,INDIRECT(VLOOKUP($C313,Lighting_Type_Exist_lu,2,0)),0),1),0,1),"")</f>
        <v/>
      </c>
      <c r="AD313" s="7" t="str">
        <f ca="1">IFERROR(OFFSET(INDEX(INDIRECT(VLOOKUP($C313,Lighting_Type_Exist_lu,2,0)),MATCH(Lighting!$D313,INDIRECT(VLOOKUP($C313,Lighting_Type_Exist_lu,2,0)),0),1),0,3),"")</f>
        <v/>
      </c>
      <c r="AE313" s="40" t="str">
        <f ca="1">IFERROR(OFFSET(INDEX(INDIRECT(VLOOKUP($C313,Lighting_Type_Exist_lu,2,0)),MATCH(Lighting!$D313,INDIRECT(VLOOKUP($C313,Lighting_Type_Exist_lu,2,0)),0),1),0,4),"")</f>
        <v/>
      </c>
      <c r="AF313" s="262">
        <f t="shared" ca="1" si="128"/>
        <v>0</v>
      </c>
      <c r="AH313" s="263" t="str">
        <f>IF(J313="","",VLOOKUP(J313,SKU!E:M,3,0))</f>
        <v/>
      </c>
      <c r="AI313" s="263">
        <f>_xlfn.IFNA(IF('Project Summary'!$C$11="NH",VLOOKUP(AH313,Lighting_All,5,0),VLOOKUP(AH313,Lighting_All,3,0)),"")</f>
        <v>0</v>
      </c>
      <c r="AJ313" s="264" t="str">
        <f t="shared" si="115"/>
        <v>NA</v>
      </c>
      <c r="AK313" s="265">
        <f>IFERROR(VLOOKUP(J313,SKU!E:L,7,),0)</f>
        <v>0</v>
      </c>
      <c r="AL313" s="92" t="str">
        <f>IFERROR(IF(J313="","",(VLOOKUP(AH313,Lookups!A:G,7,0)*H313)),"")</f>
        <v/>
      </c>
      <c r="AM313" s="92">
        <f t="shared" ca="1" si="129"/>
        <v>0</v>
      </c>
      <c r="AN313" s="92">
        <f t="shared" ca="1" si="130"/>
        <v>0</v>
      </c>
      <c r="AO313" s="92">
        <f>(1-EXACT(G313,M313))*IFERROR(IF('Project Summary'!$C$11="NH",VLOOKUP(M313,Lighting_All,6,0),VLOOKUP(M313,Lighting_All,4,0)),0)*(Q313&gt;0)*(1-EXACT(M313,Lookups!$A$62))*(1-EXACT(M313,Lookups!$A$63))</f>
        <v>0</v>
      </c>
      <c r="AP313" s="92">
        <f t="shared" si="116"/>
        <v>0</v>
      </c>
      <c r="AQ313" s="92" t="str">
        <f t="shared" ca="1" si="131"/>
        <v/>
      </c>
      <c r="AR313" s="92" t="str">
        <f ca="1">_xlfn.IFNA(VLOOKUP(AQ313,Recycling!$S$10:$T$35,2,0),"")</f>
        <v/>
      </c>
      <c r="AS313" s="266">
        <f t="shared" si="132"/>
        <v>0</v>
      </c>
      <c r="AT313" s="92">
        <f t="shared" si="133"/>
        <v>0</v>
      </c>
      <c r="AU313" s="92">
        <f>EXACT(G313,"None")*OR(EXACT(M313,Lookups!$A$62),EXACT(M313,Lookups!$A$63))</f>
        <v>0</v>
      </c>
      <c r="AV313" s="267">
        <f t="shared" si="134"/>
        <v>0</v>
      </c>
      <c r="AW313" s="267">
        <f>IFERROR(VLOOKUP(AH313,Lookups!A:B,2,0),0)</f>
        <v>0</v>
      </c>
      <c r="AX313" s="267">
        <f t="shared" si="135"/>
        <v>0</v>
      </c>
      <c r="AY313" s="92">
        <f t="shared" ca="1" si="136"/>
        <v>0</v>
      </c>
      <c r="AZ313" s="92">
        <f t="shared" si="117"/>
        <v>0</v>
      </c>
      <c r="BA313" s="92">
        <f t="shared" si="137"/>
        <v>0.504</v>
      </c>
      <c r="BB313" s="92">
        <f t="shared" si="138"/>
        <v>0.38900000000000001</v>
      </c>
      <c r="BC313" s="92">
        <v>0.13800000000000001</v>
      </c>
      <c r="BD313" s="92">
        <v>0.13400000000000001</v>
      </c>
      <c r="BE313" s="92">
        <f t="shared" si="118"/>
        <v>0</v>
      </c>
      <c r="BF313" s="92">
        <f t="shared" si="139"/>
        <v>0</v>
      </c>
    </row>
    <row r="314" spans="1:58" x14ac:dyDescent="0.35">
      <c r="A314" s="26"/>
      <c r="B314" s="76"/>
      <c r="C314" s="59"/>
      <c r="D314" s="475"/>
      <c r="E314" s="476"/>
      <c r="F314" s="237" t="str">
        <f ca="1">IFERROR(OFFSET(INDEX(INDIRECT(VLOOKUP($C314,Lighting_Type_Exist_lu,2,0)),MATCH(Lighting!$D314,INDIRECT(VLOOKUP($C314,Lighting_Type_Exist_lu,2,0)),0),1),0,2),"")</f>
        <v/>
      </c>
      <c r="G314" s="61" t="s">
        <v>84</v>
      </c>
      <c r="H314" s="74"/>
      <c r="I314" s="238" t="str">
        <f>IF(J314="","",VLOOKUP(J314,SKU!E:M,9,0))</f>
        <v/>
      </c>
      <c r="J314" s="64"/>
      <c r="K314" s="260" t="str">
        <f>IF(J314="","",VLOOKUP(J314,SKU!E:M,2,0))</f>
        <v/>
      </c>
      <c r="L314" s="239" t="str">
        <f>IF(J314="","",VLOOKUP(J314,SKU!E:M,6,0))</f>
        <v/>
      </c>
      <c r="M314" s="135" t="s">
        <v>84</v>
      </c>
      <c r="N314" s="28">
        <f t="shared" si="113"/>
        <v>0</v>
      </c>
      <c r="O314" s="20">
        <f t="shared" si="114"/>
        <v>0</v>
      </c>
      <c r="P314" s="71">
        <f t="shared" ca="1" si="119"/>
        <v>0</v>
      </c>
      <c r="Q314" s="71">
        <f>IFERROR((($H314*$L314*$N314)-($H314*$L314*$O314))/1000,0)*(1-EXACT(M314,Lookups!$A$62))*(1-EXACT(M314,Lookups!$A$63))</f>
        <v>0</v>
      </c>
      <c r="R314" s="71">
        <f t="shared" ca="1" si="120"/>
        <v>0</v>
      </c>
      <c r="S314" s="71">
        <f t="shared" ca="1" si="121"/>
        <v>0</v>
      </c>
      <c r="T314" s="71">
        <f t="shared" si="122"/>
        <v>0</v>
      </c>
      <c r="U314" s="356">
        <f t="shared" ca="1" si="123"/>
        <v>0</v>
      </c>
      <c r="V314" s="356">
        <f t="shared" ca="1" si="124"/>
        <v>0</v>
      </c>
      <c r="W314" s="356">
        <f t="shared" si="125"/>
        <v>0</v>
      </c>
      <c r="X314" s="356">
        <f t="shared" si="126"/>
        <v>0</v>
      </c>
      <c r="Y314" s="72">
        <f>IF(AV314&gt;0,"NEEDED",IFERROR(IF('Project Summary'!$C$11="NH",(VLOOKUP(AH314,Lighting_All,6,0)+AO314),(VLOOKUP(AH314,Lighting_All,4,0)+AO314)),0)*H314)</f>
        <v>0</v>
      </c>
      <c r="Z314" s="261" t="str">
        <f t="shared" ca="1" si="127"/>
        <v/>
      </c>
      <c r="AA314" s="73">
        <f t="shared" ca="1" si="112"/>
        <v>0</v>
      </c>
      <c r="AC314" s="28" t="str">
        <f ca="1">IFERROR(OFFSET(INDEX(INDIRECT(VLOOKUP($C314,Lighting_Type_Exist_lu,2,0)),MATCH(Lighting!$D314,INDIRECT(VLOOKUP($C314,Lighting_Type_Exist_lu,2,0)),0),1),0,1),"")</f>
        <v/>
      </c>
      <c r="AD314" s="7" t="str">
        <f ca="1">IFERROR(OFFSET(INDEX(INDIRECT(VLOOKUP($C314,Lighting_Type_Exist_lu,2,0)),MATCH(Lighting!$D314,INDIRECT(VLOOKUP($C314,Lighting_Type_Exist_lu,2,0)),0),1),0,3),"")</f>
        <v/>
      </c>
      <c r="AE314" s="40" t="str">
        <f ca="1">IFERROR(OFFSET(INDEX(INDIRECT(VLOOKUP($C314,Lighting_Type_Exist_lu,2,0)),MATCH(Lighting!$D314,INDIRECT(VLOOKUP($C314,Lighting_Type_Exist_lu,2,0)),0),1),0,4),"")</f>
        <v/>
      </c>
      <c r="AF314" s="262">
        <f t="shared" ca="1" si="128"/>
        <v>0</v>
      </c>
      <c r="AH314" s="263" t="str">
        <f>IF(J314="","",VLOOKUP(J314,SKU!E:M,3,0))</f>
        <v/>
      </c>
      <c r="AI314" s="263">
        <f>_xlfn.IFNA(IF('Project Summary'!$C$11="NH",VLOOKUP(AH314,Lighting_All,5,0),VLOOKUP(AH314,Lighting_All,3,0)),"")</f>
        <v>0</v>
      </c>
      <c r="AJ314" s="264" t="str">
        <f t="shared" si="115"/>
        <v>NA</v>
      </c>
      <c r="AK314" s="265">
        <f>IFERROR(VLOOKUP(J314,SKU!E:L,7,),0)</f>
        <v>0</v>
      </c>
      <c r="AL314" s="92" t="str">
        <f>IFERROR(IF(J314="","",(VLOOKUP(AH314,Lookups!A:G,7,0)*H314)),"")</f>
        <v/>
      </c>
      <c r="AM314" s="92">
        <f t="shared" ca="1" si="129"/>
        <v>0</v>
      </c>
      <c r="AN314" s="92">
        <f t="shared" ca="1" si="130"/>
        <v>0</v>
      </c>
      <c r="AO314" s="92">
        <f>(1-EXACT(G314,M314))*IFERROR(IF('Project Summary'!$C$11="NH",VLOOKUP(M314,Lighting_All,6,0),VLOOKUP(M314,Lighting_All,4,0)),0)*(Q314&gt;0)*(1-EXACT(M314,Lookups!$A$62))*(1-EXACT(M314,Lookups!$A$63))</f>
        <v>0</v>
      </c>
      <c r="AP314" s="92">
        <f t="shared" si="116"/>
        <v>0</v>
      </c>
      <c r="AQ314" s="92" t="str">
        <f t="shared" ca="1" si="131"/>
        <v/>
      </c>
      <c r="AR314" s="92" t="str">
        <f ca="1">_xlfn.IFNA(VLOOKUP(AQ314,Recycling!$S$10:$T$35,2,0),"")</f>
        <v/>
      </c>
      <c r="AS314" s="266">
        <f t="shared" si="132"/>
        <v>0</v>
      </c>
      <c r="AT314" s="92">
        <f t="shared" si="133"/>
        <v>0</v>
      </c>
      <c r="AU314" s="92">
        <f>EXACT(G314,"None")*OR(EXACT(M314,Lookups!$A$62),EXACT(M314,Lookups!$A$63))</f>
        <v>0</v>
      </c>
      <c r="AV314" s="267">
        <f t="shared" si="134"/>
        <v>0</v>
      </c>
      <c r="AW314" s="267">
        <f>IFERROR(VLOOKUP(AH314,Lookups!A:B,2,0),0)</f>
        <v>0</v>
      </c>
      <c r="AX314" s="267">
        <f t="shared" si="135"/>
        <v>0</v>
      </c>
      <c r="AY314" s="92">
        <f t="shared" ca="1" si="136"/>
        <v>0</v>
      </c>
      <c r="AZ314" s="92">
        <f t="shared" si="117"/>
        <v>0</v>
      </c>
      <c r="BA314" s="92">
        <f t="shared" si="137"/>
        <v>0.504</v>
      </c>
      <c r="BB314" s="92">
        <f t="shared" si="138"/>
        <v>0.38900000000000001</v>
      </c>
      <c r="BC314" s="92">
        <v>0.13800000000000001</v>
      </c>
      <c r="BD314" s="92">
        <v>0.13400000000000001</v>
      </c>
      <c r="BE314" s="92">
        <f t="shared" si="118"/>
        <v>0</v>
      </c>
      <c r="BF314" s="92">
        <f t="shared" si="139"/>
        <v>0</v>
      </c>
    </row>
    <row r="315" spans="1:58" x14ac:dyDescent="0.35">
      <c r="A315" s="26"/>
      <c r="B315" s="76"/>
      <c r="C315" s="59"/>
      <c r="D315" s="475"/>
      <c r="E315" s="476"/>
      <c r="F315" s="237" t="str">
        <f ca="1">IFERROR(OFFSET(INDEX(INDIRECT(VLOOKUP($C315,Lighting_Type_Exist_lu,2,0)),MATCH(Lighting!$D315,INDIRECT(VLOOKUP($C315,Lighting_Type_Exist_lu,2,0)),0),1),0,2),"")</f>
        <v/>
      </c>
      <c r="G315" s="61" t="s">
        <v>84</v>
      </c>
      <c r="H315" s="74"/>
      <c r="I315" s="238" t="str">
        <f>IF(J315="","",VLOOKUP(J315,SKU!E:M,9,0))</f>
        <v/>
      </c>
      <c r="J315" s="64"/>
      <c r="K315" s="260" t="str">
        <f>IF(J315="","",VLOOKUP(J315,SKU!E:M,2,0))</f>
        <v/>
      </c>
      <c r="L315" s="239" t="str">
        <f>IF(J315="","",VLOOKUP(J315,SKU!E:M,6,0))</f>
        <v/>
      </c>
      <c r="M315" s="135" t="s">
        <v>84</v>
      </c>
      <c r="N315" s="28">
        <f t="shared" si="113"/>
        <v>0</v>
      </c>
      <c r="O315" s="20">
        <f t="shared" si="114"/>
        <v>0</v>
      </c>
      <c r="P315" s="71">
        <f t="shared" ca="1" si="119"/>
        <v>0</v>
      </c>
      <c r="Q315" s="71">
        <f>IFERROR((($H315*$L315*$N315)-($H315*$L315*$O315))/1000,0)*(1-EXACT(M315,Lookups!$A$62))*(1-EXACT(M315,Lookups!$A$63))</f>
        <v>0</v>
      </c>
      <c r="R315" s="71">
        <f t="shared" ca="1" si="120"/>
        <v>0</v>
      </c>
      <c r="S315" s="71">
        <f t="shared" ca="1" si="121"/>
        <v>0</v>
      </c>
      <c r="T315" s="71">
        <f t="shared" si="122"/>
        <v>0</v>
      </c>
      <c r="U315" s="356">
        <f t="shared" ca="1" si="123"/>
        <v>0</v>
      </c>
      <c r="V315" s="356">
        <f t="shared" ca="1" si="124"/>
        <v>0</v>
      </c>
      <c r="W315" s="356">
        <f t="shared" si="125"/>
        <v>0</v>
      </c>
      <c r="X315" s="356">
        <f t="shared" si="126"/>
        <v>0</v>
      </c>
      <c r="Y315" s="72">
        <f>IF(AV315&gt;0,"NEEDED",IFERROR(IF('Project Summary'!$C$11="NH",(VLOOKUP(AH315,Lighting_All,6,0)+AO315),(VLOOKUP(AH315,Lighting_All,4,0)+AO315)),0)*H315)</f>
        <v>0</v>
      </c>
      <c r="Z315" s="261" t="str">
        <f t="shared" ca="1" si="127"/>
        <v/>
      </c>
      <c r="AA315" s="73">
        <f t="shared" ca="1" si="112"/>
        <v>0</v>
      </c>
      <c r="AC315" s="28" t="str">
        <f ca="1">IFERROR(OFFSET(INDEX(INDIRECT(VLOOKUP($C315,Lighting_Type_Exist_lu,2,0)),MATCH(Lighting!$D315,INDIRECT(VLOOKUP($C315,Lighting_Type_Exist_lu,2,0)),0),1),0,1),"")</f>
        <v/>
      </c>
      <c r="AD315" s="7" t="str">
        <f ca="1">IFERROR(OFFSET(INDEX(INDIRECT(VLOOKUP($C315,Lighting_Type_Exist_lu,2,0)),MATCH(Lighting!$D315,INDIRECT(VLOOKUP($C315,Lighting_Type_Exist_lu,2,0)),0),1),0,3),"")</f>
        <v/>
      </c>
      <c r="AE315" s="40" t="str">
        <f ca="1">IFERROR(OFFSET(INDEX(INDIRECT(VLOOKUP($C315,Lighting_Type_Exist_lu,2,0)),MATCH(Lighting!$D315,INDIRECT(VLOOKUP($C315,Lighting_Type_Exist_lu,2,0)),0),1),0,4),"")</f>
        <v/>
      </c>
      <c r="AF315" s="262">
        <f t="shared" ca="1" si="128"/>
        <v>0</v>
      </c>
      <c r="AH315" s="263" t="str">
        <f>IF(J315="","",VLOOKUP(J315,SKU!E:M,3,0))</f>
        <v/>
      </c>
      <c r="AI315" s="263">
        <f>_xlfn.IFNA(IF('Project Summary'!$C$11="NH",VLOOKUP(AH315,Lighting_All,5,0),VLOOKUP(AH315,Lighting_All,3,0)),"")</f>
        <v>0</v>
      </c>
      <c r="AJ315" s="264" t="str">
        <f t="shared" si="115"/>
        <v>NA</v>
      </c>
      <c r="AK315" s="265">
        <f>IFERROR(VLOOKUP(J315,SKU!E:L,7,),0)</f>
        <v>0</v>
      </c>
      <c r="AL315" s="92" t="str">
        <f>IFERROR(IF(J315="","",(VLOOKUP(AH315,Lookups!A:G,7,0)*H315)),"")</f>
        <v/>
      </c>
      <c r="AM315" s="92">
        <f t="shared" ca="1" si="129"/>
        <v>0</v>
      </c>
      <c r="AN315" s="92">
        <f t="shared" ca="1" si="130"/>
        <v>0</v>
      </c>
      <c r="AO315" s="92">
        <f>(1-EXACT(G315,M315))*IFERROR(IF('Project Summary'!$C$11="NH",VLOOKUP(M315,Lighting_All,6,0),VLOOKUP(M315,Lighting_All,4,0)),0)*(Q315&gt;0)*(1-EXACT(M315,Lookups!$A$62))*(1-EXACT(M315,Lookups!$A$63))</f>
        <v>0</v>
      </c>
      <c r="AP315" s="92">
        <f t="shared" si="116"/>
        <v>0</v>
      </c>
      <c r="AQ315" s="92" t="str">
        <f t="shared" ca="1" si="131"/>
        <v/>
      </c>
      <c r="AR315" s="92" t="str">
        <f ca="1">_xlfn.IFNA(VLOOKUP(AQ315,Recycling!$S$10:$T$35,2,0),"")</f>
        <v/>
      </c>
      <c r="AS315" s="266">
        <f t="shared" si="132"/>
        <v>0</v>
      </c>
      <c r="AT315" s="92">
        <f t="shared" si="133"/>
        <v>0</v>
      </c>
      <c r="AU315" s="92">
        <f>EXACT(G315,"None")*OR(EXACT(M315,Lookups!$A$62),EXACT(M315,Lookups!$A$63))</f>
        <v>0</v>
      </c>
      <c r="AV315" s="267">
        <f t="shared" si="134"/>
        <v>0</v>
      </c>
      <c r="AW315" s="267">
        <f>IFERROR(VLOOKUP(AH315,Lookups!A:B,2,0),0)</f>
        <v>0</v>
      </c>
      <c r="AX315" s="267">
        <f t="shared" si="135"/>
        <v>0</v>
      </c>
      <c r="AY315" s="92">
        <f t="shared" ca="1" si="136"/>
        <v>0</v>
      </c>
      <c r="AZ315" s="92">
        <f t="shared" si="117"/>
        <v>0</v>
      </c>
      <c r="BA315" s="92">
        <f t="shared" si="137"/>
        <v>0.504</v>
      </c>
      <c r="BB315" s="92">
        <f t="shared" si="138"/>
        <v>0.38900000000000001</v>
      </c>
      <c r="BC315" s="92">
        <v>0.13800000000000001</v>
      </c>
      <c r="BD315" s="92">
        <v>0.13400000000000001</v>
      </c>
      <c r="BE315" s="92">
        <f t="shared" si="118"/>
        <v>0</v>
      </c>
      <c r="BF315" s="92">
        <f t="shared" si="139"/>
        <v>0</v>
      </c>
    </row>
    <row r="316" spans="1:58" x14ac:dyDescent="0.35">
      <c r="A316" s="26"/>
      <c r="B316" s="76"/>
      <c r="C316" s="59"/>
      <c r="D316" s="475"/>
      <c r="E316" s="476"/>
      <c r="F316" s="237" t="str">
        <f ca="1">IFERROR(OFFSET(INDEX(INDIRECT(VLOOKUP($C316,Lighting_Type_Exist_lu,2,0)),MATCH(Lighting!$D316,INDIRECT(VLOOKUP($C316,Lighting_Type_Exist_lu,2,0)),0),1),0,2),"")</f>
        <v/>
      </c>
      <c r="G316" s="61" t="s">
        <v>84</v>
      </c>
      <c r="H316" s="74"/>
      <c r="I316" s="238" t="str">
        <f>IF(J316="","",VLOOKUP(J316,SKU!E:M,9,0))</f>
        <v/>
      </c>
      <c r="J316" s="64"/>
      <c r="K316" s="260" t="str">
        <f>IF(J316="","",VLOOKUP(J316,SKU!E:M,2,0))</f>
        <v/>
      </c>
      <c r="L316" s="239" t="str">
        <f>IF(J316="","",VLOOKUP(J316,SKU!E:M,6,0))</f>
        <v/>
      </c>
      <c r="M316" s="135" t="s">
        <v>84</v>
      </c>
      <c r="N316" s="28">
        <f t="shared" si="113"/>
        <v>0</v>
      </c>
      <c r="O316" s="20">
        <f t="shared" si="114"/>
        <v>0</v>
      </c>
      <c r="P316" s="71">
        <f t="shared" ca="1" si="119"/>
        <v>0</v>
      </c>
      <c r="Q316" s="71">
        <f>IFERROR((($H316*$L316*$N316)-($H316*$L316*$O316))/1000,0)*(1-EXACT(M316,Lookups!$A$62))*(1-EXACT(M316,Lookups!$A$63))</f>
        <v>0</v>
      </c>
      <c r="R316" s="71">
        <f t="shared" ca="1" si="120"/>
        <v>0</v>
      </c>
      <c r="S316" s="71">
        <f t="shared" ca="1" si="121"/>
        <v>0</v>
      </c>
      <c r="T316" s="71">
        <f t="shared" si="122"/>
        <v>0</v>
      </c>
      <c r="U316" s="356">
        <f t="shared" ca="1" si="123"/>
        <v>0</v>
      </c>
      <c r="V316" s="356">
        <f t="shared" ca="1" si="124"/>
        <v>0</v>
      </c>
      <c r="W316" s="356">
        <f t="shared" si="125"/>
        <v>0</v>
      </c>
      <c r="X316" s="356">
        <f t="shared" si="126"/>
        <v>0</v>
      </c>
      <c r="Y316" s="72">
        <f>IF(AV316&gt;0,"NEEDED",IFERROR(IF('Project Summary'!$C$11="NH",(VLOOKUP(AH316,Lighting_All,6,0)+AO316),(VLOOKUP(AH316,Lighting_All,4,0)+AO316)),0)*H316)</f>
        <v>0</v>
      </c>
      <c r="Z316" s="261" t="str">
        <f t="shared" ca="1" si="127"/>
        <v/>
      </c>
      <c r="AA316" s="73">
        <f t="shared" ca="1" si="112"/>
        <v>0</v>
      </c>
      <c r="AC316" s="28" t="str">
        <f ca="1">IFERROR(OFFSET(INDEX(INDIRECT(VLOOKUP($C316,Lighting_Type_Exist_lu,2,0)),MATCH(Lighting!$D316,INDIRECT(VLOOKUP($C316,Lighting_Type_Exist_lu,2,0)),0),1),0,1),"")</f>
        <v/>
      </c>
      <c r="AD316" s="7" t="str">
        <f ca="1">IFERROR(OFFSET(INDEX(INDIRECT(VLOOKUP($C316,Lighting_Type_Exist_lu,2,0)),MATCH(Lighting!$D316,INDIRECT(VLOOKUP($C316,Lighting_Type_Exist_lu,2,0)),0),1),0,3),"")</f>
        <v/>
      </c>
      <c r="AE316" s="40" t="str">
        <f ca="1">IFERROR(OFFSET(INDEX(INDIRECT(VLOOKUP($C316,Lighting_Type_Exist_lu,2,0)),MATCH(Lighting!$D316,INDIRECT(VLOOKUP($C316,Lighting_Type_Exist_lu,2,0)),0),1),0,4),"")</f>
        <v/>
      </c>
      <c r="AF316" s="262">
        <f t="shared" ca="1" si="128"/>
        <v>0</v>
      </c>
      <c r="AH316" s="263" t="str">
        <f>IF(J316="","",VLOOKUP(J316,SKU!E:M,3,0))</f>
        <v/>
      </c>
      <c r="AI316" s="263">
        <f>_xlfn.IFNA(IF('Project Summary'!$C$11="NH",VLOOKUP(AH316,Lighting_All,5,0),VLOOKUP(AH316,Lighting_All,3,0)),"")</f>
        <v>0</v>
      </c>
      <c r="AJ316" s="264" t="str">
        <f t="shared" si="115"/>
        <v>NA</v>
      </c>
      <c r="AK316" s="265">
        <f>IFERROR(VLOOKUP(J316,SKU!E:L,7,),0)</f>
        <v>0</v>
      </c>
      <c r="AL316" s="92" t="str">
        <f>IFERROR(IF(J316="","",(VLOOKUP(AH316,Lookups!A:G,7,0)*H316)),"")</f>
        <v/>
      </c>
      <c r="AM316" s="92">
        <f t="shared" ca="1" si="129"/>
        <v>0</v>
      </c>
      <c r="AN316" s="92">
        <f t="shared" ca="1" si="130"/>
        <v>0</v>
      </c>
      <c r="AO316" s="92">
        <f>(1-EXACT(G316,M316))*IFERROR(IF('Project Summary'!$C$11="NH",VLOOKUP(M316,Lighting_All,6,0),VLOOKUP(M316,Lighting_All,4,0)),0)*(Q316&gt;0)*(1-EXACT(M316,Lookups!$A$62))*(1-EXACT(M316,Lookups!$A$63))</f>
        <v>0</v>
      </c>
      <c r="AP316" s="92">
        <f t="shared" si="116"/>
        <v>0</v>
      </c>
      <c r="AQ316" s="92" t="str">
        <f t="shared" ca="1" si="131"/>
        <v/>
      </c>
      <c r="AR316" s="92" t="str">
        <f ca="1">_xlfn.IFNA(VLOOKUP(AQ316,Recycling!$S$10:$T$35,2,0),"")</f>
        <v/>
      </c>
      <c r="AS316" s="266">
        <f t="shared" si="132"/>
        <v>0</v>
      </c>
      <c r="AT316" s="92">
        <f t="shared" si="133"/>
        <v>0</v>
      </c>
      <c r="AU316" s="92">
        <f>EXACT(G316,"None")*OR(EXACT(M316,Lookups!$A$62),EXACT(M316,Lookups!$A$63))</f>
        <v>0</v>
      </c>
      <c r="AV316" s="267">
        <f t="shared" si="134"/>
        <v>0</v>
      </c>
      <c r="AW316" s="267">
        <f>IFERROR(VLOOKUP(AH316,Lookups!A:B,2,0),0)</f>
        <v>0</v>
      </c>
      <c r="AX316" s="267">
        <f t="shared" si="135"/>
        <v>0</v>
      </c>
      <c r="AY316" s="92">
        <f t="shared" ca="1" si="136"/>
        <v>0</v>
      </c>
      <c r="AZ316" s="92">
        <f t="shared" si="117"/>
        <v>0</v>
      </c>
      <c r="BA316" s="92">
        <f t="shared" si="137"/>
        <v>0.504</v>
      </c>
      <c r="BB316" s="92">
        <f t="shared" si="138"/>
        <v>0.38900000000000001</v>
      </c>
      <c r="BC316" s="92">
        <v>0.13800000000000001</v>
      </c>
      <c r="BD316" s="92">
        <v>0.13400000000000001</v>
      </c>
      <c r="BE316" s="92">
        <f t="shared" si="118"/>
        <v>0</v>
      </c>
      <c r="BF316" s="92">
        <f t="shared" si="139"/>
        <v>0</v>
      </c>
    </row>
    <row r="317" spans="1:58" x14ac:dyDescent="0.35">
      <c r="A317" s="26"/>
      <c r="B317" s="76"/>
      <c r="C317" s="59"/>
      <c r="D317" s="475"/>
      <c r="E317" s="476"/>
      <c r="F317" s="237" t="str">
        <f ca="1">IFERROR(OFFSET(INDEX(INDIRECT(VLOOKUP($C317,Lighting_Type_Exist_lu,2,0)),MATCH(Lighting!$D317,INDIRECT(VLOOKUP($C317,Lighting_Type_Exist_lu,2,0)),0),1),0,2),"")</f>
        <v/>
      </c>
      <c r="G317" s="61" t="s">
        <v>84</v>
      </c>
      <c r="H317" s="74"/>
      <c r="I317" s="238" t="str">
        <f>IF(J317="","",VLOOKUP(J317,SKU!E:M,9,0))</f>
        <v/>
      </c>
      <c r="J317" s="64"/>
      <c r="K317" s="260" t="str">
        <f>IF(J317="","",VLOOKUP(J317,SKU!E:M,2,0))</f>
        <v/>
      </c>
      <c r="L317" s="239" t="str">
        <f>IF(J317="","",VLOOKUP(J317,SKU!E:M,6,0))</f>
        <v/>
      </c>
      <c r="M317" s="135" t="s">
        <v>84</v>
      </c>
      <c r="N317" s="28">
        <f t="shared" si="113"/>
        <v>0</v>
      </c>
      <c r="O317" s="20">
        <f t="shared" si="114"/>
        <v>0</v>
      </c>
      <c r="P317" s="71">
        <f t="shared" ca="1" si="119"/>
        <v>0</v>
      </c>
      <c r="Q317" s="71">
        <f>IFERROR((($H317*$L317*$N317)-($H317*$L317*$O317))/1000,0)*(1-EXACT(M317,Lookups!$A$62))*(1-EXACT(M317,Lookups!$A$63))</f>
        <v>0</v>
      </c>
      <c r="R317" s="71">
        <f t="shared" ca="1" si="120"/>
        <v>0</v>
      </c>
      <c r="S317" s="71">
        <f t="shared" ca="1" si="121"/>
        <v>0</v>
      </c>
      <c r="T317" s="71">
        <f t="shared" si="122"/>
        <v>0</v>
      </c>
      <c r="U317" s="356">
        <f t="shared" ca="1" si="123"/>
        <v>0</v>
      </c>
      <c r="V317" s="356">
        <f t="shared" ca="1" si="124"/>
        <v>0</v>
      </c>
      <c r="W317" s="356">
        <f t="shared" si="125"/>
        <v>0</v>
      </c>
      <c r="X317" s="356">
        <f t="shared" si="126"/>
        <v>0</v>
      </c>
      <c r="Y317" s="72">
        <f>IF(AV317&gt;0,"NEEDED",IFERROR(IF('Project Summary'!$C$11="NH",(VLOOKUP(AH317,Lighting_All,6,0)+AO317),(VLOOKUP(AH317,Lighting_All,4,0)+AO317)),0)*H317)</f>
        <v>0</v>
      </c>
      <c r="Z317" s="261" t="str">
        <f t="shared" ca="1" si="127"/>
        <v/>
      </c>
      <c r="AA317" s="73">
        <f t="shared" ca="1" si="112"/>
        <v>0</v>
      </c>
      <c r="AC317" s="28" t="str">
        <f ca="1">IFERROR(OFFSET(INDEX(INDIRECT(VLOOKUP($C317,Lighting_Type_Exist_lu,2,0)),MATCH(Lighting!$D317,INDIRECT(VLOOKUP($C317,Lighting_Type_Exist_lu,2,0)),0),1),0,1),"")</f>
        <v/>
      </c>
      <c r="AD317" s="7" t="str">
        <f ca="1">IFERROR(OFFSET(INDEX(INDIRECT(VLOOKUP($C317,Lighting_Type_Exist_lu,2,0)),MATCH(Lighting!$D317,INDIRECT(VLOOKUP($C317,Lighting_Type_Exist_lu,2,0)),0),1),0,3),"")</f>
        <v/>
      </c>
      <c r="AE317" s="40" t="str">
        <f ca="1">IFERROR(OFFSET(INDEX(INDIRECT(VLOOKUP($C317,Lighting_Type_Exist_lu,2,0)),MATCH(Lighting!$D317,INDIRECT(VLOOKUP($C317,Lighting_Type_Exist_lu,2,0)),0),1),0,4),"")</f>
        <v/>
      </c>
      <c r="AF317" s="262">
        <f t="shared" ca="1" si="128"/>
        <v>0</v>
      </c>
      <c r="AH317" s="263" t="str">
        <f>IF(J317="","",VLOOKUP(J317,SKU!E:M,3,0))</f>
        <v/>
      </c>
      <c r="AI317" s="263">
        <f>_xlfn.IFNA(IF('Project Summary'!$C$11="NH",VLOOKUP(AH317,Lighting_All,5,0),VLOOKUP(AH317,Lighting_All,3,0)),"")</f>
        <v>0</v>
      </c>
      <c r="AJ317" s="264" t="str">
        <f t="shared" si="115"/>
        <v>NA</v>
      </c>
      <c r="AK317" s="265">
        <f>IFERROR(VLOOKUP(J317,SKU!E:L,7,),0)</f>
        <v>0</v>
      </c>
      <c r="AL317" s="92" t="str">
        <f>IFERROR(IF(J317="","",(VLOOKUP(AH317,Lookups!A:G,7,0)*H317)),"")</f>
        <v/>
      </c>
      <c r="AM317" s="92">
        <f t="shared" ca="1" si="129"/>
        <v>0</v>
      </c>
      <c r="AN317" s="92">
        <f t="shared" ca="1" si="130"/>
        <v>0</v>
      </c>
      <c r="AO317" s="92">
        <f>(1-EXACT(G317,M317))*IFERROR(IF('Project Summary'!$C$11="NH",VLOOKUP(M317,Lighting_All,6,0),VLOOKUP(M317,Lighting_All,4,0)),0)*(Q317&gt;0)*(1-EXACT(M317,Lookups!$A$62))*(1-EXACT(M317,Lookups!$A$63))</f>
        <v>0</v>
      </c>
      <c r="AP317" s="92">
        <f t="shared" si="116"/>
        <v>0</v>
      </c>
      <c r="AQ317" s="92" t="str">
        <f t="shared" ca="1" si="131"/>
        <v/>
      </c>
      <c r="AR317" s="92" t="str">
        <f ca="1">_xlfn.IFNA(VLOOKUP(AQ317,Recycling!$S$10:$T$35,2,0),"")</f>
        <v/>
      </c>
      <c r="AS317" s="266">
        <f t="shared" si="132"/>
        <v>0</v>
      </c>
      <c r="AT317" s="92">
        <f t="shared" si="133"/>
        <v>0</v>
      </c>
      <c r="AU317" s="92">
        <f>EXACT(G317,"None")*OR(EXACT(M317,Lookups!$A$62),EXACT(M317,Lookups!$A$63))</f>
        <v>0</v>
      </c>
      <c r="AV317" s="267">
        <f t="shared" si="134"/>
        <v>0</v>
      </c>
      <c r="AW317" s="267">
        <f>IFERROR(VLOOKUP(AH317,Lookups!A:B,2,0),0)</f>
        <v>0</v>
      </c>
      <c r="AX317" s="267">
        <f t="shared" si="135"/>
        <v>0</v>
      </c>
      <c r="AY317" s="92">
        <f t="shared" ca="1" si="136"/>
        <v>0</v>
      </c>
      <c r="AZ317" s="92">
        <f t="shared" si="117"/>
        <v>0</v>
      </c>
      <c r="BA317" s="92">
        <f t="shared" si="137"/>
        <v>0.504</v>
      </c>
      <c r="BB317" s="92">
        <f t="shared" si="138"/>
        <v>0.38900000000000001</v>
      </c>
      <c r="BC317" s="92">
        <v>0.13800000000000001</v>
      </c>
      <c r="BD317" s="92">
        <v>0.13400000000000001</v>
      </c>
      <c r="BE317" s="92">
        <f t="shared" si="118"/>
        <v>0</v>
      </c>
      <c r="BF317" s="92">
        <f t="shared" si="139"/>
        <v>0</v>
      </c>
    </row>
    <row r="318" spans="1:58" x14ac:dyDescent="0.35">
      <c r="A318" s="26"/>
      <c r="B318" s="76"/>
      <c r="C318" s="59"/>
      <c r="D318" s="475"/>
      <c r="E318" s="476"/>
      <c r="F318" s="237" t="str">
        <f ca="1">IFERROR(OFFSET(INDEX(INDIRECT(VLOOKUP($C318,Lighting_Type_Exist_lu,2,0)),MATCH(Lighting!$D318,INDIRECT(VLOOKUP($C318,Lighting_Type_Exist_lu,2,0)),0),1),0,2),"")</f>
        <v/>
      </c>
      <c r="G318" s="61" t="s">
        <v>84</v>
      </c>
      <c r="H318" s="74"/>
      <c r="I318" s="238" t="str">
        <f>IF(J318="","",VLOOKUP(J318,SKU!E:M,9,0))</f>
        <v/>
      </c>
      <c r="J318" s="64"/>
      <c r="K318" s="260" t="str">
        <f>IF(J318="","",VLOOKUP(J318,SKU!E:M,2,0))</f>
        <v/>
      </c>
      <c r="L318" s="239" t="str">
        <f>IF(J318="","",VLOOKUP(J318,SKU!E:M,6,0))</f>
        <v/>
      </c>
      <c r="M318" s="135" t="s">
        <v>84</v>
      </c>
      <c r="N318" s="28">
        <f t="shared" si="113"/>
        <v>0</v>
      </c>
      <c r="O318" s="20">
        <f t="shared" si="114"/>
        <v>0</v>
      </c>
      <c r="P318" s="71">
        <f t="shared" ca="1" si="119"/>
        <v>0</v>
      </c>
      <c r="Q318" s="71">
        <f>IFERROR((($H318*$L318*$N318)-($H318*$L318*$O318))/1000,0)*(1-EXACT(M318,Lookups!$A$62))*(1-EXACT(M318,Lookups!$A$63))</f>
        <v>0</v>
      </c>
      <c r="R318" s="71">
        <f t="shared" ca="1" si="120"/>
        <v>0</v>
      </c>
      <c r="S318" s="71">
        <f t="shared" ca="1" si="121"/>
        <v>0</v>
      </c>
      <c r="T318" s="71">
        <f t="shared" si="122"/>
        <v>0</v>
      </c>
      <c r="U318" s="356">
        <f t="shared" ca="1" si="123"/>
        <v>0</v>
      </c>
      <c r="V318" s="356">
        <f t="shared" ca="1" si="124"/>
        <v>0</v>
      </c>
      <c r="W318" s="356">
        <f t="shared" si="125"/>
        <v>0</v>
      </c>
      <c r="X318" s="356">
        <f t="shared" si="126"/>
        <v>0</v>
      </c>
      <c r="Y318" s="72">
        <f>IF(AV318&gt;0,"NEEDED",IFERROR(IF('Project Summary'!$C$11="NH",(VLOOKUP(AH318,Lighting_All,6,0)+AO318),(VLOOKUP(AH318,Lighting_All,4,0)+AO318)),0)*H318)</f>
        <v>0</v>
      </c>
      <c r="Z318" s="261" t="str">
        <f t="shared" ca="1" si="127"/>
        <v/>
      </c>
      <c r="AA318" s="73">
        <f t="shared" ca="1" si="112"/>
        <v>0</v>
      </c>
      <c r="AC318" s="28" t="str">
        <f ca="1">IFERROR(OFFSET(INDEX(INDIRECT(VLOOKUP($C318,Lighting_Type_Exist_lu,2,0)),MATCH(Lighting!$D318,INDIRECT(VLOOKUP($C318,Lighting_Type_Exist_lu,2,0)),0),1),0,1),"")</f>
        <v/>
      </c>
      <c r="AD318" s="7" t="str">
        <f ca="1">IFERROR(OFFSET(INDEX(INDIRECT(VLOOKUP($C318,Lighting_Type_Exist_lu,2,0)),MATCH(Lighting!$D318,INDIRECT(VLOOKUP($C318,Lighting_Type_Exist_lu,2,0)),0),1),0,3),"")</f>
        <v/>
      </c>
      <c r="AE318" s="40" t="str">
        <f ca="1">IFERROR(OFFSET(INDEX(INDIRECT(VLOOKUP($C318,Lighting_Type_Exist_lu,2,0)),MATCH(Lighting!$D318,INDIRECT(VLOOKUP($C318,Lighting_Type_Exist_lu,2,0)),0),1),0,4),"")</f>
        <v/>
      </c>
      <c r="AF318" s="262">
        <f t="shared" ca="1" si="128"/>
        <v>0</v>
      </c>
      <c r="AH318" s="263" t="str">
        <f>IF(J318="","",VLOOKUP(J318,SKU!E:M,3,0))</f>
        <v/>
      </c>
      <c r="AI318" s="263">
        <f>_xlfn.IFNA(IF('Project Summary'!$C$11="NH",VLOOKUP(AH318,Lighting_All,5,0),VLOOKUP(AH318,Lighting_All,3,0)),"")</f>
        <v>0</v>
      </c>
      <c r="AJ318" s="264" t="str">
        <f t="shared" si="115"/>
        <v>NA</v>
      </c>
      <c r="AK318" s="265">
        <f>IFERROR(VLOOKUP(J318,SKU!E:L,7,),0)</f>
        <v>0</v>
      </c>
      <c r="AL318" s="92" t="str">
        <f>IFERROR(IF(J318="","",(VLOOKUP(AH318,Lookups!A:G,7,0)*H318)),"")</f>
        <v/>
      </c>
      <c r="AM318" s="92">
        <f t="shared" ca="1" si="129"/>
        <v>0</v>
      </c>
      <c r="AN318" s="92">
        <f t="shared" ca="1" si="130"/>
        <v>0</v>
      </c>
      <c r="AO318" s="92">
        <f>(1-EXACT(G318,M318))*IFERROR(IF('Project Summary'!$C$11="NH",VLOOKUP(M318,Lighting_All,6,0),VLOOKUP(M318,Lighting_All,4,0)),0)*(Q318&gt;0)*(1-EXACT(M318,Lookups!$A$62))*(1-EXACT(M318,Lookups!$A$63))</f>
        <v>0</v>
      </c>
      <c r="AP318" s="92">
        <f t="shared" si="116"/>
        <v>0</v>
      </c>
      <c r="AQ318" s="92" t="str">
        <f t="shared" ca="1" si="131"/>
        <v/>
      </c>
      <c r="AR318" s="92" t="str">
        <f ca="1">_xlfn.IFNA(VLOOKUP(AQ318,Recycling!$S$10:$T$35,2,0),"")</f>
        <v/>
      </c>
      <c r="AS318" s="266">
        <f t="shared" si="132"/>
        <v>0</v>
      </c>
      <c r="AT318" s="92">
        <f t="shared" si="133"/>
        <v>0</v>
      </c>
      <c r="AU318" s="92">
        <f>EXACT(G318,"None")*OR(EXACT(M318,Lookups!$A$62),EXACT(M318,Lookups!$A$63))</f>
        <v>0</v>
      </c>
      <c r="AV318" s="267">
        <f t="shared" si="134"/>
        <v>0</v>
      </c>
      <c r="AW318" s="267">
        <f>IFERROR(VLOOKUP(AH318,Lookups!A:B,2,0),0)</f>
        <v>0</v>
      </c>
      <c r="AX318" s="267">
        <f t="shared" si="135"/>
        <v>0</v>
      </c>
      <c r="AY318" s="92">
        <f t="shared" ca="1" si="136"/>
        <v>0</v>
      </c>
      <c r="AZ318" s="92">
        <f t="shared" si="117"/>
        <v>0</v>
      </c>
      <c r="BA318" s="92">
        <f t="shared" si="137"/>
        <v>0.504</v>
      </c>
      <c r="BB318" s="92">
        <f t="shared" si="138"/>
        <v>0.38900000000000001</v>
      </c>
      <c r="BC318" s="92">
        <v>0.13800000000000001</v>
      </c>
      <c r="BD318" s="92">
        <v>0.13400000000000001</v>
      </c>
      <c r="BE318" s="92">
        <f t="shared" si="118"/>
        <v>0</v>
      </c>
      <c r="BF318" s="92">
        <f t="shared" si="139"/>
        <v>0</v>
      </c>
    </row>
    <row r="319" spans="1:58" x14ac:dyDescent="0.35">
      <c r="A319" s="26"/>
      <c r="B319" s="76"/>
      <c r="C319" s="59"/>
      <c r="D319" s="475"/>
      <c r="E319" s="476"/>
      <c r="F319" s="237" t="str">
        <f ca="1">IFERROR(OFFSET(INDEX(INDIRECT(VLOOKUP($C319,Lighting_Type_Exist_lu,2,0)),MATCH(Lighting!$D319,INDIRECT(VLOOKUP($C319,Lighting_Type_Exist_lu,2,0)),0),1),0,2),"")</f>
        <v/>
      </c>
      <c r="G319" s="61" t="s">
        <v>84</v>
      </c>
      <c r="H319" s="74"/>
      <c r="I319" s="238" t="str">
        <f>IF(J319="","",VLOOKUP(J319,SKU!E:M,9,0))</f>
        <v/>
      </c>
      <c r="J319" s="64"/>
      <c r="K319" s="260" t="str">
        <f>IF(J319="","",VLOOKUP(J319,SKU!E:M,2,0))</f>
        <v/>
      </c>
      <c r="L319" s="239" t="str">
        <f>IF(J319="","",VLOOKUP(J319,SKU!E:M,6,0))</f>
        <v/>
      </c>
      <c r="M319" s="135" t="s">
        <v>84</v>
      </c>
      <c r="N319" s="28">
        <f t="shared" si="113"/>
        <v>0</v>
      </c>
      <c r="O319" s="20">
        <f t="shared" si="114"/>
        <v>0</v>
      </c>
      <c r="P319" s="71">
        <f t="shared" ca="1" si="119"/>
        <v>0</v>
      </c>
      <c r="Q319" s="71">
        <f>IFERROR((($H319*$L319*$N319)-($H319*$L319*$O319))/1000,0)*(1-EXACT(M319,Lookups!$A$62))*(1-EXACT(M319,Lookups!$A$63))</f>
        <v>0</v>
      </c>
      <c r="R319" s="71">
        <f t="shared" ca="1" si="120"/>
        <v>0</v>
      </c>
      <c r="S319" s="71">
        <f t="shared" ca="1" si="121"/>
        <v>0</v>
      </c>
      <c r="T319" s="71">
        <f t="shared" si="122"/>
        <v>0</v>
      </c>
      <c r="U319" s="356">
        <f t="shared" ca="1" si="123"/>
        <v>0</v>
      </c>
      <c r="V319" s="356">
        <f t="shared" ca="1" si="124"/>
        <v>0</v>
      </c>
      <c r="W319" s="356">
        <f t="shared" si="125"/>
        <v>0</v>
      </c>
      <c r="X319" s="356">
        <f t="shared" si="126"/>
        <v>0</v>
      </c>
      <c r="Y319" s="72">
        <f>IF(AV319&gt;0,"NEEDED",IFERROR(IF('Project Summary'!$C$11="NH",(VLOOKUP(AH319,Lighting_All,6,0)+AO319),(VLOOKUP(AH319,Lighting_All,4,0)+AO319)),0)*H319)</f>
        <v>0</v>
      </c>
      <c r="Z319" s="261" t="str">
        <f t="shared" ca="1" si="127"/>
        <v/>
      </c>
      <c r="AA319" s="73">
        <f t="shared" ca="1" si="112"/>
        <v>0</v>
      </c>
      <c r="AC319" s="28" t="str">
        <f ca="1">IFERROR(OFFSET(INDEX(INDIRECT(VLOOKUP($C319,Lighting_Type_Exist_lu,2,0)),MATCH(Lighting!$D319,INDIRECT(VLOOKUP($C319,Lighting_Type_Exist_lu,2,0)),0),1),0,1),"")</f>
        <v/>
      </c>
      <c r="AD319" s="7" t="str">
        <f ca="1">IFERROR(OFFSET(INDEX(INDIRECT(VLOOKUP($C319,Lighting_Type_Exist_lu,2,0)),MATCH(Lighting!$D319,INDIRECT(VLOOKUP($C319,Lighting_Type_Exist_lu,2,0)),0),1),0,3),"")</f>
        <v/>
      </c>
      <c r="AE319" s="40" t="str">
        <f ca="1">IFERROR(OFFSET(INDEX(INDIRECT(VLOOKUP($C319,Lighting_Type_Exist_lu,2,0)),MATCH(Lighting!$D319,INDIRECT(VLOOKUP($C319,Lighting_Type_Exist_lu,2,0)),0),1),0,4),"")</f>
        <v/>
      </c>
      <c r="AF319" s="262">
        <f t="shared" ca="1" si="128"/>
        <v>0</v>
      </c>
      <c r="AH319" s="263" t="str">
        <f>IF(J319="","",VLOOKUP(J319,SKU!E:M,3,0))</f>
        <v/>
      </c>
      <c r="AI319" s="263">
        <f>_xlfn.IFNA(IF('Project Summary'!$C$11="NH",VLOOKUP(AH319,Lighting_All,5,0),VLOOKUP(AH319,Lighting_All,3,0)),"")</f>
        <v>0</v>
      </c>
      <c r="AJ319" s="264" t="str">
        <f t="shared" si="115"/>
        <v>NA</v>
      </c>
      <c r="AK319" s="265">
        <f>IFERROR(VLOOKUP(J319,SKU!E:L,7,),0)</f>
        <v>0</v>
      </c>
      <c r="AL319" s="92" t="str">
        <f>IFERROR(IF(J319="","",(VLOOKUP(AH319,Lookups!A:G,7,0)*H319)),"")</f>
        <v/>
      </c>
      <c r="AM319" s="92">
        <f t="shared" ca="1" si="129"/>
        <v>0</v>
      </c>
      <c r="AN319" s="92">
        <f t="shared" ca="1" si="130"/>
        <v>0</v>
      </c>
      <c r="AO319" s="92">
        <f>(1-EXACT(G319,M319))*IFERROR(IF('Project Summary'!$C$11="NH",VLOOKUP(M319,Lighting_All,6,0),VLOOKUP(M319,Lighting_All,4,0)),0)*(Q319&gt;0)*(1-EXACT(M319,Lookups!$A$62))*(1-EXACT(M319,Lookups!$A$63))</f>
        <v>0</v>
      </c>
      <c r="AP319" s="92">
        <f t="shared" si="116"/>
        <v>0</v>
      </c>
      <c r="AQ319" s="92" t="str">
        <f t="shared" ca="1" si="131"/>
        <v/>
      </c>
      <c r="AR319" s="92" t="str">
        <f ca="1">_xlfn.IFNA(VLOOKUP(AQ319,Recycling!$S$10:$T$35,2,0),"")</f>
        <v/>
      </c>
      <c r="AS319" s="266">
        <f t="shared" si="132"/>
        <v>0</v>
      </c>
      <c r="AT319" s="92">
        <f t="shared" si="133"/>
        <v>0</v>
      </c>
      <c r="AU319" s="92">
        <f>EXACT(G319,"None")*OR(EXACT(M319,Lookups!$A$62),EXACT(M319,Lookups!$A$63))</f>
        <v>0</v>
      </c>
      <c r="AV319" s="267">
        <f t="shared" si="134"/>
        <v>0</v>
      </c>
      <c r="AW319" s="267">
        <f>IFERROR(VLOOKUP(AH319,Lookups!A:B,2,0),0)</f>
        <v>0</v>
      </c>
      <c r="AX319" s="267">
        <f t="shared" si="135"/>
        <v>0</v>
      </c>
      <c r="AY319" s="92">
        <f t="shared" ca="1" si="136"/>
        <v>0</v>
      </c>
      <c r="AZ319" s="92">
        <f t="shared" si="117"/>
        <v>0</v>
      </c>
      <c r="BA319" s="92">
        <f t="shared" si="137"/>
        <v>0.504</v>
      </c>
      <c r="BB319" s="92">
        <f t="shared" si="138"/>
        <v>0.38900000000000001</v>
      </c>
      <c r="BC319" s="92">
        <v>0.13800000000000001</v>
      </c>
      <c r="BD319" s="92">
        <v>0.13400000000000001</v>
      </c>
      <c r="BE319" s="92">
        <f t="shared" si="118"/>
        <v>0</v>
      </c>
      <c r="BF319" s="92">
        <f t="shared" si="139"/>
        <v>0</v>
      </c>
    </row>
    <row r="320" spans="1:58" x14ac:dyDescent="0.35">
      <c r="A320" s="26"/>
      <c r="B320" s="76"/>
      <c r="C320" s="59"/>
      <c r="D320" s="475"/>
      <c r="E320" s="476"/>
      <c r="F320" s="237" t="str">
        <f ca="1">IFERROR(OFFSET(INDEX(INDIRECT(VLOOKUP($C320,Lighting_Type_Exist_lu,2,0)),MATCH(Lighting!$D320,INDIRECT(VLOOKUP($C320,Lighting_Type_Exist_lu,2,0)),0),1),0,2),"")</f>
        <v/>
      </c>
      <c r="G320" s="61" t="s">
        <v>84</v>
      </c>
      <c r="H320" s="74"/>
      <c r="I320" s="238" t="str">
        <f>IF(J320="","",VLOOKUP(J320,SKU!E:M,9,0))</f>
        <v/>
      </c>
      <c r="J320" s="64"/>
      <c r="K320" s="260" t="str">
        <f>IF(J320="","",VLOOKUP(J320,SKU!E:M,2,0))</f>
        <v/>
      </c>
      <c r="L320" s="239" t="str">
        <f>IF(J320="","",VLOOKUP(J320,SKU!E:M,6,0))</f>
        <v/>
      </c>
      <c r="M320" s="135" t="s">
        <v>84</v>
      </c>
      <c r="N320" s="28">
        <f t="shared" si="113"/>
        <v>0</v>
      </c>
      <c r="O320" s="20">
        <f t="shared" si="114"/>
        <v>0</v>
      </c>
      <c r="P320" s="71">
        <f t="shared" ca="1" si="119"/>
        <v>0</v>
      </c>
      <c r="Q320" s="71">
        <f>IFERROR((($H320*$L320*$N320)-($H320*$L320*$O320))/1000,0)*(1-EXACT(M320,Lookups!$A$62))*(1-EXACT(M320,Lookups!$A$63))</f>
        <v>0</v>
      </c>
      <c r="R320" s="71">
        <f t="shared" ca="1" si="120"/>
        <v>0</v>
      </c>
      <c r="S320" s="71">
        <f t="shared" ca="1" si="121"/>
        <v>0</v>
      </c>
      <c r="T320" s="71">
        <f t="shared" si="122"/>
        <v>0</v>
      </c>
      <c r="U320" s="356">
        <f t="shared" ca="1" si="123"/>
        <v>0</v>
      </c>
      <c r="V320" s="356">
        <f t="shared" ca="1" si="124"/>
        <v>0</v>
      </c>
      <c r="W320" s="356">
        <f t="shared" si="125"/>
        <v>0</v>
      </c>
      <c r="X320" s="356">
        <f t="shared" si="126"/>
        <v>0</v>
      </c>
      <c r="Y320" s="72">
        <f>IF(AV320&gt;0,"NEEDED",IFERROR(IF('Project Summary'!$C$11="NH",(VLOOKUP(AH320,Lighting_All,6,0)+AO320),(VLOOKUP(AH320,Lighting_All,4,0)+AO320)),0)*H320)</f>
        <v>0</v>
      </c>
      <c r="Z320" s="261" t="str">
        <f t="shared" ca="1" si="127"/>
        <v/>
      </c>
      <c r="AA320" s="73">
        <f t="shared" ca="1" si="112"/>
        <v>0</v>
      </c>
      <c r="AC320" s="28" t="str">
        <f ca="1">IFERROR(OFFSET(INDEX(INDIRECT(VLOOKUP($C320,Lighting_Type_Exist_lu,2,0)),MATCH(Lighting!$D320,INDIRECT(VLOOKUP($C320,Lighting_Type_Exist_lu,2,0)),0),1),0,1),"")</f>
        <v/>
      </c>
      <c r="AD320" s="7" t="str">
        <f ca="1">IFERROR(OFFSET(INDEX(INDIRECT(VLOOKUP($C320,Lighting_Type_Exist_lu,2,0)),MATCH(Lighting!$D320,INDIRECT(VLOOKUP($C320,Lighting_Type_Exist_lu,2,0)),0),1),0,3),"")</f>
        <v/>
      </c>
      <c r="AE320" s="40" t="str">
        <f ca="1">IFERROR(OFFSET(INDEX(INDIRECT(VLOOKUP($C320,Lighting_Type_Exist_lu,2,0)),MATCH(Lighting!$D320,INDIRECT(VLOOKUP($C320,Lighting_Type_Exist_lu,2,0)),0),1),0,4),"")</f>
        <v/>
      </c>
      <c r="AF320" s="262">
        <f t="shared" ca="1" si="128"/>
        <v>0</v>
      </c>
      <c r="AH320" s="263" t="str">
        <f>IF(J320="","",VLOOKUP(J320,SKU!E:M,3,0))</f>
        <v/>
      </c>
      <c r="AI320" s="263">
        <f>_xlfn.IFNA(IF('Project Summary'!$C$11="NH",VLOOKUP(AH320,Lighting_All,5,0),VLOOKUP(AH320,Lighting_All,3,0)),"")</f>
        <v>0</v>
      </c>
      <c r="AJ320" s="264" t="str">
        <f t="shared" si="115"/>
        <v>NA</v>
      </c>
      <c r="AK320" s="265">
        <f>IFERROR(VLOOKUP(J320,SKU!E:L,7,),0)</f>
        <v>0</v>
      </c>
      <c r="AL320" s="92" t="str">
        <f>IFERROR(IF(J320="","",(VLOOKUP(AH320,Lookups!A:G,7,0)*H320)),"")</f>
        <v/>
      </c>
      <c r="AM320" s="92">
        <f t="shared" ca="1" si="129"/>
        <v>0</v>
      </c>
      <c r="AN320" s="92">
        <f t="shared" ca="1" si="130"/>
        <v>0</v>
      </c>
      <c r="AO320" s="92">
        <f>(1-EXACT(G320,M320))*IFERROR(IF('Project Summary'!$C$11="NH",VLOOKUP(M320,Lighting_All,6,0),VLOOKUP(M320,Lighting_All,4,0)),0)*(Q320&gt;0)*(1-EXACT(M320,Lookups!$A$62))*(1-EXACT(M320,Lookups!$A$63))</f>
        <v>0</v>
      </c>
      <c r="AP320" s="92">
        <f t="shared" si="116"/>
        <v>0</v>
      </c>
      <c r="AQ320" s="92" t="str">
        <f t="shared" ca="1" si="131"/>
        <v/>
      </c>
      <c r="AR320" s="92" t="str">
        <f ca="1">_xlfn.IFNA(VLOOKUP(AQ320,Recycling!$S$10:$T$35,2,0),"")</f>
        <v/>
      </c>
      <c r="AS320" s="266">
        <f t="shared" si="132"/>
        <v>0</v>
      </c>
      <c r="AT320" s="92">
        <f t="shared" si="133"/>
        <v>0</v>
      </c>
      <c r="AU320" s="92">
        <f>EXACT(G320,"None")*OR(EXACT(M320,Lookups!$A$62),EXACT(M320,Lookups!$A$63))</f>
        <v>0</v>
      </c>
      <c r="AV320" s="267">
        <f t="shared" si="134"/>
        <v>0</v>
      </c>
      <c r="AW320" s="267">
        <f>IFERROR(VLOOKUP(AH320,Lookups!A:B,2,0),0)</f>
        <v>0</v>
      </c>
      <c r="AX320" s="267">
        <f t="shared" si="135"/>
        <v>0</v>
      </c>
      <c r="AY320" s="92">
        <f t="shared" ca="1" si="136"/>
        <v>0</v>
      </c>
      <c r="AZ320" s="92">
        <f t="shared" si="117"/>
        <v>0</v>
      </c>
      <c r="BA320" s="92">
        <f t="shared" si="137"/>
        <v>0.504</v>
      </c>
      <c r="BB320" s="92">
        <f t="shared" si="138"/>
        <v>0.38900000000000001</v>
      </c>
      <c r="BC320" s="92">
        <v>0.13800000000000001</v>
      </c>
      <c r="BD320" s="92">
        <v>0.13400000000000001</v>
      </c>
      <c r="BE320" s="92">
        <f t="shared" si="118"/>
        <v>0</v>
      </c>
      <c r="BF320" s="92">
        <f t="shared" si="139"/>
        <v>0</v>
      </c>
    </row>
    <row r="321" spans="1:58" x14ac:dyDescent="0.35">
      <c r="A321" s="26"/>
      <c r="B321" s="76"/>
      <c r="C321" s="59"/>
      <c r="D321" s="475"/>
      <c r="E321" s="476"/>
      <c r="F321" s="237" t="str">
        <f ca="1">IFERROR(OFFSET(INDEX(INDIRECT(VLOOKUP($C321,Lighting_Type_Exist_lu,2,0)),MATCH(Lighting!$D321,INDIRECT(VLOOKUP($C321,Lighting_Type_Exist_lu,2,0)),0),1),0,2),"")</f>
        <v/>
      </c>
      <c r="G321" s="61" t="s">
        <v>84</v>
      </c>
      <c r="H321" s="74"/>
      <c r="I321" s="238" t="str">
        <f>IF(J321="","",VLOOKUP(J321,SKU!E:M,9,0))</f>
        <v/>
      </c>
      <c r="J321" s="64"/>
      <c r="K321" s="260" t="str">
        <f>IF(J321="","",VLOOKUP(J321,SKU!E:M,2,0))</f>
        <v/>
      </c>
      <c r="L321" s="239" t="str">
        <f>IF(J321="","",VLOOKUP(J321,SKU!E:M,6,0))</f>
        <v/>
      </c>
      <c r="M321" s="135" t="s">
        <v>84</v>
      </c>
      <c r="N321" s="28">
        <f t="shared" si="113"/>
        <v>0</v>
      </c>
      <c r="O321" s="20">
        <f t="shared" si="114"/>
        <v>0</v>
      </c>
      <c r="P321" s="71">
        <f t="shared" ca="1" si="119"/>
        <v>0</v>
      </c>
      <c r="Q321" s="71">
        <f>IFERROR((($H321*$L321*$N321)-($H321*$L321*$O321))/1000,0)*(1-EXACT(M321,Lookups!$A$62))*(1-EXACT(M321,Lookups!$A$63))</f>
        <v>0</v>
      </c>
      <c r="R321" s="71">
        <f t="shared" ca="1" si="120"/>
        <v>0</v>
      </c>
      <c r="S321" s="71">
        <f t="shared" ca="1" si="121"/>
        <v>0</v>
      </c>
      <c r="T321" s="71">
        <f t="shared" si="122"/>
        <v>0</v>
      </c>
      <c r="U321" s="356">
        <f t="shared" ca="1" si="123"/>
        <v>0</v>
      </c>
      <c r="V321" s="356">
        <f t="shared" ca="1" si="124"/>
        <v>0</v>
      </c>
      <c r="W321" s="356">
        <f t="shared" si="125"/>
        <v>0</v>
      </c>
      <c r="X321" s="356">
        <f t="shared" si="126"/>
        <v>0</v>
      </c>
      <c r="Y321" s="72">
        <f>IF(AV321&gt;0,"NEEDED",IFERROR(IF('Project Summary'!$C$11="NH",(VLOOKUP(AH321,Lighting_All,6,0)+AO321),(VLOOKUP(AH321,Lighting_All,4,0)+AO321)),0)*H321)</f>
        <v>0</v>
      </c>
      <c r="Z321" s="261" t="str">
        <f t="shared" ca="1" si="127"/>
        <v/>
      </c>
      <c r="AA321" s="73">
        <f t="shared" ca="1" si="112"/>
        <v>0</v>
      </c>
      <c r="AC321" s="28" t="str">
        <f ca="1">IFERROR(OFFSET(INDEX(INDIRECT(VLOOKUP($C321,Lighting_Type_Exist_lu,2,0)),MATCH(Lighting!$D321,INDIRECT(VLOOKUP($C321,Lighting_Type_Exist_lu,2,0)),0),1),0,1),"")</f>
        <v/>
      </c>
      <c r="AD321" s="7" t="str">
        <f ca="1">IFERROR(OFFSET(INDEX(INDIRECT(VLOOKUP($C321,Lighting_Type_Exist_lu,2,0)),MATCH(Lighting!$D321,INDIRECT(VLOOKUP($C321,Lighting_Type_Exist_lu,2,0)),0),1),0,3),"")</f>
        <v/>
      </c>
      <c r="AE321" s="40" t="str">
        <f ca="1">IFERROR(OFFSET(INDEX(INDIRECT(VLOOKUP($C321,Lighting_Type_Exist_lu,2,0)),MATCH(Lighting!$D321,INDIRECT(VLOOKUP($C321,Lighting_Type_Exist_lu,2,0)),0),1),0,4),"")</f>
        <v/>
      </c>
      <c r="AF321" s="262">
        <f t="shared" ca="1" si="128"/>
        <v>0</v>
      </c>
      <c r="AH321" s="263" t="str">
        <f>IF(J321="","",VLOOKUP(J321,SKU!E:M,3,0))</f>
        <v/>
      </c>
      <c r="AI321" s="263">
        <f>_xlfn.IFNA(IF('Project Summary'!$C$11="NH",VLOOKUP(AH321,Lighting_All,5,0),VLOOKUP(AH321,Lighting_All,3,0)),"")</f>
        <v>0</v>
      </c>
      <c r="AJ321" s="264" t="str">
        <f t="shared" si="115"/>
        <v>NA</v>
      </c>
      <c r="AK321" s="265">
        <f>IFERROR(VLOOKUP(J321,SKU!E:L,7,),0)</f>
        <v>0</v>
      </c>
      <c r="AL321" s="92" t="str">
        <f>IFERROR(IF(J321="","",(VLOOKUP(AH321,Lookups!A:G,7,0)*H321)),"")</f>
        <v/>
      </c>
      <c r="AM321" s="92">
        <f t="shared" ca="1" si="129"/>
        <v>0</v>
      </c>
      <c r="AN321" s="92">
        <f t="shared" ca="1" si="130"/>
        <v>0</v>
      </c>
      <c r="AO321" s="92">
        <f>(1-EXACT(G321,M321))*IFERROR(IF('Project Summary'!$C$11="NH",VLOOKUP(M321,Lighting_All,6,0),VLOOKUP(M321,Lighting_All,4,0)),0)*(Q321&gt;0)*(1-EXACT(M321,Lookups!$A$62))*(1-EXACT(M321,Lookups!$A$63))</f>
        <v>0</v>
      </c>
      <c r="AP321" s="92">
        <f t="shared" si="116"/>
        <v>0</v>
      </c>
      <c r="AQ321" s="92" t="str">
        <f t="shared" ca="1" si="131"/>
        <v/>
      </c>
      <c r="AR321" s="92" t="str">
        <f ca="1">_xlfn.IFNA(VLOOKUP(AQ321,Recycling!$S$10:$T$35,2,0),"")</f>
        <v/>
      </c>
      <c r="AS321" s="266">
        <f t="shared" si="132"/>
        <v>0</v>
      </c>
      <c r="AT321" s="92">
        <f t="shared" si="133"/>
        <v>0</v>
      </c>
      <c r="AU321" s="92">
        <f>EXACT(G321,"None")*OR(EXACT(M321,Lookups!$A$62),EXACT(M321,Lookups!$A$63))</f>
        <v>0</v>
      </c>
      <c r="AV321" s="267">
        <f t="shared" si="134"/>
        <v>0</v>
      </c>
      <c r="AW321" s="267">
        <f>IFERROR(VLOOKUP(AH321,Lookups!A:B,2,0),0)</f>
        <v>0</v>
      </c>
      <c r="AX321" s="267">
        <f t="shared" si="135"/>
        <v>0</v>
      </c>
      <c r="AY321" s="92">
        <f t="shared" ca="1" si="136"/>
        <v>0</v>
      </c>
      <c r="AZ321" s="92">
        <f t="shared" si="117"/>
        <v>0</v>
      </c>
      <c r="BA321" s="92">
        <f t="shared" si="137"/>
        <v>0.504</v>
      </c>
      <c r="BB321" s="92">
        <f t="shared" si="138"/>
        <v>0.38900000000000001</v>
      </c>
      <c r="BC321" s="92">
        <v>0.13800000000000001</v>
      </c>
      <c r="BD321" s="92">
        <v>0.13400000000000001</v>
      </c>
      <c r="BE321" s="92">
        <f t="shared" si="118"/>
        <v>0</v>
      </c>
      <c r="BF321" s="92">
        <f t="shared" si="139"/>
        <v>0</v>
      </c>
    </row>
    <row r="322" spans="1:58" x14ac:dyDescent="0.35">
      <c r="A322" s="26"/>
      <c r="B322" s="76"/>
      <c r="C322" s="59"/>
      <c r="D322" s="475"/>
      <c r="E322" s="476"/>
      <c r="F322" s="237" t="str">
        <f ca="1">IFERROR(OFFSET(INDEX(INDIRECT(VLOOKUP($C322,Lighting_Type_Exist_lu,2,0)),MATCH(Lighting!$D322,INDIRECT(VLOOKUP($C322,Lighting_Type_Exist_lu,2,0)),0),1),0,2),"")</f>
        <v/>
      </c>
      <c r="G322" s="61" t="s">
        <v>84</v>
      </c>
      <c r="H322" s="74"/>
      <c r="I322" s="238" t="str">
        <f>IF(J322="","",VLOOKUP(J322,SKU!E:M,9,0))</f>
        <v/>
      </c>
      <c r="J322" s="64"/>
      <c r="K322" s="260" t="str">
        <f>IF(J322="","",VLOOKUP(J322,SKU!E:M,2,0))</f>
        <v/>
      </c>
      <c r="L322" s="239" t="str">
        <f>IF(J322="","",VLOOKUP(J322,SKU!E:M,6,0))</f>
        <v/>
      </c>
      <c r="M322" s="135" t="s">
        <v>84</v>
      </c>
      <c r="N322" s="28">
        <f t="shared" si="113"/>
        <v>0</v>
      </c>
      <c r="O322" s="20">
        <f t="shared" si="114"/>
        <v>0</v>
      </c>
      <c r="P322" s="71">
        <f t="shared" ca="1" si="119"/>
        <v>0</v>
      </c>
      <c r="Q322" s="71">
        <f>IFERROR((($H322*$L322*$N322)-($H322*$L322*$O322))/1000,0)*(1-EXACT(M322,Lookups!$A$62))*(1-EXACT(M322,Lookups!$A$63))</f>
        <v>0</v>
      </c>
      <c r="R322" s="71">
        <f t="shared" ca="1" si="120"/>
        <v>0</v>
      </c>
      <c r="S322" s="71">
        <f t="shared" ca="1" si="121"/>
        <v>0</v>
      </c>
      <c r="T322" s="71">
        <f t="shared" si="122"/>
        <v>0</v>
      </c>
      <c r="U322" s="356">
        <f t="shared" ca="1" si="123"/>
        <v>0</v>
      </c>
      <c r="V322" s="356">
        <f t="shared" ca="1" si="124"/>
        <v>0</v>
      </c>
      <c r="W322" s="356">
        <f t="shared" si="125"/>
        <v>0</v>
      </c>
      <c r="X322" s="356">
        <f t="shared" si="126"/>
        <v>0</v>
      </c>
      <c r="Y322" s="72">
        <f>IF(AV322&gt;0,"NEEDED",IFERROR(IF('Project Summary'!$C$11="NH",(VLOOKUP(AH322,Lighting_All,6,0)+AO322),(VLOOKUP(AH322,Lighting_All,4,0)+AO322)),0)*H322)</f>
        <v>0</v>
      </c>
      <c r="Z322" s="261" t="str">
        <f t="shared" ca="1" si="127"/>
        <v/>
      </c>
      <c r="AA322" s="73">
        <f t="shared" ca="1" si="112"/>
        <v>0</v>
      </c>
      <c r="AC322" s="28" t="str">
        <f ca="1">IFERROR(OFFSET(INDEX(INDIRECT(VLOOKUP($C322,Lighting_Type_Exist_lu,2,0)),MATCH(Lighting!$D322,INDIRECT(VLOOKUP($C322,Lighting_Type_Exist_lu,2,0)),0),1),0,1),"")</f>
        <v/>
      </c>
      <c r="AD322" s="7" t="str">
        <f ca="1">IFERROR(OFFSET(INDEX(INDIRECT(VLOOKUP($C322,Lighting_Type_Exist_lu,2,0)),MATCH(Lighting!$D322,INDIRECT(VLOOKUP($C322,Lighting_Type_Exist_lu,2,0)),0),1),0,3),"")</f>
        <v/>
      </c>
      <c r="AE322" s="40" t="str">
        <f ca="1">IFERROR(OFFSET(INDEX(INDIRECT(VLOOKUP($C322,Lighting_Type_Exist_lu,2,0)),MATCH(Lighting!$D322,INDIRECT(VLOOKUP($C322,Lighting_Type_Exist_lu,2,0)),0),1),0,4),"")</f>
        <v/>
      </c>
      <c r="AF322" s="262">
        <f t="shared" ca="1" si="128"/>
        <v>0</v>
      </c>
      <c r="AH322" s="263" t="str">
        <f>IF(J322="","",VLOOKUP(J322,SKU!E:M,3,0))</f>
        <v/>
      </c>
      <c r="AI322" s="263">
        <f>_xlfn.IFNA(IF('Project Summary'!$C$11="NH",VLOOKUP(AH322,Lighting_All,5,0),VLOOKUP(AH322,Lighting_All,3,0)),"")</f>
        <v>0</v>
      </c>
      <c r="AJ322" s="264" t="str">
        <f t="shared" si="115"/>
        <v>NA</v>
      </c>
      <c r="AK322" s="265">
        <f>IFERROR(VLOOKUP(J322,SKU!E:L,7,),0)</f>
        <v>0</v>
      </c>
      <c r="AL322" s="92" t="str">
        <f>IFERROR(IF(J322="","",(VLOOKUP(AH322,Lookups!A:G,7,0)*H322)),"")</f>
        <v/>
      </c>
      <c r="AM322" s="92">
        <f t="shared" ca="1" si="129"/>
        <v>0</v>
      </c>
      <c r="AN322" s="92">
        <f t="shared" ca="1" si="130"/>
        <v>0</v>
      </c>
      <c r="AO322" s="92">
        <f>(1-EXACT(G322,M322))*IFERROR(IF('Project Summary'!$C$11="NH",VLOOKUP(M322,Lighting_All,6,0),VLOOKUP(M322,Lighting_All,4,0)),0)*(Q322&gt;0)*(1-EXACT(M322,Lookups!$A$62))*(1-EXACT(M322,Lookups!$A$63))</f>
        <v>0</v>
      </c>
      <c r="AP322" s="92">
        <f t="shared" si="116"/>
        <v>0</v>
      </c>
      <c r="AQ322" s="92" t="str">
        <f t="shared" ca="1" si="131"/>
        <v/>
      </c>
      <c r="AR322" s="92" t="str">
        <f ca="1">_xlfn.IFNA(VLOOKUP(AQ322,Recycling!$S$10:$T$35,2,0),"")</f>
        <v/>
      </c>
      <c r="AS322" s="266">
        <f t="shared" si="132"/>
        <v>0</v>
      </c>
      <c r="AT322" s="92">
        <f t="shared" si="133"/>
        <v>0</v>
      </c>
      <c r="AU322" s="92">
        <f>EXACT(G322,"None")*OR(EXACT(M322,Lookups!$A$62),EXACT(M322,Lookups!$A$63))</f>
        <v>0</v>
      </c>
      <c r="AV322" s="267">
        <f t="shared" si="134"/>
        <v>0</v>
      </c>
      <c r="AW322" s="267">
        <f>IFERROR(VLOOKUP(AH322,Lookups!A:B,2,0),0)</f>
        <v>0</v>
      </c>
      <c r="AX322" s="267">
        <f t="shared" si="135"/>
        <v>0</v>
      </c>
      <c r="AY322" s="92">
        <f t="shared" ca="1" si="136"/>
        <v>0</v>
      </c>
      <c r="AZ322" s="92">
        <f t="shared" si="117"/>
        <v>0</v>
      </c>
      <c r="BA322" s="92">
        <f t="shared" si="137"/>
        <v>0.504</v>
      </c>
      <c r="BB322" s="92">
        <f t="shared" si="138"/>
        <v>0.38900000000000001</v>
      </c>
      <c r="BC322" s="92">
        <v>0.13800000000000001</v>
      </c>
      <c r="BD322" s="92">
        <v>0.13400000000000001</v>
      </c>
      <c r="BE322" s="92">
        <f t="shared" si="118"/>
        <v>0</v>
      </c>
      <c r="BF322" s="92">
        <f t="shared" si="139"/>
        <v>0</v>
      </c>
    </row>
    <row r="323" spans="1:58" x14ac:dyDescent="0.35">
      <c r="A323" s="26"/>
      <c r="B323" s="76"/>
      <c r="C323" s="59"/>
      <c r="D323" s="475"/>
      <c r="E323" s="476"/>
      <c r="F323" s="237" t="str">
        <f ca="1">IFERROR(OFFSET(INDEX(INDIRECT(VLOOKUP($C323,Lighting_Type_Exist_lu,2,0)),MATCH(Lighting!$D323,INDIRECT(VLOOKUP($C323,Lighting_Type_Exist_lu,2,0)),0),1),0,2),"")</f>
        <v/>
      </c>
      <c r="G323" s="61" t="s">
        <v>84</v>
      </c>
      <c r="H323" s="74"/>
      <c r="I323" s="238" t="str">
        <f>IF(J323="","",VLOOKUP(J323,SKU!E:M,9,0))</f>
        <v/>
      </c>
      <c r="J323" s="64"/>
      <c r="K323" s="260" t="str">
        <f>IF(J323="","",VLOOKUP(J323,SKU!E:M,2,0))</f>
        <v/>
      </c>
      <c r="L323" s="239" t="str">
        <f>IF(J323="","",VLOOKUP(J323,SKU!E:M,6,0))</f>
        <v/>
      </c>
      <c r="M323" s="135" t="s">
        <v>84</v>
      </c>
      <c r="N323" s="28">
        <f t="shared" si="113"/>
        <v>0</v>
      </c>
      <c r="O323" s="20">
        <f t="shared" si="114"/>
        <v>0</v>
      </c>
      <c r="P323" s="71">
        <f t="shared" ca="1" si="119"/>
        <v>0</v>
      </c>
      <c r="Q323" s="71">
        <f>IFERROR((($H323*$L323*$N323)-($H323*$L323*$O323))/1000,0)*(1-EXACT(M323,Lookups!$A$62))*(1-EXACT(M323,Lookups!$A$63))</f>
        <v>0</v>
      </c>
      <c r="R323" s="71">
        <f t="shared" ca="1" si="120"/>
        <v>0</v>
      </c>
      <c r="S323" s="71">
        <f t="shared" ca="1" si="121"/>
        <v>0</v>
      </c>
      <c r="T323" s="71">
        <f t="shared" si="122"/>
        <v>0</v>
      </c>
      <c r="U323" s="356">
        <f t="shared" ca="1" si="123"/>
        <v>0</v>
      </c>
      <c r="V323" s="356">
        <f t="shared" ca="1" si="124"/>
        <v>0</v>
      </c>
      <c r="W323" s="356">
        <f t="shared" si="125"/>
        <v>0</v>
      </c>
      <c r="X323" s="356">
        <f t="shared" si="126"/>
        <v>0</v>
      </c>
      <c r="Y323" s="72">
        <f>IF(AV323&gt;0,"NEEDED",IFERROR(IF('Project Summary'!$C$11="NH",(VLOOKUP(AH323,Lighting_All,6,0)+AO323),(VLOOKUP(AH323,Lighting_All,4,0)+AO323)),0)*H323)</f>
        <v>0</v>
      </c>
      <c r="Z323" s="261" t="str">
        <f t="shared" ca="1" si="127"/>
        <v/>
      </c>
      <c r="AA323" s="73">
        <f t="shared" ca="1" si="112"/>
        <v>0</v>
      </c>
      <c r="AC323" s="28" t="str">
        <f ca="1">IFERROR(OFFSET(INDEX(INDIRECT(VLOOKUP($C323,Lighting_Type_Exist_lu,2,0)),MATCH(Lighting!$D323,INDIRECT(VLOOKUP($C323,Lighting_Type_Exist_lu,2,0)),0),1),0,1),"")</f>
        <v/>
      </c>
      <c r="AD323" s="7" t="str">
        <f ca="1">IFERROR(OFFSET(INDEX(INDIRECT(VLOOKUP($C323,Lighting_Type_Exist_lu,2,0)),MATCH(Lighting!$D323,INDIRECT(VLOOKUP($C323,Lighting_Type_Exist_lu,2,0)),0),1),0,3),"")</f>
        <v/>
      </c>
      <c r="AE323" s="40" t="str">
        <f ca="1">IFERROR(OFFSET(INDEX(INDIRECT(VLOOKUP($C323,Lighting_Type_Exist_lu,2,0)),MATCH(Lighting!$D323,INDIRECT(VLOOKUP($C323,Lighting_Type_Exist_lu,2,0)),0),1),0,4),"")</f>
        <v/>
      </c>
      <c r="AF323" s="262">
        <f t="shared" ca="1" si="128"/>
        <v>0</v>
      </c>
      <c r="AH323" s="263" t="str">
        <f>IF(J323="","",VLOOKUP(J323,SKU!E:M,3,0))</f>
        <v/>
      </c>
      <c r="AI323" s="263">
        <f>_xlfn.IFNA(IF('Project Summary'!$C$11="NH",VLOOKUP(AH323,Lighting_All,5,0),VLOOKUP(AH323,Lighting_All,3,0)),"")</f>
        <v>0</v>
      </c>
      <c r="AJ323" s="264" t="str">
        <f t="shared" si="115"/>
        <v>NA</v>
      </c>
      <c r="AK323" s="265">
        <f>IFERROR(VLOOKUP(J323,SKU!E:L,7,),0)</f>
        <v>0</v>
      </c>
      <c r="AL323" s="92" t="str">
        <f>IFERROR(IF(J323="","",(VLOOKUP(AH323,Lookups!A:G,7,0)*H323)),"")</f>
        <v/>
      </c>
      <c r="AM323" s="92">
        <f t="shared" ca="1" si="129"/>
        <v>0</v>
      </c>
      <c r="AN323" s="92">
        <f t="shared" ca="1" si="130"/>
        <v>0</v>
      </c>
      <c r="AO323" s="92">
        <f>(1-EXACT(G323,M323))*IFERROR(IF('Project Summary'!$C$11="NH",VLOOKUP(M323,Lighting_All,6,0),VLOOKUP(M323,Lighting_All,4,0)),0)*(Q323&gt;0)*(1-EXACT(M323,Lookups!$A$62))*(1-EXACT(M323,Lookups!$A$63))</f>
        <v>0</v>
      </c>
      <c r="AP323" s="92">
        <f t="shared" si="116"/>
        <v>0</v>
      </c>
      <c r="AQ323" s="92" t="str">
        <f t="shared" ca="1" si="131"/>
        <v/>
      </c>
      <c r="AR323" s="92" t="str">
        <f ca="1">_xlfn.IFNA(VLOOKUP(AQ323,Recycling!$S$10:$T$35,2,0),"")</f>
        <v/>
      </c>
      <c r="AS323" s="266">
        <f t="shared" si="132"/>
        <v>0</v>
      </c>
      <c r="AT323" s="92">
        <f t="shared" si="133"/>
        <v>0</v>
      </c>
      <c r="AU323" s="92">
        <f>EXACT(G323,"None")*OR(EXACT(M323,Lookups!$A$62),EXACT(M323,Lookups!$A$63))</f>
        <v>0</v>
      </c>
      <c r="AV323" s="267">
        <f t="shared" si="134"/>
        <v>0</v>
      </c>
      <c r="AW323" s="267">
        <f>IFERROR(VLOOKUP(AH323,Lookups!A:B,2,0),0)</f>
        <v>0</v>
      </c>
      <c r="AX323" s="267">
        <f t="shared" si="135"/>
        <v>0</v>
      </c>
      <c r="AY323" s="92">
        <f t="shared" ca="1" si="136"/>
        <v>0</v>
      </c>
      <c r="AZ323" s="92">
        <f t="shared" si="117"/>
        <v>0</v>
      </c>
      <c r="BA323" s="92">
        <f t="shared" si="137"/>
        <v>0.504</v>
      </c>
      <c r="BB323" s="92">
        <f t="shared" si="138"/>
        <v>0.38900000000000001</v>
      </c>
      <c r="BC323" s="92">
        <v>0.13800000000000001</v>
      </c>
      <c r="BD323" s="92">
        <v>0.13400000000000001</v>
      </c>
      <c r="BE323" s="92">
        <f t="shared" si="118"/>
        <v>0</v>
      </c>
      <c r="BF323" s="92">
        <f t="shared" si="139"/>
        <v>0</v>
      </c>
    </row>
    <row r="324" spans="1:58" x14ac:dyDescent="0.35">
      <c r="A324" s="26"/>
      <c r="B324" s="76"/>
      <c r="C324" s="59"/>
      <c r="D324" s="475"/>
      <c r="E324" s="476"/>
      <c r="F324" s="237" t="str">
        <f ca="1">IFERROR(OFFSET(INDEX(INDIRECT(VLOOKUP($C324,Lighting_Type_Exist_lu,2,0)),MATCH(Lighting!$D324,INDIRECT(VLOOKUP($C324,Lighting_Type_Exist_lu,2,0)),0),1),0,2),"")</f>
        <v/>
      </c>
      <c r="G324" s="61" t="s">
        <v>84</v>
      </c>
      <c r="H324" s="74"/>
      <c r="I324" s="238" t="str">
        <f>IF(J324="","",VLOOKUP(J324,SKU!E:M,9,0))</f>
        <v/>
      </c>
      <c r="J324" s="64"/>
      <c r="K324" s="260" t="str">
        <f>IF(J324="","",VLOOKUP(J324,SKU!E:M,2,0))</f>
        <v/>
      </c>
      <c r="L324" s="239" t="str">
        <f>IF(J324="","",VLOOKUP(J324,SKU!E:M,6,0))</f>
        <v/>
      </c>
      <c r="M324" s="135" t="s">
        <v>84</v>
      </c>
      <c r="N324" s="28">
        <f t="shared" si="113"/>
        <v>0</v>
      </c>
      <c r="O324" s="20">
        <f t="shared" si="114"/>
        <v>0</v>
      </c>
      <c r="P324" s="71">
        <f t="shared" ca="1" si="119"/>
        <v>0</v>
      </c>
      <c r="Q324" s="71">
        <f>IFERROR((($H324*$L324*$N324)-($H324*$L324*$O324))/1000,0)*(1-EXACT(M324,Lookups!$A$62))*(1-EXACT(M324,Lookups!$A$63))</f>
        <v>0</v>
      </c>
      <c r="R324" s="71">
        <f t="shared" ca="1" si="120"/>
        <v>0</v>
      </c>
      <c r="S324" s="71">
        <f t="shared" ca="1" si="121"/>
        <v>0</v>
      </c>
      <c r="T324" s="71">
        <f t="shared" si="122"/>
        <v>0</v>
      </c>
      <c r="U324" s="356">
        <f t="shared" ca="1" si="123"/>
        <v>0</v>
      </c>
      <c r="V324" s="356">
        <f t="shared" ca="1" si="124"/>
        <v>0</v>
      </c>
      <c r="W324" s="356">
        <f t="shared" si="125"/>
        <v>0</v>
      </c>
      <c r="X324" s="356">
        <f t="shared" si="126"/>
        <v>0</v>
      </c>
      <c r="Y324" s="72">
        <f>IF(AV324&gt;0,"NEEDED",IFERROR(IF('Project Summary'!$C$11="NH",(VLOOKUP(AH324,Lighting_All,6,0)+AO324),(VLOOKUP(AH324,Lighting_All,4,0)+AO324)),0)*H324)</f>
        <v>0</v>
      </c>
      <c r="Z324" s="261" t="str">
        <f t="shared" ca="1" si="127"/>
        <v/>
      </c>
      <c r="AA324" s="73">
        <f t="shared" ca="1" si="112"/>
        <v>0</v>
      </c>
      <c r="AC324" s="28" t="str">
        <f ca="1">IFERROR(OFFSET(INDEX(INDIRECT(VLOOKUP($C324,Lighting_Type_Exist_lu,2,0)),MATCH(Lighting!$D324,INDIRECT(VLOOKUP($C324,Lighting_Type_Exist_lu,2,0)),0),1),0,1),"")</f>
        <v/>
      </c>
      <c r="AD324" s="7" t="str">
        <f ca="1">IFERROR(OFFSET(INDEX(INDIRECT(VLOOKUP($C324,Lighting_Type_Exist_lu,2,0)),MATCH(Lighting!$D324,INDIRECT(VLOOKUP($C324,Lighting_Type_Exist_lu,2,0)),0),1),0,3),"")</f>
        <v/>
      </c>
      <c r="AE324" s="40" t="str">
        <f ca="1">IFERROR(OFFSET(INDEX(INDIRECT(VLOOKUP($C324,Lighting_Type_Exist_lu,2,0)),MATCH(Lighting!$D324,INDIRECT(VLOOKUP($C324,Lighting_Type_Exist_lu,2,0)),0),1),0,4),"")</f>
        <v/>
      </c>
      <c r="AF324" s="262">
        <f t="shared" ca="1" si="128"/>
        <v>0</v>
      </c>
      <c r="AH324" s="263" t="str">
        <f>IF(J324="","",VLOOKUP(J324,SKU!E:M,3,0))</f>
        <v/>
      </c>
      <c r="AI324" s="263">
        <f>_xlfn.IFNA(IF('Project Summary'!$C$11="NH",VLOOKUP(AH324,Lighting_All,5,0),VLOOKUP(AH324,Lighting_All,3,0)),"")</f>
        <v>0</v>
      </c>
      <c r="AJ324" s="264" t="str">
        <f t="shared" si="115"/>
        <v>NA</v>
      </c>
      <c r="AK324" s="265">
        <f>IFERROR(VLOOKUP(J324,SKU!E:L,7,),0)</f>
        <v>0</v>
      </c>
      <c r="AL324" s="92" t="str">
        <f>IFERROR(IF(J324="","",(VLOOKUP(AH324,Lookups!A:G,7,0)*H324)),"")</f>
        <v/>
      </c>
      <c r="AM324" s="92">
        <f t="shared" ca="1" si="129"/>
        <v>0</v>
      </c>
      <c r="AN324" s="92">
        <f t="shared" ca="1" si="130"/>
        <v>0</v>
      </c>
      <c r="AO324" s="92">
        <f>(1-EXACT(G324,M324))*IFERROR(IF('Project Summary'!$C$11="NH",VLOOKUP(M324,Lighting_All,6,0),VLOOKUP(M324,Lighting_All,4,0)),0)*(Q324&gt;0)*(1-EXACT(M324,Lookups!$A$62))*(1-EXACT(M324,Lookups!$A$63))</f>
        <v>0</v>
      </c>
      <c r="AP324" s="92">
        <f t="shared" si="116"/>
        <v>0</v>
      </c>
      <c r="AQ324" s="92" t="str">
        <f t="shared" ca="1" si="131"/>
        <v/>
      </c>
      <c r="AR324" s="92" t="str">
        <f ca="1">_xlfn.IFNA(VLOOKUP(AQ324,Recycling!$S$10:$T$35,2,0),"")</f>
        <v/>
      </c>
      <c r="AS324" s="266">
        <f t="shared" si="132"/>
        <v>0</v>
      </c>
      <c r="AT324" s="92">
        <f t="shared" si="133"/>
        <v>0</v>
      </c>
      <c r="AU324" s="92">
        <f>EXACT(G324,"None")*OR(EXACT(M324,Lookups!$A$62),EXACT(M324,Lookups!$A$63))</f>
        <v>0</v>
      </c>
      <c r="AV324" s="267">
        <f t="shared" si="134"/>
        <v>0</v>
      </c>
      <c r="AW324" s="267">
        <f>IFERROR(VLOOKUP(AH324,Lookups!A:B,2,0),0)</f>
        <v>0</v>
      </c>
      <c r="AX324" s="267">
        <f t="shared" si="135"/>
        <v>0</v>
      </c>
      <c r="AY324" s="92">
        <f t="shared" ca="1" si="136"/>
        <v>0</v>
      </c>
      <c r="AZ324" s="92">
        <f t="shared" si="117"/>
        <v>0</v>
      </c>
      <c r="BA324" s="92">
        <f t="shared" si="137"/>
        <v>0.504</v>
      </c>
      <c r="BB324" s="92">
        <f t="shared" si="138"/>
        <v>0.38900000000000001</v>
      </c>
      <c r="BC324" s="92">
        <v>0.13800000000000001</v>
      </c>
      <c r="BD324" s="92">
        <v>0.13400000000000001</v>
      </c>
      <c r="BE324" s="92">
        <f t="shared" si="118"/>
        <v>0</v>
      </c>
      <c r="BF324" s="92">
        <f t="shared" si="139"/>
        <v>0</v>
      </c>
    </row>
    <row r="325" spans="1:58" x14ac:dyDescent="0.35">
      <c r="A325" s="26"/>
      <c r="B325" s="76"/>
      <c r="C325" s="59"/>
      <c r="D325" s="475"/>
      <c r="E325" s="476"/>
      <c r="F325" s="237" t="str">
        <f ca="1">IFERROR(OFFSET(INDEX(INDIRECT(VLOOKUP($C325,Lighting_Type_Exist_lu,2,0)),MATCH(Lighting!$D325,INDIRECT(VLOOKUP($C325,Lighting_Type_Exist_lu,2,0)),0),1),0,2),"")</f>
        <v/>
      </c>
      <c r="G325" s="61" t="s">
        <v>84</v>
      </c>
      <c r="H325" s="74"/>
      <c r="I325" s="238" t="str">
        <f>IF(J325="","",VLOOKUP(J325,SKU!E:M,9,0))</f>
        <v/>
      </c>
      <c r="J325" s="64"/>
      <c r="K325" s="260" t="str">
        <f>IF(J325="","",VLOOKUP(J325,SKU!E:M,2,0))</f>
        <v/>
      </c>
      <c r="L325" s="239" t="str">
        <f>IF(J325="","",VLOOKUP(J325,SKU!E:M,6,0))</f>
        <v/>
      </c>
      <c r="M325" s="135" t="s">
        <v>84</v>
      </c>
      <c r="N325" s="28">
        <f t="shared" si="113"/>
        <v>0</v>
      </c>
      <c r="O325" s="20">
        <f t="shared" si="114"/>
        <v>0</v>
      </c>
      <c r="P325" s="71">
        <f t="shared" ca="1" si="119"/>
        <v>0</v>
      </c>
      <c r="Q325" s="71">
        <f>IFERROR((($H325*$L325*$N325)-($H325*$L325*$O325))/1000,0)*(1-EXACT(M325,Lookups!$A$62))*(1-EXACT(M325,Lookups!$A$63))</f>
        <v>0</v>
      </c>
      <c r="R325" s="71">
        <f t="shared" ca="1" si="120"/>
        <v>0</v>
      </c>
      <c r="S325" s="71">
        <f t="shared" ca="1" si="121"/>
        <v>0</v>
      </c>
      <c r="T325" s="71">
        <f t="shared" si="122"/>
        <v>0</v>
      </c>
      <c r="U325" s="356">
        <f t="shared" ca="1" si="123"/>
        <v>0</v>
      </c>
      <c r="V325" s="356">
        <f t="shared" ca="1" si="124"/>
        <v>0</v>
      </c>
      <c r="W325" s="356">
        <f t="shared" si="125"/>
        <v>0</v>
      </c>
      <c r="X325" s="356">
        <f t="shared" si="126"/>
        <v>0</v>
      </c>
      <c r="Y325" s="72">
        <f>IF(AV325&gt;0,"NEEDED",IFERROR(IF('Project Summary'!$C$11="NH",(VLOOKUP(AH325,Lighting_All,6,0)+AO325),(VLOOKUP(AH325,Lighting_All,4,0)+AO325)),0)*H325)</f>
        <v>0</v>
      </c>
      <c r="Z325" s="261" t="str">
        <f t="shared" ca="1" si="127"/>
        <v/>
      </c>
      <c r="AA325" s="73">
        <f t="shared" ca="1" si="112"/>
        <v>0</v>
      </c>
      <c r="AC325" s="28" t="str">
        <f ca="1">IFERROR(OFFSET(INDEX(INDIRECT(VLOOKUP($C325,Lighting_Type_Exist_lu,2,0)),MATCH(Lighting!$D325,INDIRECT(VLOOKUP($C325,Lighting_Type_Exist_lu,2,0)),0),1),0,1),"")</f>
        <v/>
      </c>
      <c r="AD325" s="7" t="str">
        <f ca="1">IFERROR(OFFSET(INDEX(INDIRECT(VLOOKUP($C325,Lighting_Type_Exist_lu,2,0)),MATCH(Lighting!$D325,INDIRECT(VLOOKUP($C325,Lighting_Type_Exist_lu,2,0)),0),1),0,3),"")</f>
        <v/>
      </c>
      <c r="AE325" s="40" t="str">
        <f ca="1">IFERROR(OFFSET(INDEX(INDIRECT(VLOOKUP($C325,Lighting_Type_Exist_lu,2,0)),MATCH(Lighting!$D325,INDIRECT(VLOOKUP($C325,Lighting_Type_Exist_lu,2,0)),0),1),0,4),"")</f>
        <v/>
      </c>
      <c r="AF325" s="262">
        <f t="shared" ca="1" si="128"/>
        <v>0</v>
      </c>
      <c r="AH325" s="263" t="str">
        <f>IF(J325="","",VLOOKUP(J325,SKU!E:M,3,0))</f>
        <v/>
      </c>
      <c r="AI325" s="263">
        <f>_xlfn.IFNA(IF('Project Summary'!$C$11="NH",VLOOKUP(AH325,Lighting_All,5,0),VLOOKUP(AH325,Lighting_All,3,0)),"")</f>
        <v>0</v>
      </c>
      <c r="AJ325" s="264" t="str">
        <f t="shared" si="115"/>
        <v>NA</v>
      </c>
      <c r="AK325" s="265">
        <f>IFERROR(VLOOKUP(J325,SKU!E:L,7,),0)</f>
        <v>0</v>
      </c>
      <c r="AL325" s="92" t="str">
        <f>IFERROR(IF(J325="","",(VLOOKUP(AH325,Lookups!A:G,7,0)*H325)),"")</f>
        <v/>
      </c>
      <c r="AM325" s="92">
        <f t="shared" ca="1" si="129"/>
        <v>0</v>
      </c>
      <c r="AN325" s="92">
        <f t="shared" ca="1" si="130"/>
        <v>0</v>
      </c>
      <c r="AO325" s="92">
        <f>(1-EXACT(G325,M325))*IFERROR(IF('Project Summary'!$C$11="NH",VLOOKUP(M325,Lighting_All,6,0),VLOOKUP(M325,Lighting_All,4,0)),0)*(Q325&gt;0)*(1-EXACT(M325,Lookups!$A$62))*(1-EXACT(M325,Lookups!$A$63))</f>
        <v>0</v>
      </c>
      <c r="AP325" s="92">
        <f t="shared" si="116"/>
        <v>0</v>
      </c>
      <c r="AQ325" s="92" t="str">
        <f t="shared" ca="1" si="131"/>
        <v/>
      </c>
      <c r="AR325" s="92" t="str">
        <f ca="1">_xlfn.IFNA(VLOOKUP(AQ325,Recycling!$S$10:$T$35,2,0),"")</f>
        <v/>
      </c>
      <c r="AS325" s="266">
        <f t="shared" si="132"/>
        <v>0</v>
      </c>
      <c r="AT325" s="92">
        <f t="shared" si="133"/>
        <v>0</v>
      </c>
      <c r="AU325" s="92">
        <f>EXACT(G325,"None")*OR(EXACT(M325,Lookups!$A$62),EXACT(M325,Lookups!$A$63))</f>
        <v>0</v>
      </c>
      <c r="AV325" s="267">
        <f t="shared" si="134"/>
        <v>0</v>
      </c>
      <c r="AW325" s="267">
        <f>IFERROR(VLOOKUP(AH325,Lookups!A:B,2,0),0)</f>
        <v>0</v>
      </c>
      <c r="AX325" s="267">
        <f t="shared" si="135"/>
        <v>0</v>
      </c>
      <c r="AY325" s="92">
        <f t="shared" ca="1" si="136"/>
        <v>0</v>
      </c>
      <c r="AZ325" s="92">
        <f t="shared" si="117"/>
        <v>0</v>
      </c>
      <c r="BA325" s="92">
        <f t="shared" si="137"/>
        <v>0.504</v>
      </c>
      <c r="BB325" s="92">
        <f t="shared" si="138"/>
        <v>0.38900000000000001</v>
      </c>
      <c r="BC325" s="92">
        <v>0.13800000000000001</v>
      </c>
      <c r="BD325" s="92">
        <v>0.13400000000000001</v>
      </c>
      <c r="BE325" s="92">
        <f t="shared" si="118"/>
        <v>0</v>
      </c>
      <c r="BF325" s="92">
        <f t="shared" si="139"/>
        <v>0</v>
      </c>
    </row>
    <row r="326" spans="1:58" x14ac:dyDescent="0.35">
      <c r="A326" s="26"/>
      <c r="B326" s="76"/>
      <c r="C326" s="59"/>
      <c r="D326" s="475"/>
      <c r="E326" s="476"/>
      <c r="F326" s="237" t="str">
        <f ca="1">IFERROR(OFFSET(INDEX(INDIRECT(VLOOKUP($C326,Lighting_Type_Exist_lu,2,0)),MATCH(Lighting!$D326,INDIRECT(VLOOKUP($C326,Lighting_Type_Exist_lu,2,0)),0),1),0,2),"")</f>
        <v/>
      </c>
      <c r="G326" s="61" t="s">
        <v>84</v>
      </c>
      <c r="H326" s="74"/>
      <c r="I326" s="238" t="str">
        <f>IF(J326="","",VLOOKUP(J326,SKU!E:M,9,0))</f>
        <v/>
      </c>
      <c r="J326" s="64"/>
      <c r="K326" s="260" t="str">
        <f>IF(J326="","",VLOOKUP(J326,SKU!E:M,2,0))</f>
        <v/>
      </c>
      <c r="L326" s="239" t="str">
        <f>IF(J326="","",VLOOKUP(J326,SKU!E:M,6,0))</f>
        <v/>
      </c>
      <c r="M326" s="135" t="s">
        <v>84</v>
      </c>
      <c r="N326" s="28">
        <f t="shared" si="113"/>
        <v>0</v>
      </c>
      <c r="O326" s="20">
        <f t="shared" si="114"/>
        <v>0</v>
      </c>
      <c r="P326" s="71">
        <f t="shared" ca="1" si="119"/>
        <v>0</v>
      </c>
      <c r="Q326" s="71">
        <f>IFERROR((($H326*$L326*$N326)-($H326*$L326*$O326))/1000,0)*(1-EXACT(M326,Lookups!$A$62))*(1-EXACT(M326,Lookups!$A$63))</f>
        <v>0</v>
      </c>
      <c r="R326" s="71">
        <f t="shared" ca="1" si="120"/>
        <v>0</v>
      </c>
      <c r="S326" s="71">
        <f t="shared" ca="1" si="121"/>
        <v>0</v>
      </c>
      <c r="T326" s="71">
        <f t="shared" si="122"/>
        <v>0</v>
      </c>
      <c r="U326" s="356">
        <f t="shared" ca="1" si="123"/>
        <v>0</v>
      </c>
      <c r="V326" s="356">
        <f t="shared" ca="1" si="124"/>
        <v>0</v>
      </c>
      <c r="W326" s="356">
        <f t="shared" si="125"/>
        <v>0</v>
      </c>
      <c r="X326" s="356">
        <f t="shared" si="126"/>
        <v>0</v>
      </c>
      <c r="Y326" s="72">
        <f>IF(AV326&gt;0,"NEEDED",IFERROR(IF('Project Summary'!$C$11="NH",(VLOOKUP(AH326,Lighting_All,6,0)+AO326),(VLOOKUP(AH326,Lighting_All,4,0)+AO326)),0)*H326)</f>
        <v>0</v>
      </c>
      <c r="Z326" s="261" t="str">
        <f t="shared" ca="1" si="127"/>
        <v/>
      </c>
      <c r="AA326" s="73">
        <f t="shared" ca="1" si="112"/>
        <v>0</v>
      </c>
      <c r="AC326" s="28" t="str">
        <f ca="1">IFERROR(OFFSET(INDEX(INDIRECT(VLOOKUP($C326,Lighting_Type_Exist_lu,2,0)),MATCH(Lighting!$D326,INDIRECT(VLOOKUP($C326,Lighting_Type_Exist_lu,2,0)),0),1),0,1),"")</f>
        <v/>
      </c>
      <c r="AD326" s="7" t="str">
        <f ca="1">IFERROR(OFFSET(INDEX(INDIRECT(VLOOKUP($C326,Lighting_Type_Exist_lu,2,0)),MATCH(Lighting!$D326,INDIRECT(VLOOKUP($C326,Lighting_Type_Exist_lu,2,0)),0),1),0,3),"")</f>
        <v/>
      </c>
      <c r="AE326" s="40" t="str">
        <f ca="1">IFERROR(OFFSET(INDEX(INDIRECT(VLOOKUP($C326,Lighting_Type_Exist_lu,2,0)),MATCH(Lighting!$D326,INDIRECT(VLOOKUP($C326,Lighting_Type_Exist_lu,2,0)),0),1),0,4),"")</f>
        <v/>
      </c>
      <c r="AF326" s="262">
        <f t="shared" ca="1" si="128"/>
        <v>0</v>
      </c>
      <c r="AH326" s="263" t="str">
        <f>IF(J326="","",VLOOKUP(J326,SKU!E:M,3,0))</f>
        <v/>
      </c>
      <c r="AI326" s="263">
        <f>_xlfn.IFNA(IF('Project Summary'!$C$11="NH",VLOOKUP(AH326,Lighting_All,5,0),VLOOKUP(AH326,Lighting_All,3,0)),"")</f>
        <v>0</v>
      </c>
      <c r="AJ326" s="264" t="str">
        <f t="shared" si="115"/>
        <v>NA</v>
      </c>
      <c r="AK326" s="265">
        <f>IFERROR(VLOOKUP(J326,SKU!E:L,7,),0)</f>
        <v>0</v>
      </c>
      <c r="AL326" s="92" t="str">
        <f>IFERROR(IF(J326="","",(VLOOKUP(AH326,Lookups!A:G,7,0)*H326)),"")</f>
        <v/>
      </c>
      <c r="AM326" s="92">
        <f t="shared" ca="1" si="129"/>
        <v>0</v>
      </c>
      <c r="AN326" s="92">
        <f t="shared" ca="1" si="130"/>
        <v>0</v>
      </c>
      <c r="AO326" s="92">
        <f>(1-EXACT(G326,M326))*IFERROR(IF('Project Summary'!$C$11="NH",VLOOKUP(M326,Lighting_All,6,0),VLOOKUP(M326,Lighting_All,4,0)),0)*(Q326&gt;0)*(1-EXACT(M326,Lookups!$A$62))*(1-EXACT(M326,Lookups!$A$63))</f>
        <v>0</v>
      </c>
      <c r="AP326" s="92">
        <f t="shared" si="116"/>
        <v>0</v>
      </c>
      <c r="AQ326" s="92" t="str">
        <f t="shared" ca="1" si="131"/>
        <v/>
      </c>
      <c r="AR326" s="92" t="str">
        <f ca="1">_xlfn.IFNA(VLOOKUP(AQ326,Recycling!$S$10:$T$35,2,0),"")</f>
        <v/>
      </c>
      <c r="AS326" s="266">
        <f t="shared" si="132"/>
        <v>0</v>
      </c>
      <c r="AT326" s="92">
        <f t="shared" si="133"/>
        <v>0</v>
      </c>
      <c r="AU326" s="92">
        <f>EXACT(G326,"None")*OR(EXACT(M326,Lookups!$A$62),EXACT(M326,Lookups!$A$63))</f>
        <v>0</v>
      </c>
      <c r="AV326" s="267">
        <f t="shared" si="134"/>
        <v>0</v>
      </c>
      <c r="AW326" s="267">
        <f>IFERROR(VLOOKUP(AH326,Lookups!A:B,2,0),0)</f>
        <v>0</v>
      </c>
      <c r="AX326" s="267">
        <f t="shared" si="135"/>
        <v>0</v>
      </c>
      <c r="AY326" s="92">
        <f t="shared" ca="1" si="136"/>
        <v>0</v>
      </c>
      <c r="AZ326" s="92">
        <f t="shared" si="117"/>
        <v>0</v>
      </c>
      <c r="BA326" s="92">
        <f t="shared" si="137"/>
        <v>0.504</v>
      </c>
      <c r="BB326" s="92">
        <f t="shared" si="138"/>
        <v>0.38900000000000001</v>
      </c>
      <c r="BC326" s="92">
        <v>0.13800000000000001</v>
      </c>
      <c r="BD326" s="92">
        <v>0.13400000000000001</v>
      </c>
      <c r="BE326" s="92">
        <f t="shared" si="118"/>
        <v>0</v>
      </c>
      <c r="BF326" s="92">
        <f t="shared" si="139"/>
        <v>0</v>
      </c>
    </row>
    <row r="327" spans="1:58" x14ac:dyDescent="0.35">
      <c r="A327" s="26"/>
      <c r="B327" s="76"/>
      <c r="C327" s="59"/>
      <c r="D327" s="475"/>
      <c r="E327" s="476"/>
      <c r="F327" s="237" t="str">
        <f ca="1">IFERROR(OFFSET(INDEX(INDIRECT(VLOOKUP($C327,Lighting_Type_Exist_lu,2,0)),MATCH(Lighting!$D327,INDIRECT(VLOOKUP($C327,Lighting_Type_Exist_lu,2,0)),0),1),0,2),"")</f>
        <v/>
      </c>
      <c r="G327" s="61" t="s">
        <v>84</v>
      </c>
      <c r="H327" s="74"/>
      <c r="I327" s="238" t="str">
        <f>IF(J327="","",VLOOKUP(J327,SKU!E:M,9,0))</f>
        <v/>
      </c>
      <c r="J327" s="64"/>
      <c r="K327" s="260" t="str">
        <f>IF(J327="","",VLOOKUP(J327,SKU!E:M,2,0))</f>
        <v/>
      </c>
      <c r="L327" s="239" t="str">
        <f>IF(J327="","",VLOOKUP(J327,SKU!E:M,6,0))</f>
        <v/>
      </c>
      <c r="M327" s="135" t="s">
        <v>84</v>
      </c>
      <c r="N327" s="28">
        <f t="shared" si="113"/>
        <v>0</v>
      </c>
      <c r="O327" s="20">
        <f t="shared" si="114"/>
        <v>0</v>
      </c>
      <c r="P327" s="71">
        <f t="shared" ca="1" si="119"/>
        <v>0</v>
      </c>
      <c r="Q327" s="71">
        <f>IFERROR((($H327*$L327*$N327)-($H327*$L327*$O327))/1000,0)*(1-EXACT(M327,Lookups!$A$62))*(1-EXACT(M327,Lookups!$A$63))</f>
        <v>0</v>
      </c>
      <c r="R327" s="71">
        <f t="shared" ca="1" si="120"/>
        <v>0</v>
      </c>
      <c r="S327" s="71">
        <f t="shared" ca="1" si="121"/>
        <v>0</v>
      </c>
      <c r="T327" s="71">
        <f t="shared" si="122"/>
        <v>0</v>
      </c>
      <c r="U327" s="356">
        <f t="shared" ca="1" si="123"/>
        <v>0</v>
      </c>
      <c r="V327" s="356">
        <f t="shared" ca="1" si="124"/>
        <v>0</v>
      </c>
      <c r="W327" s="356">
        <f t="shared" si="125"/>
        <v>0</v>
      </c>
      <c r="X327" s="356">
        <f t="shared" si="126"/>
        <v>0</v>
      </c>
      <c r="Y327" s="72">
        <f>IF(AV327&gt;0,"NEEDED",IFERROR(IF('Project Summary'!$C$11="NH",(VLOOKUP(AH327,Lighting_All,6,0)+AO327),(VLOOKUP(AH327,Lighting_All,4,0)+AO327)),0)*H327)</f>
        <v>0</v>
      </c>
      <c r="Z327" s="261" t="str">
        <f t="shared" ca="1" si="127"/>
        <v/>
      </c>
      <c r="AA327" s="73">
        <f t="shared" ca="1" si="112"/>
        <v>0</v>
      </c>
      <c r="AC327" s="28" t="str">
        <f ca="1">IFERROR(OFFSET(INDEX(INDIRECT(VLOOKUP($C327,Lighting_Type_Exist_lu,2,0)),MATCH(Lighting!$D327,INDIRECT(VLOOKUP($C327,Lighting_Type_Exist_lu,2,0)),0),1),0,1),"")</f>
        <v/>
      </c>
      <c r="AD327" s="7" t="str">
        <f ca="1">IFERROR(OFFSET(INDEX(INDIRECT(VLOOKUP($C327,Lighting_Type_Exist_lu,2,0)),MATCH(Lighting!$D327,INDIRECT(VLOOKUP($C327,Lighting_Type_Exist_lu,2,0)),0),1),0,3),"")</f>
        <v/>
      </c>
      <c r="AE327" s="40" t="str">
        <f ca="1">IFERROR(OFFSET(INDEX(INDIRECT(VLOOKUP($C327,Lighting_Type_Exist_lu,2,0)),MATCH(Lighting!$D327,INDIRECT(VLOOKUP($C327,Lighting_Type_Exist_lu,2,0)),0),1),0,4),"")</f>
        <v/>
      </c>
      <c r="AF327" s="262">
        <f t="shared" ca="1" si="128"/>
        <v>0</v>
      </c>
      <c r="AH327" s="263" t="str">
        <f>IF(J327="","",VLOOKUP(J327,SKU!E:M,3,0))</f>
        <v/>
      </c>
      <c r="AI327" s="263">
        <f>_xlfn.IFNA(IF('Project Summary'!$C$11="NH",VLOOKUP(AH327,Lighting_All,5,0),VLOOKUP(AH327,Lighting_All,3,0)),"")</f>
        <v>0</v>
      </c>
      <c r="AJ327" s="264" t="str">
        <f t="shared" si="115"/>
        <v>NA</v>
      </c>
      <c r="AK327" s="265">
        <f>IFERROR(VLOOKUP(J327,SKU!E:L,7,),0)</f>
        <v>0</v>
      </c>
      <c r="AL327" s="92" t="str">
        <f>IFERROR(IF(J327="","",(VLOOKUP(AH327,Lookups!A:G,7,0)*H327)),"")</f>
        <v/>
      </c>
      <c r="AM327" s="92">
        <f t="shared" ca="1" si="129"/>
        <v>0</v>
      </c>
      <c r="AN327" s="92">
        <f t="shared" ca="1" si="130"/>
        <v>0</v>
      </c>
      <c r="AO327" s="92">
        <f>(1-EXACT(G327,M327))*IFERROR(IF('Project Summary'!$C$11="NH",VLOOKUP(M327,Lighting_All,6,0),VLOOKUP(M327,Lighting_All,4,0)),0)*(Q327&gt;0)*(1-EXACT(M327,Lookups!$A$62))*(1-EXACT(M327,Lookups!$A$63))</f>
        <v>0</v>
      </c>
      <c r="AP327" s="92">
        <f t="shared" si="116"/>
        <v>0</v>
      </c>
      <c r="AQ327" s="92" t="str">
        <f t="shared" ca="1" si="131"/>
        <v/>
      </c>
      <c r="AR327" s="92" t="str">
        <f ca="1">_xlfn.IFNA(VLOOKUP(AQ327,Recycling!$S$10:$T$35,2,0),"")</f>
        <v/>
      </c>
      <c r="AS327" s="266">
        <f t="shared" si="132"/>
        <v>0</v>
      </c>
      <c r="AT327" s="92">
        <f t="shared" si="133"/>
        <v>0</v>
      </c>
      <c r="AU327" s="92">
        <f>EXACT(G327,"None")*OR(EXACT(M327,Lookups!$A$62),EXACT(M327,Lookups!$A$63))</f>
        <v>0</v>
      </c>
      <c r="AV327" s="267">
        <f t="shared" si="134"/>
        <v>0</v>
      </c>
      <c r="AW327" s="267">
        <f>IFERROR(VLOOKUP(AH327,Lookups!A:B,2,0),0)</f>
        <v>0</v>
      </c>
      <c r="AX327" s="267">
        <f t="shared" si="135"/>
        <v>0</v>
      </c>
      <c r="AY327" s="92">
        <f t="shared" ca="1" si="136"/>
        <v>0</v>
      </c>
      <c r="AZ327" s="92">
        <f t="shared" si="117"/>
        <v>0</v>
      </c>
      <c r="BA327" s="92">
        <f t="shared" si="137"/>
        <v>0.504</v>
      </c>
      <c r="BB327" s="92">
        <f t="shared" si="138"/>
        <v>0.38900000000000001</v>
      </c>
      <c r="BC327" s="92">
        <v>0.13800000000000001</v>
      </c>
      <c r="BD327" s="92">
        <v>0.13400000000000001</v>
      </c>
      <c r="BE327" s="92">
        <f t="shared" si="118"/>
        <v>0</v>
      </c>
      <c r="BF327" s="92">
        <f t="shared" si="139"/>
        <v>0</v>
      </c>
    </row>
    <row r="328" spans="1:58" x14ac:dyDescent="0.35">
      <c r="A328" s="26"/>
      <c r="B328" s="76"/>
      <c r="C328" s="59"/>
      <c r="D328" s="475"/>
      <c r="E328" s="476"/>
      <c r="F328" s="237" t="str">
        <f ca="1">IFERROR(OFFSET(INDEX(INDIRECT(VLOOKUP($C328,Lighting_Type_Exist_lu,2,0)),MATCH(Lighting!$D328,INDIRECT(VLOOKUP($C328,Lighting_Type_Exist_lu,2,0)),0),1),0,2),"")</f>
        <v/>
      </c>
      <c r="G328" s="61" t="s">
        <v>84</v>
      </c>
      <c r="H328" s="74"/>
      <c r="I328" s="238" t="str">
        <f>IF(J328="","",VLOOKUP(J328,SKU!E:M,9,0))</f>
        <v/>
      </c>
      <c r="J328" s="64"/>
      <c r="K328" s="260" t="str">
        <f>IF(J328="","",VLOOKUP(J328,SKU!E:M,2,0))</f>
        <v/>
      </c>
      <c r="L328" s="239" t="str">
        <f>IF(J328="","",VLOOKUP(J328,SKU!E:M,6,0))</f>
        <v/>
      </c>
      <c r="M328" s="135" t="s">
        <v>84</v>
      </c>
      <c r="N328" s="28">
        <f t="shared" si="113"/>
        <v>0</v>
      </c>
      <c r="O328" s="20">
        <f t="shared" si="114"/>
        <v>0</v>
      </c>
      <c r="P328" s="71">
        <f t="shared" ca="1" si="119"/>
        <v>0</v>
      </c>
      <c r="Q328" s="71">
        <f>IFERROR((($H328*$L328*$N328)-($H328*$L328*$O328))/1000,0)*(1-EXACT(M328,Lookups!$A$62))*(1-EXACT(M328,Lookups!$A$63))</f>
        <v>0</v>
      </c>
      <c r="R328" s="71">
        <f t="shared" ca="1" si="120"/>
        <v>0</v>
      </c>
      <c r="S328" s="71">
        <f t="shared" ca="1" si="121"/>
        <v>0</v>
      </c>
      <c r="T328" s="71">
        <f t="shared" si="122"/>
        <v>0</v>
      </c>
      <c r="U328" s="356">
        <f t="shared" ca="1" si="123"/>
        <v>0</v>
      </c>
      <c r="V328" s="356">
        <f t="shared" ca="1" si="124"/>
        <v>0</v>
      </c>
      <c r="W328" s="356">
        <f t="shared" si="125"/>
        <v>0</v>
      </c>
      <c r="X328" s="356">
        <f t="shared" si="126"/>
        <v>0</v>
      </c>
      <c r="Y328" s="72">
        <f>IF(AV328&gt;0,"NEEDED",IFERROR(IF('Project Summary'!$C$11="NH",(VLOOKUP(AH328,Lighting_All,6,0)+AO328),(VLOOKUP(AH328,Lighting_All,4,0)+AO328)),0)*H328)</f>
        <v>0</v>
      </c>
      <c r="Z328" s="261" t="str">
        <f t="shared" ca="1" si="127"/>
        <v/>
      </c>
      <c r="AA328" s="73">
        <f t="shared" ca="1" si="112"/>
        <v>0</v>
      </c>
      <c r="AC328" s="28" t="str">
        <f ca="1">IFERROR(OFFSET(INDEX(INDIRECT(VLOOKUP($C328,Lighting_Type_Exist_lu,2,0)),MATCH(Lighting!$D328,INDIRECT(VLOOKUP($C328,Lighting_Type_Exist_lu,2,0)),0),1),0,1),"")</f>
        <v/>
      </c>
      <c r="AD328" s="7" t="str">
        <f ca="1">IFERROR(OFFSET(INDEX(INDIRECT(VLOOKUP($C328,Lighting_Type_Exist_lu,2,0)),MATCH(Lighting!$D328,INDIRECT(VLOOKUP($C328,Lighting_Type_Exist_lu,2,0)),0),1),0,3),"")</f>
        <v/>
      </c>
      <c r="AE328" s="40" t="str">
        <f ca="1">IFERROR(OFFSET(INDEX(INDIRECT(VLOOKUP($C328,Lighting_Type_Exist_lu,2,0)),MATCH(Lighting!$D328,INDIRECT(VLOOKUP($C328,Lighting_Type_Exist_lu,2,0)),0),1),0,4),"")</f>
        <v/>
      </c>
      <c r="AF328" s="262">
        <f t="shared" ca="1" si="128"/>
        <v>0</v>
      </c>
      <c r="AH328" s="263" t="str">
        <f>IF(J328="","",VLOOKUP(J328,SKU!E:M,3,0))</f>
        <v/>
      </c>
      <c r="AI328" s="263">
        <f>_xlfn.IFNA(IF('Project Summary'!$C$11="NH",VLOOKUP(AH328,Lighting_All,5,0),VLOOKUP(AH328,Lighting_All,3,0)),"")</f>
        <v>0</v>
      </c>
      <c r="AJ328" s="264" t="str">
        <f t="shared" si="115"/>
        <v>NA</v>
      </c>
      <c r="AK328" s="265">
        <f>IFERROR(VLOOKUP(J328,SKU!E:L,7,),0)</f>
        <v>0</v>
      </c>
      <c r="AL328" s="92" t="str">
        <f>IFERROR(IF(J328="","",(VLOOKUP(AH328,Lookups!A:G,7,0)*H328)),"")</f>
        <v/>
      </c>
      <c r="AM328" s="92">
        <f t="shared" ca="1" si="129"/>
        <v>0</v>
      </c>
      <c r="AN328" s="92">
        <f t="shared" ca="1" si="130"/>
        <v>0</v>
      </c>
      <c r="AO328" s="92">
        <f>(1-EXACT(G328,M328))*IFERROR(IF('Project Summary'!$C$11="NH",VLOOKUP(M328,Lighting_All,6,0),VLOOKUP(M328,Lighting_All,4,0)),0)*(Q328&gt;0)*(1-EXACT(M328,Lookups!$A$62))*(1-EXACT(M328,Lookups!$A$63))</f>
        <v>0</v>
      </c>
      <c r="AP328" s="92">
        <f t="shared" si="116"/>
        <v>0</v>
      </c>
      <c r="AQ328" s="92" t="str">
        <f t="shared" ca="1" si="131"/>
        <v/>
      </c>
      <c r="AR328" s="92" t="str">
        <f ca="1">_xlfn.IFNA(VLOOKUP(AQ328,Recycling!$S$10:$T$35,2,0),"")</f>
        <v/>
      </c>
      <c r="AS328" s="266">
        <f t="shared" si="132"/>
        <v>0</v>
      </c>
      <c r="AT328" s="92">
        <f t="shared" si="133"/>
        <v>0</v>
      </c>
      <c r="AU328" s="92">
        <f>EXACT(G328,"None")*OR(EXACT(M328,Lookups!$A$62),EXACT(M328,Lookups!$A$63))</f>
        <v>0</v>
      </c>
      <c r="AV328" s="267">
        <f t="shared" si="134"/>
        <v>0</v>
      </c>
      <c r="AW328" s="267">
        <f>IFERROR(VLOOKUP(AH328,Lookups!A:B,2,0),0)</f>
        <v>0</v>
      </c>
      <c r="AX328" s="267">
        <f t="shared" si="135"/>
        <v>0</v>
      </c>
      <c r="AY328" s="92">
        <f t="shared" ca="1" si="136"/>
        <v>0</v>
      </c>
      <c r="AZ328" s="92">
        <f t="shared" si="117"/>
        <v>0</v>
      </c>
      <c r="BA328" s="92">
        <f t="shared" si="137"/>
        <v>0.504</v>
      </c>
      <c r="BB328" s="92">
        <f t="shared" si="138"/>
        <v>0.38900000000000001</v>
      </c>
      <c r="BC328" s="92">
        <v>0.13800000000000001</v>
      </c>
      <c r="BD328" s="92">
        <v>0.13400000000000001</v>
      </c>
      <c r="BE328" s="92">
        <f t="shared" si="118"/>
        <v>0</v>
      </c>
      <c r="BF328" s="92">
        <f t="shared" si="139"/>
        <v>0</v>
      </c>
    </row>
    <row r="329" spans="1:58" x14ac:dyDescent="0.35">
      <c r="A329" s="26"/>
      <c r="B329" s="76"/>
      <c r="C329" s="59"/>
      <c r="D329" s="475"/>
      <c r="E329" s="476"/>
      <c r="F329" s="237" t="str">
        <f ca="1">IFERROR(OFFSET(INDEX(INDIRECT(VLOOKUP($C329,Lighting_Type_Exist_lu,2,0)),MATCH(Lighting!$D329,INDIRECT(VLOOKUP($C329,Lighting_Type_Exist_lu,2,0)),0),1),0,2),"")</f>
        <v/>
      </c>
      <c r="G329" s="61" t="s">
        <v>84</v>
      </c>
      <c r="H329" s="74"/>
      <c r="I329" s="238" t="str">
        <f>IF(J329="","",VLOOKUP(J329,SKU!E:M,9,0))</f>
        <v/>
      </c>
      <c r="J329" s="64"/>
      <c r="K329" s="260" t="str">
        <f>IF(J329="","",VLOOKUP(J329,SKU!E:M,2,0))</f>
        <v/>
      </c>
      <c r="L329" s="239" t="str">
        <f>IF(J329="","",VLOOKUP(J329,SKU!E:M,6,0))</f>
        <v/>
      </c>
      <c r="M329" s="135" t="s">
        <v>84</v>
      </c>
      <c r="N329" s="28">
        <f t="shared" si="113"/>
        <v>0</v>
      </c>
      <c r="O329" s="20">
        <f t="shared" si="114"/>
        <v>0</v>
      </c>
      <c r="P329" s="71">
        <f t="shared" ca="1" si="119"/>
        <v>0</v>
      </c>
      <c r="Q329" s="71">
        <f>IFERROR((($H329*$L329*$N329)-($H329*$L329*$O329))/1000,0)*(1-EXACT(M329,Lookups!$A$62))*(1-EXACT(M329,Lookups!$A$63))</f>
        <v>0</v>
      </c>
      <c r="R329" s="71">
        <f t="shared" ca="1" si="120"/>
        <v>0</v>
      </c>
      <c r="S329" s="71">
        <f t="shared" ca="1" si="121"/>
        <v>0</v>
      </c>
      <c r="T329" s="71">
        <f t="shared" si="122"/>
        <v>0</v>
      </c>
      <c r="U329" s="356">
        <f t="shared" ca="1" si="123"/>
        <v>0</v>
      </c>
      <c r="V329" s="356">
        <f t="shared" ca="1" si="124"/>
        <v>0</v>
      </c>
      <c r="W329" s="356">
        <f t="shared" si="125"/>
        <v>0</v>
      </c>
      <c r="X329" s="356">
        <f t="shared" si="126"/>
        <v>0</v>
      </c>
      <c r="Y329" s="72">
        <f>IF(AV329&gt;0,"NEEDED",IFERROR(IF('Project Summary'!$C$11="NH",(VLOOKUP(AH329,Lighting_All,6,0)+AO329),(VLOOKUP(AH329,Lighting_All,4,0)+AO329)),0)*H329)</f>
        <v>0</v>
      </c>
      <c r="Z329" s="261" t="str">
        <f t="shared" ca="1" si="127"/>
        <v/>
      </c>
      <c r="AA329" s="73">
        <f t="shared" ca="1" si="112"/>
        <v>0</v>
      </c>
      <c r="AC329" s="28" t="str">
        <f ca="1">IFERROR(OFFSET(INDEX(INDIRECT(VLOOKUP($C329,Lighting_Type_Exist_lu,2,0)),MATCH(Lighting!$D329,INDIRECT(VLOOKUP($C329,Lighting_Type_Exist_lu,2,0)),0),1),0,1),"")</f>
        <v/>
      </c>
      <c r="AD329" s="7" t="str">
        <f ca="1">IFERROR(OFFSET(INDEX(INDIRECT(VLOOKUP($C329,Lighting_Type_Exist_lu,2,0)),MATCH(Lighting!$D329,INDIRECT(VLOOKUP($C329,Lighting_Type_Exist_lu,2,0)),0),1),0,3),"")</f>
        <v/>
      </c>
      <c r="AE329" s="40" t="str">
        <f ca="1">IFERROR(OFFSET(INDEX(INDIRECT(VLOOKUP($C329,Lighting_Type_Exist_lu,2,0)),MATCH(Lighting!$D329,INDIRECT(VLOOKUP($C329,Lighting_Type_Exist_lu,2,0)),0),1),0,4),"")</f>
        <v/>
      </c>
      <c r="AF329" s="262">
        <f t="shared" ca="1" si="128"/>
        <v>0</v>
      </c>
      <c r="AH329" s="263" t="str">
        <f>IF(J329="","",VLOOKUP(J329,SKU!E:M,3,0))</f>
        <v/>
      </c>
      <c r="AI329" s="263">
        <f>_xlfn.IFNA(IF('Project Summary'!$C$11="NH",VLOOKUP(AH329,Lighting_All,5,0),VLOOKUP(AH329,Lighting_All,3,0)),"")</f>
        <v>0</v>
      </c>
      <c r="AJ329" s="264" t="str">
        <f t="shared" si="115"/>
        <v>NA</v>
      </c>
      <c r="AK329" s="265">
        <f>IFERROR(VLOOKUP(J329,SKU!E:L,7,),0)</f>
        <v>0</v>
      </c>
      <c r="AL329" s="92" t="str">
        <f>IFERROR(IF(J329="","",(VLOOKUP(AH329,Lookups!A:G,7,0)*H329)),"")</f>
        <v/>
      </c>
      <c r="AM329" s="92">
        <f t="shared" ca="1" si="129"/>
        <v>0</v>
      </c>
      <c r="AN329" s="92">
        <f t="shared" ca="1" si="130"/>
        <v>0</v>
      </c>
      <c r="AO329" s="92">
        <f>(1-EXACT(G329,M329))*IFERROR(IF('Project Summary'!$C$11="NH",VLOOKUP(M329,Lighting_All,6,0),VLOOKUP(M329,Lighting_All,4,0)),0)*(Q329&gt;0)*(1-EXACT(M329,Lookups!$A$62))*(1-EXACT(M329,Lookups!$A$63))</f>
        <v>0</v>
      </c>
      <c r="AP329" s="92">
        <f t="shared" si="116"/>
        <v>0</v>
      </c>
      <c r="AQ329" s="92" t="str">
        <f t="shared" ca="1" si="131"/>
        <v/>
      </c>
      <c r="AR329" s="92" t="str">
        <f ca="1">_xlfn.IFNA(VLOOKUP(AQ329,Recycling!$S$10:$T$35,2,0),"")</f>
        <v/>
      </c>
      <c r="AS329" s="266">
        <f t="shared" si="132"/>
        <v>0</v>
      </c>
      <c r="AT329" s="92">
        <f t="shared" si="133"/>
        <v>0</v>
      </c>
      <c r="AU329" s="92">
        <f>EXACT(G329,"None")*OR(EXACT(M329,Lookups!$A$62),EXACT(M329,Lookups!$A$63))</f>
        <v>0</v>
      </c>
      <c r="AV329" s="267">
        <f t="shared" si="134"/>
        <v>0</v>
      </c>
      <c r="AW329" s="267">
        <f>IFERROR(VLOOKUP(AH329,Lookups!A:B,2,0),0)</f>
        <v>0</v>
      </c>
      <c r="AX329" s="267">
        <f t="shared" si="135"/>
        <v>0</v>
      </c>
      <c r="AY329" s="92">
        <f t="shared" ca="1" si="136"/>
        <v>0</v>
      </c>
      <c r="AZ329" s="92">
        <f t="shared" si="117"/>
        <v>0</v>
      </c>
      <c r="BA329" s="92">
        <f t="shared" si="137"/>
        <v>0.504</v>
      </c>
      <c r="BB329" s="92">
        <f t="shared" si="138"/>
        <v>0.38900000000000001</v>
      </c>
      <c r="BC329" s="92">
        <v>0.13800000000000001</v>
      </c>
      <c r="BD329" s="92">
        <v>0.13400000000000001</v>
      </c>
      <c r="BE329" s="92">
        <f t="shared" si="118"/>
        <v>0</v>
      </c>
      <c r="BF329" s="92">
        <f t="shared" si="139"/>
        <v>0</v>
      </c>
    </row>
    <row r="330" spans="1:58" x14ac:dyDescent="0.35">
      <c r="A330" s="26"/>
      <c r="B330" s="76"/>
      <c r="C330" s="59"/>
      <c r="D330" s="475"/>
      <c r="E330" s="476"/>
      <c r="F330" s="237" t="str">
        <f ca="1">IFERROR(OFFSET(INDEX(INDIRECT(VLOOKUP($C330,Lighting_Type_Exist_lu,2,0)),MATCH(Lighting!$D330,INDIRECT(VLOOKUP($C330,Lighting_Type_Exist_lu,2,0)),0),1),0,2),"")</f>
        <v/>
      </c>
      <c r="G330" s="61" t="s">
        <v>84</v>
      </c>
      <c r="H330" s="74"/>
      <c r="I330" s="238" t="str">
        <f>IF(J330="","",VLOOKUP(J330,SKU!E:M,9,0))</f>
        <v/>
      </c>
      <c r="J330" s="64"/>
      <c r="K330" s="260" t="str">
        <f>IF(J330="","",VLOOKUP(J330,SKU!E:M,2,0))</f>
        <v/>
      </c>
      <c r="L330" s="239" t="str">
        <f>IF(J330="","",VLOOKUP(J330,SKU!E:M,6,0))</f>
        <v/>
      </c>
      <c r="M330" s="135" t="s">
        <v>84</v>
      </c>
      <c r="N330" s="28">
        <f t="shared" si="113"/>
        <v>0</v>
      </c>
      <c r="O330" s="20">
        <f t="shared" si="114"/>
        <v>0</v>
      </c>
      <c r="P330" s="71">
        <f t="shared" ca="1" si="119"/>
        <v>0</v>
      </c>
      <c r="Q330" s="71">
        <f>IFERROR((($H330*$L330*$N330)-($H330*$L330*$O330))/1000,0)*(1-EXACT(M330,Lookups!$A$62))*(1-EXACT(M330,Lookups!$A$63))</f>
        <v>0</v>
      </c>
      <c r="R330" s="71">
        <f t="shared" ca="1" si="120"/>
        <v>0</v>
      </c>
      <c r="S330" s="71">
        <f t="shared" ca="1" si="121"/>
        <v>0</v>
      </c>
      <c r="T330" s="71">
        <f t="shared" si="122"/>
        <v>0</v>
      </c>
      <c r="U330" s="356">
        <f t="shared" ca="1" si="123"/>
        <v>0</v>
      </c>
      <c r="V330" s="356">
        <f t="shared" ca="1" si="124"/>
        <v>0</v>
      </c>
      <c r="W330" s="356">
        <f t="shared" si="125"/>
        <v>0</v>
      </c>
      <c r="X330" s="356">
        <f t="shared" si="126"/>
        <v>0</v>
      </c>
      <c r="Y330" s="72">
        <f>IF(AV330&gt;0,"NEEDED",IFERROR(IF('Project Summary'!$C$11="NH",(VLOOKUP(AH330,Lighting_All,6,0)+AO330),(VLOOKUP(AH330,Lighting_All,4,0)+AO330)),0)*H330)</f>
        <v>0</v>
      </c>
      <c r="Z330" s="261" t="str">
        <f t="shared" ca="1" si="127"/>
        <v/>
      </c>
      <c r="AA330" s="73">
        <f t="shared" ref="AA330:AA393" ca="1" si="140">IFERROR(Y330/R330,0)</f>
        <v>0</v>
      </c>
      <c r="AC330" s="28" t="str">
        <f ca="1">IFERROR(OFFSET(INDEX(INDIRECT(VLOOKUP($C330,Lighting_Type_Exist_lu,2,0)),MATCH(Lighting!$D330,INDIRECT(VLOOKUP($C330,Lighting_Type_Exist_lu,2,0)),0),1),0,1),"")</f>
        <v/>
      </c>
      <c r="AD330" s="7" t="str">
        <f ca="1">IFERROR(OFFSET(INDEX(INDIRECT(VLOOKUP($C330,Lighting_Type_Exist_lu,2,0)),MATCH(Lighting!$D330,INDIRECT(VLOOKUP($C330,Lighting_Type_Exist_lu,2,0)),0),1),0,3),"")</f>
        <v/>
      </c>
      <c r="AE330" s="40" t="str">
        <f ca="1">IFERROR(OFFSET(INDEX(INDIRECT(VLOOKUP($C330,Lighting_Type_Exist_lu,2,0)),MATCH(Lighting!$D330,INDIRECT(VLOOKUP($C330,Lighting_Type_Exist_lu,2,0)),0),1),0,4),"")</f>
        <v/>
      </c>
      <c r="AF330" s="262">
        <f t="shared" ca="1" si="128"/>
        <v>0</v>
      </c>
      <c r="AH330" s="263" t="str">
        <f>IF(J330="","",VLOOKUP(J330,SKU!E:M,3,0))</f>
        <v/>
      </c>
      <c r="AI330" s="263">
        <f>_xlfn.IFNA(IF('Project Summary'!$C$11="NH",VLOOKUP(AH330,Lighting_All,5,0),VLOOKUP(AH330,Lighting_All,3,0)),"")</f>
        <v>0</v>
      </c>
      <c r="AJ330" s="264" t="str">
        <f t="shared" si="115"/>
        <v>NA</v>
      </c>
      <c r="AK330" s="265">
        <f>IFERROR(VLOOKUP(J330,SKU!E:L,7,),0)</f>
        <v>0</v>
      </c>
      <c r="AL330" s="92" t="str">
        <f>IFERROR(IF(J330="","",(VLOOKUP(AH330,Lookups!A:G,7,0)*H330)),"")</f>
        <v/>
      </c>
      <c r="AM330" s="92">
        <f t="shared" ca="1" si="129"/>
        <v>0</v>
      </c>
      <c r="AN330" s="92">
        <f t="shared" ca="1" si="130"/>
        <v>0</v>
      </c>
      <c r="AO330" s="92">
        <f>(1-EXACT(G330,M330))*IFERROR(IF('Project Summary'!$C$11="NH",VLOOKUP(M330,Lighting_All,6,0),VLOOKUP(M330,Lighting_All,4,0)),0)*(Q330&gt;0)*(1-EXACT(M330,Lookups!$A$62))*(1-EXACT(M330,Lookups!$A$63))</f>
        <v>0</v>
      </c>
      <c r="AP330" s="92">
        <f t="shared" si="116"/>
        <v>0</v>
      </c>
      <c r="AQ330" s="92" t="str">
        <f t="shared" ca="1" si="131"/>
        <v/>
      </c>
      <c r="AR330" s="92" t="str">
        <f ca="1">_xlfn.IFNA(VLOOKUP(AQ330,Recycling!$S$10:$T$35,2,0),"")</f>
        <v/>
      </c>
      <c r="AS330" s="266">
        <f t="shared" si="132"/>
        <v>0</v>
      </c>
      <c r="AT330" s="92">
        <f t="shared" si="133"/>
        <v>0</v>
      </c>
      <c r="AU330" s="92">
        <f>EXACT(G330,"None")*OR(EXACT(M330,Lookups!$A$62),EXACT(M330,Lookups!$A$63))</f>
        <v>0</v>
      </c>
      <c r="AV330" s="267">
        <f t="shared" si="134"/>
        <v>0</v>
      </c>
      <c r="AW330" s="267">
        <f>IFERROR(VLOOKUP(AH330,Lookups!A:B,2,0),0)</f>
        <v>0</v>
      </c>
      <c r="AX330" s="267">
        <f t="shared" si="135"/>
        <v>0</v>
      </c>
      <c r="AY330" s="92">
        <f t="shared" ca="1" si="136"/>
        <v>0</v>
      </c>
      <c r="AZ330" s="92">
        <f t="shared" si="117"/>
        <v>0</v>
      </c>
      <c r="BA330" s="92">
        <f t="shared" si="137"/>
        <v>0.504</v>
      </c>
      <c r="BB330" s="92">
        <f t="shared" si="138"/>
        <v>0.38900000000000001</v>
      </c>
      <c r="BC330" s="92">
        <v>0.13800000000000001</v>
      </c>
      <c r="BD330" s="92">
        <v>0.13400000000000001</v>
      </c>
      <c r="BE330" s="92">
        <f t="shared" si="118"/>
        <v>0</v>
      </c>
      <c r="BF330" s="92">
        <f t="shared" si="139"/>
        <v>0</v>
      </c>
    </row>
    <row r="331" spans="1:58" x14ac:dyDescent="0.35">
      <c r="A331" s="26"/>
      <c r="B331" s="76"/>
      <c r="C331" s="59"/>
      <c r="D331" s="475"/>
      <c r="E331" s="476"/>
      <c r="F331" s="237" t="str">
        <f ca="1">IFERROR(OFFSET(INDEX(INDIRECT(VLOOKUP($C331,Lighting_Type_Exist_lu,2,0)),MATCH(Lighting!$D331,INDIRECT(VLOOKUP($C331,Lighting_Type_Exist_lu,2,0)),0),1),0,2),"")</f>
        <v/>
      </c>
      <c r="G331" s="61" t="s">
        <v>84</v>
      </c>
      <c r="H331" s="74"/>
      <c r="I331" s="238" t="str">
        <f>IF(J331="","",VLOOKUP(J331,SKU!E:M,9,0))</f>
        <v/>
      </c>
      <c r="J331" s="64"/>
      <c r="K331" s="260" t="str">
        <f>IF(J331="","",VLOOKUP(J331,SKU!E:M,2,0))</f>
        <v/>
      </c>
      <c r="L331" s="239" t="str">
        <f>IF(J331="","",VLOOKUP(J331,SKU!E:M,6,0))</f>
        <v/>
      </c>
      <c r="M331" s="135" t="s">
        <v>84</v>
      </c>
      <c r="N331" s="28">
        <f t="shared" si="113"/>
        <v>0</v>
      </c>
      <c r="O331" s="20">
        <f t="shared" si="114"/>
        <v>0</v>
      </c>
      <c r="P331" s="71">
        <f t="shared" ca="1" si="119"/>
        <v>0</v>
      </c>
      <c r="Q331" s="71">
        <f>IFERROR((($H331*$L331*$N331)-($H331*$L331*$O331))/1000,0)*(1-EXACT(M331,Lookups!$A$62))*(1-EXACT(M331,Lookups!$A$63))</f>
        <v>0</v>
      </c>
      <c r="R331" s="71">
        <f t="shared" ca="1" si="120"/>
        <v>0</v>
      </c>
      <c r="S331" s="71">
        <f t="shared" ca="1" si="121"/>
        <v>0</v>
      </c>
      <c r="T331" s="71">
        <f t="shared" si="122"/>
        <v>0</v>
      </c>
      <c r="U331" s="356">
        <f t="shared" ca="1" si="123"/>
        <v>0</v>
      </c>
      <c r="V331" s="356">
        <f t="shared" ca="1" si="124"/>
        <v>0</v>
      </c>
      <c r="W331" s="356">
        <f t="shared" si="125"/>
        <v>0</v>
      </c>
      <c r="X331" s="356">
        <f t="shared" si="126"/>
        <v>0</v>
      </c>
      <c r="Y331" s="72">
        <f>IF(AV331&gt;0,"NEEDED",IFERROR(IF('Project Summary'!$C$11="NH",(VLOOKUP(AH331,Lighting_All,6,0)+AO331),(VLOOKUP(AH331,Lighting_All,4,0)+AO331)),0)*H331)</f>
        <v>0</v>
      </c>
      <c r="Z331" s="261" t="str">
        <f t="shared" ca="1" si="127"/>
        <v/>
      </c>
      <c r="AA331" s="73">
        <f t="shared" ca="1" si="140"/>
        <v>0</v>
      </c>
      <c r="AC331" s="28" t="str">
        <f ca="1">IFERROR(OFFSET(INDEX(INDIRECT(VLOOKUP($C331,Lighting_Type_Exist_lu,2,0)),MATCH(Lighting!$D331,INDIRECT(VLOOKUP($C331,Lighting_Type_Exist_lu,2,0)),0),1),0,1),"")</f>
        <v/>
      </c>
      <c r="AD331" s="7" t="str">
        <f ca="1">IFERROR(OFFSET(INDEX(INDIRECT(VLOOKUP($C331,Lighting_Type_Exist_lu,2,0)),MATCH(Lighting!$D331,INDIRECT(VLOOKUP($C331,Lighting_Type_Exist_lu,2,0)),0),1),0,3),"")</f>
        <v/>
      </c>
      <c r="AE331" s="40" t="str">
        <f ca="1">IFERROR(OFFSET(INDEX(INDIRECT(VLOOKUP($C331,Lighting_Type_Exist_lu,2,0)),MATCH(Lighting!$D331,INDIRECT(VLOOKUP($C331,Lighting_Type_Exist_lu,2,0)),0),1),0,4),"")</f>
        <v/>
      </c>
      <c r="AF331" s="262">
        <f t="shared" ca="1" si="128"/>
        <v>0</v>
      </c>
      <c r="AH331" s="263" t="str">
        <f>IF(J331="","",VLOOKUP(J331,SKU!E:M,3,0))</f>
        <v/>
      </c>
      <c r="AI331" s="263">
        <f>_xlfn.IFNA(IF('Project Summary'!$C$11="NH",VLOOKUP(AH331,Lighting_All,5,0),VLOOKUP(AH331,Lighting_All,3,0)),"")</f>
        <v>0</v>
      </c>
      <c r="AJ331" s="264" t="str">
        <f t="shared" si="115"/>
        <v>NA</v>
      </c>
      <c r="AK331" s="265">
        <f>IFERROR(VLOOKUP(J331,SKU!E:L,7,),0)</f>
        <v>0</v>
      </c>
      <c r="AL331" s="92" t="str">
        <f>IFERROR(IF(J331="","",(VLOOKUP(AH331,Lookups!A:G,7,0)*H331)),"")</f>
        <v/>
      </c>
      <c r="AM331" s="92">
        <f t="shared" ca="1" si="129"/>
        <v>0</v>
      </c>
      <c r="AN331" s="92">
        <f t="shared" ca="1" si="130"/>
        <v>0</v>
      </c>
      <c r="AO331" s="92">
        <f>(1-EXACT(G331,M331))*IFERROR(IF('Project Summary'!$C$11="NH",VLOOKUP(M331,Lighting_All,6,0),VLOOKUP(M331,Lighting_All,4,0)),0)*(Q331&gt;0)*(1-EXACT(M331,Lookups!$A$62))*(1-EXACT(M331,Lookups!$A$63))</f>
        <v>0</v>
      </c>
      <c r="AP331" s="92">
        <f t="shared" si="116"/>
        <v>0</v>
      </c>
      <c r="AQ331" s="92" t="str">
        <f t="shared" ca="1" si="131"/>
        <v/>
      </c>
      <c r="AR331" s="92" t="str">
        <f ca="1">_xlfn.IFNA(VLOOKUP(AQ331,Recycling!$S$10:$T$35,2,0),"")</f>
        <v/>
      </c>
      <c r="AS331" s="266">
        <f t="shared" si="132"/>
        <v>0</v>
      </c>
      <c r="AT331" s="92">
        <f t="shared" si="133"/>
        <v>0</v>
      </c>
      <c r="AU331" s="92">
        <f>EXACT(G331,"None")*OR(EXACT(M331,Lookups!$A$62),EXACT(M331,Lookups!$A$63))</f>
        <v>0</v>
      </c>
      <c r="AV331" s="267">
        <f t="shared" si="134"/>
        <v>0</v>
      </c>
      <c r="AW331" s="267">
        <f>IFERROR(VLOOKUP(AH331,Lookups!A:B,2,0),0)</f>
        <v>0</v>
      </c>
      <c r="AX331" s="267">
        <f t="shared" si="135"/>
        <v>0</v>
      </c>
      <c r="AY331" s="92">
        <f t="shared" ca="1" si="136"/>
        <v>0</v>
      </c>
      <c r="AZ331" s="92">
        <f t="shared" si="117"/>
        <v>0</v>
      </c>
      <c r="BA331" s="92">
        <f t="shared" si="137"/>
        <v>0.504</v>
      </c>
      <c r="BB331" s="92">
        <f t="shared" si="138"/>
        <v>0.38900000000000001</v>
      </c>
      <c r="BC331" s="92">
        <v>0.13800000000000001</v>
      </c>
      <c r="BD331" s="92">
        <v>0.13400000000000001</v>
      </c>
      <c r="BE331" s="92">
        <f t="shared" si="118"/>
        <v>0</v>
      </c>
      <c r="BF331" s="92">
        <f t="shared" si="139"/>
        <v>0</v>
      </c>
    </row>
    <row r="332" spans="1:58" x14ac:dyDescent="0.35">
      <c r="A332" s="26"/>
      <c r="B332" s="76"/>
      <c r="C332" s="59"/>
      <c r="D332" s="475"/>
      <c r="E332" s="476"/>
      <c r="F332" s="237" t="str">
        <f ca="1">IFERROR(OFFSET(INDEX(INDIRECT(VLOOKUP($C332,Lighting_Type_Exist_lu,2,0)),MATCH(Lighting!$D332,INDIRECT(VLOOKUP($C332,Lighting_Type_Exist_lu,2,0)),0),1),0,2),"")</f>
        <v/>
      </c>
      <c r="G332" s="61" t="s">
        <v>84</v>
      </c>
      <c r="H332" s="74"/>
      <c r="I332" s="238" t="str">
        <f>IF(J332="","",VLOOKUP(J332,SKU!E:M,9,0))</f>
        <v/>
      </c>
      <c r="J332" s="64"/>
      <c r="K332" s="260" t="str">
        <f>IF(J332="","",VLOOKUP(J332,SKU!E:M,2,0))</f>
        <v/>
      </c>
      <c r="L332" s="239" t="str">
        <f>IF(J332="","",VLOOKUP(J332,SKU!E:M,6,0))</f>
        <v/>
      </c>
      <c r="M332" s="135" t="s">
        <v>84</v>
      </c>
      <c r="N332" s="28">
        <f t="shared" ref="N332:N395" si="141">IFERROR($N$9*VLOOKUP(G332,Sensor_Type_lu,3,0),$N$9)</f>
        <v>0</v>
      </c>
      <c r="O332" s="20">
        <f t="shared" ref="O332:O395" si="142">IFERROR($N$9*VLOOKUP(M332,Sensor_Type_lu,3,0),N332)</f>
        <v>0</v>
      </c>
      <c r="P332" s="71">
        <f t="shared" ca="1" si="119"/>
        <v>0</v>
      </c>
      <c r="Q332" s="71">
        <f>IFERROR((($H332*$L332*$N332)-($H332*$L332*$O332))/1000,0)*(1-EXACT(M332,Lookups!$A$62))*(1-EXACT(M332,Lookups!$A$63))</f>
        <v>0</v>
      </c>
      <c r="R332" s="71">
        <f t="shared" ca="1" si="120"/>
        <v>0</v>
      </c>
      <c r="S332" s="71">
        <f t="shared" ca="1" si="121"/>
        <v>0</v>
      </c>
      <c r="T332" s="71">
        <f t="shared" si="122"/>
        <v>0</v>
      </c>
      <c r="U332" s="356">
        <f t="shared" ca="1" si="123"/>
        <v>0</v>
      </c>
      <c r="V332" s="356">
        <f t="shared" ca="1" si="124"/>
        <v>0</v>
      </c>
      <c r="W332" s="356">
        <f t="shared" si="125"/>
        <v>0</v>
      </c>
      <c r="X332" s="356">
        <f t="shared" si="126"/>
        <v>0</v>
      </c>
      <c r="Y332" s="72">
        <f>IF(AV332&gt;0,"NEEDED",IFERROR(IF('Project Summary'!$C$11="NH",(VLOOKUP(AH332,Lighting_All,6,0)+AO332),(VLOOKUP(AH332,Lighting_All,4,0)+AO332)),0)*H332)</f>
        <v>0</v>
      </c>
      <c r="Z332" s="261" t="str">
        <f t="shared" ca="1" si="127"/>
        <v/>
      </c>
      <c r="AA332" s="73">
        <f t="shared" ca="1" si="140"/>
        <v>0</v>
      </c>
      <c r="AC332" s="28" t="str">
        <f ca="1">IFERROR(OFFSET(INDEX(INDIRECT(VLOOKUP($C332,Lighting_Type_Exist_lu,2,0)),MATCH(Lighting!$D332,INDIRECT(VLOOKUP($C332,Lighting_Type_Exist_lu,2,0)),0),1),0,1),"")</f>
        <v/>
      </c>
      <c r="AD332" s="7" t="str">
        <f ca="1">IFERROR(OFFSET(INDEX(INDIRECT(VLOOKUP($C332,Lighting_Type_Exist_lu,2,0)),MATCH(Lighting!$D332,INDIRECT(VLOOKUP($C332,Lighting_Type_Exist_lu,2,0)),0),1),0,3),"")</f>
        <v/>
      </c>
      <c r="AE332" s="40" t="str">
        <f ca="1">IFERROR(OFFSET(INDEX(INDIRECT(VLOOKUP($C332,Lighting_Type_Exist_lu,2,0)),MATCH(Lighting!$D332,INDIRECT(VLOOKUP($C332,Lighting_Type_Exist_lu,2,0)),0),1),0,4),"")</f>
        <v/>
      </c>
      <c r="AF332" s="262">
        <f t="shared" ca="1" si="128"/>
        <v>0</v>
      </c>
      <c r="AH332" s="263" t="str">
        <f>IF(J332="","",VLOOKUP(J332,SKU!E:M,3,0))</f>
        <v/>
      </c>
      <c r="AI332" s="263">
        <f>_xlfn.IFNA(IF('Project Summary'!$C$11="NH",VLOOKUP(AH332,Lighting_All,5,0),VLOOKUP(AH332,Lighting_All,3,0)),"")</f>
        <v>0</v>
      </c>
      <c r="AJ332" s="264" t="str">
        <f t="shared" ref="AJ332:AJ395" si="143">_xlfn.IFNA(VLOOKUP(M332,Sensor_Type_lu,2,0),"")</f>
        <v>NA</v>
      </c>
      <c r="AK332" s="265">
        <f>IFERROR(VLOOKUP(J332,SKU!E:L,7,),0)</f>
        <v>0</v>
      </c>
      <c r="AL332" s="92" t="str">
        <f>IFERROR(IF(J332="","",(VLOOKUP(AH332,Lookups!A:G,7,0)*H332)),"")</f>
        <v/>
      </c>
      <c r="AM332" s="92">
        <f t="shared" ca="1" si="129"/>
        <v>0</v>
      </c>
      <c r="AN332" s="92">
        <f t="shared" ca="1" si="130"/>
        <v>0</v>
      </c>
      <c r="AO332" s="92">
        <f>(1-EXACT(G332,M332))*IFERROR(IF('Project Summary'!$C$11="NH",VLOOKUP(M332,Lighting_All,6,0),VLOOKUP(M332,Lighting_All,4,0)),0)*(Q332&gt;0)*(1-EXACT(M332,Lookups!$A$62))*(1-EXACT(M332,Lookups!$A$63))</f>
        <v>0</v>
      </c>
      <c r="AP332" s="92">
        <f t="shared" ref="AP332:AP395" si="144">IFERROR(VLOOKUP(M332,Lighting_All,7,0),0)</f>
        <v>0</v>
      </c>
      <c r="AQ332" s="92" t="str">
        <f t="shared" ca="1" si="131"/>
        <v/>
      </c>
      <c r="AR332" s="92" t="str">
        <f ca="1">_xlfn.IFNA(VLOOKUP(AQ332,Recycling!$S$10:$T$35,2,0),"")</f>
        <v/>
      </c>
      <c r="AS332" s="266">
        <f t="shared" si="132"/>
        <v>0</v>
      </c>
      <c r="AT332" s="92">
        <f t="shared" si="133"/>
        <v>0</v>
      </c>
      <c r="AU332" s="92">
        <f>EXACT(G332,"None")*OR(EXACT(M332,Lookups!$A$62),EXACT(M332,Lookups!$A$63))</f>
        <v>0</v>
      </c>
      <c r="AV332" s="267">
        <f t="shared" si="134"/>
        <v>0</v>
      </c>
      <c r="AW332" s="267">
        <f>IFERROR(VLOOKUP(AH332,Lookups!A:B,2,0),0)</f>
        <v>0</v>
      </c>
      <c r="AX332" s="267">
        <f t="shared" si="135"/>
        <v>0</v>
      </c>
      <c r="AY332" s="92">
        <f t="shared" ca="1" si="136"/>
        <v>0</v>
      </c>
      <c r="AZ332" s="92">
        <f t="shared" ref="AZ332:AZ395" si="145">IFERROR(1-VLOOKUP(M332,Sensor_Type_lu,3,0),0)</f>
        <v>0</v>
      </c>
      <c r="BA332" s="92">
        <f t="shared" si="137"/>
        <v>0.504</v>
      </c>
      <c r="BB332" s="92">
        <f t="shared" si="138"/>
        <v>0.38900000000000001</v>
      </c>
      <c r="BC332" s="92">
        <v>0.13800000000000001</v>
      </c>
      <c r="BD332" s="92">
        <v>0.13400000000000001</v>
      </c>
      <c r="BE332" s="92">
        <f t="shared" ref="BE332:BE395" si="146">IFERROR(VLOOKUP(AH332,Lighting_All,8,0),"")</f>
        <v>0</v>
      </c>
      <c r="BF332" s="92">
        <f t="shared" si="139"/>
        <v>0</v>
      </c>
    </row>
    <row r="333" spans="1:58" x14ac:dyDescent="0.35">
      <c r="A333" s="26"/>
      <c r="B333" s="76"/>
      <c r="C333" s="59"/>
      <c r="D333" s="475"/>
      <c r="E333" s="476"/>
      <c r="F333" s="237" t="str">
        <f ca="1">IFERROR(OFFSET(INDEX(INDIRECT(VLOOKUP($C333,Lighting_Type_Exist_lu,2,0)),MATCH(Lighting!$D333,INDIRECT(VLOOKUP($C333,Lighting_Type_Exist_lu,2,0)),0),1),0,2),"")</f>
        <v/>
      </c>
      <c r="G333" s="61" t="s">
        <v>84</v>
      </c>
      <c r="H333" s="74"/>
      <c r="I333" s="238" t="str">
        <f>IF(J333="","",VLOOKUP(J333,SKU!E:M,9,0))</f>
        <v/>
      </c>
      <c r="J333" s="64"/>
      <c r="K333" s="260" t="str">
        <f>IF(J333="","",VLOOKUP(J333,SKU!E:M,2,0))</f>
        <v/>
      </c>
      <c r="L333" s="239" t="str">
        <f>IF(J333="","",VLOOKUP(J333,SKU!E:M,6,0))</f>
        <v/>
      </c>
      <c r="M333" s="135" t="s">
        <v>84</v>
      </c>
      <c r="N333" s="28">
        <f t="shared" si="141"/>
        <v>0</v>
      </c>
      <c r="O333" s="20">
        <f t="shared" si="142"/>
        <v>0</v>
      </c>
      <c r="P333" s="71">
        <f t="shared" ref="P333:P396" ca="1" si="147">IF(AV333&gt;0,"ERROR",IFERROR((($B333*$F333*$N333)-($H333*$L333*$N333))/1000,0))</f>
        <v>0</v>
      </c>
      <c r="Q333" s="71">
        <f>IFERROR((($H333*$L333*$N333)-($H333*$L333*$O333))/1000,0)*(1-EXACT(M333,Lookups!$A$62))*(1-EXACT(M333,Lookups!$A$63))</f>
        <v>0</v>
      </c>
      <c r="R333" s="71">
        <f t="shared" ref="R333:R396" ca="1" si="148">IF(AV333&gt;0,"CONTROLS",P333+Q333)</f>
        <v>0</v>
      </c>
      <c r="S333" s="71">
        <f t="shared" ref="S333:S396" ca="1" si="149">IFERROR(P333*BE333,"")</f>
        <v>0</v>
      </c>
      <c r="T333" s="71">
        <f t="shared" ref="T333:T396" si="150">IFERROR(Q333*BF333,0)</f>
        <v>0</v>
      </c>
      <c r="U333" s="356">
        <f t="shared" ref="U333:U396" ca="1" si="151">IFERROR(($B333*$F333-$H333*$L333)*BA333/1000,0)</f>
        <v>0</v>
      </c>
      <c r="V333" s="356">
        <f t="shared" ref="V333:V396" ca="1" si="152">IFERROR(($B333*$F333-$H333*$L333)*BB333/1000,0)</f>
        <v>0</v>
      </c>
      <c r="W333" s="356">
        <f t="shared" ref="W333:W396" si="153">IFERROR($H333*$L333*BC333/1000,0)</f>
        <v>0</v>
      </c>
      <c r="X333" s="356">
        <f t="shared" ref="X333:X396" si="154">IFERROR($H333*$L333*BD333*AZ333/1000,0)</f>
        <v>0</v>
      </c>
      <c r="Y333" s="72">
        <f>IF(AV333&gt;0,"NEEDED",IFERROR(IF('Project Summary'!$C$11="NH",(VLOOKUP(AH333,Lighting_All,6,0)+AO333),(VLOOKUP(AH333,Lighting_All,4,0)+AO333)),0)*H333)</f>
        <v>0</v>
      </c>
      <c r="Z333" s="261" t="str">
        <f t="shared" ref="Z333:Z396" ca="1" si="155">IFERROR((($B333*$F333)-($H333*$L333))/$H333,"")</f>
        <v/>
      </c>
      <c r="AA333" s="73">
        <f t="shared" ca="1" si="140"/>
        <v>0</v>
      </c>
      <c r="AC333" s="28" t="str">
        <f ca="1">IFERROR(OFFSET(INDEX(INDIRECT(VLOOKUP($C333,Lighting_Type_Exist_lu,2,0)),MATCH(Lighting!$D333,INDIRECT(VLOOKUP($C333,Lighting_Type_Exist_lu,2,0)),0),1),0,1),"")</f>
        <v/>
      </c>
      <c r="AD333" s="7" t="str">
        <f ca="1">IFERROR(OFFSET(INDEX(INDIRECT(VLOOKUP($C333,Lighting_Type_Exist_lu,2,0)),MATCH(Lighting!$D333,INDIRECT(VLOOKUP($C333,Lighting_Type_Exist_lu,2,0)),0),1),0,3),"")</f>
        <v/>
      </c>
      <c r="AE333" s="40" t="str">
        <f ca="1">IFERROR(OFFSET(INDEX(INDIRECT(VLOOKUP($C333,Lighting_Type_Exist_lu,2,0)),MATCH(Lighting!$D333,INDIRECT(VLOOKUP($C333,Lighting_Type_Exist_lu,2,0)),0),1),0,4),"")</f>
        <v/>
      </c>
      <c r="AF333" s="262">
        <f t="shared" ref="AF333:AF396" ca="1" si="156">IFERROR((LEFT(AC333,2)/1)*B333,0)</f>
        <v>0</v>
      </c>
      <c r="AH333" s="263" t="str">
        <f>IF(J333="","",VLOOKUP(J333,SKU!E:M,3,0))</f>
        <v/>
      </c>
      <c r="AI333" s="263">
        <f>_xlfn.IFNA(IF('Project Summary'!$C$11="NH",VLOOKUP(AH333,Lighting_All,5,0),VLOOKUP(AH333,Lighting_All,3,0)),"")</f>
        <v>0</v>
      </c>
      <c r="AJ333" s="264" t="str">
        <f t="shared" si="143"/>
        <v>NA</v>
      </c>
      <c r="AK333" s="265">
        <f>IFERROR(VLOOKUP(J333,SKU!E:L,7,),0)</f>
        <v>0</v>
      </c>
      <c r="AL333" s="92" t="str">
        <f>IFERROR(IF(J333="","",(VLOOKUP(AH333,Lookups!A:G,7,0)*H333)),"")</f>
        <v/>
      </c>
      <c r="AM333" s="92">
        <f t="shared" ref="AM333:AM396" ca="1" si="157">IFERROR(Z333*H333,0)</f>
        <v>0</v>
      </c>
      <c r="AN333" s="92">
        <f t="shared" ref="AN333:AN396" ca="1" si="158">IFERROR(((B333*F333)-(H333*L333))-AL333,0)</f>
        <v>0</v>
      </c>
      <c r="AO333" s="92">
        <f>(1-EXACT(G333,M333))*IFERROR(IF('Project Summary'!$C$11="NH",VLOOKUP(M333,Lighting_All,6,0),VLOOKUP(M333,Lighting_All,4,0)),0)*(Q333&gt;0)*(1-EXACT(M333,Lookups!$A$62))*(1-EXACT(M333,Lookups!$A$63))</f>
        <v>0</v>
      </c>
      <c r="AP333" s="92">
        <f t="shared" si="144"/>
        <v>0</v>
      </c>
      <c r="AQ333" s="92" t="str">
        <f t="shared" ref="AQ333:AQ396" ca="1" si="159">RIGHT(AC333,3)</f>
        <v/>
      </c>
      <c r="AR333" s="92" t="str">
        <f ca="1">_xlfn.IFNA(VLOOKUP(AQ333,Recycling!$S$10:$T$35,2,0),"")</f>
        <v/>
      </c>
      <c r="AS333" s="266">
        <f t="shared" ref="AS333:AS396" si="160">B333-AT333</f>
        <v>0</v>
      </c>
      <c r="AT333" s="92">
        <f t="shared" ref="AT333:AT396" si="161">IFERROR(IF(I333="Linear",IF($AL333/H333=10,H333,0),0),0)</f>
        <v>0</v>
      </c>
      <c r="AU333" s="92">
        <f>EXACT(G333,"None")*OR(EXACT(M333,Lookups!$A$62),EXACT(M333,Lookups!$A$63))</f>
        <v>0</v>
      </c>
      <c r="AV333" s="267">
        <f t="shared" ref="AV333:AV396" si="162">EXACT(G333,"")+AND(EXACT(M333,""))</f>
        <v>0</v>
      </c>
      <c r="AW333" s="267">
        <f>IFERROR(VLOOKUP(AH333,Lookups!A:B,2,0),0)</f>
        <v>0</v>
      </c>
      <c r="AX333" s="267">
        <f t="shared" ref="AX333:AX396" si="163">IFERROR(((AW333*H333*$N$9)/1000),0)</f>
        <v>0</v>
      </c>
      <c r="AY333" s="92">
        <f t="shared" ref="AY333:AY396" ca="1" si="164">IF(AN333&lt;0,1,0)</f>
        <v>0</v>
      </c>
      <c r="AZ333" s="92">
        <f t="shared" si="145"/>
        <v>0</v>
      </c>
      <c r="BA333" s="92">
        <f t="shared" ref="BA333:BA396" si="165">IF(I333="Outdoor",0,0.504)</f>
        <v>0.504</v>
      </c>
      <c r="BB333" s="92">
        <f t="shared" ref="BB333:BB396" si="166">IF(I333="Outdoor",1,0.389)</f>
        <v>0.38900000000000001</v>
      </c>
      <c r="BC333" s="92">
        <v>0.13800000000000001</v>
      </c>
      <c r="BD333" s="92">
        <v>0.13400000000000001</v>
      </c>
      <c r="BE333" s="92">
        <f t="shared" si="146"/>
        <v>0</v>
      </c>
      <c r="BF333" s="92">
        <f t="shared" ref="BF333:BF396" si="167">IF(M333="None",0,9)</f>
        <v>0</v>
      </c>
    </row>
    <row r="334" spans="1:58" x14ac:dyDescent="0.35">
      <c r="A334" s="26"/>
      <c r="B334" s="76"/>
      <c r="C334" s="59"/>
      <c r="D334" s="475"/>
      <c r="E334" s="476"/>
      <c r="F334" s="237" t="str">
        <f ca="1">IFERROR(OFFSET(INDEX(INDIRECT(VLOOKUP($C334,Lighting_Type_Exist_lu,2,0)),MATCH(Lighting!$D334,INDIRECT(VLOOKUP($C334,Lighting_Type_Exist_lu,2,0)),0),1),0,2),"")</f>
        <v/>
      </c>
      <c r="G334" s="61" t="s">
        <v>84</v>
      </c>
      <c r="H334" s="74"/>
      <c r="I334" s="238" t="str">
        <f>IF(J334="","",VLOOKUP(J334,SKU!E:M,9,0))</f>
        <v/>
      </c>
      <c r="J334" s="64"/>
      <c r="K334" s="260" t="str">
        <f>IF(J334="","",VLOOKUP(J334,SKU!E:M,2,0))</f>
        <v/>
      </c>
      <c r="L334" s="239" t="str">
        <f>IF(J334="","",VLOOKUP(J334,SKU!E:M,6,0))</f>
        <v/>
      </c>
      <c r="M334" s="135" t="s">
        <v>84</v>
      </c>
      <c r="N334" s="28">
        <f t="shared" si="141"/>
        <v>0</v>
      </c>
      <c r="O334" s="20">
        <f t="shared" si="142"/>
        <v>0</v>
      </c>
      <c r="P334" s="71">
        <f t="shared" ca="1" si="147"/>
        <v>0</v>
      </c>
      <c r="Q334" s="71">
        <f>IFERROR((($H334*$L334*$N334)-($H334*$L334*$O334))/1000,0)*(1-EXACT(M334,Lookups!$A$62))*(1-EXACT(M334,Lookups!$A$63))</f>
        <v>0</v>
      </c>
      <c r="R334" s="71">
        <f t="shared" ca="1" si="148"/>
        <v>0</v>
      </c>
      <c r="S334" s="71">
        <f t="shared" ca="1" si="149"/>
        <v>0</v>
      </c>
      <c r="T334" s="71">
        <f t="shared" si="150"/>
        <v>0</v>
      </c>
      <c r="U334" s="356">
        <f t="shared" ca="1" si="151"/>
        <v>0</v>
      </c>
      <c r="V334" s="356">
        <f t="shared" ca="1" si="152"/>
        <v>0</v>
      </c>
      <c r="W334" s="356">
        <f t="shared" si="153"/>
        <v>0</v>
      </c>
      <c r="X334" s="356">
        <f t="shared" si="154"/>
        <v>0</v>
      </c>
      <c r="Y334" s="72">
        <f>IF(AV334&gt;0,"NEEDED",IFERROR(IF('Project Summary'!$C$11="NH",(VLOOKUP(AH334,Lighting_All,6,0)+AO334),(VLOOKUP(AH334,Lighting_All,4,0)+AO334)),0)*H334)</f>
        <v>0</v>
      </c>
      <c r="Z334" s="261" t="str">
        <f t="shared" ca="1" si="155"/>
        <v/>
      </c>
      <c r="AA334" s="73">
        <f t="shared" ca="1" si="140"/>
        <v>0</v>
      </c>
      <c r="AC334" s="28" t="str">
        <f ca="1">IFERROR(OFFSET(INDEX(INDIRECT(VLOOKUP($C334,Lighting_Type_Exist_lu,2,0)),MATCH(Lighting!$D334,INDIRECT(VLOOKUP($C334,Lighting_Type_Exist_lu,2,0)),0),1),0,1),"")</f>
        <v/>
      </c>
      <c r="AD334" s="7" t="str">
        <f ca="1">IFERROR(OFFSET(INDEX(INDIRECT(VLOOKUP($C334,Lighting_Type_Exist_lu,2,0)),MATCH(Lighting!$D334,INDIRECT(VLOOKUP($C334,Lighting_Type_Exist_lu,2,0)),0),1),0,3),"")</f>
        <v/>
      </c>
      <c r="AE334" s="40" t="str">
        <f ca="1">IFERROR(OFFSET(INDEX(INDIRECT(VLOOKUP($C334,Lighting_Type_Exist_lu,2,0)),MATCH(Lighting!$D334,INDIRECT(VLOOKUP($C334,Lighting_Type_Exist_lu,2,0)),0),1),0,4),"")</f>
        <v/>
      </c>
      <c r="AF334" s="262">
        <f t="shared" ca="1" si="156"/>
        <v>0</v>
      </c>
      <c r="AH334" s="263" t="str">
        <f>IF(J334="","",VLOOKUP(J334,SKU!E:M,3,0))</f>
        <v/>
      </c>
      <c r="AI334" s="263">
        <f>_xlfn.IFNA(IF('Project Summary'!$C$11="NH",VLOOKUP(AH334,Lighting_All,5,0),VLOOKUP(AH334,Lighting_All,3,0)),"")</f>
        <v>0</v>
      </c>
      <c r="AJ334" s="264" t="str">
        <f t="shared" si="143"/>
        <v>NA</v>
      </c>
      <c r="AK334" s="265">
        <f>IFERROR(VLOOKUP(J334,SKU!E:L,7,),0)</f>
        <v>0</v>
      </c>
      <c r="AL334" s="92" t="str">
        <f>IFERROR(IF(J334="","",(VLOOKUP(AH334,Lookups!A:G,7,0)*H334)),"")</f>
        <v/>
      </c>
      <c r="AM334" s="92">
        <f t="shared" ca="1" si="157"/>
        <v>0</v>
      </c>
      <c r="AN334" s="92">
        <f t="shared" ca="1" si="158"/>
        <v>0</v>
      </c>
      <c r="AO334" s="92">
        <f>(1-EXACT(G334,M334))*IFERROR(IF('Project Summary'!$C$11="NH",VLOOKUP(M334,Lighting_All,6,0),VLOOKUP(M334,Lighting_All,4,0)),0)*(Q334&gt;0)*(1-EXACT(M334,Lookups!$A$62))*(1-EXACT(M334,Lookups!$A$63))</f>
        <v>0</v>
      </c>
      <c r="AP334" s="92">
        <f t="shared" si="144"/>
        <v>0</v>
      </c>
      <c r="AQ334" s="92" t="str">
        <f t="shared" ca="1" si="159"/>
        <v/>
      </c>
      <c r="AR334" s="92" t="str">
        <f ca="1">_xlfn.IFNA(VLOOKUP(AQ334,Recycling!$S$10:$T$35,2,0),"")</f>
        <v/>
      </c>
      <c r="AS334" s="266">
        <f t="shared" si="160"/>
        <v>0</v>
      </c>
      <c r="AT334" s="92">
        <f t="shared" si="161"/>
        <v>0</v>
      </c>
      <c r="AU334" s="92">
        <f>EXACT(G334,"None")*OR(EXACT(M334,Lookups!$A$62),EXACT(M334,Lookups!$A$63))</f>
        <v>0</v>
      </c>
      <c r="AV334" s="267">
        <f t="shared" si="162"/>
        <v>0</v>
      </c>
      <c r="AW334" s="267">
        <f>IFERROR(VLOOKUP(AH334,Lookups!A:B,2,0),0)</f>
        <v>0</v>
      </c>
      <c r="AX334" s="267">
        <f t="shared" si="163"/>
        <v>0</v>
      </c>
      <c r="AY334" s="92">
        <f t="shared" ca="1" si="164"/>
        <v>0</v>
      </c>
      <c r="AZ334" s="92">
        <f t="shared" si="145"/>
        <v>0</v>
      </c>
      <c r="BA334" s="92">
        <f t="shared" si="165"/>
        <v>0.504</v>
      </c>
      <c r="BB334" s="92">
        <f t="shared" si="166"/>
        <v>0.38900000000000001</v>
      </c>
      <c r="BC334" s="92">
        <v>0.13800000000000001</v>
      </c>
      <c r="BD334" s="92">
        <v>0.13400000000000001</v>
      </c>
      <c r="BE334" s="92">
        <f t="shared" si="146"/>
        <v>0</v>
      </c>
      <c r="BF334" s="92">
        <f t="shared" si="167"/>
        <v>0</v>
      </c>
    </row>
    <row r="335" spans="1:58" x14ac:dyDescent="0.35">
      <c r="A335" s="26"/>
      <c r="B335" s="76"/>
      <c r="C335" s="59"/>
      <c r="D335" s="475"/>
      <c r="E335" s="476"/>
      <c r="F335" s="237" t="str">
        <f ca="1">IFERROR(OFFSET(INDEX(INDIRECT(VLOOKUP($C335,Lighting_Type_Exist_lu,2,0)),MATCH(Lighting!$D335,INDIRECT(VLOOKUP($C335,Lighting_Type_Exist_lu,2,0)),0),1),0,2),"")</f>
        <v/>
      </c>
      <c r="G335" s="61" t="s">
        <v>84</v>
      </c>
      <c r="H335" s="74"/>
      <c r="I335" s="238" t="str">
        <f>IF(J335="","",VLOOKUP(J335,SKU!E:M,9,0))</f>
        <v/>
      </c>
      <c r="J335" s="64"/>
      <c r="K335" s="260" t="str">
        <f>IF(J335="","",VLOOKUP(J335,SKU!E:M,2,0))</f>
        <v/>
      </c>
      <c r="L335" s="239" t="str">
        <f>IF(J335="","",VLOOKUP(J335,SKU!E:M,6,0))</f>
        <v/>
      </c>
      <c r="M335" s="135" t="s">
        <v>84</v>
      </c>
      <c r="N335" s="28">
        <f t="shared" si="141"/>
        <v>0</v>
      </c>
      <c r="O335" s="20">
        <f t="shared" si="142"/>
        <v>0</v>
      </c>
      <c r="P335" s="71">
        <f t="shared" ca="1" si="147"/>
        <v>0</v>
      </c>
      <c r="Q335" s="71">
        <f>IFERROR((($H335*$L335*$N335)-($H335*$L335*$O335))/1000,0)*(1-EXACT(M335,Lookups!$A$62))*(1-EXACT(M335,Lookups!$A$63))</f>
        <v>0</v>
      </c>
      <c r="R335" s="71">
        <f t="shared" ca="1" si="148"/>
        <v>0</v>
      </c>
      <c r="S335" s="71">
        <f t="shared" ca="1" si="149"/>
        <v>0</v>
      </c>
      <c r="T335" s="71">
        <f t="shared" si="150"/>
        <v>0</v>
      </c>
      <c r="U335" s="356">
        <f t="shared" ca="1" si="151"/>
        <v>0</v>
      </c>
      <c r="V335" s="356">
        <f t="shared" ca="1" si="152"/>
        <v>0</v>
      </c>
      <c r="W335" s="356">
        <f t="shared" si="153"/>
        <v>0</v>
      </c>
      <c r="X335" s="356">
        <f t="shared" si="154"/>
        <v>0</v>
      </c>
      <c r="Y335" s="72">
        <f>IF(AV335&gt;0,"NEEDED",IFERROR(IF('Project Summary'!$C$11="NH",(VLOOKUP(AH335,Lighting_All,6,0)+AO335),(VLOOKUP(AH335,Lighting_All,4,0)+AO335)),0)*H335)</f>
        <v>0</v>
      </c>
      <c r="Z335" s="261" t="str">
        <f t="shared" ca="1" si="155"/>
        <v/>
      </c>
      <c r="AA335" s="73">
        <f t="shared" ca="1" si="140"/>
        <v>0</v>
      </c>
      <c r="AC335" s="28" t="str">
        <f ca="1">IFERROR(OFFSET(INDEX(INDIRECT(VLOOKUP($C335,Lighting_Type_Exist_lu,2,0)),MATCH(Lighting!$D335,INDIRECT(VLOOKUP($C335,Lighting_Type_Exist_lu,2,0)),0),1),0,1),"")</f>
        <v/>
      </c>
      <c r="AD335" s="7" t="str">
        <f ca="1">IFERROR(OFFSET(INDEX(INDIRECT(VLOOKUP($C335,Lighting_Type_Exist_lu,2,0)),MATCH(Lighting!$D335,INDIRECT(VLOOKUP($C335,Lighting_Type_Exist_lu,2,0)),0),1),0,3),"")</f>
        <v/>
      </c>
      <c r="AE335" s="40" t="str">
        <f ca="1">IFERROR(OFFSET(INDEX(INDIRECT(VLOOKUP($C335,Lighting_Type_Exist_lu,2,0)),MATCH(Lighting!$D335,INDIRECT(VLOOKUP($C335,Lighting_Type_Exist_lu,2,0)),0),1),0,4),"")</f>
        <v/>
      </c>
      <c r="AF335" s="262">
        <f t="shared" ca="1" si="156"/>
        <v>0</v>
      </c>
      <c r="AH335" s="263" t="str">
        <f>IF(J335="","",VLOOKUP(J335,SKU!E:M,3,0))</f>
        <v/>
      </c>
      <c r="AI335" s="263">
        <f>_xlfn.IFNA(IF('Project Summary'!$C$11="NH",VLOOKUP(AH335,Lighting_All,5,0),VLOOKUP(AH335,Lighting_All,3,0)),"")</f>
        <v>0</v>
      </c>
      <c r="AJ335" s="264" t="str">
        <f t="shared" si="143"/>
        <v>NA</v>
      </c>
      <c r="AK335" s="265">
        <f>IFERROR(VLOOKUP(J335,SKU!E:L,7,),0)</f>
        <v>0</v>
      </c>
      <c r="AL335" s="92" t="str">
        <f>IFERROR(IF(J335="","",(VLOOKUP(AH335,Lookups!A:G,7,0)*H335)),"")</f>
        <v/>
      </c>
      <c r="AM335" s="92">
        <f t="shared" ca="1" si="157"/>
        <v>0</v>
      </c>
      <c r="AN335" s="92">
        <f t="shared" ca="1" si="158"/>
        <v>0</v>
      </c>
      <c r="AO335" s="92">
        <f>(1-EXACT(G335,M335))*IFERROR(IF('Project Summary'!$C$11="NH",VLOOKUP(M335,Lighting_All,6,0),VLOOKUP(M335,Lighting_All,4,0)),0)*(Q335&gt;0)*(1-EXACT(M335,Lookups!$A$62))*(1-EXACT(M335,Lookups!$A$63))</f>
        <v>0</v>
      </c>
      <c r="AP335" s="92">
        <f t="shared" si="144"/>
        <v>0</v>
      </c>
      <c r="AQ335" s="92" t="str">
        <f t="shared" ca="1" si="159"/>
        <v/>
      </c>
      <c r="AR335" s="92" t="str">
        <f ca="1">_xlfn.IFNA(VLOOKUP(AQ335,Recycling!$S$10:$T$35,2,0),"")</f>
        <v/>
      </c>
      <c r="AS335" s="266">
        <f t="shared" si="160"/>
        <v>0</v>
      </c>
      <c r="AT335" s="92">
        <f t="shared" si="161"/>
        <v>0</v>
      </c>
      <c r="AU335" s="92">
        <f>EXACT(G335,"None")*OR(EXACT(M335,Lookups!$A$62),EXACT(M335,Lookups!$A$63))</f>
        <v>0</v>
      </c>
      <c r="AV335" s="267">
        <f t="shared" si="162"/>
        <v>0</v>
      </c>
      <c r="AW335" s="267">
        <f>IFERROR(VLOOKUP(AH335,Lookups!A:B,2,0),0)</f>
        <v>0</v>
      </c>
      <c r="AX335" s="267">
        <f t="shared" si="163"/>
        <v>0</v>
      </c>
      <c r="AY335" s="92">
        <f t="shared" ca="1" si="164"/>
        <v>0</v>
      </c>
      <c r="AZ335" s="92">
        <f t="shared" si="145"/>
        <v>0</v>
      </c>
      <c r="BA335" s="92">
        <f t="shared" si="165"/>
        <v>0.504</v>
      </c>
      <c r="BB335" s="92">
        <f t="shared" si="166"/>
        <v>0.38900000000000001</v>
      </c>
      <c r="BC335" s="92">
        <v>0.13800000000000001</v>
      </c>
      <c r="BD335" s="92">
        <v>0.13400000000000001</v>
      </c>
      <c r="BE335" s="92">
        <f t="shared" si="146"/>
        <v>0</v>
      </c>
      <c r="BF335" s="92">
        <f t="shared" si="167"/>
        <v>0</v>
      </c>
    </row>
    <row r="336" spans="1:58" x14ac:dyDescent="0.35">
      <c r="A336" s="26"/>
      <c r="B336" s="76"/>
      <c r="C336" s="59"/>
      <c r="D336" s="475"/>
      <c r="E336" s="476"/>
      <c r="F336" s="237" t="str">
        <f ca="1">IFERROR(OFFSET(INDEX(INDIRECT(VLOOKUP($C336,Lighting_Type_Exist_lu,2,0)),MATCH(Lighting!$D336,INDIRECT(VLOOKUP($C336,Lighting_Type_Exist_lu,2,0)),0),1),0,2),"")</f>
        <v/>
      </c>
      <c r="G336" s="61" t="s">
        <v>84</v>
      </c>
      <c r="H336" s="74"/>
      <c r="I336" s="238" t="str">
        <f>IF(J336="","",VLOOKUP(J336,SKU!E:M,9,0))</f>
        <v/>
      </c>
      <c r="J336" s="64"/>
      <c r="K336" s="260" t="str">
        <f>IF(J336="","",VLOOKUP(J336,SKU!E:M,2,0))</f>
        <v/>
      </c>
      <c r="L336" s="239" t="str">
        <f>IF(J336="","",VLOOKUP(J336,SKU!E:M,6,0))</f>
        <v/>
      </c>
      <c r="M336" s="135" t="s">
        <v>84</v>
      </c>
      <c r="N336" s="28">
        <f t="shared" si="141"/>
        <v>0</v>
      </c>
      <c r="O336" s="20">
        <f t="shared" si="142"/>
        <v>0</v>
      </c>
      <c r="P336" s="71">
        <f t="shared" ca="1" si="147"/>
        <v>0</v>
      </c>
      <c r="Q336" s="71">
        <f>IFERROR((($H336*$L336*$N336)-($H336*$L336*$O336))/1000,0)*(1-EXACT(M336,Lookups!$A$62))*(1-EXACT(M336,Lookups!$A$63))</f>
        <v>0</v>
      </c>
      <c r="R336" s="71">
        <f t="shared" ca="1" si="148"/>
        <v>0</v>
      </c>
      <c r="S336" s="71">
        <f t="shared" ca="1" si="149"/>
        <v>0</v>
      </c>
      <c r="T336" s="71">
        <f t="shared" si="150"/>
        <v>0</v>
      </c>
      <c r="U336" s="356">
        <f t="shared" ca="1" si="151"/>
        <v>0</v>
      </c>
      <c r="V336" s="356">
        <f t="shared" ca="1" si="152"/>
        <v>0</v>
      </c>
      <c r="W336" s="356">
        <f t="shared" si="153"/>
        <v>0</v>
      </c>
      <c r="X336" s="356">
        <f t="shared" si="154"/>
        <v>0</v>
      </c>
      <c r="Y336" s="72">
        <f>IF(AV336&gt;0,"NEEDED",IFERROR(IF('Project Summary'!$C$11="NH",(VLOOKUP(AH336,Lighting_All,6,0)+AO336),(VLOOKUP(AH336,Lighting_All,4,0)+AO336)),0)*H336)</f>
        <v>0</v>
      </c>
      <c r="Z336" s="261" t="str">
        <f t="shared" ca="1" si="155"/>
        <v/>
      </c>
      <c r="AA336" s="73">
        <f t="shared" ca="1" si="140"/>
        <v>0</v>
      </c>
      <c r="AC336" s="28" t="str">
        <f ca="1">IFERROR(OFFSET(INDEX(INDIRECT(VLOOKUP($C336,Lighting_Type_Exist_lu,2,0)),MATCH(Lighting!$D336,INDIRECT(VLOOKUP($C336,Lighting_Type_Exist_lu,2,0)),0),1),0,1),"")</f>
        <v/>
      </c>
      <c r="AD336" s="7" t="str">
        <f ca="1">IFERROR(OFFSET(INDEX(INDIRECT(VLOOKUP($C336,Lighting_Type_Exist_lu,2,0)),MATCH(Lighting!$D336,INDIRECT(VLOOKUP($C336,Lighting_Type_Exist_lu,2,0)),0),1),0,3),"")</f>
        <v/>
      </c>
      <c r="AE336" s="40" t="str">
        <f ca="1">IFERROR(OFFSET(INDEX(INDIRECT(VLOOKUP($C336,Lighting_Type_Exist_lu,2,0)),MATCH(Lighting!$D336,INDIRECT(VLOOKUP($C336,Lighting_Type_Exist_lu,2,0)),0),1),0,4),"")</f>
        <v/>
      </c>
      <c r="AF336" s="262">
        <f t="shared" ca="1" si="156"/>
        <v>0</v>
      </c>
      <c r="AH336" s="263" t="str">
        <f>IF(J336="","",VLOOKUP(J336,SKU!E:M,3,0))</f>
        <v/>
      </c>
      <c r="AI336" s="263">
        <f>_xlfn.IFNA(IF('Project Summary'!$C$11="NH",VLOOKUP(AH336,Lighting_All,5,0),VLOOKUP(AH336,Lighting_All,3,0)),"")</f>
        <v>0</v>
      </c>
      <c r="AJ336" s="264" t="str">
        <f t="shared" si="143"/>
        <v>NA</v>
      </c>
      <c r="AK336" s="265">
        <f>IFERROR(VLOOKUP(J336,SKU!E:L,7,),0)</f>
        <v>0</v>
      </c>
      <c r="AL336" s="92" t="str">
        <f>IFERROR(IF(J336="","",(VLOOKUP(AH336,Lookups!A:G,7,0)*H336)),"")</f>
        <v/>
      </c>
      <c r="AM336" s="92">
        <f t="shared" ca="1" si="157"/>
        <v>0</v>
      </c>
      <c r="AN336" s="92">
        <f t="shared" ca="1" si="158"/>
        <v>0</v>
      </c>
      <c r="AO336" s="92">
        <f>(1-EXACT(G336,M336))*IFERROR(IF('Project Summary'!$C$11="NH",VLOOKUP(M336,Lighting_All,6,0),VLOOKUP(M336,Lighting_All,4,0)),0)*(Q336&gt;0)*(1-EXACT(M336,Lookups!$A$62))*(1-EXACT(M336,Lookups!$A$63))</f>
        <v>0</v>
      </c>
      <c r="AP336" s="92">
        <f t="shared" si="144"/>
        <v>0</v>
      </c>
      <c r="AQ336" s="92" t="str">
        <f t="shared" ca="1" si="159"/>
        <v/>
      </c>
      <c r="AR336" s="92" t="str">
        <f ca="1">_xlfn.IFNA(VLOOKUP(AQ336,Recycling!$S$10:$T$35,2,0),"")</f>
        <v/>
      </c>
      <c r="AS336" s="266">
        <f t="shared" si="160"/>
        <v>0</v>
      </c>
      <c r="AT336" s="92">
        <f t="shared" si="161"/>
        <v>0</v>
      </c>
      <c r="AU336" s="92">
        <f>EXACT(G336,"None")*OR(EXACT(M336,Lookups!$A$62),EXACT(M336,Lookups!$A$63))</f>
        <v>0</v>
      </c>
      <c r="AV336" s="267">
        <f t="shared" si="162"/>
        <v>0</v>
      </c>
      <c r="AW336" s="267">
        <f>IFERROR(VLOOKUP(AH336,Lookups!A:B,2,0),0)</f>
        <v>0</v>
      </c>
      <c r="AX336" s="267">
        <f t="shared" si="163"/>
        <v>0</v>
      </c>
      <c r="AY336" s="92">
        <f t="shared" ca="1" si="164"/>
        <v>0</v>
      </c>
      <c r="AZ336" s="92">
        <f t="shared" si="145"/>
        <v>0</v>
      </c>
      <c r="BA336" s="92">
        <f t="shared" si="165"/>
        <v>0.504</v>
      </c>
      <c r="BB336" s="92">
        <f t="shared" si="166"/>
        <v>0.38900000000000001</v>
      </c>
      <c r="BC336" s="92">
        <v>0.13800000000000001</v>
      </c>
      <c r="BD336" s="92">
        <v>0.13400000000000001</v>
      </c>
      <c r="BE336" s="92">
        <f t="shared" si="146"/>
        <v>0</v>
      </c>
      <c r="BF336" s="92">
        <f t="shared" si="167"/>
        <v>0</v>
      </c>
    </row>
    <row r="337" spans="1:58" x14ac:dyDescent="0.35">
      <c r="A337" s="26"/>
      <c r="B337" s="76"/>
      <c r="C337" s="59"/>
      <c r="D337" s="475"/>
      <c r="E337" s="476"/>
      <c r="F337" s="237" t="str">
        <f ca="1">IFERROR(OFFSET(INDEX(INDIRECT(VLOOKUP($C337,Lighting_Type_Exist_lu,2,0)),MATCH(Lighting!$D337,INDIRECT(VLOOKUP($C337,Lighting_Type_Exist_lu,2,0)),0),1),0,2),"")</f>
        <v/>
      </c>
      <c r="G337" s="61" t="s">
        <v>84</v>
      </c>
      <c r="H337" s="74"/>
      <c r="I337" s="238" t="str">
        <f>IF(J337="","",VLOOKUP(J337,SKU!E:M,9,0))</f>
        <v/>
      </c>
      <c r="J337" s="64"/>
      <c r="K337" s="260" t="str">
        <f>IF(J337="","",VLOOKUP(J337,SKU!E:M,2,0))</f>
        <v/>
      </c>
      <c r="L337" s="239" t="str">
        <f>IF(J337="","",VLOOKUP(J337,SKU!E:M,6,0))</f>
        <v/>
      </c>
      <c r="M337" s="135" t="s">
        <v>84</v>
      </c>
      <c r="N337" s="28">
        <f t="shared" si="141"/>
        <v>0</v>
      </c>
      <c r="O337" s="20">
        <f t="shared" si="142"/>
        <v>0</v>
      </c>
      <c r="P337" s="71">
        <f t="shared" ca="1" si="147"/>
        <v>0</v>
      </c>
      <c r="Q337" s="71">
        <f>IFERROR((($H337*$L337*$N337)-($H337*$L337*$O337))/1000,0)*(1-EXACT(M337,Lookups!$A$62))*(1-EXACT(M337,Lookups!$A$63))</f>
        <v>0</v>
      </c>
      <c r="R337" s="71">
        <f t="shared" ca="1" si="148"/>
        <v>0</v>
      </c>
      <c r="S337" s="71">
        <f t="shared" ca="1" si="149"/>
        <v>0</v>
      </c>
      <c r="T337" s="71">
        <f t="shared" si="150"/>
        <v>0</v>
      </c>
      <c r="U337" s="356">
        <f t="shared" ca="1" si="151"/>
        <v>0</v>
      </c>
      <c r="V337" s="356">
        <f t="shared" ca="1" si="152"/>
        <v>0</v>
      </c>
      <c r="W337" s="356">
        <f t="shared" si="153"/>
        <v>0</v>
      </c>
      <c r="X337" s="356">
        <f t="shared" si="154"/>
        <v>0</v>
      </c>
      <c r="Y337" s="72">
        <f>IF(AV337&gt;0,"NEEDED",IFERROR(IF('Project Summary'!$C$11="NH",(VLOOKUP(AH337,Lighting_All,6,0)+AO337),(VLOOKUP(AH337,Lighting_All,4,0)+AO337)),0)*H337)</f>
        <v>0</v>
      </c>
      <c r="Z337" s="261" t="str">
        <f t="shared" ca="1" si="155"/>
        <v/>
      </c>
      <c r="AA337" s="73">
        <f t="shared" ca="1" si="140"/>
        <v>0</v>
      </c>
      <c r="AC337" s="28" t="str">
        <f ca="1">IFERROR(OFFSET(INDEX(INDIRECT(VLOOKUP($C337,Lighting_Type_Exist_lu,2,0)),MATCH(Lighting!$D337,INDIRECT(VLOOKUP($C337,Lighting_Type_Exist_lu,2,0)),0),1),0,1),"")</f>
        <v/>
      </c>
      <c r="AD337" s="7" t="str">
        <f ca="1">IFERROR(OFFSET(INDEX(INDIRECT(VLOOKUP($C337,Lighting_Type_Exist_lu,2,0)),MATCH(Lighting!$D337,INDIRECT(VLOOKUP($C337,Lighting_Type_Exist_lu,2,0)),0),1),0,3),"")</f>
        <v/>
      </c>
      <c r="AE337" s="40" t="str">
        <f ca="1">IFERROR(OFFSET(INDEX(INDIRECT(VLOOKUP($C337,Lighting_Type_Exist_lu,2,0)),MATCH(Lighting!$D337,INDIRECT(VLOOKUP($C337,Lighting_Type_Exist_lu,2,0)),0),1),0,4),"")</f>
        <v/>
      </c>
      <c r="AF337" s="262">
        <f t="shared" ca="1" si="156"/>
        <v>0</v>
      </c>
      <c r="AH337" s="263" t="str">
        <f>IF(J337="","",VLOOKUP(J337,SKU!E:M,3,0))</f>
        <v/>
      </c>
      <c r="AI337" s="263">
        <f>_xlfn.IFNA(IF('Project Summary'!$C$11="NH",VLOOKUP(AH337,Lighting_All,5,0),VLOOKUP(AH337,Lighting_All,3,0)),"")</f>
        <v>0</v>
      </c>
      <c r="AJ337" s="264" t="str">
        <f t="shared" si="143"/>
        <v>NA</v>
      </c>
      <c r="AK337" s="265">
        <f>IFERROR(VLOOKUP(J337,SKU!E:L,7,),0)</f>
        <v>0</v>
      </c>
      <c r="AL337" s="92" t="str">
        <f>IFERROR(IF(J337="","",(VLOOKUP(AH337,Lookups!A:G,7,0)*H337)),"")</f>
        <v/>
      </c>
      <c r="AM337" s="92">
        <f t="shared" ca="1" si="157"/>
        <v>0</v>
      </c>
      <c r="AN337" s="92">
        <f t="shared" ca="1" si="158"/>
        <v>0</v>
      </c>
      <c r="AO337" s="92">
        <f>(1-EXACT(G337,M337))*IFERROR(IF('Project Summary'!$C$11="NH",VLOOKUP(M337,Lighting_All,6,0),VLOOKUP(M337,Lighting_All,4,0)),0)*(Q337&gt;0)*(1-EXACT(M337,Lookups!$A$62))*(1-EXACT(M337,Lookups!$A$63))</f>
        <v>0</v>
      </c>
      <c r="AP337" s="92">
        <f t="shared" si="144"/>
        <v>0</v>
      </c>
      <c r="AQ337" s="92" t="str">
        <f t="shared" ca="1" si="159"/>
        <v/>
      </c>
      <c r="AR337" s="92" t="str">
        <f ca="1">_xlfn.IFNA(VLOOKUP(AQ337,Recycling!$S$10:$T$35,2,0),"")</f>
        <v/>
      </c>
      <c r="AS337" s="266">
        <f t="shared" si="160"/>
        <v>0</v>
      </c>
      <c r="AT337" s="92">
        <f t="shared" si="161"/>
        <v>0</v>
      </c>
      <c r="AU337" s="92">
        <f>EXACT(G337,"None")*OR(EXACT(M337,Lookups!$A$62),EXACT(M337,Lookups!$A$63))</f>
        <v>0</v>
      </c>
      <c r="AV337" s="267">
        <f t="shared" si="162"/>
        <v>0</v>
      </c>
      <c r="AW337" s="267">
        <f>IFERROR(VLOOKUP(AH337,Lookups!A:B,2,0),0)</f>
        <v>0</v>
      </c>
      <c r="AX337" s="267">
        <f t="shared" si="163"/>
        <v>0</v>
      </c>
      <c r="AY337" s="92">
        <f t="shared" ca="1" si="164"/>
        <v>0</v>
      </c>
      <c r="AZ337" s="92">
        <f t="shared" si="145"/>
        <v>0</v>
      </c>
      <c r="BA337" s="92">
        <f t="shared" si="165"/>
        <v>0.504</v>
      </c>
      <c r="BB337" s="92">
        <f t="shared" si="166"/>
        <v>0.38900000000000001</v>
      </c>
      <c r="BC337" s="92">
        <v>0.13800000000000001</v>
      </c>
      <c r="BD337" s="92">
        <v>0.13400000000000001</v>
      </c>
      <c r="BE337" s="92">
        <f t="shared" si="146"/>
        <v>0</v>
      </c>
      <c r="BF337" s="92">
        <f t="shared" si="167"/>
        <v>0</v>
      </c>
    </row>
    <row r="338" spans="1:58" x14ac:dyDescent="0.35">
      <c r="A338" s="26"/>
      <c r="B338" s="76"/>
      <c r="C338" s="59"/>
      <c r="D338" s="475"/>
      <c r="E338" s="476"/>
      <c r="F338" s="237" t="str">
        <f ca="1">IFERROR(OFFSET(INDEX(INDIRECT(VLOOKUP($C338,Lighting_Type_Exist_lu,2,0)),MATCH(Lighting!$D338,INDIRECT(VLOOKUP($C338,Lighting_Type_Exist_lu,2,0)),0),1),0,2),"")</f>
        <v/>
      </c>
      <c r="G338" s="61" t="s">
        <v>84</v>
      </c>
      <c r="H338" s="74"/>
      <c r="I338" s="238" t="str">
        <f>IF(J338="","",VLOOKUP(J338,SKU!E:M,9,0))</f>
        <v/>
      </c>
      <c r="J338" s="64"/>
      <c r="K338" s="260" t="str">
        <f>IF(J338="","",VLOOKUP(J338,SKU!E:M,2,0))</f>
        <v/>
      </c>
      <c r="L338" s="239" t="str">
        <f>IF(J338="","",VLOOKUP(J338,SKU!E:M,6,0))</f>
        <v/>
      </c>
      <c r="M338" s="135" t="s">
        <v>84</v>
      </c>
      <c r="N338" s="28">
        <f t="shared" si="141"/>
        <v>0</v>
      </c>
      <c r="O338" s="20">
        <f t="shared" si="142"/>
        <v>0</v>
      </c>
      <c r="P338" s="71">
        <f t="shared" ca="1" si="147"/>
        <v>0</v>
      </c>
      <c r="Q338" s="71">
        <f>IFERROR((($H338*$L338*$N338)-($H338*$L338*$O338))/1000,0)*(1-EXACT(M338,Lookups!$A$62))*(1-EXACT(M338,Lookups!$A$63))</f>
        <v>0</v>
      </c>
      <c r="R338" s="71">
        <f t="shared" ca="1" si="148"/>
        <v>0</v>
      </c>
      <c r="S338" s="71">
        <f t="shared" ca="1" si="149"/>
        <v>0</v>
      </c>
      <c r="T338" s="71">
        <f t="shared" si="150"/>
        <v>0</v>
      </c>
      <c r="U338" s="356">
        <f t="shared" ca="1" si="151"/>
        <v>0</v>
      </c>
      <c r="V338" s="356">
        <f t="shared" ca="1" si="152"/>
        <v>0</v>
      </c>
      <c r="W338" s="356">
        <f t="shared" si="153"/>
        <v>0</v>
      </c>
      <c r="X338" s="356">
        <f t="shared" si="154"/>
        <v>0</v>
      </c>
      <c r="Y338" s="72">
        <f>IF(AV338&gt;0,"NEEDED",IFERROR(IF('Project Summary'!$C$11="NH",(VLOOKUP(AH338,Lighting_All,6,0)+AO338),(VLOOKUP(AH338,Lighting_All,4,0)+AO338)),0)*H338)</f>
        <v>0</v>
      </c>
      <c r="Z338" s="261" t="str">
        <f t="shared" ca="1" si="155"/>
        <v/>
      </c>
      <c r="AA338" s="73">
        <f t="shared" ca="1" si="140"/>
        <v>0</v>
      </c>
      <c r="AC338" s="28" t="str">
        <f ca="1">IFERROR(OFFSET(INDEX(INDIRECT(VLOOKUP($C338,Lighting_Type_Exist_lu,2,0)),MATCH(Lighting!$D338,INDIRECT(VLOOKUP($C338,Lighting_Type_Exist_lu,2,0)),0),1),0,1),"")</f>
        <v/>
      </c>
      <c r="AD338" s="7" t="str">
        <f ca="1">IFERROR(OFFSET(INDEX(INDIRECT(VLOOKUP($C338,Lighting_Type_Exist_lu,2,0)),MATCH(Lighting!$D338,INDIRECT(VLOOKUP($C338,Lighting_Type_Exist_lu,2,0)),0),1),0,3),"")</f>
        <v/>
      </c>
      <c r="AE338" s="40" t="str">
        <f ca="1">IFERROR(OFFSET(INDEX(INDIRECT(VLOOKUP($C338,Lighting_Type_Exist_lu,2,0)),MATCH(Lighting!$D338,INDIRECT(VLOOKUP($C338,Lighting_Type_Exist_lu,2,0)),0),1),0,4),"")</f>
        <v/>
      </c>
      <c r="AF338" s="262">
        <f t="shared" ca="1" si="156"/>
        <v>0</v>
      </c>
      <c r="AH338" s="263" t="str">
        <f>IF(J338="","",VLOOKUP(J338,SKU!E:M,3,0))</f>
        <v/>
      </c>
      <c r="AI338" s="263">
        <f>_xlfn.IFNA(IF('Project Summary'!$C$11="NH",VLOOKUP(AH338,Lighting_All,5,0),VLOOKUP(AH338,Lighting_All,3,0)),"")</f>
        <v>0</v>
      </c>
      <c r="AJ338" s="264" t="str">
        <f t="shared" si="143"/>
        <v>NA</v>
      </c>
      <c r="AK338" s="265">
        <f>IFERROR(VLOOKUP(J338,SKU!E:L,7,),0)</f>
        <v>0</v>
      </c>
      <c r="AL338" s="92" t="str">
        <f>IFERROR(IF(J338="","",(VLOOKUP(AH338,Lookups!A:G,7,0)*H338)),"")</f>
        <v/>
      </c>
      <c r="AM338" s="92">
        <f t="shared" ca="1" si="157"/>
        <v>0</v>
      </c>
      <c r="AN338" s="92">
        <f t="shared" ca="1" si="158"/>
        <v>0</v>
      </c>
      <c r="AO338" s="92">
        <f>(1-EXACT(G338,M338))*IFERROR(IF('Project Summary'!$C$11="NH",VLOOKUP(M338,Lighting_All,6,0),VLOOKUP(M338,Lighting_All,4,0)),0)*(Q338&gt;0)*(1-EXACT(M338,Lookups!$A$62))*(1-EXACT(M338,Lookups!$A$63))</f>
        <v>0</v>
      </c>
      <c r="AP338" s="92">
        <f t="shared" si="144"/>
        <v>0</v>
      </c>
      <c r="AQ338" s="92" t="str">
        <f t="shared" ca="1" si="159"/>
        <v/>
      </c>
      <c r="AR338" s="92" t="str">
        <f ca="1">_xlfn.IFNA(VLOOKUP(AQ338,Recycling!$S$10:$T$35,2,0),"")</f>
        <v/>
      </c>
      <c r="AS338" s="266">
        <f t="shared" si="160"/>
        <v>0</v>
      </c>
      <c r="AT338" s="92">
        <f t="shared" si="161"/>
        <v>0</v>
      </c>
      <c r="AU338" s="92">
        <f>EXACT(G338,"None")*OR(EXACT(M338,Lookups!$A$62),EXACT(M338,Lookups!$A$63))</f>
        <v>0</v>
      </c>
      <c r="AV338" s="267">
        <f t="shared" si="162"/>
        <v>0</v>
      </c>
      <c r="AW338" s="267">
        <f>IFERROR(VLOOKUP(AH338,Lookups!A:B,2,0),0)</f>
        <v>0</v>
      </c>
      <c r="AX338" s="267">
        <f t="shared" si="163"/>
        <v>0</v>
      </c>
      <c r="AY338" s="92">
        <f t="shared" ca="1" si="164"/>
        <v>0</v>
      </c>
      <c r="AZ338" s="92">
        <f t="shared" si="145"/>
        <v>0</v>
      </c>
      <c r="BA338" s="92">
        <f t="shared" si="165"/>
        <v>0.504</v>
      </c>
      <c r="BB338" s="92">
        <f t="shared" si="166"/>
        <v>0.38900000000000001</v>
      </c>
      <c r="BC338" s="92">
        <v>0.13800000000000001</v>
      </c>
      <c r="BD338" s="92">
        <v>0.13400000000000001</v>
      </c>
      <c r="BE338" s="92">
        <f t="shared" si="146"/>
        <v>0</v>
      </c>
      <c r="BF338" s="92">
        <f t="shared" si="167"/>
        <v>0</v>
      </c>
    </row>
    <row r="339" spans="1:58" x14ac:dyDescent="0.35">
      <c r="A339" s="26"/>
      <c r="B339" s="76"/>
      <c r="C339" s="59"/>
      <c r="D339" s="475"/>
      <c r="E339" s="476"/>
      <c r="F339" s="237" t="str">
        <f ca="1">IFERROR(OFFSET(INDEX(INDIRECT(VLOOKUP($C339,Lighting_Type_Exist_lu,2,0)),MATCH(Lighting!$D339,INDIRECT(VLOOKUP($C339,Lighting_Type_Exist_lu,2,0)),0),1),0,2),"")</f>
        <v/>
      </c>
      <c r="G339" s="61" t="s">
        <v>84</v>
      </c>
      <c r="H339" s="74"/>
      <c r="I339" s="238" t="str">
        <f>IF(J339="","",VLOOKUP(J339,SKU!E:M,9,0))</f>
        <v/>
      </c>
      <c r="J339" s="64"/>
      <c r="K339" s="260" t="str">
        <f>IF(J339="","",VLOOKUP(J339,SKU!E:M,2,0))</f>
        <v/>
      </c>
      <c r="L339" s="239" t="str">
        <f>IF(J339="","",VLOOKUP(J339,SKU!E:M,6,0))</f>
        <v/>
      </c>
      <c r="M339" s="135" t="s">
        <v>84</v>
      </c>
      <c r="N339" s="28">
        <f t="shared" si="141"/>
        <v>0</v>
      </c>
      <c r="O339" s="20">
        <f t="shared" si="142"/>
        <v>0</v>
      </c>
      <c r="P339" s="71">
        <f t="shared" ca="1" si="147"/>
        <v>0</v>
      </c>
      <c r="Q339" s="71">
        <f>IFERROR((($H339*$L339*$N339)-($H339*$L339*$O339))/1000,0)*(1-EXACT(M339,Lookups!$A$62))*(1-EXACT(M339,Lookups!$A$63))</f>
        <v>0</v>
      </c>
      <c r="R339" s="71">
        <f t="shared" ca="1" si="148"/>
        <v>0</v>
      </c>
      <c r="S339" s="71">
        <f t="shared" ca="1" si="149"/>
        <v>0</v>
      </c>
      <c r="T339" s="71">
        <f t="shared" si="150"/>
        <v>0</v>
      </c>
      <c r="U339" s="356">
        <f t="shared" ca="1" si="151"/>
        <v>0</v>
      </c>
      <c r="V339" s="356">
        <f t="shared" ca="1" si="152"/>
        <v>0</v>
      </c>
      <c r="W339" s="356">
        <f t="shared" si="153"/>
        <v>0</v>
      </c>
      <c r="X339" s="356">
        <f t="shared" si="154"/>
        <v>0</v>
      </c>
      <c r="Y339" s="72">
        <f>IF(AV339&gt;0,"NEEDED",IFERROR(IF('Project Summary'!$C$11="NH",(VLOOKUP(AH339,Lighting_All,6,0)+AO339),(VLOOKUP(AH339,Lighting_All,4,0)+AO339)),0)*H339)</f>
        <v>0</v>
      </c>
      <c r="Z339" s="261" t="str">
        <f t="shared" ca="1" si="155"/>
        <v/>
      </c>
      <c r="AA339" s="73">
        <f t="shared" ca="1" si="140"/>
        <v>0</v>
      </c>
      <c r="AC339" s="28" t="str">
        <f ca="1">IFERROR(OFFSET(INDEX(INDIRECT(VLOOKUP($C339,Lighting_Type_Exist_lu,2,0)),MATCH(Lighting!$D339,INDIRECT(VLOOKUP($C339,Lighting_Type_Exist_lu,2,0)),0),1),0,1),"")</f>
        <v/>
      </c>
      <c r="AD339" s="7" t="str">
        <f ca="1">IFERROR(OFFSET(INDEX(INDIRECT(VLOOKUP($C339,Lighting_Type_Exist_lu,2,0)),MATCH(Lighting!$D339,INDIRECT(VLOOKUP($C339,Lighting_Type_Exist_lu,2,0)),0),1),0,3),"")</f>
        <v/>
      </c>
      <c r="AE339" s="40" t="str">
        <f ca="1">IFERROR(OFFSET(INDEX(INDIRECT(VLOOKUP($C339,Lighting_Type_Exist_lu,2,0)),MATCH(Lighting!$D339,INDIRECT(VLOOKUP($C339,Lighting_Type_Exist_lu,2,0)),0),1),0,4),"")</f>
        <v/>
      </c>
      <c r="AF339" s="262">
        <f t="shared" ca="1" si="156"/>
        <v>0</v>
      </c>
      <c r="AH339" s="263" t="str">
        <f>IF(J339="","",VLOOKUP(J339,SKU!E:M,3,0))</f>
        <v/>
      </c>
      <c r="AI339" s="263">
        <f>_xlfn.IFNA(IF('Project Summary'!$C$11="NH",VLOOKUP(AH339,Lighting_All,5,0),VLOOKUP(AH339,Lighting_All,3,0)),"")</f>
        <v>0</v>
      </c>
      <c r="AJ339" s="264" t="str">
        <f t="shared" si="143"/>
        <v>NA</v>
      </c>
      <c r="AK339" s="265">
        <f>IFERROR(VLOOKUP(J339,SKU!E:L,7,),0)</f>
        <v>0</v>
      </c>
      <c r="AL339" s="92" t="str">
        <f>IFERROR(IF(J339="","",(VLOOKUP(AH339,Lookups!A:G,7,0)*H339)),"")</f>
        <v/>
      </c>
      <c r="AM339" s="92">
        <f t="shared" ca="1" si="157"/>
        <v>0</v>
      </c>
      <c r="AN339" s="92">
        <f t="shared" ca="1" si="158"/>
        <v>0</v>
      </c>
      <c r="AO339" s="92">
        <f>(1-EXACT(G339,M339))*IFERROR(IF('Project Summary'!$C$11="NH",VLOOKUP(M339,Lighting_All,6,0),VLOOKUP(M339,Lighting_All,4,0)),0)*(Q339&gt;0)*(1-EXACT(M339,Lookups!$A$62))*(1-EXACT(M339,Lookups!$A$63))</f>
        <v>0</v>
      </c>
      <c r="AP339" s="92">
        <f t="shared" si="144"/>
        <v>0</v>
      </c>
      <c r="AQ339" s="92" t="str">
        <f t="shared" ca="1" si="159"/>
        <v/>
      </c>
      <c r="AR339" s="92" t="str">
        <f ca="1">_xlfn.IFNA(VLOOKUP(AQ339,Recycling!$S$10:$T$35,2,0),"")</f>
        <v/>
      </c>
      <c r="AS339" s="266">
        <f t="shared" si="160"/>
        <v>0</v>
      </c>
      <c r="AT339" s="92">
        <f t="shared" si="161"/>
        <v>0</v>
      </c>
      <c r="AU339" s="92">
        <f>EXACT(G339,"None")*OR(EXACT(M339,Lookups!$A$62),EXACT(M339,Lookups!$A$63))</f>
        <v>0</v>
      </c>
      <c r="AV339" s="267">
        <f t="shared" si="162"/>
        <v>0</v>
      </c>
      <c r="AW339" s="267">
        <f>IFERROR(VLOOKUP(AH339,Lookups!A:B,2,0),0)</f>
        <v>0</v>
      </c>
      <c r="AX339" s="267">
        <f t="shared" si="163"/>
        <v>0</v>
      </c>
      <c r="AY339" s="92">
        <f t="shared" ca="1" si="164"/>
        <v>0</v>
      </c>
      <c r="AZ339" s="92">
        <f t="shared" si="145"/>
        <v>0</v>
      </c>
      <c r="BA339" s="92">
        <f t="shared" si="165"/>
        <v>0.504</v>
      </c>
      <c r="BB339" s="92">
        <f t="shared" si="166"/>
        <v>0.38900000000000001</v>
      </c>
      <c r="BC339" s="92">
        <v>0.13800000000000001</v>
      </c>
      <c r="BD339" s="92">
        <v>0.13400000000000001</v>
      </c>
      <c r="BE339" s="92">
        <f t="shared" si="146"/>
        <v>0</v>
      </c>
      <c r="BF339" s="92">
        <f t="shared" si="167"/>
        <v>0</v>
      </c>
    </row>
    <row r="340" spans="1:58" x14ac:dyDescent="0.35">
      <c r="A340" s="26"/>
      <c r="B340" s="76"/>
      <c r="C340" s="59"/>
      <c r="D340" s="475"/>
      <c r="E340" s="476"/>
      <c r="F340" s="237" t="str">
        <f ca="1">IFERROR(OFFSET(INDEX(INDIRECT(VLOOKUP($C340,Lighting_Type_Exist_lu,2,0)),MATCH(Lighting!$D340,INDIRECT(VLOOKUP($C340,Lighting_Type_Exist_lu,2,0)),0),1),0,2),"")</f>
        <v/>
      </c>
      <c r="G340" s="61" t="s">
        <v>84</v>
      </c>
      <c r="H340" s="74"/>
      <c r="I340" s="238" t="str">
        <f>IF(J340="","",VLOOKUP(J340,SKU!E:M,9,0))</f>
        <v/>
      </c>
      <c r="J340" s="64"/>
      <c r="K340" s="260" t="str">
        <f>IF(J340="","",VLOOKUP(J340,SKU!E:M,2,0))</f>
        <v/>
      </c>
      <c r="L340" s="239" t="str">
        <f>IF(J340="","",VLOOKUP(J340,SKU!E:M,6,0))</f>
        <v/>
      </c>
      <c r="M340" s="135" t="s">
        <v>84</v>
      </c>
      <c r="N340" s="28">
        <f t="shared" si="141"/>
        <v>0</v>
      </c>
      <c r="O340" s="20">
        <f t="shared" si="142"/>
        <v>0</v>
      </c>
      <c r="P340" s="71">
        <f t="shared" ca="1" si="147"/>
        <v>0</v>
      </c>
      <c r="Q340" s="71">
        <f>IFERROR((($H340*$L340*$N340)-($H340*$L340*$O340))/1000,0)*(1-EXACT(M340,Lookups!$A$62))*(1-EXACT(M340,Lookups!$A$63))</f>
        <v>0</v>
      </c>
      <c r="R340" s="71">
        <f t="shared" ca="1" si="148"/>
        <v>0</v>
      </c>
      <c r="S340" s="71">
        <f t="shared" ca="1" si="149"/>
        <v>0</v>
      </c>
      <c r="T340" s="71">
        <f t="shared" si="150"/>
        <v>0</v>
      </c>
      <c r="U340" s="356">
        <f t="shared" ca="1" si="151"/>
        <v>0</v>
      </c>
      <c r="V340" s="356">
        <f t="shared" ca="1" si="152"/>
        <v>0</v>
      </c>
      <c r="W340" s="356">
        <f t="shared" si="153"/>
        <v>0</v>
      </c>
      <c r="X340" s="356">
        <f t="shared" si="154"/>
        <v>0</v>
      </c>
      <c r="Y340" s="72">
        <f>IF(AV340&gt;0,"NEEDED",IFERROR(IF('Project Summary'!$C$11="NH",(VLOOKUP(AH340,Lighting_All,6,0)+AO340),(VLOOKUP(AH340,Lighting_All,4,0)+AO340)),0)*H340)</f>
        <v>0</v>
      </c>
      <c r="Z340" s="261" t="str">
        <f t="shared" ca="1" si="155"/>
        <v/>
      </c>
      <c r="AA340" s="73">
        <f t="shared" ca="1" si="140"/>
        <v>0</v>
      </c>
      <c r="AC340" s="28" t="str">
        <f ca="1">IFERROR(OFFSET(INDEX(INDIRECT(VLOOKUP($C340,Lighting_Type_Exist_lu,2,0)),MATCH(Lighting!$D340,INDIRECT(VLOOKUP($C340,Lighting_Type_Exist_lu,2,0)),0),1),0,1),"")</f>
        <v/>
      </c>
      <c r="AD340" s="7" t="str">
        <f ca="1">IFERROR(OFFSET(INDEX(INDIRECT(VLOOKUP($C340,Lighting_Type_Exist_lu,2,0)),MATCH(Lighting!$D340,INDIRECT(VLOOKUP($C340,Lighting_Type_Exist_lu,2,0)),0),1),0,3),"")</f>
        <v/>
      </c>
      <c r="AE340" s="40" t="str">
        <f ca="1">IFERROR(OFFSET(INDEX(INDIRECT(VLOOKUP($C340,Lighting_Type_Exist_lu,2,0)),MATCH(Lighting!$D340,INDIRECT(VLOOKUP($C340,Lighting_Type_Exist_lu,2,0)),0),1),0,4),"")</f>
        <v/>
      </c>
      <c r="AF340" s="262">
        <f t="shared" ca="1" si="156"/>
        <v>0</v>
      </c>
      <c r="AH340" s="263" t="str">
        <f>IF(J340="","",VLOOKUP(J340,SKU!E:M,3,0))</f>
        <v/>
      </c>
      <c r="AI340" s="263">
        <f>_xlfn.IFNA(IF('Project Summary'!$C$11="NH",VLOOKUP(AH340,Lighting_All,5,0),VLOOKUP(AH340,Lighting_All,3,0)),"")</f>
        <v>0</v>
      </c>
      <c r="AJ340" s="264" t="str">
        <f t="shared" si="143"/>
        <v>NA</v>
      </c>
      <c r="AK340" s="265">
        <f>IFERROR(VLOOKUP(J340,SKU!E:L,7,),0)</f>
        <v>0</v>
      </c>
      <c r="AL340" s="92" t="str">
        <f>IFERROR(IF(J340="","",(VLOOKUP(AH340,Lookups!A:G,7,0)*H340)),"")</f>
        <v/>
      </c>
      <c r="AM340" s="92">
        <f t="shared" ca="1" si="157"/>
        <v>0</v>
      </c>
      <c r="AN340" s="92">
        <f t="shared" ca="1" si="158"/>
        <v>0</v>
      </c>
      <c r="AO340" s="92">
        <f>(1-EXACT(G340,M340))*IFERROR(IF('Project Summary'!$C$11="NH",VLOOKUP(M340,Lighting_All,6,0),VLOOKUP(M340,Lighting_All,4,0)),0)*(Q340&gt;0)*(1-EXACT(M340,Lookups!$A$62))*(1-EXACT(M340,Lookups!$A$63))</f>
        <v>0</v>
      </c>
      <c r="AP340" s="92">
        <f t="shared" si="144"/>
        <v>0</v>
      </c>
      <c r="AQ340" s="92" t="str">
        <f t="shared" ca="1" si="159"/>
        <v/>
      </c>
      <c r="AR340" s="92" t="str">
        <f ca="1">_xlfn.IFNA(VLOOKUP(AQ340,Recycling!$S$10:$T$35,2,0),"")</f>
        <v/>
      </c>
      <c r="AS340" s="266">
        <f t="shared" si="160"/>
        <v>0</v>
      </c>
      <c r="AT340" s="92">
        <f t="shared" si="161"/>
        <v>0</v>
      </c>
      <c r="AU340" s="92">
        <f>EXACT(G340,"None")*OR(EXACT(M340,Lookups!$A$62),EXACT(M340,Lookups!$A$63))</f>
        <v>0</v>
      </c>
      <c r="AV340" s="267">
        <f t="shared" si="162"/>
        <v>0</v>
      </c>
      <c r="AW340" s="267">
        <f>IFERROR(VLOOKUP(AH340,Lookups!A:B,2,0),0)</f>
        <v>0</v>
      </c>
      <c r="AX340" s="267">
        <f t="shared" si="163"/>
        <v>0</v>
      </c>
      <c r="AY340" s="92">
        <f t="shared" ca="1" si="164"/>
        <v>0</v>
      </c>
      <c r="AZ340" s="92">
        <f t="shared" si="145"/>
        <v>0</v>
      </c>
      <c r="BA340" s="92">
        <f t="shared" si="165"/>
        <v>0.504</v>
      </c>
      <c r="BB340" s="92">
        <f t="shared" si="166"/>
        <v>0.38900000000000001</v>
      </c>
      <c r="BC340" s="92">
        <v>0.13800000000000001</v>
      </c>
      <c r="BD340" s="92">
        <v>0.13400000000000001</v>
      </c>
      <c r="BE340" s="92">
        <f t="shared" si="146"/>
        <v>0</v>
      </c>
      <c r="BF340" s="92">
        <f t="shared" si="167"/>
        <v>0</v>
      </c>
    </row>
    <row r="341" spans="1:58" x14ac:dyDescent="0.35">
      <c r="A341" s="26"/>
      <c r="B341" s="76"/>
      <c r="C341" s="59"/>
      <c r="D341" s="475"/>
      <c r="E341" s="476"/>
      <c r="F341" s="237" t="str">
        <f ca="1">IFERROR(OFFSET(INDEX(INDIRECT(VLOOKUP($C341,Lighting_Type_Exist_lu,2,0)),MATCH(Lighting!$D341,INDIRECT(VLOOKUP($C341,Lighting_Type_Exist_lu,2,0)),0),1),0,2),"")</f>
        <v/>
      </c>
      <c r="G341" s="61" t="s">
        <v>84</v>
      </c>
      <c r="H341" s="74"/>
      <c r="I341" s="238" t="str">
        <f>IF(J341="","",VLOOKUP(J341,SKU!E:M,9,0))</f>
        <v/>
      </c>
      <c r="J341" s="64"/>
      <c r="K341" s="260" t="str">
        <f>IF(J341="","",VLOOKUP(J341,SKU!E:M,2,0))</f>
        <v/>
      </c>
      <c r="L341" s="239" t="str">
        <f>IF(J341="","",VLOOKUP(J341,SKU!E:M,6,0))</f>
        <v/>
      </c>
      <c r="M341" s="135" t="s">
        <v>84</v>
      </c>
      <c r="N341" s="28">
        <f t="shared" si="141"/>
        <v>0</v>
      </c>
      <c r="O341" s="20">
        <f t="shared" si="142"/>
        <v>0</v>
      </c>
      <c r="P341" s="71">
        <f t="shared" ca="1" si="147"/>
        <v>0</v>
      </c>
      <c r="Q341" s="71">
        <f>IFERROR((($H341*$L341*$N341)-($H341*$L341*$O341))/1000,0)*(1-EXACT(M341,Lookups!$A$62))*(1-EXACT(M341,Lookups!$A$63))</f>
        <v>0</v>
      </c>
      <c r="R341" s="71">
        <f t="shared" ca="1" si="148"/>
        <v>0</v>
      </c>
      <c r="S341" s="71">
        <f t="shared" ca="1" si="149"/>
        <v>0</v>
      </c>
      <c r="T341" s="71">
        <f t="shared" si="150"/>
        <v>0</v>
      </c>
      <c r="U341" s="356">
        <f t="shared" ca="1" si="151"/>
        <v>0</v>
      </c>
      <c r="V341" s="356">
        <f t="shared" ca="1" si="152"/>
        <v>0</v>
      </c>
      <c r="W341" s="356">
        <f t="shared" si="153"/>
        <v>0</v>
      </c>
      <c r="X341" s="356">
        <f t="shared" si="154"/>
        <v>0</v>
      </c>
      <c r="Y341" s="72">
        <f>IF(AV341&gt;0,"NEEDED",IFERROR(IF('Project Summary'!$C$11="NH",(VLOOKUP(AH341,Lighting_All,6,0)+AO341),(VLOOKUP(AH341,Lighting_All,4,0)+AO341)),0)*H341)</f>
        <v>0</v>
      </c>
      <c r="Z341" s="261" t="str">
        <f t="shared" ca="1" si="155"/>
        <v/>
      </c>
      <c r="AA341" s="73">
        <f t="shared" ca="1" si="140"/>
        <v>0</v>
      </c>
      <c r="AC341" s="28" t="str">
        <f ca="1">IFERROR(OFFSET(INDEX(INDIRECT(VLOOKUP($C341,Lighting_Type_Exist_lu,2,0)),MATCH(Lighting!$D341,INDIRECT(VLOOKUP($C341,Lighting_Type_Exist_lu,2,0)),0),1),0,1),"")</f>
        <v/>
      </c>
      <c r="AD341" s="7" t="str">
        <f ca="1">IFERROR(OFFSET(INDEX(INDIRECT(VLOOKUP($C341,Lighting_Type_Exist_lu,2,0)),MATCH(Lighting!$D341,INDIRECT(VLOOKUP($C341,Lighting_Type_Exist_lu,2,0)),0),1),0,3),"")</f>
        <v/>
      </c>
      <c r="AE341" s="40" t="str">
        <f ca="1">IFERROR(OFFSET(INDEX(INDIRECT(VLOOKUP($C341,Lighting_Type_Exist_lu,2,0)),MATCH(Lighting!$D341,INDIRECT(VLOOKUP($C341,Lighting_Type_Exist_lu,2,0)),0),1),0,4),"")</f>
        <v/>
      </c>
      <c r="AF341" s="262">
        <f t="shared" ca="1" si="156"/>
        <v>0</v>
      </c>
      <c r="AH341" s="263" t="str">
        <f>IF(J341="","",VLOOKUP(J341,SKU!E:M,3,0))</f>
        <v/>
      </c>
      <c r="AI341" s="263">
        <f>_xlfn.IFNA(IF('Project Summary'!$C$11="NH",VLOOKUP(AH341,Lighting_All,5,0),VLOOKUP(AH341,Lighting_All,3,0)),"")</f>
        <v>0</v>
      </c>
      <c r="AJ341" s="264" t="str">
        <f t="shared" si="143"/>
        <v>NA</v>
      </c>
      <c r="AK341" s="265">
        <f>IFERROR(VLOOKUP(J341,SKU!E:L,7,),0)</f>
        <v>0</v>
      </c>
      <c r="AL341" s="92" t="str">
        <f>IFERROR(IF(J341="","",(VLOOKUP(AH341,Lookups!A:G,7,0)*H341)),"")</f>
        <v/>
      </c>
      <c r="AM341" s="92">
        <f t="shared" ca="1" si="157"/>
        <v>0</v>
      </c>
      <c r="AN341" s="92">
        <f t="shared" ca="1" si="158"/>
        <v>0</v>
      </c>
      <c r="AO341" s="92">
        <f>(1-EXACT(G341,M341))*IFERROR(IF('Project Summary'!$C$11="NH",VLOOKUP(M341,Lighting_All,6,0),VLOOKUP(M341,Lighting_All,4,0)),0)*(Q341&gt;0)*(1-EXACT(M341,Lookups!$A$62))*(1-EXACT(M341,Lookups!$A$63))</f>
        <v>0</v>
      </c>
      <c r="AP341" s="92">
        <f t="shared" si="144"/>
        <v>0</v>
      </c>
      <c r="AQ341" s="92" t="str">
        <f t="shared" ca="1" si="159"/>
        <v/>
      </c>
      <c r="AR341" s="92" t="str">
        <f ca="1">_xlfn.IFNA(VLOOKUP(AQ341,Recycling!$S$10:$T$35,2,0),"")</f>
        <v/>
      </c>
      <c r="AS341" s="266">
        <f t="shared" si="160"/>
        <v>0</v>
      </c>
      <c r="AT341" s="92">
        <f t="shared" si="161"/>
        <v>0</v>
      </c>
      <c r="AU341" s="92">
        <f>EXACT(G341,"None")*OR(EXACT(M341,Lookups!$A$62),EXACT(M341,Lookups!$A$63))</f>
        <v>0</v>
      </c>
      <c r="AV341" s="267">
        <f t="shared" si="162"/>
        <v>0</v>
      </c>
      <c r="AW341" s="267">
        <f>IFERROR(VLOOKUP(AH341,Lookups!A:B,2,0),0)</f>
        <v>0</v>
      </c>
      <c r="AX341" s="267">
        <f t="shared" si="163"/>
        <v>0</v>
      </c>
      <c r="AY341" s="92">
        <f t="shared" ca="1" si="164"/>
        <v>0</v>
      </c>
      <c r="AZ341" s="92">
        <f t="shared" si="145"/>
        <v>0</v>
      </c>
      <c r="BA341" s="92">
        <f t="shared" si="165"/>
        <v>0.504</v>
      </c>
      <c r="BB341" s="92">
        <f t="shared" si="166"/>
        <v>0.38900000000000001</v>
      </c>
      <c r="BC341" s="92">
        <v>0.13800000000000001</v>
      </c>
      <c r="BD341" s="92">
        <v>0.13400000000000001</v>
      </c>
      <c r="BE341" s="92">
        <f t="shared" si="146"/>
        <v>0</v>
      </c>
      <c r="BF341" s="92">
        <f t="shared" si="167"/>
        <v>0</v>
      </c>
    </row>
    <row r="342" spans="1:58" x14ac:dyDescent="0.35">
      <c r="A342" s="26"/>
      <c r="B342" s="76"/>
      <c r="C342" s="59"/>
      <c r="D342" s="475"/>
      <c r="E342" s="476"/>
      <c r="F342" s="237" t="str">
        <f ca="1">IFERROR(OFFSET(INDEX(INDIRECT(VLOOKUP($C342,Lighting_Type_Exist_lu,2,0)),MATCH(Lighting!$D342,INDIRECT(VLOOKUP($C342,Lighting_Type_Exist_lu,2,0)),0),1),0,2),"")</f>
        <v/>
      </c>
      <c r="G342" s="61" t="s">
        <v>84</v>
      </c>
      <c r="H342" s="74"/>
      <c r="I342" s="238" t="str">
        <f>IF(J342="","",VLOOKUP(J342,SKU!E:M,9,0))</f>
        <v/>
      </c>
      <c r="J342" s="64"/>
      <c r="K342" s="260" t="str">
        <f>IF(J342="","",VLOOKUP(J342,SKU!E:M,2,0))</f>
        <v/>
      </c>
      <c r="L342" s="239" t="str">
        <f>IF(J342="","",VLOOKUP(J342,SKU!E:M,6,0))</f>
        <v/>
      </c>
      <c r="M342" s="135" t="s">
        <v>84</v>
      </c>
      <c r="N342" s="28">
        <f t="shared" si="141"/>
        <v>0</v>
      </c>
      <c r="O342" s="20">
        <f t="shared" si="142"/>
        <v>0</v>
      </c>
      <c r="P342" s="71">
        <f t="shared" ca="1" si="147"/>
        <v>0</v>
      </c>
      <c r="Q342" s="71">
        <f>IFERROR((($H342*$L342*$N342)-($H342*$L342*$O342))/1000,0)*(1-EXACT(M342,Lookups!$A$62))*(1-EXACT(M342,Lookups!$A$63))</f>
        <v>0</v>
      </c>
      <c r="R342" s="71">
        <f t="shared" ca="1" si="148"/>
        <v>0</v>
      </c>
      <c r="S342" s="71">
        <f t="shared" ca="1" si="149"/>
        <v>0</v>
      </c>
      <c r="T342" s="71">
        <f t="shared" si="150"/>
        <v>0</v>
      </c>
      <c r="U342" s="356">
        <f t="shared" ca="1" si="151"/>
        <v>0</v>
      </c>
      <c r="V342" s="356">
        <f t="shared" ca="1" si="152"/>
        <v>0</v>
      </c>
      <c r="W342" s="356">
        <f t="shared" si="153"/>
        <v>0</v>
      </c>
      <c r="X342" s="356">
        <f t="shared" si="154"/>
        <v>0</v>
      </c>
      <c r="Y342" s="72">
        <f>IF(AV342&gt;0,"NEEDED",IFERROR(IF('Project Summary'!$C$11="NH",(VLOOKUP(AH342,Lighting_All,6,0)+AO342),(VLOOKUP(AH342,Lighting_All,4,0)+AO342)),0)*H342)</f>
        <v>0</v>
      </c>
      <c r="Z342" s="261" t="str">
        <f t="shared" ca="1" si="155"/>
        <v/>
      </c>
      <c r="AA342" s="73">
        <f t="shared" ca="1" si="140"/>
        <v>0</v>
      </c>
      <c r="AC342" s="28" t="str">
        <f ca="1">IFERROR(OFFSET(INDEX(INDIRECT(VLOOKUP($C342,Lighting_Type_Exist_lu,2,0)),MATCH(Lighting!$D342,INDIRECT(VLOOKUP($C342,Lighting_Type_Exist_lu,2,0)),0),1),0,1),"")</f>
        <v/>
      </c>
      <c r="AD342" s="7" t="str">
        <f ca="1">IFERROR(OFFSET(INDEX(INDIRECT(VLOOKUP($C342,Lighting_Type_Exist_lu,2,0)),MATCH(Lighting!$D342,INDIRECT(VLOOKUP($C342,Lighting_Type_Exist_lu,2,0)),0),1),0,3),"")</f>
        <v/>
      </c>
      <c r="AE342" s="40" t="str">
        <f ca="1">IFERROR(OFFSET(INDEX(INDIRECT(VLOOKUP($C342,Lighting_Type_Exist_lu,2,0)),MATCH(Lighting!$D342,INDIRECT(VLOOKUP($C342,Lighting_Type_Exist_lu,2,0)),0),1),0,4),"")</f>
        <v/>
      </c>
      <c r="AF342" s="262">
        <f t="shared" ca="1" si="156"/>
        <v>0</v>
      </c>
      <c r="AH342" s="263" t="str">
        <f>IF(J342="","",VLOOKUP(J342,SKU!E:M,3,0))</f>
        <v/>
      </c>
      <c r="AI342" s="263">
        <f>_xlfn.IFNA(IF('Project Summary'!$C$11="NH",VLOOKUP(AH342,Lighting_All,5,0),VLOOKUP(AH342,Lighting_All,3,0)),"")</f>
        <v>0</v>
      </c>
      <c r="AJ342" s="264" t="str">
        <f t="shared" si="143"/>
        <v>NA</v>
      </c>
      <c r="AK342" s="265">
        <f>IFERROR(VLOOKUP(J342,SKU!E:L,7,),0)</f>
        <v>0</v>
      </c>
      <c r="AL342" s="92" t="str">
        <f>IFERROR(IF(J342="","",(VLOOKUP(AH342,Lookups!A:G,7,0)*H342)),"")</f>
        <v/>
      </c>
      <c r="AM342" s="92">
        <f t="shared" ca="1" si="157"/>
        <v>0</v>
      </c>
      <c r="AN342" s="92">
        <f t="shared" ca="1" si="158"/>
        <v>0</v>
      </c>
      <c r="AO342" s="92">
        <f>(1-EXACT(G342,M342))*IFERROR(IF('Project Summary'!$C$11="NH",VLOOKUP(M342,Lighting_All,6,0),VLOOKUP(M342,Lighting_All,4,0)),0)*(Q342&gt;0)*(1-EXACT(M342,Lookups!$A$62))*(1-EXACT(M342,Lookups!$A$63))</f>
        <v>0</v>
      </c>
      <c r="AP342" s="92">
        <f t="shared" si="144"/>
        <v>0</v>
      </c>
      <c r="AQ342" s="92" t="str">
        <f t="shared" ca="1" si="159"/>
        <v/>
      </c>
      <c r="AR342" s="92" t="str">
        <f ca="1">_xlfn.IFNA(VLOOKUP(AQ342,Recycling!$S$10:$T$35,2,0),"")</f>
        <v/>
      </c>
      <c r="AS342" s="266">
        <f t="shared" si="160"/>
        <v>0</v>
      </c>
      <c r="AT342" s="92">
        <f t="shared" si="161"/>
        <v>0</v>
      </c>
      <c r="AU342" s="92">
        <f>EXACT(G342,"None")*OR(EXACT(M342,Lookups!$A$62),EXACT(M342,Lookups!$A$63))</f>
        <v>0</v>
      </c>
      <c r="AV342" s="267">
        <f t="shared" si="162"/>
        <v>0</v>
      </c>
      <c r="AW342" s="267">
        <f>IFERROR(VLOOKUP(AH342,Lookups!A:B,2,0),0)</f>
        <v>0</v>
      </c>
      <c r="AX342" s="267">
        <f t="shared" si="163"/>
        <v>0</v>
      </c>
      <c r="AY342" s="92">
        <f t="shared" ca="1" si="164"/>
        <v>0</v>
      </c>
      <c r="AZ342" s="92">
        <f t="shared" si="145"/>
        <v>0</v>
      </c>
      <c r="BA342" s="92">
        <f t="shared" si="165"/>
        <v>0.504</v>
      </c>
      <c r="BB342" s="92">
        <f t="shared" si="166"/>
        <v>0.38900000000000001</v>
      </c>
      <c r="BC342" s="92">
        <v>0.13800000000000001</v>
      </c>
      <c r="BD342" s="92">
        <v>0.13400000000000001</v>
      </c>
      <c r="BE342" s="92">
        <f t="shared" si="146"/>
        <v>0</v>
      </c>
      <c r="BF342" s="92">
        <f t="shared" si="167"/>
        <v>0</v>
      </c>
    </row>
    <row r="343" spans="1:58" x14ac:dyDescent="0.35">
      <c r="A343" s="26"/>
      <c r="B343" s="76"/>
      <c r="C343" s="59"/>
      <c r="D343" s="475"/>
      <c r="E343" s="476"/>
      <c r="F343" s="237" t="str">
        <f ca="1">IFERROR(OFFSET(INDEX(INDIRECT(VLOOKUP($C343,Lighting_Type_Exist_lu,2,0)),MATCH(Lighting!$D343,INDIRECT(VLOOKUP($C343,Lighting_Type_Exist_lu,2,0)),0),1),0,2),"")</f>
        <v/>
      </c>
      <c r="G343" s="61" t="s">
        <v>84</v>
      </c>
      <c r="H343" s="74"/>
      <c r="I343" s="238" t="str">
        <f>IF(J343="","",VLOOKUP(J343,SKU!E:M,9,0))</f>
        <v/>
      </c>
      <c r="J343" s="64"/>
      <c r="K343" s="260" t="str">
        <f>IF(J343="","",VLOOKUP(J343,SKU!E:M,2,0))</f>
        <v/>
      </c>
      <c r="L343" s="239" t="str">
        <f>IF(J343="","",VLOOKUP(J343,SKU!E:M,6,0))</f>
        <v/>
      </c>
      <c r="M343" s="135" t="s">
        <v>84</v>
      </c>
      <c r="N343" s="28">
        <f t="shared" si="141"/>
        <v>0</v>
      </c>
      <c r="O343" s="20">
        <f t="shared" si="142"/>
        <v>0</v>
      </c>
      <c r="P343" s="71">
        <f t="shared" ca="1" si="147"/>
        <v>0</v>
      </c>
      <c r="Q343" s="71">
        <f>IFERROR((($H343*$L343*$N343)-($H343*$L343*$O343))/1000,0)*(1-EXACT(M343,Lookups!$A$62))*(1-EXACT(M343,Lookups!$A$63))</f>
        <v>0</v>
      </c>
      <c r="R343" s="71">
        <f t="shared" ca="1" si="148"/>
        <v>0</v>
      </c>
      <c r="S343" s="71">
        <f t="shared" ca="1" si="149"/>
        <v>0</v>
      </c>
      <c r="T343" s="71">
        <f t="shared" si="150"/>
        <v>0</v>
      </c>
      <c r="U343" s="356">
        <f t="shared" ca="1" si="151"/>
        <v>0</v>
      </c>
      <c r="V343" s="356">
        <f t="shared" ca="1" si="152"/>
        <v>0</v>
      </c>
      <c r="W343" s="356">
        <f t="shared" si="153"/>
        <v>0</v>
      </c>
      <c r="X343" s="356">
        <f t="shared" si="154"/>
        <v>0</v>
      </c>
      <c r="Y343" s="72">
        <f>IF(AV343&gt;0,"NEEDED",IFERROR(IF('Project Summary'!$C$11="NH",(VLOOKUP(AH343,Lighting_All,6,0)+AO343),(VLOOKUP(AH343,Lighting_All,4,0)+AO343)),0)*H343)</f>
        <v>0</v>
      </c>
      <c r="Z343" s="261" t="str">
        <f t="shared" ca="1" si="155"/>
        <v/>
      </c>
      <c r="AA343" s="73">
        <f t="shared" ca="1" si="140"/>
        <v>0</v>
      </c>
      <c r="AC343" s="28" t="str">
        <f ca="1">IFERROR(OFFSET(INDEX(INDIRECT(VLOOKUP($C343,Lighting_Type_Exist_lu,2,0)),MATCH(Lighting!$D343,INDIRECT(VLOOKUP($C343,Lighting_Type_Exist_lu,2,0)),0),1),0,1),"")</f>
        <v/>
      </c>
      <c r="AD343" s="7" t="str">
        <f ca="1">IFERROR(OFFSET(INDEX(INDIRECT(VLOOKUP($C343,Lighting_Type_Exist_lu,2,0)),MATCH(Lighting!$D343,INDIRECT(VLOOKUP($C343,Lighting_Type_Exist_lu,2,0)),0),1),0,3),"")</f>
        <v/>
      </c>
      <c r="AE343" s="40" t="str">
        <f ca="1">IFERROR(OFFSET(INDEX(INDIRECT(VLOOKUP($C343,Lighting_Type_Exist_lu,2,0)),MATCH(Lighting!$D343,INDIRECT(VLOOKUP($C343,Lighting_Type_Exist_lu,2,0)),0),1),0,4),"")</f>
        <v/>
      </c>
      <c r="AF343" s="262">
        <f t="shared" ca="1" si="156"/>
        <v>0</v>
      </c>
      <c r="AH343" s="263" t="str">
        <f>IF(J343="","",VLOOKUP(J343,SKU!E:M,3,0))</f>
        <v/>
      </c>
      <c r="AI343" s="263">
        <f>_xlfn.IFNA(IF('Project Summary'!$C$11="NH",VLOOKUP(AH343,Lighting_All,5,0),VLOOKUP(AH343,Lighting_All,3,0)),"")</f>
        <v>0</v>
      </c>
      <c r="AJ343" s="264" t="str">
        <f t="shared" si="143"/>
        <v>NA</v>
      </c>
      <c r="AK343" s="265">
        <f>IFERROR(VLOOKUP(J343,SKU!E:L,7,),0)</f>
        <v>0</v>
      </c>
      <c r="AL343" s="92" t="str">
        <f>IFERROR(IF(J343="","",(VLOOKUP(AH343,Lookups!A:G,7,0)*H343)),"")</f>
        <v/>
      </c>
      <c r="AM343" s="92">
        <f t="shared" ca="1" si="157"/>
        <v>0</v>
      </c>
      <c r="AN343" s="92">
        <f t="shared" ca="1" si="158"/>
        <v>0</v>
      </c>
      <c r="AO343" s="92">
        <f>(1-EXACT(G343,M343))*IFERROR(IF('Project Summary'!$C$11="NH",VLOOKUP(M343,Lighting_All,6,0),VLOOKUP(M343,Lighting_All,4,0)),0)*(Q343&gt;0)*(1-EXACT(M343,Lookups!$A$62))*(1-EXACT(M343,Lookups!$A$63))</f>
        <v>0</v>
      </c>
      <c r="AP343" s="92">
        <f t="shared" si="144"/>
        <v>0</v>
      </c>
      <c r="AQ343" s="92" t="str">
        <f t="shared" ca="1" si="159"/>
        <v/>
      </c>
      <c r="AR343" s="92" t="str">
        <f ca="1">_xlfn.IFNA(VLOOKUP(AQ343,Recycling!$S$10:$T$35,2,0),"")</f>
        <v/>
      </c>
      <c r="AS343" s="266">
        <f t="shared" si="160"/>
        <v>0</v>
      </c>
      <c r="AT343" s="92">
        <f t="shared" si="161"/>
        <v>0</v>
      </c>
      <c r="AU343" s="92">
        <f>EXACT(G343,"None")*OR(EXACT(M343,Lookups!$A$62),EXACT(M343,Lookups!$A$63))</f>
        <v>0</v>
      </c>
      <c r="AV343" s="267">
        <f t="shared" si="162"/>
        <v>0</v>
      </c>
      <c r="AW343" s="267">
        <f>IFERROR(VLOOKUP(AH343,Lookups!A:B,2,0),0)</f>
        <v>0</v>
      </c>
      <c r="AX343" s="267">
        <f t="shared" si="163"/>
        <v>0</v>
      </c>
      <c r="AY343" s="92">
        <f t="shared" ca="1" si="164"/>
        <v>0</v>
      </c>
      <c r="AZ343" s="92">
        <f t="shared" si="145"/>
        <v>0</v>
      </c>
      <c r="BA343" s="92">
        <f t="shared" si="165"/>
        <v>0.504</v>
      </c>
      <c r="BB343" s="92">
        <f t="shared" si="166"/>
        <v>0.38900000000000001</v>
      </c>
      <c r="BC343" s="92">
        <v>0.13800000000000001</v>
      </c>
      <c r="BD343" s="92">
        <v>0.13400000000000001</v>
      </c>
      <c r="BE343" s="92">
        <f t="shared" si="146"/>
        <v>0</v>
      </c>
      <c r="BF343" s="92">
        <f t="shared" si="167"/>
        <v>0</v>
      </c>
    </row>
    <row r="344" spans="1:58" x14ac:dyDescent="0.35">
      <c r="A344" s="26"/>
      <c r="B344" s="76"/>
      <c r="C344" s="59"/>
      <c r="D344" s="475"/>
      <c r="E344" s="476"/>
      <c r="F344" s="237" t="str">
        <f ca="1">IFERROR(OFFSET(INDEX(INDIRECT(VLOOKUP($C344,Lighting_Type_Exist_lu,2,0)),MATCH(Lighting!$D344,INDIRECT(VLOOKUP($C344,Lighting_Type_Exist_lu,2,0)),0),1),0,2),"")</f>
        <v/>
      </c>
      <c r="G344" s="61" t="s">
        <v>84</v>
      </c>
      <c r="H344" s="74"/>
      <c r="I344" s="238" t="str">
        <f>IF(J344="","",VLOOKUP(J344,SKU!E:M,9,0))</f>
        <v/>
      </c>
      <c r="J344" s="64"/>
      <c r="K344" s="260" t="str">
        <f>IF(J344="","",VLOOKUP(J344,SKU!E:M,2,0))</f>
        <v/>
      </c>
      <c r="L344" s="239" t="str">
        <f>IF(J344="","",VLOOKUP(J344,SKU!E:M,6,0))</f>
        <v/>
      </c>
      <c r="M344" s="135" t="s">
        <v>84</v>
      </c>
      <c r="N344" s="28">
        <f t="shared" si="141"/>
        <v>0</v>
      </c>
      <c r="O344" s="20">
        <f t="shared" si="142"/>
        <v>0</v>
      </c>
      <c r="P344" s="71">
        <f t="shared" ca="1" si="147"/>
        <v>0</v>
      </c>
      <c r="Q344" s="71">
        <f>IFERROR((($H344*$L344*$N344)-($H344*$L344*$O344))/1000,0)*(1-EXACT(M344,Lookups!$A$62))*(1-EXACT(M344,Lookups!$A$63))</f>
        <v>0</v>
      </c>
      <c r="R344" s="71">
        <f t="shared" ca="1" si="148"/>
        <v>0</v>
      </c>
      <c r="S344" s="71">
        <f t="shared" ca="1" si="149"/>
        <v>0</v>
      </c>
      <c r="T344" s="71">
        <f t="shared" si="150"/>
        <v>0</v>
      </c>
      <c r="U344" s="356">
        <f t="shared" ca="1" si="151"/>
        <v>0</v>
      </c>
      <c r="V344" s="356">
        <f t="shared" ca="1" si="152"/>
        <v>0</v>
      </c>
      <c r="W344" s="356">
        <f t="shared" si="153"/>
        <v>0</v>
      </c>
      <c r="X344" s="356">
        <f t="shared" si="154"/>
        <v>0</v>
      </c>
      <c r="Y344" s="72">
        <f>IF(AV344&gt;0,"NEEDED",IFERROR(IF('Project Summary'!$C$11="NH",(VLOOKUP(AH344,Lighting_All,6,0)+AO344),(VLOOKUP(AH344,Lighting_All,4,0)+AO344)),0)*H344)</f>
        <v>0</v>
      </c>
      <c r="Z344" s="261" t="str">
        <f t="shared" ca="1" si="155"/>
        <v/>
      </c>
      <c r="AA344" s="73">
        <f t="shared" ca="1" si="140"/>
        <v>0</v>
      </c>
      <c r="AC344" s="28" t="str">
        <f ca="1">IFERROR(OFFSET(INDEX(INDIRECT(VLOOKUP($C344,Lighting_Type_Exist_lu,2,0)),MATCH(Lighting!$D344,INDIRECT(VLOOKUP($C344,Lighting_Type_Exist_lu,2,0)),0),1),0,1),"")</f>
        <v/>
      </c>
      <c r="AD344" s="7" t="str">
        <f ca="1">IFERROR(OFFSET(INDEX(INDIRECT(VLOOKUP($C344,Lighting_Type_Exist_lu,2,0)),MATCH(Lighting!$D344,INDIRECT(VLOOKUP($C344,Lighting_Type_Exist_lu,2,0)),0),1),0,3),"")</f>
        <v/>
      </c>
      <c r="AE344" s="40" t="str">
        <f ca="1">IFERROR(OFFSET(INDEX(INDIRECT(VLOOKUP($C344,Lighting_Type_Exist_lu,2,0)),MATCH(Lighting!$D344,INDIRECT(VLOOKUP($C344,Lighting_Type_Exist_lu,2,0)),0),1),0,4),"")</f>
        <v/>
      </c>
      <c r="AF344" s="262">
        <f t="shared" ca="1" si="156"/>
        <v>0</v>
      </c>
      <c r="AH344" s="263" t="str">
        <f>IF(J344="","",VLOOKUP(J344,SKU!E:M,3,0))</f>
        <v/>
      </c>
      <c r="AI344" s="263">
        <f>_xlfn.IFNA(IF('Project Summary'!$C$11="NH",VLOOKUP(AH344,Lighting_All,5,0),VLOOKUP(AH344,Lighting_All,3,0)),"")</f>
        <v>0</v>
      </c>
      <c r="AJ344" s="264" t="str">
        <f t="shared" si="143"/>
        <v>NA</v>
      </c>
      <c r="AK344" s="265">
        <f>IFERROR(VLOOKUP(J344,SKU!E:L,7,),0)</f>
        <v>0</v>
      </c>
      <c r="AL344" s="92" t="str">
        <f>IFERROR(IF(J344="","",(VLOOKUP(AH344,Lookups!A:G,7,0)*H344)),"")</f>
        <v/>
      </c>
      <c r="AM344" s="92">
        <f t="shared" ca="1" si="157"/>
        <v>0</v>
      </c>
      <c r="AN344" s="92">
        <f t="shared" ca="1" si="158"/>
        <v>0</v>
      </c>
      <c r="AO344" s="92">
        <f>(1-EXACT(G344,M344))*IFERROR(IF('Project Summary'!$C$11="NH",VLOOKUP(M344,Lighting_All,6,0),VLOOKUP(M344,Lighting_All,4,0)),0)*(Q344&gt;0)*(1-EXACT(M344,Lookups!$A$62))*(1-EXACT(M344,Lookups!$A$63))</f>
        <v>0</v>
      </c>
      <c r="AP344" s="92">
        <f t="shared" si="144"/>
        <v>0</v>
      </c>
      <c r="AQ344" s="92" t="str">
        <f t="shared" ca="1" si="159"/>
        <v/>
      </c>
      <c r="AR344" s="92" t="str">
        <f ca="1">_xlfn.IFNA(VLOOKUP(AQ344,Recycling!$S$10:$T$35,2,0),"")</f>
        <v/>
      </c>
      <c r="AS344" s="266">
        <f t="shared" si="160"/>
        <v>0</v>
      </c>
      <c r="AT344" s="92">
        <f t="shared" si="161"/>
        <v>0</v>
      </c>
      <c r="AU344" s="92">
        <f>EXACT(G344,"None")*OR(EXACT(M344,Lookups!$A$62),EXACT(M344,Lookups!$A$63))</f>
        <v>0</v>
      </c>
      <c r="AV344" s="267">
        <f t="shared" si="162"/>
        <v>0</v>
      </c>
      <c r="AW344" s="267">
        <f>IFERROR(VLOOKUP(AH344,Lookups!A:B,2,0),0)</f>
        <v>0</v>
      </c>
      <c r="AX344" s="267">
        <f t="shared" si="163"/>
        <v>0</v>
      </c>
      <c r="AY344" s="92">
        <f t="shared" ca="1" si="164"/>
        <v>0</v>
      </c>
      <c r="AZ344" s="92">
        <f t="shared" si="145"/>
        <v>0</v>
      </c>
      <c r="BA344" s="92">
        <f t="shared" si="165"/>
        <v>0.504</v>
      </c>
      <c r="BB344" s="92">
        <f t="shared" si="166"/>
        <v>0.38900000000000001</v>
      </c>
      <c r="BC344" s="92">
        <v>0.13800000000000001</v>
      </c>
      <c r="BD344" s="92">
        <v>0.13400000000000001</v>
      </c>
      <c r="BE344" s="92">
        <f t="shared" si="146"/>
        <v>0</v>
      </c>
      <c r="BF344" s="92">
        <f t="shared" si="167"/>
        <v>0</v>
      </c>
    </row>
    <row r="345" spans="1:58" x14ac:dyDescent="0.35">
      <c r="A345" s="26"/>
      <c r="B345" s="76"/>
      <c r="C345" s="59"/>
      <c r="D345" s="475"/>
      <c r="E345" s="476"/>
      <c r="F345" s="237" t="str">
        <f ca="1">IFERROR(OFFSET(INDEX(INDIRECT(VLOOKUP($C345,Lighting_Type_Exist_lu,2,0)),MATCH(Lighting!$D345,INDIRECT(VLOOKUP($C345,Lighting_Type_Exist_lu,2,0)),0),1),0,2),"")</f>
        <v/>
      </c>
      <c r="G345" s="61" t="s">
        <v>84</v>
      </c>
      <c r="H345" s="74"/>
      <c r="I345" s="238" t="str">
        <f>IF(J345="","",VLOOKUP(J345,SKU!E:M,9,0))</f>
        <v/>
      </c>
      <c r="J345" s="64"/>
      <c r="K345" s="260" t="str">
        <f>IF(J345="","",VLOOKUP(J345,SKU!E:M,2,0))</f>
        <v/>
      </c>
      <c r="L345" s="239" t="str">
        <f>IF(J345="","",VLOOKUP(J345,SKU!E:M,6,0))</f>
        <v/>
      </c>
      <c r="M345" s="135" t="s">
        <v>84</v>
      </c>
      <c r="N345" s="28">
        <f t="shared" si="141"/>
        <v>0</v>
      </c>
      <c r="O345" s="20">
        <f t="shared" si="142"/>
        <v>0</v>
      </c>
      <c r="P345" s="71">
        <f t="shared" ca="1" si="147"/>
        <v>0</v>
      </c>
      <c r="Q345" s="71">
        <f>IFERROR((($H345*$L345*$N345)-($H345*$L345*$O345))/1000,0)*(1-EXACT(M345,Lookups!$A$62))*(1-EXACT(M345,Lookups!$A$63))</f>
        <v>0</v>
      </c>
      <c r="R345" s="71">
        <f t="shared" ca="1" si="148"/>
        <v>0</v>
      </c>
      <c r="S345" s="71">
        <f t="shared" ca="1" si="149"/>
        <v>0</v>
      </c>
      <c r="T345" s="71">
        <f t="shared" si="150"/>
        <v>0</v>
      </c>
      <c r="U345" s="356">
        <f t="shared" ca="1" si="151"/>
        <v>0</v>
      </c>
      <c r="V345" s="356">
        <f t="shared" ca="1" si="152"/>
        <v>0</v>
      </c>
      <c r="W345" s="356">
        <f t="shared" si="153"/>
        <v>0</v>
      </c>
      <c r="X345" s="356">
        <f t="shared" si="154"/>
        <v>0</v>
      </c>
      <c r="Y345" s="72">
        <f>IF(AV345&gt;0,"NEEDED",IFERROR(IF('Project Summary'!$C$11="NH",(VLOOKUP(AH345,Lighting_All,6,0)+AO345),(VLOOKUP(AH345,Lighting_All,4,0)+AO345)),0)*H345)</f>
        <v>0</v>
      </c>
      <c r="Z345" s="261" t="str">
        <f t="shared" ca="1" si="155"/>
        <v/>
      </c>
      <c r="AA345" s="73">
        <f t="shared" ca="1" si="140"/>
        <v>0</v>
      </c>
      <c r="AC345" s="28" t="str">
        <f ca="1">IFERROR(OFFSET(INDEX(INDIRECT(VLOOKUP($C345,Lighting_Type_Exist_lu,2,0)),MATCH(Lighting!$D345,INDIRECT(VLOOKUP($C345,Lighting_Type_Exist_lu,2,0)),0),1),0,1),"")</f>
        <v/>
      </c>
      <c r="AD345" s="7" t="str">
        <f ca="1">IFERROR(OFFSET(INDEX(INDIRECT(VLOOKUP($C345,Lighting_Type_Exist_lu,2,0)),MATCH(Lighting!$D345,INDIRECT(VLOOKUP($C345,Lighting_Type_Exist_lu,2,0)),0),1),0,3),"")</f>
        <v/>
      </c>
      <c r="AE345" s="40" t="str">
        <f ca="1">IFERROR(OFFSET(INDEX(INDIRECT(VLOOKUP($C345,Lighting_Type_Exist_lu,2,0)),MATCH(Lighting!$D345,INDIRECT(VLOOKUP($C345,Lighting_Type_Exist_lu,2,0)),0),1),0,4),"")</f>
        <v/>
      </c>
      <c r="AF345" s="262">
        <f t="shared" ca="1" si="156"/>
        <v>0</v>
      </c>
      <c r="AH345" s="263" t="str">
        <f>IF(J345="","",VLOOKUP(J345,SKU!E:M,3,0))</f>
        <v/>
      </c>
      <c r="AI345" s="263">
        <f>_xlfn.IFNA(IF('Project Summary'!$C$11="NH",VLOOKUP(AH345,Lighting_All,5,0),VLOOKUP(AH345,Lighting_All,3,0)),"")</f>
        <v>0</v>
      </c>
      <c r="AJ345" s="264" t="str">
        <f t="shared" si="143"/>
        <v>NA</v>
      </c>
      <c r="AK345" s="265">
        <f>IFERROR(VLOOKUP(J345,SKU!E:L,7,),0)</f>
        <v>0</v>
      </c>
      <c r="AL345" s="92" t="str">
        <f>IFERROR(IF(J345="","",(VLOOKUP(AH345,Lookups!A:G,7,0)*H345)),"")</f>
        <v/>
      </c>
      <c r="AM345" s="92">
        <f t="shared" ca="1" si="157"/>
        <v>0</v>
      </c>
      <c r="AN345" s="92">
        <f t="shared" ca="1" si="158"/>
        <v>0</v>
      </c>
      <c r="AO345" s="92">
        <f>(1-EXACT(G345,M345))*IFERROR(IF('Project Summary'!$C$11="NH",VLOOKUP(M345,Lighting_All,6,0),VLOOKUP(M345,Lighting_All,4,0)),0)*(Q345&gt;0)*(1-EXACT(M345,Lookups!$A$62))*(1-EXACT(M345,Lookups!$A$63))</f>
        <v>0</v>
      </c>
      <c r="AP345" s="92">
        <f t="shared" si="144"/>
        <v>0</v>
      </c>
      <c r="AQ345" s="92" t="str">
        <f t="shared" ca="1" si="159"/>
        <v/>
      </c>
      <c r="AR345" s="92" t="str">
        <f ca="1">_xlfn.IFNA(VLOOKUP(AQ345,Recycling!$S$10:$T$35,2,0),"")</f>
        <v/>
      </c>
      <c r="AS345" s="266">
        <f t="shared" si="160"/>
        <v>0</v>
      </c>
      <c r="AT345" s="92">
        <f t="shared" si="161"/>
        <v>0</v>
      </c>
      <c r="AU345" s="92">
        <f>EXACT(G345,"None")*OR(EXACT(M345,Lookups!$A$62),EXACT(M345,Lookups!$A$63))</f>
        <v>0</v>
      </c>
      <c r="AV345" s="267">
        <f t="shared" si="162"/>
        <v>0</v>
      </c>
      <c r="AW345" s="267">
        <f>IFERROR(VLOOKUP(AH345,Lookups!A:B,2,0),0)</f>
        <v>0</v>
      </c>
      <c r="AX345" s="267">
        <f t="shared" si="163"/>
        <v>0</v>
      </c>
      <c r="AY345" s="92">
        <f t="shared" ca="1" si="164"/>
        <v>0</v>
      </c>
      <c r="AZ345" s="92">
        <f t="shared" si="145"/>
        <v>0</v>
      </c>
      <c r="BA345" s="92">
        <f t="shared" si="165"/>
        <v>0.504</v>
      </c>
      <c r="BB345" s="92">
        <f t="shared" si="166"/>
        <v>0.38900000000000001</v>
      </c>
      <c r="BC345" s="92">
        <v>0.13800000000000001</v>
      </c>
      <c r="BD345" s="92">
        <v>0.13400000000000001</v>
      </c>
      <c r="BE345" s="92">
        <f t="shared" si="146"/>
        <v>0</v>
      </c>
      <c r="BF345" s="92">
        <f t="shared" si="167"/>
        <v>0</v>
      </c>
    </row>
    <row r="346" spans="1:58" x14ac:dyDescent="0.35">
      <c r="A346" s="26"/>
      <c r="B346" s="76"/>
      <c r="C346" s="59"/>
      <c r="D346" s="475"/>
      <c r="E346" s="476"/>
      <c r="F346" s="237" t="str">
        <f ca="1">IFERROR(OFFSET(INDEX(INDIRECT(VLOOKUP($C346,Lighting_Type_Exist_lu,2,0)),MATCH(Lighting!$D346,INDIRECT(VLOOKUP($C346,Lighting_Type_Exist_lu,2,0)),0),1),0,2),"")</f>
        <v/>
      </c>
      <c r="G346" s="61" t="s">
        <v>84</v>
      </c>
      <c r="H346" s="74"/>
      <c r="I346" s="238" t="str">
        <f>IF(J346="","",VLOOKUP(J346,SKU!E:M,9,0))</f>
        <v/>
      </c>
      <c r="J346" s="64"/>
      <c r="K346" s="260" t="str">
        <f>IF(J346="","",VLOOKUP(J346,SKU!E:M,2,0))</f>
        <v/>
      </c>
      <c r="L346" s="239" t="str">
        <f>IF(J346="","",VLOOKUP(J346,SKU!E:M,6,0))</f>
        <v/>
      </c>
      <c r="M346" s="135" t="s">
        <v>84</v>
      </c>
      <c r="N346" s="28">
        <f t="shared" si="141"/>
        <v>0</v>
      </c>
      <c r="O346" s="20">
        <f t="shared" si="142"/>
        <v>0</v>
      </c>
      <c r="P346" s="71">
        <f t="shared" ca="1" si="147"/>
        <v>0</v>
      </c>
      <c r="Q346" s="71">
        <f>IFERROR((($H346*$L346*$N346)-($H346*$L346*$O346))/1000,0)*(1-EXACT(M346,Lookups!$A$62))*(1-EXACT(M346,Lookups!$A$63))</f>
        <v>0</v>
      </c>
      <c r="R346" s="71">
        <f t="shared" ca="1" si="148"/>
        <v>0</v>
      </c>
      <c r="S346" s="71">
        <f t="shared" ca="1" si="149"/>
        <v>0</v>
      </c>
      <c r="T346" s="71">
        <f t="shared" si="150"/>
        <v>0</v>
      </c>
      <c r="U346" s="356">
        <f t="shared" ca="1" si="151"/>
        <v>0</v>
      </c>
      <c r="V346" s="356">
        <f t="shared" ca="1" si="152"/>
        <v>0</v>
      </c>
      <c r="W346" s="356">
        <f t="shared" si="153"/>
        <v>0</v>
      </c>
      <c r="X346" s="356">
        <f t="shared" si="154"/>
        <v>0</v>
      </c>
      <c r="Y346" s="72">
        <f>IF(AV346&gt;0,"NEEDED",IFERROR(IF('Project Summary'!$C$11="NH",(VLOOKUP(AH346,Lighting_All,6,0)+AO346),(VLOOKUP(AH346,Lighting_All,4,0)+AO346)),0)*H346)</f>
        <v>0</v>
      </c>
      <c r="Z346" s="261" t="str">
        <f t="shared" ca="1" si="155"/>
        <v/>
      </c>
      <c r="AA346" s="73">
        <f t="shared" ca="1" si="140"/>
        <v>0</v>
      </c>
      <c r="AC346" s="28" t="str">
        <f ca="1">IFERROR(OFFSET(INDEX(INDIRECT(VLOOKUP($C346,Lighting_Type_Exist_lu,2,0)),MATCH(Lighting!$D346,INDIRECT(VLOOKUP($C346,Lighting_Type_Exist_lu,2,0)),0),1),0,1),"")</f>
        <v/>
      </c>
      <c r="AD346" s="7" t="str">
        <f ca="1">IFERROR(OFFSET(INDEX(INDIRECT(VLOOKUP($C346,Lighting_Type_Exist_lu,2,0)),MATCH(Lighting!$D346,INDIRECT(VLOOKUP($C346,Lighting_Type_Exist_lu,2,0)),0),1),0,3),"")</f>
        <v/>
      </c>
      <c r="AE346" s="40" t="str">
        <f ca="1">IFERROR(OFFSET(INDEX(INDIRECT(VLOOKUP($C346,Lighting_Type_Exist_lu,2,0)),MATCH(Lighting!$D346,INDIRECT(VLOOKUP($C346,Lighting_Type_Exist_lu,2,0)),0),1),0,4),"")</f>
        <v/>
      </c>
      <c r="AF346" s="262">
        <f t="shared" ca="1" si="156"/>
        <v>0</v>
      </c>
      <c r="AH346" s="263" t="str">
        <f>IF(J346="","",VLOOKUP(J346,SKU!E:M,3,0))</f>
        <v/>
      </c>
      <c r="AI346" s="263">
        <f>_xlfn.IFNA(IF('Project Summary'!$C$11="NH",VLOOKUP(AH346,Lighting_All,5,0),VLOOKUP(AH346,Lighting_All,3,0)),"")</f>
        <v>0</v>
      </c>
      <c r="AJ346" s="264" t="str">
        <f t="shared" si="143"/>
        <v>NA</v>
      </c>
      <c r="AK346" s="265">
        <f>IFERROR(VLOOKUP(J346,SKU!E:L,7,),0)</f>
        <v>0</v>
      </c>
      <c r="AL346" s="92" t="str">
        <f>IFERROR(IF(J346="","",(VLOOKUP(AH346,Lookups!A:G,7,0)*H346)),"")</f>
        <v/>
      </c>
      <c r="AM346" s="92">
        <f t="shared" ca="1" si="157"/>
        <v>0</v>
      </c>
      <c r="AN346" s="92">
        <f t="shared" ca="1" si="158"/>
        <v>0</v>
      </c>
      <c r="AO346" s="92">
        <f>(1-EXACT(G346,M346))*IFERROR(IF('Project Summary'!$C$11="NH",VLOOKUP(M346,Lighting_All,6,0),VLOOKUP(M346,Lighting_All,4,0)),0)*(Q346&gt;0)*(1-EXACT(M346,Lookups!$A$62))*(1-EXACT(M346,Lookups!$A$63))</f>
        <v>0</v>
      </c>
      <c r="AP346" s="92">
        <f t="shared" si="144"/>
        <v>0</v>
      </c>
      <c r="AQ346" s="92" t="str">
        <f t="shared" ca="1" si="159"/>
        <v/>
      </c>
      <c r="AR346" s="92" t="str">
        <f ca="1">_xlfn.IFNA(VLOOKUP(AQ346,Recycling!$S$10:$T$35,2,0),"")</f>
        <v/>
      </c>
      <c r="AS346" s="266">
        <f t="shared" si="160"/>
        <v>0</v>
      </c>
      <c r="AT346" s="92">
        <f t="shared" si="161"/>
        <v>0</v>
      </c>
      <c r="AU346" s="92">
        <f>EXACT(G346,"None")*OR(EXACT(M346,Lookups!$A$62),EXACT(M346,Lookups!$A$63))</f>
        <v>0</v>
      </c>
      <c r="AV346" s="267">
        <f t="shared" si="162"/>
        <v>0</v>
      </c>
      <c r="AW346" s="267">
        <f>IFERROR(VLOOKUP(AH346,Lookups!A:B,2,0),0)</f>
        <v>0</v>
      </c>
      <c r="AX346" s="267">
        <f t="shared" si="163"/>
        <v>0</v>
      </c>
      <c r="AY346" s="92">
        <f t="shared" ca="1" si="164"/>
        <v>0</v>
      </c>
      <c r="AZ346" s="92">
        <f t="shared" si="145"/>
        <v>0</v>
      </c>
      <c r="BA346" s="92">
        <f t="shared" si="165"/>
        <v>0.504</v>
      </c>
      <c r="BB346" s="92">
        <f t="shared" si="166"/>
        <v>0.38900000000000001</v>
      </c>
      <c r="BC346" s="92">
        <v>0.13800000000000001</v>
      </c>
      <c r="BD346" s="92">
        <v>0.13400000000000001</v>
      </c>
      <c r="BE346" s="92">
        <f t="shared" si="146"/>
        <v>0</v>
      </c>
      <c r="BF346" s="92">
        <f t="shared" si="167"/>
        <v>0</v>
      </c>
    </row>
    <row r="347" spans="1:58" x14ac:dyDescent="0.35">
      <c r="A347" s="26"/>
      <c r="B347" s="76"/>
      <c r="C347" s="59"/>
      <c r="D347" s="475"/>
      <c r="E347" s="476"/>
      <c r="F347" s="237" t="str">
        <f ca="1">IFERROR(OFFSET(INDEX(INDIRECT(VLOOKUP($C347,Lighting_Type_Exist_lu,2,0)),MATCH(Lighting!$D347,INDIRECT(VLOOKUP($C347,Lighting_Type_Exist_lu,2,0)),0),1),0,2),"")</f>
        <v/>
      </c>
      <c r="G347" s="61" t="s">
        <v>84</v>
      </c>
      <c r="H347" s="74"/>
      <c r="I347" s="238" t="str">
        <f>IF(J347="","",VLOOKUP(J347,SKU!E:M,9,0))</f>
        <v/>
      </c>
      <c r="J347" s="64"/>
      <c r="K347" s="260" t="str">
        <f>IF(J347="","",VLOOKUP(J347,SKU!E:M,2,0))</f>
        <v/>
      </c>
      <c r="L347" s="239" t="str">
        <f>IF(J347="","",VLOOKUP(J347,SKU!E:M,6,0))</f>
        <v/>
      </c>
      <c r="M347" s="135" t="s">
        <v>84</v>
      </c>
      <c r="N347" s="28">
        <f t="shared" si="141"/>
        <v>0</v>
      </c>
      <c r="O347" s="20">
        <f t="shared" si="142"/>
        <v>0</v>
      </c>
      <c r="P347" s="71">
        <f t="shared" ca="1" si="147"/>
        <v>0</v>
      </c>
      <c r="Q347" s="71">
        <f>IFERROR((($H347*$L347*$N347)-($H347*$L347*$O347))/1000,0)*(1-EXACT(M347,Lookups!$A$62))*(1-EXACT(M347,Lookups!$A$63))</f>
        <v>0</v>
      </c>
      <c r="R347" s="71">
        <f t="shared" ca="1" si="148"/>
        <v>0</v>
      </c>
      <c r="S347" s="71">
        <f t="shared" ca="1" si="149"/>
        <v>0</v>
      </c>
      <c r="T347" s="71">
        <f t="shared" si="150"/>
        <v>0</v>
      </c>
      <c r="U347" s="356">
        <f t="shared" ca="1" si="151"/>
        <v>0</v>
      </c>
      <c r="V347" s="356">
        <f t="shared" ca="1" si="152"/>
        <v>0</v>
      </c>
      <c r="W347" s="356">
        <f t="shared" si="153"/>
        <v>0</v>
      </c>
      <c r="X347" s="356">
        <f t="shared" si="154"/>
        <v>0</v>
      </c>
      <c r="Y347" s="72">
        <f>IF(AV347&gt;0,"NEEDED",IFERROR(IF('Project Summary'!$C$11="NH",(VLOOKUP(AH347,Lighting_All,6,0)+AO347),(VLOOKUP(AH347,Lighting_All,4,0)+AO347)),0)*H347)</f>
        <v>0</v>
      </c>
      <c r="Z347" s="261" t="str">
        <f t="shared" ca="1" si="155"/>
        <v/>
      </c>
      <c r="AA347" s="73">
        <f t="shared" ca="1" si="140"/>
        <v>0</v>
      </c>
      <c r="AC347" s="28" t="str">
        <f ca="1">IFERROR(OFFSET(INDEX(INDIRECT(VLOOKUP($C347,Lighting_Type_Exist_lu,2,0)),MATCH(Lighting!$D347,INDIRECT(VLOOKUP($C347,Lighting_Type_Exist_lu,2,0)),0),1),0,1),"")</f>
        <v/>
      </c>
      <c r="AD347" s="7" t="str">
        <f ca="1">IFERROR(OFFSET(INDEX(INDIRECT(VLOOKUP($C347,Lighting_Type_Exist_lu,2,0)),MATCH(Lighting!$D347,INDIRECT(VLOOKUP($C347,Lighting_Type_Exist_lu,2,0)),0),1),0,3),"")</f>
        <v/>
      </c>
      <c r="AE347" s="40" t="str">
        <f ca="1">IFERROR(OFFSET(INDEX(INDIRECT(VLOOKUP($C347,Lighting_Type_Exist_lu,2,0)),MATCH(Lighting!$D347,INDIRECT(VLOOKUP($C347,Lighting_Type_Exist_lu,2,0)),0),1),0,4),"")</f>
        <v/>
      </c>
      <c r="AF347" s="262">
        <f t="shared" ca="1" si="156"/>
        <v>0</v>
      </c>
      <c r="AH347" s="263" t="str">
        <f>IF(J347="","",VLOOKUP(J347,SKU!E:M,3,0))</f>
        <v/>
      </c>
      <c r="AI347" s="263">
        <f>_xlfn.IFNA(IF('Project Summary'!$C$11="NH",VLOOKUP(AH347,Lighting_All,5,0),VLOOKUP(AH347,Lighting_All,3,0)),"")</f>
        <v>0</v>
      </c>
      <c r="AJ347" s="264" t="str">
        <f t="shared" si="143"/>
        <v>NA</v>
      </c>
      <c r="AK347" s="265">
        <f>IFERROR(VLOOKUP(J347,SKU!E:L,7,),0)</f>
        <v>0</v>
      </c>
      <c r="AL347" s="92" t="str">
        <f>IFERROR(IF(J347="","",(VLOOKUP(AH347,Lookups!A:G,7,0)*H347)),"")</f>
        <v/>
      </c>
      <c r="AM347" s="92">
        <f t="shared" ca="1" si="157"/>
        <v>0</v>
      </c>
      <c r="AN347" s="92">
        <f t="shared" ca="1" si="158"/>
        <v>0</v>
      </c>
      <c r="AO347" s="92">
        <f>(1-EXACT(G347,M347))*IFERROR(IF('Project Summary'!$C$11="NH",VLOOKUP(M347,Lighting_All,6,0),VLOOKUP(M347,Lighting_All,4,0)),0)*(Q347&gt;0)*(1-EXACT(M347,Lookups!$A$62))*(1-EXACT(M347,Lookups!$A$63))</f>
        <v>0</v>
      </c>
      <c r="AP347" s="92">
        <f t="shared" si="144"/>
        <v>0</v>
      </c>
      <c r="AQ347" s="92" t="str">
        <f t="shared" ca="1" si="159"/>
        <v/>
      </c>
      <c r="AR347" s="92" t="str">
        <f ca="1">_xlfn.IFNA(VLOOKUP(AQ347,Recycling!$S$10:$T$35,2,0),"")</f>
        <v/>
      </c>
      <c r="AS347" s="266">
        <f t="shared" si="160"/>
        <v>0</v>
      </c>
      <c r="AT347" s="92">
        <f t="shared" si="161"/>
        <v>0</v>
      </c>
      <c r="AU347" s="92">
        <f>EXACT(G347,"None")*OR(EXACT(M347,Lookups!$A$62),EXACT(M347,Lookups!$A$63))</f>
        <v>0</v>
      </c>
      <c r="AV347" s="267">
        <f t="shared" si="162"/>
        <v>0</v>
      </c>
      <c r="AW347" s="267">
        <f>IFERROR(VLOOKUP(AH347,Lookups!A:B,2,0),0)</f>
        <v>0</v>
      </c>
      <c r="AX347" s="267">
        <f t="shared" si="163"/>
        <v>0</v>
      </c>
      <c r="AY347" s="92">
        <f t="shared" ca="1" si="164"/>
        <v>0</v>
      </c>
      <c r="AZ347" s="92">
        <f t="shared" si="145"/>
        <v>0</v>
      </c>
      <c r="BA347" s="92">
        <f t="shared" si="165"/>
        <v>0.504</v>
      </c>
      <c r="BB347" s="92">
        <f t="shared" si="166"/>
        <v>0.38900000000000001</v>
      </c>
      <c r="BC347" s="92">
        <v>0.13800000000000001</v>
      </c>
      <c r="BD347" s="92">
        <v>0.13400000000000001</v>
      </c>
      <c r="BE347" s="92">
        <f t="shared" si="146"/>
        <v>0</v>
      </c>
      <c r="BF347" s="92">
        <f t="shared" si="167"/>
        <v>0</v>
      </c>
    </row>
    <row r="348" spans="1:58" x14ac:dyDescent="0.35">
      <c r="A348" s="26"/>
      <c r="B348" s="76"/>
      <c r="C348" s="59"/>
      <c r="D348" s="475"/>
      <c r="E348" s="476"/>
      <c r="F348" s="237" t="str">
        <f ca="1">IFERROR(OFFSET(INDEX(INDIRECT(VLOOKUP($C348,Lighting_Type_Exist_lu,2,0)),MATCH(Lighting!$D348,INDIRECT(VLOOKUP($C348,Lighting_Type_Exist_lu,2,0)),0),1),0,2),"")</f>
        <v/>
      </c>
      <c r="G348" s="61" t="s">
        <v>84</v>
      </c>
      <c r="H348" s="74"/>
      <c r="I348" s="238" t="str">
        <f>IF(J348="","",VLOOKUP(J348,SKU!E:M,9,0))</f>
        <v/>
      </c>
      <c r="J348" s="64"/>
      <c r="K348" s="260" t="str">
        <f>IF(J348="","",VLOOKUP(J348,SKU!E:M,2,0))</f>
        <v/>
      </c>
      <c r="L348" s="239" t="str">
        <f>IF(J348="","",VLOOKUP(J348,SKU!E:M,6,0))</f>
        <v/>
      </c>
      <c r="M348" s="135" t="s">
        <v>84</v>
      </c>
      <c r="N348" s="28">
        <f t="shared" si="141"/>
        <v>0</v>
      </c>
      <c r="O348" s="20">
        <f t="shared" si="142"/>
        <v>0</v>
      </c>
      <c r="P348" s="71">
        <f t="shared" ca="1" si="147"/>
        <v>0</v>
      </c>
      <c r="Q348" s="71">
        <f>IFERROR((($H348*$L348*$N348)-($H348*$L348*$O348))/1000,0)*(1-EXACT(M348,Lookups!$A$62))*(1-EXACT(M348,Lookups!$A$63))</f>
        <v>0</v>
      </c>
      <c r="R348" s="71">
        <f t="shared" ca="1" si="148"/>
        <v>0</v>
      </c>
      <c r="S348" s="71">
        <f t="shared" ca="1" si="149"/>
        <v>0</v>
      </c>
      <c r="T348" s="71">
        <f t="shared" si="150"/>
        <v>0</v>
      </c>
      <c r="U348" s="356">
        <f t="shared" ca="1" si="151"/>
        <v>0</v>
      </c>
      <c r="V348" s="356">
        <f t="shared" ca="1" si="152"/>
        <v>0</v>
      </c>
      <c r="W348" s="356">
        <f t="shared" si="153"/>
        <v>0</v>
      </c>
      <c r="X348" s="356">
        <f t="shared" si="154"/>
        <v>0</v>
      </c>
      <c r="Y348" s="72">
        <f>IF(AV348&gt;0,"NEEDED",IFERROR(IF('Project Summary'!$C$11="NH",(VLOOKUP(AH348,Lighting_All,6,0)+AO348),(VLOOKUP(AH348,Lighting_All,4,0)+AO348)),0)*H348)</f>
        <v>0</v>
      </c>
      <c r="Z348" s="261" t="str">
        <f t="shared" ca="1" si="155"/>
        <v/>
      </c>
      <c r="AA348" s="73">
        <f t="shared" ca="1" si="140"/>
        <v>0</v>
      </c>
      <c r="AC348" s="28" t="str">
        <f ca="1">IFERROR(OFFSET(INDEX(INDIRECT(VLOOKUP($C348,Lighting_Type_Exist_lu,2,0)),MATCH(Lighting!$D348,INDIRECT(VLOOKUP($C348,Lighting_Type_Exist_lu,2,0)),0),1),0,1),"")</f>
        <v/>
      </c>
      <c r="AD348" s="7" t="str">
        <f ca="1">IFERROR(OFFSET(INDEX(INDIRECT(VLOOKUP($C348,Lighting_Type_Exist_lu,2,0)),MATCH(Lighting!$D348,INDIRECT(VLOOKUP($C348,Lighting_Type_Exist_lu,2,0)),0),1),0,3),"")</f>
        <v/>
      </c>
      <c r="AE348" s="40" t="str">
        <f ca="1">IFERROR(OFFSET(INDEX(INDIRECT(VLOOKUP($C348,Lighting_Type_Exist_lu,2,0)),MATCH(Lighting!$D348,INDIRECT(VLOOKUP($C348,Lighting_Type_Exist_lu,2,0)),0),1),0,4),"")</f>
        <v/>
      </c>
      <c r="AF348" s="262">
        <f t="shared" ca="1" si="156"/>
        <v>0</v>
      </c>
      <c r="AH348" s="263" t="str">
        <f>IF(J348="","",VLOOKUP(J348,SKU!E:M,3,0))</f>
        <v/>
      </c>
      <c r="AI348" s="263">
        <f>_xlfn.IFNA(IF('Project Summary'!$C$11="NH",VLOOKUP(AH348,Lighting_All,5,0),VLOOKUP(AH348,Lighting_All,3,0)),"")</f>
        <v>0</v>
      </c>
      <c r="AJ348" s="264" t="str">
        <f t="shared" si="143"/>
        <v>NA</v>
      </c>
      <c r="AK348" s="265">
        <f>IFERROR(VLOOKUP(J348,SKU!E:L,7,),0)</f>
        <v>0</v>
      </c>
      <c r="AL348" s="92" t="str">
        <f>IFERROR(IF(J348="","",(VLOOKUP(AH348,Lookups!A:G,7,0)*H348)),"")</f>
        <v/>
      </c>
      <c r="AM348" s="92">
        <f t="shared" ca="1" si="157"/>
        <v>0</v>
      </c>
      <c r="AN348" s="92">
        <f t="shared" ca="1" si="158"/>
        <v>0</v>
      </c>
      <c r="AO348" s="92">
        <f>(1-EXACT(G348,M348))*IFERROR(IF('Project Summary'!$C$11="NH",VLOOKUP(M348,Lighting_All,6,0),VLOOKUP(M348,Lighting_All,4,0)),0)*(Q348&gt;0)*(1-EXACT(M348,Lookups!$A$62))*(1-EXACT(M348,Lookups!$A$63))</f>
        <v>0</v>
      </c>
      <c r="AP348" s="92">
        <f t="shared" si="144"/>
        <v>0</v>
      </c>
      <c r="AQ348" s="92" t="str">
        <f t="shared" ca="1" si="159"/>
        <v/>
      </c>
      <c r="AR348" s="92" t="str">
        <f ca="1">_xlfn.IFNA(VLOOKUP(AQ348,Recycling!$S$10:$T$35,2,0),"")</f>
        <v/>
      </c>
      <c r="AS348" s="266">
        <f t="shared" si="160"/>
        <v>0</v>
      </c>
      <c r="AT348" s="92">
        <f t="shared" si="161"/>
        <v>0</v>
      </c>
      <c r="AU348" s="92">
        <f>EXACT(G348,"None")*OR(EXACT(M348,Lookups!$A$62),EXACT(M348,Lookups!$A$63))</f>
        <v>0</v>
      </c>
      <c r="AV348" s="267">
        <f t="shared" si="162"/>
        <v>0</v>
      </c>
      <c r="AW348" s="267">
        <f>IFERROR(VLOOKUP(AH348,Lookups!A:B,2,0),0)</f>
        <v>0</v>
      </c>
      <c r="AX348" s="267">
        <f t="shared" si="163"/>
        <v>0</v>
      </c>
      <c r="AY348" s="92">
        <f t="shared" ca="1" si="164"/>
        <v>0</v>
      </c>
      <c r="AZ348" s="92">
        <f t="shared" si="145"/>
        <v>0</v>
      </c>
      <c r="BA348" s="92">
        <f t="shared" si="165"/>
        <v>0.504</v>
      </c>
      <c r="BB348" s="92">
        <f t="shared" si="166"/>
        <v>0.38900000000000001</v>
      </c>
      <c r="BC348" s="92">
        <v>0.13800000000000001</v>
      </c>
      <c r="BD348" s="92">
        <v>0.13400000000000001</v>
      </c>
      <c r="BE348" s="92">
        <f t="shared" si="146"/>
        <v>0</v>
      </c>
      <c r="BF348" s="92">
        <f t="shared" si="167"/>
        <v>0</v>
      </c>
    </row>
    <row r="349" spans="1:58" x14ac:dyDescent="0.35">
      <c r="A349" s="26"/>
      <c r="B349" s="76"/>
      <c r="C349" s="59"/>
      <c r="D349" s="475"/>
      <c r="E349" s="476"/>
      <c r="F349" s="237" t="str">
        <f ca="1">IFERROR(OFFSET(INDEX(INDIRECT(VLOOKUP($C349,Lighting_Type_Exist_lu,2,0)),MATCH(Lighting!$D349,INDIRECT(VLOOKUP($C349,Lighting_Type_Exist_lu,2,0)),0),1),0,2),"")</f>
        <v/>
      </c>
      <c r="G349" s="61" t="s">
        <v>84</v>
      </c>
      <c r="H349" s="74"/>
      <c r="I349" s="238" t="str">
        <f>IF(J349="","",VLOOKUP(J349,SKU!E:M,9,0))</f>
        <v/>
      </c>
      <c r="J349" s="64"/>
      <c r="K349" s="260" t="str">
        <f>IF(J349="","",VLOOKUP(J349,SKU!E:M,2,0))</f>
        <v/>
      </c>
      <c r="L349" s="239" t="str">
        <f>IF(J349="","",VLOOKUP(J349,SKU!E:M,6,0))</f>
        <v/>
      </c>
      <c r="M349" s="135" t="s">
        <v>84</v>
      </c>
      <c r="N349" s="28">
        <f t="shared" si="141"/>
        <v>0</v>
      </c>
      <c r="O349" s="20">
        <f t="shared" si="142"/>
        <v>0</v>
      </c>
      <c r="P349" s="71">
        <f t="shared" ca="1" si="147"/>
        <v>0</v>
      </c>
      <c r="Q349" s="71">
        <f>IFERROR((($H349*$L349*$N349)-($H349*$L349*$O349))/1000,0)*(1-EXACT(M349,Lookups!$A$62))*(1-EXACT(M349,Lookups!$A$63))</f>
        <v>0</v>
      </c>
      <c r="R349" s="71">
        <f t="shared" ca="1" si="148"/>
        <v>0</v>
      </c>
      <c r="S349" s="71">
        <f t="shared" ca="1" si="149"/>
        <v>0</v>
      </c>
      <c r="T349" s="71">
        <f t="shared" si="150"/>
        <v>0</v>
      </c>
      <c r="U349" s="356">
        <f t="shared" ca="1" si="151"/>
        <v>0</v>
      </c>
      <c r="V349" s="356">
        <f t="shared" ca="1" si="152"/>
        <v>0</v>
      </c>
      <c r="W349" s="356">
        <f t="shared" si="153"/>
        <v>0</v>
      </c>
      <c r="X349" s="356">
        <f t="shared" si="154"/>
        <v>0</v>
      </c>
      <c r="Y349" s="72">
        <f>IF(AV349&gt;0,"NEEDED",IFERROR(IF('Project Summary'!$C$11="NH",(VLOOKUP(AH349,Lighting_All,6,0)+AO349),(VLOOKUP(AH349,Lighting_All,4,0)+AO349)),0)*H349)</f>
        <v>0</v>
      </c>
      <c r="Z349" s="261" t="str">
        <f t="shared" ca="1" si="155"/>
        <v/>
      </c>
      <c r="AA349" s="73">
        <f t="shared" ca="1" si="140"/>
        <v>0</v>
      </c>
      <c r="AC349" s="28" t="str">
        <f ca="1">IFERROR(OFFSET(INDEX(INDIRECT(VLOOKUP($C349,Lighting_Type_Exist_lu,2,0)),MATCH(Lighting!$D349,INDIRECT(VLOOKUP($C349,Lighting_Type_Exist_lu,2,0)),0),1),0,1),"")</f>
        <v/>
      </c>
      <c r="AD349" s="7" t="str">
        <f ca="1">IFERROR(OFFSET(INDEX(INDIRECT(VLOOKUP($C349,Lighting_Type_Exist_lu,2,0)),MATCH(Lighting!$D349,INDIRECT(VLOOKUP($C349,Lighting_Type_Exist_lu,2,0)),0),1),0,3),"")</f>
        <v/>
      </c>
      <c r="AE349" s="40" t="str">
        <f ca="1">IFERROR(OFFSET(INDEX(INDIRECT(VLOOKUP($C349,Lighting_Type_Exist_lu,2,0)),MATCH(Lighting!$D349,INDIRECT(VLOOKUP($C349,Lighting_Type_Exist_lu,2,0)),0),1),0,4),"")</f>
        <v/>
      </c>
      <c r="AF349" s="262">
        <f t="shared" ca="1" si="156"/>
        <v>0</v>
      </c>
      <c r="AH349" s="263" t="str">
        <f>IF(J349="","",VLOOKUP(J349,SKU!E:M,3,0))</f>
        <v/>
      </c>
      <c r="AI349" s="263">
        <f>_xlfn.IFNA(IF('Project Summary'!$C$11="NH",VLOOKUP(AH349,Lighting_All,5,0),VLOOKUP(AH349,Lighting_All,3,0)),"")</f>
        <v>0</v>
      </c>
      <c r="AJ349" s="264" t="str">
        <f t="shared" si="143"/>
        <v>NA</v>
      </c>
      <c r="AK349" s="265">
        <f>IFERROR(VLOOKUP(J349,SKU!E:L,7,),0)</f>
        <v>0</v>
      </c>
      <c r="AL349" s="92" t="str">
        <f>IFERROR(IF(J349="","",(VLOOKUP(AH349,Lookups!A:G,7,0)*H349)),"")</f>
        <v/>
      </c>
      <c r="AM349" s="92">
        <f t="shared" ca="1" si="157"/>
        <v>0</v>
      </c>
      <c r="AN349" s="92">
        <f t="shared" ca="1" si="158"/>
        <v>0</v>
      </c>
      <c r="AO349" s="92">
        <f>(1-EXACT(G349,M349))*IFERROR(IF('Project Summary'!$C$11="NH",VLOOKUP(M349,Lighting_All,6,0),VLOOKUP(M349,Lighting_All,4,0)),0)*(Q349&gt;0)*(1-EXACT(M349,Lookups!$A$62))*(1-EXACT(M349,Lookups!$A$63))</f>
        <v>0</v>
      </c>
      <c r="AP349" s="92">
        <f t="shared" si="144"/>
        <v>0</v>
      </c>
      <c r="AQ349" s="92" t="str">
        <f t="shared" ca="1" si="159"/>
        <v/>
      </c>
      <c r="AR349" s="92" t="str">
        <f ca="1">_xlfn.IFNA(VLOOKUP(AQ349,Recycling!$S$10:$T$35,2,0),"")</f>
        <v/>
      </c>
      <c r="AS349" s="266">
        <f t="shared" si="160"/>
        <v>0</v>
      </c>
      <c r="AT349" s="92">
        <f t="shared" si="161"/>
        <v>0</v>
      </c>
      <c r="AU349" s="92">
        <f>EXACT(G349,"None")*OR(EXACT(M349,Lookups!$A$62),EXACT(M349,Lookups!$A$63))</f>
        <v>0</v>
      </c>
      <c r="AV349" s="267">
        <f t="shared" si="162"/>
        <v>0</v>
      </c>
      <c r="AW349" s="267">
        <f>IFERROR(VLOOKUP(AH349,Lookups!A:B,2,0),0)</f>
        <v>0</v>
      </c>
      <c r="AX349" s="267">
        <f t="shared" si="163"/>
        <v>0</v>
      </c>
      <c r="AY349" s="92">
        <f t="shared" ca="1" si="164"/>
        <v>0</v>
      </c>
      <c r="AZ349" s="92">
        <f t="shared" si="145"/>
        <v>0</v>
      </c>
      <c r="BA349" s="92">
        <f t="shared" si="165"/>
        <v>0.504</v>
      </c>
      <c r="BB349" s="92">
        <f t="shared" si="166"/>
        <v>0.38900000000000001</v>
      </c>
      <c r="BC349" s="92">
        <v>0.13800000000000001</v>
      </c>
      <c r="BD349" s="92">
        <v>0.13400000000000001</v>
      </c>
      <c r="BE349" s="92">
        <f t="shared" si="146"/>
        <v>0</v>
      </c>
      <c r="BF349" s="92">
        <f t="shared" si="167"/>
        <v>0</v>
      </c>
    </row>
    <row r="350" spans="1:58" x14ac:dyDescent="0.35">
      <c r="A350" s="26"/>
      <c r="B350" s="76"/>
      <c r="C350" s="59"/>
      <c r="D350" s="475"/>
      <c r="E350" s="476"/>
      <c r="F350" s="237" t="str">
        <f ca="1">IFERROR(OFFSET(INDEX(INDIRECT(VLOOKUP($C350,Lighting_Type_Exist_lu,2,0)),MATCH(Lighting!$D350,INDIRECT(VLOOKUP($C350,Lighting_Type_Exist_lu,2,0)),0),1),0,2),"")</f>
        <v/>
      </c>
      <c r="G350" s="61" t="s">
        <v>84</v>
      </c>
      <c r="H350" s="74"/>
      <c r="I350" s="238" t="str">
        <f>IF(J350="","",VLOOKUP(J350,SKU!E:M,9,0))</f>
        <v/>
      </c>
      <c r="J350" s="64"/>
      <c r="K350" s="260" t="str">
        <f>IF(J350="","",VLOOKUP(J350,SKU!E:M,2,0))</f>
        <v/>
      </c>
      <c r="L350" s="239" t="str">
        <f>IF(J350="","",VLOOKUP(J350,SKU!E:M,6,0))</f>
        <v/>
      </c>
      <c r="M350" s="135" t="s">
        <v>84</v>
      </c>
      <c r="N350" s="28">
        <f t="shared" si="141"/>
        <v>0</v>
      </c>
      <c r="O350" s="20">
        <f t="shared" si="142"/>
        <v>0</v>
      </c>
      <c r="P350" s="71">
        <f t="shared" ca="1" si="147"/>
        <v>0</v>
      </c>
      <c r="Q350" s="71">
        <f>IFERROR((($H350*$L350*$N350)-($H350*$L350*$O350))/1000,0)*(1-EXACT(M350,Lookups!$A$62))*(1-EXACT(M350,Lookups!$A$63))</f>
        <v>0</v>
      </c>
      <c r="R350" s="71">
        <f t="shared" ca="1" si="148"/>
        <v>0</v>
      </c>
      <c r="S350" s="71">
        <f t="shared" ca="1" si="149"/>
        <v>0</v>
      </c>
      <c r="T350" s="71">
        <f t="shared" si="150"/>
        <v>0</v>
      </c>
      <c r="U350" s="356">
        <f t="shared" ca="1" si="151"/>
        <v>0</v>
      </c>
      <c r="V350" s="356">
        <f t="shared" ca="1" si="152"/>
        <v>0</v>
      </c>
      <c r="W350" s="356">
        <f t="shared" si="153"/>
        <v>0</v>
      </c>
      <c r="X350" s="356">
        <f t="shared" si="154"/>
        <v>0</v>
      </c>
      <c r="Y350" s="72">
        <f>IF(AV350&gt;0,"NEEDED",IFERROR(IF('Project Summary'!$C$11="NH",(VLOOKUP(AH350,Lighting_All,6,0)+AO350),(VLOOKUP(AH350,Lighting_All,4,0)+AO350)),0)*H350)</f>
        <v>0</v>
      </c>
      <c r="Z350" s="261" t="str">
        <f t="shared" ca="1" si="155"/>
        <v/>
      </c>
      <c r="AA350" s="73">
        <f t="shared" ca="1" si="140"/>
        <v>0</v>
      </c>
      <c r="AC350" s="28" t="str">
        <f ca="1">IFERROR(OFFSET(INDEX(INDIRECT(VLOOKUP($C350,Lighting_Type_Exist_lu,2,0)),MATCH(Lighting!$D350,INDIRECT(VLOOKUP($C350,Lighting_Type_Exist_lu,2,0)),0),1),0,1),"")</f>
        <v/>
      </c>
      <c r="AD350" s="7" t="str">
        <f ca="1">IFERROR(OFFSET(INDEX(INDIRECT(VLOOKUP($C350,Lighting_Type_Exist_lu,2,0)),MATCH(Lighting!$D350,INDIRECT(VLOOKUP($C350,Lighting_Type_Exist_lu,2,0)),0),1),0,3),"")</f>
        <v/>
      </c>
      <c r="AE350" s="40" t="str">
        <f ca="1">IFERROR(OFFSET(INDEX(INDIRECT(VLOOKUP($C350,Lighting_Type_Exist_lu,2,0)),MATCH(Lighting!$D350,INDIRECT(VLOOKUP($C350,Lighting_Type_Exist_lu,2,0)),0),1),0,4),"")</f>
        <v/>
      </c>
      <c r="AF350" s="262">
        <f t="shared" ca="1" si="156"/>
        <v>0</v>
      </c>
      <c r="AH350" s="263" t="str">
        <f>IF(J350="","",VLOOKUP(J350,SKU!E:M,3,0))</f>
        <v/>
      </c>
      <c r="AI350" s="263">
        <f>_xlfn.IFNA(IF('Project Summary'!$C$11="NH",VLOOKUP(AH350,Lighting_All,5,0),VLOOKUP(AH350,Lighting_All,3,0)),"")</f>
        <v>0</v>
      </c>
      <c r="AJ350" s="264" t="str">
        <f t="shared" si="143"/>
        <v>NA</v>
      </c>
      <c r="AK350" s="265">
        <f>IFERROR(VLOOKUP(J350,SKU!E:L,7,),0)</f>
        <v>0</v>
      </c>
      <c r="AL350" s="92" t="str">
        <f>IFERROR(IF(J350="","",(VLOOKUP(AH350,Lookups!A:G,7,0)*H350)),"")</f>
        <v/>
      </c>
      <c r="AM350" s="92">
        <f t="shared" ca="1" si="157"/>
        <v>0</v>
      </c>
      <c r="AN350" s="92">
        <f t="shared" ca="1" si="158"/>
        <v>0</v>
      </c>
      <c r="AO350" s="92">
        <f>(1-EXACT(G350,M350))*IFERROR(IF('Project Summary'!$C$11="NH",VLOOKUP(M350,Lighting_All,6,0),VLOOKUP(M350,Lighting_All,4,0)),0)*(Q350&gt;0)*(1-EXACT(M350,Lookups!$A$62))*(1-EXACT(M350,Lookups!$A$63))</f>
        <v>0</v>
      </c>
      <c r="AP350" s="92">
        <f t="shared" si="144"/>
        <v>0</v>
      </c>
      <c r="AQ350" s="92" t="str">
        <f t="shared" ca="1" si="159"/>
        <v/>
      </c>
      <c r="AR350" s="92" t="str">
        <f ca="1">_xlfn.IFNA(VLOOKUP(AQ350,Recycling!$S$10:$T$35,2,0),"")</f>
        <v/>
      </c>
      <c r="AS350" s="266">
        <f t="shared" si="160"/>
        <v>0</v>
      </c>
      <c r="AT350" s="92">
        <f t="shared" si="161"/>
        <v>0</v>
      </c>
      <c r="AU350" s="92">
        <f>EXACT(G350,"None")*OR(EXACT(M350,Lookups!$A$62),EXACT(M350,Lookups!$A$63))</f>
        <v>0</v>
      </c>
      <c r="AV350" s="267">
        <f t="shared" si="162"/>
        <v>0</v>
      </c>
      <c r="AW350" s="267">
        <f>IFERROR(VLOOKUP(AH350,Lookups!A:B,2,0),0)</f>
        <v>0</v>
      </c>
      <c r="AX350" s="267">
        <f t="shared" si="163"/>
        <v>0</v>
      </c>
      <c r="AY350" s="92">
        <f t="shared" ca="1" si="164"/>
        <v>0</v>
      </c>
      <c r="AZ350" s="92">
        <f t="shared" si="145"/>
        <v>0</v>
      </c>
      <c r="BA350" s="92">
        <f t="shared" si="165"/>
        <v>0.504</v>
      </c>
      <c r="BB350" s="92">
        <f t="shared" si="166"/>
        <v>0.38900000000000001</v>
      </c>
      <c r="BC350" s="92">
        <v>0.13800000000000001</v>
      </c>
      <c r="BD350" s="92">
        <v>0.13400000000000001</v>
      </c>
      <c r="BE350" s="92">
        <f t="shared" si="146"/>
        <v>0</v>
      </c>
      <c r="BF350" s="92">
        <f t="shared" si="167"/>
        <v>0</v>
      </c>
    </row>
    <row r="351" spans="1:58" x14ac:dyDescent="0.35">
      <c r="A351" s="26"/>
      <c r="B351" s="76"/>
      <c r="C351" s="59"/>
      <c r="D351" s="475"/>
      <c r="E351" s="476"/>
      <c r="F351" s="237" t="str">
        <f ca="1">IFERROR(OFFSET(INDEX(INDIRECT(VLOOKUP($C351,Lighting_Type_Exist_lu,2,0)),MATCH(Lighting!$D351,INDIRECT(VLOOKUP($C351,Lighting_Type_Exist_lu,2,0)),0),1),0,2),"")</f>
        <v/>
      </c>
      <c r="G351" s="61" t="s">
        <v>84</v>
      </c>
      <c r="H351" s="74"/>
      <c r="I351" s="238" t="str">
        <f>IF(J351="","",VLOOKUP(J351,SKU!E:M,9,0))</f>
        <v/>
      </c>
      <c r="J351" s="64"/>
      <c r="K351" s="260" t="str">
        <f>IF(J351="","",VLOOKUP(J351,SKU!E:M,2,0))</f>
        <v/>
      </c>
      <c r="L351" s="239" t="str">
        <f>IF(J351="","",VLOOKUP(J351,SKU!E:M,6,0))</f>
        <v/>
      </c>
      <c r="M351" s="135" t="s">
        <v>84</v>
      </c>
      <c r="N351" s="28">
        <f t="shared" si="141"/>
        <v>0</v>
      </c>
      <c r="O351" s="20">
        <f t="shared" si="142"/>
        <v>0</v>
      </c>
      <c r="P351" s="71">
        <f t="shared" ca="1" si="147"/>
        <v>0</v>
      </c>
      <c r="Q351" s="71">
        <f>IFERROR((($H351*$L351*$N351)-($H351*$L351*$O351))/1000,0)*(1-EXACT(M351,Lookups!$A$62))*(1-EXACT(M351,Lookups!$A$63))</f>
        <v>0</v>
      </c>
      <c r="R351" s="71">
        <f t="shared" ca="1" si="148"/>
        <v>0</v>
      </c>
      <c r="S351" s="71">
        <f t="shared" ca="1" si="149"/>
        <v>0</v>
      </c>
      <c r="T351" s="71">
        <f t="shared" si="150"/>
        <v>0</v>
      </c>
      <c r="U351" s="356">
        <f t="shared" ca="1" si="151"/>
        <v>0</v>
      </c>
      <c r="V351" s="356">
        <f t="shared" ca="1" si="152"/>
        <v>0</v>
      </c>
      <c r="W351" s="356">
        <f t="shared" si="153"/>
        <v>0</v>
      </c>
      <c r="X351" s="356">
        <f t="shared" si="154"/>
        <v>0</v>
      </c>
      <c r="Y351" s="72">
        <f>IF(AV351&gt;0,"NEEDED",IFERROR(IF('Project Summary'!$C$11="NH",(VLOOKUP(AH351,Lighting_All,6,0)+AO351),(VLOOKUP(AH351,Lighting_All,4,0)+AO351)),0)*H351)</f>
        <v>0</v>
      </c>
      <c r="Z351" s="261" t="str">
        <f t="shared" ca="1" si="155"/>
        <v/>
      </c>
      <c r="AA351" s="73">
        <f t="shared" ca="1" si="140"/>
        <v>0</v>
      </c>
      <c r="AC351" s="28" t="str">
        <f ca="1">IFERROR(OFFSET(INDEX(INDIRECT(VLOOKUP($C351,Lighting_Type_Exist_lu,2,0)),MATCH(Lighting!$D351,INDIRECT(VLOOKUP($C351,Lighting_Type_Exist_lu,2,0)),0),1),0,1),"")</f>
        <v/>
      </c>
      <c r="AD351" s="7" t="str">
        <f ca="1">IFERROR(OFFSET(INDEX(INDIRECT(VLOOKUP($C351,Lighting_Type_Exist_lu,2,0)),MATCH(Lighting!$D351,INDIRECT(VLOOKUP($C351,Lighting_Type_Exist_lu,2,0)),0),1),0,3),"")</f>
        <v/>
      </c>
      <c r="AE351" s="40" t="str">
        <f ca="1">IFERROR(OFFSET(INDEX(INDIRECT(VLOOKUP($C351,Lighting_Type_Exist_lu,2,0)),MATCH(Lighting!$D351,INDIRECT(VLOOKUP($C351,Lighting_Type_Exist_lu,2,0)),0),1),0,4),"")</f>
        <v/>
      </c>
      <c r="AF351" s="262">
        <f t="shared" ca="1" si="156"/>
        <v>0</v>
      </c>
      <c r="AH351" s="263" t="str">
        <f>IF(J351="","",VLOOKUP(J351,SKU!E:M,3,0))</f>
        <v/>
      </c>
      <c r="AI351" s="263">
        <f>_xlfn.IFNA(IF('Project Summary'!$C$11="NH",VLOOKUP(AH351,Lighting_All,5,0),VLOOKUP(AH351,Lighting_All,3,0)),"")</f>
        <v>0</v>
      </c>
      <c r="AJ351" s="264" t="str">
        <f t="shared" si="143"/>
        <v>NA</v>
      </c>
      <c r="AK351" s="265">
        <f>IFERROR(VLOOKUP(J351,SKU!E:L,7,),0)</f>
        <v>0</v>
      </c>
      <c r="AL351" s="92" t="str">
        <f>IFERROR(IF(J351="","",(VLOOKUP(AH351,Lookups!A:G,7,0)*H351)),"")</f>
        <v/>
      </c>
      <c r="AM351" s="92">
        <f t="shared" ca="1" si="157"/>
        <v>0</v>
      </c>
      <c r="AN351" s="92">
        <f t="shared" ca="1" si="158"/>
        <v>0</v>
      </c>
      <c r="AO351" s="92">
        <f>(1-EXACT(G351,M351))*IFERROR(IF('Project Summary'!$C$11="NH",VLOOKUP(M351,Lighting_All,6,0),VLOOKUP(M351,Lighting_All,4,0)),0)*(Q351&gt;0)*(1-EXACT(M351,Lookups!$A$62))*(1-EXACT(M351,Lookups!$A$63))</f>
        <v>0</v>
      </c>
      <c r="AP351" s="92">
        <f t="shared" si="144"/>
        <v>0</v>
      </c>
      <c r="AQ351" s="92" t="str">
        <f t="shared" ca="1" si="159"/>
        <v/>
      </c>
      <c r="AR351" s="92" t="str">
        <f ca="1">_xlfn.IFNA(VLOOKUP(AQ351,Recycling!$S$10:$T$35,2,0),"")</f>
        <v/>
      </c>
      <c r="AS351" s="266">
        <f t="shared" si="160"/>
        <v>0</v>
      </c>
      <c r="AT351" s="92">
        <f t="shared" si="161"/>
        <v>0</v>
      </c>
      <c r="AU351" s="92">
        <f>EXACT(G351,"None")*OR(EXACT(M351,Lookups!$A$62),EXACT(M351,Lookups!$A$63))</f>
        <v>0</v>
      </c>
      <c r="AV351" s="267">
        <f t="shared" si="162"/>
        <v>0</v>
      </c>
      <c r="AW351" s="267">
        <f>IFERROR(VLOOKUP(AH351,Lookups!A:B,2,0),0)</f>
        <v>0</v>
      </c>
      <c r="AX351" s="267">
        <f t="shared" si="163"/>
        <v>0</v>
      </c>
      <c r="AY351" s="92">
        <f t="shared" ca="1" si="164"/>
        <v>0</v>
      </c>
      <c r="AZ351" s="92">
        <f t="shared" si="145"/>
        <v>0</v>
      </c>
      <c r="BA351" s="92">
        <f t="shared" si="165"/>
        <v>0.504</v>
      </c>
      <c r="BB351" s="92">
        <f t="shared" si="166"/>
        <v>0.38900000000000001</v>
      </c>
      <c r="BC351" s="92">
        <v>0.13800000000000001</v>
      </c>
      <c r="BD351" s="92">
        <v>0.13400000000000001</v>
      </c>
      <c r="BE351" s="92">
        <f t="shared" si="146"/>
        <v>0</v>
      </c>
      <c r="BF351" s="92">
        <f t="shared" si="167"/>
        <v>0</v>
      </c>
    </row>
    <row r="352" spans="1:58" x14ac:dyDescent="0.35">
      <c r="A352" s="26"/>
      <c r="B352" s="76"/>
      <c r="C352" s="59"/>
      <c r="D352" s="475"/>
      <c r="E352" s="476"/>
      <c r="F352" s="237" t="str">
        <f ca="1">IFERROR(OFFSET(INDEX(INDIRECT(VLOOKUP($C352,Lighting_Type_Exist_lu,2,0)),MATCH(Lighting!$D352,INDIRECT(VLOOKUP($C352,Lighting_Type_Exist_lu,2,0)),0),1),0,2),"")</f>
        <v/>
      </c>
      <c r="G352" s="61" t="s">
        <v>84</v>
      </c>
      <c r="H352" s="74"/>
      <c r="I352" s="238" t="str">
        <f>IF(J352="","",VLOOKUP(J352,SKU!E:M,9,0))</f>
        <v/>
      </c>
      <c r="J352" s="64"/>
      <c r="K352" s="260" t="str">
        <f>IF(J352="","",VLOOKUP(J352,SKU!E:M,2,0))</f>
        <v/>
      </c>
      <c r="L352" s="239" t="str">
        <f>IF(J352="","",VLOOKUP(J352,SKU!E:M,6,0))</f>
        <v/>
      </c>
      <c r="M352" s="135" t="s">
        <v>84</v>
      </c>
      <c r="N352" s="28">
        <f t="shared" si="141"/>
        <v>0</v>
      </c>
      <c r="O352" s="20">
        <f t="shared" si="142"/>
        <v>0</v>
      </c>
      <c r="P352" s="71">
        <f t="shared" ca="1" si="147"/>
        <v>0</v>
      </c>
      <c r="Q352" s="71">
        <f>IFERROR((($H352*$L352*$N352)-($H352*$L352*$O352))/1000,0)*(1-EXACT(M352,Lookups!$A$62))*(1-EXACT(M352,Lookups!$A$63))</f>
        <v>0</v>
      </c>
      <c r="R352" s="71">
        <f t="shared" ca="1" si="148"/>
        <v>0</v>
      </c>
      <c r="S352" s="71">
        <f t="shared" ca="1" si="149"/>
        <v>0</v>
      </c>
      <c r="T352" s="71">
        <f t="shared" si="150"/>
        <v>0</v>
      </c>
      <c r="U352" s="356">
        <f t="shared" ca="1" si="151"/>
        <v>0</v>
      </c>
      <c r="V352" s="356">
        <f t="shared" ca="1" si="152"/>
        <v>0</v>
      </c>
      <c r="W352" s="356">
        <f t="shared" si="153"/>
        <v>0</v>
      </c>
      <c r="X352" s="356">
        <f t="shared" si="154"/>
        <v>0</v>
      </c>
      <c r="Y352" s="72">
        <f>IF(AV352&gt;0,"NEEDED",IFERROR(IF('Project Summary'!$C$11="NH",(VLOOKUP(AH352,Lighting_All,6,0)+AO352),(VLOOKUP(AH352,Lighting_All,4,0)+AO352)),0)*H352)</f>
        <v>0</v>
      </c>
      <c r="Z352" s="261" t="str">
        <f t="shared" ca="1" si="155"/>
        <v/>
      </c>
      <c r="AA352" s="73">
        <f t="shared" ca="1" si="140"/>
        <v>0</v>
      </c>
      <c r="AC352" s="28" t="str">
        <f ca="1">IFERROR(OFFSET(INDEX(INDIRECT(VLOOKUP($C352,Lighting_Type_Exist_lu,2,0)),MATCH(Lighting!$D352,INDIRECT(VLOOKUP($C352,Lighting_Type_Exist_lu,2,0)),0),1),0,1),"")</f>
        <v/>
      </c>
      <c r="AD352" s="7" t="str">
        <f ca="1">IFERROR(OFFSET(INDEX(INDIRECT(VLOOKUP($C352,Lighting_Type_Exist_lu,2,0)),MATCH(Lighting!$D352,INDIRECT(VLOOKUP($C352,Lighting_Type_Exist_lu,2,0)),0),1),0,3),"")</f>
        <v/>
      </c>
      <c r="AE352" s="40" t="str">
        <f ca="1">IFERROR(OFFSET(INDEX(INDIRECT(VLOOKUP($C352,Lighting_Type_Exist_lu,2,0)),MATCH(Lighting!$D352,INDIRECT(VLOOKUP($C352,Lighting_Type_Exist_lu,2,0)),0),1),0,4),"")</f>
        <v/>
      </c>
      <c r="AF352" s="262">
        <f t="shared" ca="1" si="156"/>
        <v>0</v>
      </c>
      <c r="AH352" s="263" t="str">
        <f>IF(J352="","",VLOOKUP(J352,SKU!E:M,3,0))</f>
        <v/>
      </c>
      <c r="AI352" s="263">
        <f>_xlfn.IFNA(IF('Project Summary'!$C$11="NH",VLOOKUP(AH352,Lighting_All,5,0),VLOOKUP(AH352,Lighting_All,3,0)),"")</f>
        <v>0</v>
      </c>
      <c r="AJ352" s="264" t="str">
        <f t="shared" si="143"/>
        <v>NA</v>
      </c>
      <c r="AK352" s="265">
        <f>IFERROR(VLOOKUP(J352,SKU!E:L,7,),0)</f>
        <v>0</v>
      </c>
      <c r="AL352" s="92" t="str">
        <f>IFERROR(IF(J352="","",(VLOOKUP(AH352,Lookups!A:G,7,0)*H352)),"")</f>
        <v/>
      </c>
      <c r="AM352" s="92">
        <f t="shared" ca="1" si="157"/>
        <v>0</v>
      </c>
      <c r="AN352" s="92">
        <f t="shared" ca="1" si="158"/>
        <v>0</v>
      </c>
      <c r="AO352" s="92">
        <f>(1-EXACT(G352,M352))*IFERROR(IF('Project Summary'!$C$11="NH",VLOOKUP(M352,Lighting_All,6,0),VLOOKUP(M352,Lighting_All,4,0)),0)*(Q352&gt;0)*(1-EXACT(M352,Lookups!$A$62))*(1-EXACT(M352,Lookups!$A$63))</f>
        <v>0</v>
      </c>
      <c r="AP352" s="92">
        <f t="shared" si="144"/>
        <v>0</v>
      </c>
      <c r="AQ352" s="92" t="str">
        <f t="shared" ca="1" si="159"/>
        <v/>
      </c>
      <c r="AR352" s="92" t="str">
        <f ca="1">_xlfn.IFNA(VLOOKUP(AQ352,Recycling!$S$10:$T$35,2,0),"")</f>
        <v/>
      </c>
      <c r="AS352" s="266">
        <f t="shared" si="160"/>
        <v>0</v>
      </c>
      <c r="AT352" s="92">
        <f t="shared" si="161"/>
        <v>0</v>
      </c>
      <c r="AU352" s="92">
        <f>EXACT(G352,"None")*OR(EXACT(M352,Lookups!$A$62),EXACT(M352,Lookups!$A$63))</f>
        <v>0</v>
      </c>
      <c r="AV352" s="267">
        <f t="shared" si="162"/>
        <v>0</v>
      </c>
      <c r="AW352" s="267">
        <f>IFERROR(VLOOKUP(AH352,Lookups!A:B,2,0),0)</f>
        <v>0</v>
      </c>
      <c r="AX352" s="267">
        <f t="shared" si="163"/>
        <v>0</v>
      </c>
      <c r="AY352" s="92">
        <f t="shared" ca="1" si="164"/>
        <v>0</v>
      </c>
      <c r="AZ352" s="92">
        <f t="shared" si="145"/>
        <v>0</v>
      </c>
      <c r="BA352" s="92">
        <f t="shared" si="165"/>
        <v>0.504</v>
      </c>
      <c r="BB352" s="92">
        <f t="shared" si="166"/>
        <v>0.38900000000000001</v>
      </c>
      <c r="BC352" s="92">
        <v>0.13800000000000001</v>
      </c>
      <c r="BD352" s="92">
        <v>0.13400000000000001</v>
      </c>
      <c r="BE352" s="92">
        <f t="shared" si="146"/>
        <v>0</v>
      </c>
      <c r="BF352" s="92">
        <f t="shared" si="167"/>
        <v>0</v>
      </c>
    </row>
    <row r="353" spans="1:58" x14ac:dyDescent="0.35">
      <c r="A353" s="26"/>
      <c r="B353" s="76"/>
      <c r="C353" s="59"/>
      <c r="D353" s="475"/>
      <c r="E353" s="476"/>
      <c r="F353" s="237" t="str">
        <f ca="1">IFERROR(OFFSET(INDEX(INDIRECT(VLOOKUP($C353,Lighting_Type_Exist_lu,2,0)),MATCH(Lighting!$D353,INDIRECT(VLOOKUP($C353,Lighting_Type_Exist_lu,2,0)),0),1),0,2),"")</f>
        <v/>
      </c>
      <c r="G353" s="61" t="s">
        <v>84</v>
      </c>
      <c r="H353" s="74"/>
      <c r="I353" s="238" t="str">
        <f>IF(J353="","",VLOOKUP(J353,SKU!E:M,9,0))</f>
        <v/>
      </c>
      <c r="J353" s="64"/>
      <c r="K353" s="260" t="str">
        <f>IF(J353="","",VLOOKUP(J353,SKU!E:M,2,0))</f>
        <v/>
      </c>
      <c r="L353" s="239" t="str">
        <f>IF(J353="","",VLOOKUP(J353,SKU!E:M,6,0))</f>
        <v/>
      </c>
      <c r="M353" s="135" t="s">
        <v>84</v>
      </c>
      <c r="N353" s="28">
        <f t="shared" si="141"/>
        <v>0</v>
      </c>
      <c r="O353" s="20">
        <f t="shared" si="142"/>
        <v>0</v>
      </c>
      <c r="P353" s="71">
        <f t="shared" ca="1" si="147"/>
        <v>0</v>
      </c>
      <c r="Q353" s="71">
        <f>IFERROR((($H353*$L353*$N353)-($H353*$L353*$O353))/1000,0)*(1-EXACT(M353,Lookups!$A$62))*(1-EXACT(M353,Lookups!$A$63))</f>
        <v>0</v>
      </c>
      <c r="R353" s="71">
        <f t="shared" ca="1" si="148"/>
        <v>0</v>
      </c>
      <c r="S353" s="71">
        <f t="shared" ca="1" si="149"/>
        <v>0</v>
      </c>
      <c r="T353" s="71">
        <f t="shared" si="150"/>
        <v>0</v>
      </c>
      <c r="U353" s="356">
        <f t="shared" ca="1" si="151"/>
        <v>0</v>
      </c>
      <c r="V353" s="356">
        <f t="shared" ca="1" si="152"/>
        <v>0</v>
      </c>
      <c r="W353" s="356">
        <f t="shared" si="153"/>
        <v>0</v>
      </c>
      <c r="X353" s="356">
        <f t="shared" si="154"/>
        <v>0</v>
      </c>
      <c r="Y353" s="72">
        <f>IF(AV353&gt;0,"NEEDED",IFERROR(IF('Project Summary'!$C$11="NH",(VLOOKUP(AH353,Lighting_All,6,0)+AO353),(VLOOKUP(AH353,Lighting_All,4,0)+AO353)),0)*H353)</f>
        <v>0</v>
      </c>
      <c r="Z353" s="261" t="str">
        <f t="shared" ca="1" si="155"/>
        <v/>
      </c>
      <c r="AA353" s="73">
        <f t="shared" ca="1" si="140"/>
        <v>0</v>
      </c>
      <c r="AC353" s="28" t="str">
        <f ca="1">IFERROR(OFFSET(INDEX(INDIRECT(VLOOKUP($C353,Lighting_Type_Exist_lu,2,0)),MATCH(Lighting!$D353,INDIRECT(VLOOKUP($C353,Lighting_Type_Exist_lu,2,0)),0),1),0,1),"")</f>
        <v/>
      </c>
      <c r="AD353" s="7" t="str">
        <f ca="1">IFERROR(OFFSET(INDEX(INDIRECT(VLOOKUP($C353,Lighting_Type_Exist_lu,2,0)),MATCH(Lighting!$D353,INDIRECT(VLOOKUP($C353,Lighting_Type_Exist_lu,2,0)),0),1),0,3),"")</f>
        <v/>
      </c>
      <c r="AE353" s="40" t="str">
        <f ca="1">IFERROR(OFFSET(INDEX(INDIRECT(VLOOKUP($C353,Lighting_Type_Exist_lu,2,0)),MATCH(Lighting!$D353,INDIRECT(VLOOKUP($C353,Lighting_Type_Exist_lu,2,0)),0),1),0,4),"")</f>
        <v/>
      </c>
      <c r="AF353" s="262">
        <f t="shared" ca="1" si="156"/>
        <v>0</v>
      </c>
      <c r="AH353" s="263" t="str">
        <f>IF(J353="","",VLOOKUP(J353,SKU!E:M,3,0))</f>
        <v/>
      </c>
      <c r="AI353" s="263">
        <f>_xlfn.IFNA(IF('Project Summary'!$C$11="NH",VLOOKUP(AH353,Lighting_All,5,0),VLOOKUP(AH353,Lighting_All,3,0)),"")</f>
        <v>0</v>
      </c>
      <c r="AJ353" s="264" t="str">
        <f t="shared" si="143"/>
        <v>NA</v>
      </c>
      <c r="AK353" s="265">
        <f>IFERROR(VLOOKUP(J353,SKU!E:L,7,),0)</f>
        <v>0</v>
      </c>
      <c r="AL353" s="92" t="str">
        <f>IFERROR(IF(J353="","",(VLOOKUP(AH353,Lookups!A:G,7,0)*H353)),"")</f>
        <v/>
      </c>
      <c r="AM353" s="92">
        <f t="shared" ca="1" si="157"/>
        <v>0</v>
      </c>
      <c r="AN353" s="92">
        <f t="shared" ca="1" si="158"/>
        <v>0</v>
      </c>
      <c r="AO353" s="92">
        <f>(1-EXACT(G353,M353))*IFERROR(IF('Project Summary'!$C$11="NH",VLOOKUP(M353,Lighting_All,6,0),VLOOKUP(M353,Lighting_All,4,0)),0)*(Q353&gt;0)*(1-EXACT(M353,Lookups!$A$62))*(1-EXACT(M353,Lookups!$A$63))</f>
        <v>0</v>
      </c>
      <c r="AP353" s="92">
        <f t="shared" si="144"/>
        <v>0</v>
      </c>
      <c r="AQ353" s="92" t="str">
        <f t="shared" ca="1" si="159"/>
        <v/>
      </c>
      <c r="AR353" s="92" t="str">
        <f ca="1">_xlfn.IFNA(VLOOKUP(AQ353,Recycling!$S$10:$T$35,2,0),"")</f>
        <v/>
      </c>
      <c r="AS353" s="266">
        <f t="shared" si="160"/>
        <v>0</v>
      </c>
      <c r="AT353" s="92">
        <f t="shared" si="161"/>
        <v>0</v>
      </c>
      <c r="AU353" s="92">
        <f>EXACT(G353,"None")*OR(EXACT(M353,Lookups!$A$62),EXACT(M353,Lookups!$A$63))</f>
        <v>0</v>
      </c>
      <c r="AV353" s="267">
        <f t="shared" si="162"/>
        <v>0</v>
      </c>
      <c r="AW353" s="267">
        <f>IFERROR(VLOOKUP(AH353,Lookups!A:B,2,0),0)</f>
        <v>0</v>
      </c>
      <c r="AX353" s="267">
        <f t="shared" si="163"/>
        <v>0</v>
      </c>
      <c r="AY353" s="92">
        <f t="shared" ca="1" si="164"/>
        <v>0</v>
      </c>
      <c r="AZ353" s="92">
        <f t="shared" si="145"/>
        <v>0</v>
      </c>
      <c r="BA353" s="92">
        <f t="shared" si="165"/>
        <v>0.504</v>
      </c>
      <c r="BB353" s="92">
        <f t="shared" si="166"/>
        <v>0.38900000000000001</v>
      </c>
      <c r="BC353" s="92">
        <v>0.13800000000000001</v>
      </c>
      <c r="BD353" s="92">
        <v>0.13400000000000001</v>
      </c>
      <c r="BE353" s="92">
        <f t="shared" si="146"/>
        <v>0</v>
      </c>
      <c r="BF353" s="92">
        <f t="shared" si="167"/>
        <v>0</v>
      </c>
    </row>
    <row r="354" spans="1:58" x14ac:dyDescent="0.35">
      <c r="A354" s="26"/>
      <c r="B354" s="76"/>
      <c r="C354" s="59"/>
      <c r="D354" s="475"/>
      <c r="E354" s="476"/>
      <c r="F354" s="237" t="str">
        <f ca="1">IFERROR(OFFSET(INDEX(INDIRECT(VLOOKUP($C354,Lighting_Type_Exist_lu,2,0)),MATCH(Lighting!$D354,INDIRECT(VLOOKUP($C354,Lighting_Type_Exist_lu,2,0)),0),1),0,2),"")</f>
        <v/>
      </c>
      <c r="G354" s="61" t="s">
        <v>84</v>
      </c>
      <c r="H354" s="74"/>
      <c r="I354" s="238" t="str">
        <f>IF(J354="","",VLOOKUP(J354,SKU!E:M,9,0))</f>
        <v/>
      </c>
      <c r="J354" s="64"/>
      <c r="K354" s="260" t="str">
        <f>IF(J354="","",VLOOKUP(J354,SKU!E:M,2,0))</f>
        <v/>
      </c>
      <c r="L354" s="239" t="str">
        <f>IF(J354="","",VLOOKUP(J354,SKU!E:M,6,0))</f>
        <v/>
      </c>
      <c r="M354" s="135" t="s">
        <v>84</v>
      </c>
      <c r="N354" s="28">
        <f t="shared" si="141"/>
        <v>0</v>
      </c>
      <c r="O354" s="20">
        <f t="shared" si="142"/>
        <v>0</v>
      </c>
      <c r="P354" s="71">
        <f t="shared" ca="1" si="147"/>
        <v>0</v>
      </c>
      <c r="Q354" s="71">
        <f>IFERROR((($H354*$L354*$N354)-($H354*$L354*$O354))/1000,0)*(1-EXACT(M354,Lookups!$A$62))*(1-EXACT(M354,Lookups!$A$63))</f>
        <v>0</v>
      </c>
      <c r="R354" s="71">
        <f t="shared" ca="1" si="148"/>
        <v>0</v>
      </c>
      <c r="S354" s="71">
        <f t="shared" ca="1" si="149"/>
        <v>0</v>
      </c>
      <c r="T354" s="71">
        <f t="shared" si="150"/>
        <v>0</v>
      </c>
      <c r="U354" s="356">
        <f t="shared" ca="1" si="151"/>
        <v>0</v>
      </c>
      <c r="V354" s="356">
        <f t="shared" ca="1" si="152"/>
        <v>0</v>
      </c>
      <c r="W354" s="356">
        <f t="shared" si="153"/>
        <v>0</v>
      </c>
      <c r="X354" s="356">
        <f t="shared" si="154"/>
        <v>0</v>
      </c>
      <c r="Y354" s="72">
        <f>IF(AV354&gt;0,"NEEDED",IFERROR(IF('Project Summary'!$C$11="NH",(VLOOKUP(AH354,Lighting_All,6,0)+AO354),(VLOOKUP(AH354,Lighting_All,4,0)+AO354)),0)*H354)</f>
        <v>0</v>
      </c>
      <c r="Z354" s="261" t="str">
        <f t="shared" ca="1" si="155"/>
        <v/>
      </c>
      <c r="AA354" s="73">
        <f t="shared" ca="1" si="140"/>
        <v>0</v>
      </c>
      <c r="AC354" s="28" t="str">
        <f ca="1">IFERROR(OFFSET(INDEX(INDIRECT(VLOOKUP($C354,Lighting_Type_Exist_lu,2,0)),MATCH(Lighting!$D354,INDIRECT(VLOOKUP($C354,Lighting_Type_Exist_lu,2,0)),0),1),0,1),"")</f>
        <v/>
      </c>
      <c r="AD354" s="7" t="str">
        <f ca="1">IFERROR(OFFSET(INDEX(INDIRECT(VLOOKUP($C354,Lighting_Type_Exist_lu,2,0)),MATCH(Lighting!$D354,INDIRECT(VLOOKUP($C354,Lighting_Type_Exist_lu,2,0)),0),1),0,3),"")</f>
        <v/>
      </c>
      <c r="AE354" s="40" t="str">
        <f ca="1">IFERROR(OFFSET(INDEX(INDIRECT(VLOOKUP($C354,Lighting_Type_Exist_lu,2,0)),MATCH(Lighting!$D354,INDIRECT(VLOOKUP($C354,Lighting_Type_Exist_lu,2,0)),0),1),0,4),"")</f>
        <v/>
      </c>
      <c r="AF354" s="262">
        <f t="shared" ca="1" si="156"/>
        <v>0</v>
      </c>
      <c r="AH354" s="263" t="str">
        <f>IF(J354="","",VLOOKUP(J354,SKU!E:M,3,0))</f>
        <v/>
      </c>
      <c r="AI354" s="263">
        <f>_xlfn.IFNA(IF('Project Summary'!$C$11="NH",VLOOKUP(AH354,Lighting_All,5,0),VLOOKUP(AH354,Lighting_All,3,0)),"")</f>
        <v>0</v>
      </c>
      <c r="AJ354" s="264" t="str">
        <f t="shared" si="143"/>
        <v>NA</v>
      </c>
      <c r="AK354" s="265">
        <f>IFERROR(VLOOKUP(J354,SKU!E:L,7,),0)</f>
        <v>0</v>
      </c>
      <c r="AL354" s="92" t="str">
        <f>IFERROR(IF(J354="","",(VLOOKUP(AH354,Lookups!A:G,7,0)*H354)),"")</f>
        <v/>
      </c>
      <c r="AM354" s="92">
        <f t="shared" ca="1" si="157"/>
        <v>0</v>
      </c>
      <c r="AN354" s="92">
        <f t="shared" ca="1" si="158"/>
        <v>0</v>
      </c>
      <c r="AO354" s="92">
        <f>(1-EXACT(G354,M354))*IFERROR(IF('Project Summary'!$C$11="NH",VLOOKUP(M354,Lighting_All,6,0),VLOOKUP(M354,Lighting_All,4,0)),0)*(Q354&gt;0)*(1-EXACT(M354,Lookups!$A$62))*(1-EXACT(M354,Lookups!$A$63))</f>
        <v>0</v>
      </c>
      <c r="AP354" s="92">
        <f t="shared" si="144"/>
        <v>0</v>
      </c>
      <c r="AQ354" s="92" t="str">
        <f t="shared" ca="1" si="159"/>
        <v/>
      </c>
      <c r="AR354" s="92" t="str">
        <f ca="1">_xlfn.IFNA(VLOOKUP(AQ354,Recycling!$S$10:$T$35,2,0),"")</f>
        <v/>
      </c>
      <c r="AS354" s="266">
        <f t="shared" si="160"/>
        <v>0</v>
      </c>
      <c r="AT354" s="92">
        <f t="shared" si="161"/>
        <v>0</v>
      </c>
      <c r="AU354" s="92">
        <f>EXACT(G354,"None")*OR(EXACT(M354,Lookups!$A$62),EXACT(M354,Lookups!$A$63))</f>
        <v>0</v>
      </c>
      <c r="AV354" s="267">
        <f t="shared" si="162"/>
        <v>0</v>
      </c>
      <c r="AW354" s="267">
        <f>IFERROR(VLOOKUP(AH354,Lookups!A:B,2,0),0)</f>
        <v>0</v>
      </c>
      <c r="AX354" s="267">
        <f t="shared" si="163"/>
        <v>0</v>
      </c>
      <c r="AY354" s="92">
        <f t="shared" ca="1" si="164"/>
        <v>0</v>
      </c>
      <c r="AZ354" s="92">
        <f t="shared" si="145"/>
        <v>0</v>
      </c>
      <c r="BA354" s="92">
        <f t="shared" si="165"/>
        <v>0.504</v>
      </c>
      <c r="BB354" s="92">
        <f t="shared" si="166"/>
        <v>0.38900000000000001</v>
      </c>
      <c r="BC354" s="92">
        <v>0.13800000000000001</v>
      </c>
      <c r="BD354" s="92">
        <v>0.13400000000000001</v>
      </c>
      <c r="BE354" s="92">
        <f t="shared" si="146"/>
        <v>0</v>
      </c>
      <c r="BF354" s="92">
        <f t="shared" si="167"/>
        <v>0</v>
      </c>
    </row>
    <row r="355" spans="1:58" x14ac:dyDescent="0.35">
      <c r="A355" s="26"/>
      <c r="B355" s="76"/>
      <c r="C355" s="59"/>
      <c r="D355" s="475"/>
      <c r="E355" s="476"/>
      <c r="F355" s="237" t="str">
        <f ca="1">IFERROR(OFFSET(INDEX(INDIRECT(VLOOKUP($C355,Lighting_Type_Exist_lu,2,0)),MATCH(Lighting!$D355,INDIRECT(VLOOKUP($C355,Lighting_Type_Exist_lu,2,0)),0),1),0,2),"")</f>
        <v/>
      </c>
      <c r="G355" s="61" t="s">
        <v>84</v>
      </c>
      <c r="H355" s="74"/>
      <c r="I355" s="238" t="str">
        <f>IF(J355="","",VLOOKUP(J355,SKU!E:M,9,0))</f>
        <v/>
      </c>
      <c r="J355" s="64"/>
      <c r="K355" s="260" t="str">
        <f>IF(J355="","",VLOOKUP(J355,SKU!E:M,2,0))</f>
        <v/>
      </c>
      <c r="L355" s="239" t="str">
        <f>IF(J355="","",VLOOKUP(J355,SKU!E:M,6,0))</f>
        <v/>
      </c>
      <c r="M355" s="135" t="s">
        <v>84</v>
      </c>
      <c r="N355" s="28">
        <f t="shared" si="141"/>
        <v>0</v>
      </c>
      <c r="O355" s="20">
        <f t="shared" si="142"/>
        <v>0</v>
      </c>
      <c r="P355" s="71">
        <f t="shared" ca="1" si="147"/>
        <v>0</v>
      </c>
      <c r="Q355" s="71">
        <f>IFERROR((($H355*$L355*$N355)-($H355*$L355*$O355))/1000,0)*(1-EXACT(M355,Lookups!$A$62))*(1-EXACT(M355,Lookups!$A$63))</f>
        <v>0</v>
      </c>
      <c r="R355" s="71">
        <f t="shared" ca="1" si="148"/>
        <v>0</v>
      </c>
      <c r="S355" s="71">
        <f t="shared" ca="1" si="149"/>
        <v>0</v>
      </c>
      <c r="T355" s="71">
        <f t="shared" si="150"/>
        <v>0</v>
      </c>
      <c r="U355" s="356">
        <f t="shared" ca="1" si="151"/>
        <v>0</v>
      </c>
      <c r="V355" s="356">
        <f t="shared" ca="1" si="152"/>
        <v>0</v>
      </c>
      <c r="W355" s="356">
        <f t="shared" si="153"/>
        <v>0</v>
      </c>
      <c r="X355" s="356">
        <f t="shared" si="154"/>
        <v>0</v>
      </c>
      <c r="Y355" s="72">
        <f>IF(AV355&gt;0,"NEEDED",IFERROR(IF('Project Summary'!$C$11="NH",(VLOOKUP(AH355,Lighting_All,6,0)+AO355),(VLOOKUP(AH355,Lighting_All,4,0)+AO355)),0)*H355)</f>
        <v>0</v>
      </c>
      <c r="Z355" s="261" t="str">
        <f t="shared" ca="1" si="155"/>
        <v/>
      </c>
      <c r="AA355" s="73">
        <f t="shared" ca="1" si="140"/>
        <v>0</v>
      </c>
      <c r="AC355" s="28" t="str">
        <f ca="1">IFERROR(OFFSET(INDEX(INDIRECT(VLOOKUP($C355,Lighting_Type_Exist_lu,2,0)),MATCH(Lighting!$D355,INDIRECT(VLOOKUP($C355,Lighting_Type_Exist_lu,2,0)),0),1),0,1),"")</f>
        <v/>
      </c>
      <c r="AD355" s="7" t="str">
        <f ca="1">IFERROR(OFFSET(INDEX(INDIRECT(VLOOKUP($C355,Lighting_Type_Exist_lu,2,0)),MATCH(Lighting!$D355,INDIRECT(VLOOKUP($C355,Lighting_Type_Exist_lu,2,0)),0),1),0,3),"")</f>
        <v/>
      </c>
      <c r="AE355" s="40" t="str">
        <f ca="1">IFERROR(OFFSET(INDEX(INDIRECT(VLOOKUP($C355,Lighting_Type_Exist_lu,2,0)),MATCH(Lighting!$D355,INDIRECT(VLOOKUP($C355,Lighting_Type_Exist_lu,2,0)),0),1),0,4),"")</f>
        <v/>
      </c>
      <c r="AF355" s="262">
        <f t="shared" ca="1" si="156"/>
        <v>0</v>
      </c>
      <c r="AH355" s="263" t="str">
        <f>IF(J355="","",VLOOKUP(J355,SKU!E:M,3,0))</f>
        <v/>
      </c>
      <c r="AI355" s="263">
        <f>_xlfn.IFNA(IF('Project Summary'!$C$11="NH",VLOOKUP(AH355,Lighting_All,5,0),VLOOKUP(AH355,Lighting_All,3,0)),"")</f>
        <v>0</v>
      </c>
      <c r="AJ355" s="264" t="str">
        <f t="shared" si="143"/>
        <v>NA</v>
      </c>
      <c r="AK355" s="265">
        <f>IFERROR(VLOOKUP(J355,SKU!E:L,7,),0)</f>
        <v>0</v>
      </c>
      <c r="AL355" s="92" t="str">
        <f>IFERROR(IF(J355="","",(VLOOKUP(AH355,Lookups!A:G,7,0)*H355)),"")</f>
        <v/>
      </c>
      <c r="AM355" s="92">
        <f t="shared" ca="1" si="157"/>
        <v>0</v>
      </c>
      <c r="AN355" s="92">
        <f t="shared" ca="1" si="158"/>
        <v>0</v>
      </c>
      <c r="AO355" s="92">
        <f>(1-EXACT(G355,M355))*IFERROR(IF('Project Summary'!$C$11="NH",VLOOKUP(M355,Lighting_All,6,0),VLOOKUP(M355,Lighting_All,4,0)),0)*(Q355&gt;0)*(1-EXACT(M355,Lookups!$A$62))*(1-EXACT(M355,Lookups!$A$63))</f>
        <v>0</v>
      </c>
      <c r="AP355" s="92">
        <f t="shared" si="144"/>
        <v>0</v>
      </c>
      <c r="AQ355" s="92" t="str">
        <f t="shared" ca="1" si="159"/>
        <v/>
      </c>
      <c r="AR355" s="92" t="str">
        <f ca="1">_xlfn.IFNA(VLOOKUP(AQ355,Recycling!$S$10:$T$35,2,0),"")</f>
        <v/>
      </c>
      <c r="AS355" s="266">
        <f t="shared" si="160"/>
        <v>0</v>
      </c>
      <c r="AT355" s="92">
        <f t="shared" si="161"/>
        <v>0</v>
      </c>
      <c r="AU355" s="92">
        <f>EXACT(G355,"None")*OR(EXACT(M355,Lookups!$A$62),EXACT(M355,Lookups!$A$63))</f>
        <v>0</v>
      </c>
      <c r="AV355" s="267">
        <f t="shared" si="162"/>
        <v>0</v>
      </c>
      <c r="AW355" s="267">
        <f>IFERROR(VLOOKUP(AH355,Lookups!A:B,2,0),0)</f>
        <v>0</v>
      </c>
      <c r="AX355" s="267">
        <f t="shared" si="163"/>
        <v>0</v>
      </c>
      <c r="AY355" s="92">
        <f t="shared" ca="1" si="164"/>
        <v>0</v>
      </c>
      <c r="AZ355" s="92">
        <f t="shared" si="145"/>
        <v>0</v>
      </c>
      <c r="BA355" s="92">
        <f t="shared" si="165"/>
        <v>0.504</v>
      </c>
      <c r="BB355" s="92">
        <f t="shared" si="166"/>
        <v>0.38900000000000001</v>
      </c>
      <c r="BC355" s="92">
        <v>0.13800000000000001</v>
      </c>
      <c r="BD355" s="92">
        <v>0.13400000000000001</v>
      </c>
      <c r="BE355" s="92">
        <f t="shared" si="146"/>
        <v>0</v>
      </c>
      <c r="BF355" s="92">
        <f t="shared" si="167"/>
        <v>0</v>
      </c>
    </row>
    <row r="356" spans="1:58" x14ac:dyDescent="0.35">
      <c r="A356" s="26"/>
      <c r="B356" s="76"/>
      <c r="C356" s="59"/>
      <c r="D356" s="475"/>
      <c r="E356" s="476"/>
      <c r="F356" s="237" t="str">
        <f ca="1">IFERROR(OFFSET(INDEX(INDIRECT(VLOOKUP($C356,Lighting_Type_Exist_lu,2,0)),MATCH(Lighting!$D356,INDIRECT(VLOOKUP($C356,Lighting_Type_Exist_lu,2,0)),0),1),0,2),"")</f>
        <v/>
      </c>
      <c r="G356" s="61" t="s">
        <v>84</v>
      </c>
      <c r="H356" s="74"/>
      <c r="I356" s="238" t="str">
        <f>IF(J356="","",VLOOKUP(J356,SKU!E:M,9,0))</f>
        <v/>
      </c>
      <c r="J356" s="64"/>
      <c r="K356" s="260" t="str">
        <f>IF(J356="","",VLOOKUP(J356,SKU!E:M,2,0))</f>
        <v/>
      </c>
      <c r="L356" s="239" t="str">
        <f>IF(J356="","",VLOOKUP(J356,SKU!E:M,6,0))</f>
        <v/>
      </c>
      <c r="M356" s="135" t="s">
        <v>84</v>
      </c>
      <c r="N356" s="28">
        <f t="shared" si="141"/>
        <v>0</v>
      </c>
      <c r="O356" s="20">
        <f t="shared" si="142"/>
        <v>0</v>
      </c>
      <c r="P356" s="71">
        <f t="shared" ca="1" si="147"/>
        <v>0</v>
      </c>
      <c r="Q356" s="71">
        <f>IFERROR((($H356*$L356*$N356)-($H356*$L356*$O356))/1000,0)*(1-EXACT(M356,Lookups!$A$62))*(1-EXACT(M356,Lookups!$A$63))</f>
        <v>0</v>
      </c>
      <c r="R356" s="71">
        <f t="shared" ca="1" si="148"/>
        <v>0</v>
      </c>
      <c r="S356" s="71">
        <f t="shared" ca="1" si="149"/>
        <v>0</v>
      </c>
      <c r="T356" s="71">
        <f t="shared" si="150"/>
        <v>0</v>
      </c>
      <c r="U356" s="356">
        <f t="shared" ca="1" si="151"/>
        <v>0</v>
      </c>
      <c r="V356" s="356">
        <f t="shared" ca="1" si="152"/>
        <v>0</v>
      </c>
      <c r="W356" s="356">
        <f t="shared" si="153"/>
        <v>0</v>
      </c>
      <c r="X356" s="356">
        <f t="shared" si="154"/>
        <v>0</v>
      </c>
      <c r="Y356" s="72">
        <f>IF(AV356&gt;0,"NEEDED",IFERROR(IF('Project Summary'!$C$11="NH",(VLOOKUP(AH356,Lighting_All,6,0)+AO356),(VLOOKUP(AH356,Lighting_All,4,0)+AO356)),0)*H356)</f>
        <v>0</v>
      </c>
      <c r="Z356" s="261" t="str">
        <f t="shared" ca="1" si="155"/>
        <v/>
      </c>
      <c r="AA356" s="73">
        <f t="shared" ca="1" si="140"/>
        <v>0</v>
      </c>
      <c r="AC356" s="28" t="str">
        <f ca="1">IFERROR(OFFSET(INDEX(INDIRECT(VLOOKUP($C356,Lighting_Type_Exist_lu,2,0)),MATCH(Lighting!$D356,INDIRECT(VLOOKUP($C356,Lighting_Type_Exist_lu,2,0)),0),1),0,1),"")</f>
        <v/>
      </c>
      <c r="AD356" s="7" t="str">
        <f ca="1">IFERROR(OFFSET(INDEX(INDIRECT(VLOOKUP($C356,Lighting_Type_Exist_lu,2,0)),MATCH(Lighting!$D356,INDIRECT(VLOOKUP($C356,Lighting_Type_Exist_lu,2,0)),0),1),0,3),"")</f>
        <v/>
      </c>
      <c r="AE356" s="40" t="str">
        <f ca="1">IFERROR(OFFSET(INDEX(INDIRECT(VLOOKUP($C356,Lighting_Type_Exist_lu,2,0)),MATCH(Lighting!$D356,INDIRECT(VLOOKUP($C356,Lighting_Type_Exist_lu,2,0)),0),1),0,4),"")</f>
        <v/>
      </c>
      <c r="AF356" s="262">
        <f t="shared" ca="1" si="156"/>
        <v>0</v>
      </c>
      <c r="AH356" s="263" t="str">
        <f>IF(J356="","",VLOOKUP(J356,SKU!E:M,3,0))</f>
        <v/>
      </c>
      <c r="AI356" s="263">
        <f>_xlfn.IFNA(IF('Project Summary'!$C$11="NH",VLOOKUP(AH356,Lighting_All,5,0),VLOOKUP(AH356,Lighting_All,3,0)),"")</f>
        <v>0</v>
      </c>
      <c r="AJ356" s="264" t="str">
        <f t="shared" si="143"/>
        <v>NA</v>
      </c>
      <c r="AK356" s="265">
        <f>IFERROR(VLOOKUP(J356,SKU!E:L,7,),0)</f>
        <v>0</v>
      </c>
      <c r="AL356" s="92" t="str">
        <f>IFERROR(IF(J356="","",(VLOOKUP(AH356,Lookups!A:G,7,0)*H356)),"")</f>
        <v/>
      </c>
      <c r="AM356" s="92">
        <f t="shared" ca="1" si="157"/>
        <v>0</v>
      </c>
      <c r="AN356" s="92">
        <f t="shared" ca="1" si="158"/>
        <v>0</v>
      </c>
      <c r="AO356" s="92">
        <f>(1-EXACT(G356,M356))*IFERROR(IF('Project Summary'!$C$11="NH",VLOOKUP(M356,Lighting_All,6,0),VLOOKUP(M356,Lighting_All,4,0)),0)*(Q356&gt;0)*(1-EXACT(M356,Lookups!$A$62))*(1-EXACT(M356,Lookups!$A$63))</f>
        <v>0</v>
      </c>
      <c r="AP356" s="92">
        <f t="shared" si="144"/>
        <v>0</v>
      </c>
      <c r="AQ356" s="92" t="str">
        <f t="shared" ca="1" si="159"/>
        <v/>
      </c>
      <c r="AR356" s="92" t="str">
        <f ca="1">_xlfn.IFNA(VLOOKUP(AQ356,Recycling!$S$10:$T$35,2,0),"")</f>
        <v/>
      </c>
      <c r="AS356" s="266">
        <f t="shared" si="160"/>
        <v>0</v>
      </c>
      <c r="AT356" s="92">
        <f t="shared" si="161"/>
        <v>0</v>
      </c>
      <c r="AU356" s="92">
        <f>EXACT(G356,"None")*OR(EXACT(M356,Lookups!$A$62),EXACT(M356,Lookups!$A$63))</f>
        <v>0</v>
      </c>
      <c r="AV356" s="267">
        <f t="shared" si="162"/>
        <v>0</v>
      </c>
      <c r="AW356" s="267">
        <f>IFERROR(VLOOKUP(AH356,Lookups!A:B,2,0),0)</f>
        <v>0</v>
      </c>
      <c r="AX356" s="267">
        <f t="shared" si="163"/>
        <v>0</v>
      </c>
      <c r="AY356" s="92">
        <f t="shared" ca="1" si="164"/>
        <v>0</v>
      </c>
      <c r="AZ356" s="92">
        <f t="shared" si="145"/>
        <v>0</v>
      </c>
      <c r="BA356" s="92">
        <f t="shared" si="165"/>
        <v>0.504</v>
      </c>
      <c r="BB356" s="92">
        <f t="shared" si="166"/>
        <v>0.38900000000000001</v>
      </c>
      <c r="BC356" s="92">
        <v>0.13800000000000001</v>
      </c>
      <c r="BD356" s="92">
        <v>0.13400000000000001</v>
      </c>
      <c r="BE356" s="92">
        <f t="shared" si="146"/>
        <v>0</v>
      </c>
      <c r="BF356" s="92">
        <f t="shared" si="167"/>
        <v>0</v>
      </c>
    </row>
    <row r="357" spans="1:58" x14ac:dyDescent="0.35">
      <c r="A357" s="26"/>
      <c r="B357" s="76"/>
      <c r="C357" s="59"/>
      <c r="D357" s="475"/>
      <c r="E357" s="476"/>
      <c r="F357" s="237" t="str">
        <f ca="1">IFERROR(OFFSET(INDEX(INDIRECT(VLOOKUP($C357,Lighting_Type_Exist_lu,2,0)),MATCH(Lighting!$D357,INDIRECT(VLOOKUP($C357,Lighting_Type_Exist_lu,2,0)),0),1),0,2),"")</f>
        <v/>
      </c>
      <c r="G357" s="61" t="s">
        <v>84</v>
      </c>
      <c r="H357" s="74"/>
      <c r="I357" s="238" t="str">
        <f>IF(J357="","",VLOOKUP(J357,SKU!E:M,9,0))</f>
        <v/>
      </c>
      <c r="J357" s="64"/>
      <c r="K357" s="260" t="str">
        <f>IF(J357="","",VLOOKUP(J357,SKU!E:M,2,0))</f>
        <v/>
      </c>
      <c r="L357" s="239" t="str">
        <f>IF(J357="","",VLOOKUP(J357,SKU!E:M,6,0))</f>
        <v/>
      </c>
      <c r="M357" s="135" t="s">
        <v>84</v>
      </c>
      <c r="N357" s="28">
        <f t="shared" si="141"/>
        <v>0</v>
      </c>
      <c r="O357" s="20">
        <f t="shared" si="142"/>
        <v>0</v>
      </c>
      <c r="P357" s="71">
        <f t="shared" ca="1" si="147"/>
        <v>0</v>
      </c>
      <c r="Q357" s="71">
        <f>IFERROR((($H357*$L357*$N357)-($H357*$L357*$O357))/1000,0)*(1-EXACT(M357,Lookups!$A$62))*(1-EXACT(M357,Lookups!$A$63))</f>
        <v>0</v>
      </c>
      <c r="R357" s="71">
        <f t="shared" ca="1" si="148"/>
        <v>0</v>
      </c>
      <c r="S357" s="71">
        <f t="shared" ca="1" si="149"/>
        <v>0</v>
      </c>
      <c r="T357" s="71">
        <f t="shared" si="150"/>
        <v>0</v>
      </c>
      <c r="U357" s="356">
        <f t="shared" ca="1" si="151"/>
        <v>0</v>
      </c>
      <c r="V357" s="356">
        <f t="shared" ca="1" si="152"/>
        <v>0</v>
      </c>
      <c r="W357" s="356">
        <f t="shared" si="153"/>
        <v>0</v>
      </c>
      <c r="X357" s="356">
        <f t="shared" si="154"/>
        <v>0</v>
      </c>
      <c r="Y357" s="72">
        <f>IF(AV357&gt;0,"NEEDED",IFERROR(IF('Project Summary'!$C$11="NH",(VLOOKUP(AH357,Lighting_All,6,0)+AO357),(VLOOKUP(AH357,Lighting_All,4,0)+AO357)),0)*H357)</f>
        <v>0</v>
      </c>
      <c r="Z357" s="261" t="str">
        <f t="shared" ca="1" si="155"/>
        <v/>
      </c>
      <c r="AA357" s="73">
        <f t="shared" ca="1" si="140"/>
        <v>0</v>
      </c>
      <c r="AC357" s="28" t="str">
        <f ca="1">IFERROR(OFFSET(INDEX(INDIRECT(VLOOKUP($C357,Lighting_Type_Exist_lu,2,0)),MATCH(Lighting!$D357,INDIRECT(VLOOKUP($C357,Lighting_Type_Exist_lu,2,0)),0),1),0,1),"")</f>
        <v/>
      </c>
      <c r="AD357" s="7" t="str">
        <f ca="1">IFERROR(OFFSET(INDEX(INDIRECT(VLOOKUP($C357,Lighting_Type_Exist_lu,2,0)),MATCH(Lighting!$D357,INDIRECT(VLOOKUP($C357,Lighting_Type_Exist_lu,2,0)),0),1),0,3),"")</f>
        <v/>
      </c>
      <c r="AE357" s="40" t="str">
        <f ca="1">IFERROR(OFFSET(INDEX(INDIRECT(VLOOKUP($C357,Lighting_Type_Exist_lu,2,0)),MATCH(Lighting!$D357,INDIRECT(VLOOKUP($C357,Lighting_Type_Exist_lu,2,0)),0),1),0,4),"")</f>
        <v/>
      </c>
      <c r="AF357" s="262">
        <f t="shared" ca="1" si="156"/>
        <v>0</v>
      </c>
      <c r="AH357" s="263" t="str">
        <f>IF(J357="","",VLOOKUP(J357,SKU!E:M,3,0))</f>
        <v/>
      </c>
      <c r="AI357" s="263">
        <f>_xlfn.IFNA(IF('Project Summary'!$C$11="NH",VLOOKUP(AH357,Lighting_All,5,0),VLOOKUP(AH357,Lighting_All,3,0)),"")</f>
        <v>0</v>
      </c>
      <c r="AJ357" s="264" t="str">
        <f t="shared" si="143"/>
        <v>NA</v>
      </c>
      <c r="AK357" s="265">
        <f>IFERROR(VLOOKUP(J357,SKU!E:L,7,),0)</f>
        <v>0</v>
      </c>
      <c r="AL357" s="92" t="str">
        <f>IFERROR(IF(J357="","",(VLOOKUP(AH357,Lookups!A:G,7,0)*H357)),"")</f>
        <v/>
      </c>
      <c r="AM357" s="92">
        <f t="shared" ca="1" si="157"/>
        <v>0</v>
      </c>
      <c r="AN357" s="92">
        <f t="shared" ca="1" si="158"/>
        <v>0</v>
      </c>
      <c r="AO357" s="92">
        <f>(1-EXACT(G357,M357))*IFERROR(IF('Project Summary'!$C$11="NH",VLOOKUP(M357,Lighting_All,6,0),VLOOKUP(M357,Lighting_All,4,0)),0)*(Q357&gt;0)*(1-EXACT(M357,Lookups!$A$62))*(1-EXACT(M357,Lookups!$A$63))</f>
        <v>0</v>
      </c>
      <c r="AP357" s="92">
        <f t="shared" si="144"/>
        <v>0</v>
      </c>
      <c r="AQ357" s="92" t="str">
        <f t="shared" ca="1" si="159"/>
        <v/>
      </c>
      <c r="AR357" s="92" t="str">
        <f ca="1">_xlfn.IFNA(VLOOKUP(AQ357,Recycling!$S$10:$T$35,2,0),"")</f>
        <v/>
      </c>
      <c r="AS357" s="266">
        <f t="shared" si="160"/>
        <v>0</v>
      </c>
      <c r="AT357" s="92">
        <f t="shared" si="161"/>
        <v>0</v>
      </c>
      <c r="AU357" s="92">
        <f>EXACT(G357,"None")*OR(EXACT(M357,Lookups!$A$62),EXACT(M357,Lookups!$A$63))</f>
        <v>0</v>
      </c>
      <c r="AV357" s="267">
        <f t="shared" si="162"/>
        <v>0</v>
      </c>
      <c r="AW357" s="267">
        <f>IFERROR(VLOOKUP(AH357,Lookups!A:B,2,0),0)</f>
        <v>0</v>
      </c>
      <c r="AX357" s="267">
        <f t="shared" si="163"/>
        <v>0</v>
      </c>
      <c r="AY357" s="92">
        <f t="shared" ca="1" si="164"/>
        <v>0</v>
      </c>
      <c r="AZ357" s="92">
        <f t="shared" si="145"/>
        <v>0</v>
      </c>
      <c r="BA357" s="92">
        <f t="shared" si="165"/>
        <v>0.504</v>
      </c>
      <c r="BB357" s="92">
        <f t="shared" si="166"/>
        <v>0.38900000000000001</v>
      </c>
      <c r="BC357" s="92">
        <v>0.13800000000000001</v>
      </c>
      <c r="BD357" s="92">
        <v>0.13400000000000001</v>
      </c>
      <c r="BE357" s="92">
        <f t="shared" si="146"/>
        <v>0</v>
      </c>
      <c r="BF357" s="92">
        <f t="shared" si="167"/>
        <v>0</v>
      </c>
    </row>
    <row r="358" spans="1:58" x14ac:dyDescent="0.35">
      <c r="A358" s="26"/>
      <c r="B358" s="76"/>
      <c r="C358" s="59"/>
      <c r="D358" s="475"/>
      <c r="E358" s="476"/>
      <c r="F358" s="237" t="str">
        <f ca="1">IFERROR(OFFSET(INDEX(INDIRECT(VLOOKUP($C358,Lighting_Type_Exist_lu,2,0)),MATCH(Lighting!$D358,INDIRECT(VLOOKUP($C358,Lighting_Type_Exist_lu,2,0)),0),1),0,2),"")</f>
        <v/>
      </c>
      <c r="G358" s="61" t="s">
        <v>84</v>
      </c>
      <c r="H358" s="74"/>
      <c r="I358" s="238" t="str">
        <f>IF(J358="","",VLOOKUP(J358,SKU!E:M,9,0))</f>
        <v/>
      </c>
      <c r="J358" s="64"/>
      <c r="K358" s="260" t="str">
        <f>IF(J358="","",VLOOKUP(J358,SKU!E:M,2,0))</f>
        <v/>
      </c>
      <c r="L358" s="239" t="str">
        <f>IF(J358="","",VLOOKUP(J358,SKU!E:M,6,0))</f>
        <v/>
      </c>
      <c r="M358" s="135" t="s">
        <v>84</v>
      </c>
      <c r="N358" s="28">
        <f t="shared" si="141"/>
        <v>0</v>
      </c>
      <c r="O358" s="20">
        <f t="shared" si="142"/>
        <v>0</v>
      </c>
      <c r="P358" s="71">
        <f t="shared" ca="1" si="147"/>
        <v>0</v>
      </c>
      <c r="Q358" s="71">
        <f>IFERROR((($H358*$L358*$N358)-($H358*$L358*$O358))/1000,0)*(1-EXACT(M358,Lookups!$A$62))*(1-EXACT(M358,Lookups!$A$63))</f>
        <v>0</v>
      </c>
      <c r="R358" s="71">
        <f t="shared" ca="1" si="148"/>
        <v>0</v>
      </c>
      <c r="S358" s="71">
        <f t="shared" ca="1" si="149"/>
        <v>0</v>
      </c>
      <c r="T358" s="71">
        <f t="shared" si="150"/>
        <v>0</v>
      </c>
      <c r="U358" s="356">
        <f t="shared" ca="1" si="151"/>
        <v>0</v>
      </c>
      <c r="V358" s="356">
        <f t="shared" ca="1" si="152"/>
        <v>0</v>
      </c>
      <c r="W358" s="356">
        <f t="shared" si="153"/>
        <v>0</v>
      </c>
      <c r="X358" s="356">
        <f t="shared" si="154"/>
        <v>0</v>
      </c>
      <c r="Y358" s="72">
        <f>IF(AV358&gt;0,"NEEDED",IFERROR(IF('Project Summary'!$C$11="NH",(VLOOKUP(AH358,Lighting_All,6,0)+AO358),(VLOOKUP(AH358,Lighting_All,4,0)+AO358)),0)*H358)</f>
        <v>0</v>
      </c>
      <c r="Z358" s="261" t="str">
        <f t="shared" ca="1" si="155"/>
        <v/>
      </c>
      <c r="AA358" s="73">
        <f t="shared" ca="1" si="140"/>
        <v>0</v>
      </c>
      <c r="AC358" s="28" t="str">
        <f ca="1">IFERROR(OFFSET(INDEX(INDIRECT(VLOOKUP($C358,Lighting_Type_Exist_lu,2,0)),MATCH(Lighting!$D358,INDIRECT(VLOOKUP($C358,Lighting_Type_Exist_lu,2,0)),0),1),0,1),"")</f>
        <v/>
      </c>
      <c r="AD358" s="7" t="str">
        <f ca="1">IFERROR(OFFSET(INDEX(INDIRECT(VLOOKUP($C358,Lighting_Type_Exist_lu,2,0)),MATCH(Lighting!$D358,INDIRECT(VLOOKUP($C358,Lighting_Type_Exist_lu,2,0)),0),1),0,3),"")</f>
        <v/>
      </c>
      <c r="AE358" s="40" t="str">
        <f ca="1">IFERROR(OFFSET(INDEX(INDIRECT(VLOOKUP($C358,Lighting_Type_Exist_lu,2,0)),MATCH(Lighting!$D358,INDIRECT(VLOOKUP($C358,Lighting_Type_Exist_lu,2,0)),0),1),0,4),"")</f>
        <v/>
      </c>
      <c r="AF358" s="262">
        <f t="shared" ca="1" si="156"/>
        <v>0</v>
      </c>
      <c r="AH358" s="263" t="str">
        <f>IF(J358="","",VLOOKUP(J358,SKU!E:M,3,0))</f>
        <v/>
      </c>
      <c r="AI358" s="263">
        <f>_xlfn.IFNA(IF('Project Summary'!$C$11="NH",VLOOKUP(AH358,Lighting_All,5,0),VLOOKUP(AH358,Lighting_All,3,0)),"")</f>
        <v>0</v>
      </c>
      <c r="AJ358" s="264" t="str">
        <f t="shared" si="143"/>
        <v>NA</v>
      </c>
      <c r="AK358" s="265">
        <f>IFERROR(VLOOKUP(J358,SKU!E:L,7,),0)</f>
        <v>0</v>
      </c>
      <c r="AL358" s="92" t="str">
        <f>IFERROR(IF(J358="","",(VLOOKUP(AH358,Lookups!A:G,7,0)*H358)),"")</f>
        <v/>
      </c>
      <c r="AM358" s="92">
        <f t="shared" ca="1" si="157"/>
        <v>0</v>
      </c>
      <c r="AN358" s="92">
        <f t="shared" ca="1" si="158"/>
        <v>0</v>
      </c>
      <c r="AO358" s="92">
        <f>(1-EXACT(G358,M358))*IFERROR(IF('Project Summary'!$C$11="NH",VLOOKUP(M358,Lighting_All,6,0),VLOOKUP(M358,Lighting_All,4,0)),0)*(Q358&gt;0)*(1-EXACT(M358,Lookups!$A$62))*(1-EXACT(M358,Lookups!$A$63))</f>
        <v>0</v>
      </c>
      <c r="AP358" s="92">
        <f t="shared" si="144"/>
        <v>0</v>
      </c>
      <c r="AQ358" s="92" t="str">
        <f t="shared" ca="1" si="159"/>
        <v/>
      </c>
      <c r="AR358" s="92" t="str">
        <f ca="1">_xlfn.IFNA(VLOOKUP(AQ358,Recycling!$S$10:$T$35,2,0),"")</f>
        <v/>
      </c>
      <c r="AS358" s="266">
        <f t="shared" si="160"/>
        <v>0</v>
      </c>
      <c r="AT358" s="92">
        <f t="shared" si="161"/>
        <v>0</v>
      </c>
      <c r="AU358" s="92">
        <f>EXACT(G358,"None")*OR(EXACT(M358,Lookups!$A$62),EXACT(M358,Lookups!$A$63))</f>
        <v>0</v>
      </c>
      <c r="AV358" s="267">
        <f t="shared" si="162"/>
        <v>0</v>
      </c>
      <c r="AW358" s="267">
        <f>IFERROR(VLOOKUP(AH358,Lookups!A:B,2,0),0)</f>
        <v>0</v>
      </c>
      <c r="AX358" s="267">
        <f t="shared" si="163"/>
        <v>0</v>
      </c>
      <c r="AY358" s="92">
        <f t="shared" ca="1" si="164"/>
        <v>0</v>
      </c>
      <c r="AZ358" s="92">
        <f t="shared" si="145"/>
        <v>0</v>
      </c>
      <c r="BA358" s="92">
        <f t="shared" si="165"/>
        <v>0.504</v>
      </c>
      <c r="BB358" s="92">
        <f t="shared" si="166"/>
        <v>0.38900000000000001</v>
      </c>
      <c r="BC358" s="92">
        <v>0.13800000000000001</v>
      </c>
      <c r="BD358" s="92">
        <v>0.13400000000000001</v>
      </c>
      <c r="BE358" s="92">
        <f t="shared" si="146"/>
        <v>0</v>
      </c>
      <c r="BF358" s="92">
        <f t="shared" si="167"/>
        <v>0</v>
      </c>
    </row>
    <row r="359" spans="1:58" x14ac:dyDescent="0.35">
      <c r="A359" s="26"/>
      <c r="B359" s="76"/>
      <c r="C359" s="59"/>
      <c r="D359" s="475"/>
      <c r="E359" s="476"/>
      <c r="F359" s="237" t="str">
        <f ca="1">IFERROR(OFFSET(INDEX(INDIRECT(VLOOKUP($C359,Lighting_Type_Exist_lu,2,0)),MATCH(Lighting!$D359,INDIRECT(VLOOKUP($C359,Lighting_Type_Exist_lu,2,0)),0),1),0,2),"")</f>
        <v/>
      </c>
      <c r="G359" s="61" t="s">
        <v>84</v>
      </c>
      <c r="H359" s="74"/>
      <c r="I359" s="238" t="str">
        <f>IF(J359="","",VLOOKUP(J359,SKU!E:M,9,0))</f>
        <v/>
      </c>
      <c r="J359" s="64"/>
      <c r="K359" s="260" t="str">
        <f>IF(J359="","",VLOOKUP(J359,SKU!E:M,2,0))</f>
        <v/>
      </c>
      <c r="L359" s="239" t="str">
        <f>IF(J359="","",VLOOKUP(J359,SKU!E:M,6,0))</f>
        <v/>
      </c>
      <c r="M359" s="135" t="s">
        <v>84</v>
      </c>
      <c r="N359" s="28">
        <f t="shared" si="141"/>
        <v>0</v>
      </c>
      <c r="O359" s="20">
        <f t="shared" si="142"/>
        <v>0</v>
      </c>
      <c r="P359" s="71">
        <f t="shared" ca="1" si="147"/>
        <v>0</v>
      </c>
      <c r="Q359" s="71">
        <f>IFERROR((($H359*$L359*$N359)-($H359*$L359*$O359))/1000,0)*(1-EXACT(M359,Lookups!$A$62))*(1-EXACT(M359,Lookups!$A$63))</f>
        <v>0</v>
      </c>
      <c r="R359" s="71">
        <f t="shared" ca="1" si="148"/>
        <v>0</v>
      </c>
      <c r="S359" s="71">
        <f t="shared" ca="1" si="149"/>
        <v>0</v>
      </c>
      <c r="T359" s="71">
        <f t="shared" si="150"/>
        <v>0</v>
      </c>
      <c r="U359" s="356">
        <f t="shared" ca="1" si="151"/>
        <v>0</v>
      </c>
      <c r="V359" s="356">
        <f t="shared" ca="1" si="152"/>
        <v>0</v>
      </c>
      <c r="W359" s="356">
        <f t="shared" si="153"/>
        <v>0</v>
      </c>
      <c r="X359" s="356">
        <f t="shared" si="154"/>
        <v>0</v>
      </c>
      <c r="Y359" s="72">
        <f>IF(AV359&gt;0,"NEEDED",IFERROR(IF('Project Summary'!$C$11="NH",(VLOOKUP(AH359,Lighting_All,6,0)+AO359),(VLOOKUP(AH359,Lighting_All,4,0)+AO359)),0)*H359)</f>
        <v>0</v>
      </c>
      <c r="Z359" s="261" t="str">
        <f t="shared" ca="1" si="155"/>
        <v/>
      </c>
      <c r="AA359" s="73">
        <f t="shared" ca="1" si="140"/>
        <v>0</v>
      </c>
      <c r="AC359" s="28" t="str">
        <f ca="1">IFERROR(OFFSET(INDEX(INDIRECT(VLOOKUP($C359,Lighting_Type_Exist_lu,2,0)),MATCH(Lighting!$D359,INDIRECT(VLOOKUP($C359,Lighting_Type_Exist_lu,2,0)),0),1),0,1),"")</f>
        <v/>
      </c>
      <c r="AD359" s="7" t="str">
        <f ca="1">IFERROR(OFFSET(INDEX(INDIRECT(VLOOKUP($C359,Lighting_Type_Exist_lu,2,0)),MATCH(Lighting!$D359,INDIRECT(VLOOKUP($C359,Lighting_Type_Exist_lu,2,0)),0),1),0,3),"")</f>
        <v/>
      </c>
      <c r="AE359" s="40" t="str">
        <f ca="1">IFERROR(OFFSET(INDEX(INDIRECT(VLOOKUP($C359,Lighting_Type_Exist_lu,2,0)),MATCH(Lighting!$D359,INDIRECT(VLOOKUP($C359,Lighting_Type_Exist_lu,2,0)),0),1),0,4),"")</f>
        <v/>
      </c>
      <c r="AF359" s="262">
        <f t="shared" ca="1" si="156"/>
        <v>0</v>
      </c>
      <c r="AH359" s="263" t="str">
        <f>IF(J359="","",VLOOKUP(J359,SKU!E:M,3,0))</f>
        <v/>
      </c>
      <c r="AI359" s="263">
        <f>_xlfn.IFNA(IF('Project Summary'!$C$11="NH",VLOOKUP(AH359,Lighting_All,5,0),VLOOKUP(AH359,Lighting_All,3,0)),"")</f>
        <v>0</v>
      </c>
      <c r="AJ359" s="264" t="str">
        <f t="shared" si="143"/>
        <v>NA</v>
      </c>
      <c r="AK359" s="265">
        <f>IFERROR(VLOOKUP(J359,SKU!E:L,7,),0)</f>
        <v>0</v>
      </c>
      <c r="AL359" s="92" t="str">
        <f>IFERROR(IF(J359="","",(VLOOKUP(AH359,Lookups!A:G,7,0)*H359)),"")</f>
        <v/>
      </c>
      <c r="AM359" s="92">
        <f t="shared" ca="1" si="157"/>
        <v>0</v>
      </c>
      <c r="AN359" s="92">
        <f t="shared" ca="1" si="158"/>
        <v>0</v>
      </c>
      <c r="AO359" s="92">
        <f>(1-EXACT(G359,M359))*IFERROR(IF('Project Summary'!$C$11="NH",VLOOKUP(M359,Lighting_All,6,0),VLOOKUP(M359,Lighting_All,4,0)),0)*(Q359&gt;0)*(1-EXACT(M359,Lookups!$A$62))*(1-EXACT(M359,Lookups!$A$63))</f>
        <v>0</v>
      </c>
      <c r="AP359" s="92">
        <f t="shared" si="144"/>
        <v>0</v>
      </c>
      <c r="AQ359" s="92" t="str">
        <f t="shared" ca="1" si="159"/>
        <v/>
      </c>
      <c r="AR359" s="92" t="str">
        <f ca="1">_xlfn.IFNA(VLOOKUP(AQ359,Recycling!$S$10:$T$35,2,0),"")</f>
        <v/>
      </c>
      <c r="AS359" s="266">
        <f t="shared" si="160"/>
        <v>0</v>
      </c>
      <c r="AT359" s="92">
        <f t="shared" si="161"/>
        <v>0</v>
      </c>
      <c r="AU359" s="92">
        <f>EXACT(G359,"None")*OR(EXACT(M359,Lookups!$A$62),EXACT(M359,Lookups!$A$63))</f>
        <v>0</v>
      </c>
      <c r="AV359" s="267">
        <f t="shared" si="162"/>
        <v>0</v>
      </c>
      <c r="AW359" s="267">
        <f>IFERROR(VLOOKUP(AH359,Lookups!A:B,2,0),0)</f>
        <v>0</v>
      </c>
      <c r="AX359" s="267">
        <f t="shared" si="163"/>
        <v>0</v>
      </c>
      <c r="AY359" s="92">
        <f t="shared" ca="1" si="164"/>
        <v>0</v>
      </c>
      <c r="AZ359" s="92">
        <f t="shared" si="145"/>
        <v>0</v>
      </c>
      <c r="BA359" s="92">
        <f t="shared" si="165"/>
        <v>0.504</v>
      </c>
      <c r="BB359" s="92">
        <f t="shared" si="166"/>
        <v>0.38900000000000001</v>
      </c>
      <c r="BC359" s="92">
        <v>0.13800000000000001</v>
      </c>
      <c r="BD359" s="92">
        <v>0.13400000000000001</v>
      </c>
      <c r="BE359" s="92">
        <f t="shared" si="146"/>
        <v>0</v>
      </c>
      <c r="BF359" s="92">
        <f t="shared" si="167"/>
        <v>0</v>
      </c>
    </row>
    <row r="360" spans="1:58" x14ac:dyDescent="0.35">
      <c r="A360" s="26"/>
      <c r="B360" s="76"/>
      <c r="C360" s="59"/>
      <c r="D360" s="475"/>
      <c r="E360" s="476"/>
      <c r="F360" s="237" t="str">
        <f ca="1">IFERROR(OFFSET(INDEX(INDIRECT(VLOOKUP($C360,Lighting_Type_Exist_lu,2,0)),MATCH(Lighting!$D360,INDIRECT(VLOOKUP($C360,Lighting_Type_Exist_lu,2,0)),0),1),0,2),"")</f>
        <v/>
      </c>
      <c r="G360" s="61" t="s">
        <v>84</v>
      </c>
      <c r="H360" s="74"/>
      <c r="I360" s="238" t="str">
        <f>IF(J360="","",VLOOKUP(J360,SKU!E:M,9,0))</f>
        <v/>
      </c>
      <c r="J360" s="64"/>
      <c r="K360" s="260" t="str">
        <f>IF(J360="","",VLOOKUP(J360,SKU!E:M,2,0))</f>
        <v/>
      </c>
      <c r="L360" s="239" t="str">
        <f>IF(J360="","",VLOOKUP(J360,SKU!E:M,6,0))</f>
        <v/>
      </c>
      <c r="M360" s="135" t="s">
        <v>84</v>
      </c>
      <c r="N360" s="28">
        <f t="shared" si="141"/>
        <v>0</v>
      </c>
      <c r="O360" s="20">
        <f t="shared" si="142"/>
        <v>0</v>
      </c>
      <c r="P360" s="71">
        <f t="shared" ca="1" si="147"/>
        <v>0</v>
      </c>
      <c r="Q360" s="71">
        <f>IFERROR((($H360*$L360*$N360)-($H360*$L360*$O360))/1000,0)*(1-EXACT(M360,Lookups!$A$62))*(1-EXACT(M360,Lookups!$A$63))</f>
        <v>0</v>
      </c>
      <c r="R360" s="71">
        <f t="shared" ca="1" si="148"/>
        <v>0</v>
      </c>
      <c r="S360" s="71">
        <f t="shared" ca="1" si="149"/>
        <v>0</v>
      </c>
      <c r="T360" s="71">
        <f t="shared" si="150"/>
        <v>0</v>
      </c>
      <c r="U360" s="356">
        <f t="shared" ca="1" si="151"/>
        <v>0</v>
      </c>
      <c r="V360" s="356">
        <f t="shared" ca="1" si="152"/>
        <v>0</v>
      </c>
      <c r="W360" s="356">
        <f t="shared" si="153"/>
        <v>0</v>
      </c>
      <c r="X360" s="356">
        <f t="shared" si="154"/>
        <v>0</v>
      </c>
      <c r="Y360" s="72">
        <f>IF(AV360&gt;0,"NEEDED",IFERROR(IF('Project Summary'!$C$11="NH",(VLOOKUP(AH360,Lighting_All,6,0)+AO360),(VLOOKUP(AH360,Lighting_All,4,0)+AO360)),0)*H360)</f>
        <v>0</v>
      </c>
      <c r="Z360" s="261" t="str">
        <f t="shared" ca="1" si="155"/>
        <v/>
      </c>
      <c r="AA360" s="73">
        <f t="shared" ca="1" si="140"/>
        <v>0</v>
      </c>
      <c r="AC360" s="28" t="str">
        <f ca="1">IFERROR(OFFSET(INDEX(INDIRECT(VLOOKUP($C360,Lighting_Type_Exist_lu,2,0)),MATCH(Lighting!$D360,INDIRECT(VLOOKUP($C360,Lighting_Type_Exist_lu,2,0)),0),1),0,1),"")</f>
        <v/>
      </c>
      <c r="AD360" s="7" t="str">
        <f ca="1">IFERROR(OFFSET(INDEX(INDIRECT(VLOOKUP($C360,Lighting_Type_Exist_lu,2,0)),MATCH(Lighting!$D360,INDIRECT(VLOOKUP($C360,Lighting_Type_Exist_lu,2,0)),0),1),0,3),"")</f>
        <v/>
      </c>
      <c r="AE360" s="40" t="str">
        <f ca="1">IFERROR(OFFSET(INDEX(INDIRECT(VLOOKUP($C360,Lighting_Type_Exist_lu,2,0)),MATCH(Lighting!$D360,INDIRECT(VLOOKUP($C360,Lighting_Type_Exist_lu,2,0)),0),1),0,4),"")</f>
        <v/>
      </c>
      <c r="AF360" s="262">
        <f t="shared" ca="1" si="156"/>
        <v>0</v>
      </c>
      <c r="AH360" s="263" t="str">
        <f>IF(J360="","",VLOOKUP(J360,SKU!E:M,3,0))</f>
        <v/>
      </c>
      <c r="AI360" s="263">
        <f>_xlfn.IFNA(IF('Project Summary'!$C$11="NH",VLOOKUP(AH360,Lighting_All,5,0),VLOOKUP(AH360,Lighting_All,3,0)),"")</f>
        <v>0</v>
      </c>
      <c r="AJ360" s="264" t="str">
        <f t="shared" si="143"/>
        <v>NA</v>
      </c>
      <c r="AK360" s="265">
        <f>IFERROR(VLOOKUP(J360,SKU!E:L,7,),0)</f>
        <v>0</v>
      </c>
      <c r="AL360" s="92" t="str">
        <f>IFERROR(IF(J360="","",(VLOOKUP(AH360,Lookups!A:G,7,0)*H360)),"")</f>
        <v/>
      </c>
      <c r="AM360" s="92">
        <f t="shared" ca="1" si="157"/>
        <v>0</v>
      </c>
      <c r="AN360" s="92">
        <f t="shared" ca="1" si="158"/>
        <v>0</v>
      </c>
      <c r="AO360" s="92">
        <f>(1-EXACT(G360,M360))*IFERROR(IF('Project Summary'!$C$11="NH",VLOOKUP(M360,Lighting_All,6,0),VLOOKUP(M360,Lighting_All,4,0)),0)*(Q360&gt;0)*(1-EXACT(M360,Lookups!$A$62))*(1-EXACT(M360,Lookups!$A$63))</f>
        <v>0</v>
      </c>
      <c r="AP360" s="92">
        <f t="shared" si="144"/>
        <v>0</v>
      </c>
      <c r="AQ360" s="92" t="str">
        <f t="shared" ca="1" si="159"/>
        <v/>
      </c>
      <c r="AR360" s="92" t="str">
        <f ca="1">_xlfn.IFNA(VLOOKUP(AQ360,Recycling!$S$10:$T$35,2,0),"")</f>
        <v/>
      </c>
      <c r="AS360" s="266">
        <f t="shared" si="160"/>
        <v>0</v>
      </c>
      <c r="AT360" s="92">
        <f t="shared" si="161"/>
        <v>0</v>
      </c>
      <c r="AU360" s="92">
        <f>EXACT(G360,"None")*OR(EXACT(M360,Lookups!$A$62),EXACT(M360,Lookups!$A$63))</f>
        <v>0</v>
      </c>
      <c r="AV360" s="267">
        <f t="shared" si="162"/>
        <v>0</v>
      </c>
      <c r="AW360" s="267">
        <f>IFERROR(VLOOKUP(AH360,Lookups!A:B,2,0),0)</f>
        <v>0</v>
      </c>
      <c r="AX360" s="267">
        <f t="shared" si="163"/>
        <v>0</v>
      </c>
      <c r="AY360" s="92">
        <f t="shared" ca="1" si="164"/>
        <v>0</v>
      </c>
      <c r="AZ360" s="92">
        <f t="shared" si="145"/>
        <v>0</v>
      </c>
      <c r="BA360" s="92">
        <f t="shared" si="165"/>
        <v>0.504</v>
      </c>
      <c r="BB360" s="92">
        <f t="shared" si="166"/>
        <v>0.38900000000000001</v>
      </c>
      <c r="BC360" s="92">
        <v>0.13800000000000001</v>
      </c>
      <c r="BD360" s="92">
        <v>0.13400000000000001</v>
      </c>
      <c r="BE360" s="92">
        <f t="shared" si="146"/>
        <v>0</v>
      </c>
      <c r="BF360" s="92">
        <f t="shared" si="167"/>
        <v>0</v>
      </c>
    </row>
    <row r="361" spans="1:58" x14ac:dyDescent="0.35">
      <c r="A361" s="26"/>
      <c r="B361" s="76"/>
      <c r="C361" s="59"/>
      <c r="D361" s="475"/>
      <c r="E361" s="476"/>
      <c r="F361" s="237" t="str">
        <f ca="1">IFERROR(OFFSET(INDEX(INDIRECT(VLOOKUP($C361,Lighting_Type_Exist_lu,2,0)),MATCH(Lighting!$D361,INDIRECT(VLOOKUP($C361,Lighting_Type_Exist_lu,2,0)),0),1),0,2),"")</f>
        <v/>
      </c>
      <c r="G361" s="61" t="s">
        <v>84</v>
      </c>
      <c r="H361" s="74"/>
      <c r="I361" s="238" t="str">
        <f>IF(J361="","",VLOOKUP(J361,SKU!E:M,9,0))</f>
        <v/>
      </c>
      <c r="J361" s="64"/>
      <c r="K361" s="260" t="str">
        <f>IF(J361="","",VLOOKUP(J361,SKU!E:M,2,0))</f>
        <v/>
      </c>
      <c r="L361" s="239" t="str">
        <f>IF(J361="","",VLOOKUP(J361,SKU!E:M,6,0))</f>
        <v/>
      </c>
      <c r="M361" s="135" t="s">
        <v>84</v>
      </c>
      <c r="N361" s="28">
        <f t="shared" si="141"/>
        <v>0</v>
      </c>
      <c r="O361" s="20">
        <f t="shared" si="142"/>
        <v>0</v>
      </c>
      <c r="P361" s="71">
        <f t="shared" ca="1" si="147"/>
        <v>0</v>
      </c>
      <c r="Q361" s="71">
        <f>IFERROR((($H361*$L361*$N361)-($H361*$L361*$O361))/1000,0)*(1-EXACT(M361,Lookups!$A$62))*(1-EXACT(M361,Lookups!$A$63))</f>
        <v>0</v>
      </c>
      <c r="R361" s="71">
        <f t="shared" ca="1" si="148"/>
        <v>0</v>
      </c>
      <c r="S361" s="71">
        <f t="shared" ca="1" si="149"/>
        <v>0</v>
      </c>
      <c r="T361" s="71">
        <f t="shared" si="150"/>
        <v>0</v>
      </c>
      <c r="U361" s="356">
        <f t="shared" ca="1" si="151"/>
        <v>0</v>
      </c>
      <c r="V361" s="356">
        <f t="shared" ca="1" si="152"/>
        <v>0</v>
      </c>
      <c r="W361" s="356">
        <f t="shared" si="153"/>
        <v>0</v>
      </c>
      <c r="X361" s="356">
        <f t="shared" si="154"/>
        <v>0</v>
      </c>
      <c r="Y361" s="72">
        <f>IF(AV361&gt;0,"NEEDED",IFERROR(IF('Project Summary'!$C$11="NH",(VLOOKUP(AH361,Lighting_All,6,0)+AO361),(VLOOKUP(AH361,Lighting_All,4,0)+AO361)),0)*H361)</f>
        <v>0</v>
      </c>
      <c r="Z361" s="261" t="str">
        <f t="shared" ca="1" si="155"/>
        <v/>
      </c>
      <c r="AA361" s="73">
        <f t="shared" ca="1" si="140"/>
        <v>0</v>
      </c>
      <c r="AC361" s="28" t="str">
        <f ca="1">IFERROR(OFFSET(INDEX(INDIRECT(VLOOKUP($C361,Lighting_Type_Exist_lu,2,0)),MATCH(Lighting!$D361,INDIRECT(VLOOKUP($C361,Lighting_Type_Exist_lu,2,0)),0),1),0,1),"")</f>
        <v/>
      </c>
      <c r="AD361" s="7" t="str">
        <f ca="1">IFERROR(OFFSET(INDEX(INDIRECT(VLOOKUP($C361,Lighting_Type_Exist_lu,2,0)),MATCH(Lighting!$D361,INDIRECT(VLOOKUP($C361,Lighting_Type_Exist_lu,2,0)),0),1),0,3),"")</f>
        <v/>
      </c>
      <c r="AE361" s="40" t="str">
        <f ca="1">IFERROR(OFFSET(INDEX(INDIRECT(VLOOKUP($C361,Lighting_Type_Exist_lu,2,0)),MATCH(Lighting!$D361,INDIRECT(VLOOKUP($C361,Lighting_Type_Exist_lu,2,0)),0),1),0,4),"")</f>
        <v/>
      </c>
      <c r="AF361" s="262">
        <f t="shared" ca="1" si="156"/>
        <v>0</v>
      </c>
      <c r="AH361" s="263" t="str">
        <f>IF(J361="","",VLOOKUP(J361,SKU!E:M,3,0))</f>
        <v/>
      </c>
      <c r="AI361" s="263">
        <f>_xlfn.IFNA(IF('Project Summary'!$C$11="NH",VLOOKUP(AH361,Lighting_All,5,0),VLOOKUP(AH361,Lighting_All,3,0)),"")</f>
        <v>0</v>
      </c>
      <c r="AJ361" s="264" t="str">
        <f t="shared" si="143"/>
        <v>NA</v>
      </c>
      <c r="AK361" s="265">
        <f>IFERROR(VLOOKUP(J361,SKU!E:L,7,),0)</f>
        <v>0</v>
      </c>
      <c r="AL361" s="92" t="str">
        <f>IFERROR(IF(J361="","",(VLOOKUP(AH361,Lookups!A:G,7,0)*H361)),"")</f>
        <v/>
      </c>
      <c r="AM361" s="92">
        <f t="shared" ca="1" si="157"/>
        <v>0</v>
      </c>
      <c r="AN361" s="92">
        <f t="shared" ca="1" si="158"/>
        <v>0</v>
      </c>
      <c r="AO361" s="92">
        <f>(1-EXACT(G361,M361))*IFERROR(IF('Project Summary'!$C$11="NH",VLOOKUP(M361,Lighting_All,6,0),VLOOKUP(M361,Lighting_All,4,0)),0)*(Q361&gt;0)*(1-EXACT(M361,Lookups!$A$62))*(1-EXACT(M361,Lookups!$A$63))</f>
        <v>0</v>
      </c>
      <c r="AP361" s="92">
        <f t="shared" si="144"/>
        <v>0</v>
      </c>
      <c r="AQ361" s="92" t="str">
        <f t="shared" ca="1" si="159"/>
        <v/>
      </c>
      <c r="AR361" s="92" t="str">
        <f ca="1">_xlfn.IFNA(VLOOKUP(AQ361,Recycling!$S$10:$T$35,2,0),"")</f>
        <v/>
      </c>
      <c r="AS361" s="266">
        <f t="shared" si="160"/>
        <v>0</v>
      </c>
      <c r="AT361" s="92">
        <f t="shared" si="161"/>
        <v>0</v>
      </c>
      <c r="AU361" s="92">
        <f>EXACT(G361,"None")*OR(EXACT(M361,Lookups!$A$62),EXACT(M361,Lookups!$A$63))</f>
        <v>0</v>
      </c>
      <c r="AV361" s="267">
        <f t="shared" si="162"/>
        <v>0</v>
      </c>
      <c r="AW361" s="267">
        <f>IFERROR(VLOOKUP(AH361,Lookups!A:B,2,0),0)</f>
        <v>0</v>
      </c>
      <c r="AX361" s="267">
        <f t="shared" si="163"/>
        <v>0</v>
      </c>
      <c r="AY361" s="92">
        <f t="shared" ca="1" si="164"/>
        <v>0</v>
      </c>
      <c r="AZ361" s="92">
        <f t="shared" si="145"/>
        <v>0</v>
      </c>
      <c r="BA361" s="92">
        <f t="shared" si="165"/>
        <v>0.504</v>
      </c>
      <c r="BB361" s="92">
        <f t="shared" si="166"/>
        <v>0.38900000000000001</v>
      </c>
      <c r="BC361" s="92">
        <v>0.13800000000000001</v>
      </c>
      <c r="BD361" s="92">
        <v>0.13400000000000001</v>
      </c>
      <c r="BE361" s="92">
        <f t="shared" si="146"/>
        <v>0</v>
      </c>
      <c r="BF361" s="92">
        <f t="shared" si="167"/>
        <v>0</v>
      </c>
    </row>
    <row r="362" spans="1:58" x14ac:dyDescent="0.35">
      <c r="A362" s="26"/>
      <c r="B362" s="76"/>
      <c r="C362" s="59"/>
      <c r="D362" s="475"/>
      <c r="E362" s="476"/>
      <c r="F362" s="237" t="str">
        <f ca="1">IFERROR(OFFSET(INDEX(INDIRECT(VLOOKUP($C362,Lighting_Type_Exist_lu,2,0)),MATCH(Lighting!$D362,INDIRECT(VLOOKUP($C362,Lighting_Type_Exist_lu,2,0)),0),1),0,2),"")</f>
        <v/>
      </c>
      <c r="G362" s="61" t="s">
        <v>84</v>
      </c>
      <c r="H362" s="74"/>
      <c r="I362" s="238" t="str">
        <f>IF(J362="","",VLOOKUP(J362,SKU!E:M,9,0))</f>
        <v/>
      </c>
      <c r="J362" s="64"/>
      <c r="K362" s="260" t="str">
        <f>IF(J362="","",VLOOKUP(J362,SKU!E:M,2,0))</f>
        <v/>
      </c>
      <c r="L362" s="239" t="str">
        <f>IF(J362="","",VLOOKUP(J362,SKU!E:M,6,0))</f>
        <v/>
      </c>
      <c r="M362" s="135" t="s">
        <v>84</v>
      </c>
      <c r="N362" s="28">
        <f t="shared" si="141"/>
        <v>0</v>
      </c>
      <c r="O362" s="20">
        <f t="shared" si="142"/>
        <v>0</v>
      </c>
      <c r="P362" s="71">
        <f t="shared" ca="1" si="147"/>
        <v>0</v>
      </c>
      <c r="Q362" s="71">
        <f>IFERROR((($H362*$L362*$N362)-($H362*$L362*$O362))/1000,0)*(1-EXACT(M362,Lookups!$A$62))*(1-EXACT(M362,Lookups!$A$63))</f>
        <v>0</v>
      </c>
      <c r="R362" s="71">
        <f t="shared" ca="1" si="148"/>
        <v>0</v>
      </c>
      <c r="S362" s="71">
        <f t="shared" ca="1" si="149"/>
        <v>0</v>
      </c>
      <c r="T362" s="71">
        <f t="shared" si="150"/>
        <v>0</v>
      </c>
      <c r="U362" s="356">
        <f t="shared" ca="1" si="151"/>
        <v>0</v>
      </c>
      <c r="V362" s="356">
        <f t="shared" ca="1" si="152"/>
        <v>0</v>
      </c>
      <c r="W362" s="356">
        <f t="shared" si="153"/>
        <v>0</v>
      </c>
      <c r="X362" s="356">
        <f t="shared" si="154"/>
        <v>0</v>
      </c>
      <c r="Y362" s="72">
        <f>IF(AV362&gt;0,"NEEDED",IFERROR(IF('Project Summary'!$C$11="NH",(VLOOKUP(AH362,Lighting_All,6,0)+AO362),(VLOOKUP(AH362,Lighting_All,4,0)+AO362)),0)*H362)</f>
        <v>0</v>
      </c>
      <c r="Z362" s="261" t="str">
        <f t="shared" ca="1" si="155"/>
        <v/>
      </c>
      <c r="AA362" s="73">
        <f t="shared" ca="1" si="140"/>
        <v>0</v>
      </c>
      <c r="AC362" s="28" t="str">
        <f ca="1">IFERROR(OFFSET(INDEX(INDIRECT(VLOOKUP($C362,Lighting_Type_Exist_lu,2,0)),MATCH(Lighting!$D362,INDIRECT(VLOOKUP($C362,Lighting_Type_Exist_lu,2,0)),0),1),0,1),"")</f>
        <v/>
      </c>
      <c r="AD362" s="7" t="str">
        <f ca="1">IFERROR(OFFSET(INDEX(INDIRECT(VLOOKUP($C362,Lighting_Type_Exist_lu,2,0)),MATCH(Lighting!$D362,INDIRECT(VLOOKUP($C362,Lighting_Type_Exist_lu,2,0)),0),1),0,3),"")</f>
        <v/>
      </c>
      <c r="AE362" s="40" t="str">
        <f ca="1">IFERROR(OFFSET(INDEX(INDIRECT(VLOOKUP($C362,Lighting_Type_Exist_lu,2,0)),MATCH(Lighting!$D362,INDIRECT(VLOOKUP($C362,Lighting_Type_Exist_lu,2,0)),0),1),0,4),"")</f>
        <v/>
      </c>
      <c r="AF362" s="262">
        <f t="shared" ca="1" si="156"/>
        <v>0</v>
      </c>
      <c r="AH362" s="263" t="str">
        <f>IF(J362="","",VLOOKUP(J362,SKU!E:M,3,0))</f>
        <v/>
      </c>
      <c r="AI362" s="263">
        <f>_xlfn.IFNA(IF('Project Summary'!$C$11="NH",VLOOKUP(AH362,Lighting_All,5,0),VLOOKUP(AH362,Lighting_All,3,0)),"")</f>
        <v>0</v>
      </c>
      <c r="AJ362" s="264" t="str">
        <f t="shared" si="143"/>
        <v>NA</v>
      </c>
      <c r="AK362" s="265">
        <f>IFERROR(VLOOKUP(J362,SKU!E:L,7,),0)</f>
        <v>0</v>
      </c>
      <c r="AL362" s="92" t="str">
        <f>IFERROR(IF(J362="","",(VLOOKUP(AH362,Lookups!A:G,7,0)*H362)),"")</f>
        <v/>
      </c>
      <c r="AM362" s="92">
        <f t="shared" ca="1" si="157"/>
        <v>0</v>
      </c>
      <c r="AN362" s="92">
        <f t="shared" ca="1" si="158"/>
        <v>0</v>
      </c>
      <c r="AO362" s="92">
        <f>(1-EXACT(G362,M362))*IFERROR(IF('Project Summary'!$C$11="NH",VLOOKUP(M362,Lighting_All,6,0),VLOOKUP(M362,Lighting_All,4,0)),0)*(Q362&gt;0)*(1-EXACT(M362,Lookups!$A$62))*(1-EXACT(M362,Lookups!$A$63))</f>
        <v>0</v>
      </c>
      <c r="AP362" s="92">
        <f t="shared" si="144"/>
        <v>0</v>
      </c>
      <c r="AQ362" s="92" t="str">
        <f t="shared" ca="1" si="159"/>
        <v/>
      </c>
      <c r="AR362" s="92" t="str">
        <f ca="1">_xlfn.IFNA(VLOOKUP(AQ362,Recycling!$S$10:$T$35,2,0),"")</f>
        <v/>
      </c>
      <c r="AS362" s="266">
        <f t="shared" si="160"/>
        <v>0</v>
      </c>
      <c r="AT362" s="92">
        <f t="shared" si="161"/>
        <v>0</v>
      </c>
      <c r="AU362" s="92">
        <f>EXACT(G362,"None")*OR(EXACT(M362,Lookups!$A$62),EXACT(M362,Lookups!$A$63))</f>
        <v>0</v>
      </c>
      <c r="AV362" s="267">
        <f t="shared" si="162"/>
        <v>0</v>
      </c>
      <c r="AW362" s="267">
        <f>IFERROR(VLOOKUP(AH362,Lookups!A:B,2,0),0)</f>
        <v>0</v>
      </c>
      <c r="AX362" s="267">
        <f t="shared" si="163"/>
        <v>0</v>
      </c>
      <c r="AY362" s="92">
        <f t="shared" ca="1" si="164"/>
        <v>0</v>
      </c>
      <c r="AZ362" s="92">
        <f t="shared" si="145"/>
        <v>0</v>
      </c>
      <c r="BA362" s="92">
        <f t="shared" si="165"/>
        <v>0.504</v>
      </c>
      <c r="BB362" s="92">
        <f t="shared" si="166"/>
        <v>0.38900000000000001</v>
      </c>
      <c r="BC362" s="92">
        <v>0.13800000000000001</v>
      </c>
      <c r="BD362" s="92">
        <v>0.13400000000000001</v>
      </c>
      <c r="BE362" s="92">
        <f t="shared" si="146"/>
        <v>0</v>
      </c>
      <c r="BF362" s="92">
        <f t="shared" si="167"/>
        <v>0</v>
      </c>
    </row>
    <row r="363" spans="1:58" x14ac:dyDescent="0.35">
      <c r="A363" s="26"/>
      <c r="B363" s="76"/>
      <c r="C363" s="59"/>
      <c r="D363" s="475"/>
      <c r="E363" s="476"/>
      <c r="F363" s="237" t="str">
        <f ca="1">IFERROR(OFFSET(INDEX(INDIRECT(VLOOKUP($C363,Lighting_Type_Exist_lu,2,0)),MATCH(Lighting!$D363,INDIRECT(VLOOKUP($C363,Lighting_Type_Exist_lu,2,0)),0),1),0,2),"")</f>
        <v/>
      </c>
      <c r="G363" s="61" t="s">
        <v>84</v>
      </c>
      <c r="H363" s="74"/>
      <c r="I363" s="238" t="str">
        <f>IF(J363="","",VLOOKUP(J363,SKU!E:M,9,0))</f>
        <v/>
      </c>
      <c r="J363" s="64"/>
      <c r="K363" s="260" t="str">
        <f>IF(J363="","",VLOOKUP(J363,SKU!E:M,2,0))</f>
        <v/>
      </c>
      <c r="L363" s="239" t="str">
        <f>IF(J363="","",VLOOKUP(J363,SKU!E:M,6,0))</f>
        <v/>
      </c>
      <c r="M363" s="135" t="s">
        <v>84</v>
      </c>
      <c r="N363" s="28">
        <f t="shared" si="141"/>
        <v>0</v>
      </c>
      <c r="O363" s="20">
        <f t="shared" si="142"/>
        <v>0</v>
      </c>
      <c r="P363" s="71">
        <f t="shared" ca="1" si="147"/>
        <v>0</v>
      </c>
      <c r="Q363" s="71">
        <f>IFERROR((($H363*$L363*$N363)-($H363*$L363*$O363))/1000,0)*(1-EXACT(M363,Lookups!$A$62))*(1-EXACT(M363,Lookups!$A$63))</f>
        <v>0</v>
      </c>
      <c r="R363" s="71">
        <f t="shared" ca="1" si="148"/>
        <v>0</v>
      </c>
      <c r="S363" s="71">
        <f t="shared" ca="1" si="149"/>
        <v>0</v>
      </c>
      <c r="T363" s="71">
        <f t="shared" si="150"/>
        <v>0</v>
      </c>
      <c r="U363" s="356">
        <f t="shared" ca="1" si="151"/>
        <v>0</v>
      </c>
      <c r="V363" s="356">
        <f t="shared" ca="1" si="152"/>
        <v>0</v>
      </c>
      <c r="W363" s="356">
        <f t="shared" si="153"/>
        <v>0</v>
      </c>
      <c r="X363" s="356">
        <f t="shared" si="154"/>
        <v>0</v>
      </c>
      <c r="Y363" s="72">
        <f>IF(AV363&gt;0,"NEEDED",IFERROR(IF('Project Summary'!$C$11="NH",(VLOOKUP(AH363,Lighting_All,6,0)+AO363),(VLOOKUP(AH363,Lighting_All,4,0)+AO363)),0)*H363)</f>
        <v>0</v>
      </c>
      <c r="Z363" s="261" t="str">
        <f t="shared" ca="1" si="155"/>
        <v/>
      </c>
      <c r="AA363" s="73">
        <f t="shared" ca="1" si="140"/>
        <v>0</v>
      </c>
      <c r="AC363" s="28" t="str">
        <f ca="1">IFERROR(OFFSET(INDEX(INDIRECT(VLOOKUP($C363,Lighting_Type_Exist_lu,2,0)),MATCH(Lighting!$D363,INDIRECT(VLOOKUP($C363,Lighting_Type_Exist_lu,2,0)),0),1),0,1),"")</f>
        <v/>
      </c>
      <c r="AD363" s="7" t="str">
        <f ca="1">IFERROR(OFFSET(INDEX(INDIRECT(VLOOKUP($C363,Lighting_Type_Exist_lu,2,0)),MATCH(Lighting!$D363,INDIRECT(VLOOKUP($C363,Lighting_Type_Exist_lu,2,0)),0),1),0,3),"")</f>
        <v/>
      </c>
      <c r="AE363" s="40" t="str">
        <f ca="1">IFERROR(OFFSET(INDEX(INDIRECT(VLOOKUP($C363,Lighting_Type_Exist_lu,2,0)),MATCH(Lighting!$D363,INDIRECT(VLOOKUP($C363,Lighting_Type_Exist_lu,2,0)),0),1),0,4),"")</f>
        <v/>
      </c>
      <c r="AF363" s="262">
        <f t="shared" ca="1" si="156"/>
        <v>0</v>
      </c>
      <c r="AH363" s="263" t="str">
        <f>IF(J363="","",VLOOKUP(J363,SKU!E:M,3,0))</f>
        <v/>
      </c>
      <c r="AI363" s="263">
        <f>_xlfn.IFNA(IF('Project Summary'!$C$11="NH",VLOOKUP(AH363,Lighting_All,5,0),VLOOKUP(AH363,Lighting_All,3,0)),"")</f>
        <v>0</v>
      </c>
      <c r="AJ363" s="264" t="str">
        <f t="shared" si="143"/>
        <v>NA</v>
      </c>
      <c r="AK363" s="265">
        <f>IFERROR(VLOOKUP(J363,SKU!E:L,7,),0)</f>
        <v>0</v>
      </c>
      <c r="AL363" s="92" t="str">
        <f>IFERROR(IF(J363="","",(VLOOKUP(AH363,Lookups!A:G,7,0)*H363)),"")</f>
        <v/>
      </c>
      <c r="AM363" s="92">
        <f t="shared" ca="1" si="157"/>
        <v>0</v>
      </c>
      <c r="AN363" s="92">
        <f t="shared" ca="1" si="158"/>
        <v>0</v>
      </c>
      <c r="AO363" s="92">
        <f>(1-EXACT(G363,M363))*IFERROR(IF('Project Summary'!$C$11="NH",VLOOKUP(M363,Lighting_All,6,0),VLOOKUP(M363,Lighting_All,4,0)),0)*(Q363&gt;0)*(1-EXACT(M363,Lookups!$A$62))*(1-EXACT(M363,Lookups!$A$63))</f>
        <v>0</v>
      </c>
      <c r="AP363" s="92">
        <f t="shared" si="144"/>
        <v>0</v>
      </c>
      <c r="AQ363" s="92" t="str">
        <f t="shared" ca="1" si="159"/>
        <v/>
      </c>
      <c r="AR363" s="92" t="str">
        <f ca="1">_xlfn.IFNA(VLOOKUP(AQ363,Recycling!$S$10:$T$35,2,0),"")</f>
        <v/>
      </c>
      <c r="AS363" s="266">
        <f t="shared" si="160"/>
        <v>0</v>
      </c>
      <c r="AT363" s="92">
        <f t="shared" si="161"/>
        <v>0</v>
      </c>
      <c r="AU363" s="92">
        <f>EXACT(G363,"None")*OR(EXACT(M363,Lookups!$A$62),EXACT(M363,Lookups!$A$63))</f>
        <v>0</v>
      </c>
      <c r="AV363" s="267">
        <f t="shared" si="162"/>
        <v>0</v>
      </c>
      <c r="AW363" s="267">
        <f>IFERROR(VLOOKUP(AH363,Lookups!A:B,2,0),0)</f>
        <v>0</v>
      </c>
      <c r="AX363" s="267">
        <f t="shared" si="163"/>
        <v>0</v>
      </c>
      <c r="AY363" s="92">
        <f t="shared" ca="1" si="164"/>
        <v>0</v>
      </c>
      <c r="AZ363" s="92">
        <f t="shared" si="145"/>
        <v>0</v>
      </c>
      <c r="BA363" s="92">
        <f t="shared" si="165"/>
        <v>0.504</v>
      </c>
      <c r="BB363" s="92">
        <f t="shared" si="166"/>
        <v>0.38900000000000001</v>
      </c>
      <c r="BC363" s="92">
        <v>0.13800000000000001</v>
      </c>
      <c r="BD363" s="92">
        <v>0.13400000000000001</v>
      </c>
      <c r="BE363" s="92">
        <f t="shared" si="146"/>
        <v>0</v>
      </c>
      <c r="BF363" s="92">
        <f t="shared" si="167"/>
        <v>0</v>
      </c>
    </row>
    <row r="364" spans="1:58" x14ac:dyDescent="0.35">
      <c r="A364" s="26"/>
      <c r="B364" s="76"/>
      <c r="C364" s="59"/>
      <c r="D364" s="475"/>
      <c r="E364" s="476"/>
      <c r="F364" s="237" t="str">
        <f ca="1">IFERROR(OFFSET(INDEX(INDIRECT(VLOOKUP($C364,Lighting_Type_Exist_lu,2,0)),MATCH(Lighting!$D364,INDIRECT(VLOOKUP($C364,Lighting_Type_Exist_lu,2,0)),0),1),0,2),"")</f>
        <v/>
      </c>
      <c r="G364" s="61" t="s">
        <v>84</v>
      </c>
      <c r="H364" s="74"/>
      <c r="I364" s="238" t="str">
        <f>IF(J364="","",VLOOKUP(J364,SKU!E:M,9,0))</f>
        <v/>
      </c>
      <c r="J364" s="64"/>
      <c r="K364" s="260" t="str">
        <f>IF(J364="","",VLOOKUP(J364,SKU!E:M,2,0))</f>
        <v/>
      </c>
      <c r="L364" s="239" t="str">
        <f>IF(J364="","",VLOOKUP(J364,SKU!E:M,6,0))</f>
        <v/>
      </c>
      <c r="M364" s="135" t="s">
        <v>84</v>
      </c>
      <c r="N364" s="28">
        <f t="shared" si="141"/>
        <v>0</v>
      </c>
      <c r="O364" s="20">
        <f t="shared" si="142"/>
        <v>0</v>
      </c>
      <c r="P364" s="71">
        <f t="shared" ca="1" si="147"/>
        <v>0</v>
      </c>
      <c r="Q364" s="71">
        <f>IFERROR((($H364*$L364*$N364)-($H364*$L364*$O364))/1000,0)*(1-EXACT(M364,Lookups!$A$62))*(1-EXACT(M364,Lookups!$A$63))</f>
        <v>0</v>
      </c>
      <c r="R364" s="71">
        <f t="shared" ca="1" si="148"/>
        <v>0</v>
      </c>
      <c r="S364" s="71">
        <f t="shared" ca="1" si="149"/>
        <v>0</v>
      </c>
      <c r="T364" s="71">
        <f t="shared" si="150"/>
        <v>0</v>
      </c>
      <c r="U364" s="356">
        <f t="shared" ca="1" si="151"/>
        <v>0</v>
      </c>
      <c r="V364" s="356">
        <f t="shared" ca="1" si="152"/>
        <v>0</v>
      </c>
      <c r="W364" s="356">
        <f t="shared" si="153"/>
        <v>0</v>
      </c>
      <c r="X364" s="356">
        <f t="shared" si="154"/>
        <v>0</v>
      </c>
      <c r="Y364" s="72">
        <f>IF(AV364&gt;0,"NEEDED",IFERROR(IF('Project Summary'!$C$11="NH",(VLOOKUP(AH364,Lighting_All,6,0)+AO364),(VLOOKUP(AH364,Lighting_All,4,0)+AO364)),0)*H364)</f>
        <v>0</v>
      </c>
      <c r="Z364" s="261" t="str">
        <f t="shared" ca="1" si="155"/>
        <v/>
      </c>
      <c r="AA364" s="73">
        <f t="shared" ca="1" si="140"/>
        <v>0</v>
      </c>
      <c r="AC364" s="28" t="str">
        <f ca="1">IFERROR(OFFSET(INDEX(INDIRECT(VLOOKUP($C364,Lighting_Type_Exist_lu,2,0)),MATCH(Lighting!$D364,INDIRECT(VLOOKUP($C364,Lighting_Type_Exist_lu,2,0)),0),1),0,1),"")</f>
        <v/>
      </c>
      <c r="AD364" s="7" t="str">
        <f ca="1">IFERROR(OFFSET(INDEX(INDIRECT(VLOOKUP($C364,Lighting_Type_Exist_lu,2,0)),MATCH(Lighting!$D364,INDIRECT(VLOOKUP($C364,Lighting_Type_Exist_lu,2,0)),0),1),0,3),"")</f>
        <v/>
      </c>
      <c r="AE364" s="40" t="str">
        <f ca="1">IFERROR(OFFSET(INDEX(INDIRECT(VLOOKUP($C364,Lighting_Type_Exist_lu,2,0)),MATCH(Lighting!$D364,INDIRECT(VLOOKUP($C364,Lighting_Type_Exist_lu,2,0)),0),1),0,4),"")</f>
        <v/>
      </c>
      <c r="AF364" s="262">
        <f t="shared" ca="1" si="156"/>
        <v>0</v>
      </c>
      <c r="AH364" s="263" t="str">
        <f>IF(J364="","",VLOOKUP(J364,SKU!E:M,3,0))</f>
        <v/>
      </c>
      <c r="AI364" s="263">
        <f>_xlfn.IFNA(IF('Project Summary'!$C$11="NH",VLOOKUP(AH364,Lighting_All,5,0),VLOOKUP(AH364,Lighting_All,3,0)),"")</f>
        <v>0</v>
      </c>
      <c r="AJ364" s="264" t="str">
        <f t="shared" si="143"/>
        <v>NA</v>
      </c>
      <c r="AK364" s="265">
        <f>IFERROR(VLOOKUP(J364,SKU!E:L,7,),0)</f>
        <v>0</v>
      </c>
      <c r="AL364" s="92" t="str">
        <f>IFERROR(IF(J364="","",(VLOOKUP(AH364,Lookups!A:G,7,0)*H364)),"")</f>
        <v/>
      </c>
      <c r="AM364" s="92">
        <f t="shared" ca="1" si="157"/>
        <v>0</v>
      </c>
      <c r="AN364" s="92">
        <f t="shared" ca="1" si="158"/>
        <v>0</v>
      </c>
      <c r="AO364" s="92">
        <f>(1-EXACT(G364,M364))*IFERROR(IF('Project Summary'!$C$11="NH",VLOOKUP(M364,Lighting_All,6,0),VLOOKUP(M364,Lighting_All,4,0)),0)*(Q364&gt;0)*(1-EXACT(M364,Lookups!$A$62))*(1-EXACT(M364,Lookups!$A$63))</f>
        <v>0</v>
      </c>
      <c r="AP364" s="92">
        <f t="shared" si="144"/>
        <v>0</v>
      </c>
      <c r="AQ364" s="92" t="str">
        <f t="shared" ca="1" si="159"/>
        <v/>
      </c>
      <c r="AR364" s="92" t="str">
        <f ca="1">_xlfn.IFNA(VLOOKUP(AQ364,Recycling!$S$10:$T$35,2,0),"")</f>
        <v/>
      </c>
      <c r="AS364" s="266">
        <f t="shared" si="160"/>
        <v>0</v>
      </c>
      <c r="AT364" s="92">
        <f t="shared" si="161"/>
        <v>0</v>
      </c>
      <c r="AU364" s="92">
        <f>EXACT(G364,"None")*OR(EXACT(M364,Lookups!$A$62),EXACT(M364,Lookups!$A$63))</f>
        <v>0</v>
      </c>
      <c r="AV364" s="267">
        <f t="shared" si="162"/>
        <v>0</v>
      </c>
      <c r="AW364" s="267">
        <f>IFERROR(VLOOKUP(AH364,Lookups!A:B,2,0),0)</f>
        <v>0</v>
      </c>
      <c r="AX364" s="267">
        <f t="shared" si="163"/>
        <v>0</v>
      </c>
      <c r="AY364" s="92">
        <f t="shared" ca="1" si="164"/>
        <v>0</v>
      </c>
      <c r="AZ364" s="92">
        <f t="shared" si="145"/>
        <v>0</v>
      </c>
      <c r="BA364" s="92">
        <f t="shared" si="165"/>
        <v>0.504</v>
      </c>
      <c r="BB364" s="92">
        <f t="shared" si="166"/>
        <v>0.38900000000000001</v>
      </c>
      <c r="BC364" s="92">
        <v>0.13800000000000001</v>
      </c>
      <c r="BD364" s="92">
        <v>0.13400000000000001</v>
      </c>
      <c r="BE364" s="92">
        <f t="shared" si="146"/>
        <v>0</v>
      </c>
      <c r="BF364" s="92">
        <f t="shared" si="167"/>
        <v>0</v>
      </c>
    </row>
    <row r="365" spans="1:58" x14ac:dyDescent="0.35">
      <c r="A365" s="26"/>
      <c r="B365" s="76"/>
      <c r="C365" s="59"/>
      <c r="D365" s="475"/>
      <c r="E365" s="476"/>
      <c r="F365" s="237" t="str">
        <f ca="1">IFERROR(OFFSET(INDEX(INDIRECT(VLOOKUP($C365,Lighting_Type_Exist_lu,2,0)),MATCH(Lighting!$D365,INDIRECT(VLOOKUP($C365,Lighting_Type_Exist_lu,2,0)),0),1),0,2),"")</f>
        <v/>
      </c>
      <c r="G365" s="61" t="s">
        <v>84</v>
      </c>
      <c r="H365" s="74"/>
      <c r="I365" s="238" t="str">
        <f>IF(J365="","",VLOOKUP(J365,SKU!E:M,9,0))</f>
        <v/>
      </c>
      <c r="J365" s="64"/>
      <c r="K365" s="260" t="str">
        <f>IF(J365="","",VLOOKUP(J365,SKU!E:M,2,0))</f>
        <v/>
      </c>
      <c r="L365" s="239" t="str">
        <f>IF(J365="","",VLOOKUP(J365,SKU!E:M,6,0))</f>
        <v/>
      </c>
      <c r="M365" s="135" t="s">
        <v>84</v>
      </c>
      <c r="N365" s="28">
        <f t="shared" si="141"/>
        <v>0</v>
      </c>
      <c r="O365" s="20">
        <f t="shared" si="142"/>
        <v>0</v>
      </c>
      <c r="P365" s="71">
        <f t="shared" ca="1" si="147"/>
        <v>0</v>
      </c>
      <c r="Q365" s="71">
        <f>IFERROR((($H365*$L365*$N365)-($H365*$L365*$O365))/1000,0)*(1-EXACT(M365,Lookups!$A$62))*(1-EXACT(M365,Lookups!$A$63))</f>
        <v>0</v>
      </c>
      <c r="R365" s="71">
        <f t="shared" ca="1" si="148"/>
        <v>0</v>
      </c>
      <c r="S365" s="71">
        <f t="shared" ca="1" si="149"/>
        <v>0</v>
      </c>
      <c r="T365" s="71">
        <f t="shared" si="150"/>
        <v>0</v>
      </c>
      <c r="U365" s="356">
        <f t="shared" ca="1" si="151"/>
        <v>0</v>
      </c>
      <c r="V365" s="356">
        <f t="shared" ca="1" si="152"/>
        <v>0</v>
      </c>
      <c r="W365" s="356">
        <f t="shared" si="153"/>
        <v>0</v>
      </c>
      <c r="X365" s="356">
        <f t="shared" si="154"/>
        <v>0</v>
      </c>
      <c r="Y365" s="72">
        <f>IF(AV365&gt;0,"NEEDED",IFERROR(IF('Project Summary'!$C$11="NH",(VLOOKUP(AH365,Lighting_All,6,0)+AO365),(VLOOKUP(AH365,Lighting_All,4,0)+AO365)),0)*H365)</f>
        <v>0</v>
      </c>
      <c r="Z365" s="261" t="str">
        <f t="shared" ca="1" si="155"/>
        <v/>
      </c>
      <c r="AA365" s="73">
        <f t="shared" ca="1" si="140"/>
        <v>0</v>
      </c>
      <c r="AC365" s="28" t="str">
        <f ca="1">IFERROR(OFFSET(INDEX(INDIRECT(VLOOKUP($C365,Lighting_Type_Exist_lu,2,0)),MATCH(Lighting!$D365,INDIRECT(VLOOKUP($C365,Lighting_Type_Exist_lu,2,0)),0),1),0,1),"")</f>
        <v/>
      </c>
      <c r="AD365" s="7" t="str">
        <f ca="1">IFERROR(OFFSET(INDEX(INDIRECT(VLOOKUP($C365,Lighting_Type_Exist_lu,2,0)),MATCH(Lighting!$D365,INDIRECT(VLOOKUP($C365,Lighting_Type_Exist_lu,2,0)),0),1),0,3),"")</f>
        <v/>
      </c>
      <c r="AE365" s="40" t="str">
        <f ca="1">IFERROR(OFFSET(INDEX(INDIRECT(VLOOKUP($C365,Lighting_Type_Exist_lu,2,0)),MATCH(Lighting!$D365,INDIRECT(VLOOKUP($C365,Lighting_Type_Exist_lu,2,0)),0),1),0,4),"")</f>
        <v/>
      </c>
      <c r="AF365" s="262">
        <f t="shared" ca="1" si="156"/>
        <v>0</v>
      </c>
      <c r="AH365" s="263" t="str">
        <f>IF(J365="","",VLOOKUP(J365,SKU!E:M,3,0))</f>
        <v/>
      </c>
      <c r="AI365" s="263">
        <f>_xlfn.IFNA(IF('Project Summary'!$C$11="NH",VLOOKUP(AH365,Lighting_All,5,0),VLOOKUP(AH365,Lighting_All,3,0)),"")</f>
        <v>0</v>
      </c>
      <c r="AJ365" s="264" t="str">
        <f t="shared" si="143"/>
        <v>NA</v>
      </c>
      <c r="AK365" s="265">
        <f>IFERROR(VLOOKUP(J365,SKU!E:L,7,),0)</f>
        <v>0</v>
      </c>
      <c r="AL365" s="92" t="str">
        <f>IFERROR(IF(J365="","",(VLOOKUP(AH365,Lookups!A:G,7,0)*H365)),"")</f>
        <v/>
      </c>
      <c r="AM365" s="92">
        <f t="shared" ca="1" si="157"/>
        <v>0</v>
      </c>
      <c r="AN365" s="92">
        <f t="shared" ca="1" si="158"/>
        <v>0</v>
      </c>
      <c r="AO365" s="92">
        <f>(1-EXACT(G365,M365))*IFERROR(IF('Project Summary'!$C$11="NH",VLOOKUP(M365,Lighting_All,6,0),VLOOKUP(M365,Lighting_All,4,0)),0)*(Q365&gt;0)*(1-EXACT(M365,Lookups!$A$62))*(1-EXACT(M365,Lookups!$A$63))</f>
        <v>0</v>
      </c>
      <c r="AP365" s="92">
        <f t="shared" si="144"/>
        <v>0</v>
      </c>
      <c r="AQ365" s="92" t="str">
        <f t="shared" ca="1" si="159"/>
        <v/>
      </c>
      <c r="AR365" s="92" t="str">
        <f ca="1">_xlfn.IFNA(VLOOKUP(AQ365,Recycling!$S$10:$T$35,2,0),"")</f>
        <v/>
      </c>
      <c r="AS365" s="266">
        <f t="shared" si="160"/>
        <v>0</v>
      </c>
      <c r="AT365" s="92">
        <f t="shared" si="161"/>
        <v>0</v>
      </c>
      <c r="AU365" s="92">
        <f>EXACT(G365,"None")*OR(EXACT(M365,Lookups!$A$62),EXACT(M365,Lookups!$A$63))</f>
        <v>0</v>
      </c>
      <c r="AV365" s="267">
        <f t="shared" si="162"/>
        <v>0</v>
      </c>
      <c r="AW365" s="267">
        <f>IFERROR(VLOOKUP(AH365,Lookups!A:B,2,0),0)</f>
        <v>0</v>
      </c>
      <c r="AX365" s="267">
        <f t="shared" si="163"/>
        <v>0</v>
      </c>
      <c r="AY365" s="92">
        <f t="shared" ca="1" si="164"/>
        <v>0</v>
      </c>
      <c r="AZ365" s="92">
        <f t="shared" si="145"/>
        <v>0</v>
      </c>
      <c r="BA365" s="92">
        <f t="shared" si="165"/>
        <v>0.504</v>
      </c>
      <c r="BB365" s="92">
        <f t="shared" si="166"/>
        <v>0.38900000000000001</v>
      </c>
      <c r="BC365" s="92">
        <v>0.13800000000000001</v>
      </c>
      <c r="BD365" s="92">
        <v>0.13400000000000001</v>
      </c>
      <c r="BE365" s="92">
        <f t="shared" si="146"/>
        <v>0</v>
      </c>
      <c r="BF365" s="92">
        <f t="shared" si="167"/>
        <v>0</v>
      </c>
    </row>
    <row r="366" spans="1:58" x14ac:dyDescent="0.35">
      <c r="A366" s="26"/>
      <c r="B366" s="76"/>
      <c r="C366" s="59"/>
      <c r="D366" s="475"/>
      <c r="E366" s="476"/>
      <c r="F366" s="237" t="str">
        <f ca="1">IFERROR(OFFSET(INDEX(INDIRECT(VLOOKUP($C366,Lighting_Type_Exist_lu,2,0)),MATCH(Lighting!$D366,INDIRECT(VLOOKUP($C366,Lighting_Type_Exist_lu,2,0)),0),1),0,2),"")</f>
        <v/>
      </c>
      <c r="G366" s="61" t="s">
        <v>84</v>
      </c>
      <c r="H366" s="74"/>
      <c r="I366" s="238" t="str">
        <f>IF(J366="","",VLOOKUP(J366,SKU!E:M,9,0))</f>
        <v/>
      </c>
      <c r="J366" s="64"/>
      <c r="K366" s="260" t="str">
        <f>IF(J366="","",VLOOKUP(J366,SKU!E:M,2,0))</f>
        <v/>
      </c>
      <c r="L366" s="239" t="str">
        <f>IF(J366="","",VLOOKUP(J366,SKU!E:M,6,0))</f>
        <v/>
      </c>
      <c r="M366" s="135" t="s">
        <v>84</v>
      </c>
      <c r="N366" s="28">
        <f t="shared" si="141"/>
        <v>0</v>
      </c>
      <c r="O366" s="20">
        <f t="shared" si="142"/>
        <v>0</v>
      </c>
      <c r="P366" s="71">
        <f t="shared" ca="1" si="147"/>
        <v>0</v>
      </c>
      <c r="Q366" s="71">
        <f>IFERROR((($H366*$L366*$N366)-($H366*$L366*$O366))/1000,0)*(1-EXACT(M366,Lookups!$A$62))*(1-EXACT(M366,Lookups!$A$63))</f>
        <v>0</v>
      </c>
      <c r="R366" s="71">
        <f t="shared" ca="1" si="148"/>
        <v>0</v>
      </c>
      <c r="S366" s="71">
        <f t="shared" ca="1" si="149"/>
        <v>0</v>
      </c>
      <c r="T366" s="71">
        <f t="shared" si="150"/>
        <v>0</v>
      </c>
      <c r="U366" s="356">
        <f t="shared" ca="1" si="151"/>
        <v>0</v>
      </c>
      <c r="V366" s="356">
        <f t="shared" ca="1" si="152"/>
        <v>0</v>
      </c>
      <c r="W366" s="356">
        <f t="shared" si="153"/>
        <v>0</v>
      </c>
      <c r="X366" s="356">
        <f t="shared" si="154"/>
        <v>0</v>
      </c>
      <c r="Y366" s="72">
        <f>IF(AV366&gt;0,"NEEDED",IFERROR(IF('Project Summary'!$C$11="NH",(VLOOKUP(AH366,Lighting_All,6,0)+AO366),(VLOOKUP(AH366,Lighting_All,4,0)+AO366)),0)*H366)</f>
        <v>0</v>
      </c>
      <c r="Z366" s="261" t="str">
        <f t="shared" ca="1" si="155"/>
        <v/>
      </c>
      <c r="AA366" s="73">
        <f t="shared" ca="1" si="140"/>
        <v>0</v>
      </c>
      <c r="AC366" s="28" t="str">
        <f ca="1">IFERROR(OFFSET(INDEX(INDIRECT(VLOOKUP($C366,Lighting_Type_Exist_lu,2,0)),MATCH(Lighting!$D366,INDIRECT(VLOOKUP($C366,Lighting_Type_Exist_lu,2,0)),0),1),0,1),"")</f>
        <v/>
      </c>
      <c r="AD366" s="7" t="str">
        <f ca="1">IFERROR(OFFSET(INDEX(INDIRECT(VLOOKUP($C366,Lighting_Type_Exist_lu,2,0)),MATCH(Lighting!$D366,INDIRECT(VLOOKUP($C366,Lighting_Type_Exist_lu,2,0)),0),1),0,3),"")</f>
        <v/>
      </c>
      <c r="AE366" s="40" t="str">
        <f ca="1">IFERROR(OFFSET(INDEX(INDIRECT(VLOOKUP($C366,Lighting_Type_Exist_lu,2,0)),MATCH(Lighting!$D366,INDIRECT(VLOOKUP($C366,Lighting_Type_Exist_lu,2,0)),0),1),0,4),"")</f>
        <v/>
      </c>
      <c r="AF366" s="262">
        <f t="shared" ca="1" si="156"/>
        <v>0</v>
      </c>
      <c r="AH366" s="263" t="str">
        <f>IF(J366="","",VLOOKUP(J366,SKU!E:M,3,0))</f>
        <v/>
      </c>
      <c r="AI366" s="263">
        <f>_xlfn.IFNA(IF('Project Summary'!$C$11="NH",VLOOKUP(AH366,Lighting_All,5,0),VLOOKUP(AH366,Lighting_All,3,0)),"")</f>
        <v>0</v>
      </c>
      <c r="AJ366" s="264" t="str">
        <f t="shared" si="143"/>
        <v>NA</v>
      </c>
      <c r="AK366" s="265">
        <f>IFERROR(VLOOKUP(J366,SKU!E:L,7,),0)</f>
        <v>0</v>
      </c>
      <c r="AL366" s="92" t="str">
        <f>IFERROR(IF(J366="","",(VLOOKUP(AH366,Lookups!A:G,7,0)*H366)),"")</f>
        <v/>
      </c>
      <c r="AM366" s="92">
        <f t="shared" ca="1" si="157"/>
        <v>0</v>
      </c>
      <c r="AN366" s="92">
        <f t="shared" ca="1" si="158"/>
        <v>0</v>
      </c>
      <c r="AO366" s="92">
        <f>(1-EXACT(G366,M366))*IFERROR(IF('Project Summary'!$C$11="NH",VLOOKUP(M366,Lighting_All,6,0),VLOOKUP(M366,Lighting_All,4,0)),0)*(Q366&gt;0)*(1-EXACT(M366,Lookups!$A$62))*(1-EXACT(M366,Lookups!$A$63))</f>
        <v>0</v>
      </c>
      <c r="AP366" s="92">
        <f t="shared" si="144"/>
        <v>0</v>
      </c>
      <c r="AQ366" s="92" t="str">
        <f t="shared" ca="1" si="159"/>
        <v/>
      </c>
      <c r="AR366" s="92" t="str">
        <f ca="1">_xlfn.IFNA(VLOOKUP(AQ366,Recycling!$S$10:$T$35,2,0),"")</f>
        <v/>
      </c>
      <c r="AS366" s="266">
        <f t="shared" si="160"/>
        <v>0</v>
      </c>
      <c r="AT366" s="92">
        <f t="shared" si="161"/>
        <v>0</v>
      </c>
      <c r="AU366" s="92">
        <f>EXACT(G366,"None")*OR(EXACT(M366,Lookups!$A$62),EXACT(M366,Lookups!$A$63))</f>
        <v>0</v>
      </c>
      <c r="AV366" s="267">
        <f t="shared" si="162"/>
        <v>0</v>
      </c>
      <c r="AW366" s="267">
        <f>IFERROR(VLOOKUP(AH366,Lookups!A:B,2,0),0)</f>
        <v>0</v>
      </c>
      <c r="AX366" s="267">
        <f t="shared" si="163"/>
        <v>0</v>
      </c>
      <c r="AY366" s="92">
        <f t="shared" ca="1" si="164"/>
        <v>0</v>
      </c>
      <c r="AZ366" s="92">
        <f t="shared" si="145"/>
        <v>0</v>
      </c>
      <c r="BA366" s="92">
        <f t="shared" si="165"/>
        <v>0.504</v>
      </c>
      <c r="BB366" s="92">
        <f t="shared" si="166"/>
        <v>0.38900000000000001</v>
      </c>
      <c r="BC366" s="92">
        <v>0.13800000000000001</v>
      </c>
      <c r="BD366" s="92">
        <v>0.13400000000000001</v>
      </c>
      <c r="BE366" s="92">
        <f t="shared" si="146"/>
        <v>0</v>
      </c>
      <c r="BF366" s="92">
        <f t="shared" si="167"/>
        <v>0</v>
      </c>
    </row>
    <row r="367" spans="1:58" x14ac:dyDescent="0.35">
      <c r="A367" s="26"/>
      <c r="B367" s="76"/>
      <c r="C367" s="59"/>
      <c r="D367" s="475"/>
      <c r="E367" s="476"/>
      <c r="F367" s="237" t="str">
        <f ca="1">IFERROR(OFFSET(INDEX(INDIRECT(VLOOKUP($C367,Lighting_Type_Exist_lu,2,0)),MATCH(Lighting!$D367,INDIRECT(VLOOKUP($C367,Lighting_Type_Exist_lu,2,0)),0),1),0,2),"")</f>
        <v/>
      </c>
      <c r="G367" s="61" t="s">
        <v>84</v>
      </c>
      <c r="H367" s="74"/>
      <c r="I367" s="238" t="str">
        <f>IF(J367="","",VLOOKUP(J367,SKU!E:M,9,0))</f>
        <v/>
      </c>
      <c r="J367" s="64"/>
      <c r="K367" s="260" t="str">
        <f>IF(J367="","",VLOOKUP(J367,SKU!E:M,2,0))</f>
        <v/>
      </c>
      <c r="L367" s="239" t="str">
        <f>IF(J367="","",VLOOKUP(J367,SKU!E:M,6,0))</f>
        <v/>
      </c>
      <c r="M367" s="135" t="s">
        <v>84</v>
      </c>
      <c r="N367" s="28">
        <f t="shared" si="141"/>
        <v>0</v>
      </c>
      <c r="O367" s="20">
        <f t="shared" si="142"/>
        <v>0</v>
      </c>
      <c r="P367" s="71">
        <f t="shared" ca="1" si="147"/>
        <v>0</v>
      </c>
      <c r="Q367" s="71">
        <f>IFERROR((($H367*$L367*$N367)-($H367*$L367*$O367))/1000,0)*(1-EXACT(M367,Lookups!$A$62))*(1-EXACT(M367,Lookups!$A$63))</f>
        <v>0</v>
      </c>
      <c r="R367" s="71">
        <f t="shared" ca="1" si="148"/>
        <v>0</v>
      </c>
      <c r="S367" s="71">
        <f t="shared" ca="1" si="149"/>
        <v>0</v>
      </c>
      <c r="T367" s="71">
        <f t="shared" si="150"/>
        <v>0</v>
      </c>
      <c r="U367" s="356">
        <f t="shared" ca="1" si="151"/>
        <v>0</v>
      </c>
      <c r="V367" s="356">
        <f t="shared" ca="1" si="152"/>
        <v>0</v>
      </c>
      <c r="W367" s="356">
        <f t="shared" si="153"/>
        <v>0</v>
      </c>
      <c r="X367" s="356">
        <f t="shared" si="154"/>
        <v>0</v>
      </c>
      <c r="Y367" s="72">
        <f>IF(AV367&gt;0,"NEEDED",IFERROR(IF('Project Summary'!$C$11="NH",(VLOOKUP(AH367,Lighting_All,6,0)+AO367),(VLOOKUP(AH367,Lighting_All,4,0)+AO367)),0)*H367)</f>
        <v>0</v>
      </c>
      <c r="Z367" s="261" t="str">
        <f t="shared" ca="1" si="155"/>
        <v/>
      </c>
      <c r="AA367" s="73">
        <f t="shared" ca="1" si="140"/>
        <v>0</v>
      </c>
      <c r="AC367" s="28" t="str">
        <f ca="1">IFERROR(OFFSET(INDEX(INDIRECT(VLOOKUP($C367,Lighting_Type_Exist_lu,2,0)),MATCH(Lighting!$D367,INDIRECT(VLOOKUP($C367,Lighting_Type_Exist_lu,2,0)),0),1),0,1),"")</f>
        <v/>
      </c>
      <c r="AD367" s="7" t="str">
        <f ca="1">IFERROR(OFFSET(INDEX(INDIRECT(VLOOKUP($C367,Lighting_Type_Exist_lu,2,0)),MATCH(Lighting!$D367,INDIRECT(VLOOKUP($C367,Lighting_Type_Exist_lu,2,0)),0),1),0,3),"")</f>
        <v/>
      </c>
      <c r="AE367" s="40" t="str">
        <f ca="1">IFERROR(OFFSET(INDEX(INDIRECT(VLOOKUP($C367,Lighting_Type_Exist_lu,2,0)),MATCH(Lighting!$D367,INDIRECT(VLOOKUP($C367,Lighting_Type_Exist_lu,2,0)),0),1),0,4),"")</f>
        <v/>
      </c>
      <c r="AF367" s="262">
        <f t="shared" ca="1" si="156"/>
        <v>0</v>
      </c>
      <c r="AH367" s="263" t="str">
        <f>IF(J367="","",VLOOKUP(J367,SKU!E:M,3,0))</f>
        <v/>
      </c>
      <c r="AI367" s="263">
        <f>_xlfn.IFNA(IF('Project Summary'!$C$11="NH",VLOOKUP(AH367,Lighting_All,5,0),VLOOKUP(AH367,Lighting_All,3,0)),"")</f>
        <v>0</v>
      </c>
      <c r="AJ367" s="264" t="str">
        <f t="shared" si="143"/>
        <v>NA</v>
      </c>
      <c r="AK367" s="265">
        <f>IFERROR(VLOOKUP(J367,SKU!E:L,7,),0)</f>
        <v>0</v>
      </c>
      <c r="AL367" s="92" t="str">
        <f>IFERROR(IF(J367="","",(VLOOKUP(AH367,Lookups!A:G,7,0)*H367)),"")</f>
        <v/>
      </c>
      <c r="AM367" s="92">
        <f t="shared" ca="1" si="157"/>
        <v>0</v>
      </c>
      <c r="AN367" s="92">
        <f t="shared" ca="1" si="158"/>
        <v>0</v>
      </c>
      <c r="AO367" s="92">
        <f>(1-EXACT(G367,M367))*IFERROR(IF('Project Summary'!$C$11="NH",VLOOKUP(M367,Lighting_All,6,0),VLOOKUP(M367,Lighting_All,4,0)),0)*(Q367&gt;0)*(1-EXACT(M367,Lookups!$A$62))*(1-EXACT(M367,Lookups!$A$63))</f>
        <v>0</v>
      </c>
      <c r="AP367" s="92">
        <f t="shared" si="144"/>
        <v>0</v>
      </c>
      <c r="AQ367" s="92" t="str">
        <f t="shared" ca="1" si="159"/>
        <v/>
      </c>
      <c r="AR367" s="92" t="str">
        <f ca="1">_xlfn.IFNA(VLOOKUP(AQ367,Recycling!$S$10:$T$35,2,0),"")</f>
        <v/>
      </c>
      <c r="AS367" s="266">
        <f t="shared" si="160"/>
        <v>0</v>
      </c>
      <c r="AT367" s="92">
        <f t="shared" si="161"/>
        <v>0</v>
      </c>
      <c r="AU367" s="92">
        <f>EXACT(G367,"None")*OR(EXACT(M367,Lookups!$A$62),EXACT(M367,Lookups!$A$63))</f>
        <v>0</v>
      </c>
      <c r="AV367" s="267">
        <f t="shared" si="162"/>
        <v>0</v>
      </c>
      <c r="AW367" s="267">
        <f>IFERROR(VLOOKUP(AH367,Lookups!A:B,2,0),0)</f>
        <v>0</v>
      </c>
      <c r="AX367" s="267">
        <f t="shared" si="163"/>
        <v>0</v>
      </c>
      <c r="AY367" s="92">
        <f t="shared" ca="1" si="164"/>
        <v>0</v>
      </c>
      <c r="AZ367" s="92">
        <f t="shared" si="145"/>
        <v>0</v>
      </c>
      <c r="BA367" s="92">
        <f t="shared" si="165"/>
        <v>0.504</v>
      </c>
      <c r="BB367" s="92">
        <f t="shared" si="166"/>
        <v>0.38900000000000001</v>
      </c>
      <c r="BC367" s="92">
        <v>0.13800000000000001</v>
      </c>
      <c r="BD367" s="92">
        <v>0.13400000000000001</v>
      </c>
      <c r="BE367" s="92">
        <f t="shared" si="146"/>
        <v>0</v>
      </c>
      <c r="BF367" s="92">
        <f t="shared" si="167"/>
        <v>0</v>
      </c>
    </row>
    <row r="368" spans="1:58" x14ac:dyDescent="0.35">
      <c r="A368" s="26"/>
      <c r="B368" s="76"/>
      <c r="C368" s="59"/>
      <c r="D368" s="475"/>
      <c r="E368" s="476"/>
      <c r="F368" s="237" t="str">
        <f ca="1">IFERROR(OFFSET(INDEX(INDIRECT(VLOOKUP($C368,Lighting_Type_Exist_lu,2,0)),MATCH(Lighting!$D368,INDIRECT(VLOOKUP($C368,Lighting_Type_Exist_lu,2,0)),0),1),0,2),"")</f>
        <v/>
      </c>
      <c r="G368" s="61" t="s">
        <v>84</v>
      </c>
      <c r="H368" s="74"/>
      <c r="I368" s="238" t="str">
        <f>IF(J368="","",VLOOKUP(J368,SKU!E:M,9,0))</f>
        <v/>
      </c>
      <c r="J368" s="64"/>
      <c r="K368" s="260" t="str">
        <f>IF(J368="","",VLOOKUP(J368,SKU!E:M,2,0))</f>
        <v/>
      </c>
      <c r="L368" s="239" t="str">
        <f>IF(J368="","",VLOOKUP(J368,SKU!E:M,6,0))</f>
        <v/>
      </c>
      <c r="M368" s="135" t="s">
        <v>84</v>
      </c>
      <c r="N368" s="28">
        <f t="shared" si="141"/>
        <v>0</v>
      </c>
      <c r="O368" s="20">
        <f t="shared" si="142"/>
        <v>0</v>
      </c>
      <c r="P368" s="71">
        <f t="shared" ca="1" si="147"/>
        <v>0</v>
      </c>
      <c r="Q368" s="71">
        <f>IFERROR((($H368*$L368*$N368)-($H368*$L368*$O368))/1000,0)*(1-EXACT(M368,Lookups!$A$62))*(1-EXACT(M368,Lookups!$A$63))</f>
        <v>0</v>
      </c>
      <c r="R368" s="71">
        <f t="shared" ca="1" si="148"/>
        <v>0</v>
      </c>
      <c r="S368" s="71">
        <f t="shared" ca="1" si="149"/>
        <v>0</v>
      </c>
      <c r="T368" s="71">
        <f t="shared" si="150"/>
        <v>0</v>
      </c>
      <c r="U368" s="356">
        <f t="shared" ca="1" si="151"/>
        <v>0</v>
      </c>
      <c r="V368" s="356">
        <f t="shared" ca="1" si="152"/>
        <v>0</v>
      </c>
      <c r="W368" s="356">
        <f t="shared" si="153"/>
        <v>0</v>
      </c>
      <c r="X368" s="356">
        <f t="shared" si="154"/>
        <v>0</v>
      </c>
      <c r="Y368" s="72">
        <f>IF(AV368&gt;0,"NEEDED",IFERROR(IF('Project Summary'!$C$11="NH",(VLOOKUP(AH368,Lighting_All,6,0)+AO368),(VLOOKUP(AH368,Lighting_All,4,0)+AO368)),0)*H368)</f>
        <v>0</v>
      </c>
      <c r="Z368" s="261" t="str">
        <f t="shared" ca="1" si="155"/>
        <v/>
      </c>
      <c r="AA368" s="73">
        <f t="shared" ca="1" si="140"/>
        <v>0</v>
      </c>
      <c r="AC368" s="28" t="str">
        <f ca="1">IFERROR(OFFSET(INDEX(INDIRECT(VLOOKUP($C368,Lighting_Type_Exist_lu,2,0)),MATCH(Lighting!$D368,INDIRECT(VLOOKUP($C368,Lighting_Type_Exist_lu,2,0)),0),1),0,1),"")</f>
        <v/>
      </c>
      <c r="AD368" s="7" t="str">
        <f ca="1">IFERROR(OFFSET(INDEX(INDIRECT(VLOOKUP($C368,Lighting_Type_Exist_lu,2,0)),MATCH(Lighting!$D368,INDIRECT(VLOOKUP($C368,Lighting_Type_Exist_lu,2,0)),0),1),0,3),"")</f>
        <v/>
      </c>
      <c r="AE368" s="40" t="str">
        <f ca="1">IFERROR(OFFSET(INDEX(INDIRECT(VLOOKUP($C368,Lighting_Type_Exist_lu,2,0)),MATCH(Lighting!$D368,INDIRECT(VLOOKUP($C368,Lighting_Type_Exist_lu,2,0)),0),1),0,4),"")</f>
        <v/>
      </c>
      <c r="AF368" s="262">
        <f t="shared" ca="1" si="156"/>
        <v>0</v>
      </c>
      <c r="AH368" s="263" t="str">
        <f>IF(J368="","",VLOOKUP(J368,SKU!E:M,3,0))</f>
        <v/>
      </c>
      <c r="AI368" s="263">
        <f>_xlfn.IFNA(IF('Project Summary'!$C$11="NH",VLOOKUP(AH368,Lighting_All,5,0),VLOOKUP(AH368,Lighting_All,3,0)),"")</f>
        <v>0</v>
      </c>
      <c r="AJ368" s="264" t="str">
        <f t="shared" si="143"/>
        <v>NA</v>
      </c>
      <c r="AK368" s="265">
        <f>IFERROR(VLOOKUP(J368,SKU!E:L,7,),0)</f>
        <v>0</v>
      </c>
      <c r="AL368" s="92" t="str">
        <f>IFERROR(IF(J368="","",(VLOOKUP(AH368,Lookups!A:G,7,0)*H368)),"")</f>
        <v/>
      </c>
      <c r="AM368" s="92">
        <f t="shared" ca="1" si="157"/>
        <v>0</v>
      </c>
      <c r="AN368" s="92">
        <f t="shared" ca="1" si="158"/>
        <v>0</v>
      </c>
      <c r="AO368" s="92">
        <f>(1-EXACT(G368,M368))*IFERROR(IF('Project Summary'!$C$11="NH",VLOOKUP(M368,Lighting_All,6,0),VLOOKUP(M368,Lighting_All,4,0)),0)*(Q368&gt;0)*(1-EXACT(M368,Lookups!$A$62))*(1-EXACT(M368,Lookups!$A$63))</f>
        <v>0</v>
      </c>
      <c r="AP368" s="92">
        <f t="shared" si="144"/>
        <v>0</v>
      </c>
      <c r="AQ368" s="92" t="str">
        <f t="shared" ca="1" si="159"/>
        <v/>
      </c>
      <c r="AR368" s="92" t="str">
        <f ca="1">_xlfn.IFNA(VLOOKUP(AQ368,Recycling!$S$10:$T$35,2,0),"")</f>
        <v/>
      </c>
      <c r="AS368" s="266">
        <f t="shared" si="160"/>
        <v>0</v>
      </c>
      <c r="AT368" s="92">
        <f t="shared" si="161"/>
        <v>0</v>
      </c>
      <c r="AU368" s="92">
        <f>EXACT(G368,"None")*OR(EXACT(M368,Lookups!$A$62),EXACT(M368,Lookups!$A$63))</f>
        <v>0</v>
      </c>
      <c r="AV368" s="267">
        <f t="shared" si="162"/>
        <v>0</v>
      </c>
      <c r="AW368" s="267">
        <f>IFERROR(VLOOKUP(AH368,Lookups!A:B,2,0),0)</f>
        <v>0</v>
      </c>
      <c r="AX368" s="267">
        <f t="shared" si="163"/>
        <v>0</v>
      </c>
      <c r="AY368" s="92">
        <f t="shared" ca="1" si="164"/>
        <v>0</v>
      </c>
      <c r="AZ368" s="92">
        <f t="shared" si="145"/>
        <v>0</v>
      </c>
      <c r="BA368" s="92">
        <f t="shared" si="165"/>
        <v>0.504</v>
      </c>
      <c r="BB368" s="92">
        <f t="shared" si="166"/>
        <v>0.38900000000000001</v>
      </c>
      <c r="BC368" s="92">
        <v>0.13800000000000001</v>
      </c>
      <c r="BD368" s="92">
        <v>0.13400000000000001</v>
      </c>
      <c r="BE368" s="92">
        <f t="shared" si="146"/>
        <v>0</v>
      </c>
      <c r="BF368" s="92">
        <f t="shared" si="167"/>
        <v>0</v>
      </c>
    </row>
    <row r="369" spans="1:58" x14ac:dyDescent="0.35">
      <c r="A369" s="26"/>
      <c r="B369" s="76"/>
      <c r="C369" s="59"/>
      <c r="D369" s="475"/>
      <c r="E369" s="476"/>
      <c r="F369" s="237" t="str">
        <f ca="1">IFERROR(OFFSET(INDEX(INDIRECT(VLOOKUP($C369,Lighting_Type_Exist_lu,2,0)),MATCH(Lighting!$D369,INDIRECT(VLOOKUP($C369,Lighting_Type_Exist_lu,2,0)),0),1),0,2),"")</f>
        <v/>
      </c>
      <c r="G369" s="61" t="s">
        <v>84</v>
      </c>
      <c r="H369" s="74"/>
      <c r="I369" s="238" t="str">
        <f>IF(J369="","",VLOOKUP(J369,SKU!E:M,9,0))</f>
        <v/>
      </c>
      <c r="J369" s="64"/>
      <c r="K369" s="260" t="str">
        <f>IF(J369="","",VLOOKUP(J369,SKU!E:M,2,0))</f>
        <v/>
      </c>
      <c r="L369" s="239" t="str">
        <f>IF(J369="","",VLOOKUP(J369,SKU!E:M,6,0))</f>
        <v/>
      </c>
      <c r="M369" s="135" t="s">
        <v>84</v>
      </c>
      <c r="N369" s="28">
        <f t="shared" si="141"/>
        <v>0</v>
      </c>
      <c r="O369" s="20">
        <f t="shared" si="142"/>
        <v>0</v>
      </c>
      <c r="P369" s="71">
        <f t="shared" ca="1" si="147"/>
        <v>0</v>
      </c>
      <c r="Q369" s="71">
        <f>IFERROR((($H369*$L369*$N369)-($H369*$L369*$O369))/1000,0)*(1-EXACT(M369,Lookups!$A$62))*(1-EXACT(M369,Lookups!$A$63))</f>
        <v>0</v>
      </c>
      <c r="R369" s="71">
        <f t="shared" ca="1" si="148"/>
        <v>0</v>
      </c>
      <c r="S369" s="71">
        <f t="shared" ca="1" si="149"/>
        <v>0</v>
      </c>
      <c r="T369" s="71">
        <f t="shared" si="150"/>
        <v>0</v>
      </c>
      <c r="U369" s="356">
        <f t="shared" ca="1" si="151"/>
        <v>0</v>
      </c>
      <c r="V369" s="356">
        <f t="shared" ca="1" si="152"/>
        <v>0</v>
      </c>
      <c r="W369" s="356">
        <f t="shared" si="153"/>
        <v>0</v>
      </c>
      <c r="X369" s="356">
        <f t="shared" si="154"/>
        <v>0</v>
      </c>
      <c r="Y369" s="72">
        <f>IF(AV369&gt;0,"NEEDED",IFERROR(IF('Project Summary'!$C$11="NH",(VLOOKUP(AH369,Lighting_All,6,0)+AO369),(VLOOKUP(AH369,Lighting_All,4,0)+AO369)),0)*H369)</f>
        <v>0</v>
      </c>
      <c r="Z369" s="261" t="str">
        <f t="shared" ca="1" si="155"/>
        <v/>
      </c>
      <c r="AA369" s="73">
        <f t="shared" ca="1" si="140"/>
        <v>0</v>
      </c>
      <c r="AC369" s="28" t="str">
        <f ca="1">IFERROR(OFFSET(INDEX(INDIRECT(VLOOKUP($C369,Lighting_Type_Exist_lu,2,0)),MATCH(Lighting!$D369,INDIRECT(VLOOKUP($C369,Lighting_Type_Exist_lu,2,0)),0),1),0,1),"")</f>
        <v/>
      </c>
      <c r="AD369" s="7" t="str">
        <f ca="1">IFERROR(OFFSET(INDEX(INDIRECT(VLOOKUP($C369,Lighting_Type_Exist_lu,2,0)),MATCH(Lighting!$D369,INDIRECT(VLOOKUP($C369,Lighting_Type_Exist_lu,2,0)),0),1),0,3),"")</f>
        <v/>
      </c>
      <c r="AE369" s="40" t="str">
        <f ca="1">IFERROR(OFFSET(INDEX(INDIRECT(VLOOKUP($C369,Lighting_Type_Exist_lu,2,0)),MATCH(Lighting!$D369,INDIRECT(VLOOKUP($C369,Lighting_Type_Exist_lu,2,0)),0),1),0,4),"")</f>
        <v/>
      </c>
      <c r="AF369" s="262">
        <f t="shared" ca="1" si="156"/>
        <v>0</v>
      </c>
      <c r="AH369" s="263" t="str">
        <f>IF(J369="","",VLOOKUP(J369,SKU!E:M,3,0))</f>
        <v/>
      </c>
      <c r="AI369" s="263">
        <f>_xlfn.IFNA(IF('Project Summary'!$C$11="NH",VLOOKUP(AH369,Lighting_All,5,0),VLOOKUP(AH369,Lighting_All,3,0)),"")</f>
        <v>0</v>
      </c>
      <c r="AJ369" s="264" t="str">
        <f t="shared" si="143"/>
        <v>NA</v>
      </c>
      <c r="AK369" s="265">
        <f>IFERROR(VLOOKUP(J369,SKU!E:L,7,),0)</f>
        <v>0</v>
      </c>
      <c r="AL369" s="92" t="str">
        <f>IFERROR(IF(J369="","",(VLOOKUP(AH369,Lookups!A:G,7,0)*H369)),"")</f>
        <v/>
      </c>
      <c r="AM369" s="92">
        <f t="shared" ca="1" si="157"/>
        <v>0</v>
      </c>
      <c r="AN369" s="92">
        <f t="shared" ca="1" si="158"/>
        <v>0</v>
      </c>
      <c r="AO369" s="92">
        <f>(1-EXACT(G369,M369))*IFERROR(IF('Project Summary'!$C$11="NH",VLOOKUP(M369,Lighting_All,6,0),VLOOKUP(M369,Lighting_All,4,0)),0)*(Q369&gt;0)*(1-EXACT(M369,Lookups!$A$62))*(1-EXACT(M369,Lookups!$A$63))</f>
        <v>0</v>
      </c>
      <c r="AP369" s="92">
        <f t="shared" si="144"/>
        <v>0</v>
      </c>
      <c r="AQ369" s="92" t="str">
        <f t="shared" ca="1" si="159"/>
        <v/>
      </c>
      <c r="AR369" s="92" t="str">
        <f ca="1">_xlfn.IFNA(VLOOKUP(AQ369,Recycling!$S$10:$T$35,2,0),"")</f>
        <v/>
      </c>
      <c r="AS369" s="266">
        <f t="shared" si="160"/>
        <v>0</v>
      </c>
      <c r="AT369" s="92">
        <f t="shared" si="161"/>
        <v>0</v>
      </c>
      <c r="AU369" s="92">
        <f>EXACT(G369,"None")*OR(EXACT(M369,Lookups!$A$62),EXACT(M369,Lookups!$A$63))</f>
        <v>0</v>
      </c>
      <c r="AV369" s="267">
        <f t="shared" si="162"/>
        <v>0</v>
      </c>
      <c r="AW369" s="267">
        <f>IFERROR(VLOOKUP(AH369,Lookups!A:B,2,0),0)</f>
        <v>0</v>
      </c>
      <c r="AX369" s="267">
        <f t="shared" si="163"/>
        <v>0</v>
      </c>
      <c r="AY369" s="92">
        <f t="shared" ca="1" si="164"/>
        <v>0</v>
      </c>
      <c r="AZ369" s="92">
        <f t="shared" si="145"/>
        <v>0</v>
      </c>
      <c r="BA369" s="92">
        <f t="shared" si="165"/>
        <v>0.504</v>
      </c>
      <c r="BB369" s="92">
        <f t="shared" si="166"/>
        <v>0.38900000000000001</v>
      </c>
      <c r="BC369" s="92">
        <v>0.13800000000000001</v>
      </c>
      <c r="BD369" s="92">
        <v>0.13400000000000001</v>
      </c>
      <c r="BE369" s="92">
        <f t="shared" si="146"/>
        <v>0</v>
      </c>
      <c r="BF369" s="92">
        <f t="shared" si="167"/>
        <v>0</v>
      </c>
    </row>
    <row r="370" spans="1:58" x14ac:dyDescent="0.35">
      <c r="A370" s="26"/>
      <c r="B370" s="76"/>
      <c r="C370" s="59"/>
      <c r="D370" s="475"/>
      <c r="E370" s="476"/>
      <c r="F370" s="237" t="str">
        <f ca="1">IFERROR(OFFSET(INDEX(INDIRECT(VLOOKUP($C370,Lighting_Type_Exist_lu,2,0)),MATCH(Lighting!$D370,INDIRECT(VLOOKUP($C370,Lighting_Type_Exist_lu,2,0)),0),1),0,2),"")</f>
        <v/>
      </c>
      <c r="G370" s="61" t="s">
        <v>84</v>
      </c>
      <c r="H370" s="74"/>
      <c r="I370" s="238" t="str">
        <f>IF(J370="","",VLOOKUP(J370,SKU!E:M,9,0))</f>
        <v/>
      </c>
      <c r="J370" s="64"/>
      <c r="K370" s="260" t="str">
        <f>IF(J370="","",VLOOKUP(J370,SKU!E:M,2,0))</f>
        <v/>
      </c>
      <c r="L370" s="239" t="str">
        <f>IF(J370="","",VLOOKUP(J370,SKU!E:M,6,0))</f>
        <v/>
      </c>
      <c r="M370" s="135" t="s">
        <v>84</v>
      </c>
      <c r="N370" s="28">
        <f t="shared" si="141"/>
        <v>0</v>
      </c>
      <c r="O370" s="20">
        <f t="shared" si="142"/>
        <v>0</v>
      </c>
      <c r="P370" s="71">
        <f t="shared" ca="1" si="147"/>
        <v>0</v>
      </c>
      <c r="Q370" s="71">
        <f>IFERROR((($H370*$L370*$N370)-($H370*$L370*$O370))/1000,0)*(1-EXACT(M370,Lookups!$A$62))*(1-EXACT(M370,Lookups!$A$63))</f>
        <v>0</v>
      </c>
      <c r="R370" s="71">
        <f t="shared" ca="1" si="148"/>
        <v>0</v>
      </c>
      <c r="S370" s="71">
        <f t="shared" ca="1" si="149"/>
        <v>0</v>
      </c>
      <c r="T370" s="71">
        <f t="shared" si="150"/>
        <v>0</v>
      </c>
      <c r="U370" s="356">
        <f t="shared" ca="1" si="151"/>
        <v>0</v>
      </c>
      <c r="V370" s="356">
        <f t="shared" ca="1" si="152"/>
        <v>0</v>
      </c>
      <c r="W370" s="356">
        <f t="shared" si="153"/>
        <v>0</v>
      </c>
      <c r="X370" s="356">
        <f t="shared" si="154"/>
        <v>0</v>
      </c>
      <c r="Y370" s="72">
        <f>IF(AV370&gt;0,"NEEDED",IFERROR(IF('Project Summary'!$C$11="NH",(VLOOKUP(AH370,Lighting_All,6,0)+AO370),(VLOOKUP(AH370,Lighting_All,4,0)+AO370)),0)*H370)</f>
        <v>0</v>
      </c>
      <c r="Z370" s="261" t="str">
        <f t="shared" ca="1" si="155"/>
        <v/>
      </c>
      <c r="AA370" s="73">
        <f t="shared" ca="1" si="140"/>
        <v>0</v>
      </c>
      <c r="AC370" s="28" t="str">
        <f ca="1">IFERROR(OFFSET(INDEX(INDIRECT(VLOOKUP($C370,Lighting_Type_Exist_lu,2,0)),MATCH(Lighting!$D370,INDIRECT(VLOOKUP($C370,Lighting_Type_Exist_lu,2,0)),0),1),0,1),"")</f>
        <v/>
      </c>
      <c r="AD370" s="7" t="str">
        <f ca="1">IFERROR(OFFSET(INDEX(INDIRECT(VLOOKUP($C370,Lighting_Type_Exist_lu,2,0)),MATCH(Lighting!$D370,INDIRECT(VLOOKUP($C370,Lighting_Type_Exist_lu,2,0)),0),1),0,3),"")</f>
        <v/>
      </c>
      <c r="AE370" s="40" t="str">
        <f ca="1">IFERROR(OFFSET(INDEX(INDIRECT(VLOOKUP($C370,Lighting_Type_Exist_lu,2,0)),MATCH(Lighting!$D370,INDIRECT(VLOOKUP($C370,Lighting_Type_Exist_lu,2,0)),0),1),0,4),"")</f>
        <v/>
      </c>
      <c r="AF370" s="262">
        <f t="shared" ca="1" si="156"/>
        <v>0</v>
      </c>
      <c r="AH370" s="263" t="str">
        <f>IF(J370="","",VLOOKUP(J370,SKU!E:M,3,0))</f>
        <v/>
      </c>
      <c r="AI370" s="263">
        <f>_xlfn.IFNA(IF('Project Summary'!$C$11="NH",VLOOKUP(AH370,Lighting_All,5,0),VLOOKUP(AH370,Lighting_All,3,0)),"")</f>
        <v>0</v>
      </c>
      <c r="AJ370" s="264" t="str">
        <f t="shared" si="143"/>
        <v>NA</v>
      </c>
      <c r="AK370" s="265">
        <f>IFERROR(VLOOKUP(J370,SKU!E:L,7,),0)</f>
        <v>0</v>
      </c>
      <c r="AL370" s="92" t="str">
        <f>IFERROR(IF(J370="","",(VLOOKUP(AH370,Lookups!A:G,7,0)*H370)),"")</f>
        <v/>
      </c>
      <c r="AM370" s="92">
        <f t="shared" ca="1" si="157"/>
        <v>0</v>
      </c>
      <c r="AN370" s="92">
        <f t="shared" ca="1" si="158"/>
        <v>0</v>
      </c>
      <c r="AO370" s="92">
        <f>(1-EXACT(G370,M370))*IFERROR(IF('Project Summary'!$C$11="NH",VLOOKUP(M370,Lighting_All,6,0),VLOOKUP(M370,Lighting_All,4,0)),0)*(Q370&gt;0)*(1-EXACT(M370,Lookups!$A$62))*(1-EXACT(M370,Lookups!$A$63))</f>
        <v>0</v>
      </c>
      <c r="AP370" s="92">
        <f t="shared" si="144"/>
        <v>0</v>
      </c>
      <c r="AQ370" s="92" t="str">
        <f t="shared" ca="1" si="159"/>
        <v/>
      </c>
      <c r="AR370" s="92" t="str">
        <f ca="1">_xlfn.IFNA(VLOOKUP(AQ370,Recycling!$S$10:$T$35,2,0),"")</f>
        <v/>
      </c>
      <c r="AS370" s="266">
        <f t="shared" si="160"/>
        <v>0</v>
      </c>
      <c r="AT370" s="92">
        <f t="shared" si="161"/>
        <v>0</v>
      </c>
      <c r="AU370" s="92">
        <f>EXACT(G370,"None")*OR(EXACT(M370,Lookups!$A$62),EXACT(M370,Lookups!$A$63))</f>
        <v>0</v>
      </c>
      <c r="AV370" s="267">
        <f t="shared" si="162"/>
        <v>0</v>
      </c>
      <c r="AW370" s="267">
        <f>IFERROR(VLOOKUP(AH370,Lookups!A:B,2,0),0)</f>
        <v>0</v>
      </c>
      <c r="AX370" s="267">
        <f t="shared" si="163"/>
        <v>0</v>
      </c>
      <c r="AY370" s="92">
        <f t="shared" ca="1" si="164"/>
        <v>0</v>
      </c>
      <c r="AZ370" s="92">
        <f t="shared" si="145"/>
        <v>0</v>
      </c>
      <c r="BA370" s="92">
        <f t="shared" si="165"/>
        <v>0.504</v>
      </c>
      <c r="BB370" s="92">
        <f t="shared" si="166"/>
        <v>0.38900000000000001</v>
      </c>
      <c r="BC370" s="92">
        <v>0.13800000000000001</v>
      </c>
      <c r="BD370" s="92">
        <v>0.13400000000000001</v>
      </c>
      <c r="BE370" s="92">
        <f t="shared" si="146"/>
        <v>0</v>
      </c>
      <c r="BF370" s="92">
        <f t="shared" si="167"/>
        <v>0</v>
      </c>
    </row>
    <row r="371" spans="1:58" x14ac:dyDescent="0.35">
      <c r="A371" s="26"/>
      <c r="B371" s="76"/>
      <c r="C371" s="59"/>
      <c r="D371" s="475"/>
      <c r="E371" s="476"/>
      <c r="F371" s="237" t="str">
        <f ca="1">IFERROR(OFFSET(INDEX(INDIRECT(VLOOKUP($C371,Lighting_Type_Exist_lu,2,0)),MATCH(Lighting!$D371,INDIRECT(VLOOKUP($C371,Lighting_Type_Exist_lu,2,0)),0),1),0,2),"")</f>
        <v/>
      </c>
      <c r="G371" s="61" t="s">
        <v>84</v>
      </c>
      <c r="H371" s="74"/>
      <c r="I371" s="238" t="str">
        <f>IF(J371="","",VLOOKUP(J371,SKU!E:M,9,0))</f>
        <v/>
      </c>
      <c r="J371" s="64"/>
      <c r="K371" s="260" t="str">
        <f>IF(J371="","",VLOOKUP(J371,SKU!E:M,2,0))</f>
        <v/>
      </c>
      <c r="L371" s="239" t="str">
        <f>IF(J371="","",VLOOKUP(J371,SKU!E:M,6,0))</f>
        <v/>
      </c>
      <c r="M371" s="135" t="s">
        <v>84</v>
      </c>
      <c r="N371" s="28">
        <f t="shared" si="141"/>
        <v>0</v>
      </c>
      <c r="O371" s="20">
        <f t="shared" si="142"/>
        <v>0</v>
      </c>
      <c r="P371" s="71">
        <f t="shared" ca="1" si="147"/>
        <v>0</v>
      </c>
      <c r="Q371" s="71">
        <f>IFERROR((($H371*$L371*$N371)-($H371*$L371*$O371))/1000,0)*(1-EXACT(M371,Lookups!$A$62))*(1-EXACT(M371,Lookups!$A$63))</f>
        <v>0</v>
      </c>
      <c r="R371" s="71">
        <f t="shared" ca="1" si="148"/>
        <v>0</v>
      </c>
      <c r="S371" s="71">
        <f t="shared" ca="1" si="149"/>
        <v>0</v>
      </c>
      <c r="T371" s="71">
        <f t="shared" si="150"/>
        <v>0</v>
      </c>
      <c r="U371" s="356">
        <f t="shared" ca="1" si="151"/>
        <v>0</v>
      </c>
      <c r="V371" s="356">
        <f t="shared" ca="1" si="152"/>
        <v>0</v>
      </c>
      <c r="W371" s="356">
        <f t="shared" si="153"/>
        <v>0</v>
      </c>
      <c r="X371" s="356">
        <f t="shared" si="154"/>
        <v>0</v>
      </c>
      <c r="Y371" s="72">
        <f>IF(AV371&gt;0,"NEEDED",IFERROR(IF('Project Summary'!$C$11="NH",(VLOOKUP(AH371,Lighting_All,6,0)+AO371),(VLOOKUP(AH371,Lighting_All,4,0)+AO371)),0)*H371)</f>
        <v>0</v>
      </c>
      <c r="Z371" s="261" t="str">
        <f t="shared" ca="1" si="155"/>
        <v/>
      </c>
      <c r="AA371" s="73">
        <f t="shared" ca="1" si="140"/>
        <v>0</v>
      </c>
      <c r="AC371" s="28" t="str">
        <f ca="1">IFERROR(OFFSET(INDEX(INDIRECT(VLOOKUP($C371,Lighting_Type_Exist_lu,2,0)),MATCH(Lighting!$D371,INDIRECT(VLOOKUP($C371,Lighting_Type_Exist_lu,2,0)),0),1),0,1),"")</f>
        <v/>
      </c>
      <c r="AD371" s="7" t="str">
        <f ca="1">IFERROR(OFFSET(INDEX(INDIRECT(VLOOKUP($C371,Lighting_Type_Exist_lu,2,0)),MATCH(Lighting!$D371,INDIRECT(VLOOKUP($C371,Lighting_Type_Exist_lu,2,0)),0),1),0,3),"")</f>
        <v/>
      </c>
      <c r="AE371" s="40" t="str">
        <f ca="1">IFERROR(OFFSET(INDEX(INDIRECT(VLOOKUP($C371,Lighting_Type_Exist_lu,2,0)),MATCH(Lighting!$D371,INDIRECT(VLOOKUP($C371,Lighting_Type_Exist_lu,2,0)),0),1),0,4),"")</f>
        <v/>
      </c>
      <c r="AF371" s="262">
        <f t="shared" ca="1" si="156"/>
        <v>0</v>
      </c>
      <c r="AH371" s="263" t="str">
        <f>IF(J371="","",VLOOKUP(J371,SKU!E:M,3,0))</f>
        <v/>
      </c>
      <c r="AI371" s="263">
        <f>_xlfn.IFNA(IF('Project Summary'!$C$11="NH",VLOOKUP(AH371,Lighting_All,5,0),VLOOKUP(AH371,Lighting_All,3,0)),"")</f>
        <v>0</v>
      </c>
      <c r="AJ371" s="264" t="str">
        <f t="shared" si="143"/>
        <v>NA</v>
      </c>
      <c r="AK371" s="265">
        <f>IFERROR(VLOOKUP(J371,SKU!E:L,7,),0)</f>
        <v>0</v>
      </c>
      <c r="AL371" s="92" t="str">
        <f>IFERROR(IF(J371="","",(VLOOKUP(AH371,Lookups!A:G,7,0)*H371)),"")</f>
        <v/>
      </c>
      <c r="AM371" s="92">
        <f t="shared" ca="1" si="157"/>
        <v>0</v>
      </c>
      <c r="AN371" s="92">
        <f t="shared" ca="1" si="158"/>
        <v>0</v>
      </c>
      <c r="AO371" s="92">
        <f>(1-EXACT(G371,M371))*IFERROR(IF('Project Summary'!$C$11="NH",VLOOKUP(M371,Lighting_All,6,0),VLOOKUP(M371,Lighting_All,4,0)),0)*(Q371&gt;0)*(1-EXACT(M371,Lookups!$A$62))*(1-EXACT(M371,Lookups!$A$63))</f>
        <v>0</v>
      </c>
      <c r="AP371" s="92">
        <f t="shared" si="144"/>
        <v>0</v>
      </c>
      <c r="AQ371" s="92" t="str">
        <f t="shared" ca="1" si="159"/>
        <v/>
      </c>
      <c r="AR371" s="92" t="str">
        <f ca="1">_xlfn.IFNA(VLOOKUP(AQ371,Recycling!$S$10:$T$35,2,0),"")</f>
        <v/>
      </c>
      <c r="AS371" s="266">
        <f t="shared" si="160"/>
        <v>0</v>
      </c>
      <c r="AT371" s="92">
        <f t="shared" si="161"/>
        <v>0</v>
      </c>
      <c r="AU371" s="92">
        <f>EXACT(G371,"None")*OR(EXACT(M371,Lookups!$A$62),EXACT(M371,Lookups!$A$63))</f>
        <v>0</v>
      </c>
      <c r="AV371" s="267">
        <f t="shared" si="162"/>
        <v>0</v>
      </c>
      <c r="AW371" s="267">
        <f>IFERROR(VLOOKUP(AH371,Lookups!A:B,2,0),0)</f>
        <v>0</v>
      </c>
      <c r="AX371" s="267">
        <f t="shared" si="163"/>
        <v>0</v>
      </c>
      <c r="AY371" s="92">
        <f t="shared" ca="1" si="164"/>
        <v>0</v>
      </c>
      <c r="AZ371" s="92">
        <f t="shared" si="145"/>
        <v>0</v>
      </c>
      <c r="BA371" s="92">
        <f t="shared" si="165"/>
        <v>0.504</v>
      </c>
      <c r="BB371" s="92">
        <f t="shared" si="166"/>
        <v>0.38900000000000001</v>
      </c>
      <c r="BC371" s="92">
        <v>0.13800000000000001</v>
      </c>
      <c r="BD371" s="92">
        <v>0.13400000000000001</v>
      </c>
      <c r="BE371" s="92">
        <f t="shared" si="146"/>
        <v>0</v>
      </c>
      <c r="BF371" s="92">
        <f t="shared" si="167"/>
        <v>0</v>
      </c>
    </row>
    <row r="372" spans="1:58" x14ac:dyDescent="0.35">
      <c r="A372" s="26"/>
      <c r="B372" s="76"/>
      <c r="C372" s="59"/>
      <c r="D372" s="475"/>
      <c r="E372" s="476"/>
      <c r="F372" s="237" t="str">
        <f ca="1">IFERROR(OFFSET(INDEX(INDIRECT(VLOOKUP($C372,Lighting_Type_Exist_lu,2,0)),MATCH(Lighting!$D372,INDIRECT(VLOOKUP($C372,Lighting_Type_Exist_lu,2,0)),0),1),0,2),"")</f>
        <v/>
      </c>
      <c r="G372" s="61" t="s">
        <v>84</v>
      </c>
      <c r="H372" s="74"/>
      <c r="I372" s="238" t="str">
        <f>IF(J372="","",VLOOKUP(J372,SKU!E:M,9,0))</f>
        <v/>
      </c>
      <c r="J372" s="64"/>
      <c r="K372" s="260" t="str">
        <f>IF(J372="","",VLOOKUP(J372,SKU!E:M,2,0))</f>
        <v/>
      </c>
      <c r="L372" s="239" t="str">
        <f>IF(J372="","",VLOOKUP(J372,SKU!E:M,6,0))</f>
        <v/>
      </c>
      <c r="M372" s="135" t="s">
        <v>84</v>
      </c>
      <c r="N372" s="28">
        <f t="shared" si="141"/>
        <v>0</v>
      </c>
      <c r="O372" s="20">
        <f t="shared" si="142"/>
        <v>0</v>
      </c>
      <c r="P372" s="71">
        <f t="shared" ca="1" si="147"/>
        <v>0</v>
      </c>
      <c r="Q372" s="71">
        <f>IFERROR((($H372*$L372*$N372)-($H372*$L372*$O372))/1000,0)*(1-EXACT(M372,Lookups!$A$62))*(1-EXACT(M372,Lookups!$A$63))</f>
        <v>0</v>
      </c>
      <c r="R372" s="71">
        <f t="shared" ca="1" si="148"/>
        <v>0</v>
      </c>
      <c r="S372" s="71">
        <f t="shared" ca="1" si="149"/>
        <v>0</v>
      </c>
      <c r="T372" s="71">
        <f t="shared" si="150"/>
        <v>0</v>
      </c>
      <c r="U372" s="356">
        <f t="shared" ca="1" si="151"/>
        <v>0</v>
      </c>
      <c r="V372" s="356">
        <f t="shared" ca="1" si="152"/>
        <v>0</v>
      </c>
      <c r="W372" s="356">
        <f t="shared" si="153"/>
        <v>0</v>
      </c>
      <c r="X372" s="356">
        <f t="shared" si="154"/>
        <v>0</v>
      </c>
      <c r="Y372" s="72">
        <f>IF(AV372&gt;0,"NEEDED",IFERROR(IF('Project Summary'!$C$11="NH",(VLOOKUP(AH372,Lighting_All,6,0)+AO372),(VLOOKUP(AH372,Lighting_All,4,0)+AO372)),0)*H372)</f>
        <v>0</v>
      </c>
      <c r="Z372" s="261" t="str">
        <f t="shared" ca="1" si="155"/>
        <v/>
      </c>
      <c r="AA372" s="73">
        <f t="shared" ca="1" si="140"/>
        <v>0</v>
      </c>
      <c r="AC372" s="28" t="str">
        <f ca="1">IFERROR(OFFSET(INDEX(INDIRECT(VLOOKUP($C372,Lighting_Type_Exist_lu,2,0)),MATCH(Lighting!$D372,INDIRECT(VLOOKUP($C372,Lighting_Type_Exist_lu,2,0)),0),1),0,1),"")</f>
        <v/>
      </c>
      <c r="AD372" s="7" t="str">
        <f ca="1">IFERROR(OFFSET(INDEX(INDIRECT(VLOOKUP($C372,Lighting_Type_Exist_lu,2,0)),MATCH(Lighting!$D372,INDIRECT(VLOOKUP($C372,Lighting_Type_Exist_lu,2,0)),0),1),0,3),"")</f>
        <v/>
      </c>
      <c r="AE372" s="40" t="str">
        <f ca="1">IFERROR(OFFSET(INDEX(INDIRECT(VLOOKUP($C372,Lighting_Type_Exist_lu,2,0)),MATCH(Lighting!$D372,INDIRECT(VLOOKUP($C372,Lighting_Type_Exist_lu,2,0)),0),1),0,4),"")</f>
        <v/>
      </c>
      <c r="AF372" s="262">
        <f t="shared" ca="1" si="156"/>
        <v>0</v>
      </c>
      <c r="AH372" s="263" t="str">
        <f>IF(J372="","",VLOOKUP(J372,SKU!E:M,3,0))</f>
        <v/>
      </c>
      <c r="AI372" s="263">
        <f>_xlfn.IFNA(IF('Project Summary'!$C$11="NH",VLOOKUP(AH372,Lighting_All,5,0),VLOOKUP(AH372,Lighting_All,3,0)),"")</f>
        <v>0</v>
      </c>
      <c r="AJ372" s="264" t="str">
        <f t="shared" si="143"/>
        <v>NA</v>
      </c>
      <c r="AK372" s="265">
        <f>IFERROR(VLOOKUP(J372,SKU!E:L,7,),0)</f>
        <v>0</v>
      </c>
      <c r="AL372" s="92" t="str">
        <f>IFERROR(IF(J372="","",(VLOOKUP(AH372,Lookups!A:G,7,0)*H372)),"")</f>
        <v/>
      </c>
      <c r="AM372" s="92">
        <f t="shared" ca="1" si="157"/>
        <v>0</v>
      </c>
      <c r="AN372" s="92">
        <f t="shared" ca="1" si="158"/>
        <v>0</v>
      </c>
      <c r="AO372" s="92">
        <f>(1-EXACT(G372,M372))*IFERROR(IF('Project Summary'!$C$11="NH",VLOOKUP(M372,Lighting_All,6,0),VLOOKUP(M372,Lighting_All,4,0)),0)*(Q372&gt;0)*(1-EXACT(M372,Lookups!$A$62))*(1-EXACT(M372,Lookups!$A$63))</f>
        <v>0</v>
      </c>
      <c r="AP372" s="92">
        <f t="shared" si="144"/>
        <v>0</v>
      </c>
      <c r="AQ372" s="92" t="str">
        <f t="shared" ca="1" si="159"/>
        <v/>
      </c>
      <c r="AR372" s="92" t="str">
        <f ca="1">_xlfn.IFNA(VLOOKUP(AQ372,Recycling!$S$10:$T$35,2,0),"")</f>
        <v/>
      </c>
      <c r="AS372" s="266">
        <f t="shared" si="160"/>
        <v>0</v>
      </c>
      <c r="AT372" s="92">
        <f t="shared" si="161"/>
        <v>0</v>
      </c>
      <c r="AU372" s="92">
        <f>EXACT(G372,"None")*OR(EXACT(M372,Lookups!$A$62),EXACT(M372,Lookups!$A$63))</f>
        <v>0</v>
      </c>
      <c r="AV372" s="267">
        <f t="shared" si="162"/>
        <v>0</v>
      </c>
      <c r="AW372" s="267">
        <f>IFERROR(VLOOKUP(AH372,Lookups!A:B,2,0),0)</f>
        <v>0</v>
      </c>
      <c r="AX372" s="267">
        <f t="shared" si="163"/>
        <v>0</v>
      </c>
      <c r="AY372" s="92">
        <f t="shared" ca="1" si="164"/>
        <v>0</v>
      </c>
      <c r="AZ372" s="92">
        <f t="shared" si="145"/>
        <v>0</v>
      </c>
      <c r="BA372" s="92">
        <f t="shared" si="165"/>
        <v>0.504</v>
      </c>
      <c r="BB372" s="92">
        <f t="shared" si="166"/>
        <v>0.38900000000000001</v>
      </c>
      <c r="BC372" s="92">
        <v>0.13800000000000001</v>
      </c>
      <c r="BD372" s="92">
        <v>0.13400000000000001</v>
      </c>
      <c r="BE372" s="92">
        <f t="shared" si="146"/>
        <v>0</v>
      </c>
      <c r="BF372" s="92">
        <f t="shared" si="167"/>
        <v>0</v>
      </c>
    </row>
    <row r="373" spans="1:58" x14ac:dyDescent="0.35">
      <c r="A373" s="26"/>
      <c r="B373" s="76"/>
      <c r="C373" s="59"/>
      <c r="D373" s="475"/>
      <c r="E373" s="476"/>
      <c r="F373" s="237" t="str">
        <f ca="1">IFERROR(OFFSET(INDEX(INDIRECT(VLOOKUP($C373,Lighting_Type_Exist_lu,2,0)),MATCH(Lighting!$D373,INDIRECT(VLOOKUP($C373,Lighting_Type_Exist_lu,2,0)),0),1),0,2),"")</f>
        <v/>
      </c>
      <c r="G373" s="61" t="s">
        <v>84</v>
      </c>
      <c r="H373" s="74"/>
      <c r="I373" s="238" t="str">
        <f>IF(J373="","",VLOOKUP(J373,SKU!E:M,9,0))</f>
        <v/>
      </c>
      <c r="J373" s="64"/>
      <c r="K373" s="260" t="str">
        <f>IF(J373="","",VLOOKUP(J373,SKU!E:M,2,0))</f>
        <v/>
      </c>
      <c r="L373" s="239" t="str">
        <f>IF(J373="","",VLOOKUP(J373,SKU!E:M,6,0))</f>
        <v/>
      </c>
      <c r="M373" s="135" t="s">
        <v>84</v>
      </c>
      <c r="N373" s="28">
        <f t="shared" si="141"/>
        <v>0</v>
      </c>
      <c r="O373" s="20">
        <f t="shared" si="142"/>
        <v>0</v>
      </c>
      <c r="P373" s="71">
        <f t="shared" ca="1" si="147"/>
        <v>0</v>
      </c>
      <c r="Q373" s="71">
        <f>IFERROR((($H373*$L373*$N373)-($H373*$L373*$O373))/1000,0)*(1-EXACT(M373,Lookups!$A$62))*(1-EXACT(M373,Lookups!$A$63))</f>
        <v>0</v>
      </c>
      <c r="R373" s="71">
        <f t="shared" ca="1" si="148"/>
        <v>0</v>
      </c>
      <c r="S373" s="71">
        <f t="shared" ca="1" si="149"/>
        <v>0</v>
      </c>
      <c r="T373" s="71">
        <f t="shared" si="150"/>
        <v>0</v>
      </c>
      <c r="U373" s="356">
        <f t="shared" ca="1" si="151"/>
        <v>0</v>
      </c>
      <c r="V373" s="356">
        <f t="shared" ca="1" si="152"/>
        <v>0</v>
      </c>
      <c r="W373" s="356">
        <f t="shared" si="153"/>
        <v>0</v>
      </c>
      <c r="X373" s="356">
        <f t="shared" si="154"/>
        <v>0</v>
      </c>
      <c r="Y373" s="72">
        <f>IF(AV373&gt;0,"NEEDED",IFERROR(IF('Project Summary'!$C$11="NH",(VLOOKUP(AH373,Lighting_All,6,0)+AO373),(VLOOKUP(AH373,Lighting_All,4,0)+AO373)),0)*H373)</f>
        <v>0</v>
      </c>
      <c r="Z373" s="261" t="str">
        <f t="shared" ca="1" si="155"/>
        <v/>
      </c>
      <c r="AA373" s="73">
        <f t="shared" ca="1" si="140"/>
        <v>0</v>
      </c>
      <c r="AC373" s="28" t="str">
        <f ca="1">IFERROR(OFFSET(INDEX(INDIRECT(VLOOKUP($C373,Lighting_Type_Exist_lu,2,0)),MATCH(Lighting!$D373,INDIRECT(VLOOKUP($C373,Lighting_Type_Exist_lu,2,0)),0),1),0,1),"")</f>
        <v/>
      </c>
      <c r="AD373" s="7" t="str">
        <f ca="1">IFERROR(OFFSET(INDEX(INDIRECT(VLOOKUP($C373,Lighting_Type_Exist_lu,2,0)),MATCH(Lighting!$D373,INDIRECT(VLOOKUP($C373,Lighting_Type_Exist_lu,2,0)),0),1),0,3),"")</f>
        <v/>
      </c>
      <c r="AE373" s="40" t="str">
        <f ca="1">IFERROR(OFFSET(INDEX(INDIRECT(VLOOKUP($C373,Lighting_Type_Exist_lu,2,0)),MATCH(Lighting!$D373,INDIRECT(VLOOKUP($C373,Lighting_Type_Exist_lu,2,0)),0),1),0,4),"")</f>
        <v/>
      </c>
      <c r="AF373" s="262">
        <f t="shared" ca="1" si="156"/>
        <v>0</v>
      </c>
      <c r="AH373" s="263" t="str">
        <f>IF(J373="","",VLOOKUP(J373,SKU!E:M,3,0))</f>
        <v/>
      </c>
      <c r="AI373" s="263">
        <f>_xlfn.IFNA(IF('Project Summary'!$C$11="NH",VLOOKUP(AH373,Lighting_All,5,0),VLOOKUP(AH373,Lighting_All,3,0)),"")</f>
        <v>0</v>
      </c>
      <c r="AJ373" s="264" t="str">
        <f t="shared" si="143"/>
        <v>NA</v>
      </c>
      <c r="AK373" s="265">
        <f>IFERROR(VLOOKUP(J373,SKU!E:L,7,),0)</f>
        <v>0</v>
      </c>
      <c r="AL373" s="92" t="str">
        <f>IFERROR(IF(J373="","",(VLOOKUP(AH373,Lookups!A:G,7,0)*H373)),"")</f>
        <v/>
      </c>
      <c r="AM373" s="92">
        <f t="shared" ca="1" si="157"/>
        <v>0</v>
      </c>
      <c r="AN373" s="92">
        <f t="shared" ca="1" si="158"/>
        <v>0</v>
      </c>
      <c r="AO373" s="92">
        <f>(1-EXACT(G373,M373))*IFERROR(IF('Project Summary'!$C$11="NH",VLOOKUP(M373,Lighting_All,6,0),VLOOKUP(M373,Lighting_All,4,0)),0)*(Q373&gt;0)*(1-EXACT(M373,Lookups!$A$62))*(1-EXACT(M373,Lookups!$A$63))</f>
        <v>0</v>
      </c>
      <c r="AP373" s="92">
        <f t="shared" si="144"/>
        <v>0</v>
      </c>
      <c r="AQ373" s="92" t="str">
        <f t="shared" ca="1" si="159"/>
        <v/>
      </c>
      <c r="AR373" s="92" t="str">
        <f ca="1">_xlfn.IFNA(VLOOKUP(AQ373,Recycling!$S$10:$T$35,2,0),"")</f>
        <v/>
      </c>
      <c r="AS373" s="266">
        <f t="shared" si="160"/>
        <v>0</v>
      </c>
      <c r="AT373" s="92">
        <f t="shared" si="161"/>
        <v>0</v>
      </c>
      <c r="AU373" s="92">
        <f>EXACT(G373,"None")*OR(EXACT(M373,Lookups!$A$62),EXACT(M373,Lookups!$A$63))</f>
        <v>0</v>
      </c>
      <c r="AV373" s="267">
        <f t="shared" si="162"/>
        <v>0</v>
      </c>
      <c r="AW373" s="267">
        <f>IFERROR(VLOOKUP(AH373,Lookups!A:B,2,0),0)</f>
        <v>0</v>
      </c>
      <c r="AX373" s="267">
        <f t="shared" si="163"/>
        <v>0</v>
      </c>
      <c r="AY373" s="92">
        <f t="shared" ca="1" si="164"/>
        <v>0</v>
      </c>
      <c r="AZ373" s="92">
        <f t="shared" si="145"/>
        <v>0</v>
      </c>
      <c r="BA373" s="92">
        <f t="shared" si="165"/>
        <v>0.504</v>
      </c>
      <c r="BB373" s="92">
        <f t="shared" si="166"/>
        <v>0.38900000000000001</v>
      </c>
      <c r="BC373" s="92">
        <v>0.13800000000000001</v>
      </c>
      <c r="BD373" s="92">
        <v>0.13400000000000001</v>
      </c>
      <c r="BE373" s="92">
        <f t="shared" si="146"/>
        <v>0</v>
      </c>
      <c r="BF373" s="92">
        <f t="shared" si="167"/>
        <v>0</v>
      </c>
    </row>
    <row r="374" spans="1:58" x14ac:dyDescent="0.35">
      <c r="A374" s="26"/>
      <c r="B374" s="76"/>
      <c r="C374" s="59"/>
      <c r="D374" s="475"/>
      <c r="E374" s="476"/>
      <c r="F374" s="237" t="str">
        <f ca="1">IFERROR(OFFSET(INDEX(INDIRECT(VLOOKUP($C374,Lighting_Type_Exist_lu,2,0)),MATCH(Lighting!$D374,INDIRECT(VLOOKUP($C374,Lighting_Type_Exist_lu,2,0)),0),1),0,2),"")</f>
        <v/>
      </c>
      <c r="G374" s="61" t="s">
        <v>84</v>
      </c>
      <c r="H374" s="74"/>
      <c r="I374" s="238" t="str">
        <f>IF(J374="","",VLOOKUP(J374,SKU!E:M,9,0))</f>
        <v/>
      </c>
      <c r="J374" s="64"/>
      <c r="K374" s="260" t="str">
        <f>IF(J374="","",VLOOKUP(J374,SKU!E:M,2,0))</f>
        <v/>
      </c>
      <c r="L374" s="239" t="str">
        <f>IF(J374="","",VLOOKUP(J374,SKU!E:M,6,0))</f>
        <v/>
      </c>
      <c r="M374" s="135" t="s">
        <v>84</v>
      </c>
      <c r="N374" s="28">
        <f t="shared" si="141"/>
        <v>0</v>
      </c>
      <c r="O374" s="20">
        <f t="shared" si="142"/>
        <v>0</v>
      </c>
      <c r="P374" s="71">
        <f t="shared" ca="1" si="147"/>
        <v>0</v>
      </c>
      <c r="Q374" s="71">
        <f>IFERROR((($H374*$L374*$N374)-($H374*$L374*$O374))/1000,0)*(1-EXACT(M374,Lookups!$A$62))*(1-EXACT(M374,Lookups!$A$63))</f>
        <v>0</v>
      </c>
      <c r="R374" s="71">
        <f t="shared" ca="1" si="148"/>
        <v>0</v>
      </c>
      <c r="S374" s="71">
        <f t="shared" ca="1" si="149"/>
        <v>0</v>
      </c>
      <c r="T374" s="71">
        <f t="shared" si="150"/>
        <v>0</v>
      </c>
      <c r="U374" s="356">
        <f t="shared" ca="1" si="151"/>
        <v>0</v>
      </c>
      <c r="V374" s="356">
        <f t="shared" ca="1" si="152"/>
        <v>0</v>
      </c>
      <c r="W374" s="356">
        <f t="shared" si="153"/>
        <v>0</v>
      </c>
      <c r="X374" s="356">
        <f t="shared" si="154"/>
        <v>0</v>
      </c>
      <c r="Y374" s="72">
        <f>IF(AV374&gt;0,"NEEDED",IFERROR(IF('Project Summary'!$C$11="NH",(VLOOKUP(AH374,Lighting_All,6,0)+AO374),(VLOOKUP(AH374,Lighting_All,4,0)+AO374)),0)*H374)</f>
        <v>0</v>
      </c>
      <c r="Z374" s="261" t="str">
        <f t="shared" ca="1" si="155"/>
        <v/>
      </c>
      <c r="AA374" s="73">
        <f t="shared" ca="1" si="140"/>
        <v>0</v>
      </c>
      <c r="AC374" s="28" t="str">
        <f ca="1">IFERROR(OFFSET(INDEX(INDIRECT(VLOOKUP($C374,Lighting_Type_Exist_lu,2,0)),MATCH(Lighting!$D374,INDIRECT(VLOOKUP($C374,Lighting_Type_Exist_lu,2,0)),0),1),0,1),"")</f>
        <v/>
      </c>
      <c r="AD374" s="7" t="str">
        <f ca="1">IFERROR(OFFSET(INDEX(INDIRECT(VLOOKUP($C374,Lighting_Type_Exist_lu,2,0)),MATCH(Lighting!$D374,INDIRECT(VLOOKUP($C374,Lighting_Type_Exist_lu,2,0)),0),1),0,3),"")</f>
        <v/>
      </c>
      <c r="AE374" s="40" t="str">
        <f ca="1">IFERROR(OFFSET(INDEX(INDIRECT(VLOOKUP($C374,Lighting_Type_Exist_lu,2,0)),MATCH(Lighting!$D374,INDIRECT(VLOOKUP($C374,Lighting_Type_Exist_lu,2,0)),0),1),0,4),"")</f>
        <v/>
      </c>
      <c r="AF374" s="262">
        <f t="shared" ca="1" si="156"/>
        <v>0</v>
      </c>
      <c r="AH374" s="263" t="str">
        <f>IF(J374="","",VLOOKUP(J374,SKU!E:M,3,0))</f>
        <v/>
      </c>
      <c r="AI374" s="263">
        <f>_xlfn.IFNA(IF('Project Summary'!$C$11="NH",VLOOKUP(AH374,Lighting_All,5,0),VLOOKUP(AH374,Lighting_All,3,0)),"")</f>
        <v>0</v>
      </c>
      <c r="AJ374" s="264" t="str">
        <f t="shared" si="143"/>
        <v>NA</v>
      </c>
      <c r="AK374" s="265">
        <f>IFERROR(VLOOKUP(J374,SKU!E:L,7,),0)</f>
        <v>0</v>
      </c>
      <c r="AL374" s="92" t="str">
        <f>IFERROR(IF(J374="","",(VLOOKUP(AH374,Lookups!A:G,7,0)*H374)),"")</f>
        <v/>
      </c>
      <c r="AM374" s="92">
        <f t="shared" ca="1" si="157"/>
        <v>0</v>
      </c>
      <c r="AN374" s="92">
        <f t="shared" ca="1" si="158"/>
        <v>0</v>
      </c>
      <c r="AO374" s="92">
        <f>(1-EXACT(G374,M374))*IFERROR(IF('Project Summary'!$C$11="NH",VLOOKUP(M374,Lighting_All,6,0),VLOOKUP(M374,Lighting_All,4,0)),0)*(Q374&gt;0)*(1-EXACT(M374,Lookups!$A$62))*(1-EXACT(M374,Lookups!$A$63))</f>
        <v>0</v>
      </c>
      <c r="AP374" s="92">
        <f t="shared" si="144"/>
        <v>0</v>
      </c>
      <c r="AQ374" s="92" t="str">
        <f t="shared" ca="1" si="159"/>
        <v/>
      </c>
      <c r="AR374" s="92" t="str">
        <f ca="1">_xlfn.IFNA(VLOOKUP(AQ374,Recycling!$S$10:$T$35,2,0),"")</f>
        <v/>
      </c>
      <c r="AS374" s="266">
        <f t="shared" si="160"/>
        <v>0</v>
      </c>
      <c r="AT374" s="92">
        <f t="shared" si="161"/>
        <v>0</v>
      </c>
      <c r="AU374" s="92">
        <f>EXACT(G374,"None")*OR(EXACT(M374,Lookups!$A$62),EXACT(M374,Lookups!$A$63))</f>
        <v>0</v>
      </c>
      <c r="AV374" s="267">
        <f t="shared" si="162"/>
        <v>0</v>
      </c>
      <c r="AW374" s="267">
        <f>IFERROR(VLOOKUP(AH374,Lookups!A:B,2,0),0)</f>
        <v>0</v>
      </c>
      <c r="AX374" s="267">
        <f t="shared" si="163"/>
        <v>0</v>
      </c>
      <c r="AY374" s="92">
        <f t="shared" ca="1" si="164"/>
        <v>0</v>
      </c>
      <c r="AZ374" s="92">
        <f t="shared" si="145"/>
        <v>0</v>
      </c>
      <c r="BA374" s="92">
        <f t="shared" si="165"/>
        <v>0.504</v>
      </c>
      <c r="BB374" s="92">
        <f t="shared" si="166"/>
        <v>0.38900000000000001</v>
      </c>
      <c r="BC374" s="92">
        <v>0.13800000000000001</v>
      </c>
      <c r="BD374" s="92">
        <v>0.13400000000000001</v>
      </c>
      <c r="BE374" s="92">
        <f t="shared" si="146"/>
        <v>0</v>
      </c>
      <c r="BF374" s="92">
        <f t="shared" si="167"/>
        <v>0</v>
      </c>
    </row>
    <row r="375" spans="1:58" x14ac:dyDescent="0.35">
      <c r="A375" s="26"/>
      <c r="B375" s="76"/>
      <c r="C375" s="59"/>
      <c r="D375" s="475"/>
      <c r="E375" s="476"/>
      <c r="F375" s="237" t="str">
        <f ca="1">IFERROR(OFFSET(INDEX(INDIRECT(VLOOKUP($C375,Lighting_Type_Exist_lu,2,0)),MATCH(Lighting!$D375,INDIRECT(VLOOKUP($C375,Lighting_Type_Exist_lu,2,0)),0),1),0,2),"")</f>
        <v/>
      </c>
      <c r="G375" s="61" t="s">
        <v>84</v>
      </c>
      <c r="H375" s="74"/>
      <c r="I375" s="238" t="str">
        <f>IF(J375="","",VLOOKUP(J375,SKU!E:M,9,0))</f>
        <v/>
      </c>
      <c r="J375" s="64"/>
      <c r="K375" s="260" t="str">
        <f>IF(J375="","",VLOOKUP(J375,SKU!E:M,2,0))</f>
        <v/>
      </c>
      <c r="L375" s="239" t="str">
        <f>IF(J375="","",VLOOKUP(J375,SKU!E:M,6,0))</f>
        <v/>
      </c>
      <c r="M375" s="135" t="s">
        <v>84</v>
      </c>
      <c r="N375" s="28">
        <f t="shared" si="141"/>
        <v>0</v>
      </c>
      <c r="O375" s="20">
        <f t="shared" si="142"/>
        <v>0</v>
      </c>
      <c r="P375" s="71">
        <f t="shared" ca="1" si="147"/>
        <v>0</v>
      </c>
      <c r="Q375" s="71">
        <f>IFERROR((($H375*$L375*$N375)-($H375*$L375*$O375))/1000,0)*(1-EXACT(M375,Lookups!$A$62))*(1-EXACT(M375,Lookups!$A$63))</f>
        <v>0</v>
      </c>
      <c r="R375" s="71">
        <f t="shared" ca="1" si="148"/>
        <v>0</v>
      </c>
      <c r="S375" s="71">
        <f t="shared" ca="1" si="149"/>
        <v>0</v>
      </c>
      <c r="T375" s="71">
        <f t="shared" si="150"/>
        <v>0</v>
      </c>
      <c r="U375" s="356">
        <f t="shared" ca="1" si="151"/>
        <v>0</v>
      </c>
      <c r="V375" s="356">
        <f t="shared" ca="1" si="152"/>
        <v>0</v>
      </c>
      <c r="W375" s="356">
        <f t="shared" si="153"/>
        <v>0</v>
      </c>
      <c r="X375" s="356">
        <f t="shared" si="154"/>
        <v>0</v>
      </c>
      <c r="Y375" s="72">
        <f>IF(AV375&gt;0,"NEEDED",IFERROR(IF('Project Summary'!$C$11="NH",(VLOOKUP(AH375,Lighting_All,6,0)+AO375),(VLOOKUP(AH375,Lighting_All,4,0)+AO375)),0)*H375)</f>
        <v>0</v>
      </c>
      <c r="Z375" s="261" t="str">
        <f t="shared" ca="1" si="155"/>
        <v/>
      </c>
      <c r="AA375" s="73">
        <f t="shared" ca="1" si="140"/>
        <v>0</v>
      </c>
      <c r="AC375" s="28" t="str">
        <f ca="1">IFERROR(OFFSET(INDEX(INDIRECT(VLOOKUP($C375,Lighting_Type_Exist_lu,2,0)),MATCH(Lighting!$D375,INDIRECT(VLOOKUP($C375,Lighting_Type_Exist_lu,2,0)),0),1),0,1),"")</f>
        <v/>
      </c>
      <c r="AD375" s="7" t="str">
        <f ca="1">IFERROR(OFFSET(INDEX(INDIRECT(VLOOKUP($C375,Lighting_Type_Exist_lu,2,0)),MATCH(Lighting!$D375,INDIRECT(VLOOKUP($C375,Lighting_Type_Exist_lu,2,0)),0),1),0,3),"")</f>
        <v/>
      </c>
      <c r="AE375" s="40" t="str">
        <f ca="1">IFERROR(OFFSET(INDEX(INDIRECT(VLOOKUP($C375,Lighting_Type_Exist_lu,2,0)),MATCH(Lighting!$D375,INDIRECT(VLOOKUP($C375,Lighting_Type_Exist_lu,2,0)),0),1),0,4),"")</f>
        <v/>
      </c>
      <c r="AF375" s="262">
        <f t="shared" ca="1" si="156"/>
        <v>0</v>
      </c>
      <c r="AH375" s="263" t="str">
        <f>IF(J375="","",VLOOKUP(J375,SKU!E:M,3,0))</f>
        <v/>
      </c>
      <c r="AI375" s="263">
        <f>_xlfn.IFNA(IF('Project Summary'!$C$11="NH",VLOOKUP(AH375,Lighting_All,5,0),VLOOKUP(AH375,Lighting_All,3,0)),"")</f>
        <v>0</v>
      </c>
      <c r="AJ375" s="264" t="str">
        <f t="shared" si="143"/>
        <v>NA</v>
      </c>
      <c r="AK375" s="265">
        <f>IFERROR(VLOOKUP(J375,SKU!E:L,7,),0)</f>
        <v>0</v>
      </c>
      <c r="AL375" s="92" t="str">
        <f>IFERROR(IF(J375="","",(VLOOKUP(AH375,Lookups!A:G,7,0)*H375)),"")</f>
        <v/>
      </c>
      <c r="AM375" s="92">
        <f t="shared" ca="1" si="157"/>
        <v>0</v>
      </c>
      <c r="AN375" s="92">
        <f t="shared" ca="1" si="158"/>
        <v>0</v>
      </c>
      <c r="AO375" s="92">
        <f>(1-EXACT(G375,M375))*IFERROR(IF('Project Summary'!$C$11="NH",VLOOKUP(M375,Lighting_All,6,0),VLOOKUP(M375,Lighting_All,4,0)),0)*(Q375&gt;0)*(1-EXACT(M375,Lookups!$A$62))*(1-EXACT(M375,Lookups!$A$63))</f>
        <v>0</v>
      </c>
      <c r="AP375" s="92">
        <f t="shared" si="144"/>
        <v>0</v>
      </c>
      <c r="AQ375" s="92" t="str">
        <f t="shared" ca="1" si="159"/>
        <v/>
      </c>
      <c r="AR375" s="92" t="str">
        <f ca="1">_xlfn.IFNA(VLOOKUP(AQ375,Recycling!$S$10:$T$35,2,0),"")</f>
        <v/>
      </c>
      <c r="AS375" s="266">
        <f t="shared" si="160"/>
        <v>0</v>
      </c>
      <c r="AT375" s="92">
        <f t="shared" si="161"/>
        <v>0</v>
      </c>
      <c r="AU375" s="92">
        <f>EXACT(G375,"None")*OR(EXACT(M375,Lookups!$A$62),EXACT(M375,Lookups!$A$63))</f>
        <v>0</v>
      </c>
      <c r="AV375" s="267">
        <f t="shared" si="162"/>
        <v>0</v>
      </c>
      <c r="AW375" s="267">
        <f>IFERROR(VLOOKUP(AH375,Lookups!A:B,2,0),0)</f>
        <v>0</v>
      </c>
      <c r="AX375" s="267">
        <f t="shared" si="163"/>
        <v>0</v>
      </c>
      <c r="AY375" s="92">
        <f t="shared" ca="1" si="164"/>
        <v>0</v>
      </c>
      <c r="AZ375" s="92">
        <f t="shared" si="145"/>
        <v>0</v>
      </c>
      <c r="BA375" s="92">
        <f t="shared" si="165"/>
        <v>0.504</v>
      </c>
      <c r="BB375" s="92">
        <f t="shared" si="166"/>
        <v>0.38900000000000001</v>
      </c>
      <c r="BC375" s="92">
        <v>0.13800000000000001</v>
      </c>
      <c r="BD375" s="92">
        <v>0.13400000000000001</v>
      </c>
      <c r="BE375" s="92">
        <f t="shared" si="146"/>
        <v>0</v>
      </c>
      <c r="BF375" s="92">
        <f t="shared" si="167"/>
        <v>0</v>
      </c>
    </row>
    <row r="376" spans="1:58" x14ac:dyDescent="0.35">
      <c r="A376" s="26"/>
      <c r="B376" s="76"/>
      <c r="C376" s="59"/>
      <c r="D376" s="475"/>
      <c r="E376" s="476"/>
      <c r="F376" s="237" t="str">
        <f ca="1">IFERROR(OFFSET(INDEX(INDIRECT(VLOOKUP($C376,Lighting_Type_Exist_lu,2,0)),MATCH(Lighting!$D376,INDIRECT(VLOOKUP($C376,Lighting_Type_Exist_lu,2,0)),0),1),0,2),"")</f>
        <v/>
      </c>
      <c r="G376" s="61" t="s">
        <v>84</v>
      </c>
      <c r="H376" s="74"/>
      <c r="I376" s="238" t="str">
        <f>IF(J376="","",VLOOKUP(J376,SKU!E:M,9,0))</f>
        <v/>
      </c>
      <c r="J376" s="64"/>
      <c r="K376" s="260" t="str">
        <f>IF(J376="","",VLOOKUP(J376,SKU!E:M,2,0))</f>
        <v/>
      </c>
      <c r="L376" s="239" t="str">
        <f>IF(J376="","",VLOOKUP(J376,SKU!E:M,6,0))</f>
        <v/>
      </c>
      <c r="M376" s="135" t="s">
        <v>84</v>
      </c>
      <c r="N376" s="28">
        <f t="shared" si="141"/>
        <v>0</v>
      </c>
      <c r="O376" s="20">
        <f t="shared" si="142"/>
        <v>0</v>
      </c>
      <c r="P376" s="71">
        <f t="shared" ca="1" si="147"/>
        <v>0</v>
      </c>
      <c r="Q376" s="71">
        <f>IFERROR((($H376*$L376*$N376)-($H376*$L376*$O376))/1000,0)*(1-EXACT(M376,Lookups!$A$62))*(1-EXACT(M376,Lookups!$A$63))</f>
        <v>0</v>
      </c>
      <c r="R376" s="71">
        <f t="shared" ca="1" si="148"/>
        <v>0</v>
      </c>
      <c r="S376" s="71">
        <f t="shared" ca="1" si="149"/>
        <v>0</v>
      </c>
      <c r="T376" s="71">
        <f t="shared" si="150"/>
        <v>0</v>
      </c>
      <c r="U376" s="356">
        <f t="shared" ca="1" si="151"/>
        <v>0</v>
      </c>
      <c r="V376" s="356">
        <f t="shared" ca="1" si="152"/>
        <v>0</v>
      </c>
      <c r="W376" s="356">
        <f t="shared" si="153"/>
        <v>0</v>
      </c>
      <c r="X376" s="356">
        <f t="shared" si="154"/>
        <v>0</v>
      </c>
      <c r="Y376" s="72">
        <f>IF(AV376&gt;0,"NEEDED",IFERROR(IF('Project Summary'!$C$11="NH",(VLOOKUP(AH376,Lighting_All,6,0)+AO376),(VLOOKUP(AH376,Lighting_All,4,0)+AO376)),0)*H376)</f>
        <v>0</v>
      </c>
      <c r="Z376" s="261" t="str">
        <f t="shared" ca="1" si="155"/>
        <v/>
      </c>
      <c r="AA376" s="73">
        <f t="shared" ca="1" si="140"/>
        <v>0</v>
      </c>
      <c r="AC376" s="28" t="str">
        <f ca="1">IFERROR(OFFSET(INDEX(INDIRECT(VLOOKUP($C376,Lighting_Type_Exist_lu,2,0)),MATCH(Lighting!$D376,INDIRECT(VLOOKUP($C376,Lighting_Type_Exist_lu,2,0)),0),1),0,1),"")</f>
        <v/>
      </c>
      <c r="AD376" s="7" t="str">
        <f ca="1">IFERROR(OFFSET(INDEX(INDIRECT(VLOOKUP($C376,Lighting_Type_Exist_lu,2,0)),MATCH(Lighting!$D376,INDIRECT(VLOOKUP($C376,Lighting_Type_Exist_lu,2,0)),0),1),0,3),"")</f>
        <v/>
      </c>
      <c r="AE376" s="40" t="str">
        <f ca="1">IFERROR(OFFSET(INDEX(INDIRECT(VLOOKUP($C376,Lighting_Type_Exist_lu,2,0)),MATCH(Lighting!$D376,INDIRECT(VLOOKUP($C376,Lighting_Type_Exist_lu,2,0)),0),1),0,4),"")</f>
        <v/>
      </c>
      <c r="AF376" s="262">
        <f t="shared" ca="1" si="156"/>
        <v>0</v>
      </c>
      <c r="AH376" s="263" t="str">
        <f>IF(J376="","",VLOOKUP(J376,SKU!E:M,3,0))</f>
        <v/>
      </c>
      <c r="AI376" s="263">
        <f>_xlfn.IFNA(IF('Project Summary'!$C$11="NH",VLOOKUP(AH376,Lighting_All,5,0),VLOOKUP(AH376,Lighting_All,3,0)),"")</f>
        <v>0</v>
      </c>
      <c r="AJ376" s="264" t="str">
        <f t="shared" si="143"/>
        <v>NA</v>
      </c>
      <c r="AK376" s="265">
        <f>IFERROR(VLOOKUP(J376,SKU!E:L,7,),0)</f>
        <v>0</v>
      </c>
      <c r="AL376" s="92" t="str">
        <f>IFERROR(IF(J376="","",(VLOOKUP(AH376,Lookups!A:G,7,0)*H376)),"")</f>
        <v/>
      </c>
      <c r="AM376" s="92">
        <f t="shared" ca="1" si="157"/>
        <v>0</v>
      </c>
      <c r="AN376" s="92">
        <f t="shared" ca="1" si="158"/>
        <v>0</v>
      </c>
      <c r="AO376" s="92">
        <f>(1-EXACT(G376,M376))*IFERROR(IF('Project Summary'!$C$11="NH",VLOOKUP(M376,Lighting_All,6,0),VLOOKUP(M376,Lighting_All,4,0)),0)*(Q376&gt;0)*(1-EXACT(M376,Lookups!$A$62))*(1-EXACT(M376,Lookups!$A$63))</f>
        <v>0</v>
      </c>
      <c r="AP376" s="92">
        <f t="shared" si="144"/>
        <v>0</v>
      </c>
      <c r="AQ376" s="92" t="str">
        <f t="shared" ca="1" si="159"/>
        <v/>
      </c>
      <c r="AR376" s="92" t="str">
        <f ca="1">_xlfn.IFNA(VLOOKUP(AQ376,Recycling!$S$10:$T$35,2,0),"")</f>
        <v/>
      </c>
      <c r="AS376" s="266">
        <f t="shared" si="160"/>
        <v>0</v>
      </c>
      <c r="AT376" s="92">
        <f t="shared" si="161"/>
        <v>0</v>
      </c>
      <c r="AU376" s="92">
        <f>EXACT(G376,"None")*OR(EXACT(M376,Lookups!$A$62),EXACT(M376,Lookups!$A$63))</f>
        <v>0</v>
      </c>
      <c r="AV376" s="267">
        <f t="shared" si="162"/>
        <v>0</v>
      </c>
      <c r="AW376" s="267">
        <f>IFERROR(VLOOKUP(AH376,Lookups!A:B,2,0),0)</f>
        <v>0</v>
      </c>
      <c r="AX376" s="267">
        <f t="shared" si="163"/>
        <v>0</v>
      </c>
      <c r="AY376" s="92">
        <f t="shared" ca="1" si="164"/>
        <v>0</v>
      </c>
      <c r="AZ376" s="92">
        <f t="shared" si="145"/>
        <v>0</v>
      </c>
      <c r="BA376" s="92">
        <f t="shared" si="165"/>
        <v>0.504</v>
      </c>
      <c r="BB376" s="92">
        <f t="shared" si="166"/>
        <v>0.38900000000000001</v>
      </c>
      <c r="BC376" s="92">
        <v>0.13800000000000001</v>
      </c>
      <c r="BD376" s="92">
        <v>0.13400000000000001</v>
      </c>
      <c r="BE376" s="92">
        <f t="shared" si="146"/>
        <v>0</v>
      </c>
      <c r="BF376" s="92">
        <f t="shared" si="167"/>
        <v>0</v>
      </c>
    </row>
    <row r="377" spans="1:58" x14ac:dyDescent="0.35">
      <c r="A377" s="26"/>
      <c r="B377" s="76"/>
      <c r="C377" s="59"/>
      <c r="D377" s="475"/>
      <c r="E377" s="476"/>
      <c r="F377" s="237" t="str">
        <f ca="1">IFERROR(OFFSET(INDEX(INDIRECT(VLOOKUP($C377,Lighting_Type_Exist_lu,2,0)),MATCH(Lighting!$D377,INDIRECT(VLOOKUP($C377,Lighting_Type_Exist_lu,2,0)),0),1),0,2),"")</f>
        <v/>
      </c>
      <c r="G377" s="61" t="s">
        <v>84</v>
      </c>
      <c r="H377" s="74"/>
      <c r="I377" s="238" t="str">
        <f>IF(J377="","",VLOOKUP(J377,SKU!E:M,9,0))</f>
        <v/>
      </c>
      <c r="J377" s="64"/>
      <c r="K377" s="260" t="str">
        <f>IF(J377="","",VLOOKUP(J377,SKU!E:M,2,0))</f>
        <v/>
      </c>
      <c r="L377" s="239" t="str">
        <f>IF(J377="","",VLOOKUP(J377,SKU!E:M,6,0))</f>
        <v/>
      </c>
      <c r="M377" s="135" t="s">
        <v>84</v>
      </c>
      <c r="N377" s="28">
        <f t="shared" si="141"/>
        <v>0</v>
      </c>
      <c r="O377" s="20">
        <f t="shared" si="142"/>
        <v>0</v>
      </c>
      <c r="P377" s="71">
        <f t="shared" ca="1" si="147"/>
        <v>0</v>
      </c>
      <c r="Q377" s="71">
        <f>IFERROR((($H377*$L377*$N377)-($H377*$L377*$O377))/1000,0)*(1-EXACT(M377,Lookups!$A$62))*(1-EXACT(M377,Lookups!$A$63))</f>
        <v>0</v>
      </c>
      <c r="R377" s="71">
        <f t="shared" ca="1" si="148"/>
        <v>0</v>
      </c>
      <c r="S377" s="71">
        <f t="shared" ca="1" si="149"/>
        <v>0</v>
      </c>
      <c r="T377" s="71">
        <f t="shared" si="150"/>
        <v>0</v>
      </c>
      <c r="U377" s="356">
        <f t="shared" ca="1" si="151"/>
        <v>0</v>
      </c>
      <c r="V377" s="356">
        <f t="shared" ca="1" si="152"/>
        <v>0</v>
      </c>
      <c r="W377" s="356">
        <f t="shared" si="153"/>
        <v>0</v>
      </c>
      <c r="X377" s="356">
        <f t="shared" si="154"/>
        <v>0</v>
      </c>
      <c r="Y377" s="72">
        <f>IF(AV377&gt;0,"NEEDED",IFERROR(IF('Project Summary'!$C$11="NH",(VLOOKUP(AH377,Lighting_All,6,0)+AO377),(VLOOKUP(AH377,Lighting_All,4,0)+AO377)),0)*H377)</f>
        <v>0</v>
      </c>
      <c r="Z377" s="261" t="str">
        <f t="shared" ca="1" si="155"/>
        <v/>
      </c>
      <c r="AA377" s="73">
        <f t="shared" ca="1" si="140"/>
        <v>0</v>
      </c>
      <c r="AC377" s="28" t="str">
        <f ca="1">IFERROR(OFFSET(INDEX(INDIRECT(VLOOKUP($C377,Lighting_Type_Exist_lu,2,0)),MATCH(Lighting!$D377,INDIRECT(VLOOKUP($C377,Lighting_Type_Exist_lu,2,0)),0),1),0,1),"")</f>
        <v/>
      </c>
      <c r="AD377" s="7" t="str">
        <f ca="1">IFERROR(OFFSET(INDEX(INDIRECT(VLOOKUP($C377,Lighting_Type_Exist_lu,2,0)),MATCH(Lighting!$D377,INDIRECT(VLOOKUP($C377,Lighting_Type_Exist_lu,2,0)),0),1),0,3),"")</f>
        <v/>
      </c>
      <c r="AE377" s="40" t="str">
        <f ca="1">IFERROR(OFFSET(INDEX(INDIRECT(VLOOKUP($C377,Lighting_Type_Exist_lu,2,0)),MATCH(Lighting!$D377,INDIRECT(VLOOKUP($C377,Lighting_Type_Exist_lu,2,0)),0),1),0,4),"")</f>
        <v/>
      </c>
      <c r="AF377" s="262">
        <f t="shared" ca="1" si="156"/>
        <v>0</v>
      </c>
      <c r="AH377" s="263" t="str">
        <f>IF(J377="","",VLOOKUP(J377,SKU!E:M,3,0))</f>
        <v/>
      </c>
      <c r="AI377" s="263">
        <f>_xlfn.IFNA(IF('Project Summary'!$C$11="NH",VLOOKUP(AH377,Lighting_All,5,0),VLOOKUP(AH377,Lighting_All,3,0)),"")</f>
        <v>0</v>
      </c>
      <c r="AJ377" s="264" t="str">
        <f t="shared" si="143"/>
        <v>NA</v>
      </c>
      <c r="AK377" s="265">
        <f>IFERROR(VLOOKUP(J377,SKU!E:L,7,),0)</f>
        <v>0</v>
      </c>
      <c r="AL377" s="92" t="str">
        <f>IFERROR(IF(J377="","",(VLOOKUP(AH377,Lookups!A:G,7,0)*H377)),"")</f>
        <v/>
      </c>
      <c r="AM377" s="92">
        <f t="shared" ca="1" si="157"/>
        <v>0</v>
      </c>
      <c r="AN377" s="92">
        <f t="shared" ca="1" si="158"/>
        <v>0</v>
      </c>
      <c r="AO377" s="92">
        <f>(1-EXACT(G377,M377))*IFERROR(IF('Project Summary'!$C$11="NH",VLOOKUP(M377,Lighting_All,6,0),VLOOKUP(M377,Lighting_All,4,0)),0)*(Q377&gt;0)*(1-EXACT(M377,Lookups!$A$62))*(1-EXACT(M377,Lookups!$A$63))</f>
        <v>0</v>
      </c>
      <c r="AP377" s="92">
        <f t="shared" si="144"/>
        <v>0</v>
      </c>
      <c r="AQ377" s="92" t="str">
        <f t="shared" ca="1" si="159"/>
        <v/>
      </c>
      <c r="AR377" s="92" t="str">
        <f ca="1">_xlfn.IFNA(VLOOKUP(AQ377,Recycling!$S$10:$T$35,2,0),"")</f>
        <v/>
      </c>
      <c r="AS377" s="266">
        <f t="shared" si="160"/>
        <v>0</v>
      </c>
      <c r="AT377" s="92">
        <f t="shared" si="161"/>
        <v>0</v>
      </c>
      <c r="AU377" s="92">
        <f>EXACT(G377,"None")*OR(EXACT(M377,Lookups!$A$62),EXACT(M377,Lookups!$A$63))</f>
        <v>0</v>
      </c>
      <c r="AV377" s="267">
        <f t="shared" si="162"/>
        <v>0</v>
      </c>
      <c r="AW377" s="267">
        <f>IFERROR(VLOOKUP(AH377,Lookups!A:B,2,0),0)</f>
        <v>0</v>
      </c>
      <c r="AX377" s="267">
        <f t="shared" si="163"/>
        <v>0</v>
      </c>
      <c r="AY377" s="92">
        <f t="shared" ca="1" si="164"/>
        <v>0</v>
      </c>
      <c r="AZ377" s="92">
        <f t="shared" si="145"/>
        <v>0</v>
      </c>
      <c r="BA377" s="92">
        <f t="shared" si="165"/>
        <v>0.504</v>
      </c>
      <c r="BB377" s="92">
        <f t="shared" si="166"/>
        <v>0.38900000000000001</v>
      </c>
      <c r="BC377" s="92">
        <v>0.13800000000000001</v>
      </c>
      <c r="BD377" s="92">
        <v>0.13400000000000001</v>
      </c>
      <c r="BE377" s="92">
        <f t="shared" si="146"/>
        <v>0</v>
      </c>
      <c r="BF377" s="92">
        <f t="shared" si="167"/>
        <v>0</v>
      </c>
    </row>
    <row r="378" spans="1:58" x14ac:dyDescent="0.35">
      <c r="A378" s="26"/>
      <c r="B378" s="76"/>
      <c r="C378" s="59"/>
      <c r="D378" s="475"/>
      <c r="E378" s="476"/>
      <c r="F378" s="237" t="str">
        <f ca="1">IFERROR(OFFSET(INDEX(INDIRECT(VLOOKUP($C378,Lighting_Type_Exist_lu,2,0)),MATCH(Lighting!$D378,INDIRECT(VLOOKUP($C378,Lighting_Type_Exist_lu,2,0)),0),1),0,2),"")</f>
        <v/>
      </c>
      <c r="G378" s="61" t="s">
        <v>84</v>
      </c>
      <c r="H378" s="74"/>
      <c r="I378" s="238" t="str">
        <f>IF(J378="","",VLOOKUP(J378,SKU!E:M,9,0))</f>
        <v/>
      </c>
      <c r="J378" s="64"/>
      <c r="K378" s="260" t="str">
        <f>IF(J378="","",VLOOKUP(J378,SKU!E:M,2,0))</f>
        <v/>
      </c>
      <c r="L378" s="239" t="str">
        <f>IF(J378="","",VLOOKUP(J378,SKU!E:M,6,0))</f>
        <v/>
      </c>
      <c r="M378" s="135" t="s">
        <v>84</v>
      </c>
      <c r="N378" s="28">
        <f t="shared" si="141"/>
        <v>0</v>
      </c>
      <c r="O378" s="20">
        <f t="shared" si="142"/>
        <v>0</v>
      </c>
      <c r="P378" s="71">
        <f t="shared" ca="1" si="147"/>
        <v>0</v>
      </c>
      <c r="Q378" s="71">
        <f>IFERROR((($H378*$L378*$N378)-($H378*$L378*$O378))/1000,0)*(1-EXACT(M378,Lookups!$A$62))*(1-EXACT(M378,Lookups!$A$63))</f>
        <v>0</v>
      </c>
      <c r="R378" s="71">
        <f t="shared" ca="1" si="148"/>
        <v>0</v>
      </c>
      <c r="S378" s="71">
        <f t="shared" ca="1" si="149"/>
        <v>0</v>
      </c>
      <c r="T378" s="71">
        <f t="shared" si="150"/>
        <v>0</v>
      </c>
      <c r="U378" s="356">
        <f t="shared" ca="1" si="151"/>
        <v>0</v>
      </c>
      <c r="V378" s="356">
        <f t="shared" ca="1" si="152"/>
        <v>0</v>
      </c>
      <c r="W378" s="356">
        <f t="shared" si="153"/>
        <v>0</v>
      </c>
      <c r="X378" s="356">
        <f t="shared" si="154"/>
        <v>0</v>
      </c>
      <c r="Y378" s="72">
        <f>IF(AV378&gt;0,"NEEDED",IFERROR(IF('Project Summary'!$C$11="NH",(VLOOKUP(AH378,Lighting_All,6,0)+AO378),(VLOOKUP(AH378,Lighting_All,4,0)+AO378)),0)*H378)</f>
        <v>0</v>
      </c>
      <c r="Z378" s="261" t="str">
        <f t="shared" ca="1" si="155"/>
        <v/>
      </c>
      <c r="AA378" s="73">
        <f t="shared" ca="1" si="140"/>
        <v>0</v>
      </c>
      <c r="AC378" s="28" t="str">
        <f ca="1">IFERROR(OFFSET(INDEX(INDIRECT(VLOOKUP($C378,Lighting_Type_Exist_lu,2,0)),MATCH(Lighting!$D378,INDIRECT(VLOOKUP($C378,Lighting_Type_Exist_lu,2,0)),0),1),0,1),"")</f>
        <v/>
      </c>
      <c r="AD378" s="7" t="str">
        <f ca="1">IFERROR(OFFSET(INDEX(INDIRECT(VLOOKUP($C378,Lighting_Type_Exist_lu,2,0)),MATCH(Lighting!$D378,INDIRECT(VLOOKUP($C378,Lighting_Type_Exist_lu,2,0)),0),1),0,3),"")</f>
        <v/>
      </c>
      <c r="AE378" s="40" t="str">
        <f ca="1">IFERROR(OFFSET(INDEX(INDIRECT(VLOOKUP($C378,Lighting_Type_Exist_lu,2,0)),MATCH(Lighting!$D378,INDIRECT(VLOOKUP($C378,Lighting_Type_Exist_lu,2,0)),0),1),0,4),"")</f>
        <v/>
      </c>
      <c r="AF378" s="262">
        <f t="shared" ca="1" si="156"/>
        <v>0</v>
      </c>
      <c r="AH378" s="263" t="str">
        <f>IF(J378="","",VLOOKUP(J378,SKU!E:M,3,0))</f>
        <v/>
      </c>
      <c r="AI378" s="263">
        <f>_xlfn.IFNA(IF('Project Summary'!$C$11="NH",VLOOKUP(AH378,Lighting_All,5,0),VLOOKUP(AH378,Lighting_All,3,0)),"")</f>
        <v>0</v>
      </c>
      <c r="AJ378" s="264" t="str">
        <f t="shared" si="143"/>
        <v>NA</v>
      </c>
      <c r="AK378" s="265">
        <f>IFERROR(VLOOKUP(J378,SKU!E:L,7,),0)</f>
        <v>0</v>
      </c>
      <c r="AL378" s="92" t="str">
        <f>IFERROR(IF(J378="","",(VLOOKUP(AH378,Lookups!A:G,7,0)*H378)),"")</f>
        <v/>
      </c>
      <c r="AM378" s="92">
        <f t="shared" ca="1" si="157"/>
        <v>0</v>
      </c>
      <c r="AN378" s="92">
        <f t="shared" ca="1" si="158"/>
        <v>0</v>
      </c>
      <c r="AO378" s="92">
        <f>(1-EXACT(G378,M378))*IFERROR(IF('Project Summary'!$C$11="NH",VLOOKUP(M378,Lighting_All,6,0),VLOOKUP(M378,Lighting_All,4,0)),0)*(Q378&gt;0)*(1-EXACT(M378,Lookups!$A$62))*(1-EXACT(M378,Lookups!$A$63))</f>
        <v>0</v>
      </c>
      <c r="AP378" s="92">
        <f t="shared" si="144"/>
        <v>0</v>
      </c>
      <c r="AQ378" s="92" t="str">
        <f t="shared" ca="1" si="159"/>
        <v/>
      </c>
      <c r="AR378" s="92" t="str">
        <f ca="1">_xlfn.IFNA(VLOOKUP(AQ378,Recycling!$S$10:$T$35,2,0),"")</f>
        <v/>
      </c>
      <c r="AS378" s="266">
        <f t="shared" si="160"/>
        <v>0</v>
      </c>
      <c r="AT378" s="92">
        <f t="shared" si="161"/>
        <v>0</v>
      </c>
      <c r="AU378" s="92">
        <f>EXACT(G378,"None")*OR(EXACT(M378,Lookups!$A$62),EXACT(M378,Lookups!$A$63))</f>
        <v>0</v>
      </c>
      <c r="AV378" s="267">
        <f t="shared" si="162"/>
        <v>0</v>
      </c>
      <c r="AW378" s="267">
        <f>IFERROR(VLOOKUP(AH378,Lookups!A:B,2,0),0)</f>
        <v>0</v>
      </c>
      <c r="AX378" s="267">
        <f t="shared" si="163"/>
        <v>0</v>
      </c>
      <c r="AY378" s="92">
        <f t="shared" ca="1" si="164"/>
        <v>0</v>
      </c>
      <c r="AZ378" s="92">
        <f t="shared" si="145"/>
        <v>0</v>
      </c>
      <c r="BA378" s="92">
        <f t="shared" si="165"/>
        <v>0.504</v>
      </c>
      <c r="BB378" s="92">
        <f t="shared" si="166"/>
        <v>0.38900000000000001</v>
      </c>
      <c r="BC378" s="92">
        <v>0.13800000000000001</v>
      </c>
      <c r="BD378" s="92">
        <v>0.13400000000000001</v>
      </c>
      <c r="BE378" s="92">
        <f t="shared" si="146"/>
        <v>0</v>
      </c>
      <c r="BF378" s="92">
        <f t="shared" si="167"/>
        <v>0</v>
      </c>
    </row>
    <row r="379" spans="1:58" x14ac:dyDescent="0.35">
      <c r="A379" s="26"/>
      <c r="B379" s="76"/>
      <c r="C379" s="59"/>
      <c r="D379" s="475"/>
      <c r="E379" s="476"/>
      <c r="F379" s="237" t="str">
        <f ca="1">IFERROR(OFFSET(INDEX(INDIRECT(VLOOKUP($C379,Lighting_Type_Exist_lu,2,0)),MATCH(Lighting!$D379,INDIRECT(VLOOKUP($C379,Lighting_Type_Exist_lu,2,0)),0),1),0,2),"")</f>
        <v/>
      </c>
      <c r="G379" s="61" t="s">
        <v>84</v>
      </c>
      <c r="H379" s="74"/>
      <c r="I379" s="238" t="str">
        <f>IF(J379="","",VLOOKUP(J379,SKU!E:M,9,0))</f>
        <v/>
      </c>
      <c r="J379" s="64"/>
      <c r="K379" s="260" t="str">
        <f>IF(J379="","",VLOOKUP(J379,SKU!E:M,2,0))</f>
        <v/>
      </c>
      <c r="L379" s="239" t="str">
        <f>IF(J379="","",VLOOKUP(J379,SKU!E:M,6,0))</f>
        <v/>
      </c>
      <c r="M379" s="135" t="s">
        <v>84</v>
      </c>
      <c r="N379" s="28">
        <f t="shared" si="141"/>
        <v>0</v>
      </c>
      <c r="O379" s="20">
        <f t="shared" si="142"/>
        <v>0</v>
      </c>
      <c r="P379" s="71">
        <f t="shared" ca="1" si="147"/>
        <v>0</v>
      </c>
      <c r="Q379" s="71">
        <f>IFERROR((($H379*$L379*$N379)-($H379*$L379*$O379))/1000,0)*(1-EXACT(M379,Lookups!$A$62))*(1-EXACT(M379,Lookups!$A$63))</f>
        <v>0</v>
      </c>
      <c r="R379" s="71">
        <f t="shared" ca="1" si="148"/>
        <v>0</v>
      </c>
      <c r="S379" s="71">
        <f t="shared" ca="1" si="149"/>
        <v>0</v>
      </c>
      <c r="T379" s="71">
        <f t="shared" si="150"/>
        <v>0</v>
      </c>
      <c r="U379" s="356">
        <f t="shared" ca="1" si="151"/>
        <v>0</v>
      </c>
      <c r="V379" s="356">
        <f t="shared" ca="1" si="152"/>
        <v>0</v>
      </c>
      <c r="W379" s="356">
        <f t="shared" si="153"/>
        <v>0</v>
      </c>
      <c r="X379" s="356">
        <f t="shared" si="154"/>
        <v>0</v>
      </c>
      <c r="Y379" s="72">
        <f>IF(AV379&gt;0,"NEEDED",IFERROR(IF('Project Summary'!$C$11="NH",(VLOOKUP(AH379,Lighting_All,6,0)+AO379),(VLOOKUP(AH379,Lighting_All,4,0)+AO379)),0)*H379)</f>
        <v>0</v>
      </c>
      <c r="Z379" s="261" t="str">
        <f t="shared" ca="1" si="155"/>
        <v/>
      </c>
      <c r="AA379" s="73">
        <f t="shared" ca="1" si="140"/>
        <v>0</v>
      </c>
      <c r="AC379" s="28" t="str">
        <f ca="1">IFERROR(OFFSET(INDEX(INDIRECT(VLOOKUP($C379,Lighting_Type_Exist_lu,2,0)),MATCH(Lighting!$D379,INDIRECT(VLOOKUP($C379,Lighting_Type_Exist_lu,2,0)),0),1),0,1),"")</f>
        <v/>
      </c>
      <c r="AD379" s="7" t="str">
        <f ca="1">IFERROR(OFFSET(INDEX(INDIRECT(VLOOKUP($C379,Lighting_Type_Exist_lu,2,0)),MATCH(Lighting!$D379,INDIRECT(VLOOKUP($C379,Lighting_Type_Exist_lu,2,0)),0),1),0,3),"")</f>
        <v/>
      </c>
      <c r="AE379" s="40" t="str">
        <f ca="1">IFERROR(OFFSET(INDEX(INDIRECT(VLOOKUP($C379,Lighting_Type_Exist_lu,2,0)),MATCH(Lighting!$D379,INDIRECT(VLOOKUP($C379,Lighting_Type_Exist_lu,2,0)),0),1),0,4),"")</f>
        <v/>
      </c>
      <c r="AF379" s="262">
        <f t="shared" ca="1" si="156"/>
        <v>0</v>
      </c>
      <c r="AH379" s="263" t="str">
        <f>IF(J379="","",VLOOKUP(J379,SKU!E:M,3,0))</f>
        <v/>
      </c>
      <c r="AI379" s="263">
        <f>_xlfn.IFNA(IF('Project Summary'!$C$11="NH",VLOOKUP(AH379,Lighting_All,5,0),VLOOKUP(AH379,Lighting_All,3,0)),"")</f>
        <v>0</v>
      </c>
      <c r="AJ379" s="264" t="str">
        <f t="shared" si="143"/>
        <v>NA</v>
      </c>
      <c r="AK379" s="265">
        <f>IFERROR(VLOOKUP(J379,SKU!E:L,7,),0)</f>
        <v>0</v>
      </c>
      <c r="AL379" s="92" t="str">
        <f>IFERROR(IF(J379="","",(VLOOKUP(AH379,Lookups!A:G,7,0)*H379)),"")</f>
        <v/>
      </c>
      <c r="AM379" s="92">
        <f t="shared" ca="1" si="157"/>
        <v>0</v>
      </c>
      <c r="AN379" s="92">
        <f t="shared" ca="1" si="158"/>
        <v>0</v>
      </c>
      <c r="AO379" s="92">
        <f>(1-EXACT(G379,M379))*IFERROR(IF('Project Summary'!$C$11="NH",VLOOKUP(M379,Lighting_All,6,0),VLOOKUP(M379,Lighting_All,4,0)),0)*(Q379&gt;0)*(1-EXACT(M379,Lookups!$A$62))*(1-EXACT(M379,Lookups!$A$63))</f>
        <v>0</v>
      </c>
      <c r="AP379" s="92">
        <f t="shared" si="144"/>
        <v>0</v>
      </c>
      <c r="AQ379" s="92" t="str">
        <f t="shared" ca="1" si="159"/>
        <v/>
      </c>
      <c r="AR379" s="92" t="str">
        <f ca="1">_xlfn.IFNA(VLOOKUP(AQ379,Recycling!$S$10:$T$35,2,0),"")</f>
        <v/>
      </c>
      <c r="AS379" s="266">
        <f t="shared" si="160"/>
        <v>0</v>
      </c>
      <c r="AT379" s="92">
        <f t="shared" si="161"/>
        <v>0</v>
      </c>
      <c r="AU379" s="92">
        <f>EXACT(G379,"None")*OR(EXACT(M379,Lookups!$A$62),EXACT(M379,Lookups!$A$63))</f>
        <v>0</v>
      </c>
      <c r="AV379" s="267">
        <f t="shared" si="162"/>
        <v>0</v>
      </c>
      <c r="AW379" s="267">
        <f>IFERROR(VLOOKUP(AH379,Lookups!A:B,2,0),0)</f>
        <v>0</v>
      </c>
      <c r="AX379" s="267">
        <f t="shared" si="163"/>
        <v>0</v>
      </c>
      <c r="AY379" s="92">
        <f t="shared" ca="1" si="164"/>
        <v>0</v>
      </c>
      <c r="AZ379" s="92">
        <f t="shared" si="145"/>
        <v>0</v>
      </c>
      <c r="BA379" s="92">
        <f t="shared" si="165"/>
        <v>0.504</v>
      </c>
      <c r="BB379" s="92">
        <f t="shared" si="166"/>
        <v>0.38900000000000001</v>
      </c>
      <c r="BC379" s="92">
        <v>0.13800000000000001</v>
      </c>
      <c r="BD379" s="92">
        <v>0.13400000000000001</v>
      </c>
      <c r="BE379" s="92">
        <f t="shared" si="146"/>
        <v>0</v>
      </c>
      <c r="BF379" s="92">
        <f t="shared" si="167"/>
        <v>0</v>
      </c>
    </row>
    <row r="380" spans="1:58" x14ac:dyDescent="0.35">
      <c r="A380" s="26"/>
      <c r="B380" s="76"/>
      <c r="C380" s="59"/>
      <c r="D380" s="475"/>
      <c r="E380" s="476"/>
      <c r="F380" s="237" t="str">
        <f ca="1">IFERROR(OFFSET(INDEX(INDIRECT(VLOOKUP($C380,Lighting_Type_Exist_lu,2,0)),MATCH(Lighting!$D380,INDIRECT(VLOOKUP($C380,Lighting_Type_Exist_lu,2,0)),0),1),0,2),"")</f>
        <v/>
      </c>
      <c r="G380" s="61" t="s">
        <v>84</v>
      </c>
      <c r="H380" s="74"/>
      <c r="I380" s="238" t="str">
        <f>IF(J380="","",VLOOKUP(J380,SKU!E:M,9,0))</f>
        <v/>
      </c>
      <c r="J380" s="64"/>
      <c r="K380" s="260" t="str">
        <f>IF(J380="","",VLOOKUP(J380,SKU!E:M,2,0))</f>
        <v/>
      </c>
      <c r="L380" s="239" t="str">
        <f>IF(J380="","",VLOOKUP(J380,SKU!E:M,6,0))</f>
        <v/>
      </c>
      <c r="M380" s="135" t="s">
        <v>84</v>
      </c>
      <c r="N380" s="28">
        <f t="shared" si="141"/>
        <v>0</v>
      </c>
      <c r="O380" s="20">
        <f t="shared" si="142"/>
        <v>0</v>
      </c>
      <c r="P380" s="71">
        <f t="shared" ca="1" si="147"/>
        <v>0</v>
      </c>
      <c r="Q380" s="71">
        <f>IFERROR((($H380*$L380*$N380)-($H380*$L380*$O380))/1000,0)*(1-EXACT(M380,Lookups!$A$62))*(1-EXACT(M380,Lookups!$A$63))</f>
        <v>0</v>
      </c>
      <c r="R380" s="71">
        <f t="shared" ca="1" si="148"/>
        <v>0</v>
      </c>
      <c r="S380" s="71">
        <f t="shared" ca="1" si="149"/>
        <v>0</v>
      </c>
      <c r="T380" s="71">
        <f t="shared" si="150"/>
        <v>0</v>
      </c>
      <c r="U380" s="356">
        <f t="shared" ca="1" si="151"/>
        <v>0</v>
      </c>
      <c r="V380" s="356">
        <f t="shared" ca="1" si="152"/>
        <v>0</v>
      </c>
      <c r="W380" s="356">
        <f t="shared" si="153"/>
        <v>0</v>
      </c>
      <c r="X380" s="356">
        <f t="shared" si="154"/>
        <v>0</v>
      </c>
      <c r="Y380" s="72">
        <f>IF(AV380&gt;0,"NEEDED",IFERROR(IF('Project Summary'!$C$11="NH",(VLOOKUP(AH380,Lighting_All,6,0)+AO380),(VLOOKUP(AH380,Lighting_All,4,0)+AO380)),0)*H380)</f>
        <v>0</v>
      </c>
      <c r="Z380" s="261" t="str">
        <f t="shared" ca="1" si="155"/>
        <v/>
      </c>
      <c r="AA380" s="73">
        <f t="shared" ca="1" si="140"/>
        <v>0</v>
      </c>
      <c r="AC380" s="28" t="str">
        <f ca="1">IFERROR(OFFSET(INDEX(INDIRECT(VLOOKUP($C380,Lighting_Type_Exist_lu,2,0)),MATCH(Lighting!$D380,INDIRECT(VLOOKUP($C380,Lighting_Type_Exist_lu,2,0)),0),1),0,1),"")</f>
        <v/>
      </c>
      <c r="AD380" s="7" t="str">
        <f ca="1">IFERROR(OFFSET(INDEX(INDIRECT(VLOOKUP($C380,Lighting_Type_Exist_lu,2,0)),MATCH(Lighting!$D380,INDIRECT(VLOOKUP($C380,Lighting_Type_Exist_lu,2,0)),0),1),0,3),"")</f>
        <v/>
      </c>
      <c r="AE380" s="40" t="str">
        <f ca="1">IFERROR(OFFSET(INDEX(INDIRECT(VLOOKUP($C380,Lighting_Type_Exist_lu,2,0)),MATCH(Lighting!$D380,INDIRECT(VLOOKUP($C380,Lighting_Type_Exist_lu,2,0)),0),1),0,4),"")</f>
        <v/>
      </c>
      <c r="AF380" s="262">
        <f t="shared" ca="1" si="156"/>
        <v>0</v>
      </c>
      <c r="AH380" s="263" t="str">
        <f>IF(J380="","",VLOOKUP(J380,SKU!E:M,3,0))</f>
        <v/>
      </c>
      <c r="AI380" s="263">
        <f>_xlfn.IFNA(IF('Project Summary'!$C$11="NH",VLOOKUP(AH380,Lighting_All,5,0),VLOOKUP(AH380,Lighting_All,3,0)),"")</f>
        <v>0</v>
      </c>
      <c r="AJ380" s="264" t="str">
        <f t="shared" si="143"/>
        <v>NA</v>
      </c>
      <c r="AK380" s="265">
        <f>IFERROR(VLOOKUP(J380,SKU!E:L,7,),0)</f>
        <v>0</v>
      </c>
      <c r="AL380" s="92" t="str">
        <f>IFERROR(IF(J380="","",(VLOOKUP(AH380,Lookups!A:G,7,0)*H380)),"")</f>
        <v/>
      </c>
      <c r="AM380" s="92">
        <f t="shared" ca="1" si="157"/>
        <v>0</v>
      </c>
      <c r="AN380" s="92">
        <f t="shared" ca="1" si="158"/>
        <v>0</v>
      </c>
      <c r="AO380" s="92">
        <f>(1-EXACT(G380,M380))*IFERROR(IF('Project Summary'!$C$11="NH",VLOOKUP(M380,Lighting_All,6,0),VLOOKUP(M380,Lighting_All,4,0)),0)*(Q380&gt;0)*(1-EXACT(M380,Lookups!$A$62))*(1-EXACT(M380,Lookups!$A$63))</f>
        <v>0</v>
      </c>
      <c r="AP380" s="92">
        <f t="shared" si="144"/>
        <v>0</v>
      </c>
      <c r="AQ380" s="92" t="str">
        <f t="shared" ca="1" si="159"/>
        <v/>
      </c>
      <c r="AR380" s="92" t="str">
        <f ca="1">_xlfn.IFNA(VLOOKUP(AQ380,Recycling!$S$10:$T$35,2,0),"")</f>
        <v/>
      </c>
      <c r="AS380" s="266">
        <f t="shared" si="160"/>
        <v>0</v>
      </c>
      <c r="AT380" s="92">
        <f t="shared" si="161"/>
        <v>0</v>
      </c>
      <c r="AU380" s="92">
        <f>EXACT(G380,"None")*OR(EXACT(M380,Lookups!$A$62),EXACT(M380,Lookups!$A$63))</f>
        <v>0</v>
      </c>
      <c r="AV380" s="267">
        <f t="shared" si="162"/>
        <v>0</v>
      </c>
      <c r="AW380" s="267">
        <f>IFERROR(VLOOKUP(AH380,Lookups!A:B,2,0),0)</f>
        <v>0</v>
      </c>
      <c r="AX380" s="267">
        <f t="shared" si="163"/>
        <v>0</v>
      </c>
      <c r="AY380" s="92">
        <f t="shared" ca="1" si="164"/>
        <v>0</v>
      </c>
      <c r="AZ380" s="92">
        <f t="shared" si="145"/>
        <v>0</v>
      </c>
      <c r="BA380" s="92">
        <f t="shared" si="165"/>
        <v>0.504</v>
      </c>
      <c r="BB380" s="92">
        <f t="shared" si="166"/>
        <v>0.38900000000000001</v>
      </c>
      <c r="BC380" s="92">
        <v>0.13800000000000001</v>
      </c>
      <c r="BD380" s="92">
        <v>0.13400000000000001</v>
      </c>
      <c r="BE380" s="92">
        <f t="shared" si="146"/>
        <v>0</v>
      </c>
      <c r="BF380" s="92">
        <f t="shared" si="167"/>
        <v>0</v>
      </c>
    </row>
    <row r="381" spans="1:58" x14ac:dyDescent="0.35">
      <c r="A381" s="26"/>
      <c r="B381" s="76"/>
      <c r="C381" s="59"/>
      <c r="D381" s="475"/>
      <c r="E381" s="476"/>
      <c r="F381" s="237" t="str">
        <f ca="1">IFERROR(OFFSET(INDEX(INDIRECT(VLOOKUP($C381,Lighting_Type_Exist_lu,2,0)),MATCH(Lighting!$D381,INDIRECT(VLOOKUP($C381,Lighting_Type_Exist_lu,2,0)),0),1),0,2),"")</f>
        <v/>
      </c>
      <c r="G381" s="61" t="s">
        <v>84</v>
      </c>
      <c r="H381" s="74"/>
      <c r="I381" s="238" t="str">
        <f>IF(J381="","",VLOOKUP(J381,SKU!E:M,9,0))</f>
        <v/>
      </c>
      <c r="J381" s="64"/>
      <c r="K381" s="260" t="str">
        <f>IF(J381="","",VLOOKUP(J381,SKU!E:M,2,0))</f>
        <v/>
      </c>
      <c r="L381" s="239" t="str">
        <f>IF(J381="","",VLOOKUP(J381,SKU!E:M,6,0))</f>
        <v/>
      </c>
      <c r="M381" s="135" t="s">
        <v>84</v>
      </c>
      <c r="N381" s="28">
        <f t="shared" si="141"/>
        <v>0</v>
      </c>
      <c r="O381" s="20">
        <f t="shared" si="142"/>
        <v>0</v>
      </c>
      <c r="P381" s="71">
        <f t="shared" ca="1" si="147"/>
        <v>0</v>
      </c>
      <c r="Q381" s="71">
        <f>IFERROR((($H381*$L381*$N381)-($H381*$L381*$O381))/1000,0)*(1-EXACT(M381,Lookups!$A$62))*(1-EXACT(M381,Lookups!$A$63))</f>
        <v>0</v>
      </c>
      <c r="R381" s="71">
        <f t="shared" ca="1" si="148"/>
        <v>0</v>
      </c>
      <c r="S381" s="71">
        <f t="shared" ca="1" si="149"/>
        <v>0</v>
      </c>
      <c r="T381" s="71">
        <f t="shared" si="150"/>
        <v>0</v>
      </c>
      <c r="U381" s="356">
        <f t="shared" ca="1" si="151"/>
        <v>0</v>
      </c>
      <c r="V381" s="356">
        <f t="shared" ca="1" si="152"/>
        <v>0</v>
      </c>
      <c r="W381" s="356">
        <f t="shared" si="153"/>
        <v>0</v>
      </c>
      <c r="X381" s="356">
        <f t="shared" si="154"/>
        <v>0</v>
      </c>
      <c r="Y381" s="72">
        <f>IF(AV381&gt;0,"NEEDED",IFERROR(IF('Project Summary'!$C$11="NH",(VLOOKUP(AH381,Lighting_All,6,0)+AO381),(VLOOKUP(AH381,Lighting_All,4,0)+AO381)),0)*H381)</f>
        <v>0</v>
      </c>
      <c r="Z381" s="261" t="str">
        <f t="shared" ca="1" si="155"/>
        <v/>
      </c>
      <c r="AA381" s="73">
        <f t="shared" ca="1" si="140"/>
        <v>0</v>
      </c>
      <c r="AC381" s="28" t="str">
        <f ca="1">IFERROR(OFFSET(INDEX(INDIRECT(VLOOKUP($C381,Lighting_Type_Exist_lu,2,0)),MATCH(Lighting!$D381,INDIRECT(VLOOKUP($C381,Lighting_Type_Exist_lu,2,0)),0),1),0,1),"")</f>
        <v/>
      </c>
      <c r="AD381" s="7" t="str">
        <f ca="1">IFERROR(OFFSET(INDEX(INDIRECT(VLOOKUP($C381,Lighting_Type_Exist_lu,2,0)),MATCH(Lighting!$D381,INDIRECT(VLOOKUP($C381,Lighting_Type_Exist_lu,2,0)),0),1),0,3),"")</f>
        <v/>
      </c>
      <c r="AE381" s="40" t="str">
        <f ca="1">IFERROR(OFFSET(INDEX(INDIRECT(VLOOKUP($C381,Lighting_Type_Exist_lu,2,0)),MATCH(Lighting!$D381,INDIRECT(VLOOKUP($C381,Lighting_Type_Exist_lu,2,0)),0),1),0,4),"")</f>
        <v/>
      </c>
      <c r="AF381" s="262">
        <f t="shared" ca="1" si="156"/>
        <v>0</v>
      </c>
      <c r="AH381" s="263" t="str">
        <f>IF(J381="","",VLOOKUP(J381,SKU!E:M,3,0))</f>
        <v/>
      </c>
      <c r="AI381" s="263">
        <f>_xlfn.IFNA(IF('Project Summary'!$C$11="NH",VLOOKUP(AH381,Lighting_All,5,0),VLOOKUP(AH381,Lighting_All,3,0)),"")</f>
        <v>0</v>
      </c>
      <c r="AJ381" s="264" t="str">
        <f t="shared" si="143"/>
        <v>NA</v>
      </c>
      <c r="AK381" s="265">
        <f>IFERROR(VLOOKUP(J381,SKU!E:L,7,),0)</f>
        <v>0</v>
      </c>
      <c r="AL381" s="92" t="str">
        <f>IFERROR(IF(J381="","",(VLOOKUP(AH381,Lookups!A:G,7,0)*H381)),"")</f>
        <v/>
      </c>
      <c r="AM381" s="92">
        <f t="shared" ca="1" si="157"/>
        <v>0</v>
      </c>
      <c r="AN381" s="92">
        <f t="shared" ca="1" si="158"/>
        <v>0</v>
      </c>
      <c r="AO381" s="92">
        <f>(1-EXACT(G381,M381))*IFERROR(IF('Project Summary'!$C$11="NH",VLOOKUP(M381,Lighting_All,6,0),VLOOKUP(M381,Lighting_All,4,0)),0)*(Q381&gt;0)*(1-EXACT(M381,Lookups!$A$62))*(1-EXACT(M381,Lookups!$A$63))</f>
        <v>0</v>
      </c>
      <c r="AP381" s="92">
        <f t="shared" si="144"/>
        <v>0</v>
      </c>
      <c r="AQ381" s="92" t="str">
        <f t="shared" ca="1" si="159"/>
        <v/>
      </c>
      <c r="AR381" s="92" t="str">
        <f ca="1">_xlfn.IFNA(VLOOKUP(AQ381,Recycling!$S$10:$T$35,2,0),"")</f>
        <v/>
      </c>
      <c r="AS381" s="266">
        <f t="shared" si="160"/>
        <v>0</v>
      </c>
      <c r="AT381" s="92">
        <f t="shared" si="161"/>
        <v>0</v>
      </c>
      <c r="AU381" s="92">
        <f>EXACT(G381,"None")*OR(EXACT(M381,Lookups!$A$62),EXACT(M381,Lookups!$A$63))</f>
        <v>0</v>
      </c>
      <c r="AV381" s="267">
        <f t="shared" si="162"/>
        <v>0</v>
      </c>
      <c r="AW381" s="267">
        <f>IFERROR(VLOOKUP(AH381,Lookups!A:B,2,0),0)</f>
        <v>0</v>
      </c>
      <c r="AX381" s="267">
        <f t="shared" si="163"/>
        <v>0</v>
      </c>
      <c r="AY381" s="92">
        <f t="shared" ca="1" si="164"/>
        <v>0</v>
      </c>
      <c r="AZ381" s="92">
        <f t="shared" si="145"/>
        <v>0</v>
      </c>
      <c r="BA381" s="92">
        <f t="shared" si="165"/>
        <v>0.504</v>
      </c>
      <c r="BB381" s="92">
        <f t="shared" si="166"/>
        <v>0.38900000000000001</v>
      </c>
      <c r="BC381" s="92">
        <v>0.13800000000000001</v>
      </c>
      <c r="BD381" s="92">
        <v>0.13400000000000001</v>
      </c>
      <c r="BE381" s="92">
        <f t="shared" si="146"/>
        <v>0</v>
      </c>
      <c r="BF381" s="92">
        <f t="shared" si="167"/>
        <v>0</v>
      </c>
    </row>
    <row r="382" spans="1:58" x14ac:dyDescent="0.35">
      <c r="A382" s="26"/>
      <c r="B382" s="76"/>
      <c r="C382" s="59"/>
      <c r="D382" s="475"/>
      <c r="E382" s="476"/>
      <c r="F382" s="237" t="str">
        <f ca="1">IFERROR(OFFSET(INDEX(INDIRECT(VLOOKUP($C382,Lighting_Type_Exist_lu,2,0)),MATCH(Lighting!$D382,INDIRECT(VLOOKUP($C382,Lighting_Type_Exist_lu,2,0)),0),1),0,2),"")</f>
        <v/>
      </c>
      <c r="G382" s="61" t="s">
        <v>84</v>
      </c>
      <c r="H382" s="74"/>
      <c r="I382" s="238" t="str">
        <f>IF(J382="","",VLOOKUP(J382,SKU!E:M,9,0))</f>
        <v/>
      </c>
      <c r="J382" s="64"/>
      <c r="K382" s="260" t="str">
        <f>IF(J382="","",VLOOKUP(J382,SKU!E:M,2,0))</f>
        <v/>
      </c>
      <c r="L382" s="239" t="str">
        <f>IF(J382="","",VLOOKUP(J382,SKU!E:M,6,0))</f>
        <v/>
      </c>
      <c r="M382" s="135" t="s">
        <v>84</v>
      </c>
      <c r="N382" s="28">
        <f t="shared" si="141"/>
        <v>0</v>
      </c>
      <c r="O382" s="20">
        <f t="shared" si="142"/>
        <v>0</v>
      </c>
      <c r="P382" s="71">
        <f t="shared" ca="1" si="147"/>
        <v>0</v>
      </c>
      <c r="Q382" s="71">
        <f>IFERROR((($H382*$L382*$N382)-($H382*$L382*$O382))/1000,0)*(1-EXACT(M382,Lookups!$A$62))*(1-EXACT(M382,Lookups!$A$63))</f>
        <v>0</v>
      </c>
      <c r="R382" s="71">
        <f t="shared" ca="1" si="148"/>
        <v>0</v>
      </c>
      <c r="S382" s="71">
        <f t="shared" ca="1" si="149"/>
        <v>0</v>
      </c>
      <c r="T382" s="71">
        <f t="shared" si="150"/>
        <v>0</v>
      </c>
      <c r="U382" s="356">
        <f t="shared" ca="1" si="151"/>
        <v>0</v>
      </c>
      <c r="V382" s="356">
        <f t="shared" ca="1" si="152"/>
        <v>0</v>
      </c>
      <c r="W382" s="356">
        <f t="shared" si="153"/>
        <v>0</v>
      </c>
      <c r="X382" s="356">
        <f t="shared" si="154"/>
        <v>0</v>
      </c>
      <c r="Y382" s="72">
        <f>IF(AV382&gt;0,"NEEDED",IFERROR(IF('Project Summary'!$C$11="NH",(VLOOKUP(AH382,Lighting_All,6,0)+AO382),(VLOOKUP(AH382,Lighting_All,4,0)+AO382)),0)*H382)</f>
        <v>0</v>
      </c>
      <c r="Z382" s="261" t="str">
        <f t="shared" ca="1" si="155"/>
        <v/>
      </c>
      <c r="AA382" s="73">
        <f t="shared" ca="1" si="140"/>
        <v>0</v>
      </c>
      <c r="AC382" s="28" t="str">
        <f ca="1">IFERROR(OFFSET(INDEX(INDIRECT(VLOOKUP($C382,Lighting_Type_Exist_lu,2,0)),MATCH(Lighting!$D382,INDIRECT(VLOOKUP($C382,Lighting_Type_Exist_lu,2,0)),0),1),0,1),"")</f>
        <v/>
      </c>
      <c r="AD382" s="7" t="str">
        <f ca="1">IFERROR(OFFSET(INDEX(INDIRECT(VLOOKUP($C382,Lighting_Type_Exist_lu,2,0)),MATCH(Lighting!$D382,INDIRECT(VLOOKUP($C382,Lighting_Type_Exist_lu,2,0)),0),1),0,3),"")</f>
        <v/>
      </c>
      <c r="AE382" s="40" t="str">
        <f ca="1">IFERROR(OFFSET(INDEX(INDIRECT(VLOOKUP($C382,Lighting_Type_Exist_lu,2,0)),MATCH(Lighting!$D382,INDIRECT(VLOOKUP($C382,Lighting_Type_Exist_lu,2,0)),0),1),0,4),"")</f>
        <v/>
      </c>
      <c r="AF382" s="262">
        <f t="shared" ca="1" si="156"/>
        <v>0</v>
      </c>
      <c r="AH382" s="263" t="str">
        <f>IF(J382="","",VLOOKUP(J382,SKU!E:M,3,0))</f>
        <v/>
      </c>
      <c r="AI382" s="263">
        <f>_xlfn.IFNA(IF('Project Summary'!$C$11="NH",VLOOKUP(AH382,Lighting_All,5,0),VLOOKUP(AH382,Lighting_All,3,0)),"")</f>
        <v>0</v>
      </c>
      <c r="AJ382" s="264" t="str">
        <f t="shared" si="143"/>
        <v>NA</v>
      </c>
      <c r="AK382" s="265">
        <f>IFERROR(VLOOKUP(J382,SKU!E:L,7,),0)</f>
        <v>0</v>
      </c>
      <c r="AL382" s="92" t="str">
        <f>IFERROR(IF(J382="","",(VLOOKUP(AH382,Lookups!A:G,7,0)*H382)),"")</f>
        <v/>
      </c>
      <c r="AM382" s="92">
        <f t="shared" ca="1" si="157"/>
        <v>0</v>
      </c>
      <c r="AN382" s="92">
        <f t="shared" ca="1" si="158"/>
        <v>0</v>
      </c>
      <c r="AO382" s="92">
        <f>(1-EXACT(G382,M382))*IFERROR(IF('Project Summary'!$C$11="NH",VLOOKUP(M382,Lighting_All,6,0),VLOOKUP(M382,Lighting_All,4,0)),0)*(Q382&gt;0)*(1-EXACT(M382,Lookups!$A$62))*(1-EXACT(M382,Lookups!$A$63))</f>
        <v>0</v>
      </c>
      <c r="AP382" s="92">
        <f t="shared" si="144"/>
        <v>0</v>
      </c>
      <c r="AQ382" s="92" t="str">
        <f t="shared" ca="1" si="159"/>
        <v/>
      </c>
      <c r="AR382" s="92" t="str">
        <f ca="1">_xlfn.IFNA(VLOOKUP(AQ382,Recycling!$S$10:$T$35,2,0),"")</f>
        <v/>
      </c>
      <c r="AS382" s="266">
        <f t="shared" si="160"/>
        <v>0</v>
      </c>
      <c r="AT382" s="92">
        <f t="shared" si="161"/>
        <v>0</v>
      </c>
      <c r="AU382" s="92">
        <f>EXACT(G382,"None")*OR(EXACT(M382,Lookups!$A$62),EXACT(M382,Lookups!$A$63))</f>
        <v>0</v>
      </c>
      <c r="AV382" s="267">
        <f t="shared" si="162"/>
        <v>0</v>
      </c>
      <c r="AW382" s="267">
        <f>IFERROR(VLOOKUP(AH382,Lookups!A:B,2,0),0)</f>
        <v>0</v>
      </c>
      <c r="AX382" s="267">
        <f t="shared" si="163"/>
        <v>0</v>
      </c>
      <c r="AY382" s="92">
        <f t="shared" ca="1" si="164"/>
        <v>0</v>
      </c>
      <c r="AZ382" s="92">
        <f t="shared" si="145"/>
        <v>0</v>
      </c>
      <c r="BA382" s="92">
        <f t="shared" si="165"/>
        <v>0.504</v>
      </c>
      <c r="BB382" s="92">
        <f t="shared" si="166"/>
        <v>0.38900000000000001</v>
      </c>
      <c r="BC382" s="92">
        <v>0.13800000000000001</v>
      </c>
      <c r="BD382" s="92">
        <v>0.13400000000000001</v>
      </c>
      <c r="BE382" s="92">
        <f t="shared" si="146"/>
        <v>0</v>
      </c>
      <c r="BF382" s="92">
        <f t="shared" si="167"/>
        <v>0</v>
      </c>
    </row>
    <row r="383" spans="1:58" x14ac:dyDescent="0.35">
      <c r="A383" s="26"/>
      <c r="B383" s="76"/>
      <c r="C383" s="59"/>
      <c r="D383" s="475"/>
      <c r="E383" s="476"/>
      <c r="F383" s="237" t="str">
        <f ca="1">IFERROR(OFFSET(INDEX(INDIRECT(VLOOKUP($C383,Lighting_Type_Exist_lu,2,0)),MATCH(Lighting!$D383,INDIRECT(VLOOKUP($C383,Lighting_Type_Exist_lu,2,0)),0),1),0,2),"")</f>
        <v/>
      </c>
      <c r="G383" s="61" t="s">
        <v>84</v>
      </c>
      <c r="H383" s="74"/>
      <c r="I383" s="238" t="str">
        <f>IF(J383="","",VLOOKUP(J383,SKU!E:M,9,0))</f>
        <v/>
      </c>
      <c r="J383" s="64"/>
      <c r="K383" s="260" t="str">
        <f>IF(J383="","",VLOOKUP(J383,SKU!E:M,2,0))</f>
        <v/>
      </c>
      <c r="L383" s="239" t="str">
        <f>IF(J383="","",VLOOKUP(J383,SKU!E:M,6,0))</f>
        <v/>
      </c>
      <c r="M383" s="135" t="s">
        <v>84</v>
      </c>
      <c r="N383" s="28">
        <f t="shared" si="141"/>
        <v>0</v>
      </c>
      <c r="O383" s="20">
        <f t="shared" si="142"/>
        <v>0</v>
      </c>
      <c r="P383" s="71">
        <f t="shared" ca="1" si="147"/>
        <v>0</v>
      </c>
      <c r="Q383" s="71">
        <f>IFERROR((($H383*$L383*$N383)-($H383*$L383*$O383))/1000,0)*(1-EXACT(M383,Lookups!$A$62))*(1-EXACT(M383,Lookups!$A$63))</f>
        <v>0</v>
      </c>
      <c r="R383" s="71">
        <f t="shared" ca="1" si="148"/>
        <v>0</v>
      </c>
      <c r="S383" s="71">
        <f t="shared" ca="1" si="149"/>
        <v>0</v>
      </c>
      <c r="T383" s="71">
        <f t="shared" si="150"/>
        <v>0</v>
      </c>
      <c r="U383" s="356">
        <f t="shared" ca="1" si="151"/>
        <v>0</v>
      </c>
      <c r="V383" s="356">
        <f t="shared" ca="1" si="152"/>
        <v>0</v>
      </c>
      <c r="W383" s="356">
        <f t="shared" si="153"/>
        <v>0</v>
      </c>
      <c r="X383" s="356">
        <f t="shared" si="154"/>
        <v>0</v>
      </c>
      <c r="Y383" s="72">
        <f>IF(AV383&gt;0,"NEEDED",IFERROR(IF('Project Summary'!$C$11="NH",(VLOOKUP(AH383,Lighting_All,6,0)+AO383),(VLOOKUP(AH383,Lighting_All,4,0)+AO383)),0)*H383)</f>
        <v>0</v>
      </c>
      <c r="Z383" s="261" t="str">
        <f t="shared" ca="1" si="155"/>
        <v/>
      </c>
      <c r="AA383" s="73">
        <f t="shared" ca="1" si="140"/>
        <v>0</v>
      </c>
      <c r="AC383" s="28" t="str">
        <f ca="1">IFERROR(OFFSET(INDEX(INDIRECT(VLOOKUP($C383,Lighting_Type_Exist_lu,2,0)),MATCH(Lighting!$D383,INDIRECT(VLOOKUP($C383,Lighting_Type_Exist_lu,2,0)),0),1),0,1),"")</f>
        <v/>
      </c>
      <c r="AD383" s="7" t="str">
        <f ca="1">IFERROR(OFFSET(INDEX(INDIRECT(VLOOKUP($C383,Lighting_Type_Exist_lu,2,0)),MATCH(Lighting!$D383,INDIRECT(VLOOKUP($C383,Lighting_Type_Exist_lu,2,0)),0),1),0,3),"")</f>
        <v/>
      </c>
      <c r="AE383" s="40" t="str">
        <f ca="1">IFERROR(OFFSET(INDEX(INDIRECT(VLOOKUP($C383,Lighting_Type_Exist_lu,2,0)),MATCH(Lighting!$D383,INDIRECT(VLOOKUP($C383,Lighting_Type_Exist_lu,2,0)),0),1),0,4),"")</f>
        <v/>
      </c>
      <c r="AF383" s="262">
        <f t="shared" ca="1" si="156"/>
        <v>0</v>
      </c>
      <c r="AH383" s="263" t="str">
        <f>IF(J383="","",VLOOKUP(J383,SKU!E:M,3,0))</f>
        <v/>
      </c>
      <c r="AI383" s="263">
        <f>_xlfn.IFNA(IF('Project Summary'!$C$11="NH",VLOOKUP(AH383,Lighting_All,5,0),VLOOKUP(AH383,Lighting_All,3,0)),"")</f>
        <v>0</v>
      </c>
      <c r="AJ383" s="264" t="str">
        <f t="shared" si="143"/>
        <v>NA</v>
      </c>
      <c r="AK383" s="265">
        <f>IFERROR(VLOOKUP(J383,SKU!E:L,7,),0)</f>
        <v>0</v>
      </c>
      <c r="AL383" s="92" t="str">
        <f>IFERROR(IF(J383="","",(VLOOKUP(AH383,Lookups!A:G,7,0)*H383)),"")</f>
        <v/>
      </c>
      <c r="AM383" s="92">
        <f t="shared" ca="1" si="157"/>
        <v>0</v>
      </c>
      <c r="AN383" s="92">
        <f t="shared" ca="1" si="158"/>
        <v>0</v>
      </c>
      <c r="AO383" s="92">
        <f>(1-EXACT(G383,M383))*IFERROR(IF('Project Summary'!$C$11="NH",VLOOKUP(M383,Lighting_All,6,0),VLOOKUP(M383,Lighting_All,4,0)),0)*(Q383&gt;0)*(1-EXACT(M383,Lookups!$A$62))*(1-EXACT(M383,Lookups!$A$63))</f>
        <v>0</v>
      </c>
      <c r="AP383" s="92">
        <f t="shared" si="144"/>
        <v>0</v>
      </c>
      <c r="AQ383" s="92" t="str">
        <f t="shared" ca="1" si="159"/>
        <v/>
      </c>
      <c r="AR383" s="92" t="str">
        <f ca="1">_xlfn.IFNA(VLOOKUP(AQ383,Recycling!$S$10:$T$35,2,0),"")</f>
        <v/>
      </c>
      <c r="AS383" s="266">
        <f t="shared" si="160"/>
        <v>0</v>
      </c>
      <c r="AT383" s="92">
        <f t="shared" si="161"/>
        <v>0</v>
      </c>
      <c r="AU383" s="92">
        <f>EXACT(G383,"None")*OR(EXACT(M383,Lookups!$A$62),EXACT(M383,Lookups!$A$63))</f>
        <v>0</v>
      </c>
      <c r="AV383" s="267">
        <f t="shared" si="162"/>
        <v>0</v>
      </c>
      <c r="AW383" s="267">
        <f>IFERROR(VLOOKUP(AH383,Lookups!A:B,2,0),0)</f>
        <v>0</v>
      </c>
      <c r="AX383" s="267">
        <f t="shared" si="163"/>
        <v>0</v>
      </c>
      <c r="AY383" s="92">
        <f t="shared" ca="1" si="164"/>
        <v>0</v>
      </c>
      <c r="AZ383" s="92">
        <f t="shared" si="145"/>
        <v>0</v>
      </c>
      <c r="BA383" s="92">
        <f t="shared" si="165"/>
        <v>0.504</v>
      </c>
      <c r="BB383" s="92">
        <f t="shared" si="166"/>
        <v>0.38900000000000001</v>
      </c>
      <c r="BC383" s="92">
        <v>0.13800000000000001</v>
      </c>
      <c r="BD383" s="92">
        <v>0.13400000000000001</v>
      </c>
      <c r="BE383" s="92">
        <f t="shared" si="146"/>
        <v>0</v>
      </c>
      <c r="BF383" s="92">
        <f t="shared" si="167"/>
        <v>0</v>
      </c>
    </row>
    <row r="384" spans="1:58" x14ac:dyDescent="0.35">
      <c r="A384" s="26"/>
      <c r="B384" s="76"/>
      <c r="C384" s="59"/>
      <c r="D384" s="475"/>
      <c r="E384" s="476"/>
      <c r="F384" s="237" t="str">
        <f ca="1">IFERROR(OFFSET(INDEX(INDIRECT(VLOOKUP($C384,Lighting_Type_Exist_lu,2,0)),MATCH(Lighting!$D384,INDIRECT(VLOOKUP($C384,Lighting_Type_Exist_lu,2,0)),0),1),0,2),"")</f>
        <v/>
      </c>
      <c r="G384" s="61" t="s">
        <v>84</v>
      </c>
      <c r="H384" s="74"/>
      <c r="I384" s="238" t="str">
        <f>IF(J384="","",VLOOKUP(J384,SKU!E:M,9,0))</f>
        <v/>
      </c>
      <c r="J384" s="64"/>
      <c r="K384" s="260" t="str">
        <f>IF(J384="","",VLOOKUP(J384,SKU!E:M,2,0))</f>
        <v/>
      </c>
      <c r="L384" s="239" t="str">
        <f>IF(J384="","",VLOOKUP(J384,SKU!E:M,6,0))</f>
        <v/>
      </c>
      <c r="M384" s="135" t="s">
        <v>84</v>
      </c>
      <c r="N384" s="28">
        <f t="shared" si="141"/>
        <v>0</v>
      </c>
      <c r="O384" s="20">
        <f t="shared" si="142"/>
        <v>0</v>
      </c>
      <c r="P384" s="71">
        <f t="shared" ca="1" si="147"/>
        <v>0</v>
      </c>
      <c r="Q384" s="71">
        <f>IFERROR((($H384*$L384*$N384)-($H384*$L384*$O384))/1000,0)*(1-EXACT(M384,Lookups!$A$62))*(1-EXACT(M384,Lookups!$A$63))</f>
        <v>0</v>
      </c>
      <c r="R384" s="71">
        <f t="shared" ca="1" si="148"/>
        <v>0</v>
      </c>
      <c r="S384" s="71">
        <f t="shared" ca="1" si="149"/>
        <v>0</v>
      </c>
      <c r="T384" s="71">
        <f t="shared" si="150"/>
        <v>0</v>
      </c>
      <c r="U384" s="356">
        <f t="shared" ca="1" si="151"/>
        <v>0</v>
      </c>
      <c r="V384" s="356">
        <f t="shared" ca="1" si="152"/>
        <v>0</v>
      </c>
      <c r="W384" s="356">
        <f t="shared" si="153"/>
        <v>0</v>
      </c>
      <c r="X384" s="356">
        <f t="shared" si="154"/>
        <v>0</v>
      </c>
      <c r="Y384" s="72">
        <f>IF(AV384&gt;0,"NEEDED",IFERROR(IF('Project Summary'!$C$11="NH",(VLOOKUP(AH384,Lighting_All,6,0)+AO384),(VLOOKUP(AH384,Lighting_All,4,0)+AO384)),0)*H384)</f>
        <v>0</v>
      </c>
      <c r="Z384" s="261" t="str">
        <f t="shared" ca="1" si="155"/>
        <v/>
      </c>
      <c r="AA384" s="73">
        <f t="shared" ca="1" si="140"/>
        <v>0</v>
      </c>
      <c r="AC384" s="28" t="str">
        <f ca="1">IFERROR(OFFSET(INDEX(INDIRECT(VLOOKUP($C384,Lighting_Type_Exist_lu,2,0)),MATCH(Lighting!$D384,INDIRECT(VLOOKUP($C384,Lighting_Type_Exist_lu,2,0)),0),1),0,1),"")</f>
        <v/>
      </c>
      <c r="AD384" s="7" t="str">
        <f ca="1">IFERROR(OFFSET(INDEX(INDIRECT(VLOOKUP($C384,Lighting_Type_Exist_lu,2,0)),MATCH(Lighting!$D384,INDIRECT(VLOOKUP($C384,Lighting_Type_Exist_lu,2,0)),0),1),0,3),"")</f>
        <v/>
      </c>
      <c r="AE384" s="40" t="str">
        <f ca="1">IFERROR(OFFSET(INDEX(INDIRECT(VLOOKUP($C384,Lighting_Type_Exist_lu,2,0)),MATCH(Lighting!$D384,INDIRECT(VLOOKUP($C384,Lighting_Type_Exist_lu,2,0)),0),1),0,4),"")</f>
        <v/>
      </c>
      <c r="AF384" s="262">
        <f t="shared" ca="1" si="156"/>
        <v>0</v>
      </c>
      <c r="AH384" s="263" t="str">
        <f>IF(J384="","",VLOOKUP(J384,SKU!E:M,3,0))</f>
        <v/>
      </c>
      <c r="AI384" s="263">
        <f>_xlfn.IFNA(IF('Project Summary'!$C$11="NH",VLOOKUP(AH384,Lighting_All,5,0),VLOOKUP(AH384,Lighting_All,3,0)),"")</f>
        <v>0</v>
      </c>
      <c r="AJ384" s="264" t="str">
        <f t="shared" si="143"/>
        <v>NA</v>
      </c>
      <c r="AK384" s="265">
        <f>IFERROR(VLOOKUP(J384,SKU!E:L,7,),0)</f>
        <v>0</v>
      </c>
      <c r="AL384" s="92" t="str">
        <f>IFERROR(IF(J384="","",(VLOOKUP(AH384,Lookups!A:G,7,0)*H384)),"")</f>
        <v/>
      </c>
      <c r="AM384" s="92">
        <f t="shared" ca="1" si="157"/>
        <v>0</v>
      </c>
      <c r="AN384" s="92">
        <f t="shared" ca="1" si="158"/>
        <v>0</v>
      </c>
      <c r="AO384" s="92">
        <f>(1-EXACT(G384,M384))*IFERROR(IF('Project Summary'!$C$11="NH",VLOOKUP(M384,Lighting_All,6,0),VLOOKUP(M384,Lighting_All,4,0)),0)*(Q384&gt;0)*(1-EXACT(M384,Lookups!$A$62))*(1-EXACT(M384,Lookups!$A$63))</f>
        <v>0</v>
      </c>
      <c r="AP384" s="92">
        <f t="shared" si="144"/>
        <v>0</v>
      </c>
      <c r="AQ384" s="92" t="str">
        <f t="shared" ca="1" si="159"/>
        <v/>
      </c>
      <c r="AR384" s="92" t="str">
        <f ca="1">_xlfn.IFNA(VLOOKUP(AQ384,Recycling!$S$10:$T$35,2,0),"")</f>
        <v/>
      </c>
      <c r="AS384" s="266">
        <f t="shared" si="160"/>
        <v>0</v>
      </c>
      <c r="AT384" s="92">
        <f t="shared" si="161"/>
        <v>0</v>
      </c>
      <c r="AU384" s="92">
        <f>EXACT(G384,"None")*OR(EXACT(M384,Lookups!$A$62),EXACT(M384,Lookups!$A$63))</f>
        <v>0</v>
      </c>
      <c r="AV384" s="267">
        <f t="shared" si="162"/>
        <v>0</v>
      </c>
      <c r="AW384" s="267">
        <f>IFERROR(VLOOKUP(AH384,Lookups!A:B,2,0),0)</f>
        <v>0</v>
      </c>
      <c r="AX384" s="267">
        <f t="shared" si="163"/>
        <v>0</v>
      </c>
      <c r="AY384" s="92">
        <f t="shared" ca="1" si="164"/>
        <v>0</v>
      </c>
      <c r="AZ384" s="92">
        <f t="shared" si="145"/>
        <v>0</v>
      </c>
      <c r="BA384" s="92">
        <f t="shared" si="165"/>
        <v>0.504</v>
      </c>
      <c r="BB384" s="92">
        <f t="shared" si="166"/>
        <v>0.38900000000000001</v>
      </c>
      <c r="BC384" s="92">
        <v>0.13800000000000001</v>
      </c>
      <c r="BD384" s="92">
        <v>0.13400000000000001</v>
      </c>
      <c r="BE384" s="92">
        <f t="shared" si="146"/>
        <v>0</v>
      </c>
      <c r="BF384" s="92">
        <f t="shared" si="167"/>
        <v>0</v>
      </c>
    </row>
    <row r="385" spans="1:58" x14ac:dyDescent="0.35">
      <c r="A385" s="26"/>
      <c r="B385" s="76"/>
      <c r="C385" s="59"/>
      <c r="D385" s="475"/>
      <c r="E385" s="476"/>
      <c r="F385" s="237" t="str">
        <f ca="1">IFERROR(OFFSET(INDEX(INDIRECT(VLOOKUP($C385,Lighting_Type_Exist_lu,2,0)),MATCH(Lighting!$D385,INDIRECT(VLOOKUP($C385,Lighting_Type_Exist_lu,2,0)),0),1),0,2),"")</f>
        <v/>
      </c>
      <c r="G385" s="61" t="s">
        <v>84</v>
      </c>
      <c r="H385" s="74"/>
      <c r="I385" s="238" t="str">
        <f>IF(J385="","",VLOOKUP(J385,SKU!E:M,9,0))</f>
        <v/>
      </c>
      <c r="J385" s="64"/>
      <c r="K385" s="260" t="str">
        <f>IF(J385="","",VLOOKUP(J385,SKU!E:M,2,0))</f>
        <v/>
      </c>
      <c r="L385" s="239" t="str">
        <f>IF(J385="","",VLOOKUP(J385,SKU!E:M,6,0))</f>
        <v/>
      </c>
      <c r="M385" s="135" t="s">
        <v>84</v>
      </c>
      <c r="N385" s="28">
        <f t="shared" si="141"/>
        <v>0</v>
      </c>
      <c r="O385" s="20">
        <f t="shared" si="142"/>
        <v>0</v>
      </c>
      <c r="P385" s="71">
        <f t="shared" ca="1" si="147"/>
        <v>0</v>
      </c>
      <c r="Q385" s="71">
        <f>IFERROR((($H385*$L385*$N385)-($H385*$L385*$O385))/1000,0)*(1-EXACT(M385,Lookups!$A$62))*(1-EXACT(M385,Lookups!$A$63))</f>
        <v>0</v>
      </c>
      <c r="R385" s="71">
        <f t="shared" ca="1" si="148"/>
        <v>0</v>
      </c>
      <c r="S385" s="71">
        <f t="shared" ca="1" si="149"/>
        <v>0</v>
      </c>
      <c r="T385" s="71">
        <f t="shared" si="150"/>
        <v>0</v>
      </c>
      <c r="U385" s="356">
        <f t="shared" ca="1" si="151"/>
        <v>0</v>
      </c>
      <c r="V385" s="356">
        <f t="shared" ca="1" si="152"/>
        <v>0</v>
      </c>
      <c r="W385" s="356">
        <f t="shared" si="153"/>
        <v>0</v>
      </c>
      <c r="X385" s="356">
        <f t="shared" si="154"/>
        <v>0</v>
      </c>
      <c r="Y385" s="72">
        <f>IF(AV385&gt;0,"NEEDED",IFERROR(IF('Project Summary'!$C$11="NH",(VLOOKUP(AH385,Lighting_All,6,0)+AO385),(VLOOKUP(AH385,Lighting_All,4,0)+AO385)),0)*H385)</f>
        <v>0</v>
      </c>
      <c r="Z385" s="261" t="str">
        <f t="shared" ca="1" si="155"/>
        <v/>
      </c>
      <c r="AA385" s="73">
        <f t="shared" ca="1" si="140"/>
        <v>0</v>
      </c>
      <c r="AC385" s="28" t="str">
        <f ca="1">IFERROR(OFFSET(INDEX(INDIRECT(VLOOKUP($C385,Lighting_Type_Exist_lu,2,0)),MATCH(Lighting!$D385,INDIRECT(VLOOKUP($C385,Lighting_Type_Exist_lu,2,0)),0),1),0,1),"")</f>
        <v/>
      </c>
      <c r="AD385" s="7" t="str">
        <f ca="1">IFERROR(OFFSET(INDEX(INDIRECT(VLOOKUP($C385,Lighting_Type_Exist_lu,2,0)),MATCH(Lighting!$D385,INDIRECT(VLOOKUP($C385,Lighting_Type_Exist_lu,2,0)),0),1),0,3),"")</f>
        <v/>
      </c>
      <c r="AE385" s="40" t="str">
        <f ca="1">IFERROR(OFFSET(INDEX(INDIRECT(VLOOKUP($C385,Lighting_Type_Exist_lu,2,0)),MATCH(Lighting!$D385,INDIRECT(VLOOKUP($C385,Lighting_Type_Exist_lu,2,0)),0),1),0,4),"")</f>
        <v/>
      </c>
      <c r="AF385" s="262">
        <f t="shared" ca="1" si="156"/>
        <v>0</v>
      </c>
      <c r="AH385" s="263" t="str">
        <f>IF(J385="","",VLOOKUP(J385,SKU!E:M,3,0))</f>
        <v/>
      </c>
      <c r="AI385" s="263">
        <f>_xlfn.IFNA(IF('Project Summary'!$C$11="NH",VLOOKUP(AH385,Lighting_All,5,0),VLOOKUP(AH385,Lighting_All,3,0)),"")</f>
        <v>0</v>
      </c>
      <c r="AJ385" s="264" t="str">
        <f t="shared" si="143"/>
        <v>NA</v>
      </c>
      <c r="AK385" s="265">
        <f>IFERROR(VLOOKUP(J385,SKU!E:L,7,),0)</f>
        <v>0</v>
      </c>
      <c r="AL385" s="92" t="str">
        <f>IFERROR(IF(J385="","",(VLOOKUP(AH385,Lookups!A:G,7,0)*H385)),"")</f>
        <v/>
      </c>
      <c r="AM385" s="92">
        <f t="shared" ca="1" si="157"/>
        <v>0</v>
      </c>
      <c r="AN385" s="92">
        <f t="shared" ca="1" si="158"/>
        <v>0</v>
      </c>
      <c r="AO385" s="92">
        <f>(1-EXACT(G385,M385))*IFERROR(IF('Project Summary'!$C$11="NH",VLOOKUP(M385,Lighting_All,6,0),VLOOKUP(M385,Lighting_All,4,0)),0)*(Q385&gt;0)*(1-EXACT(M385,Lookups!$A$62))*(1-EXACT(M385,Lookups!$A$63))</f>
        <v>0</v>
      </c>
      <c r="AP385" s="92">
        <f t="shared" si="144"/>
        <v>0</v>
      </c>
      <c r="AQ385" s="92" t="str">
        <f t="shared" ca="1" si="159"/>
        <v/>
      </c>
      <c r="AR385" s="92" t="str">
        <f ca="1">_xlfn.IFNA(VLOOKUP(AQ385,Recycling!$S$10:$T$35,2,0),"")</f>
        <v/>
      </c>
      <c r="AS385" s="266">
        <f t="shared" si="160"/>
        <v>0</v>
      </c>
      <c r="AT385" s="92">
        <f t="shared" si="161"/>
        <v>0</v>
      </c>
      <c r="AU385" s="92">
        <f>EXACT(G385,"None")*OR(EXACT(M385,Lookups!$A$62),EXACT(M385,Lookups!$A$63))</f>
        <v>0</v>
      </c>
      <c r="AV385" s="267">
        <f t="shared" si="162"/>
        <v>0</v>
      </c>
      <c r="AW385" s="267">
        <f>IFERROR(VLOOKUP(AH385,Lookups!A:B,2,0),0)</f>
        <v>0</v>
      </c>
      <c r="AX385" s="267">
        <f t="shared" si="163"/>
        <v>0</v>
      </c>
      <c r="AY385" s="92">
        <f t="shared" ca="1" si="164"/>
        <v>0</v>
      </c>
      <c r="AZ385" s="92">
        <f t="shared" si="145"/>
        <v>0</v>
      </c>
      <c r="BA385" s="92">
        <f t="shared" si="165"/>
        <v>0.504</v>
      </c>
      <c r="BB385" s="92">
        <f t="shared" si="166"/>
        <v>0.38900000000000001</v>
      </c>
      <c r="BC385" s="92">
        <v>0.13800000000000001</v>
      </c>
      <c r="BD385" s="92">
        <v>0.13400000000000001</v>
      </c>
      <c r="BE385" s="92">
        <f t="shared" si="146"/>
        <v>0</v>
      </c>
      <c r="BF385" s="92">
        <f t="shared" si="167"/>
        <v>0</v>
      </c>
    </row>
    <row r="386" spans="1:58" x14ac:dyDescent="0.35">
      <c r="A386" s="26"/>
      <c r="B386" s="76"/>
      <c r="C386" s="59"/>
      <c r="D386" s="475"/>
      <c r="E386" s="476"/>
      <c r="F386" s="237" t="str">
        <f ca="1">IFERROR(OFFSET(INDEX(INDIRECT(VLOOKUP($C386,Lighting_Type_Exist_lu,2,0)),MATCH(Lighting!$D386,INDIRECT(VLOOKUP($C386,Lighting_Type_Exist_lu,2,0)),0),1),0,2),"")</f>
        <v/>
      </c>
      <c r="G386" s="61" t="s">
        <v>84</v>
      </c>
      <c r="H386" s="74"/>
      <c r="I386" s="238" t="str">
        <f>IF(J386="","",VLOOKUP(J386,SKU!E:M,9,0))</f>
        <v/>
      </c>
      <c r="J386" s="64"/>
      <c r="K386" s="260" t="str">
        <f>IF(J386="","",VLOOKUP(J386,SKU!E:M,2,0))</f>
        <v/>
      </c>
      <c r="L386" s="239" t="str">
        <f>IF(J386="","",VLOOKUP(J386,SKU!E:M,6,0))</f>
        <v/>
      </c>
      <c r="M386" s="135" t="s">
        <v>84</v>
      </c>
      <c r="N386" s="28">
        <f t="shared" si="141"/>
        <v>0</v>
      </c>
      <c r="O386" s="20">
        <f t="shared" si="142"/>
        <v>0</v>
      </c>
      <c r="P386" s="71">
        <f t="shared" ca="1" si="147"/>
        <v>0</v>
      </c>
      <c r="Q386" s="71">
        <f>IFERROR((($H386*$L386*$N386)-($H386*$L386*$O386))/1000,0)*(1-EXACT(M386,Lookups!$A$62))*(1-EXACT(M386,Lookups!$A$63))</f>
        <v>0</v>
      </c>
      <c r="R386" s="71">
        <f t="shared" ca="1" si="148"/>
        <v>0</v>
      </c>
      <c r="S386" s="71">
        <f t="shared" ca="1" si="149"/>
        <v>0</v>
      </c>
      <c r="T386" s="71">
        <f t="shared" si="150"/>
        <v>0</v>
      </c>
      <c r="U386" s="356">
        <f t="shared" ca="1" si="151"/>
        <v>0</v>
      </c>
      <c r="V386" s="356">
        <f t="shared" ca="1" si="152"/>
        <v>0</v>
      </c>
      <c r="W386" s="356">
        <f t="shared" si="153"/>
        <v>0</v>
      </c>
      <c r="X386" s="356">
        <f t="shared" si="154"/>
        <v>0</v>
      </c>
      <c r="Y386" s="72">
        <f>IF(AV386&gt;0,"NEEDED",IFERROR(IF('Project Summary'!$C$11="NH",(VLOOKUP(AH386,Lighting_All,6,0)+AO386),(VLOOKUP(AH386,Lighting_All,4,0)+AO386)),0)*H386)</f>
        <v>0</v>
      </c>
      <c r="Z386" s="261" t="str">
        <f t="shared" ca="1" si="155"/>
        <v/>
      </c>
      <c r="AA386" s="73">
        <f t="shared" ca="1" si="140"/>
        <v>0</v>
      </c>
      <c r="AC386" s="28" t="str">
        <f ca="1">IFERROR(OFFSET(INDEX(INDIRECT(VLOOKUP($C386,Lighting_Type_Exist_lu,2,0)),MATCH(Lighting!$D386,INDIRECT(VLOOKUP($C386,Lighting_Type_Exist_lu,2,0)),0),1),0,1),"")</f>
        <v/>
      </c>
      <c r="AD386" s="7" t="str">
        <f ca="1">IFERROR(OFFSET(INDEX(INDIRECT(VLOOKUP($C386,Lighting_Type_Exist_lu,2,0)),MATCH(Lighting!$D386,INDIRECT(VLOOKUP($C386,Lighting_Type_Exist_lu,2,0)),0),1),0,3),"")</f>
        <v/>
      </c>
      <c r="AE386" s="40" t="str">
        <f ca="1">IFERROR(OFFSET(INDEX(INDIRECT(VLOOKUP($C386,Lighting_Type_Exist_lu,2,0)),MATCH(Lighting!$D386,INDIRECT(VLOOKUP($C386,Lighting_Type_Exist_lu,2,0)),0),1),0,4),"")</f>
        <v/>
      </c>
      <c r="AF386" s="262">
        <f t="shared" ca="1" si="156"/>
        <v>0</v>
      </c>
      <c r="AH386" s="263" t="str">
        <f>IF(J386="","",VLOOKUP(J386,SKU!E:M,3,0))</f>
        <v/>
      </c>
      <c r="AI386" s="263">
        <f>_xlfn.IFNA(IF('Project Summary'!$C$11="NH",VLOOKUP(AH386,Lighting_All,5,0),VLOOKUP(AH386,Lighting_All,3,0)),"")</f>
        <v>0</v>
      </c>
      <c r="AJ386" s="264" t="str">
        <f t="shared" si="143"/>
        <v>NA</v>
      </c>
      <c r="AK386" s="265">
        <f>IFERROR(VLOOKUP(J386,SKU!E:L,7,),0)</f>
        <v>0</v>
      </c>
      <c r="AL386" s="92" t="str">
        <f>IFERROR(IF(J386="","",(VLOOKUP(AH386,Lookups!A:G,7,0)*H386)),"")</f>
        <v/>
      </c>
      <c r="AM386" s="92">
        <f t="shared" ca="1" si="157"/>
        <v>0</v>
      </c>
      <c r="AN386" s="92">
        <f t="shared" ca="1" si="158"/>
        <v>0</v>
      </c>
      <c r="AO386" s="92">
        <f>(1-EXACT(G386,M386))*IFERROR(IF('Project Summary'!$C$11="NH",VLOOKUP(M386,Lighting_All,6,0),VLOOKUP(M386,Lighting_All,4,0)),0)*(Q386&gt;0)*(1-EXACT(M386,Lookups!$A$62))*(1-EXACT(M386,Lookups!$A$63))</f>
        <v>0</v>
      </c>
      <c r="AP386" s="92">
        <f t="shared" si="144"/>
        <v>0</v>
      </c>
      <c r="AQ386" s="92" t="str">
        <f t="shared" ca="1" si="159"/>
        <v/>
      </c>
      <c r="AR386" s="92" t="str">
        <f ca="1">_xlfn.IFNA(VLOOKUP(AQ386,Recycling!$S$10:$T$35,2,0),"")</f>
        <v/>
      </c>
      <c r="AS386" s="266">
        <f t="shared" si="160"/>
        <v>0</v>
      </c>
      <c r="AT386" s="92">
        <f t="shared" si="161"/>
        <v>0</v>
      </c>
      <c r="AU386" s="92">
        <f>EXACT(G386,"None")*OR(EXACT(M386,Lookups!$A$62),EXACT(M386,Lookups!$A$63))</f>
        <v>0</v>
      </c>
      <c r="AV386" s="267">
        <f t="shared" si="162"/>
        <v>0</v>
      </c>
      <c r="AW386" s="267">
        <f>IFERROR(VLOOKUP(AH386,Lookups!A:B,2,0),0)</f>
        <v>0</v>
      </c>
      <c r="AX386" s="267">
        <f t="shared" si="163"/>
        <v>0</v>
      </c>
      <c r="AY386" s="92">
        <f t="shared" ca="1" si="164"/>
        <v>0</v>
      </c>
      <c r="AZ386" s="92">
        <f t="shared" si="145"/>
        <v>0</v>
      </c>
      <c r="BA386" s="92">
        <f t="shared" si="165"/>
        <v>0.504</v>
      </c>
      <c r="BB386" s="92">
        <f t="shared" si="166"/>
        <v>0.38900000000000001</v>
      </c>
      <c r="BC386" s="92">
        <v>0.13800000000000001</v>
      </c>
      <c r="BD386" s="92">
        <v>0.13400000000000001</v>
      </c>
      <c r="BE386" s="92">
        <f t="shared" si="146"/>
        <v>0</v>
      </c>
      <c r="BF386" s="92">
        <f t="shared" si="167"/>
        <v>0</v>
      </c>
    </row>
    <row r="387" spans="1:58" x14ac:dyDescent="0.35">
      <c r="A387" s="26"/>
      <c r="B387" s="76"/>
      <c r="C387" s="59"/>
      <c r="D387" s="475"/>
      <c r="E387" s="476"/>
      <c r="F387" s="237" t="str">
        <f ca="1">IFERROR(OFFSET(INDEX(INDIRECT(VLOOKUP($C387,Lighting_Type_Exist_lu,2,0)),MATCH(Lighting!$D387,INDIRECT(VLOOKUP($C387,Lighting_Type_Exist_lu,2,0)),0),1),0,2),"")</f>
        <v/>
      </c>
      <c r="G387" s="61" t="s">
        <v>84</v>
      </c>
      <c r="H387" s="74"/>
      <c r="I387" s="238" t="str">
        <f>IF(J387="","",VLOOKUP(J387,SKU!E:M,9,0))</f>
        <v/>
      </c>
      <c r="J387" s="64"/>
      <c r="K387" s="260" t="str">
        <f>IF(J387="","",VLOOKUP(J387,SKU!E:M,2,0))</f>
        <v/>
      </c>
      <c r="L387" s="239" t="str">
        <f>IF(J387="","",VLOOKUP(J387,SKU!E:M,6,0))</f>
        <v/>
      </c>
      <c r="M387" s="135" t="s">
        <v>84</v>
      </c>
      <c r="N387" s="28">
        <f t="shared" si="141"/>
        <v>0</v>
      </c>
      <c r="O387" s="20">
        <f t="shared" si="142"/>
        <v>0</v>
      </c>
      <c r="P387" s="71">
        <f t="shared" ca="1" si="147"/>
        <v>0</v>
      </c>
      <c r="Q387" s="71">
        <f>IFERROR((($H387*$L387*$N387)-($H387*$L387*$O387))/1000,0)*(1-EXACT(M387,Lookups!$A$62))*(1-EXACT(M387,Lookups!$A$63))</f>
        <v>0</v>
      </c>
      <c r="R387" s="71">
        <f t="shared" ca="1" si="148"/>
        <v>0</v>
      </c>
      <c r="S387" s="71">
        <f t="shared" ca="1" si="149"/>
        <v>0</v>
      </c>
      <c r="T387" s="71">
        <f t="shared" si="150"/>
        <v>0</v>
      </c>
      <c r="U387" s="356">
        <f t="shared" ca="1" si="151"/>
        <v>0</v>
      </c>
      <c r="V387" s="356">
        <f t="shared" ca="1" si="152"/>
        <v>0</v>
      </c>
      <c r="W387" s="356">
        <f t="shared" si="153"/>
        <v>0</v>
      </c>
      <c r="X387" s="356">
        <f t="shared" si="154"/>
        <v>0</v>
      </c>
      <c r="Y387" s="72">
        <f>IF(AV387&gt;0,"NEEDED",IFERROR(IF('Project Summary'!$C$11="NH",(VLOOKUP(AH387,Lighting_All,6,0)+AO387),(VLOOKUP(AH387,Lighting_All,4,0)+AO387)),0)*H387)</f>
        <v>0</v>
      </c>
      <c r="Z387" s="261" t="str">
        <f t="shared" ca="1" si="155"/>
        <v/>
      </c>
      <c r="AA387" s="73">
        <f t="shared" ca="1" si="140"/>
        <v>0</v>
      </c>
      <c r="AC387" s="28" t="str">
        <f ca="1">IFERROR(OFFSET(INDEX(INDIRECT(VLOOKUP($C387,Lighting_Type_Exist_lu,2,0)),MATCH(Lighting!$D387,INDIRECT(VLOOKUP($C387,Lighting_Type_Exist_lu,2,0)),0),1),0,1),"")</f>
        <v/>
      </c>
      <c r="AD387" s="7" t="str">
        <f ca="1">IFERROR(OFFSET(INDEX(INDIRECT(VLOOKUP($C387,Lighting_Type_Exist_lu,2,0)),MATCH(Lighting!$D387,INDIRECT(VLOOKUP($C387,Lighting_Type_Exist_lu,2,0)),0),1),0,3),"")</f>
        <v/>
      </c>
      <c r="AE387" s="40" t="str">
        <f ca="1">IFERROR(OFFSET(INDEX(INDIRECT(VLOOKUP($C387,Lighting_Type_Exist_lu,2,0)),MATCH(Lighting!$D387,INDIRECT(VLOOKUP($C387,Lighting_Type_Exist_lu,2,0)),0),1),0,4),"")</f>
        <v/>
      </c>
      <c r="AF387" s="262">
        <f t="shared" ca="1" si="156"/>
        <v>0</v>
      </c>
      <c r="AH387" s="263" t="str">
        <f>IF(J387="","",VLOOKUP(J387,SKU!E:M,3,0))</f>
        <v/>
      </c>
      <c r="AI387" s="263">
        <f>_xlfn.IFNA(IF('Project Summary'!$C$11="NH",VLOOKUP(AH387,Lighting_All,5,0),VLOOKUP(AH387,Lighting_All,3,0)),"")</f>
        <v>0</v>
      </c>
      <c r="AJ387" s="264" t="str">
        <f t="shared" si="143"/>
        <v>NA</v>
      </c>
      <c r="AK387" s="265">
        <f>IFERROR(VLOOKUP(J387,SKU!E:L,7,),0)</f>
        <v>0</v>
      </c>
      <c r="AL387" s="92" t="str">
        <f>IFERROR(IF(J387="","",(VLOOKUP(AH387,Lookups!A:G,7,0)*H387)),"")</f>
        <v/>
      </c>
      <c r="AM387" s="92">
        <f t="shared" ca="1" si="157"/>
        <v>0</v>
      </c>
      <c r="AN387" s="92">
        <f t="shared" ca="1" si="158"/>
        <v>0</v>
      </c>
      <c r="AO387" s="92">
        <f>(1-EXACT(G387,M387))*IFERROR(IF('Project Summary'!$C$11="NH",VLOOKUP(M387,Lighting_All,6,0),VLOOKUP(M387,Lighting_All,4,0)),0)*(Q387&gt;0)*(1-EXACT(M387,Lookups!$A$62))*(1-EXACT(M387,Lookups!$A$63))</f>
        <v>0</v>
      </c>
      <c r="AP387" s="92">
        <f t="shared" si="144"/>
        <v>0</v>
      </c>
      <c r="AQ387" s="92" t="str">
        <f t="shared" ca="1" si="159"/>
        <v/>
      </c>
      <c r="AR387" s="92" t="str">
        <f ca="1">_xlfn.IFNA(VLOOKUP(AQ387,Recycling!$S$10:$T$35,2,0),"")</f>
        <v/>
      </c>
      <c r="AS387" s="266">
        <f t="shared" si="160"/>
        <v>0</v>
      </c>
      <c r="AT387" s="92">
        <f t="shared" si="161"/>
        <v>0</v>
      </c>
      <c r="AU387" s="92">
        <f>EXACT(G387,"None")*OR(EXACT(M387,Lookups!$A$62),EXACT(M387,Lookups!$A$63))</f>
        <v>0</v>
      </c>
      <c r="AV387" s="267">
        <f t="shared" si="162"/>
        <v>0</v>
      </c>
      <c r="AW387" s="267">
        <f>IFERROR(VLOOKUP(AH387,Lookups!A:B,2,0),0)</f>
        <v>0</v>
      </c>
      <c r="AX387" s="267">
        <f t="shared" si="163"/>
        <v>0</v>
      </c>
      <c r="AY387" s="92">
        <f t="shared" ca="1" si="164"/>
        <v>0</v>
      </c>
      <c r="AZ387" s="92">
        <f t="shared" si="145"/>
        <v>0</v>
      </c>
      <c r="BA387" s="92">
        <f t="shared" si="165"/>
        <v>0.504</v>
      </c>
      <c r="BB387" s="92">
        <f t="shared" si="166"/>
        <v>0.38900000000000001</v>
      </c>
      <c r="BC387" s="92">
        <v>0.13800000000000001</v>
      </c>
      <c r="BD387" s="92">
        <v>0.13400000000000001</v>
      </c>
      <c r="BE387" s="92">
        <f t="shared" si="146"/>
        <v>0</v>
      </c>
      <c r="BF387" s="92">
        <f t="shared" si="167"/>
        <v>0</v>
      </c>
    </row>
    <row r="388" spans="1:58" x14ac:dyDescent="0.35">
      <c r="A388" s="26"/>
      <c r="B388" s="76"/>
      <c r="C388" s="59"/>
      <c r="D388" s="475"/>
      <c r="E388" s="476"/>
      <c r="F388" s="237" t="str">
        <f ca="1">IFERROR(OFFSET(INDEX(INDIRECT(VLOOKUP($C388,Lighting_Type_Exist_lu,2,0)),MATCH(Lighting!$D388,INDIRECT(VLOOKUP($C388,Lighting_Type_Exist_lu,2,0)),0),1),0,2),"")</f>
        <v/>
      </c>
      <c r="G388" s="61" t="s">
        <v>84</v>
      </c>
      <c r="H388" s="74"/>
      <c r="I388" s="238" t="str">
        <f>IF(J388="","",VLOOKUP(J388,SKU!E:M,9,0))</f>
        <v/>
      </c>
      <c r="J388" s="64"/>
      <c r="K388" s="260" t="str">
        <f>IF(J388="","",VLOOKUP(J388,SKU!E:M,2,0))</f>
        <v/>
      </c>
      <c r="L388" s="239" t="str">
        <f>IF(J388="","",VLOOKUP(J388,SKU!E:M,6,0))</f>
        <v/>
      </c>
      <c r="M388" s="135" t="s">
        <v>84</v>
      </c>
      <c r="N388" s="28">
        <f t="shared" si="141"/>
        <v>0</v>
      </c>
      <c r="O388" s="20">
        <f t="shared" si="142"/>
        <v>0</v>
      </c>
      <c r="P388" s="71">
        <f t="shared" ca="1" si="147"/>
        <v>0</v>
      </c>
      <c r="Q388" s="71">
        <f>IFERROR((($H388*$L388*$N388)-($H388*$L388*$O388))/1000,0)*(1-EXACT(M388,Lookups!$A$62))*(1-EXACT(M388,Lookups!$A$63))</f>
        <v>0</v>
      </c>
      <c r="R388" s="71">
        <f t="shared" ca="1" si="148"/>
        <v>0</v>
      </c>
      <c r="S388" s="71">
        <f t="shared" ca="1" si="149"/>
        <v>0</v>
      </c>
      <c r="T388" s="71">
        <f t="shared" si="150"/>
        <v>0</v>
      </c>
      <c r="U388" s="356">
        <f t="shared" ca="1" si="151"/>
        <v>0</v>
      </c>
      <c r="V388" s="356">
        <f t="shared" ca="1" si="152"/>
        <v>0</v>
      </c>
      <c r="W388" s="356">
        <f t="shared" si="153"/>
        <v>0</v>
      </c>
      <c r="X388" s="356">
        <f t="shared" si="154"/>
        <v>0</v>
      </c>
      <c r="Y388" s="72">
        <f>IF(AV388&gt;0,"NEEDED",IFERROR(IF('Project Summary'!$C$11="NH",(VLOOKUP(AH388,Lighting_All,6,0)+AO388),(VLOOKUP(AH388,Lighting_All,4,0)+AO388)),0)*H388)</f>
        <v>0</v>
      </c>
      <c r="Z388" s="261" t="str">
        <f t="shared" ca="1" si="155"/>
        <v/>
      </c>
      <c r="AA388" s="73">
        <f t="shared" ca="1" si="140"/>
        <v>0</v>
      </c>
      <c r="AC388" s="28" t="str">
        <f ca="1">IFERROR(OFFSET(INDEX(INDIRECT(VLOOKUP($C388,Lighting_Type_Exist_lu,2,0)),MATCH(Lighting!$D388,INDIRECT(VLOOKUP($C388,Lighting_Type_Exist_lu,2,0)),0),1),0,1),"")</f>
        <v/>
      </c>
      <c r="AD388" s="7" t="str">
        <f ca="1">IFERROR(OFFSET(INDEX(INDIRECT(VLOOKUP($C388,Lighting_Type_Exist_lu,2,0)),MATCH(Lighting!$D388,INDIRECT(VLOOKUP($C388,Lighting_Type_Exist_lu,2,0)),0),1),0,3),"")</f>
        <v/>
      </c>
      <c r="AE388" s="40" t="str">
        <f ca="1">IFERROR(OFFSET(INDEX(INDIRECT(VLOOKUP($C388,Lighting_Type_Exist_lu,2,0)),MATCH(Lighting!$D388,INDIRECT(VLOOKUP($C388,Lighting_Type_Exist_lu,2,0)),0),1),0,4),"")</f>
        <v/>
      </c>
      <c r="AF388" s="262">
        <f t="shared" ca="1" si="156"/>
        <v>0</v>
      </c>
      <c r="AH388" s="263" t="str">
        <f>IF(J388="","",VLOOKUP(J388,SKU!E:M,3,0))</f>
        <v/>
      </c>
      <c r="AI388" s="263">
        <f>_xlfn.IFNA(IF('Project Summary'!$C$11="NH",VLOOKUP(AH388,Lighting_All,5,0),VLOOKUP(AH388,Lighting_All,3,0)),"")</f>
        <v>0</v>
      </c>
      <c r="AJ388" s="264" t="str">
        <f t="shared" si="143"/>
        <v>NA</v>
      </c>
      <c r="AK388" s="265">
        <f>IFERROR(VLOOKUP(J388,SKU!E:L,7,),0)</f>
        <v>0</v>
      </c>
      <c r="AL388" s="92" t="str">
        <f>IFERROR(IF(J388="","",(VLOOKUP(AH388,Lookups!A:G,7,0)*H388)),"")</f>
        <v/>
      </c>
      <c r="AM388" s="92">
        <f t="shared" ca="1" si="157"/>
        <v>0</v>
      </c>
      <c r="AN388" s="92">
        <f t="shared" ca="1" si="158"/>
        <v>0</v>
      </c>
      <c r="AO388" s="92">
        <f>(1-EXACT(G388,M388))*IFERROR(IF('Project Summary'!$C$11="NH",VLOOKUP(M388,Lighting_All,6,0),VLOOKUP(M388,Lighting_All,4,0)),0)*(Q388&gt;0)*(1-EXACT(M388,Lookups!$A$62))*(1-EXACT(M388,Lookups!$A$63))</f>
        <v>0</v>
      </c>
      <c r="AP388" s="92">
        <f t="shared" si="144"/>
        <v>0</v>
      </c>
      <c r="AQ388" s="92" t="str">
        <f t="shared" ca="1" si="159"/>
        <v/>
      </c>
      <c r="AR388" s="92" t="str">
        <f ca="1">_xlfn.IFNA(VLOOKUP(AQ388,Recycling!$S$10:$T$35,2,0),"")</f>
        <v/>
      </c>
      <c r="AS388" s="266">
        <f t="shared" si="160"/>
        <v>0</v>
      </c>
      <c r="AT388" s="92">
        <f t="shared" si="161"/>
        <v>0</v>
      </c>
      <c r="AU388" s="92">
        <f>EXACT(G388,"None")*OR(EXACT(M388,Lookups!$A$62),EXACT(M388,Lookups!$A$63))</f>
        <v>0</v>
      </c>
      <c r="AV388" s="267">
        <f t="shared" si="162"/>
        <v>0</v>
      </c>
      <c r="AW388" s="267">
        <f>IFERROR(VLOOKUP(AH388,Lookups!A:B,2,0),0)</f>
        <v>0</v>
      </c>
      <c r="AX388" s="267">
        <f t="shared" si="163"/>
        <v>0</v>
      </c>
      <c r="AY388" s="92">
        <f t="shared" ca="1" si="164"/>
        <v>0</v>
      </c>
      <c r="AZ388" s="92">
        <f t="shared" si="145"/>
        <v>0</v>
      </c>
      <c r="BA388" s="92">
        <f t="shared" si="165"/>
        <v>0.504</v>
      </c>
      <c r="BB388" s="92">
        <f t="shared" si="166"/>
        <v>0.38900000000000001</v>
      </c>
      <c r="BC388" s="92">
        <v>0.13800000000000001</v>
      </c>
      <c r="BD388" s="92">
        <v>0.13400000000000001</v>
      </c>
      <c r="BE388" s="92">
        <f t="shared" si="146"/>
        <v>0</v>
      </c>
      <c r="BF388" s="92">
        <f t="shared" si="167"/>
        <v>0</v>
      </c>
    </row>
    <row r="389" spans="1:58" x14ac:dyDescent="0.35">
      <c r="A389" s="26"/>
      <c r="B389" s="76"/>
      <c r="C389" s="59"/>
      <c r="D389" s="475"/>
      <c r="E389" s="476"/>
      <c r="F389" s="237" t="str">
        <f ca="1">IFERROR(OFFSET(INDEX(INDIRECT(VLOOKUP($C389,Lighting_Type_Exist_lu,2,0)),MATCH(Lighting!$D389,INDIRECT(VLOOKUP($C389,Lighting_Type_Exist_lu,2,0)),0),1),0,2),"")</f>
        <v/>
      </c>
      <c r="G389" s="61" t="s">
        <v>84</v>
      </c>
      <c r="H389" s="74"/>
      <c r="I389" s="238" t="str">
        <f>IF(J389="","",VLOOKUP(J389,SKU!E:M,9,0))</f>
        <v/>
      </c>
      <c r="J389" s="64"/>
      <c r="K389" s="260" t="str">
        <f>IF(J389="","",VLOOKUP(J389,SKU!E:M,2,0))</f>
        <v/>
      </c>
      <c r="L389" s="239" t="str">
        <f>IF(J389="","",VLOOKUP(J389,SKU!E:M,6,0))</f>
        <v/>
      </c>
      <c r="M389" s="135" t="s">
        <v>84</v>
      </c>
      <c r="N389" s="28">
        <f t="shared" si="141"/>
        <v>0</v>
      </c>
      <c r="O389" s="20">
        <f t="shared" si="142"/>
        <v>0</v>
      </c>
      <c r="P389" s="71">
        <f t="shared" ca="1" si="147"/>
        <v>0</v>
      </c>
      <c r="Q389" s="71">
        <f>IFERROR((($H389*$L389*$N389)-($H389*$L389*$O389))/1000,0)*(1-EXACT(M389,Lookups!$A$62))*(1-EXACT(M389,Lookups!$A$63))</f>
        <v>0</v>
      </c>
      <c r="R389" s="71">
        <f t="shared" ca="1" si="148"/>
        <v>0</v>
      </c>
      <c r="S389" s="71">
        <f t="shared" ca="1" si="149"/>
        <v>0</v>
      </c>
      <c r="T389" s="71">
        <f t="shared" si="150"/>
        <v>0</v>
      </c>
      <c r="U389" s="356">
        <f t="shared" ca="1" si="151"/>
        <v>0</v>
      </c>
      <c r="V389" s="356">
        <f t="shared" ca="1" si="152"/>
        <v>0</v>
      </c>
      <c r="W389" s="356">
        <f t="shared" si="153"/>
        <v>0</v>
      </c>
      <c r="X389" s="356">
        <f t="shared" si="154"/>
        <v>0</v>
      </c>
      <c r="Y389" s="72">
        <f>IF(AV389&gt;0,"NEEDED",IFERROR(IF('Project Summary'!$C$11="NH",(VLOOKUP(AH389,Lighting_All,6,0)+AO389),(VLOOKUP(AH389,Lighting_All,4,0)+AO389)),0)*H389)</f>
        <v>0</v>
      </c>
      <c r="Z389" s="261" t="str">
        <f t="shared" ca="1" si="155"/>
        <v/>
      </c>
      <c r="AA389" s="73">
        <f t="shared" ca="1" si="140"/>
        <v>0</v>
      </c>
      <c r="AC389" s="28" t="str">
        <f ca="1">IFERROR(OFFSET(INDEX(INDIRECT(VLOOKUP($C389,Lighting_Type_Exist_lu,2,0)),MATCH(Lighting!$D389,INDIRECT(VLOOKUP($C389,Lighting_Type_Exist_lu,2,0)),0),1),0,1),"")</f>
        <v/>
      </c>
      <c r="AD389" s="7" t="str">
        <f ca="1">IFERROR(OFFSET(INDEX(INDIRECT(VLOOKUP($C389,Lighting_Type_Exist_lu,2,0)),MATCH(Lighting!$D389,INDIRECT(VLOOKUP($C389,Lighting_Type_Exist_lu,2,0)),0),1),0,3),"")</f>
        <v/>
      </c>
      <c r="AE389" s="40" t="str">
        <f ca="1">IFERROR(OFFSET(INDEX(INDIRECT(VLOOKUP($C389,Lighting_Type_Exist_lu,2,0)),MATCH(Lighting!$D389,INDIRECT(VLOOKUP($C389,Lighting_Type_Exist_lu,2,0)),0),1),0,4),"")</f>
        <v/>
      </c>
      <c r="AF389" s="262">
        <f t="shared" ca="1" si="156"/>
        <v>0</v>
      </c>
      <c r="AH389" s="263" t="str">
        <f>IF(J389="","",VLOOKUP(J389,SKU!E:M,3,0))</f>
        <v/>
      </c>
      <c r="AI389" s="263">
        <f>_xlfn.IFNA(IF('Project Summary'!$C$11="NH",VLOOKUP(AH389,Lighting_All,5,0),VLOOKUP(AH389,Lighting_All,3,0)),"")</f>
        <v>0</v>
      </c>
      <c r="AJ389" s="264" t="str">
        <f t="shared" si="143"/>
        <v>NA</v>
      </c>
      <c r="AK389" s="265">
        <f>IFERROR(VLOOKUP(J389,SKU!E:L,7,),0)</f>
        <v>0</v>
      </c>
      <c r="AL389" s="92" t="str">
        <f>IFERROR(IF(J389="","",(VLOOKUP(AH389,Lookups!A:G,7,0)*H389)),"")</f>
        <v/>
      </c>
      <c r="AM389" s="92">
        <f t="shared" ca="1" si="157"/>
        <v>0</v>
      </c>
      <c r="AN389" s="92">
        <f t="shared" ca="1" si="158"/>
        <v>0</v>
      </c>
      <c r="AO389" s="92">
        <f>(1-EXACT(G389,M389))*IFERROR(IF('Project Summary'!$C$11="NH",VLOOKUP(M389,Lighting_All,6,0),VLOOKUP(M389,Lighting_All,4,0)),0)*(Q389&gt;0)*(1-EXACT(M389,Lookups!$A$62))*(1-EXACT(M389,Lookups!$A$63))</f>
        <v>0</v>
      </c>
      <c r="AP389" s="92">
        <f t="shared" si="144"/>
        <v>0</v>
      </c>
      <c r="AQ389" s="92" t="str">
        <f t="shared" ca="1" si="159"/>
        <v/>
      </c>
      <c r="AR389" s="92" t="str">
        <f ca="1">_xlfn.IFNA(VLOOKUP(AQ389,Recycling!$S$10:$T$35,2,0),"")</f>
        <v/>
      </c>
      <c r="AS389" s="266">
        <f t="shared" si="160"/>
        <v>0</v>
      </c>
      <c r="AT389" s="92">
        <f t="shared" si="161"/>
        <v>0</v>
      </c>
      <c r="AU389" s="92">
        <f>EXACT(G389,"None")*OR(EXACT(M389,Lookups!$A$62),EXACT(M389,Lookups!$A$63))</f>
        <v>0</v>
      </c>
      <c r="AV389" s="267">
        <f t="shared" si="162"/>
        <v>0</v>
      </c>
      <c r="AW389" s="267">
        <f>IFERROR(VLOOKUP(AH389,Lookups!A:B,2,0),0)</f>
        <v>0</v>
      </c>
      <c r="AX389" s="267">
        <f t="shared" si="163"/>
        <v>0</v>
      </c>
      <c r="AY389" s="92">
        <f t="shared" ca="1" si="164"/>
        <v>0</v>
      </c>
      <c r="AZ389" s="92">
        <f t="shared" si="145"/>
        <v>0</v>
      </c>
      <c r="BA389" s="92">
        <f t="shared" si="165"/>
        <v>0.504</v>
      </c>
      <c r="BB389" s="92">
        <f t="shared" si="166"/>
        <v>0.38900000000000001</v>
      </c>
      <c r="BC389" s="92">
        <v>0.13800000000000001</v>
      </c>
      <c r="BD389" s="92">
        <v>0.13400000000000001</v>
      </c>
      <c r="BE389" s="92">
        <f t="shared" si="146"/>
        <v>0</v>
      </c>
      <c r="BF389" s="92">
        <f t="shared" si="167"/>
        <v>0</v>
      </c>
    </row>
    <row r="390" spans="1:58" x14ac:dyDescent="0.35">
      <c r="A390" s="26"/>
      <c r="B390" s="76"/>
      <c r="C390" s="59"/>
      <c r="D390" s="475"/>
      <c r="E390" s="476"/>
      <c r="F390" s="237" t="str">
        <f ca="1">IFERROR(OFFSET(INDEX(INDIRECT(VLOOKUP($C390,Lighting_Type_Exist_lu,2,0)),MATCH(Lighting!$D390,INDIRECT(VLOOKUP($C390,Lighting_Type_Exist_lu,2,0)),0),1),0,2),"")</f>
        <v/>
      </c>
      <c r="G390" s="61" t="s">
        <v>84</v>
      </c>
      <c r="H390" s="74"/>
      <c r="I390" s="238" t="str">
        <f>IF(J390="","",VLOOKUP(J390,SKU!E:M,9,0))</f>
        <v/>
      </c>
      <c r="J390" s="64"/>
      <c r="K390" s="260" t="str">
        <f>IF(J390="","",VLOOKUP(J390,SKU!E:M,2,0))</f>
        <v/>
      </c>
      <c r="L390" s="239" t="str">
        <f>IF(J390="","",VLOOKUP(J390,SKU!E:M,6,0))</f>
        <v/>
      </c>
      <c r="M390" s="135" t="s">
        <v>84</v>
      </c>
      <c r="N390" s="28">
        <f t="shared" si="141"/>
        <v>0</v>
      </c>
      <c r="O390" s="20">
        <f t="shared" si="142"/>
        <v>0</v>
      </c>
      <c r="P390" s="71">
        <f t="shared" ca="1" si="147"/>
        <v>0</v>
      </c>
      <c r="Q390" s="71">
        <f>IFERROR((($H390*$L390*$N390)-($H390*$L390*$O390))/1000,0)*(1-EXACT(M390,Lookups!$A$62))*(1-EXACT(M390,Lookups!$A$63))</f>
        <v>0</v>
      </c>
      <c r="R390" s="71">
        <f t="shared" ca="1" si="148"/>
        <v>0</v>
      </c>
      <c r="S390" s="71">
        <f t="shared" ca="1" si="149"/>
        <v>0</v>
      </c>
      <c r="T390" s="71">
        <f t="shared" si="150"/>
        <v>0</v>
      </c>
      <c r="U390" s="356">
        <f t="shared" ca="1" si="151"/>
        <v>0</v>
      </c>
      <c r="V390" s="356">
        <f t="shared" ca="1" si="152"/>
        <v>0</v>
      </c>
      <c r="W390" s="356">
        <f t="shared" si="153"/>
        <v>0</v>
      </c>
      <c r="X390" s="356">
        <f t="shared" si="154"/>
        <v>0</v>
      </c>
      <c r="Y390" s="72">
        <f>IF(AV390&gt;0,"NEEDED",IFERROR(IF('Project Summary'!$C$11="NH",(VLOOKUP(AH390,Lighting_All,6,0)+AO390),(VLOOKUP(AH390,Lighting_All,4,0)+AO390)),0)*H390)</f>
        <v>0</v>
      </c>
      <c r="Z390" s="261" t="str">
        <f t="shared" ca="1" si="155"/>
        <v/>
      </c>
      <c r="AA390" s="73">
        <f t="shared" ca="1" si="140"/>
        <v>0</v>
      </c>
      <c r="AC390" s="28" t="str">
        <f ca="1">IFERROR(OFFSET(INDEX(INDIRECT(VLOOKUP($C390,Lighting_Type_Exist_lu,2,0)),MATCH(Lighting!$D390,INDIRECT(VLOOKUP($C390,Lighting_Type_Exist_lu,2,0)),0),1),0,1),"")</f>
        <v/>
      </c>
      <c r="AD390" s="7" t="str">
        <f ca="1">IFERROR(OFFSET(INDEX(INDIRECT(VLOOKUP($C390,Lighting_Type_Exist_lu,2,0)),MATCH(Lighting!$D390,INDIRECT(VLOOKUP($C390,Lighting_Type_Exist_lu,2,0)),0),1),0,3),"")</f>
        <v/>
      </c>
      <c r="AE390" s="40" t="str">
        <f ca="1">IFERROR(OFFSET(INDEX(INDIRECT(VLOOKUP($C390,Lighting_Type_Exist_lu,2,0)),MATCH(Lighting!$D390,INDIRECT(VLOOKUP($C390,Lighting_Type_Exist_lu,2,0)),0),1),0,4),"")</f>
        <v/>
      </c>
      <c r="AF390" s="262">
        <f t="shared" ca="1" si="156"/>
        <v>0</v>
      </c>
      <c r="AH390" s="263" t="str">
        <f>IF(J390="","",VLOOKUP(J390,SKU!E:M,3,0))</f>
        <v/>
      </c>
      <c r="AI390" s="263">
        <f>_xlfn.IFNA(IF('Project Summary'!$C$11="NH",VLOOKUP(AH390,Lighting_All,5,0),VLOOKUP(AH390,Lighting_All,3,0)),"")</f>
        <v>0</v>
      </c>
      <c r="AJ390" s="264" t="str">
        <f t="shared" si="143"/>
        <v>NA</v>
      </c>
      <c r="AK390" s="265">
        <f>IFERROR(VLOOKUP(J390,SKU!E:L,7,),0)</f>
        <v>0</v>
      </c>
      <c r="AL390" s="92" t="str">
        <f>IFERROR(IF(J390="","",(VLOOKUP(AH390,Lookups!A:G,7,0)*H390)),"")</f>
        <v/>
      </c>
      <c r="AM390" s="92">
        <f t="shared" ca="1" si="157"/>
        <v>0</v>
      </c>
      <c r="AN390" s="92">
        <f t="shared" ca="1" si="158"/>
        <v>0</v>
      </c>
      <c r="AO390" s="92">
        <f>(1-EXACT(G390,M390))*IFERROR(IF('Project Summary'!$C$11="NH",VLOOKUP(M390,Lighting_All,6,0),VLOOKUP(M390,Lighting_All,4,0)),0)*(Q390&gt;0)*(1-EXACT(M390,Lookups!$A$62))*(1-EXACT(M390,Lookups!$A$63))</f>
        <v>0</v>
      </c>
      <c r="AP390" s="92">
        <f t="shared" si="144"/>
        <v>0</v>
      </c>
      <c r="AQ390" s="92" t="str">
        <f t="shared" ca="1" si="159"/>
        <v/>
      </c>
      <c r="AR390" s="92" t="str">
        <f ca="1">_xlfn.IFNA(VLOOKUP(AQ390,Recycling!$S$10:$T$35,2,0),"")</f>
        <v/>
      </c>
      <c r="AS390" s="266">
        <f t="shared" si="160"/>
        <v>0</v>
      </c>
      <c r="AT390" s="92">
        <f t="shared" si="161"/>
        <v>0</v>
      </c>
      <c r="AU390" s="92">
        <f>EXACT(G390,"None")*OR(EXACT(M390,Lookups!$A$62),EXACT(M390,Lookups!$A$63))</f>
        <v>0</v>
      </c>
      <c r="AV390" s="267">
        <f t="shared" si="162"/>
        <v>0</v>
      </c>
      <c r="AW390" s="267">
        <f>IFERROR(VLOOKUP(AH390,Lookups!A:B,2,0),0)</f>
        <v>0</v>
      </c>
      <c r="AX390" s="267">
        <f t="shared" si="163"/>
        <v>0</v>
      </c>
      <c r="AY390" s="92">
        <f t="shared" ca="1" si="164"/>
        <v>0</v>
      </c>
      <c r="AZ390" s="92">
        <f t="shared" si="145"/>
        <v>0</v>
      </c>
      <c r="BA390" s="92">
        <f t="shared" si="165"/>
        <v>0.504</v>
      </c>
      <c r="BB390" s="92">
        <f t="shared" si="166"/>
        <v>0.38900000000000001</v>
      </c>
      <c r="BC390" s="92">
        <v>0.13800000000000001</v>
      </c>
      <c r="BD390" s="92">
        <v>0.13400000000000001</v>
      </c>
      <c r="BE390" s="92">
        <f t="shared" si="146"/>
        <v>0</v>
      </c>
      <c r="BF390" s="92">
        <f t="shared" si="167"/>
        <v>0</v>
      </c>
    </row>
    <row r="391" spans="1:58" x14ac:dyDescent="0.35">
      <c r="A391" s="26"/>
      <c r="B391" s="76"/>
      <c r="C391" s="59"/>
      <c r="D391" s="475"/>
      <c r="E391" s="476"/>
      <c r="F391" s="237" t="str">
        <f ca="1">IFERROR(OFFSET(INDEX(INDIRECT(VLOOKUP($C391,Lighting_Type_Exist_lu,2,0)),MATCH(Lighting!$D391,INDIRECT(VLOOKUP($C391,Lighting_Type_Exist_lu,2,0)),0),1),0,2),"")</f>
        <v/>
      </c>
      <c r="G391" s="61" t="s">
        <v>84</v>
      </c>
      <c r="H391" s="74"/>
      <c r="I391" s="238" t="str">
        <f>IF(J391="","",VLOOKUP(J391,SKU!E:M,9,0))</f>
        <v/>
      </c>
      <c r="J391" s="64"/>
      <c r="K391" s="260" t="str">
        <f>IF(J391="","",VLOOKUP(J391,SKU!E:M,2,0))</f>
        <v/>
      </c>
      <c r="L391" s="239" t="str">
        <f>IF(J391="","",VLOOKUP(J391,SKU!E:M,6,0))</f>
        <v/>
      </c>
      <c r="M391" s="135" t="s">
        <v>84</v>
      </c>
      <c r="N391" s="28">
        <f t="shared" si="141"/>
        <v>0</v>
      </c>
      <c r="O391" s="20">
        <f t="shared" si="142"/>
        <v>0</v>
      </c>
      <c r="P391" s="71">
        <f t="shared" ca="1" si="147"/>
        <v>0</v>
      </c>
      <c r="Q391" s="71">
        <f>IFERROR((($H391*$L391*$N391)-($H391*$L391*$O391))/1000,0)*(1-EXACT(M391,Lookups!$A$62))*(1-EXACT(M391,Lookups!$A$63))</f>
        <v>0</v>
      </c>
      <c r="R391" s="71">
        <f t="shared" ca="1" si="148"/>
        <v>0</v>
      </c>
      <c r="S391" s="71">
        <f t="shared" ca="1" si="149"/>
        <v>0</v>
      </c>
      <c r="T391" s="71">
        <f t="shared" si="150"/>
        <v>0</v>
      </c>
      <c r="U391" s="356">
        <f t="shared" ca="1" si="151"/>
        <v>0</v>
      </c>
      <c r="V391" s="356">
        <f t="shared" ca="1" si="152"/>
        <v>0</v>
      </c>
      <c r="W391" s="356">
        <f t="shared" si="153"/>
        <v>0</v>
      </c>
      <c r="X391" s="356">
        <f t="shared" si="154"/>
        <v>0</v>
      </c>
      <c r="Y391" s="72">
        <f>IF(AV391&gt;0,"NEEDED",IFERROR(IF('Project Summary'!$C$11="NH",(VLOOKUP(AH391,Lighting_All,6,0)+AO391),(VLOOKUP(AH391,Lighting_All,4,0)+AO391)),0)*H391)</f>
        <v>0</v>
      </c>
      <c r="Z391" s="261" t="str">
        <f t="shared" ca="1" si="155"/>
        <v/>
      </c>
      <c r="AA391" s="73">
        <f t="shared" ca="1" si="140"/>
        <v>0</v>
      </c>
      <c r="AC391" s="28" t="str">
        <f ca="1">IFERROR(OFFSET(INDEX(INDIRECT(VLOOKUP($C391,Lighting_Type_Exist_lu,2,0)),MATCH(Lighting!$D391,INDIRECT(VLOOKUP($C391,Lighting_Type_Exist_lu,2,0)),0),1),0,1),"")</f>
        <v/>
      </c>
      <c r="AD391" s="7" t="str">
        <f ca="1">IFERROR(OFFSET(INDEX(INDIRECT(VLOOKUP($C391,Lighting_Type_Exist_lu,2,0)),MATCH(Lighting!$D391,INDIRECT(VLOOKUP($C391,Lighting_Type_Exist_lu,2,0)),0),1),0,3),"")</f>
        <v/>
      </c>
      <c r="AE391" s="40" t="str">
        <f ca="1">IFERROR(OFFSET(INDEX(INDIRECT(VLOOKUP($C391,Lighting_Type_Exist_lu,2,0)),MATCH(Lighting!$D391,INDIRECT(VLOOKUP($C391,Lighting_Type_Exist_lu,2,0)),0),1),0,4),"")</f>
        <v/>
      </c>
      <c r="AF391" s="262">
        <f t="shared" ca="1" si="156"/>
        <v>0</v>
      </c>
      <c r="AH391" s="263" t="str">
        <f>IF(J391="","",VLOOKUP(J391,SKU!E:M,3,0))</f>
        <v/>
      </c>
      <c r="AI391" s="263">
        <f>_xlfn.IFNA(IF('Project Summary'!$C$11="NH",VLOOKUP(AH391,Lighting_All,5,0),VLOOKUP(AH391,Lighting_All,3,0)),"")</f>
        <v>0</v>
      </c>
      <c r="AJ391" s="264" t="str">
        <f t="shared" si="143"/>
        <v>NA</v>
      </c>
      <c r="AK391" s="265">
        <f>IFERROR(VLOOKUP(J391,SKU!E:L,7,),0)</f>
        <v>0</v>
      </c>
      <c r="AL391" s="92" t="str">
        <f>IFERROR(IF(J391="","",(VLOOKUP(AH391,Lookups!A:G,7,0)*H391)),"")</f>
        <v/>
      </c>
      <c r="AM391" s="92">
        <f t="shared" ca="1" si="157"/>
        <v>0</v>
      </c>
      <c r="AN391" s="92">
        <f t="shared" ca="1" si="158"/>
        <v>0</v>
      </c>
      <c r="AO391" s="92">
        <f>(1-EXACT(G391,M391))*IFERROR(IF('Project Summary'!$C$11="NH",VLOOKUP(M391,Lighting_All,6,0),VLOOKUP(M391,Lighting_All,4,0)),0)*(Q391&gt;0)*(1-EXACT(M391,Lookups!$A$62))*(1-EXACT(M391,Lookups!$A$63))</f>
        <v>0</v>
      </c>
      <c r="AP391" s="92">
        <f t="shared" si="144"/>
        <v>0</v>
      </c>
      <c r="AQ391" s="92" t="str">
        <f t="shared" ca="1" si="159"/>
        <v/>
      </c>
      <c r="AR391" s="92" t="str">
        <f ca="1">_xlfn.IFNA(VLOOKUP(AQ391,Recycling!$S$10:$T$35,2,0),"")</f>
        <v/>
      </c>
      <c r="AS391" s="266">
        <f t="shared" si="160"/>
        <v>0</v>
      </c>
      <c r="AT391" s="92">
        <f t="shared" si="161"/>
        <v>0</v>
      </c>
      <c r="AU391" s="92">
        <f>EXACT(G391,"None")*OR(EXACT(M391,Lookups!$A$62),EXACT(M391,Lookups!$A$63))</f>
        <v>0</v>
      </c>
      <c r="AV391" s="267">
        <f t="shared" si="162"/>
        <v>0</v>
      </c>
      <c r="AW391" s="267">
        <f>IFERROR(VLOOKUP(AH391,Lookups!A:B,2,0),0)</f>
        <v>0</v>
      </c>
      <c r="AX391" s="267">
        <f t="shared" si="163"/>
        <v>0</v>
      </c>
      <c r="AY391" s="92">
        <f t="shared" ca="1" si="164"/>
        <v>0</v>
      </c>
      <c r="AZ391" s="92">
        <f t="shared" si="145"/>
        <v>0</v>
      </c>
      <c r="BA391" s="92">
        <f t="shared" si="165"/>
        <v>0.504</v>
      </c>
      <c r="BB391" s="92">
        <f t="shared" si="166"/>
        <v>0.38900000000000001</v>
      </c>
      <c r="BC391" s="92">
        <v>0.13800000000000001</v>
      </c>
      <c r="BD391" s="92">
        <v>0.13400000000000001</v>
      </c>
      <c r="BE391" s="92">
        <f t="shared" si="146"/>
        <v>0</v>
      </c>
      <c r="BF391" s="92">
        <f t="shared" si="167"/>
        <v>0</v>
      </c>
    </row>
    <row r="392" spans="1:58" x14ac:dyDescent="0.35">
      <c r="A392" s="26"/>
      <c r="B392" s="76"/>
      <c r="C392" s="59"/>
      <c r="D392" s="475"/>
      <c r="E392" s="476"/>
      <c r="F392" s="237" t="str">
        <f ca="1">IFERROR(OFFSET(INDEX(INDIRECT(VLOOKUP($C392,Lighting_Type_Exist_lu,2,0)),MATCH(Lighting!$D392,INDIRECT(VLOOKUP($C392,Lighting_Type_Exist_lu,2,0)),0),1),0,2),"")</f>
        <v/>
      </c>
      <c r="G392" s="61" t="s">
        <v>84</v>
      </c>
      <c r="H392" s="74"/>
      <c r="I392" s="238" t="str">
        <f>IF(J392="","",VLOOKUP(J392,SKU!E:M,9,0))</f>
        <v/>
      </c>
      <c r="J392" s="64"/>
      <c r="K392" s="260" t="str">
        <f>IF(J392="","",VLOOKUP(J392,SKU!E:M,2,0))</f>
        <v/>
      </c>
      <c r="L392" s="239" t="str">
        <f>IF(J392="","",VLOOKUP(J392,SKU!E:M,6,0))</f>
        <v/>
      </c>
      <c r="M392" s="135" t="s">
        <v>84</v>
      </c>
      <c r="N392" s="28">
        <f t="shared" si="141"/>
        <v>0</v>
      </c>
      <c r="O392" s="20">
        <f t="shared" si="142"/>
        <v>0</v>
      </c>
      <c r="P392" s="71">
        <f t="shared" ca="1" si="147"/>
        <v>0</v>
      </c>
      <c r="Q392" s="71">
        <f>IFERROR((($H392*$L392*$N392)-($H392*$L392*$O392))/1000,0)*(1-EXACT(M392,Lookups!$A$62))*(1-EXACT(M392,Lookups!$A$63))</f>
        <v>0</v>
      </c>
      <c r="R392" s="71">
        <f t="shared" ca="1" si="148"/>
        <v>0</v>
      </c>
      <c r="S392" s="71">
        <f t="shared" ca="1" si="149"/>
        <v>0</v>
      </c>
      <c r="T392" s="71">
        <f t="shared" si="150"/>
        <v>0</v>
      </c>
      <c r="U392" s="356">
        <f t="shared" ca="1" si="151"/>
        <v>0</v>
      </c>
      <c r="V392" s="356">
        <f t="shared" ca="1" si="152"/>
        <v>0</v>
      </c>
      <c r="W392" s="356">
        <f t="shared" si="153"/>
        <v>0</v>
      </c>
      <c r="X392" s="356">
        <f t="shared" si="154"/>
        <v>0</v>
      </c>
      <c r="Y392" s="72">
        <f>IF(AV392&gt;0,"NEEDED",IFERROR(IF('Project Summary'!$C$11="NH",(VLOOKUP(AH392,Lighting_All,6,0)+AO392),(VLOOKUP(AH392,Lighting_All,4,0)+AO392)),0)*H392)</f>
        <v>0</v>
      </c>
      <c r="Z392" s="261" t="str">
        <f t="shared" ca="1" si="155"/>
        <v/>
      </c>
      <c r="AA392" s="73">
        <f t="shared" ca="1" si="140"/>
        <v>0</v>
      </c>
      <c r="AC392" s="28" t="str">
        <f ca="1">IFERROR(OFFSET(INDEX(INDIRECT(VLOOKUP($C392,Lighting_Type_Exist_lu,2,0)),MATCH(Lighting!$D392,INDIRECT(VLOOKUP($C392,Lighting_Type_Exist_lu,2,0)),0),1),0,1),"")</f>
        <v/>
      </c>
      <c r="AD392" s="7" t="str">
        <f ca="1">IFERROR(OFFSET(INDEX(INDIRECT(VLOOKUP($C392,Lighting_Type_Exist_lu,2,0)),MATCH(Lighting!$D392,INDIRECT(VLOOKUP($C392,Lighting_Type_Exist_lu,2,0)),0),1),0,3),"")</f>
        <v/>
      </c>
      <c r="AE392" s="40" t="str">
        <f ca="1">IFERROR(OFFSET(INDEX(INDIRECT(VLOOKUP($C392,Lighting_Type_Exist_lu,2,0)),MATCH(Lighting!$D392,INDIRECT(VLOOKUP($C392,Lighting_Type_Exist_lu,2,0)),0),1),0,4),"")</f>
        <v/>
      </c>
      <c r="AF392" s="262">
        <f t="shared" ca="1" si="156"/>
        <v>0</v>
      </c>
      <c r="AH392" s="263" t="str">
        <f>IF(J392="","",VLOOKUP(J392,SKU!E:M,3,0))</f>
        <v/>
      </c>
      <c r="AI392" s="263">
        <f>_xlfn.IFNA(IF('Project Summary'!$C$11="NH",VLOOKUP(AH392,Lighting_All,5,0),VLOOKUP(AH392,Lighting_All,3,0)),"")</f>
        <v>0</v>
      </c>
      <c r="AJ392" s="264" t="str">
        <f t="shared" si="143"/>
        <v>NA</v>
      </c>
      <c r="AK392" s="265">
        <f>IFERROR(VLOOKUP(J392,SKU!E:L,7,),0)</f>
        <v>0</v>
      </c>
      <c r="AL392" s="92" t="str">
        <f>IFERROR(IF(J392="","",(VLOOKUP(AH392,Lookups!A:G,7,0)*H392)),"")</f>
        <v/>
      </c>
      <c r="AM392" s="92">
        <f t="shared" ca="1" si="157"/>
        <v>0</v>
      </c>
      <c r="AN392" s="92">
        <f t="shared" ca="1" si="158"/>
        <v>0</v>
      </c>
      <c r="AO392" s="92">
        <f>(1-EXACT(G392,M392))*IFERROR(IF('Project Summary'!$C$11="NH",VLOOKUP(M392,Lighting_All,6,0),VLOOKUP(M392,Lighting_All,4,0)),0)*(Q392&gt;0)*(1-EXACT(M392,Lookups!$A$62))*(1-EXACT(M392,Lookups!$A$63))</f>
        <v>0</v>
      </c>
      <c r="AP392" s="92">
        <f t="shared" si="144"/>
        <v>0</v>
      </c>
      <c r="AQ392" s="92" t="str">
        <f t="shared" ca="1" si="159"/>
        <v/>
      </c>
      <c r="AR392" s="92" t="str">
        <f ca="1">_xlfn.IFNA(VLOOKUP(AQ392,Recycling!$S$10:$T$35,2,0),"")</f>
        <v/>
      </c>
      <c r="AS392" s="266">
        <f t="shared" si="160"/>
        <v>0</v>
      </c>
      <c r="AT392" s="92">
        <f t="shared" si="161"/>
        <v>0</v>
      </c>
      <c r="AU392" s="92">
        <f>EXACT(G392,"None")*OR(EXACT(M392,Lookups!$A$62),EXACT(M392,Lookups!$A$63))</f>
        <v>0</v>
      </c>
      <c r="AV392" s="267">
        <f t="shared" si="162"/>
        <v>0</v>
      </c>
      <c r="AW392" s="267">
        <f>IFERROR(VLOOKUP(AH392,Lookups!A:B,2,0),0)</f>
        <v>0</v>
      </c>
      <c r="AX392" s="267">
        <f t="shared" si="163"/>
        <v>0</v>
      </c>
      <c r="AY392" s="92">
        <f t="shared" ca="1" si="164"/>
        <v>0</v>
      </c>
      <c r="AZ392" s="92">
        <f t="shared" si="145"/>
        <v>0</v>
      </c>
      <c r="BA392" s="92">
        <f t="shared" si="165"/>
        <v>0.504</v>
      </c>
      <c r="BB392" s="92">
        <f t="shared" si="166"/>
        <v>0.38900000000000001</v>
      </c>
      <c r="BC392" s="92">
        <v>0.13800000000000001</v>
      </c>
      <c r="BD392" s="92">
        <v>0.13400000000000001</v>
      </c>
      <c r="BE392" s="92">
        <f t="shared" si="146"/>
        <v>0</v>
      </c>
      <c r="BF392" s="92">
        <f t="shared" si="167"/>
        <v>0</v>
      </c>
    </row>
    <row r="393" spans="1:58" x14ac:dyDescent="0.35">
      <c r="A393" s="26"/>
      <c r="B393" s="76"/>
      <c r="C393" s="59"/>
      <c r="D393" s="475"/>
      <c r="E393" s="476"/>
      <c r="F393" s="237" t="str">
        <f ca="1">IFERROR(OFFSET(INDEX(INDIRECT(VLOOKUP($C393,Lighting_Type_Exist_lu,2,0)),MATCH(Lighting!$D393,INDIRECT(VLOOKUP($C393,Lighting_Type_Exist_lu,2,0)),0),1),0,2),"")</f>
        <v/>
      </c>
      <c r="G393" s="61" t="s">
        <v>84</v>
      </c>
      <c r="H393" s="74"/>
      <c r="I393" s="238" t="str">
        <f>IF(J393="","",VLOOKUP(J393,SKU!E:M,9,0))</f>
        <v/>
      </c>
      <c r="J393" s="64"/>
      <c r="K393" s="260" t="str">
        <f>IF(J393="","",VLOOKUP(J393,SKU!E:M,2,0))</f>
        <v/>
      </c>
      <c r="L393" s="239" t="str">
        <f>IF(J393="","",VLOOKUP(J393,SKU!E:M,6,0))</f>
        <v/>
      </c>
      <c r="M393" s="135" t="s">
        <v>84</v>
      </c>
      <c r="N393" s="28">
        <f t="shared" si="141"/>
        <v>0</v>
      </c>
      <c r="O393" s="20">
        <f t="shared" si="142"/>
        <v>0</v>
      </c>
      <c r="P393" s="71">
        <f t="shared" ca="1" si="147"/>
        <v>0</v>
      </c>
      <c r="Q393" s="71">
        <f>IFERROR((($H393*$L393*$N393)-($H393*$L393*$O393))/1000,0)*(1-EXACT(M393,Lookups!$A$62))*(1-EXACT(M393,Lookups!$A$63))</f>
        <v>0</v>
      </c>
      <c r="R393" s="71">
        <f t="shared" ca="1" si="148"/>
        <v>0</v>
      </c>
      <c r="S393" s="71">
        <f t="shared" ca="1" si="149"/>
        <v>0</v>
      </c>
      <c r="T393" s="71">
        <f t="shared" si="150"/>
        <v>0</v>
      </c>
      <c r="U393" s="356">
        <f t="shared" ca="1" si="151"/>
        <v>0</v>
      </c>
      <c r="V393" s="356">
        <f t="shared" ca="1" si="152"/>
        <v>0</v>
      </c>
      <c r="W393" s="356">
        <f t="shared" si="153"/>
        <v>0</v>
      </c>
      <c r="X393" s="356">
        <f t="shared" si="154"/>
        <v>0</v>
      </c>
      <c r="Y393" s="72">
        <f>IF(AV393&gt;0,"NEEDED",IFERROR(IF('Project Summary'!$C$11="NH",(VLOOKUP(AH393,Lighting_All,6,0)+AO393),(VLOOKUP(AH393,Lighting_All,4,0)+AO393)),0)*H393)</f>
        <v>0</v>
      </c>
      <c r="Z393" s="261" t="str">
        <f t="shared" ca="1" si="155"/>
        <v/>
      </c>
      <c r="AA393" s="73">
        <f t="shared" ca="1" si="140"/>
        <v>0</v>
      </c>
      <c r="AC393" s="28" t="str">
        <f ca="1">IFERROR(OFFSET(INDEX(INDIRECT(VLOOKUP($C393,Lighting_Type_Exist_lu,2,0)),MATCH(Lighting!$D393,INDIRECT(VLOOKUP($C393,Lighting_Type_Exist_lu,2,0)),0),1),0,1),"")</f>
        <v/>
      </c>
      <c r="AD393" s="7" t="str">
        <f ca="1">IFERROR(OFFSET(INDEX(INDIRECT(VLOOKUP($C393,Lighting_Type_Exist_lu,2,0)),MATCH(Lighting!$D393,INDIRECT(VLOOKUP($C393,Lighting_Type_Exist_lu,2,0)),0),1),0,3),"")</f>
        <v/>
      </c>
      <c r="AE393" s="40" t="str">
        <f ca="1">IFERROR(OFFSET(INDEX(INDIRECT(VLOOKUP($C393,Lighting_Type_Exist_lu,2,0)),MATCH(Lighting!$D393,INDIRECT(VLOOKUP($C393,Lighting_Type_Exist_lu,2,0)),0),1),0,4),"")</f>
        <v/>
      </c>
      <c r="AF393" s="262">
        <f t="shared" ca="1" si="156"/>
        <v>0</v>
      </c>
      <c r="AH393" s="263" t="str">
        <f>IF(J393="","",VLOOKUP(J393,SKU!E:M,3,0))</f>
        <v/>
      </c>
      <c r="AI393" s="263">
        <f>_xlfn.IFNA(IF('Project Summary'!$C$11="NH",VLOOKUP(AH393,Lighting_All,5,0),VLOOKUP(AH393,Lighting_All,3,0)),"")</f>
        <v>0</v>
      </c>
      <c r="AJ393" s="264" t="str">
        <f t="shared" si="143"/>
        <v>NA</v>
      </c>
      <c r="AK393" s="265">
        <f>IFERROR(VLOOKUP(J393,SKU!E:L,7,),0)</f>
        <v>0</v>
      </c>
      <c r="AL393" s="92" t="str">
        <f>IFERROR(IF(J393="","",(VLOOKUP(AH393,Lookups!A:G,7,0)*H393)),"")</f>
        <v/>
      </c>
      <c r="AM393" s="92">
        <f t="shared" ca="1" si="157"/>
        <v>0</v>
      </c>
      <c r="AN393" s="92">
        <f t="shared" ca="1" si="158"/>
        <v>0</v>
      </c>
      <c r="AO393" s="92">
        <f>(1-EXACT(G393,M393))*IFERROR(IF('Project Summary'!$C$11="NH",VLOOKUP(M393,Lighting_All,6,0),VLOOKUP(M393,Lighting_All,4,0)),0)*(Q393&gt;0)*(1-EXACT(M393,Lookups!$A$62))*(1-EXACT(M393,Lookups!$A$63))</f>
        <v>0</v>
      </c>
      <c r="AP393" s="92">
        <f t="shared" si="144"/>
        <v>0</v>
      </c>
      <c r="AQ393" s="92" t="str">
        <f t="shared" ca="1" si="159"/>
        <v/>
      </c>
      <c r="AR393" s="92" t="str">
        <f ca="1">_xlfn.IFNA(VLOOKUP(AQ393,Recycling!$S$10:$T$35,2,0),"")</f>
        <v/>
      </c>
      <c r="AS393" s="266">
        <f t="shared" si="160"/>
        <v>0</v>
      </c>
      <c r="AT393" s="92">
        <f t="shared" si="161"/>
        <v>0</v>
      </c>
      <c r="AU393" s="92">
        <f>EXACT(G393,"None")*OR(EXACT(M393,Lookups!$A$62),EXACT(M393,Lookups!$A$63))</f>
        <v>0</v>
      </c>
      <c r="AV393" s="267">
        <f t="shared" si="162"/>
        <v>0</v>
      </c>
      <c r="AW393" s="267">
        <f>IFERROR(VLOOKUP(AH393,Lookups!A:B,2,0),0)</f>
        <v>0</v>
      </c>
      <c r="AX393" s="267">
        <f t="shared" si="163"/>
        <v>0</v>
      </c>
      <c r="AY393" s="92">
        <f t="shared" ca="1" si="164"/>
        <v>0</v>
      </c>
      <c r="AZ393" s="92">
        <f t="shared" si="145"/>
        <v>0</v>
      </c>
      <c r="BA393" s="92">
        <f t="shared" si="165"/>
        <v>0.504</v>
      </c>
      <c r="BB393" s="92">
        <f t="shared" si="166"/>
        <v>0.38900000000000001</v>
      </c>
      <c r="BC393" s="92">
        <v>0.13800000000000001</v>
      </c>
      <c r="BD393" s="92">
        <v>0.13400000000000001</v>
      </c>
      <c r="BE393" s="92">
        <f t="shared" si="146"/>
        <v>0</v>
      </c>
      <c r="BF393" s="92">
        <f t="shared" si="167"/>
        <v>0</v>
      </c>
    </row>
    <row r="394" spans="1:58" x14ac:dyDescent="0.35">
      <c r="A394" s="26"/>
      <c r="B394" s="76"/>
      <c r="C394" s="59"/>
      <c r="D394" s="475"/>
      <c r="E394" s="476"/>
      <c r="F394" s="237" t="str">
        <f ca="1">IFERROR(OFFSET(INDEX(INDIRECT(VLOOKUP($C394,Lighting_Type_Exist_lu,2,0)),MATCH(Lighting!$D394,INDIRECT(VLOOKUP($C394,Lighting_Type_Exist_lu,2,0)),0),1),0,2),"")</f>
        <v/>
      </c>
      <c r="G394" s="61" t="s">
        <v>84</v>
      </c>
      <c r="H394" s="74"/>
      <c r="I394" s="238" t="str">
        <f>IF(J394="","",VLOOKUP(J394,SKU!E:M,9,0))</f>
        <v/>
      </c>
      <c r="J394" s="64"/>
      <c r="K394" s="260" t="str">
        <f>IF(J394="","",VLOOKUP(J394,SKU!E:M,2,0))</f>
        <v/>
      </c>
      <c r="L394" s="239" t="str">
        <f>IF(J394="","",VLOOKUP(J394,SKU!E:M,6,0))</f>
        <v/>
      </c>
      <c r="M394" s="135" t="s">
        <v>84</v>
      </c>
      <c r="N394" s="28">
        <f t="shared" si="141"/>
        <v>0</v>
      </c>
      <c r="O394" s="20">
        <f t="shared" si="142"/>
        <v>0</v>
      </c>
      <c r="P394" s="71">
        <f t="shared" ca="1" si="147"/>
        <v>0</v>
      </c>
      <c r="Q394" s="71">
        <f>IFERROR((($H394*$L394*$N394)-($H394*$L394*$O394))/1000,0)*(1-EXACT(M394,Lookups!$A$62))*(1-EXACT(M394,Lookups!$A$63))</f>
        <v>0</v>
      </c>
      <c r="R394" s="71">
        <f t="shared" ca="1" si="148"/>
        <v>0</v>
      </c>
      <c r="S394" s="71">
        <f t="shared" ca="1" si="149"/>
        <v>0</v>
      </c>
      <c r="T394" s="71">
        <f t="shared" si="150"/>
        <v>0</v>
      </c>
      <c r="U394" s="356">
        <f t="shared" ca="1" si="151"/>
        <v>0</v>
      </c>
      <c r="V394" s="356">
        <f t="shared" ca="1" si="152"/>
        <v>0</v>
      </c>
      <c r="W394" s="356">
        <f t="shared" si="153"/>
        <v>0</v>
      </c>
      <c r="X394" s="356">
        <f t="shared" si="154"/>
        <v>0</v>
      </c>
      <c r="Y394" s="72">
        <f>IF(AV394&gt;0,"NEEDED",IFERROR(IF('Project Summary'!$C$11="NH",(VLOOKUP(AH394,Lighting_All,6,0)+AO394),(VLOOKUP(AH394,Lighting_All,4,0)+AO394)),0)*H394)</f>
        <v>0</v>
      </c>
      <c r="Z394" s="261" t="str">
        <f t="shared" ca="1" si="155"/>
        <v/>
      </c>
      <c r="AA394" s="73">
        <f t="shared" ref="AA394:AA457" ca="1" si="168">IFERROR(Y394/R394,0)</f>
        <v>0</v>
      </c>
      <c r="AC394" s="28" t="str">
        <f ca="1">IFERROR(OFFSET(INDEX(INDIRECT(VLOOKUP($C394,Lighting_Type_Exist_lu,2,0)),MATCH(Lighting!$D394,INDIRECT(VLOOKUP($C394,Lighting_Type_Exist_lu,2,0)),0),1),0,1),"")</f>
        <v/>
      </c>
      <c r="AD394" s="7" t="str">
        <f ca="1">IFERROR(OFFSET(INDEX(INDIRECT(VLOOKUP($C394,Lighting_Type_Exist_lu,2,0)),MATCH(Lighting!$D394,INDIRECT(VLOOKUP($C394,Lighting_Type_Exist_lu,2,0)),0),1),0,3),"")</f>
        <v/>
      </c>
      <c r="AE394" s="40" t="str">
        <f ca="1">IFERROR(OFFSET(INDEX(INDIRECT(VLOOKUP($C394,Lighting_Type_Exist_lu,2,0)),MATCH(Lighting!$D394,INDIRECT(VLOOKUP($C394,Lighting_Type_Exist_lu,2,0)),0),1),0,4),"")</f>
        <v/>
      </c>
      <c r="AF394" s="262">
        <f t="shared" ca="1" si="156"/>
        <v>0</v>
      </c>
      <c r="AH394" s="263" t="str">
        <f>IF(J394="","",VLOOKUP(J394,SKU!E:M,3,0))</f>
        <v/>
      </c>
      <c r="AI394" s="263">
        <f>_xlfn.IFNA(IF('Project Summary'!$C$11="NH",VLOOKUP(AH394,Lighting_All,5,0),VLOOKUP(AH394,Lighting_All,3,0)),"")</f>
        <v>0</v>
      </c>
      <c r="AJ394" s="264" t="str">
        <f t="shared" si="143"/>
        <v>NA</v>
      </c>
      <c r="AK394" s="265">
        <f>IFERROR(VLOOKUP(J394,SKU!E:L,7,),0)</f>
        <v>0</v>
      </c>
      <c r="AL394" s="92" t="str">
        <f>IFERROR(IF(J394="","",(VLOOKUP(AH394,Lookups!A:G,7,0)*H394)),"")</f>
        <v/>
      </c>
      <c r="AM394" s="92">
        <f t="shared" ca="1" si="157"/>
        <v>0</v>
      </c>
      <c r="AN394" s="92">
        <f t="shared" ca="1" si="158"/>
        <v>0</v>
      </c>
      <c r="AO394" s="92">
        <f>(1-EXACT(G394,M394))*IFERROR(IF('Project Summary'!$C$11="NH",VLOOKUP(M394,Lighting_All,6,0),VLOOKUP(M394,Lighting_All,4,0)),0)*(Q394&gt;0)*(1-EXACT(M394,Lookups!$A$62))*(1-EXACT(M394,Lookups!$A$63))</f>
        <v>0</v>
      </c>
      <c r="AP394" s="92">
        <f t="shared" si="144"/>
        <v>0</v>
      </c>
      <c r="AQ394" s="92" t="str">
        <f t="shared" ca="1" si="159"/>
        <v/>
      </c>
      <c r="AR394" s="92" t="str">
        <f ca="1">_xlfn.IFNA(VLOOKUP(AQ394,Recycling!$S$10:$T$35,2,0),"")</f>
        <v/>
      </c>
      <c r="AS394" s="266">
        <f t="shared" si="160"/>
        <v>0</v>
      </c>
      <c r="AT394" s="92">
        <f t="shared" si="161"/>
        <v>0</v>
      </c>
      <c r="AU394" s="92">
        <f>EXACT(G394,"None")*OR(EXACT(M394,Lookups!$A$62),EXACT(M394,Lookups!$A$63))</f>
        <v>0</v>
      </c>
      <c r="AV394" s="267">
        <f t="shared" si="162"/>
        <v>0</v>
      </c>
      <c r="AW394" s="267">
        <f>IFERROR(VLOOKUP(AH394,Lookups!A:B,2,0),0)</f>
        <v>0</v>
      </c>
      <c r="AX394" s="267">
        <f t="shared" si="163"/>
        <v>0</v>
      </c>
      <c r="AY394" s="92">
        <f t="shared" ca="1" si="164"/>
        <v>0</v>
      </c>
      <c r="AZ394" s="92">
        <f t="shared" si="145"/>
        <v>0</v>
      </c>
      <c r="BA394" s="92">
        <f t="shared" si="165"/>
        <v>0.504</v>
      </c>
      <c r="BB394" s="92">
        <f t="shared" si="166"/>
        <v>0.38900000000000001</v>
      </c>
      <c r="BC394" s="92">
        <v>0.13800000000000001</v>
      </c>
      <c r="BD394" s="92">
        <v>0.13400000000000001</v>
      </c>
      <c r="BE394" s="92">
        <f t="shared" si="146"/>
        <v>0</v>
      </c>
      <c r="BF394" s="92">
        <f t="shared" si="167"/>
        <v>0</v>
      </c>
    </row>
    <row r="395" spans="1:58" x14ac:dyDescent="0.35">
      <c r="A395" s="26"/>
      <c r="B395" s="76"/>
      <c r="C395" s="59"/>
      <c r="D395" s="475"/>
      <c r="E395" s="476"/>
      <c r="F395" s="237" t="str">
        <f ca="1">IFERROR(OFFSET(INDEX(INDIRECT(VLOOKUP($C395,Lighting_Type_Exist_lu,2,0)),MATCH(Lighting!$D395,INDIRECT(VLOOKUP($C395,Lighting_Type_Exist_lu,2,0)),0),1),0,2),"")</f>
        <v/>
      </c>
      <c r="G395" s="61" t="s">
        <v>84</v>
      </c>
      <c r="H395" s="74"/>
      <c r="I395" s="238" t="str">
        <f>IF(J395="","",VLOOKUP(J395,SKU!E:M,9,0))</f>
        <v/>
      </c>
      <c r="J395" s="64"/>
      <c r="K395" s="260" t="str">
        <f>IF(J395="","",VLOOKUP(J395,SKU!E:M,2,0))</f>
        <v/>
      </c>
      <c r="L395" s="239" t="str">
        <f>IF(J395="","",VLOOKUP(J395,SKU!E:M,6,0))</f>
        <v/>
      </c>
      <c r="M395" s="135" t="s">
        <v>84</v>
      </c>
      <c r="N395" s="28">
        <f t="shared" si="141"/>
        <v>0</v>
      </c>
      <c r="O395" s="20">
        <f t="shared" si="142"/>
        <v>0</v>
      </c>
      <c r="P395" s="71">
        <f t="shared" ca="1" si="147"/>
        <v>0</v>
      </c>
      <c r="Q395" s="71">
        <f>IFERROR((($H395*$L395*$N395)-($H395*$L395*$O395))/1000,0)*(1-EXACT(M395,Lookups!$A$62))*(1-EXACT(M395,Lookups!$A$63))</f>
        <v>0</v>
      </c>
      <c r="R395" s="71">
        <f t="shared" ca="1" si="148"/>
        <v>0</v>
      </c>
      <c r="S395" s="71">
        <f t="shared" ca="1" si="149"/>
        <v>0</v>
      </c>
      <c r="T395" s="71">
        <f t="shared" si="150"/>
        <v>0</v>
      </c>
      <c r="U395" s="356">
        <f t="shared" ca="1" si="151"/>
        <v>0</v>
      </c>
      <c r="V395" s="356">
        <f t="shared" ca="1" si="152"/>
        <v>0</v>
      </c>
      <c r="W395" s="356">
        <f t="shared" si="153"/>
        <v>0</v>
      </c>
      <c r="X395" s="356">
        <f t="shared" si="154"/>
        <v>0</v>
      </c>
      <c r="Y395" s="72">
        <f>IF(AV395&gt;0,"NEEDED",IFERROR(IF('Project Summary'!$C$11="NH",(VLOOKUP(AH395,Lighting_All,6,0)+AO395),(VLOOKUP(AH395,Lighting_All,4,0)+AO395)),0)*H395)</f>
        <v>0</v>
      </c>
      <c r="Z395" s="261" t="str">
        <f t="shared" ca="1" si="155"/>
        <v/>
      </c>
      <c r="AA395" s="73">
        <f t="shared" ca="1" si="168"/>
        <v>0</v>
      </c>
      <c r="AC395" s="28" t="str">
        <f ca="1">IFERROR(OFFSET(INDEX(INDIRECT(VLOOKUP($C395,Lighting_Type_Exist_lu,2,0)),MATCH(Lighting!$D395,INDIRECT(VLOOKUP($C395,Lighting_Type_Exist_lu,2,0)),0),1),0,1),"")</f>
        <v/>
      </c>
      <c r="AD395" s="7" t="str">
        <f ca="1">IFERROR(OFFSET(INDEX(INDIRECT(VLOOKUP($C395,Lighting_Type_Exist_lu,2,0)),MATCH(Lighting!$D395,INDIRECT(VLOOKUP($C395,Lighting_Type_Exist_lu,2,0)),0),1),0,3),"")</f>
        <v/>
      </c>
      <c r="AE395" s="40" t="str">
        <f ca="1">IFERROR(OFFSET(INDEX(INDIRECT(VLOOKUP($C395,Lighting_Type_Exist_lu,2,0)),MATCH(Lighting!$D395,INDIRECT(VLOOKUP($C395,Lighting_Type_Exist_lu,2,0)),0),1),0,4),"")</f>
        <v/>
      </c>
      <c r="AF395" s="262">
        <f t="shared" ca="1" si="156"/>
        <v>0</v>
      </c>
      <c r="AH395" s="263" t="str">
        <f>IF(J395="","",VLOOKUP(J395,SKU!E:M,3,0))</f>
        <v/>
      </c>
      <c r="AI395" s="263">
        <f>_xlfn.IFNA(IF('Project Summary'!$C$11="NH",VLOOKUP(AH395,Lighting_All,5,0),VLOOKUP(AH395,Lighting_All,3,0)),"")</f>
        <v>0</v>
      </c>
      <c r="AJ395" s="264" t="str">
        <f t="shared" si="143"/>
        <v>NA</v>
      </c>
      <c r="AK395" s="265">
        <f>IFERROR(VLOOKUP(J395,SKU!E:L,7,),0)</f>
        <v>0</v>
      </c>
      <c r="AL395" s="92" t="str">
        <f>IFERROR(IF(J395="","",(VLOOKUP(AH395,Lookups!A:G,7,0)*H395)),"")</f>
        <v/>
      </c>
      <c r="AM395" s="92">
        <f t="shared" ca="1" si="157"/>
        <v>0</v>
      </c>
      <c r="AN395" s="92">
        <f t="shared" ca="1" si="158"/>
        <v>0</v>
      </c>
      <c r="AO395" s="92">
        <f>(1-EXACT(G395,M395))*IFERROR(IF('Project Summary'!$C$11="NH",VLOOKUP(M395,Lighting_All,6,0),VLOOKUP(M395,Lighting_All,4,0)),0)*(Q395&gt;0)*(1-EXACT(M395,Lookups!$A$62))*(1-EXACT(M395,Lookups!$A$63))</f>
        <v>0</v>
      </c>
      <c r="AP395" s="92">
        <f t="shared" si="144"/>
        <v>0</v>
      </c>
      <c r="AQ395" s="92" t="str">
        <f t="shared" ca="1" si="159"/>
        <v/>
      </c>
      <c r="AR395" s="92" t="str">
        <f ca="1">_xlfn.IFNA(VLOOKUP(AQ395,Recycling!$S$10:$T$35,2,0),"")</f>
        <v/>
      </c>
      <c r="AS395" s="266">
        <f t="shared" si="160"/>
        <v>0</v>
      </c>
      <c r="AT395" s="92">
        <f t="shared" si="161"/>
        <v>0</v>
      </c>
      <c r="AU395" s="92">
        <f>EXACT(G395,"None")*OR(EXACT(M395,Lookups!$A$62),EXACT(M395,Lookups!$A$63))</f>
        <v>0</v>
      </c>
      <c r="AV395" s="267">
        <f t="shared" si="162"/>
        <v>0</v>
      </c>
      <c r="AW395" s="267">
        <f>IFERROR(VLOOKUP(AH395,Lookups!A:B,2,0),0)</f>
        <v>0</v>
      </c>
      <c r="AX395" s="267">
        <f t="shared" si="163"/>
        <v>0</v>
      </c>
      <c r="AY395" s="92">
        <f t="shared" ca="1" si="164"/>
        <v>0</v>
      </c>
      <c r="AZ395" s="92">
        <f t="shared" si="145"/>
        <v>0</v>
      </c>
      <c r="BA395" s="92">
        <f t="shared" si="165"/>
        <v>0.504</v>
      </c>
      <c r="BB395" s="92">
        <f t="shared" si="166"/>
        <v>0.38900000000000001</v>
      </c>
      <c r="BC395" s="92">
        <v>0.13800000000000001</v>
      </c>
      <c r="BD395" s="92">
        <v>0.13400000000000001</v>
      </c>
      <c r="BE395" s="92">
        <f t="shared" si="146"/>
        <v>0</v>
      </c>
      <c r="BF395" s="92">
        <f t="shared" si="167"/>
        <v>0</v>
      </c>
    </row>
    <row r="396" spans="1:58" x14ac:dyDescent="0.35">
      <c r="A396" s="26"/>
      <c r="B396" s="76"/>
      <c r="C396" s="59"/>
      <c r="D396" s="475"/>
      <c r="E396" s="476"/>
      <c r="F396" s="237" t="str">
        <f ca="1">IFERROR(OFFSET(INDEX(INDIRECT(VLOOKUP($C396,Lighting_Type_Exist_lu,2,0)),MATCH(Lighting!$D396,INDIRECT(VLOOKUP($C396,Lighting_Type_Exist_lu,2,0)),0),1),0,2),"")</f>
        <v/>
      </c>
      <c r="G396" s="61" t="s">
        <v>84</v>
      </c>
      <c r="H396" s="74"/>
      <c r="I396" s="238" t="str">
        <f>IF(J396="","",VLOOKUP(J396,SKU!E:M,9,0))</f>
        <v/>
      </c>
      <c r="J396" s="64"/>
      <c r="K396" s="260" t="str">
        <f>IF(J396="","",VLOOKUP(J396,SKU!E:M,2,0))</f>
        <v/>
      </c>
      <c r="L396" s="239" t="str">
        <f>IF(J396="","",VLOOKUP(J396,SKU!E:M,6,0))</f>
        <v/>
      </c>
      <c r="M396" s="135" t="s">
        <v>84</v>
      </c>
      <c r="N396" s="28">
        <f t="shared" ref="N396:N459" si="169">IFERROR($N$9*VLOOKUP(G396,Sensor_Type_lu,3,0),$N$9)</f>
        <v>0</v>
      </c>
      <c r="O396" s="20">
        <f t="shared" ref="O396:O459" si="170">IFERROR($N$9*VLOOKUP(M396,Sensor_Type_lu,3,0),N396)</f>
        <v>0</v>
      </c>
      <c r="P396" s="71">
        <f t="shared" ca="1" si="147"/>
        <v>0</v>
      </c>
      <c r="Q396" s="71">
        <f>IFERROR((($H396*$L396*$N396)-($H396*$L396*$O396))/1000,0)*(1-EXACT(M396,Lookups!$A$62))*(1-EXACT(M396,Lookups!$A$63))</f>
        <v>0</v>
      </c>
      <c r="R396" s="71">
        <f t="shared" ca="1" si="148"/>
        <v>0</v>
      </c>
      <c r="S396" s="71">
        <f t="shared" ca="1" si="149"/>
        <v>0</v>
      </c>
      <c r="T396" s="71">
        <f t="shared" si="150"/>
        <v>0</v>
      </c>
      <c r="U396" s="356">
        <f t="shared" ca="1" si="151"/>
        <v>0</v>
      </c>
      <c r="V396" s="356">
        <f t="shared" ca="1" si="152"/>
        <v>0</v>
      </c>
      <c r="W396" s="356">
        <f t="shared" si="153"/>
        <v>0</v>
      </c>
      <c r="X396" s="356">
        <f t="shared" si="154"/>
        <v>0</v>
      </c>
      <c r="Y396" s="72">
        <f>IF(AV396&gt;0,"NEEDED",IFERROR(IF('Project Summary'!$C$11="NH",(VLOOKUP(AH396,Lighting_All,6,0)+AO396),(VLOOKUP(AH396,Lighting_All,4,0)+AO396)),0)*H396)</f>
        <v>0</v>
      </c>
      <c r="Z396" s="261" t="str">
        <f t="shared" ca="1" si="155"/>
        <v/>
      </c>
      <c r="AA396" s="73">
        <f t="shared" ca="1" si="168"/>
        <v>0</v>
      </c>
      <c r="AC396" s="28" t="str">
        <f ca="1">IFERROR(OFFSET(INDEX(INDIRECT(VLOOKUP($C396,Lighting_Type_Exist_lu,2,0)),MATCH(Lighting!$D396,INDIRECT(VLOOKUP($C396,Lighting_Type_Exist_lu,2,0)),0),1),0,1),"")</f>
        <v/>
      </c>
      <c r="AD396" s="7" t="str">
        <f ca="1">IFERROR(OFFSET(INDEX(INDIRECT(VLOOKUP($C396,Lighting_Type_Exist_lu,2,0)),MATCH(Lighting!$D396,INDIRECT(VLOOKUP($C396,Lighting_Type_Exist_lu,2,0)),0),1),0,3),"")</f>
        <v/>
      </c>
      <c r="AE396" s="40" t="str">
        <f ca="1">IFERROR(OFFSET(INDEX(INDIRECT(VLOOKUP($C396,Lighting_Type_Exist_lu,2,0)),MATCH(Lighting!$D396,INDIRECT(VLOOKUP($C396,Lighting_Type_Exist_lu,2,0)),0),1),0,4),"")</f>
        <v/>
      </c>
      <c r="AF396" s="262">
        <f t="shared" ca="1" si="156"/>
        <v>0</v>
      </c>
      <c r="AH396" s="263" t="str">
        <f>IF(J396="","",VLOOKUP(J396,SKU!E:M,3,0))</f>
        <v/>
      </c>
      <c r="AI396" s="263">
        <f>_xlfn.IFNA(IF('Project Summary'!$C$11="NH",VLOOKUP(AH396,Lighting_All,5,0),VLOOKUP(AH396,Lighting_All,3,0)),"")</f>
        <v>0</v>
      </c>
      <c r="AJ396" s="264" t="str">
        <f t="shared" ref="AJ396:AJ459" si="171">_xlfn.IFNA(VLOOKUP(M396,Sensor_Type_lu,2,0),"")</f>
        <v>NA</v>
      </c>
      <c r="AK396" s="265">
        <f>IFERROR(VLOOKUP(J396,SKU!E:L,7,),0)</f>
        <v>0</v>
      </c>
      <c r="AL396" s="92" t="str">
        <f>IFERROR(IF(J396="","",(VLOOKUP(AH396,Lookups!A:G,7,0)*H396)),"")</f>
        <v/>
      </c>
      <c r="AM396" s="92">
        <f t="shared" ca="1" si="157"/>
        <v>0</v>
      </c>
      <c r="AN396" s="92">
        <f t="shared" ca="1" si="158"/>
        <v>0</v>
      </c>
      <c r="AO396" s="92">
        <f>(1-EXACT(G396,M396))*IFERROR(IF('Project Summary'!$C$11="NH",VLOOKUP(M396,Lighting_All,6,0),VLOOKUP(M396,Lighting_All,4,0)),0)*(Q396&gt;0)*(1-EXACT(M396,Lookups!$A$62))*(1-EXACT(M396,Lookups!$A$63))</f>
        <v>0</v>
      </c>
      <c r="AP396" s="92">
        <f t="shared" ref="AP396:AP459" si="172">IFERROR(VLOOKUP(M396,Lighting_All,7,0),0)</f>
        <v>0</v>
      </c>
      <c r="AQ396" s="92" t="str">
        <f t="shared" ca="1" si="159"/>
        <v/>
      </c>
      <c r="AR396" s="92" t="str">
        <f ca="1">_xlfn.IFNA(VLOOKUP(AQ396,Recycling!$S$10:$T$35,2,0),"")</f>
        <v/>
      </c>
      <c r="AS396" s="266">
        <f t="shared" si="160"/>
        <v>0</v>
      </c>
      <c r="AT396" s="92">
        <f t="shared" si="161"/>
        <v>0</v>
      </c>
      <c r="AU396" s="92">
        <f>EXACT(G396,"None")*OR(EXACT(M396,Lookups!$A$62),EXACT(M396,Lookups!$A$63))</f>
        <v>0</v>
      </c>
      <c r="AV396" s="267">
        <f t="shared" si="162"/>
        <v>0</v>
      </c>
      <c r="AW396" s="267">
        <f>IFERROR(VLOOKUP(AH396,Lookups!A:B,2,0),0)</f>
        <v>0</v>
      </c>
      <c r="AX396" s="267">
        <f t="shared" si="163"/>
        <v>0</v>
      </c>
      <c r="AY396" s="92">
        <f t="shared" ca="1" si="164"/>
        <v>0</v>
      </c>
      <c r="AZ396" s="92">
        <f t="shared" ref="AZ396:AZ459" si="173">IFERROR(1-VLOOKUP(M396,Sensor_Type_lu,3,0),0)</f>
        <v>0</v>
      </c>
      <c r="BA396" s="92">
        <f t="shared" si="165"/>
        <v>0.504</v>
      </c>
      <c r="BB396" s="92">
        <f t="shared" si="166"/>
        <v>0.38900000000000001</v>
      </c>
      <c r="BC396" s="92">
        <v>0.13800000000000001</v>
      </c>
      <c r="BD396" s="92">
        <v>0.13400000000000001</v>
      </c>
      <c r="BE396" s="92">
        <f t="shared" ref="BE396:BE459" si="174">IFERROR(VLOOKUP(AH396,Lighting_All,8,0),"")</f>
        <v>0</v>
      </c>
      <c r="BF396" s="92">
        <f t="shared" si="167"/>
        <v>0</v>
      </c>
    </row>
    <row r="397" spans="1:58" x14ac:dyDescent="0.35">
      <c r="A397" s="26"/>
      <c r="B397" s="76"/>
      <c r="C397" s="59"/>
      <c r="D397" s="475"/>
      <c r="E397" s="476"/>
      <c r="F397" s="237" t="str">
        <f ca="1">IFERROR(OFFSET(INDEX(INDIRECT(VLOOKUP($C397,Lighting_Type_Exist_lu,2,0)),MATCH(Lighting!$D397,INDIRECT(VLOOKUP($C397,Lighting_Type_Exist_lu,2,0)),0),1),0,2),"")</f>
        <v/>
      </c>
      <c r="G397" s="61" t="s">
        <v>84</v>
      </c>
      <c r="H397" s="74"/>
      <c r="I397" s="238" t="str">
        <f>IF(J397="","",VLOOKUP(J397,SKU!E:M,9,0))</f>
        <v/>
      </c>
      <c r="J397" s="64"/>
      <c r="K397" s="260" t="str">
        <f>IF(J397="","",VLOOKUP(J397,SKU!E:M,2,0))</f>
        <v/>
      </c>
      <c r="L397" s="239" t="str">
        <f>IF(J397="","",VLOOKUP(J397,SKU!E:M,6,0))</f>
        <v/>
      </c>
      <c r="M397" s="135" t="s">
        <v>84</v>
      </c>
      <c r="N397" s="28">
        <f t="shared" si="169"/>
        <v>0</v>
      </c>
      <c r="O397" s="20">
        <f t="shared" si="170"/>
        <v>0</v>
      </c>
      <c r="P397" s="71">
        <f t="shared" ref="P397:P460" ca="1" si="175">IF(AV397&gt;0,"ERROR",IFERROR((($B397*$F397*$N397)-($H397*$L397*$N397))/1000,0))</f>
        <v>0</v>
      </c>
      <c r="Q397" s="71">
        <f>IFERROR((($H397*$L397*$N397)-($H397*$L397*$O397))/1000,0)*(1-EXACT(M397,Lookups!$A$62))*(1-EXACT(M397,Lookups!$A$63))</f>
        <v>0</v>
      </c>
      <c r="R397" s="71">
        <f t="shared" ref="R397:R460" ca="1" si="176">IF(AV397&gt;0,"CONTROLS",P397+Q397)</f>
        <v>0</v>
      </c>
      <c r="S397" s="71">
        <f t="shared" ref="S397:S460" ca="1" si="177">IFERROR(P397*BE397,"")</f>
        <v>0</v>
      </c>
      <c r="T397" s="71">
        <f t="shared" ref="T397:T460" si="178">IFERROR(Q397*BF397,0)</f>
        <v>0</v>
      </c>
      <c r="U397" s="356">
        <f t="shared" ref="U397:U460" ca="1" si="179">IFERROR(($B397*$F397-$H397*$L397)*BA397/1000,0)</f>
        <v>0</v>
      </c>
      <c r="V397" s="356">
        <f t="shared" ref="V397:V460" ca="1" si="180">IFERROR(($B397*$F397-$H397*$L397)*BB397/1000,0)</f>
        <v>0</v>
      </c>
      <c r="W397" s="356">
        <f t="shared" ref="W397:W460" si="181">IFERROR($H397*$L397*BC397/1000,0)</f>
        <v>0</v>
      </c>
      <c r="X397" s="356">
        <f t="shared" ref="X397:X460" si="182">IFERROR($H397*$L397*BD397*AZ397/1000,0)</f>
        <v>0</v>
      </c>
      <c r="Y397" s="72">
        <f>IF(AV397&gt;0,"NEEDED",IFERROR(IF('Project Summary'!$C$11="NH",(VLOOKUP(AH397,Lighting_All,6,0)+AO397),(VLOOKUP(AH397,Lighting_All,4,0)+AO397)),0)*H397)</f>
        <v>0</v>
      </c>
      <c r="Z397" s="261" t="str">
        <f t="shared" ref="Z397:Z460" ca="1" si="183">IFERROR((($B397*$F397)-($H397*$L397))/$H397,"")</f>
        <v/>
      </c>
      <c r="AA397" s="73">
        <f t="shared" ca="1" si="168"/>
        <v>0</v>
      </c>
      <c r="AC397" s="28" t="str">
        <f ca="1">IFERROR(OFFSET(INDEX(INDIRECT(VLOOKUP($C397,Lighting_Type_Exist_lu,2,0)),MATCH(Lighting!$D397,INDIRECT(VLOOKUP($C397,Lighting_Type_Exist_lu,2,0)),0),1),0,1),"")</f>
        <v/>
      </c>
      <c r="AD397" s="7" t="str">
        <f ca="1">IFERROR(OFFSET(INDEX(INDIRECT(VLOOKUP($C397,Lighting_Type_Exist_lu,2,0)),MATCH(Lighting!$D397,INDIRECT(VLOOKUP($C397,Lighting_Type_Exist_lu,2,0)),0),1),0,3),"")</f>
        <v/>
      </c>
      <c r="AE397" s="40" t="str">
        <f ca="1">IFERROR(OFFSET(INDEX(INDIRECT(VLOOKUP($C397,Lighting_Type_Exist_lu,2,0)),MATCH(Lighting!$D397,INDIRECT(VLOOKUP($C397,Lighting_Type_Exist_lu,2,0)),0),1),0,4),"")</f>
        <v/>
      </c>
      <c r="AF397" s="262">
        <f t="shared" ref="AF397:AF460" ca="1" si="184">IFERROR((LEFT(AC397,2)/1)*B397,0)</f>
        <v>0</v>
      </c>
      <c r="AH397" s="263" t="str">
        <f>IF(J397="","",VLOOKUP(J397,SKU!E:M,3,0))</f>
        <v/>
      </c>
      <c r="AI397" s="263">
        <f>_xlfn.IFNA(IF('Project Summary'!$C$11="NH",VLOOKUP(AH397,Lighting_All,5,0),VLOOKUP(AH397,Lighting_All,3,0)),"")</f>
        <v>0</v>
      </c>
      <c r="AJ397" s="264" t="str">
        <f t="shared" si="171"/>
        <v>NA</v>
      </c>
      <c r="AK397" s="265">
        <f>IFERROR(VLOOKUP(J397,SKU!E:L,7,),0)</f>
        <v>0</v>
      </c>
      <c r="AL397" s="92" t="str">
        <f>IFERROR(IF(J397="","",(VLOOKUP(AH397,Lookups!A:G,7,0)*H397)),"")</f>
        <v/>
      </c>
      <c r="AM397" s="92">
        <f t="shared" ref="AM397:AM460" ca="1" si="185">IFERROR(Z397*H397,0)</f>
        <v>0</v>
      </c>
      <c r="AN397" s="92">
        <f t="shared" ref="AN397:AN460" ca="1" si="186">IFERROR(((B397*F397)-(H397*L397))-AL397,0)</f>
        <v>0</v>
      </c>
      <c r="AO397" s="92">
        <f>(1-EXACT(G397,M397))*IFERROR(IF('Project Summary'!$C$11="NH",VLOOKUP(M397,Lighting_All,6,0),VLOOKUP(M397,Lighting_All,4,0)),0)*(Q397&gt;0)*(1-EXACT(M397,Lookups!$A$62))*(1-EXACT(M397,Lookups!$A$63))</f>
        <v>0</v>
      </c>
      <c r="AP397" s="92">
        <f t="shared" si="172"/>
        <v>0</v>
      </c>
      <c r="AQ397" s="92" t="str">
        <f t="shared" ref="AQ397:AQ460" ca="1" si="187">RIGHT(AC397,3)</f>
        <v/>
      </c>
      <c r="AR397" s="92" t="str">
        <f ca="1">_xlfn.IFNA(VLOOKUP(AQ397,Recycling!$S$10:$T$35,2,0),"")</f>
        <v/>
      </c>
      <c r="AS397" s="266">
        <f t="shared" ref="AS397:AS460" si="188">B397-AT397</f>
        <v>0</v>
      </c>
      <c r="AT397" s="92">
        <f t="shared" ref="AT397:AT460" si="189">IFERROR(IF(I397="Linear",IF($AL397/H397=10,H397,0),0),0)</f>
        <v>0</v>
      </c>
      <c r="AU397" s="92">
        <f>EXACT(G397,"None")*OR(EXACT(M397,Lookups!$A$62),EXACT(M397,Lookups!$A$63))</f>
        <v>0</v>
      </c>
      <c r="AV397" s="267">
        <f t="shared" ref="AV397:AV460" si="190">EXACT(G397,"")+AND(EXACT(M397,""))</f>
        <v>0</v>
      </c>
      <c r="AW397" s="267">
        <f>IFERROR(VLOOKUP(AH397,Lookups!A:B,2,0),0)</f>
        <v>0</v>
      </c>
      <c r="AX397" s="267">
        <f t="shared" ref="AX397:AX460" si="191">IFERROR(((AW397*H397*$N$9)/1000),0)</f>
        <v>0</v>
      </c>
      <c r="AY397" s="92">
        <f t="shared" ref="AY397:AY460" ca="1" si="192">IF(AN397&lt;0,1,0)</f>
        <v>0</v>
      </c>
      <c r="AZ397" s="92">
        <f t="shared" si="173"/>
        <v>0</v>
      </c>
      <c r="BA397" s="92">
        <f t="shared" ref="BA397:BA460" si="193">IF(I397="Outdoor",0,0.504)</f>
        <v>0.504</v>
      </c>
      <c r="BB397" s="92">
        <f t="shared" ref="BB397:BB460" si="194">IF(I397="Outdoor",1,0.389)</f>
        <v>0.38900000000000001</v>
      </c>
      <c r="BC397" s="92">
        <v>0.13800000000000001</v>
      </c>
      <c r="BD397" s="92">
        <v>0.13400000000000001</v>
      </c>
      <c r="BE397" s="92">
        <f t="shared" si="174"/>
        <v>0</v>
      </c>
      <c r="BF397" s="92">
        <f t="shared" ref="BF397:BF460" si="195">IF(M397="None",0,9)</f>
        <v>0</v>
      </c>
    </row>
    <row r="398" spans="1:58" x14ac:dyDescent="0.35">
      <c r="A398" s="26"/>
      <c r="B398" s="76"/>
      <c r="C398" s="59"/>
      <c r="D398" s="475"/>
      <c r="E398" s="476"/>
      <c r="F398" s="237" t="str">
        <f ca="1">IFERROR(OFFSET(INDEX(INDIRECT(VLOOKUP($C398,Lighting_Type_Exist_lu,2,0)),MATCH(Lighting!$D398,INDIRECT(VLOOKUP($C398,Lighting_Type_Exist_lu,2,0)),0),1),0,2),"")</f>
        <v/>
      </c>
      <c r="G398" s="61" t="s">
        <v>84</v>
      </c>
      <c r="H398" s="74"/>
      <c r="I398" s="238" t="str">
        <f>IF(J398="","",VLOOKUP(J398,SKU!E:M,9,0))</f>
        <v/>
      </c>
      <c r="J398" s="64"/>
      <c r="K398" s="260" t="str">
        <f>IF(J398="","",VLOOKUP(J398,SKU!E:M,2,0))</f>
        <v/>
      </c>
      <c r="L398" s="239" t="str">
        <f>IF(J398="","",VLOOKUP(J398,SKU!E:M,6,0))</f>
        <v/>
      </c>
      <c r="M398" s="135" t="s">
        <v>84</v>
      </c>
      <c r="N398" s="28">
        <f t="shared" si="169"/>
        <v>0</v>
      </c>
      <c r="O398" s="20">
        <f t="shared" si="170"/>
        <v>0</v>
      </c>
      <c r="P398" s="71">
        <f t="shared" ca="1" si="175"/>
        <v>0</v>
      </c>
      <c r="Q398" s="71">
        <f>IFERROR((($H398*$L398*$N398)-($H398*$L398*$O398))/1000,0)*(1-EXACT(M398,Lookups!$A$62))*(1-EXACT(M398,Lookups!$A$63))</f>
        <v>0</v>
      </c>
      <c r="R398" s="71">
        <f t="shared" ca="1" si="176"/>
        <v>0</v>
      </c>
      <c r="S398" s="71">
        <f t="shared" ca="1" si="177"/>
        <v>0</v>
      </c>
      <c r="T398" s="71">
        <f t="shared" si="178"/>
        <v>0</v>
      </c>
      <c r="U398" s="356">
        <f t="shared" ca="1" si="179"/>
        <v>0</v>
      </c>
      <c r="V398" s="356">
        <f t="shared" ca="1" si="180"/>
        <v>0</v>
      </c>
      <c r="W398" s="356">
        <f t="shared" si="181"/>
        <v>0</v>
      </c>
      <c r="X398" s="356">
        <f t="shared" si="182"/>
        <v>0</v>
      </c>
      <c r="Y398" s="72">
        <f>IF(AV398&gt;0,"NEEDED",IFERROR(IF('Project Summary'!$C$11="NH",(VLOOKUP(AH398,Lighting_All,6,0)+AO398),(VLOOKUP(AH398,Lighting_All,4,0)+AO398)),0)*H398)</f>
        <v>0</v>
      </c>
      <c r="Z398" s="261" t="str">
        <f t="shared" ca="1" si="183"/>
        <v/>
      </c>
      <c r="AA398" s="73">
        <f t="shared" ca="1" si="168"/>
        <v>0</v>
      </c>
      <c r="AC398" s="28" t="str">
        <f ca="1">IFERROR(OFFSET(INDEX(INDIRECT(VLOOKUP($C398,Lighting_Type_Exist_lu,2,0)),MATCH(Lighting!$D398,INDIRECT(VLOOKUP($C398,Lighting_Type_Exist_lu,2,0)),0),1),0,1),"")</f>
        <v/>
      </c>
      <c r="AD398" s="7" t="str">
        <f ca="1">IFERROR(OFFSET(INDEX(INDIRECT(VLOOKUP($C398,Lighting_Type_Exist_lu,2,0)),MATCH(Lighting!$D398,INDIRECT(VLOOKUP($C398,Lighting_Type_Exist_lu,2,0)),0),1),0,3),"")</f>
        <v/>
      </c>
      <c r="AE398" s="40" t="str">
        <f ca="1">IFERROR(OFFSET(INDEX(INDIRECT(VLOOKUP($C398,Lighting_Type_Exist_lu,2,0)),MATCH(Lighting!$D398,INDIRECT(VLOOKUP($C398,Lighting_Type_Exist_lu,2,0)),0),1),0,4),"")</f>
        <v/>
      </c>
      <c r="AF398" s="262">
        <f t="shared" ca="1" si="184"/>
        <v>0</v>
      </c>
      <c r="AH398" s="263" t="str">
        <f>IF(J398="","",VLOOKUP(J398,SKU!E:M,3,0))</f>
        <v/>
      </c>
      <c r="AI398" s="263">
        <f>_xlfn.IFNA(IF('Project Summary'!$C$11="NH",VLOOKUP(AH398,Lighting_All,5,0),VLOOKUP(AH398,Lighting_All,3,0)),"")</f>
        <v>0</v>
      </c>
      <c r="AJ398" s="264" t="str">
        <f t="shared" si="171"/>
        <v>NA</v>
      </c>
      <c r="AK398" s="265">
        <f>IFERROR(VLOOKUP(J398,SKU!E:L,7,),0)</f>
        <v>0</v>
      </c>
      <c r="AL398" s="92" t="str">
        <f>IFERROR(IF(J398="","",(VLOOKUP(AH398,Lookups!A:G,7,0)*H398)),"")</f>
        <v/>
      </c>
      <c r="AM398" s="92">
        <f t="shared" ca="1" si="185"/>
        <v>0</v>
      </c>
      <c r="AN398" s="92">
        <f t="shared" ca="1" si="186"/>
        <v>0</v>
      </c>
      <c r="AO398" s="92">
        <f>(1-EXACT(G398,M398))*IFERROR(IF('Project Summary'!$C$11="NH",VLOOKUP(M398,Lighting_All,6,0),VLOOKUP(M398,Lighting_All,4,0)),0)*(Q398&gt;0)*(1-EXACT(M398,Lookups!$A$62))*(1-EXACT(M398,Lookups!$A$63))</f>
        <v>0</v>
      </c>
      <c r="AP398" s="92">
        <f t="shared" si="172"/>
        <v>0</v>
      </c>
      <c r="AQ398" s="92" t="str">
        <f t="shared" ca="1" si="187"/>
        <v/>
      </c>
      <c r="AR398" s="92" t="str">
        <f ca="1">_xlfn.IFNA(VLOOKUP(AQ398,Recycling!$S$10:$T$35,2,0),"")</f>
        <v/>
      </c>
      <c r="AS398" s="266">
        <f t="shared" si="188"/>
        <v>0</v>
      </c>
      <c r="AT398" s="92">
        <f t="shared" si="189"/>
        <v>0</v>
      </c>
      <c r="AU398" s="92">
        <f>EXACT(G398,"None")*OR(EXACT(M398,Lookups!$A$62),EXACT(M398,Lookups!$A$63))</f>
        <v>0</v>
      </c>
      <c r="AV398" s="267">
        <f t="shared" si="190"/>
        <v>0</v>
      </c>
      <c r="AW398" s="267">
        <f>IFERROR(VLOOKUP(AH398,Lookups!A:B,2,0),0)</f>
        <v>0</v>
      </c>
      <c r="AX398" s="267">
        <f t="shared" si="191"/>
        <v>0</v>
      </c>
      <c r="AY398" s="92">
        <f t="shared" ca="1" si="192"/>
        <v>0</v>
      </c>
      <c r="AZ398" s="92">
        <f t="shared" si="173"/>
        <v>0</v>
      </c>
      <c r="BA398" s="92">
        <f t="shared" si="193"/>
        <v>0.504</v>
      </c>
      <c r="BB398" s="92">
        <f t="shared" si="194"/>
        <v>0.38900000000000001</v>
      </c>
      <c r="BC398" s="92">
        <v>0.13800000000000001</v>
      </c>
      <c r="BD398" s="92">
        <v>0.13400000000000001</v>
      </c>
      <c r="BE398" s="92">
        <f t="shared" si="174"/>
        <v>0</v>
      </c>
      <c r="BF398" s="92">
        <f t="shared" si="195"/>
        <v>0</v>
      </c>
    </row>
    <row r="399" spans="1:58" x14ac:dyDescent="0.35">
      <c r="A399" s="26"/>
      <c r="B399" s="76"/>
      <c r="C399" s="59"/>
      <c r="D399" s="475"/>
      <c r="E399" s="476"/>
      <c r="F399" s="237" t="str">
        <f ca="1">IFERROR(OFFSET(INDEX(INDIRECT(VLOOKUP($C399,Lighting_Type_Exist_lu,2,0)),MATCH(Lighting!$D399,INDIRECT(VLOOKUP($C399,Lighting_Type_Exist_lu,2,0)),0),1),0,2),"")</f>
        <v/>
      </c>
      <c r="G399" s="61" t="s">
        <v>84</v>
      </c>
      <c r="H399" s="74"/>
      <c r="I399" s="238" t="str">
        <f>IF(J399="","",VLOOKUP(J399,SKU!E:M,9,0))</f>
        <v/>
      </c>
      <c r="J399" s="64"/>
      <c r="K399" s="260" t="str">
        <f>IF(J399="","",VLOOKUP(J399,SKU!E:M,2,0))</f>
        <v/>
      </c>
      <c r="L399" s="239" t="str">
        <f>IF(J399="","",VLOOKUP(J399,SKU!E:M,6,0))</f>
        <v/>
      </c>
      <c r="M399" s="135" t="s">
        <v>84</v>
      </c>
      <c r="N399" s="28">
        <f t="shared" si="169"/>
        <v>0</v>
      </c>
      <c r="O399" s="20">
        <f t="shared" si="170"/>
        <v>0</v>
      </c>
      <c r="P399" s="71">
        <f t="shared" ca="1" si="175"/>
        <v>0</v>
      </c>
      <c r="Q399" s="71">
        <f>IFERROR((($H399*$L399*$N399)-($H399*$L399*$O399))/1000,0)*(1-EXACT(M399,Lookups!$A$62))*(1-EXACT(M399,Lookups!$A$63))</f>
        <v>0</v>
      </c>
      <c r="R399" s="71">
        <f t="shared" ca="1" si="176"/>
        <v>0</v>
      </c>
      <c r="S399" s="71">
        <f t="shared" ca="1" si="177"/>
        <v>0</v>
      </c>
      <c r="T399" s="71">
        <f t="shared" si="178"/>
        <v>0</v>
      </c>
      <c r="U399" s="356">
        <f t="shared" ca="1" si="179"/>
        <v>0</v>
      </c>
      <c r="V399" s="356">
        <f t="shared" ca="1" si="180"/>
        <v>0</v>
      </c>
      <c r="W399" s="356">
        <f t="shared" si="181"/>
        <v>0</v>
      </c>
      <c r="X399" s="356">
        <f t="shared" si="182"/>
        <v>0</v>
      </c>
      <c r="Y399" s="72">
        <f>IF(AV399&gt;0,"NEEDED",IFERROR(IF('Project Summary'!$C$11="NH",(VLOOKUP(AH399,Lighting_All,6,0)+AO399),(VLOOKUP(AH399,Lighting_All,4,0)+AO399)),0)*H399)</f>
        <v>0</v>
      </c>
      <c r="Z399" s="261" t="str">
        <f t="shared" ca="1" si="183"/>
        <v/>
      </c>
      <c r="AA399" s="73">
        <f t="shared" ca="1" si="168"/>
        <v>0</v>
      </c>
      <c r="AC399" s="28" t="str">
        <f ca="1">IFERROR(OFFSET(INDEX(INDIRECT(VLOOKUP($C399,Lighting_Type_Exist_lu,2,0)),MATCH(Lighting!$D399,INDIRECT(VLOOKUP($C399,Lighting_Type_Exist_lu,2,0)),0),1),0,1),"")</f>
        <v/>
      </c>
      <c r="AD399" s="7" t="str">
        <f ca="1">IFERROR(OFFSET(INDEX(INDIRECT(VLOOKUP($C399,Lighting_Type_Exist_lu,2,0)),MATCH(Lighting!$D399,INDIRECT(VLOOKUP($C399,Lighting_Type_Exist_lu,2,0)),0),1),0,3),"")</f>
        <v/>
      </c>
      <c r="AE399" s="40" t="str">
        <f ca="1">IFERROR(OFFSET(INDEX(INDIRECT(VLOOKUP($C399,Lighting_Type_Exist_lu,2,0)),MATCH(Lighting!$D399,INDIRECT(VLOOKUP($C399,Lighting_Type_Exist_lu,2,0)),0),1),0,4),"")</f>
        <v/>
      </c>
      <c r="AF399" s="262">
        <f t="shared" ca="1" si="184"/>
        <v>0</v>
      </c>
      <c r="AH399" s="263" t="str">
        <f>IF(J399="","",VLOOKUP(J399,SKU!E:M,3,0))</f>
        <v/>
      </c>
      <c r="AI399" s="263">
        <f>_xlfn.IFNA(IF('Project Summary'!$C$11="NH",VLOOKUP(AH399,Lighting_All,5,0),VLOOKUP(AH399,Lighting_All,3,0)),"")</f>
        <v>0</v>
      </c>
      <c r="AJ399" s="264" t="str">
        <f t="shared" si="171"/>
        <v>NA</v>
      </c>
      <c r="AK399" s="265">
        <f>IFERROR(VLOOKUP(J399,SKU!E:L,7,),0)</f>
        <v>0</v>
      </c>
      <c r="AL399" s="92" t="str">
        <f>IFERROR(IF(J399="","",(VLOOKUP(AH399,Lookups!A:G,7,0)*H399)),"")</f>
        <v/>
      </c>
      <c r="AM399" s="92">
        <f t="shared" ca="1" si="185"/>
        <v>0</v>
      </c>
      <c r="AN399" s="92">
        <f t="shared" ca="1" si="186"/>
        <v>0</v>
      </c>
      <c r="AO399" s="92">
        <f>(1-EXACT(G399,M399))*IFERROR(IF('Project Summary'!$C$11="NH",VLOOKUP(M399,Lighting_All,6,0),VLOOKUP(M399,Lighting_All,4,0)),0)*(Q399&gt;0)*(1-EXACT(M399,Lookups!$A$62))*(1-EXACT(M399,Lookups!$A$63))</f>
        <v>0</v>
      </c>
      <c r="AP399" s="92">
        <f t="shared" si="172"/>
        <v>0</v>
      </c>
      <c r="AQ399" s="92" t="str">
        <f t="shared" ca="1" si="187"/>
        <v/>
      </c>
      <c r="AR399" s="92" t="str">
        <f ca="1">_xlfn.IFNA(VLOOKUP(AQ399,Recycling!$S$10:$T$35,2,0),"")</f>
        <v/>
      </c>
      <c r="AS399" s="266">
        <f t="shared" si="188"/>
        <v>0</v>
      </c>
      <c r="AT399" s="92">
        <f t="shared" si="189"/>
        <v>0</v>
      </c>
      <c r="AU399" s="92">
        <f>EXACT(G399,"None")*OR(EXACT(M399,Lookups!$A$62),EXACT(M399,Lookups!$A$63))</f>
        <v>0</v>
      </c>
      <c r="AV399" s="267">
        <f t="shared" si="190"/>
        <v>0</v>
      </c>
      <c r="AW399" s="267">
        <f>IFERROR(VLOOKUP(AH399,Lookups!A:B,2,0),0)</f>
        <v>0</v>
      </c>
      <c r="AX399" s="267">
        <f t="shared" si="191"/>
        <v>0</v>
      </c>
      <c r="AY399" s="92">
        <f t="shared" ca="1" si="192"/>
        <v>0</v>
      </c>
      <c r="AZ399" s="92">
        <f t="shared" si="173"/>
        <v>0</v>
      </c>
      <c r="BA399" s="92">
        <f t="shared" si="193"/>
        <v>0.504</v>
      </c>
      <c r="BB399" s="92">
        <f t="shared" si="194"/>
        <v>0.38900000000000001</v>
      </c>
      <c r="BC399" s="92">
        <v>0.13800000000000001</v>
      </c>
      <c r="BD399" s="92">
        <v>0.13400000000000001</v>
      </c>
      <c r="BE399" s="92">
        <f t="shared" si="174"/>
        <v>0</v>
      </c>
      <c r="BF399" s="92">
        <f t="shared" si="195"/>
        <v>0</v>
      </c>
    </row>
    <row r="400" spans="1:58" x14ac:dyDescent="0.35">
      <c r="A400" s="26"/>
      <c r="B400" s="76"/>
      <c r="C400" s="59"/>
      <c r="D400" s="475"/>
      <c r="E400" s="476"/>
      <c r="F400" s="237" t="str">
        <f ca="1">IFERROR(OFFSET(INDEX(INDIRECT(VLOOKUP($C400,Lighting_Type_Exist_lu,2,0)),MATCH(Lighting!$D400,INDIRECT(VLOOKUP($C400,Lighting_Type_Exist_lu,2,0)),0),1),0,2),"")</f>
        <v/>
      </c>
      <c r="G400" s="61" t="s">
        <v>84</v>
      </c>
      <c r="H400" s="74"/>
      <c r="I400" s="238" t="str">
        <f>IF(J400="","",VLOOKUP(J400,SKU!E:M,9,0))</f>
        <v/>
      </c>
      <c r="J400" s="64"/>
      <c r="K400" s="260" t="str">
        <f>IF(J400="","",VLOOKUP(J400,SKU!E:M,2,0))</f>
        <v/>
      </c>
      <c r="L400" s="239" t="str">
        <f>IF(J400="","",VLOOKUP(J400,SKU!E:M,6,0))</f>
        <v/>
      </c>
      <c r="M400" s="135" t="s">
        <v>84</v>
      </c>
      <c r="N400" s="28">
        <f t="shared" si="169"/>
        <v>0</v>
      </c>
      <c r="O400" s="20">
        <f t="shared" si="170"/>
        <v>0</v>
      </c>
      <c r="P400" s="71">
        <f t="shared" ca="1" si="175"/>
        <v>0</v>
      </c>
      <c r="Q400" s="71">
        <f>IFERROR((($H400*$L400*$N400)-($H400*$L400*$O400))/1000,0)*(1-EXACT(M400,Lookups!$A$62))*(1-EXACT(M400,Lookups!$A$63))</f>
        <v>0</v>
      </c>
      <c r="R400" s="71">
        <f t="shared" ca="1" si="176"/>
        <v>0</v>
      </c>
      <c r="S400" s="71">
        <f t="shared" ca="1" si="177"/>
        <v>0</v>
      </c>
      <c r="T400" s="71">
        <f t="shared" si="178"/>
        <v>0</v>
      </c>
      <c r="U400" s="356">
        <f t="shared" ca="1" si="179"/>
        <v>0</v>
      </c>
      <c r="V400" s="356">
        <f t="shared" ca="1" si="180"/>
        <v>0</v>
      </c>
      <c r="W400" s="356">
        <f t="shared" si="181"/>
        <v>0</v>
      </c>
      <c r="X400" s="356">
        <f t="shared" si="182"/>
        <v>0</v>
      </c>
      <c r="Y400" s="72">
        <f>IF(AV400&gt;0,"NEEDED",IFERROR(IF('Project Summary'!$C$11="NH",(VLOOKUP(AH400,Lighting_All,6,0)+AO400),(VLOOKUP(AH400,Lighting_All,4,0)+AO400)),0)*H400)</f>
        <v>0</v>
      </c>
      <c r="Z400" s="261" t="str">
        <f t="shared" ca="1" si="183"/>
        <v/>
      </c>
      <c r="AA400" s="73">
        <f t="shared" ca="1" si="168"/>
        <v>0</v>
      </c>
      <c r="AC400" s="28" t="str">
        <f ca="1">IFERROR(OFFSET(INDEX(INDIRECT(VLOOKUP($C400,Lighting_Type_Exist_lu,2,0)),MATCH(Lighting!$D400,INDIRECT(VLOOKUP($C400,Lighting_Type_Exist_lu,2,0)),0),1),0,1),"")</f>
        <v/>
      </c>
      <c r="AD400" s="7" t="str">
        <f ca="1">IFERROR(OFFSET(INDEX(INDIRECT(VLOOKUP($C400,Lighting_Type_Exist_lu,2,0)),MATCH(Lighting!$D400,INDIRECT(VLOOKUP($C400,Lighting_Type_Exist_lu,2,0)),0),1),0,3),"")</f>
        <v/>
      </c>
      <c r="AE400" s="40" t="str">
        <f ca="1">IFERROR(OFFSET(INDEX(INDIRECT(VLOOKUP($C400,Lighting_Type_Exist_lu,2,0)),MATCH(Lighting!$D400,INDIRECT(VLOOKUP($C400,Lighting_Type_Exist_lu,2,0)),0),1),0,4),"")</f>
        <v/>
      </c>
      <c r="AF400" s="262">
        <f t="shared" ca="1" si="184"/>
        <v>0</v>
      </c>
      <c r="AH400" s="263" t="str">
        <f>IF(J400="","",VLOOKUP(J400,SKU!E:M,3,0))</f>
        <v/>
      </c>
      <c r="AI400" s="263">
        <f>_xlfn.IFNA(IF('Project Summary'!$C$11="NH",VLOOKUP(AH400,Lighting_All,5,0),VLOOKUP(AH400,Lighting_All,3,0)),"")</f>
        <v>0</v>
      </c>
      <c r="AJ400" s="264" t="str">
        <f t="shared" si="171"/>
        <v>NA</v>
      </c>
      <c r="AK400" s="265">
        <f>IFERROR(VLOOKUP(J400,SKU!E:L,7,),0)</f>
        <v>0</v>
      </c>
      <c r="AL400" s="92" t="str">
        <f>IFERROR(IF(J400="","",(VLOOKUP(AH400,Lookups!A:G,7,0)*H400)),"")</f>
        <v/>
      </c>
      <c r="AM400" s="92">
        <f t="shared" ca="1" si="185"/>
        <v>0</v>
      </c>
      <c r="AN400" s="92">
        <f t="shared" ca="1" si="186"/>
        <v>0</v>
      </c>
      <c r="AO400" s="92">
        <f>(1-EXACT(G400,M400))*IFERROR(IF('Project Summary'!$C$11="NH",VLOOKUP(M400,Lighting_All,6,0),VLOOKUP(M400,Lighting_All,4,0)),0)*(Q400&gt;0)*(1-EXACT(M400,Lookups!$A$62))*(1-EXACT(M400,Lookups!$A$63))</f>
        <v>0</v>
      </c>
      <c r="AP400" s="92">
        <f t="shared" si="172"/>
        <v>0</v>
      </c>
      <c r="AQ400" s="92" t="str">
        <f t="shared" ca="1" si="187"/>
        <v/>
      </c>
      <c r="AR400" s="92" t="str">
        <f ca="1">_xlfn.IFNA(VLOOKUP(AQ400,Recycling!$S$10:$T$35,2,0),"")</f>
        <v/>
      </c>
      <c r="AS400" s="266">
        <f t="shared" si="188"/>
        <v>0</v>
      </c>
      <c r="AT400" s="92">
        <f t="shared" si="189"/>
        <v>0</v>
      </c>
      <c r="AU400" s="92">
        <f>EXACT(G400,"None")*OR(EXACT(M400,Lookups!$A$62),EXACT(M400,Lookups!$A$63))</f>
        <v>0</v>
      </c>
      <c r="AV400" s="267">
        <f t="shared" si="190"/>
        <v>0</v>
      </c>
      <c r="AW400" s="267">
        <f>IFERROR(VLOOKUP(AH400,Lookups!A:B,2,0),0)</f>
        <v>0</v>
      </c>
      <c r="AX400" s="267">
        <f t="shared" si="191"/>
        <v>0</v>
      </c>
      <c r="AY400" s="92">
        <f t="shared" ca="1" si="192"/>
        <v>0</v>
      </c>
      <c r="AZ400" s="92">
        <f t="shared" si="173"/>
        <v>0</v>
      </c>
      <c r="BA400" s="92">
        <f t="shared" si="193"/>
        <v>0.504</v>
      </c>
      <c r="BB400" s="92">
        <f t="shared" si="194"/>
        <v>0.38900000000000001</v>
      </c>
      <c r="BC400" s="92">
        <v>0.13800000000000001</v>
      </c>
      <c r="BD400" s="92">
        <v>0.13400000000000001</v>
      </c>
      <c r="BE400" s="92">
        <f t="shared" si="174"/>
        <v>0</v>
      </c>
      <c r="BF400" s="92">
        <f t="shared" si="195"/>
        <v>0</v>
      </c>
    </row>
    <row r="401" spans="1:58" x14ac:dyDescent="0.35">
      <c r="A401" s="26"/>
      <c r="B401" s="76"/>
      <c r="C401" s="59"/>
      <c r="D401" s="475"/>
      <c r="E401" s="476"/>
      <c r="F401" s="237" t="str">
        <f ca="1">IFERROR(OFFSET(INDEX(INDIRECT(VLOOKUP($C401,Lighting_Type_Exist_lu,2,0)),MATCH(Lighting!$D401,INDIRECT(VLOOKUP($C401,Lighting_Type_Exist_lu,2,0)),0),1),0,2),"")</f>
        <v/>
      </c>
      <c r="G401" s="61" t="s">
        <v>84</v>
      </c>
      <c r="H401" s="74"/>
      <c r="I401" s="238" t="str">
        <f>IF(J401="","",VLOOKUP(J401,SKU!E:M,9,0))</f>
        <v/>
      </c>
      <c r="J401" s="64"/>
      <c r="K401" s="260" t="str">
        <f>IF(J401="","",VLOOKUP(J401,SKU!E:M,2,0))</f>
        <v/>
      </c>
      <c r="L401" s="239" t="str">
        <f>IF(J401="","",VLOOKUP(J401,SKU!E:M,6,0))</f>
        <v/>
      </c>
      <c r="M401" s="135" t="s">
        <v>84</v>
      </c>
      <c r="N401" s="28">
        <f t="shared" si="169"/>
        <v>0</v>
      </c>
      <c r="O401" s="20">
        <f t="shared" si="170"/>
        <v>0</v>
      </c>
      <c r="P401" s="71">
        <f t="shared" ca="1" si="175"/>
        <v>0</v>
      </c>
      <c r="Q401" s="71">
        <f>IFERROR((($H401*$L401*$N401)-($H401*$L401*$O401))/1000,0)*(1-EXACT(M401,Lookups!$A$62))*(1-EXACT(M401,Lookups!$A$63))</f>
        <v>0</v>
      </c>
      <c r="R401" s="71">
        <f t="shared" ca="1" si="176"/>
        <v>0</v>
      </c>
      <c r="S401" s="71">
        <f t="shared" ca="1" si="177"/>
        <v>0</v>
      </c>
      <c r="T401" s="71">
        <f t="shared" si="178"/>
        <v>0</v>
      </c>
      <c r="U401" s="356">
        <f t="shared" ca="1" si="179"/>
        <v>0</v>
      </c>
      <c r="V401" s="356">
        <f t="shared" ca="1" si="180"/>
        <v>0</v>
      </c>
      <c r="W401" s="356">
        <f t="shared" si="181"/>
        <v>0</v>
      </c>
      <c r="X401" s="356">
        <f t="shared" si="182"/>
        <v>0</v>
      </c>
      <c r="Y401" s="72">
        <f>IF(AV401&gt;0,"NEEDED",IFERROR(IF('Project Summary'!$C$11="NH",(VLOOKUP(AH401,Lighting_All,6,0)+AO401),(VLOOKUP(AH401,Lighting_All,4,0)+AO401)),0)*H401)</f>
        <v>0</v>
      </c>
      <c r="Z401" s="261" t="str">
        <f t="shared" ca="1" si="183"/>
        <v/>
      </c>
      <c r="AA401" s="73">
        <f t="shared" ca="1" si="168"/>
        <v>0</v>
      </c>
      <c r="AC401" s="28" t="str">
        <f ca="1">IFERROR(OFFSET(INDEX(INDIRECT(VLOOKUP($C401,Lighting_Type_Exist_lu,2,0)),MATCH(Lighting!$D401,INDIRECT(VLOOKUP($C401,Lighting_Type_Exist_lu,2,0)),0),1),0,1),"")</f>
        <v/>
      </c>
      <c r="AD401" s="7" t="str">
        <f ca="1">IFERROR(OFFSET(INDEX(INDIRECT(VLOOKUP($C401,Lighting_Type_Exist_lu,2,0)),MATCH(Lighting!$D401,INDIRECT(VLOOKUP($C401,Lighting_Type_Exist_lu,2,0)),0),1),0,3),"")</f>
        <v/>
      </c>
      <c r="AE401" s="40" t="str">
        <f ca="1">IFERROR(OFFSET(INDEX(INDIRECT(VLOOKUP($C401,Lighting_Type_Exist_lu,2,0)),MATCH(Lighting!$D401,INDIRECT(VLOOKUP($C401,Lighting_Type_Exist_lu,2,0)),0),1),0,4),"")</f>
        <v/>
      </c>
      <c r="AF401" s="262">
        <f t="shared" ca="1" si="184"/>
        <v>0</v>
      </c>
      <c r="AH401" s="263" t="str">
        <f>IF(J401="","",VLOOKUP(J401,SKU!E:M,3,0))</f>
        <v/>
      </c>
      <c r="AI401" s="263">
        <f>_xlfn.IFNA(IF('Project Summary'!$C$11="NH",VLOOKUP(AH401,Lighting_All,5,0),VLOOKUP(AH401,Lighting_All,3,0)),"")</f>
        <v>0</v>
      </c>
      <c r="AJ401" s="264" t="str">
        <f t="shared" si="171"/>
        <v>NA</v>
      </c>
      <c r="AK401" s="265">
        <f>IFERROR(VLOOKUP(J401,SKU!E:L,7,),0)</f>
        <v>0</v>
      </c>
      <c r="AL401" s="92" t="str">
        <f>IFERROR(IF(J401="","",(VLOOKUP(AH401,Lookups!A:G,7,0)*H401)),"")</f>
        <v/>
      </c>
      <c r="AM401" s="92">
        <f t="shared" ca="1" si="185"/>
        <v>0</v>
      </c>
      <c r="AN401" s="92">
        <f t="shared" ca="1" si="186"/>
        <v>0</v>
      </c>
      <c r="AO401" s="92">
        <f>(1-EXACT(G401,M401))*IFERROR(IF('Project Summary'!$C$11="NH",VLOOKUP(M401,Lighting_All,6,0),VLOOKUP(M401,Lighting_All,4,0)),0)*(Q401&gt;0)*(1-EXACT(M401,Lookups!$A$62))*(1-EXACT(M401,Lookups!$A$63))</f>
        <v>0</v>
      </c>
      <c r="AP401" s="92">
        <f t="shared" si="172"/>
        <v>0</v>
      </c>
      <c r="AQ401" s="92" t="str">
        <f t="shared" ca="1" si="187"/>
        <v/>
      </c>
      <c r="AR401" s="92" t="str">
        <f ca="1">_xlfn.IFNA(VLOOKUP(AQ401,Recycling!$S$10:$T$35,2,0),"")</f>
        <v/>
      </c>
      <c r="AS401" s="266">
        <f t="shared" si="188"/>
        <v>0</v>
      </c>
      <c r="AT401" s="92">
        <f t="shared" si="189"/>
        <v>0</v>
      </c>
      <c r="AU401" s="92">
        <f>EXACT(G401,"None")*OR(EXACT(M401,Lookups!$A$62),EXACT(M401,Lookups!$A$63))</f>
        <v>0</v>
      </c>
      <c r="AV401" s="267">
        <f t="shared" si="190"/>
        <v>0</v>
      </c>
      <c r="AW401" s="267">
        <f>IFERROR(VLOOKUP(AH401,Lookups!A:B,2,0),0)</f>
        <v>0</v>
      </c>
      <c r="AX401" s="267">
        <f t="shared" si="191"/>
        <v>0</v>
      </c>
      <c r="AY401" s="92">
        <f t="shared" ca="1" si="192"/>
        <v>0</v>
      </c>
      <c r="AZ401" s="92">
        <f t="shared" si="173"/>
        <v>0</v>
      </c>
      <c r="BA401" s="92">
        <f t="shared" si="193"/>
        <v>0.504</v>
      </c>
      <c r="BB401" s="92">
        <f t="shared" si="194"/>
        <v>0.38900000000000001</v>
      </c>
      <c r="BC401" s="92">
        <v>0.13800000000000001</v>
      </c>
      <c r="BD401" s="92">
        <v>0.13400000000000001</v>
      </c>
      <c r="BE401" s="92">
        <f t="shared" si="174"/>
        <v>0</v>
      </c>
      <c r="BF401" s="92">
        <f t="shared" si="195"/>
        <v>0</v>
      </c>
    </row>
    <row r="402" spans="1:58" x14ac:dyDescent="0.35">
      <c r="A402" s="26"/>
      <c r="B402" s="76"/>
      <c r="C402" s="59"/>
      <c r="D402" s="475"/>
      <c r="E402" s="476"/>
      <c r="F402" s="237" t="str">
        <f ca="1">IFERROR(OFFSET(INDEX(INDIRECT(VLOOKUP($C402,Lighting_Type_Exist_lu,2,0)),MATCH(Lighting!$D402,INDIRECT(VLOOKUP($C402,Lighting_Type_Exist_lu,2,0)),0),1),0,2),"")</f>
        <v/>
      </c>
      <c r="G402" s="61" t="s">
        <v>84</v>
      </c>
      <c r="H402" s="74"/>
      <c r="I402" s="238" t="str">
        <f>IF(J402="","",VLOOKUP(J402,SKU!E:M,9,0))</f>
        <v/>
      </c>
      <c r="J402" s="64"/>
      <c r="K402" s="260" t="str">
        <f>IF(J402="","",VLOOKUP(J402,SKU!E:M,2,0))</f>
        <v/>
      </c>
      <c r="L402" s="239" t="str">
        <f>IF(J402="","",VLOOKUP(J402,SKU!E:M,6,0))</f>
        <v/>
      </c>
      <c r="M402" s="135" t="s">
        <v>84</v>
      </c>
      <c r="N402" s="28">
        <f t="shared" si="169"/>
        <v>0</v>
      </c>
      <c r="O402" s="20">
        <f t="shared" si="170"/>
        <v>0</v>
      </c>
      <c r="P402" s="71">
        <f t="shared" ca="1" si="175"/>
        <v>0</v>
      </c>
      <c r="Q402" s="71">
        <f>IFERROR((($H402*$L402*$N402)-($H402*$L402*$O402))/1000,0)*(1-EXACT(M402,Lookups!$A$62))*(1-EXACT(M402,Lookups!$A$63))</f>
        <v>0</v>
      </c>
      <c r="R402" s="71">
        <f t="shared" ca="1" si="176"/>
        <v>0</v>
      </c>
      <c r="S402" s="71">
        <f t="shared" ca="1" si="177"/>
        <v>0</v>
      </c>
      <c r="T402" s="71">
        <f t="shared" si="178"/>
        <v>0</v>
      </c>
      <c r="U402" s="356">
        <f t="shared" ca="1" si="179"/>
        <v>0</v>
      </c>
      <c r="V402" s="356">
        <f t="shared" ca="1" si="180"/>
        <v>0</v>
      </c>
      <c r="W402" s="356">
        <f t="shared" si="181"/>
        <v>0</v>
      </c>
      <c r="X402" s="356">
        <f t="shared" si="182"/>
        <v>0</v>
      </c>
      <c r="Y402" s="72">
        <f>IF(AV402&gt;0,"NEEDED",IFERROR(IF('Project Summary'!$C$11="NH",(VLOOKUP(AH402,Lighting_All,6,0)+AO402),(VLOOKUP(AH402,Lighting_All,4,0)+AO402)),0)*H402)</f>
        <v>0</v>
      </c>
      <c r="Z402" s="261" t="str">
        <f t="shared" ca="1" si="183"/>
        <v/>
      </c>
      <c r="AA402" s="73">
        <f t="shared" ca="1" si="168"/>
        <v>0</v>
      </c>
      <c r="AC402" s="28" t="str">
        <f ca="1">IFERROR(OFFSET(INDEX(INDIRECT(VLOOKUP($C402,Lighting_Type_Exist_lu,2,0)),MATCH(Lighting!$D402,INDIRECT(VLOOKUP($C402,Lighting_Type_Exist_lu,2,0)),0),1),0,1),"")</f>
        <v/>
      </c>
      <c r="AD402" s="7" t="str">
        <f ca="1">IFERROR(OFFSET(INDEX(INDIRECT(VLOOKUP($C402,Lighting_Type_Exist_lu,2,0)),MATCH(Lighting!$D402,INDIRECT(VLOOKUP($C402,Lighting_Type_Exist_lu,2,0)),0),1),0,3),"")</f>
        <v/>
      </c>
      <c r="AE402" s="40" t="str">
        <f ca="1">IFERROR(OFFSET(INDEX(INDIRECT(VLOOKUP($C402,Lighting_Type_Exist_lu,2,0)),MATCH(Lighting!$D402,INDIRECT(VLOOKUP($C402,Lighting_Type_Exist_lu,2,0)),0),1),0,4),"")</f>
        <v/>
      </c>
      <c r="AF402" s="262">
        <f t="shared" ca="1" si="184"/>
        <v>0</v>
      </c>
      <c r="AH402" s="263" t="str">
        <f>IF(J402="","",VLOOKUP(J402,SKU!E:M,3,0))</f>
        <v/>
      </c>
      <c r="AI402" s="263">
        <f>_xlfn.IFNA(IF('Project Summary'!$C$11="NH",VLOOKUP(AH402,Lighting_All,5,0),VLOOKUP(AH402,Lighting_All,3,0)),"")</f>
        <v>0</v>
      </c>
      <c r="AJ402" s="264" t="str">
        <f t="shared" si="171"/>
        <v>NA</v>
      </c>
      <c r="AK402" s="265">
        <f>IFERROR(VLOOKUP(J402,SKU!E:L,7,),0)</f>
        <v>0</v>
      </c>
      <c r="AL402" s="92" t="str">
        <f>IFERROR(IF(J402="","",(VLOOKUP(AH402,Lookups!A:G,7,0)*H402)),"")</f>
        <v/>
      </c>
      <c r="AM402" s="92">
        <f t="shared" ca="1" si="185"/>
        <v>0</v>
      </c>
      <c r="AN402" s="92">
        <f t="shared" ca="1" si="186"/>
        <v>0</v>
      </c>
      <c r="AO402" s="92">
        <f>(1-EXACT(G402,M402))*IFERROR(IF('Project Summary'!$C$11="NH",VLOOKUP(M402,Lighting_All,6,0),VLOOKUP(M402,Lighting_All,4,0)),0)*(Q402&gt;0)*(1-EXACT(M402,Lookups!$A$62))*(1-EXACT(M402,Lookups!$A$63))</f>
        <v>0</v>
      </c>
      <c r="AP402" s="92">
        <f t="shared" si="172"/>
        <v>0</v>
      </c>
      <c r="AQ402" s="92" t="str">
        <f t="shared" ca="1" si="187"/>
        <v/>
      </c>
      <c r="AR402" s="92" t="str">
        <f ca="1">_xlfn.IFNA(VLOOKUP(AQ402,Recycling!$S$10:$T$35,2,0),"")</f>
        <v/>
      </c>
      <c r="AS402" s="266">
        <f t="shared" si="188"/>
        <v>0</v>
      </c>
      <c r="AT402" s="92">
        <f t="shared" si="189"/>
        <v>0</v>
      </c>
      <c r="AU402" s="92">
        <f>EXACT(G402,"None")*OR(EXACT(M402,Lookups!$A$62),EXACT(M402,Lookups!$A$63))</f>
        <v>0</v>
      </c>
      <c r="AV402" s="267">
        <f t="shared" si="190"/>
        <v>0</v>
      </c>
      <c r="AW402" s="267">
        <f>IFERROR(VLOOKUP(AH402,Lookups!A:B,2,0),0)</f>
        <v>0</v>
      </c>
      <c r="AX402" s="267">
        <f t="shared" si="191"/>
        <v>0</v>
      </c>
      <c r="AY402" s="92">
        <f t="shared" ca="1" si="192"/>
        <v>0</v>
      </c>
      <c r="AZ402" s="92">
        <f t="shared" si="173"/>
        <v>0</v>
      </c>
      <c r="BA402" s="92">
        <f t="shared" si="193"/>
        <v>0.504</v>
      </c>
      <c r="BB402" s="92">
        <f t="shared" si="194"/>
        <v>0.38900000000000001</v>
      </c>
      <c r="BC402" s="92">
        <v>0.13800000000000001</v>
      </c>
      <c r="BD402" s="92">
        <v>0.13400000000000001</v>
      </c>
      <c r="BE402" s="92">
        <f t="shared" si="174"/>
        <v>0</v>
      </c>
      <c r="BF402" s="92">
        <f t="shared" si="195"/>
        <v>0</v>
      </c>
    </row>
    <row r="403" spans="1:58" x14ac:dyDescent="0.35">
      <c r="A403" s="26"/>
      <c r="B403" s="76"/>
      <c r="C403" s="59"/>
      <c r="D403" s="475"/>
      <c r="E403" s="476"/>
      <c r="F403" s="237" t="str">
        <f ca="1">IFERROR(OFFSET(INDEX(INDIRECT(VLOOKUP($C403,Lighting_Type_Exist_lu,2,0)),MATCH(Lighting!$D403,INDIRECT(VLOOKUP($C403,Lighting_Type_Exist_lu,2,0)),0),1),0,2),"")</f>
        <v/>
      </c>
      <c r="G403" s="61" t="s">
        <v>84</v>
      </c>
      <c r="H403" s="74"/>
      <c r="I403" s="238" t="str">
        <f>IF(J403="","",VLOOKUP(J403,SKU!E:M,9,0))</f>
        <v/>
      </c>
      <c r="J403" s="64"/>
      <c r="K403" s="260" t="str">
        <f>IF(J403="","",VLOOKUP(J403,SKU!E:M,2,0))</f>
        <v/>
      </c>
      <c r="L403" s="239" t="str">
        <f>IF(J403="","",VLOOKUP(J403,SKU!E:M,6,0))</f>
        <v/>
      </c>
      <c r="M403" s="135" t="s">
        <v>84</v>
      </c>
      <c r="N403" s="28">
        <f t="shared" si="169"/>
        <v>0</v>
      </c>
      <c r="O403" s="20">
        <f t="shared" si="170"/>
        <v>0</v>
      </c>
      <c r="P403" s="71">
        <f t="shared" ca="1" si="175"/>
        <v>0</v>
      </c>
      <c r="Q403" s="71">
        <f>IFERROR((($H403*$L403*$N403)-($H403*$L403*$O403))/1000,0)*(1-EXACT(M403,Lookups!$A$62))*(1-EXACT(M403,Lookups!$A$63))</f>
        <v>0</v>
      </c>
      <c r="R403" s="71">
        <f t="shared" ca="1" si="176"/>
        <v>0</v>
      </c>
      <c r="S403" s="71">
        <f t="shared" ca="1" si="177"/>
        <v>0</v>
      </c>
      <c r="T403" s="71">
        <f t="shared" si="178"/>
        <v>0</v>
      </c>
      <c r="U403" s="356">
        <f t="shared" ca="1" si="179"/>
        <v>0</v>
      </c>
      <c r="V403" s="356">
        <f t="shared" ca="1" si="180"/>
        <v>0</v>
      </c>
      <c r="W403" s="356">
        <f t="shared" si="181"/>
        <v>0</v>
      </c>
      <c r="X403" s="356">
        <f t="shared" si="182"/>
        <v>0</v>
      </c>
      <c r="Y403" s="72">
        <f>IF(AV403&gt;0,"NEEDED",IFERROR(IF('Project Summary'!$C$11="NH",(VLOOKUP(AH403,Lighting_All,6,0)+AO403),(VLOOKUP(AH403,Lighting_All,4,0)+AO403)),0)*H403)</f>
        <v>0</v>
      </c>
      <c r="Z403" s="261" t="str">
        <f t="shared" ca="1" si="183"/>
        <v/>
      </c>
      <c r="AA403" s="73">
        <f t="shared" ca="1" si="168"/>
        <v>0</v>
      </c>
      <c r="AC403" s="28" t="str">
        <f ca="1">IFERROR(OFFSET(INDEX(INDIRECT(VLOOKUP($C403,Lighting_Type_Exist_lu,2,0)),MATCH(Lighting!$D403,INDIRECT(VLOOKUP($C403,Lighting_Type_Exist_lu,2,0)),0),1),0,1),"")</f>
        <v/>
      </c>
      <c r="AD403" s="7" t="str">
        <f ca="1">IFERROR(OFFSET(INDEX(INDIRECT(VLOOKUP($C403,Lighting_Type_Exist_lu,2,0)),MATCH(Lighting!$D403,INDIRECT(VLOOKUP($C403,Lighting_Type_Exist_lu,2,0)),0),1),0,3),"")</f>
        <v/>
      </c>
      <c r="AE403" s="40" t="str">
        <f ca="1">IFERROR(OFFSET(INDEX(INDIRECT(VLOOKUP($C403,Lighting_Type_Exist_lu,2,0)),MATCH(Lighting!$D403,INDIRECT(VLOOKUP($C403,Lighting_Type_Exist_lu,2,0)),0),1),0,4),"")</f>
        <v/>
      </c>
      <c r="AF403" s="262">
        <f t="shared" ca="1" si="184"/>
        <v>0</v>
      </c>
      <c r="AH403" s="263" t="str">
        <f>IF(J403="","",VLOOKUP(J403,SKU!E:M,3,0))</f>
        <v/>
      </c>
      <c r="AI403" s="263">
        <f>_xlfn.IFNA(IF('Project Summary'!$C$11="NH",VLOOKUP(AH403,Lighting_All,5,0),VLOOKUP(AH403,Lighting_All,3,0)),"")</f>
        <v>0</v>
      </c>
      <c r="AJ403" s="264" t="str">
        <f t="shared" si="171"/>
        <v>NA</v>
      </c>
      <c r="AK403" s="265">
        <f>IFERROR(VLOOKUP(J403,SKU!E:L,7,),0)</f>
        <v>0</v>
      </c>
      <c r="AL403" s="92" t="str">
        <f>IFERROR(IF(J403="","",(VLOOKUP(AH403,Lookups!A:G,7,0)*H403)),"")</f>
        <v/>
      </c>
      <c r="AM403" s="92">
        <f t="shared" ca="1" si="185"/>
        <v>0</v>
      </c>
      <c r="AN403" s="92">
        <f t="shared" ca="1" si="186"/>
        <v>0</v>
      </c>
      <c r="AO403" s="92">
        <f>(1-EXACT(G403,M403))*IFERROR(IF('Project Summary'!$C$11="NH",VLOOKUP(M403,Lighting_All,6,0),VLOOKUP(M403,Lighting_All,4,0)),0)*(Q403&gt;0)*(1-EXACT(M403,Lookups!$A$62))*(1-EXACT(M403,Lookups!$A$63))</f>
        <v>0</v>
      </c>
      <c r="AP403" s="92">
        <f t="shared" si="172"/>
        <v>0</v>
      </c>
      <c r="AQ403" s="92" t="str">
        <f t="shared" ca="1" si="187"/>
        <v/>
      </c>
      <c r="AR403" s="92" t="str">
        <f ca="1">_xlfn.IFNA(VLOOKUP(AQ403,Recycling!$S$10:$T$35,2,0),"")</f>
        <v/>
      </c>
      <c r="AS403" s="266">
        <f t="shared" si="188"/>
        <v>0</v>
      </c>
      <c r="AT403" s="92">
        <f t="shared" si="189"/>
        <v>0</v>
      </c>
      <c r="AU403" s="92">
        <f>EXACT(G403,"None")*OR(EXACT(M403,Lookups!$A$62),EXACT(M403,Lookups!$A$63))</f>
        <v>0</v>
      </c>
      <c r="AV403" s="267">
        <f t="shared" si="190"/>
        <v>0</v>
      </c>
      <c r="AW403" s="267">
        <f>IFERROR(VLOOKUP(AH403,Lookups!A:B,2,0),0)</f>
        <v>0</v>
      </c>
      <c r="AX403" s="267">
        <f t="shared" si="191"/>
        <v>0</v>
      </c>
      <c r="AY403" s="92">
        <f t="shared" ca="1" si="192"/>
        <v>0</v>
      </c>
      <c r="AZ403" s="92">
        <f t="shared" si="173"/>
        <v>0</v>
      </c>
      <c r="BA403" s="92">
        <f t="shared" si="193"/>
        <v>0.504</v>
      </c>
      <c r="BB403" s="92">
        <f t="shared" si="194"/>
        <v>0.38900000000000001</v>
      </c>
      <c r="BC403" s="92">
        <v>0.13800000000000001</v>
      </c>
      <c r="BD403" s="92">
        <v>0.13400000000000001</v>
      </c>
      <c r="BE403" s="92">
        <f t="shared" si="174"/>
        <v>0</v>
      </c>
      <c r="BF403" s="92">
        <f t="shared" si="195"/>
        <v>0</v>
      </c>
    </row>
    <row r="404" spans="1:58" x14ac:dyDescent="0.35">
      <c r="A404" s="26"/>
      <c r="B404" s="76"/>
      <c r="C404" s="59"/>
      <c r="D404" s="475"/>
      <c r="E404" s="476"/>
      <c r="F404" s="237" t="str">
        <f ca="1">IFERROR(OFFSET(INDEX(INDIRECT(VLOOKUP($C404,Lighting_Type_Exist_lu,2,0)),MATCH(Lighting!$D404,INDIRECT(VLOOKUP($C404,Lighting_Type_Exist_lu,2,0)),0),1),0,2),"")</f>
        <v/>
      </c>
      <c r="G404" s="61" t="s">
        <v>84</v>
      </c>
      <c r="H404" s="74"/>
      <c r="I404" s="238" t="str">
        <f>IF(J404="","",VLOOKUP(J404,SKU!E:M,9,0))</f>
        <v/>
      </c>
      <c r="J404" s="64"/>
      <c r="K404" s="260" t="str">
        <f>IF(J404="","",VLOOKUP(J404,SKU!E:M,2,0))</f>
        <v/>
      </c>
      <c r="L404" s="239" t="str">
        <f>IF(J404="","",VLOOKUP(J404,SKU!E:M,6,0))</f>
        <v/>
      </c>
      <c r="M404" s="135" t="s">
        <v>84</v>
      </c>
      <c r="N404" s="28">
        <f t="shared" si="169"/>
        <v>0</v>
      </c>
      <c r="O404" s="20">
        <f t="shared" si="170"/>
        <v>0</v>
      </c>
      <c r="P404" s="71">
        <f t="shared" ca="1" si="175"/>
        <v>0</v>
      </c>
      <c r="Q404" s="71">
        <f>IFERROR((($H404*$L404*$N404)-($H404*$L404*$O404))/1000,0)*(1-EXACT(M404,Lookups!$A$62))*(1-EXACT(M404,Lookups!$A$63))</f>
        <v>0</v>
      </c>
      <c r="R404" s="71">
        <f t="shared" ca="1" si="176"/>
        <v>0</v>
      </c>
      <c r="S404" s="71">
        <f t="shared" ca="1" si="177"/>
        <v>0</v>
      </c>
      <c r="T404" s="71">
        <f t="shared" si="178"/>
        <v>0</v>
      </c>
      <c r="U404" s="356">
        <f t="shared" ca="1" si="179"/>
        <v>0</v>
      </c>
      <c r="V404" s="356">
        <f t="shared" ca="1" si="180"/>
        <v>0</v>
      </c>
      <c r="W404" s="356">
        <f t="shared" si="181"/>
        <v>0</v>
      </c>
      <c r="X404" s="356">
        <f t="shared" si="182"/>
        <v>0</v>
      </c>
      <c r="Y404" s="72">
        <f>IF(AV404&gt;0,"NEEDED",IFERROR(IF('Project Summary'!$C$11="NH",(VLOOKUP(AH404,Lighting_All,6,0)+AO404),(VLOOKUP(AH404,Lighting_All,4,0)+AO404)),0)*H404)</f>
        <v>0</v>
      </c>
      <c r="Z404" s="261" t="str">
        <f t="shared" ca="1" si="183"/>
        <v/>
      </c>
      <c r="AA404" s="73">
        <f t="shared" ca="1" si="168"/>
        <v>0</v>
      </c>
      <c r="AC404" s="28" t="str">
        <f ca="1">IFERROR(OFFSET(INDEX(INDIRECT(VLOOKUP($C404,Lighting_Type_Exist_lu,2,0)),MATCH(Lighting!$D404,INDIRECT(VLOOKUP($C404,Lighting_Type_Exist_lu,2,0)),0),1),0,1),"")</f>
        <v/>
      </c>
      <c r="AD404" s="7" t="str">
        <f ca="1">IFERROR(OFFSET(INDEX(INDIRECT(VLOOKUP($C404,Lighting_Type_Exist_lu,2,0)),MATCH(Lighting!$D404,INDIRECT(VLOOKUP($C404,Lighting_Type_Exist_lu,2,0)),0),1),0,3),"")</f>
        <v/>
      </c>
      <c r="AE404" s="40" t="str">
        <f ca="1">IFERROR(OFFSET(INDEX(INDIRECT(VLOOKUP($C404,Lighting_Type_Exist_lu,2,0)),MATCH(Lighting!$D404,INDIRECT(VLOOKUP($C404,Lighting_Type_Exist_lu,2,0)),0),1),0,4),"")</f>
        <v/>
      </c>
      <c r="AF404" s="262">
        <f t="shared" ca="1" si="184"/>
        <v>0</v>
      </c>
      <c r="AH404" s="263" t="str">
        <f>IF(J404="","",VLOOKUP(J404,SKU!E:M,3,0))</f>
        <v/>
      </c>
      <c r="AI404" s="263">
        <f>_xlfn.IFNA(IF('Project Summary'!$C$11="NH",VLOOKUP(AH404,Lighting_All,5,0),VLOOKUP(AH404,Lighting_All,3,0)),"")</f>
        <v>0</v>
      </c>
      <c r="AJ404" s="264" t="str">
        <f t="shared" si="171"/>
        <v>NA</v>
      </c>
      <c r="AK404" s="265">
        <f>IFERROR(VLOOKUP(J404,SKU!E:L,7,),0)</f>
        <v>0</v>
      </c>
      <c r="AL404" s="92" t="str">
        <f>IFERROR(IF(J404="","",(VLOOKUP(AH404,Lookups!A:G,7,0)*H404)),"")</f>
        <v/>
      </c>
      <c r="AM404" s="92">
        <f t="shared" ca="1" si="185"/>
        <v>0</v>
      </c>
      <c r="AN404" s="92">
        <f t="shared" ca="1" si="186"/>
        <v>0</v>
      </c>
      <c r="AO404" s="92">
        <f>(1-EXACT(G404,M404))*IFERROR(IF('Project Summary'!$C$11="NH",VLOOKUP(M404,Lighting_All,6,0),VLOOKUP(M404,Lighting_All,4,0)),0)*(Q404&gt;0)*(1-EXACT(M404,Lookups!$A$62))*(1-EXACT(M404,Lookups!$A$63))</f>
        <v>0</v>
      </c>
      <c r="AP404" s="92">
        <f t="shared" si="172"/>
        <v>0</v>
      </c>
      <c r="AQ404" s="92" t="str">
        <f t="shared" ca="1" si="187"/>
        <v/>
      </c>
      <c r="AR404" s="92" t="str">
        <f ca="1">_xlfn.IFNA(VLOOKUP(AQ404,Recycling!$S$10:$T$35,2,0),"")</f>
        <v/>
      </c>
      <c r="AS404" s="266">
        <f t="shared" si="188"/>
        <v>0</v>
      </c>
      <c r="AT404" s="92">
        <f t="shared" si="189"/>
        <v>0</v>
      </c>
      <c r="AU404" s="92">
        <f>EXACT(G404,"None")*OR(EXACT(M404,Lookups!$A$62),EXACT(M404,Lookups!$A$63))</f>
        <v>0</v>
      </c>
      <c r="AV404" s="267">
        <f t="shared" si="190"/>
        <v>0</v>
      </c>
      <c r="AW404" s="267">
        <f>IFERROR(VLOOKUP(AH404,Lookups!A:B,2,0),0)</f>
        <v>0</v>
      </c>
      <c r="AX404" s="267">
        <f t="shared" si="191"/>
        <v>0</v>
      </c>
      <c r="AY404" s="92">
        <f t="shared" ca="1" si="192"/>
        <v>0</v>
      </c>
      <c r="AZ404" s="92">
        <f t="shared" si="173"/>
        <v>0</v>
      </c>
      <c r="BA404" s="92">
        <f t="shared" si="193"/>
        <v>0.504</v>
      </c>
      <c r="BB404" s="92">
        <f t="shared" si="194"/>
        <v>0.38900000000000001</v>
      </c>
      <c r="BC404" s="92">
        <v>0.13800000000000001</v>
      </c>
      <c r="BD404" s="92">
        <v>0.13400000000000001</v>
      </c>
      <c r="BE404" s="92">
        <f t="shared" si="174"/>
        <v>0</v>
      </c>
      <c r="BF404" s="92">
        <f t="shared" si="195"/>
        <v>0</v>
      </c>
    </row>
    <row r="405" spans="1:58" x14ac:dyDescent="0.35">
      <c r="A405" s="26"/>
      <c r="B405" s="76"/>
      <c r="C405" s="59"/>
      <c r="D405" s="475"/>
      <c r="E405" s="476"/>
      <c r="F405" s="237" t="str">
        <f ca="1">IFERROR(OFFSET(INDEX(INDIRECT(VLOOKUP($C405,Lighting_Type_Exist_lu,2,0)),MATCH(Lighting!$D405,INDIRECT(VLOOKUP($C405,Lighting_Type_Exist_lu,2,0)),0),1),0,2),"")</f>
        <v/>
      </c>
      <c r="G405" s="61" t="s">
        <v>84</v>
      </c>
      <c r="H405" s="74"/>
      <c r="I405" s="238" t="str">
        <f>IF(J405="","",VLOOKUP(J405,SKU!E:M,9,0))</f>
        <v/>
      </c>
      <c r="J405" s="64"/>
      <c r="K405" s="260" t="str">
        <f>IF(J405="","",VLOOKUP(J405,SKU!E:M,2,0))</f>
        <v/>
      </c>
      <c r="L405" s="239" t="str">
        <f>IF(J405="","",VLOOKUP(J405,SKU!E:M,6,0))</f>
        <v/>
      </c>
      <c r="M405" s="135" t="s">
        <v>84</v>
      </c>
      <c r="N405" s="28">
        <f t="shared" si="169"/>
        <v>0</v>
      </c>
      <c r="O405" s="20">
        <f t="shared" si="170"/>
        <v>0</v>
      </c>
      <c r="P405" s="71">
        <f t="shared" ca="1" si="175"/>
        <v>0</v>
      </c>
      <c r="Q405" s="71">
        <f>IFERROR((($H405*$L405*$N405)-($H405*$L405*$O405))/1000,0)*(1-EXACT(M405,Lookups!$A$62))*(1-EXACT(M405,Lookups!$A$63))</f>
        <v>0</v>
      </c>
      <c r="R405" s="71">
        <f t="shared" ca="1" si="176"/>
        <v>0</v>
      </c>
      <c r="S405" s="71">
        <f t="shared" ca="1" si="177"/>
        <v>0</v>
      </c>
      <c r="T405" s="71">
        <f t="shared" si="178"/>
        <v>0</v>
      </c>
      <c r="U405" s="356">
        <f t="shared" ca="1" si="179"/>
        <v>0</v>
      </c>
      <c r="V405" s="356">
        <f t="shared" ca="1" si="180"/>
        <v>0</v>
      </c>
      <c r="W405" s="356">
        <f t="shared" si="181"/>
        <v>0</v>
      </c>
      <c r="X405" s="356">
        <f t="shared" si="182"/>
        <v>0</v>
      </c>
      <c r="Y405" s="72">
        <f>IF(AV405&gt;0,"NEEDED",IFERROR(IF('Project Summary'!$C$11="NH",(VLOOKUP(AH405,Lighting_All,6,0)+AO405),(VLOOKUP(AH405,Lighting_All,4,0)+AO405)),0)*H405)</f>
        <v>0</v>
      </c>
      <c r="Z405" s="261" t="str">
        <f t="shared" ca="1" si="183"/>
        <v/>
      </c>
      <c r="AA405" s="73">
        <f t="shared" ca="1" si="168"/>
        <v>0</v>
      </c>
      <c r="AC405" s="28" t="str">
        <f ca="1">IFERROR(OFFSET(INDEX(INDIRECT(VLOOKUP($C405,Lighting_Type_Exist_lu,2,0)),MATCH(Lighting!$D405,INDIRECT(VLOOKUP($C405,Lighting_Type_Exist_lu,2,0)),0),1),0,1),"")</f>
        <v/>
      </c>
      <c r="AD405" s="7" t="str">
        <f ca="1">IFERROR(OFFSET(INDEX(INDIRECT(VLOOKUP($C405,Lighting_Type_Exist_lu,2,0)),MATCH(Lighting!$D405,INDIRECT(VLOOKUP($C405,Lighting_Type_Exist_lu,2,0)),0),1),0,3),"")</f>
        <v/>
      </c>
      <c r="AE405" s="40" t="str">
        <f ca="1">IFERROR(OFFSET(INDEX(INDIRECT(VLOOKUP($C405,Lighting_Type_Exist_lu,2,0)),MATCH(Lighting!$D405,INDIRECT(VLOOKUP($C405,Lighting_Type_Exist_lu,2,0)),0),1),0,4),"")</f>
        <v/>
      </c>
      <c r="AF405" s="262">
        <f t="shared" ca="1" si="184"/>
        <v>0</v>
      </c>
      <c r="AH405" s="263" t="str">
        <f>IF(J405="","",VLOOKUP(J405,SKU!E:M,3,0))</f>
        <v/>
      </c>
      <c r="AI405" s="263">
        <f>_xlfn.IFNA(IF('Project Summary'!$C$11="NH",VLOOKUP(AH405,Lighting_All,5,0),VLOOKUP(AH405,Lighting_All,3,0)),"")</f>
        <v>0</v>
      </c>
      <c r="AJ405" s="264" t="str">
        <f t="shared" si="171"/>
        <v>NA</v>
      </c>
      <c r="AK405" s="265">
        <f>IFERROR(VLOOKUP(J405,SKU!E:L,7,),0)</f>
        <v>0</v>
      </c>
      <c r="AL405" s="92" t="str">
        <f>IFERROR(IF(J405="","",(VLOOKUP(AH405,Lookups!A:G,7,0)*H405)),"")</f>
        <v/>
      </c>
      <c r="AM405" s="92">
        <f t="shared" ca="1" si="185"/>
        <v>0</v>
      </c>
      <c r="AN405" s="92">
        <f t="shared" ca="1" si="186"/>
        <v>0</v>
      </c>
      <c r="AO405" s="92">
        <f>(1-EXACT(G405,M405))*IFERROR(IF('Project Summary'!$C$11="NH",VLOOKUP(M405,Lighting_All,6,0),VLOOKUP(M405,Lighting_All,4,0)),0)*(Q405&gt;0)*(1-EXACT(M405,Lookups!$A$62))*(1-EXACT(M405,Lookups!$A$63))</f>
        <v>0</v>
      </c>
      <c r="AP405" s="92">
        <f t="shared" si="172"/>
        <v>0</v>
      </c>
      <c r="AQ405" s="92" t="str">
        <f t="shared" ca="1" si="187"/>
        <v/>
      </c>
      <c r="AR405" s="92" t="str">
        <f ca="1">_xlfn.IFNA(VLOOKUP(AQ405,Recycling!$S$10:$T$35,2,0),"")</f>
        <v/>
      </c>
      <c r="AS405" s="266">
        <f t="shared" si="188"/>
        <v>0</v>
      </c>
      <c r="AT405" s="92">
        <f t="shared" si="189"/>
        <v>0</v>
      </c>
      <c r="AU405" s="92">
        <f>EXACT(G405,"None")*OR(EXACT(M405,Lookups!$A$62),EXACT(M405,Lookups!$A$63))</f>
        <v>0</v>
      </c>
      <c r="AV405" s="267">
        <f t="shared" si="190"/>
        <v>0</v>
      </c>
      <c r="AW405" s="267">
        <f>IFERROR(VLOOKUP(AH405,Lookups!A:B,2,0),0)</f>
        <v>0</v>
      </c>
      <c r="AX405" s="267">
        <f t="shared" si="191"/>
        <v>0</v>
      </c>
      <c r="AY405" s="92">
        <f t="shared" ca="1" si="192"/>
        <v>0</v>
      </c>
      <c r="AZ405" s="92">
        <f t="shared" si="173"/>
        <v>0</v>
      </c>
      <c r="BA405" s="92">
        <f t="shared" si="193"/>
        <v>0.504</v>
      </c>
      <c r="BB405" s="92">
        <f t="shared" si="194"/>
        <v>0.38900000000000001</v>
      </c>
      <c r="BC405" s="92">
        <v>0.13800000000000001</v>
      </c>
      <c r="BD405" s="92">
        <v>0.13400000000000001</v>
      </c>
      <c r="BE405" s="92">
        <f t="shared" si="174"/>
        <v>0</v>
      </c>
      <c r="BF405" s="92">
        <f t="shared" si="195"/>
        <v>0</v>
      </c>
    </row>
    <row r="406" spans="1:58" x14ac:dyDescent="0.35">
      <c r="A406" s="26"/>
      <c r="B406" s="76"/>
      <c r="C406" s="59"/>
      <c r="D406" s="475"/>
      <c r="E406" s="476"/>
      <c r="F406" s="237" t="str">
        <f ca="1">IFERROR(OFFSET(INDEX(INDIRECT(VLOOKUP($C406,Lighting_Type_Exist_lu,2,0)),MATCH(Lighting!$D406,INDIRECT(VLOOKUP($C406,Lighting_Type_Exist_lu,2,0)),0),1),0,2),"")</f>
        <v/>
      </c>
      <c r="G406" s="61" t="s">
        <v>84</v>
      </c>
      <c r="H406" s="74"/>
      <c r="I406" s="238" t="str">
        <f>IF(J406="","",VLOOKUP(J406,SKU!E:M,9,0))</f>
        <v/>
      </c>
      <c r="J406" s="64"/>
      <c r="K406" s="260" t="str">
        <f>IF(J406="","",VLOOKUP(J406,SKU!E:M,2,0))</f>
        <v/>
      </c>
      <c r="L406" s="239" t="str">
        <f>IF(J406="","",VLOOKUP(J406,SKU!E:M,6,0))</f>
        <v/>
      </c>
      <c r="M406" s="135" t="s">
        <v>84</v>
      </c>
      <c r="N406" s="28">
        <f t="shared" si="169"/>
        <v>0</v>
      </c>
      <c r="O406" s="20">
        <f t="shared" si="170"/>
        <v>0</v>
      </c>
      <c r="P406" s="71">
        <f t="shared" ca="1" si="175"/>
        <v>0</v>
      </c>
      <c r="Q406" s="71">
        <f>IFERROR((($H406*$L406*$N406)-($H406*$L406*$O406))/1000,0)*(1-EXACT(M406,Lookups!$A$62))*(1-EXACT(M406,Lookups!$A$63))</f>
        <v>0</v>
      </c>
      <c r="R406" s="71">
        <f t="shared" ca="1" si="176"/>
        <v>0</v>
      </c>
      <c r="S406" s="71">
        <f t="shared" ca="1" si="177"/>
        <v>0</v>
      </c>
      <c r="T406" s="71">
        <f t="shared" si="178"/>
        <v>0</v>
      </c>
      <c r="U406" s="356">
        <f t="shared" ca="1" si="179"/>
        <v>0</v>
      </c>
      <c r="V406" s="356">
        <f t="shared" ca="1" si="180"/>
        <v>0</v>
      </c>
      <c r="W406" s="356">
        <f t="shared" si="181"/>
        <v>0</v>
      </c>
      <c r="X406" s="356">
        <f t="shared" si="182"/>
        <v>0</v>
      </c>
      <c r="Y406" s="72">
        <f>IF(AV406&gt;0,"NEEDED",IFERROR(IF('Project Summary'!$C$11="NH",(VLOOKUP(AH406,Lighting_All,6,0)+AO406),(VLOOKUP(AH406,Lighting_All,4,0)+AO406)),0)*H406)</f>
        <v>0</v>
      </c>
      <c r="Z406" s="261" t="str">
        <f t="shared" ca="1" si="183"/>
        <v/>
      </c>
      <c r="AA406" s="73">
        <f t="shared" ca="1" si="168"/>
        <v>0</v>
      </c>
      <c r="AC406" s="28" t="str">
        <f ca="1">IFERROR(OFFSET(INDEX(INDIRECT(VLOOKUP($C406,Lighting_Type_Exist_lu,2,0)),MATCH(Lighting!$D406,INDIRECT(VLOOKUP($C406,Lighting_Type_Exist_lu,2,0)),0),1),0,1),"")</f>
        <v/>
      </c>
      <c r="AD406" s="7" t="str">
        <f ca="1">IFERROR(OFFSET(INDEX(INDIRECT(VLOOKUP($C406,Lighting_Type_Exist_lu,2,0)),MATCH(Lighting!$D406,INDIRECT(VLOOKUP($C406,Lighting_Type_Exist_lu,2,0)),0),1),0,3),"")</f>
        <v/>
      </c>
      <c r="AE406" s="40" t="str">
        <f ca="1">IFERROR(OFFSET(INDEX(INDIRECT(VLOOKUP($C406,Lighting_Type_Exist_lu,2,0)),MATCH(Lighting!$D406,INDIRECT(VLOOKUP($C406,Lighting_Type_Exist_lu,2,0)),0),1),0,4),"")</f>
        <v/>
      </c>
      <c r="AF406" s="262">
        <f t="shared" ca="1" si="184"/>
        <v>0</v>
      </c>
      <c r="AH406" s="263" t="str">
        <f>IF(J406="","",VLOOKUP(J406,SKU!E:M,3,0))</f>
        <v/>
      </c>
      <c r="AI406" s="263">
        <f>_xlfn.IFNA(IF('Project Summary'!$C$11="NH",VLOOKUP(AH406,Lighting_All,5,0),VLOOKUP(AH406,Lighting_All,3,0)),"")</f>
        <v>0</v>
      </c>
      <c r="AJ406" s="264" t="str">
        <f t="shared" si="171"/>
        <v>NA</v>
      </c>
      <c r="AK406" s="265">
        <f>IFERROR(VLOOKUP(J406,SKU!E:L,7,),0)</f>
        <v>0</v>
      </c>
      <c r="AL406" s="92" t="str">
        <f>IFERROR(IF(J406="","",(VLOOKUP(AH406,Lookups!A:G,7,0)*H406)),"")</f>
        <v/>
      </c>
      <c r="AM406" s="92">
        <f t="shared" ca="1" si="185"/>
        <v>0</v>
      </c>
      <c r="AN406" s="92">
        <f t="shared" ca="1" si="186"/>
        <v>0</v>
      </c>
      <c r="AO406" s="92">
        <f>(1-EXACT(G406,M406))*IFERROR(IF('Project Summary'!$C$11="NH",VLOOKUP(M406,Lighting_All,6,0),VLOOKUP(M406,Lighting_All,4,0)),0)*(Q406&gt;0)*(1-EXACT(M406,Lookups!$A$62))*(1-EXACT(M406,Lookups!$A$63))</f>
        <v>0</v>
      </c>
      <c r="AP406" s="92">
        <f t="shared" si="172"/>
        <v>0</v>
      </c>
      <c r="AQ406" s="92" t="str">
        <f t="shared" ca="1" si="187"/>
        <v/>
      </c>
      <c r="AR406" s="92" t="str">
        <f ca="1">_xlfn.IFNA(VLOOKUP(AQ406,Recycling!$S$10:$T$35,2,0),"")</f>
        <v/>
      </c>
      <c r="AS406" s="266">
        <f t="shared" si="188"/>
        <v>0</v>
      </c>
      <c r="AT406" s="92">
        <f t="shared" si="189"/>
        <v>0</v>
      </c>
      <c r="AU406" s="92">
        <f>EXACT(G406,"None")*OR(EXACT(M406,Lookups!$A$62),EXACT(M406,Lookups!$A$63))</f>
        <v>0</v>
      </c>
      <c r="AV406" s="267">
        <f t="shared" si="190"/>
        <v>0</v>
      </c>
      <c r="AW406" s="267">
        <f>IFERROR(VLOOKUP(AH406,Lookups!A:B,2,0),0)</f>
        <v>0</v>
      </c>
      <c r="AX406" s="267">
        <f t="shared" si="191"/>
        <v>0</v>
      </c>
      <c r="AY406" s="92">
        <f t="shared" ca="1" si="192"/>
        <v>0</v>
      </c>
      <c r="AZ406" s="92">
        <f t="shared" si="173"/>
        <v>0</v>
      </c>
      <c r="BA406" s="92">
        <f t="shared" si="193"/>
        <v>0.504</v>
      </c>
      <c r="BB406" s="92">
        <f t="shared" si="194"/>
        <v>0.38900000000000001</v>
      </c>
      <c r="BC406" s="92">
        <v>0.13800000000000001</v>
      </c>
      <c r="BD406" s="92">
        <v>0.13400000000000001</v>
      </c>
      <c r="BE406" s="92">
        <f t="shared" si="174"/>
        <v>0</v>
      </c>
      <c r="BF406" s="92">
        <f t="shared" si="195"/>
        <v>0</v>
      </c>
    </row>
    <row r="407" spans="1:58" x14ac:dyDescent="0.35">
      <c r="A407" s="26"/>
      <c r="B407" s="76"/>
      <c r="C407" s="59"/>
      <c r="D407" s="475"/>
      <c r="E407" s="476"/>
      <c r="F407" s="237" t="str">
        <f ca="1">IFERROR(OFFSET(INDEX(INDIRECT(VLOOKUP($C407,Lighting_Type_Exist_lu,2,0)),MATCH(Lighting!$D407,INDIRECT(VLOOKUP($C407,Lighting_Type_Exist_lu,2,0)),0),1),0,2),"")</f>
        <v/>
      </c>
      <c r="G407" s="61" t="s">
        <v>84</v>
      </c>
      <c r="H407" s="74"/>
      <c r="I407" s="238" t="str">
        <f>IF(J407="","",VLOOKUP(J407,SKU!E:M,9,0))</f>
        <v/>
      </c>
      <c r="J407" s="64"/>
      <c r="K407" s="260" t="str">
        <f>IF(J407="","",VLOOKUP(J407,SKU!E:M,2,0))</f>
        <v/>
      </c>
      <c r="L407" s="239" t="str">
        <f>IF(J407="","",VLOOKUP(J407,SKU!E:M,6,0))</f>
        <v/>
      </c>
      <c r="M407" s="135" t="s">
        <v>84</v>
      </c>
      <c r="N407" s="28">
        <f t="shared" si="169"/>
        <v>0</v>
      </c>
      <c r="O407" s="20">
        <f t="shared" si="170"/>
        <v>0</v>
      </c>
      <c r="P407" s="71">
        <f t="shared" ca="1" si="175"/>
        <v>0</v>
      </c>
      <c r="Q407" s="71">
        <f>IFERROR((($H407*$L407*$N407)-($H407*$L407*$O407))/1000,0)*(1-EXACT(M407,Lookups!$A$62))*(1-EXACT(M407,Lookups!$A$63))</f>
        <v>0</v>
      </c>
      <c r="R407" s="71">
        <f t="shared" ca="1" si="176"/>
        <v>0</v>
      </c>
      <c r="S407" s="71">
        <f t="shared" ca="1" si="177"/>
        <v>0</v>
      </c>
      <c r="T407" s="71">
        <f t="shared" si="178"/>
        <v>0</v>
      </c>
      <c r="U407" s="356">
        <f t="shared" ca="1" si="179"/>
        <v>0</v>
      </c>
      <c r="V407" s="356">
        <f t="shared" ca="1" si="180"/>
        <v>0</v>
      </c>
      <c r="W407" s="356">
        <f t="shared" si="181"/>
        <v>0</v>
      </c>
      <c r="X407" s="356">
        <f t="shared" si="182"/>
        <v>0</v>
      </c>
      <c r="Y407" s="72">
        <f>IF(AV407&gt;0,"NEEDED",IFERROR(IF('Project Summary'!$C$11="NH",(VLOOKUP(AH407,Lighting_All,6,0)+AO407),(VLOOKUP(AH407,Lighting_All,4,0)+AO407)),0)*H407)</f>
        <v>0</v>
      </c>
      <c r="Z407" s="261" t="str">
        <f t="shared" ca="1" si="183"/>
        <v/>
      </c>
      <c r="AA407" s="73">
        <f t="shared" ca="1" si="168"/>
        <v>0</v>
      </c>
      <c r="AC407" s="28" t="str">
        <f ca="1">IFERROR(OFFSET(INDEX(INDIRECT(VLOOKUP($C407,Lighting_Type_Exist_lu,2,0)),MATCH(Lighting!$D407,INDIRECT(VLOOKUP($C407,Lighting_Type_Exist_lu,2,0)),0),1),0,1),"")</f>
        <v/>
      </c>
      <c r="AD407" s="7" t="str">
        <f ca="1">IFERROR(OFFSET(INDEX(INDIRECT(VLOOKUP($C407,Lighting_Type_Exist_lu,2,0)),MATCH(Lighting!$D407,INDIRECT(VLOOKUP($C407,Lighting_Type_Exist_lu,2,0)),0),1),0,3),"")</f>
        <v/>
      </c>
      <c r="AE407" s="40" t="str">
        <f ca="1">IFERROR(OFFSET(INDEX(INDIRECT(VLOOKUP($C407,Lighting_Type_Exist_lu,2,0)),MATCH(Lighting!$D407,INDIRECT(VLOOKUP($C407,Lighting_Type_Exist_lu,2,0)),0),1),0,4),"")</f>
        <v/>
      </c>
      <c r="AF407" s="262">
        <f t="shared" ca="1" si="184"/>
        <v>0</v>
      </c>
      <c r="AH407" s="263" t="str">
        <f>IF(J407="","",VLOOKUP(J407,SKU!E:M,3,0))</f>
        <v/>
      </c>
      <c r="AI407" s="263">
        <f>_xlfn.IFNA(IF('Project Summary'!$C$11="NH",VLOOKUP(AH407,Lighting_All,5,0),VLOOKUP(AH407,Lighting_All,3,0)),"")</f>
        <v>0</v>
      </c>
      <c r="AJ407" s="264" t="str">
        <f t="shared" si="171"/>
        <v>NA</v>
      </c>
      <c r="AK407" s="265">
        <f>IFERROR(VLOOKUP(J407,SKU!E:L,7,),0)</f>
        <v>0</v>
      </c>
      <c r="AL407" s="92" t="str">
        <f>IFERROR(IF(J407="","",(VLOOKUP(AH407,Lookups!A:G,7,0)*H407)),"")</f>
        <v/>
      </c>
      <c r="AM407" s="92">
        <f t="shared" ca="1" si="185"/>
        <v>0</v>
      </c>
      <c r="AN407" s="92">
        <f t="shared" ca="1" si="186"/>
        <v>0</v>
      </c>
      <c r="AO407" s="92">
        <f>(1-EXACT(G407,M407))*IFERROR(IF('Project Summary'!$C$11="NH",VLOOKUP(M407,Lighting_All,6,0),VLOOKUP(M407,Lighting_All,4,0)),0)*(Q407&gt;0)*(1-EXACT(M407,Lookups!$A$62))*(1-EXACT(M407,Lookups!$A$63))</f>
        <v>0</v>
      </c>
      <c r="AP407" s="92">
        <f t="shared" si="172"/>
        <v>0</v>
      </c>
      <c r="AQ407" s="92" t="str">
        <f t="shared" ca="1" si="187"/>
        <v/>
      </c>
      <c r="AR407" s="92" t="str">
        <f ca="1">_xlfn.IFNA(VLOOKUP(AQ407,Recycling!$S$10:$T$35,2,0),"")</f>
        <v/>
      </c>
      <c r="AS407" s="266">
        <f t="shared" si="188"/>
        <v>0</v>
      </c>
      <c r="AT407" s="92">
        <f t="shared" si="189"/>
        <v>0</v>
      </c>
      <c r="AU407" s="92">
        <f>EXACT(G407,"None")*OR(EXACT(M407,Lookups!$A$62),EXACT(M407,Lookups!$A$63))</f>
        <v>0</v>
      </c>
      <c r="AV407" s="267">
        <f t="shared" si="190"/>
        <v>0</v>
      </c>
      <c r="AW407" s="267">
        <f>IFERROR(VLOOKUP(AH407,Lookups!A:B,2,0),0)</f>
        <v>0</v>
      </c>
      <c r="AX407" s="267">
        <f t="shared" si="191"/>
        <v>0</v>
      </c>
      <c r="AY407" s="92">
        <f t="shared" ca="1" si="192"/>
        <v>0</v>
      </c>
      <c r="AZ407" s="92">
        <f t="shared" si="173"/>
        <v>0</v>
      </c>
      <c r="BA407" s="92">
        <f t="shared" si="193"/>
        <v>0.504</v>
      </c>
      <c r="BB407" s="92">
        <f t="shared" si="194"/>
        <v>0.38900000000000001</v>
      </c>
      <c r="BC407" s="92">
        <v>0.13800000000000001</v>
      </c>
      <c r="BD407" s="92">
        <v>0.13400000000000001</v>
      </c>
      <c r="BE407" s="92">
        <f t="shared" si="174"/>
        <v>0</v>
      </c>
      <c r="BF407" s="92">
        <f t="shared" si="195"/>
        <v>0</v>
      </c>
    </row>
    <row r="408" spans="1:58" x14ac:dyDescent="0.35">
      <c r="A408" s="26"/>
      <c r="B408" s="76"/>
      <c r="C408" s="59"/>
      <c r="D408" s="475"/>
      <c r="E408" s="476"/>
      <c r="F408" s="237" t="str">
        <f ca="1">IFERROR(OFFSET(INDEX(INDIRECT(VLOOKUP($C408,Lighting_Type_Exist_lu,2,0)),MATCH(Lighting!$D408,INDIRECT(VLOOKUP($C408,Lighting_Type_Exist_lu,2,0)),0),1),0,2),"")</f>
        <v/>
      </c>
      <c r="G408" s="61" t="s">
        <v>84</v>
      </c>
      <c r="H408" s="74"/>
      <c r="I408" s="238" t="str">
        <f>IF(J408="","",VLOOKUP(J408,SKU!E:M,9,0))</f>
        <v/>
      </c>
      <c r="J408" s="64"/>
      <c r="K408" s="260" t="str">
        <f>IF(J408="","",VLOOKUP(J408,SKU!E:M,2,0))</f>
        <v/>
      </c>
      <c r="L408" s="239" t="str">
        <f>IF(J408="","",VLOOKUP(J408,SKU!E:M,6,0))</f>
        <v/>
      </c>
      <c r="M408" s="135" t="s">
        <v>84</v>
      </c>
      <c r="N408" s="28">
        <f t="shared" si="169"/>
        <v>0</v>
      </c>
      <c r="O408" s="20">
        <f t="shared" si="170"/>
        <v>0</v>
      </c>
      <c r="P408" s="71">
        <f t="shared" ca="1" si="175"/>
        <v>0</v>
      </c>
      <c r="Q408" s="71">
        <f>IFERROR((($H408*$L408*$N408)-($H408*$L408*$O408))/1000,0)*(1-EXACT(M408,Lookups!$A$62))*(1-EXACT(M408,Lookups!$A$63))</f>
        <v>0</v>
      </c>
      <c r="R408" s="71">
        <f t="shared" ca="1" si="176"/>
        <v>0</v>
      </c>
      <c r="S408" s="71">
        <f t="shared" ca="1" si="177"/>
        <v>0</v>
      </c>
      <c r="T408" s="71">
        <f t="shared" si="178"/>
        <v>0</v>
      </c>
      <c r="U408" s="356">
        <f t="shared" ca="1" si="179"/>
        <v>0</v>
      </c>
      <c r="V408" s="356">
        <f t="shared" ca="1" si="180"/>
        <v>0</v>
      </c>
      <c r="W408" s="356">
        <f t="shared" si="181"/>
        <v>0</v>
      </c>
      <c r="X408" s="356">
        <f t="shared" si="182"/>
        <v>0</v>
      </c>
      <c r="Y408" s="72">
        <f>IF(AV408&gt;0,"NEEDED",IFERROR(IF('Project Summary'!$C$11="NH",(VLOOKUP(AH408,Lighting_All,6,0)+AO408),(VLOOKUP(AH408,Lighting_All,4,0)+AO408)),0)*H408)</f>
        <v>0</v>
      </c>
      <c r="Z408" s="261" t="str">
        <f t="shared" ca="1" si="183"/>
        <v/>
      </c>
      <c r="AA408" s="73">
        <f t="shared" ca="1" si="168"/>
        <v>0</v>
      </c>
      <c r="AC408" s="28" t="str">
        <f ca="1">IFERROR(OFFSET(INDEX(INDIRECT(VLOOKUP($C408,Lighting_Type_Exist_lu,2,0)),MATCH(Lighting!$D408,INDIRECT(VLOOKUP($C408,Lighting_Type_Exist_lu,2,0)),0),1),0,1),"")</f>
        <v/>
      </c>
      <c r="AD408" s="7" t="str">
        <f ca="1">IFERROR(OFFSET(INDEX(INDIRECT(VLOOKUP($C408,Lighting_Type_Exist_lu,2,0)),MATCH(Lighting!$D408,INDIRECT(VLOOKUP($C408,Lighting_Type_Exist_lu,2,0)),0),1),0,3),"")</f>
        <v/>
      </c>
      <c r="AE408" s="40" t="str">
        <f ca="1">IFERROR(OFFSET(INDEX(INDIRECT(VLOOKUP($C408,Lighting_Type_Exist_lu,2,0)),MATCH(Lighting!$D408,INDIRECT(VLOOKUP($C408,Lighting_Type_Exist_lu,2,0)),0),1),0,4),"")</f>
        <v/>
      </c>
      <c r="AF408" s="262">
        <f t="shared" ca="1" si="184"/>
        <v>0</v>
      </c>
      <c r="AH408" s="263" t="str">
        <f>IF(J408="","",VLOOKUP(J408,SKU!E:M,3,0))</f>
        <v/>
      </c>
      <c r="AI408" s="263">
        <f>_xlfn.IFNA(IF('Project Summary'!$C$11="NH",VLOOKUP(AH408,Lighting_All,5,0),VLOOKUP(AH408,Lighting_All,3,0)),"")</f>
        <v>0</v>
      </c>
      <c r="AJ408" s="264" t="str">
        <f t="shared" si="171"/>
        <v>NA</v>
      </c>
      <c r="AK408" s="265">
        <f>IFERROR(VLOOKUP(J408,SKU!E:L,7,),0)</f>
        <v>0</v>
      </c>
      <c r="AL408" s="92" t="str">
        <f>IFERROR(IF(J408="","",(VLOOKUP(AH408,Lookups!A:G,7,0)*H408)),"")</f>
        <v/>
      </c>
      <c r="AM408" s="92">
        <f t="shared" ca="1" si="185"/>
        <v>0</v>
      </c>
      <c r="AN408" s="92">
        <f t="shared" ca="1" si="186"/>
        <v>0</v>
      </c>
      <c r="AO408" s="92">
        <f>(1-EXACT(G408,M408))*IFERROR(IF('Project Summary'!$C$11="NH",VLOOKUP(M408,Lighting_All,6,0),VLOOKUP(M408,Lighting_All,4,0)),0)*(Q408&gt;0)*(1-EXACT(M408,Lookups!$A$62))*(1-EXACT(M408,Lookups!$A$63))</f>
        <v>0</v>
      </c>
      <c r="AP408" s="92">
        <f t="shared" si="172"/>
        <v>0</v>
      </c>
      <c r="AQ408" s="92" t="str">
        <f t="shared" ca="1" si="187"/>
        <v/>
      </c>
      <c r="AR408" s="92" t="str">
        <f ca="1">_xlfn.IFNA(VLOOKUP(AQ408,Recycling!$S$10:$T$35,2,0),"")</f>
        <v/>
      </c>
      <c r="AS408" s="266">
        <f t="shared" si="188"/>
        <v>0</v>
      </c>
      <c r="AT408" s="92">
        <f t="shared" si="189"/>
        <v>0</v>
      </c>
      <c r="AU408" s="92">
        <f>EXACT(G408,"None")*OR(EXACT(M408,Lookups!$A$62),EXACT(M408,Lookups!$A$63))</f>
        <v>0</v>
      </c>
      <c r="AV408" s="267">
        <f t="shared" si="190"/>
        <v>0</v>
      </c>
      <c r="AW408" s="267">
        <f>IFERROR(VLOOKUP(AH408,Lookups!A:B,2,0),0)</f>
        <v>0</v>
      </c>
      <c r="AX408" s="267">
        <f t="shared" si="191"/>
        <v>0</v>
      </c>
      <c r="AY408" s="92">
        <f t="shared" ca="1" si="192"/>
        <v>0</v>
      </c>
      <c r="AZ408" s="92">
        <f t="shared" si="173"/>
        <v>0</v>
      </c>
      <c r="BA408" s="92">
        <f t="shared" si="193"/>
        <v>0.504</v>
      </c>
      <c r="BB408" s="92">
        <f t="shared" si="194"/>
        <v>0.38900000000000001</v>
      </c>
      <c r="BC408" s="92">
        <v>0.13800000000000001</v>
      </c>
      <c r="BD408" s="92">
        <v>0.13400000000000001</v>
      </c>
      <c r="BE408" s="92">
        <f t="shared" si="174"/>
        <v>0</v>
      </c>
      <c r="BF408" s="92">
        <f t="shared" si="195"/>
        <v>0</v>
      </c>
    </row>
    <row r="409" spans="1:58" x14ac:dyDescent="0.35">
      <c r="A409" s="26"/>
      <c r="B409" s="76"/>
      <c r="C409" s="59"/>
      <c r="D409" s="475"/>
      <c r="E409" s="476"/>
      <c r="F409" s="237" t="str">
        <f ca="1">IFERROR(OFFSET(INDEX(INDIRECT(VLOOKUP($C409,Lighting_Type_Exist_lu,2,0)),MATCH(Lighting!$D409,INDIRECT(VLOOKUP($C409,Lighting_Type_Exist_lu,2,0)),0),1),0,2),"")</f>
        <v/>
      </c>
      <c r="G409" s="61" t="s">
        <v>84</v>
      </c>
      <c r="H409" s="74"/>
      <c r="I409" s="238" t="str">
        <f>IF(J409="","",VLOOKUP(J409,SKU!E:M,9,0))</f>
        <v/>
      </c>
      <c r="J409" s="64"/>
      <c r="K409" s="260" t="str">
        <f>IF(J409="","",VLOOKUP(J409,SKU!E:M,2,0))</f>
        <v/>
      </c>
      <c r="L409" s="239" t="str">
        <f>IF(J409="","",VLOOKUP(J409,SKU!E:M,6,0))</f>
        <v/>
      </c>
      <c r="M409" s="135" t="s">
        <v>84</v>
      </c>
      <c r="N409" s="28">
        <f t="shared" si="169"/>
        <v>0</v>
      </c>
      <c r="O409" s="20">
        <f t="shared" si="170"/>
        <v>0</v>
      </c>
      <c r="P409" s="71">
        <f t="shared" ca="1" si="175"/>
        <v>0</v>
      </c>
      <c r="Q409" s="71">
        <f>IFERROR((($H409*$L409*$N409)-($H409*$L409*$O409))/1000,0)*(1-EXACT(M409,Lookups!$A$62))*(1-EXACT(M409,Lookups!$A$63))</f>
        <v>0</v>
      </c>
      <c r="R409" s="71">
        <f t="shared" ca="1" si="176"/>
        <v>0</v>
      </c>
      <c r="S409" s="71">
        <f t="shared" ca="1" si="177"/>
        <v>0</v>
      </c>
      <c r="T409" s="71">
        <f t="shared" si="178"/>
        <v>0</v>
      </c>
      <c r="U409" s="356">
        <f t="shared" ca="1" si="179"/>
        <v>0</v>
      </c>
      <c r="V409" s="356">
        <f t="shared" ca="1" si="180"/>
        <v>0</v>
      </c>
      <c r="W409" s="356">
        <f t="shared" si="181"/>
        <v>0</v>
      </c>
      <c r="X409" s="356">
        <f t="shared" si="182"/>
        <v>0</v>
      </c>
      <c r="Y409" s="72">
        <f>IF(AV409&gt;0,"NEEDED",IFERROR(IF('Project Summary'!$C$11="NH",(VLOOKUP(AH409,Lighting_All,6,0)+AO409),(VLOOKUP(AH409,Lighting_All,4,0)+AO409)),0)*H409)</f>
        <v>0</v>
      </c>
      <c r="Z409" s="261" t="str">
        <f t="shared" ca="1" si="183"/>
        <v/>
      </c>
      <c r="AA409" s="73">
        <f t="shared" ca="1" si="168"/>
        <v>0</v>
      </c>
      <c r="AC409" s="28" t="str">
        <f ca="1">IFERROR(OFFSET(INDEX(INDIRECT(VLOOKUP($C409,Lighting_Type_Exist_lu,2,0)),MATCH(Lighting!$D409,INDIRECT(VLOOKUP($C409,Lighting_Type_Exist_lu,2,0)),0),1),0,1),"")</f>
        <v/>
      </c>
      <c r="AD409" s="7" t="str">
        <f ca="1">IFERROR(OFFSET(INDEX(INDIRECT(VLOOKUP($C409,Lighting_Type_Exist_lu,2,0)),MATCH(Lighting!$D409,INDIRECT(VLOOKUP($C409,Lighting_Type_Exist_lu,2,0)),0),1),0,3),"")</f>
        <v/>
      </c>
      <c r="AE409" s="40" t="str">
        <f ca="1">IFERROR(OFFSET(INDEX(INDIRECT(VLOOKUP($C409,Lighting_Type_Exist_lu,2,0)),MATCH(Lighting!$D409,INDIRECT(VLOOKUP($C409,Lighting_Type_Exist_lu,2,0)),0),1),0,4),"")</f>
        <v/>
      </c>
      <c r="AF409" s="262">
        <f t="shared" ca="1" si="184"/>
        <v>0</v>
      </c>
      <c r="AH409" s="263" t="str">
        <f>IF(J409="","",VLOOKUP(J409,SKU!E:M,3,0))</f>
        <v/>
      </c>
      <c r="AI409" s="263">
        <f>_xlfn.IFNA(IF('Project Summary'!$C$11="NH",VLOOKUP(AH409,Lighting_All,5,0),VLOOKUP(AH409,Lighting_All,3,0)),"")</f>
        <v>0</v>
      </c>
      <c r="AJ409" s="264" t="str">
        <f t="shared" si="171"/>
        <v>NA</v>
      </c>
      <c r="AK409" s="265">
        <f>IFERROR(VLOOKUP(J409,SKU!E:L,7,),0)</f>
        <v>0</v>
      </c>
      <c r="AL409" s="92" t="str">
        <f>IFERROR(IF(J409="","",(VLOOKUP(AH409,Lookups!A:G,7,0)*H409)),"")</f>
        <v/>
      </c>
      <c r="AM409" s="92">
        <f t="shared" ca="1" si="185"/>
        <v>0</v>
      </c>
      <c r="AN409" s="92">
        <f t="shared" ca="1" si="186"/>
        <v>0</v>
      </c>
      <c r="AO409" s="92">
        <f>(1-EXACT(G409,M409))*IFERROR(IF('Project Summary'!$C$11="NH",VLOOKUP(M409,Lighting_All,6,0),VLOOKUP(M409,Lighting_All,4,0)),0)*(Q409&gt;0)*(1-EXACT(M409,Lookups!$A$62))*(1-EXACT(M409,Lookups!$A$63))</f>
        <v>0</v>
      </c>
      <c r="AP409" s="92">
        <f t="shared" si="172"/>
        <v>0</v>
      </c>
      <c r="AQ409" s="92" t="str">
        <f t="shared" ca="1" si="187"/>
        <v/>
      </c>
      <c r="AR409" s="92" t="str">
        <f ca="1">_xlfn.IFNA(VLOOKUP(AQ409,Recycling!$S$10:$T$35,2,0),"")</f>
        <v/>
      </c>
      <c r="AS409" s="266">
        <f t="shared" si="188"/>
        <v>0</v>
      </c>
      <c r="AT409" s="92">
        <f t="shared" si="189"/>
        <v>0</v>
      </c>
      <c r="AU409" s="92">
        <f>EXACT(G409,"None")*OR(EXACT(M409,Lookups!$A$62),EXACT(M409,Lookups!$A$63))</f>
        <v>0</v>
      </c>
      <c r="AV409" s="267">
        <f t="shared" si="190"/>
        <v>0</v>
      </c>
      <c r="AW409" s="267">
        <f>IFERROR(VLOOKUP(AH409,Lookups!A:B,2,0),0)</f>
        <v>0</v>
      </c>
      <c r="AX409" s="267">
        <f t="shared" si="191"/>
        <v>0</v>
      </c>
      <c r="AY409" s="92">
        <f t="shared" ca="1" si="192"/>
        <v>0</v>
      </c>
      <c r="AZ409" s="92">
        <f t="shared" si="173"/>
        <v>0</v>
      </c>
      <c r="BA409" s="92">
        <f t="shared" si="193"/>
        <v>0.504</v>
      </c>
      <c r="BB409" s="92">
        <f t="shared" si="194"/>
        <v>0.38900000000000001</v>
      </c>
      <c r="BC409" s="92">
        <v>0.13800000000000001</v>
      </c>
      <c r="BD409" s="92">
        <v>0.13400000000000001</v>
      </c>
      <c r="BE409" s="92">
        <f t="shared" si="174"/>
        <v>0</v>
      </c>
      <c r="BF409" s="92">
        <f t="shared" si="195"/>
        <v>0</v>
      </c>
    </row>
    <row r="410" spans="1:58" x14ac:dyDescent="0.35">
      <c r="A410" s="26"/>
      <c r="B410" s="76"/>
      <c r="C410" s="59"/>
      <c r="D410" s="475"/>
      <c r="E410" s="476"/>
      <c r="F410" s="237" t="str">
        <f ca="1">IFERROR(OFFSET(INDEX(INDIRECT(VLOOKUP($C410,Lighting_Type_Exist_lu,2,0)),MATCH(Lighting!$D410,INDIRECT(VLOOKUP($C410,Lighting_Type_Exist_lu,2,0)),0),1),0,2),"")</f>
        <v/>
      </c>
      <c r="G410" s="61" t="s">
        <v>84</v>
      </c>
      <c r="H410" s="74"/>
      <c r="I410" s="238" t="str">
        <f>IF(J410="","",VLOOKUP(J410,SKU!E:M,9,0))</f>
        <v/>
      </c>
      <c r="J410" s="64"/>
      <c r="K410" s="260" t="str">
        <f>IF(J410="","",VLOOKUP(J410,SKU!E:M,2,0))</f>
        <v/>
      </c>
      <c r="L410" s="239" t="str">
        <f>IF(J410="","",VLOOKUP(J410,SKU!E:M,6,0))</f>
        <v/>
      </c>
      <c r="M410" s="135" t="s">
        <v>84</v>
      </c>
      <c r="N410" s="28">
        <f t="shared" si="169"/>
        <v>0</v>
      </c>
      <c r="O410" s="20">
        <f t="shared" si="170"/>
        <v>0</v>
      </c>
      <c r="P410" s="71">
        <f t="shared" ca="1" si="175"/>
        <v>0</v>
      </c>
      <c r="Q410" s="71">
        <f>IFERROR((($H410*$L410*$N410)-($H410*$L410*$O410))/1000,0)*(1-EXACT(M410,Lookups!$A$62))*(1-EXACT(M410,Lookups!$A$63))</f>
        <v>0</v>
      </c>
      <c r="R410" s="71">
        <f t="shared" ca="1" si="176"/>
        <v>0</v>
      </c>
      <c r="S410" s="71">
        <f t="shared" ca="1" si="177"/>
        <v>0</v>
      </c>
      <c r="T410" s="71">
        <f t="shared" si="178"/>
        <v>0</v>
      </c>
      <c r="U410" s="356">
        <f t="shared" ca="1" si="179"/>
        <v>0</v>
      </c>
      <c r="V410" s="356">
        <f t="shared" ca="1" si="180"/>
        <v>0</v>
      </c>
      <c r="W410" s="356">
        <f t="shared" si="181"/>
        <v>0</v>
      </c>
      <c r="X410" s="356">
        <f t="shared" si="182"/>
        <v>0</v>
      </c>
      <c r="Y410" s="72">
        <f>IF(AV410&gt;0,"NEEDED",IFERROR(IF('Project Summary'!$C$11="NH",(VLOOKUP(AH410,Lighting_All,6,0)+AO410),(VLOOKUP(AH410,Lighting_All,4,0)+AO410)),0)*H410)</f>
        <v>0</v>
      </c>
      <c r="Z410" s="261" t="str">
        <f t="shared" ca="1" si="183"/>
        <v/>
      </c>
      <c r="AA410" s="73">
        <f t="shared" ca="1" si="168"/>
        <v>0</v>
      </c>
      <c r="AC410" s="28" t="str">
        <f ca="1">IFERROR(OFFSET(INDEX(INDIRECT(VLOOKUP($C410,Lighting_Type_Exist_lu,2,0)),MATCH(Lighting!$D410,INDIRECT(VLOOKUP($C410,Lighting_Type_Exist_lu,2,0)),0),1),0,1),"")</f>
        <v/>
      </c>
      <c r="AD410" s="7" t="str">
        <f ca="1">IFERROR(OFFSET(INDEX(INDIRECT(VLOOKUP($C410,Lighting_Type_Exist_lu,2,0)),MATCH(Lighting!$D410,INDIRECT(VLOOKUP($C410,Lighting_Type_Exist_lu,2,0)),0),1),0,3),"")</f>
        <v/>
      </c>
      <c r="AE410" s="40" t="str">
        <f ca="1">IFERROR(OFFSET(INDEX(INDIRECT(VLOOKUP($C410,Lighting_Type_Exist_lu,2,0)),MATCH(Lighting!$D410,INDIRECT(VLOOKUP($C410,Lighting_Type_Exist_lu,2,0)),0),1),0,4),"")</f>
        <v/>
      </c>
      <c r="AF410" s="262">
        <f t="shared" ca="1" si="184"/>
        <v>0</v>
      </c>
      <c r="AH410" s="263" t="str">
        <f>IF(J410="","",VLOOKUP(J410,SKU!E:M,3,0))</f>
        <v/>
      </c>
      <c r="AI410" s="263">
        <f>_xlfn.IFNA(IF('Project Summary'!$C$11="NH",VLOOKUP(AH410,Lighting_All,5,0),VLOOKUP(AH410,Lighting_All,3,0)),"")</f>
        <v>0</v>
      </c>
      <c r="AJ410" s="264" t="str">
        <f t="shared" si="171"/>
        <v>NA</v>
      </c>
      <c r="AK410" s="265">
        <f>IFERROR(VLOOKUP(J410,SKU!E:L,7,),0)</f>
        <v>0</v>
      </c>
      <c r="AL410" s="92" t="str">
        <f>IFERROR(IF(J410="","",(VLOOKUP(AH410,Lookups!A:G,7,0)*H410)),"")</f>
        <v/>
      </c>
      <c r="AM410" s="92">
        <f t="shared" ca="1" si="185"/>
        <v>0</v>
      </c>
      <c r="AN410" s="92">
        <f t="shared" ca="1" si="186"/>
        <v>0</v>
      </c>
      <c r="AO410" s="92">
        <f>(1-EXACT(G410,M410))*IFERROR(IF('Project Summary'!$C$11="NH",VLOOKUP(M410,Lighting_All,6,0),VLOOKUP(M410,Lighting_All,4,0)),0)*(Q410&gt;0)*(1-EXACT(M410,Lookups!$A$62))*(1-EXACT(M410,Lookups!$A$63))</f>
        <v>0</v>
      </c>
      <c r="AP410" s="92">
        <f t="shared" si="172"/>
        <v>0</v>
      </c>
      <c r="AQ410" s="92" t="str">
        <f t="shared" ca="1" si="187"/>
        <v/>
      </c>
      <c r="AR410" s="92" t="str">
        <f ca="1">_xlfn.IFNA(VLOOKUP(AQ410,Recycling!$S$10:$T$35,2,0),"")</f>
        <v/>
      </c>
      <c r="AS410" s="266">
        <f t="shared" si="188"/>
        <v>0</v>
      </c>
      <c r="AT410" s="92">
        <f t="shared" si="189"/>
        <v>0</v>
      </c>
      <c r="AU410" s="92">
        <f>EXACT(G410,"None")*OR(EXACT(M410,Lookups!$A$62),EXACT(M410,Lookups!$A$63))</f>
        <v>0</v>
      </c>
      <c r="AV410" s="267">
        <f t="shared" si="190"/>
        <v>0</v>
      </c>
      <c r="AW410" s="267">
        <f>IFERROR(VLOOKUP(AH410,Lookups!A:B,2,0),0)</f>
        <v>0</v>
      </c>
      <c r="AX410" s="267">
        <f t="shared" si="191"/>
        <v>0</v>
      </c>
      <c r="AY410" s="92">
        <f t="shared" ca="1" si="192"/>
        <v>0</v>
      </c>
      <c r="AZ410" s="92">
        <f t="shared" si="173"/>
        <v>0</v>
      </c>
      <c r="BA410" s="92">
        <f t="shared" si="193"/>
        <v>0.504</v>
      </c>
      <c r="BB410" s="92">
        <f t="shared" si="194"/>
        <v>0.38900000000000001</v>
      </c>
      <c r="BC410" s="92">
        <v>0.13800000000000001</v>
      </c>
      <c r="BD410" s="92">
        <v>0.13400000000000001</v>
      </c>
      <c r="BE410" s="92">
        <f t="shared" si="174"/>
        <v>0</v>
      </c>
      <c r="BF410" s="92">
        <f t="shared" si="195"/>
        <v>0</v>
      </c>
    </row>
    <row r="411" spans="1:58" x14ac:dyDescent="0.35">
      <c r="A411" s="26"/>
      <c r="B411" s="76"/>
      <c r="C411" s="59"/>
      <c r="D411" s="475"/>
      <c r="E411" s="476"/>
      <c r="F411" s="237" t="str">
        <f ca="1">IFERROR(OFFSET(INDEX(INDIRECT(VLOOKUP($C411,Lighting_Type_Exist_lu,2,0)),MATCH(Lighting!$D411,INDIRECT(VLOOKUP($C411,Lighting_Type_Exist_lu,2,0)),0),1),0,2),"")</f>
        <v/>
      </c>
      <c r="G411" s="61" t="s">
        <v>84</v>
      </c>
      <c r="H411" s="74"/>
      <c r="I411" s="238" t="str">
        <f>IF(J411="","",VLOOKUP(J411,SKU!E:M,9,0))</f>
        <v/>
      </c>
      <c r="J411" s="64"/>
      <c r="K411" s="260" t="str">
        <f>IF(J411="","",VLOOKUP(J411,SKU!E:M,2,0))</f>
        <v/>
      </c>
      <c r="L411" s="239" t="str">
        <f>IF(J411="","",VLOOKUP(J411,SKU!E:M,6,0))</f>
        <v/>
      </c>
      <c r="M411" s="135" t="s">
        <v>84</v>
      </c>
      <c r="N411" s="28">
        <f t="shared" si="169"/>
        <v>0</v>
      </c>
      <c r="O411" s="20">
        <f t="shared" si="170"/>
        <v>0</v>
      </c>
      <c r="P411" s="71">
        <f t="shared" ca="1" si="175"/>
        <v>0</v>
      </c>
      <c r="Q411" s="71">
        <f>IFERROR((($H411*$L411*$N411)-($H411*$L411*$O411))/1000,0)*(1-EXACT(M411,Lookups!$A$62))*(1-EXACT(M411,Lookups!$A$63))</f>
        <v>0</v>
      </c>
      <c r="R411" s="71">
        <f t="shared" ca="1" si="176"/>
        <v>0</v>
      </c>
      <c r="S411" s="71">
        <f t="shared" ca="1" si="177"/>
        <v>0</v>
      </c>
      <c r="T411" s="71">
        <f t="shared" si="178"/>
        <v>0</v>
      </c>
      <c r="U411" s="356">
        <f t="shared" ca="1" si="179"/>
        <v>0</v>
      </c>
      <c r="V411" s="356">
        <f t="shared" ca="1" si="180"/>
        <v>0</v>
      </c>
      <c r="W411" s="356">
        <f t="shared" si="181"/>
        <v>0</v>
      </c>
      <c r="X411" s="356">
        <f t="shared" si="182"/>
        <v>0</v>
      </c>
      <c r="Y411" s="72">
        <f>IF(AV411&gt;0,"NEEDED",IFERROR(IF('Project Summary'!$C$11="NH",(VLOOKUP(AH411,Lighting_All,6,0)+AO411),(VLOOKUP(AH411,Lighting_All,4,0)+AO411)),0)*H411)</f>
        <v>0</v>
      </c>
      <c r="Z411" s="261" t="str">
        <f t="shared" ca="1" si="183"/>
        <v/>
      </c>
      <c r="AA411" s="73">
        <f t="shared" ca="1" si="168"/>
        <v>0</v>
      </c>
      <c r="AC411" s="28" t="str">
        <f ca="1">IFERROR(OFFSET(INDEX(INDIRECT(VLOOKUP($C411,Lighting_Type_Exist_lu,2,0)),MATCH(Lighting!$D411,INDIRECT(VLOOKUP($C411,Lighting_Type_Exist_lu,2,0)),0),1),0,1),"")</f>
        <v/>
      </c>
      <c r="AD411" s="7" t="str">
        <f ca="1">IFERROR(OFFSET(INDEX(INDIRECT(VLOOKUP($C411,Lighting_Type_Exist_lu,2,0)),MATCH(Lighting!$D411,INDIRECT(VLOOKUP($C411,Lighting_Type_Exist_lu,2,0)),0),1),0,3),"")</f>
        <v/>
      </c>
      <c r="AE411" s="40" t="str">
        <f ca="1">IFERROR(OFFSET(INDEX(INDIRECT(VLOOKUP($C411,Lighting_Type_Exist_lu,2,0)),MATCH(Lighting!$D411,INDIRECT(VLOOKUP($C411,Lighting_Type_Exist_lu,2,0)),0),1),0,4),"")</f>
        <v/>
      </c>
      <c r="AF411" s="262">
        <f t="shared" ca="1" si="184"/>
        <v>0</v>
      </c>
      <c r="AH411" s="263" t="str">
        <f>IF(J411="","",VLOOKUP(J411,SKU!E:M,3,0))</f>
        <v/>
      </c>
      <c r="AI411" s="263">
        <f>_xlfn.IFNA(IF('Project Summary'!$C$11="NH",VLOOKUP(AH411,Lighting_All,5,0),VLOOKUP(AH411,Lighting_All,3,0)),"")</f>
        <v>0</v>
      </c>
      <c r="AJ411" s="264" t="str">
        <f t="shared" si="171"/>
        <v>NA</v>
      </c>
      <c r="AK411" s="265">
        <f>IFERROR(VLOOKUP(J411,SKU!E:L,7,),0)</f>
        <v>0</v>
      </c>
      <c r="AL411" s="92" t="str">
        <f>IFERROR(IF(J411="","",(VLOOKUP(AH411,Lookups!A:G,7,0)*H411)),"")</f>
        <v/>
      </c>
      <c r="AM411" s="92">
        <f t="shared" ca="1" si="185"/>
        <v>0</v>
      </c>
      <c r="AN411" s="92">
        <f t="shared" ca="1" si="186"/>
        <v>0</v>
      </c>
      <c r="AO411" s="92">
        <f>(1-EXACT(G411,M411))*IFERROR(IF('Project Summary'!$C$11="NH",VLOOKUP(M411,Lighting_All,6,0),VLOOKUP(M411,Lighting_All,4,0)),0)*(Q411&gt;0)*(1-EXACT(M411,Lookups!$A$62))*(1-EXACT(M411,Lookups!$A$63))</f>
        <v>0</v>
      </c>
      <c r="AP411" s="92">
        <f t="shared" si="172"/>
        <v>0</v>
      </c>
      <c r="AQ411" s="92" t="str">
        <f t="shared" ca="1" si="187"/>
        <v/>
      </c>
      <c r="AR411" s="92" t="str">
        <f ca="1">_xlfn.IFNA(VLOOKUP(AQ411,Recycling!$S$10:$T$35,2,0),"")</f>
        <v/>
      </c>
      <c r="AS411" s="266">
        <f t="shared" si="188"/>
        <v>0</v>
      </c>
      <c r="AT411" s="92">
        <f t="shared" si="189"/>
        <v>0</v>
      </c>
      <c r="AU411" s="92">
        <f>EXACT(G411,"None")*OR(EXACT(M411,Lookups!$A$62),EXACT(M411,Lookups!$A$63))</f>
        <v>0</v>
      </c>
      <c r="AV411" s="267">
        <f t="shared" si="190"/>
        <v>0</v>
      </c>
      <c r="AW411" s="267">
        <f>IFERROR(VLOOKUP(AH411,Lookups!A:B,2,0),0)</f>
        <v>0</v>
      </c>
      <c r="AX411" s="267">
        <f t="shared" si="191"/>
        <v>0</v>
      </c>
      <c r="AY411" s="92">
        <f t="shared" ca="1" si="192"/>
        <v>0</v>
      </c>
      <c r="AZ411" s="92">
        <f t="shared" si="173"/>
        <v>0</v>
      </c>
      <c r="BA411" s="92">
        <f t="shared" si="193"/>
        <v>0.504</v>
      </c>
      <c r="BB411" s="92">
        <f t="shared" si="194"/>
        <v>0.38900000000000001</v>
      </c>
      <c r="BC411" s="92">
        <v>0.13800000000000001</v>
      </c>
      <c r="BD411" s="92">
        <v>0.13400000000000001</v>
      </c>
      <c r="BE411" s="92">
        <f t="shared" si="174"/>
        <v>0</v>
      </c>
      <c r="BF411" s="92">
        <f t="shared" si="195"/>
        <v>0</v>
      </c>
    </row>
    <row r="412" spans="1:58" x14ac:dyDescent="0.35">
      <c r="A412" s="26"/>
      <c r="B412" s="76"/>
      <c r="C412" s="59"/>
      <c r="D412" s="475"/>
      <c r="E412" s="476"/>
      <c r="F412" s="237" t="str">
        <f ca="1">IFERROR(OFFSET(INDEX(INDIRECT(VLOOKUP($C412,Lighting_Type_Exist_lu,2,0)),MATCH(Lighting!$D412,INDIRECT(VLOOKUP($C412,Lighting_Type_Exist_lu,2,0)),0),1),0,2),"")</f>
        <v/>
      </c>
      <c r="G412" s="61" t="s">
        <v>84</v>
      </c>
      <c r="H412" s="74"/>
      <c r="I412" s="238" t="str">
        <f>IF(J412="","",VLOOKUP(J412,SKU!E:M,9,0))</f>
        <v/>
      </c>
      <c r="J412" s="64"/>
      <c r="K412" s="260" t="str">
        <f>IF(J412="","",VLOOKUP(J412,SKU!E:M,2,0))</f>
        <v/>
      </c>
      <c r="L412" s="239" t="str">
        <f>IF(J412="","",VLOOKUP(J412,SKU!E:M,6,0))</f>
        <v/>
      </c>
      <c r="M412" s="135" t="s">
        <v>84</v>
      </c>
      <c r="N412" s="28">
        <f t="shared" si="169"/>
        <v>0</v>
      </c>
      <c r="O412" s="20">
        <f t="shared" si="170"/>
        <v>0</v>
      </c>
      <c r="P412" s="71">
        <f t="shared" ca="1" si="175"/>
        <v>0</v>
      </c>
      <c r="Q412" s="71">
        <f>IFERROR((($H412*$L412*$N412)-($H412*$L412*$O412))/1000,0)*(1-EXACT(M412,Lookups!$A$62))*(1-EXACT(M412,Lookups!$A$63))</f>
        <v>0</v>
      </c>
      <c r="R412" s="71">
        <f t="shared" ca="1" si="176"/>
        <v>0</v>
      </c>
      <c r="S412" s="71">
        <f t="shared" ca="1" si="177"/>
        <v>0</v>
      </c>
      <c r="T412" s="71">
        <f t="shared" si="178"/>
        <v>0</v>
      </c>
      <c r="U412" s="356">
        <f t="shared" ca="1" si="179"/>
        <v>0</v>
      </c>
      <c r="V412" s="356">
        <f t="shared" ca="1" si="180"/>
        <v>0</v>
      </c>
      <c r="W412" s="356">
        <f t="shared" si="181"/>
        <v>0</v>
      </c>
      <c r="X412" s="356">
        <f t="shared" si="182"/>
        <v>0</v>
      </c>
      <c r="Y412" s="72">
        <f>IF(AV412&gt;0,"NEEDED",IFERROR(IF('Project Summary'!$C$11="NH",(VLOOKUP(AH412,Lighting_All,6,0)+AO412),(VLOOKUP(AH412,Lighting_All,4,0)+AO412)),0)*H412)</f>
        <v>0</v>
      </c>
      <c r="Z412" s="261" t="str">
        <f t="shared" ca="1" si="183"/>
        <v/>
      </c>
      <c r="AA412" s="73">
        <f t="shared" ca="1" si="168"/>
        <v>0</v>
      </c>
      <c r="AC412" s="28" t="str">
        <f ca="1">IFERROR(OFFSET(INDEX(INDIRECT(VLOOKUP($C412,Lighting_Type_Exist_lu,2,0)),MATCH(Lighting!$D412,INDIRECT(VLOOKUP($C412,Lighting_Type_Exist_lu,2,0)),0),1),0,1),"")</f>
        <v/>
      </c>
      <c r="AD412" s="7" t="str">
        <f ca="1">IFERROR(OFFSET(INDEX(INDIRECT(VLOOKUP($C412,Lighting_Type_Exist_lu,2,0)),MATCH(Lighting!$D412,INDIRECT(VLOOKUP($C412,Lighting_Type_Exist_lu,2,0)),0),1),0,3),"")</f>
        <v/>
      </c>
      <c r="AE412" s="40" t="str">
        <f ca="1">IFERROR(OFFSET(INDEX(INDIRECT(VLOOKUP($C412,Lighting_Type_Exist_lu,2,0)),MATCH(Lighting!$D412,INDIRECT(VLOOKUP($C412,Lighting_Type_Exist_lu,2,0)),0),1),0,4),"")</f>
        <v/>
      </c>
      <c r="AF412" s="262">
        <f t="shared" ca="1" si="184"/>
        <v>0</v>
      </c>
      <c r="AH412" s="263" t="str">
        <f>IF(J412="","",VLOOKUP(J412,SKU!E:M,3,0))</f>
        <v/>
      </c>
      <c r="AI412" s="263">
        <f>_xlfn.IFNA(IF('Project Summary'!$C$11="NH",VLOOKUP(AH412,Lighting_All,5,0),VLOOKUP(AH412,Lighting_All,3,0)),"")</f>
        <v>0</v>
      </c>
      <c r="AJ412" s="264" t="str">
        <f t="shared" si="171"/>
        <v>NA</v>
      </c>
      <c r="AK412" s="265">
        <f>IFERROR(VLOOKUP(J412,SKU!E:L,7,),0)</f>
        <v>0</v>
      </c>
      <c r="AL412" s="92" t="str">
        <f>IFERROR(IF(J412="","",(VLOOKUP(AH412,Lookups!A:G,7,0)*H412)),"")</f>
        <v/>
      </c>
      <c r="AM412" s="92">
        <f t="shared" ca="1" si="185"/>
        <v>0</v>
      </c>
      <c r="AN412" s="92">
        <f t="shared" ca="1" si="186"/>
        <v>0</v>
      </c>
      <c r="AO412" s="92">
        <f>(1-EXACT(G412,M412))*IFERROR(IF('Project Summary'!$C$11="NH",VLOOKUP(M412,Lighting_All,6,0),VLOOKUP(M412,Lighting_All,4,0)),0)*(Q412&gt;0)*(1-EXACT(M412,Lookups!$A$62))*(1-EXACT(M412,Lookups!$A$63))</f>
        <v>0</v>
      </c>
      <c r="AP412" s="92">
        <f t="shared" si="172"/>
        <v>0</v>
      </c>
      <c r="AQ412" s="92" t="str">
        <f t="shared" ca="1" si="187"/>
        <v/>
      </c>
      <c r="AR412" s="92" t="str">
        <f ca="1">_xlfn.IFNA(VLOOKUP(AQ412,Recycling!$S$10:$T$35,2,0),"")</f>
        <v/>
      </c>
      <c r="AS412" s="266">
        <f t="shared" si="188"/>
        <v>0</v>
      </c>
      <c r="AT412" s="92">
        <f t="shared" si="189"/>
        <v>0</v>
      </c>
      <c r="AU412" s="92">
        <f>EXACT(G412,"None")*OR(EXACT(M412,Lookups!$A$62),EXACT(M412,Lookups!$A$63))</f>
        <v>0</v>
      </c>
      <c r="AV412" s="267">
        <f t="shared" si="190"/>
        <v>0</v>
      </c>
      <c r="AW412" s="267">
        <f>IFERROR(VLOOKUP(AH412,Lookups!A:B,2,0),0)</f>
        <v>0</v>
      </c>
      <c r="AX412" s="267">
        <f t="shared" si="191"/>
        <v>0</v>
      </c>
      <c r="AY412" s="92">
        <f t="shared" ca="1" si="192"/>
        <v>0</v>
      </c>
      <c r="AZ412" s="92">
        <f t="shared" si="173"/>
        <v>0</v>
      </c>
      <c r="BA412" s="92">
        <f t="shared" si="193"/>
        <v>0.504</v>
      </c>
      <c r="BB412" s="92">
        <f t="shared" si="194"/>
        <v>0.38900000000000001</v>
      </c>
      <c r="BC412" s="92">
        <v>0.13800000000000001</v>
      </c>
      <c r="BD412" s="92">
        <v>0.13400000000000001</v>
      </c>
      <c r="BE412" s="92">
        <f t="shared" si="174"/>
        <v>0</v>
      </c>
      <c r="BF412" s="92">
        <f t="shared" si="195"/>
        <v>0</v>
      </c>
    </row>
    <row r="413" spans="1:58" x14ac:dyDescent="0.35">
      <c r="A413" s="26"/>
      <c r="B413" s="76"/>
      <c r="C413" s="59"/>
      <c r="D413" s="475"/>
      <c r="E413" s="476"/>
      <c r="F413" s="237" t="str">
        <f ca="1">IFERROR(OFFSET(INDEX(INDIRECT(VLOOKUP($C413,Lighting_Type_Exist_lu,2,0)),MATCH(Lighting!$D413,INDIRECT(VLOOKUP($C413,Lighting_Type_Exist_lu,2,0)),0),1),0,2),"")</f>
        <v/>
      </c>
      <c r="G413" s="61" t="s">
        <v>84</v>
      </c>
      <c r="H413" s="74"/>
      <c r="I413" s="238" t="str">
        <f>IF(J413="","",VLOOKUP(J413,SKU!E:M,9,0))</f>
        <v/>
      </c>
      <c r="J413" s="64"/>
      <c r="K413" s="260" t="str">
        <f>IF(J413="","",VLOOKUP(J413,SKU!E:M,2,0))</f>
        <v/>
      </c>
      <c r="L413" s="239" t="str">
        <f>IF(J413="","",VLOOKUP(J413,SKU!E:M,6,0))</f>
        <v/>
      </c>
      <c r="M413" s="135" t="s">
        <v>84</v>
      </c>
      <c r="N413" s="28">
        <f t="shared" si="169"/>
        <v>0</v>
      </c>
      <c r="O413" s="20">
        <f t="shared" si="170"/>
        <v>0</v>
      </c>
      <c r="P413" s="71">
        <f t="shared" ca="1" si="175"/>
        <v>0</v>
      </c>
      <c r="Q413" s="71">
        <f>IFERROR((($H413*$L413*$N413)-($H413*$L413*$O413))/1000,0)*(1-EXACT(M413,Lookups!$A$62))*(1-EXACT(M413,Lookups!$A$63))</f>
        <v>0</v>
      </c>
      <c r="R413" s="71">
        <f t="shared" ca="1" si="176"/>
        <v>0</v>
      </c>
      <c r="S413" s="71">
        <f t="shared" ca="1" si="177"/>
        <v>0</v>
      </c>
      <c r="T413" s="71">
        <f t="shared" si="178"/>
        <v>0</v>
      </c>
      <c r="U413" s="356">
        <f t="shared" ca="1" si="179"/>
        <v>0</v>
      </c>
      <c r="V413" s="356">
        <f t="shared" ca="1" si="180"/>
        <v>0</v>
      </c>
      <c r="W413" s="356">
        <f t="shared" si="181"/>
        <v>0</v>
      </c>
      <c r="X413" s="356">
        <f t="shared" si="182"/>
        <v>0</v>
      </c>
      <c r="Y413" s="72">
        <f>IF(AV413&gt;0,"NEEDED",IFERROR(IF('Project Summary'!$C$11="NH",(VLOOKUP(AH413,Lighting_All,6,0)+AO413),(VLOOKUP(AH413,Lighting_All,4,0)+AO413)),0)*H413)</f>
        <v>0</v>
      </c>
      <c r="Z413" s="261" t="str">
        <f t="shared" ca="1" si="183"/>
        <v/>
      </c>
      <c r="AA413" s="73">
        <f t="shared" ca="1" si="168"/>
        <v>0</v>
      </c>
      <c r="AC413" s="28" t="str">
        <f ca="1">IFERROR(OFFSET(INDEX(INDIRECT(VLOOKUP($C413,Lighting_Type_Exist_lu,2,0)),MATCH(Lighting!$D413,INDIRECT(VLOOKUP($C413,Lighting_Type_Exist_lu,2,0)),0),1),0,1),"")</f>
        <v/>
      </c>
      <c r="AD413" s="7" t="str">
        <f ca="1">IFERROR(OFFSET(INDEX(INDIRECT(VLOOKUP($C413,Lighting_Type_Exist_lu,2,0)),MATCH(Lighting!$D413,INDIRECT(VLOOKUP($C413,Lighting_Type_Exist_lu,2,0)),0),1),0,3),"")</f>
        <v/>
      </c>
      <c r="AE413" s="40" t="str">
        <f ca="1">IFERROR(OFFSET(INDEX(INDIRECT(VLOOKUP($C413,Lighting_Type_Exist_lu,2,0)),MATCH(Lighting!$D413,INDIRECT(VLOOKUP($C413,Lighting_Type_Exist_lu,2,0)),0),1),0,4),"")</f>
        <v/>
      </c>
      <c r="AF413" s="262">
        <f t="shared" ca="1" si="184"/>
        <v>0</v>
      </c>
      <c r="AH413" s="263" t="str">
        <f>IF(J413="","",VLOOKUP(J413,SKU!E:M,3,0))</f>
        <v/>
      </c>
      <c r="AI413" s="263">
        <f>_xlfn.IFNA(IF('Project Summary'!$C$11="NH",VLOOKUP(AH413,Lighting_All,5,0),VLOOKUP(AH413,Lighting_All,3,0)),"")</f>
        <v>0</v>
      </c>
      <c r="AJ413" s="264" t="str">
        <f t="shared" si="171"/>
        <v>NA</v>
      </c>
      <c r="AK413" s="265">
        <f>IFERROR(VLOOKUP(J413,SKU!E:L,7,),0)</f>
        <v>0</v>
      </c>
      <c r="AL413" s="92" t="str">
        <f>IFERROR(IF(J413="","",(VLOOKUP(AH413,Lookups!A:G,7,0)*H413)),"")</f>
        <v/>
      </c>
      <c r="AM413" s="92">
        <f t="shared" ca="1" si="185"/>
        <v>0</v>
      </c>
      <c r="AN413" s="92">
        <f t="shared" ca="1" si="186"/>
        <v>0</v>
      </c>
      <c r="AO413" s="92">
        <f>(1-EXACT(G413,M413))*IFERROR(IF('Project Summary'!$C$11="NH",VLOOKUP(M413,Lighting_All,6,0),VLOOKUP(M413,Lighting_All,4,0)),0)*(Q413&gt;0)*(1-EXACT(M413,Lookups!$A$62))*(1-EXACT(M413,Lookups!$A$63))</f>
        <v>0</v>
      </c>
      <c r="AP413" s="92">
        <f t="shared" si="172"/>
        <v>0</v>
      </c>
      <c r="AQ413" s="92" t="str">
        <f t="shared" ca="1" si="187"/>
        <v/>
      </c>
      <c r="AR413" s="92" t="str">
        <f ca="1">_xlfn.IFNA(VLOOKUP(AQ413,Recycling!$S$10:$T$35,2,0),"")</f>
        <v/>
      </c>
      <c r="AS413" s="266">
        <f t="shared" si="188"/>
        <v>0</v>
      </c>
      <c r="AT413" s="92">
        <f t="shared" si="189"/>
        <v>0</v>
      </c>
      <c r="AU413" s="92">
        <f>EXACT(G413,"None")*OR(EXACT(M413,Lookups!$A$62),EXACT(M413,Lookups!$A$63))</f>
        <v>0</v>
      </c>
      <c r="AV413" s="267">
        <f t="shared" si="190"/>
        <v>0</v>
      </c>
      <c r="AW413" s="267">
        <f>IFERROR(VLOOKUP(AH413,Lookups!A:B,2,0),0)</f>
        <v>0</v>
      </c>
      <c r="AX413" s="267">
        <f t="shared" si="191"/>
        <v>0</v>
      </c>
      <c r="AY413" s="92">
        <f t="shared" ca="1" si="192"/>
        <v>0</v>
      </c>
      <c r="AZ413" s="92">
        <f t="shared" si="173"/>
        <v>0</v>
      </c>
      <c r="BA413" s="92">
        <f t="shared" si="193"/>
        <v>0.504</v>
      </c>
      <c r="BB413" s="92">
        <f t="shared" si="194"/>
        <v>0.38900000000000001</v>
      </c>
      <c r="BC413" s="92">
        <v>0.13800000000000001</v>
      </c>
      <c r="BD413" s="92">
        <v>0.13400000000000001</v>
      </c>
      <c r="BE413" s="92">
        <f t="shared" si="174"/>
        <v>0</v>
      </c>
      <c r="BF413" s="92">
        <f t="shared" si="195"/>
        <v>0</v>
      </c>
    </row>
    <row r="414" spans="1:58" x14ac:dyDescent="0.35">
      <c r="A414" s="26"/>
      <c r="B414" s="76"/>
      <c r="C414" s="59"/>
      <c r="D414" s="475"/>
      <c r="E414" s="476"/>
      <c r="F414" s="237" t="str">
        <f ca="1">IFERROR(OFFSET(INDEX(INDIRECT(VLOOKUP($C414,Lighting_Type_Exist_lu,2,0)),MATCH(Lighting!$D414,INDIRECT(VLOOKUP($C414,Lighting_Type_Exist_lu,2,0)),0),1),0,2),"")</f>
        <v/>
      </c>
      <c r="G414" s="61" t="s">
        <v>84</v>
      </c>
      <c r="H414" s="74"/>
      <c r="I414" s="238" t="str">
        <f>IF(J414="","",VLOOKUP(J414,SKU!E:M,9,0))</f>
        <v/>
      </c>
      <c r="J414" s="64"/>
      <c r="K414" s="260" t="str">
        <f>IF(J414="","",VLOOKUP(J414,SKU!E:M,2,0))</f>
        <v/>
      </c>
      <c r="L414" s="239" t="str">
        <f>IF(J414="","",VLOOKUP(J414,SKU!E:M,6,0))</f>
        <v/>
      </c>
      <c r="M414" s="135" t="s">
        <v>84</v>
      </c>
      <c r="N414" s="28">
        <f t="shared" si="169"/>
        <v>0</v>
      </c>
      <c r="O414" s="20">
        <f t="shared" si="170"/>
        <v>0</v>
      </c>
      <c r="P414" s="71">
        <f t="shared" ca="1" si="175"/>
        <v>0</v>
      </c>
      <c r="Q414" s="71">
        <f>IFERROR((($H414*$L414*$N414)-($H414*$L414*$O414))/1000,0)*(1-EXACT(M414,Lookups!$A$62))*(1-EXACT(M414,Lookups!$A$63))</f>
        <v>0</v>
      </c>
      <c r="R414" s="71">
        <f t="shared" ca="1" si="176"/>
        <v>0</v>
      </c>
      <c r="S414" s="71">
        <f t="shared" ca="1" si="177"/>
        <v>0</v>
      </c>
      <c r="T414" s="71">
        <f t="shared" si="178"/>
        <v>0</v>
      </c>
      <c r="U414" s="356">
        <f t="shared" ca="1" si="179"/>
        <v>0</v>
      </c>
      <c r="V414" s="356">
        <f t="shared" ca="1" si="180"/>
        <v>0</v>
      </c>
      <c r="W414" s="356">
        <f t="shared" si="181"/>
        <v>0</v>
      </c>
      <c r="X414" s="356">
        <f t="shared" si="182"/>
        <v>0</v>
      </c>
      <c r="Y414" s="72">
        <f>IF(AV414&gt;0,"NEEDED",IFERROR(IF('Project Summary'!$C$11="NH",(VLOOKUP(AH414,Lighting_All,6,0)+AO414),(VLOOKUP(AH414,Lighting_All,4,0)+AO414)),0)*H414)</f>
        <v>0</v>
      </c>
      <c r="Z414" s="261" t="str">
        <f t="shared" ca="1" si="183"/>
        <v/>
      </c>
      <c r="AA414" s="73">
        <f t="shared" ca="1" si="168"/>
        <v>0</v>
      </c>
      <c r="AC414" s="28" t="str">
        <f ca="1">IFERROR(OFFSET(INDEX(INDIRECT(VLOOKUP($C414,Lighting_Type_Exist_lu,2,0)),MATCH(Lighting!$D414,INDIRECT(VLOOKUP($C414,Lighting_Type_Exist_lu,2,0)),0),1),0,1),"")</f>
        <v/>
      </c>
      <c r="AD414" s="7" t="str">
        <f ca="1">IFERROR(OFFSET(INDEX(INDIRECT(VLOOKUP($C414,Lighting_Type_Exist_lu,2,0)),MATCH(Lighting!$D414,INDIRECT(VLOOKUP($C414,Lighting_Type_Exist_lu,2,0)),0),1),0,3),"")</f>
        <v/>
      </c>
      <c r="AE414" s="40" t="str">
        <f ca="1">IFERROR(OFFSET(INDEX(INDIRECT(VLOOKUP($C414,Lighting_Type_Exist_lu,2,0)),MATCH(Lighting!$D414,INDIRECT(VLOOKUP($C414,Lighting_Type_Exist_lu,2,0)),0),1),0,4),"")</f>
        <v/>
      </c>
      <c r="AF414" s="262">
        <f t="shared" ca="1" si="184"/>
        <v>0</v>
      </c>
      <c r="AH414" s="263" t="str">
        <f>IF(J414="","",VLOOKUP(J414,SKU!E:M,3,0))</f>
        <v/>
      </c>
      <c r="AI414" s="263">
        <f>_xlfn.IFNA(IF('Project Summary'!$C$11="NH",VLOOKUP(AH414,Lighting_All,5,0),VLOOKUP(AH414,Lighting_All,3,0)),"")</f>
        <v>0</v>
      </c>
      <c r="AJ414" s="264" t="str">
        <f t="shared" si="171"/>
        <v>NA</v>
      </c>
      <c r="AK414" s="265">
        <f>IFERROR(VLOOKUP(J414,SKU!E:L,7,),0)</f>
        <v>0</v>
      </c>
      <c r="AL414" s="92" t="str">
        <f>IFERROR(IF(J414="","",(VLOOKUP(AH414,Lookups!A:G,7,0)*H414)),"")</f>
        <v/>
      </c>
      <c r="AM414" s="92">
        <f t="shared" ca="1" si="185"/>
        <v>0</v>
      </c>
      <c r="AN414" s="92">
        <f t="shared" ca="1" si="186"/>
        <v>0</v>
      </c>
      <c r="AO414" s="92">
        <f>(1-EXACT(G414,M414))*IFERROR(IF('Project Summary'!$C$11="NH",VLOOKUP(M414,Lighting_All,6,0),VLOOKUP(M414,Lighting_All,4,0)),0)*(Q414&gt;0)*(1-EXACT(M414,Lookups!$A$62))*(1-EXACT(M414,Lookups!$A$63))</f>
        <v>0</v>
      </c>
      <c r="AP414" s="92">
        <f t="shared" si="172"/>
        <v>0</v>
      </c>
      <c r="AQ414" s="92" t="str">
        <f t="shared" ca="1" si="187"/>
        <v/>
      </c>
      <c r="AR414" s="92" t="str">
        <f ca="1">_xlfn.IFNA(VLOOKUP(AQ414,Recycling!$S$10:$T$35,2,0),"")</f>
        <v/>
      </c>
      <c r="AS414" s="266">
        <f t="shared" si="188"/>
        <v>0</v>
      </c>
      <c r="AT414" s="92">
        <f t="shared" si="189"/>
        <v>0</v>
      </c>
      <c r="AU414" s="92">
        <f>EXACT(G414,"None")*OR(EXACT(M414,Lookups!$A$62),EXACT(M414,Lookups!$A$63))</f>
        <v>0</v>
      </c>
      <c r="AV414" s="267">
        <f t="shared" si="190"/>
        <v>0</v>
      </c>
      <c r="AW414" s="267">
        <f>IFERROR(VLOOKUP(AH414,Lookups!A:B,2,0),0)</f>
        <v>0</v>
      </c>
      <c r="AX414" s="267">
        <f t="shared" si="191"/>
        <v>0</v>
      </c>
      <c r="AY414" s="92">
        <f t="shared" ca="1" si="192"/>
        <v>0</v>
      </c>
      <c r="AZ414" s="92">
        <f t="shared" si="173"/>
        <v>0</v>
      </c>
      <c r="BA414" s="92">
        <f t="shared" si="193"/>
        <v>0.504</v>
      </c>
      <c r="BB414" s="92">
        <f t="shared" si="194"/>
        <v>0.38900000000000001</v>
      </c>
      <c r="BC414" s="92">
        <v>0.13800000000000001</v>
      </c>
      <c r="BD414" s="92">
        <v>0.13400000000000001</v>
      </c>
      <c r="BE414" s="92">
        <f t="shared" si="174"/>
        <v>0</v>
      </c>
      <c r="BF414" s="92">
        <f t="shared" si="195"/>
        <v>0</v>
      </c>
    </row>
    <row r="415" spans="1:58" x14ac:dyDescent="0.35">
      <c r="A415" s="26"/>
      <c r="B415" s="76"/>
      <c r="C415" s="59"/>
      <c r="D415" s="475"/>
      <c r="E415" s="476"/>
      <c r="F415" s="237" t="str">
        <f ca="1">IFERROR(OFFSET(INDEX(INDIRECT(VLOOKUP($C415,Lighting_Type_Exist_lu,2,0)),MATCH(Lighting!$D415,INDIRECT(VLOOKUP($C415,Lighting_Type_Exist_lu,2,0)),0),1),0,2),"")</f>
        <v/>
      </c>
      <c r="G415" s="61" t="s">
        <v>84</v>
      </c>
      <c r="H415" s="74"/>
      <c r="I415" s="238" t="str">
        <f>IF(J415="","",VLOOKUP(J415,SKU!E:M,9,0))</f>
        <v/>
      </c>
      <c r="J415" s="64"/>
      <c r="K415" s="260" t="str">
        <f>IF(J415="","",VLOOKUP(J415,SKU!E:M,2,0))</f>
        <v/>
      </c>
      <c r="L415" s="239" t="str">
        <f>IF(J415="","",VLOOKUP(J415,SKU!E:M,6,0))</f>
        <v/>
      </c>
      <c r="M415" s="135" t="s">
        <v>84</v>
      </c>
      <c r="N415" s="28">
        <f t="shared" si="169"/>
        <v>0</v>
      </c>
      <c r="O415" s="20">
        <f t="shared" si="170"/>
        <v>0</v>
      </c>
      <c r="P415" s="71">
        <f t="shared" ca="1" si="175"/>
        <v>0</v>
      </c>
      <c r="Q415" s="71">
        <f>IFERROR((($H415*$L415*$N415)-($H415*$L415*$O415))/1000,0)*(1-EXACT(M415,Lookups!$A$62))*(1-EXACT(M415,Lookups!$A$63))</f>
        <v>0</v>
      </c>
      <c r="R415" s="71">
        <f t="shared" ca="1" si="176"/>
        <v>0</v>
      </c>
      <c r="S415" s="71">
        <f t="shared" ca="1" si="177"/>
        <v>0</v>
      </c>
      <c r="T415" s="71">
        <f t="shared" si="178"/>
        <v>0</v>
      </c>
      <c r="U415" s="356">
        <f t="shared" ca="1" si="179"/>
        <v>0</v>
      </c>
      <c r="V415" s="356">
        <f t="shared" ca="1" si="180"/>
        <v>0</v>
      </c>
      <c r="W415" s="356">
        <f t="shared" si="181"/>
        <v>0</v>
      </c>
      <c r="X415" s="356">
        <f t="shared" si="182"/>
        <v>0</v>
      </c>
      <c r="Y415" s="72">
        <f>IF(AV415&gt;0,"NEEDED",IFERROR(IF('Project Summary'!$C$11="NH",(VLOOKUP(AH415,Lighting_All,6,0)+AO415),(VLOOKUP(AH415,Lighting_All,4,0)+AO415)),0)*H415)</f>
        <v>0</v>
      </c>
      <c r="Z415" s="261" t="str">
        <f t="shared" ca="1" si="183"/>
        <v/>
      </c>
      <c r="AA415" s="73">
        <f t="shared" ca="1" si="168"/>
        <v>0</v>
      </c>
      <c r="AC415" s="28" t="str">
        <f ca="1">IFERROR(OFFSET(INDEX(INDIRECT(VLOOKUP($C415,Lighting_Type_Exist_lu,2,0)),MATCH(Lighting!$D415,INDIRECT(VLOOKUP($C415,Lighting_Type_Exist_lu,2,0)),0),1),0,1),"")</f>
        <v/>
      </c>
      <c r="AD415" s="7" t="str">
        <f ca="1">IFERROR(OFFSET(INDEX(INDIRECT(VLOOKUP($C415,Lighting_Type_Exist_lu,2,0)),MATCH(Lighting!$D415,INDIRECT(VLOOKUP($C415,Lighting_Type_Exist_lu,2,0)),0),1),0,3),"")</f>
        <v/>
      </c>
      <c r="AE415" s="40" t="str">
        <f ca="1">IFERROR(OFFSET(INDEX(INDIRECT(VLOOKUP($C415,Lighting_Type_Exist_lu,2,0)),MATCH(Lighting!$D415,INDIRECT(VLOOKUP($C415,Lighting_Type_Exist_lu,2,0)),0),1),0,4),"")</f>
        <v/>
      </c>
      <c r="AF415" s="262">
        <f t="shared" ca="1" si="184"/>
        <v>0</v>
      </c>
      <c r="AH415" s="263" t="str">
        <f>IF(J415="","",VLOOKUP(J415,SKU!E:M,3,0))</f>
        <v/>
      </c>
      <c r="AI415" s="263">
        <f>_xlfn.IFNA(IF('Project Summary'!$C$11="NH",VLOOKUP(AH415,Lighting_All,5,0),VLOOKUP(AH415,Lighting_All,3,0)),"")</f>
        <v>0</v>
      </c>
      <c r="AJ415" s="264" t="str">
        <f t="shared" si="171"/>
        <v>NA</v>
      </c>
      <c r="AK415" s="265">
        <f>IFERROR(VLOOKUP(J415,SKU!E:L,7,),0)</f>
        <v>0</v>
      </c>
      <c r="AL415" s="92" t="str">
        <f>IFERROR(IF(J415="","",(VLOOKUP(AH415,Lookups!A:G,7,0)*H415)),"")</f>
        <v/>
      </c>
      <c r="AM415" s="92">
        <f t="shared" ca="1" si="185"/>
        <v>0</v>
      </c>
      <c r="AN415" s="92">
        <f t="shared" ca="1" si="186"/>
        <v>0</v>
      </c>
      <c r="AO415" s="92">
        <f>(1-EXACT(G415,M415))*IFERROR(IF('Project Summary'!$C$11="NH",VLOOKUP(M415,Lighting_All,6,0),VLOOKUP(M415,Lighting_All,4,0)),0)*(Q415&gt;0)*(1-EXACT(M415,Lookups!$A$62))*(1-EXACT(M415,Lookups!$A$63))</f>
        <v>0</v>
      </c>
      <c r="AP415" s="92">
        <f t="shared" si="172"/>
        <v>0</v>
      </c>
      <c r="AQ415" s="92" t="str">
        <f t="shared" ca="1" si="187"/>
        <v/>
      </c>
      <c r="AR415" s="92" t="str">
        <f ca="1">_xlfn.IFNA(VLOOKUP(AQ415,Recycling!$S$10:$T$35,2,0),"")</f>
        <v/>
      </c>
      <c r="AS415" s="266">
        <f t="shared" si="188"/>
        <v>0</v>
      </c>
      <c r="AT415" s="92">
        <f t="shared" si="189"/>
        <v>0</v>
      </c>
      <c r="AU415" s="92">
        <f>EXACT(G415,"None")*OR(EXACT(M415,Lookups!$A$62),EXACT(M415,Lookups!$A$63))</f>
        <v>0</v>
      </c>
      <c r="AV415" s="267">
        <f t="shared" si="190"/>
        <v>0</v>
      </c>
      <c r="AW415" s="267">
        <f>IFERROR(VLOOKUP(AH415,Lookups!A:B,2,0),0)</f>
        <v>0</v>
      </c>
      <c r="AX415" s="267">
        <f t="shared" si="191"/>
        <v>0</v>
      </c>
      <c r="AY415" s="92">
        <f t="shared" ca="1" si="192"/>
        <v>0</v>
      </c>
      <c r="AZ415" s="92">
        <f t="shared" si="173"/>
        <v>0</v>
      </c>
      <c r="BA415" s="92">
        <f t="shared" si="193"/>
        <v>0.504</v>
      </c>
      <c r="BB415" s="92">
        <f t="shared" si="194"/>
        <v>0.38900000000000001</v>
      </c>
      <c r="BC415" s="92">
        <v>0.13800000000000001</v>
      </c>
      <c r="BD415" s="92">
        <v>0.13400000000000001</v>
      </c>
      <c r="BE415" s="92">
        <f t="shared" si="174"/>
        <v>0</v>
      </c>
      <c r="BF415" s="92">
        <f t="shared" si="195"/>
        <v>0</v>
      </c>
    </row>
    <row r="416" spans="1:58" x14ac:dyDescent="0.35">
      <c r="A416" s="26"/>
      <c r="B416" s="76"/>
      <c r="C416" s="59"/>
      <c r="D416" s="475"/>
      <c r="E416" s="476"/>
      <c r="F416" s="237" t="str">
        <f ca="1">IFERROR(OFFSET(INDEX(INDIRECT(VLOOKUP($C416,Lighting_Type_Exist_lu,2,0)),MATCH(Lighting!$D416,INDIRECT(VLOOKUP($C416,Lighting_Type_Exist_lu,2,0)),0),1),0,2),"")</f>
        <v/>
      </c>
      <c r="G416" s="61" t="s">
        <v>84</v>
      </c>
      <c r="H416" s="74"/>
      <c r="I416" s="238" t="str">
        <f>IF(J416="","",VLOOKUP(J416,SKU!E:M,9,0))</f>
        <v/>
      </c>
      <c r="J416" s="64"/>
      <c r="K416" s="260" t="str">
        <f>IF(J416="","",VLOOKUP(J416,SKU!E:M,2,0))</f>
        <v/>
      </c>
      <c r="L416" s="239" t="str">
        <f>IF(J416="","",VLOOKUP(J416,SKU!E:M,6,0))</f>
        <v/>
      </c>
      <c r="M416" s="135" t="s">
        <v>84</v>
      </c>
      <c r="N416" s="28">
        <f t="shared" si="169"/>
        <v>0</v>
      </c>
      <c r="O416" s="20">
        <f t="shared" si="170"/>
        <v>0</v>
      </c>
      <c r="P416" s="71">
        <f t="shared" ca="1" si="175"/>
        <v>0</v>
      </c>
      <c r="Q416" s="71">
        <f>IFERROR((($H416*$L416*$N416)-($H416*$L416*$O416))/1000,0)*(1-EXACT(M416,Lookups!$A$62))*(1-EXACT(M416,Lookups!$A$63))</f>
        <v>0</v>
      </c>
      <c r="R416" s="71">
        <f t="shared" ca="1" si="176"/>
        <v>0</v>
      </c>
      <c r="S416" s="71">
        <f t="shared" ca="1" si="177"/>
        <v>0</v>
      </c>
      <c r="T416" s="71">
        <f t="shared" si="178"/>
        <v>0</v>
      </c>
      <c r="U416" s="356">
        <f t="shared" ca="1" si="179"/>
        <v>0</v>
      </c>
      <c r="V416" s="356">
        <f t="shared" ca="1" si="180"/>
        <v>0</v>
      </c>
      <c r="W416" s="356">
        <f t="shared" si="181"/>
        <v>0</v>
      </c>
      <c r="X416" s="356">
        <f t="shared" si="182"/>
        <v>0</v>
      </c>
      <c r="Y416" s="72">
        <f>IF(AV416&gt;0,"NEEDED",IFERROR(IF('Project Summary'!$C$11="NH",(VLOOKUP(AH416,Lighting_All,6,0)+AO416),(VLOOKUP(AH416,Lighting_All,4,0)+AO416)),0)*H416)</f>
        <v>0</v>
      </c>
      <c r="Z416" s="261" t="str">
        <f t="shared" ca="1" si="183"/>
        <v/>
      </c>
      <c r="AA416" s="73">
        <f t="shared" ca="1" si="168"/>
        <v>0</v>
      </c>
      <c r="AC416" s="28" t="str">
        <f ca="1">IFERROR(OFFSET(INDEX(INDIRECT(VLOOKUP($C416,Lighting_Type_Exist_lu,2,0)),MATCH(Lighting!$D416,INDIRECT(VLOOKUP($C416,Lighting_Type_Exist_lu,2,0)),0),1),0,1),"")</f>
        <v/>
      </c>
      <c r="AD416" s="7" t="str">
        <f ca="1">IFERROR(OFFSET(INDEX(INDIRECT(VLOOKUP($C416,Lighting_Type_Exist_lu,2,0)),MATCH(Lighting!$D416,INDIRECT(VLOOKUP($C416,Lighting_Type_Exist_lu,2,0)),0),1),0,3),"")</f>
        <v/>
      </c>
      <c r="AE416" s="40" t="str">
        <f ca="1">IFERROR(OFFSET(INDEX(INDIRECT(VLOOKUP($C416,Lighting_Type_Exist_lu,2,0)),MATCH(Lighting!$D416,INDIRECT(VLOOKUP($C416,Lighting_Type_Exist_lu,2,0)),0),1),0,4),"")</f>
        <v/>
      </c>
      <c r="AF416" s="262">
        <f t="shared" ca="1" si="184"/>
        <v>0</v>
      </c>
      <c r="AH416" s="263" t="str">
        <f>IF(J416="","",VLOOKUP(J416,SKU!E:M,3,0))</f>
        <v/>
      </c>
      <c r="AI416" s="263">
        <f>_xlfn.IFNA(IF('Project Summary'!$C$11="NH",VLOOKUP(AH416,Lighting_All,5,0),VLOOKUP(AH416,Lighting_All,3,0)),"")</f>
        <v>0</v>
      </c>
      <c r="AJ416" s="264" t="str">
        <f t="shared" si="171"/>
        <v>NA</v>
      </c>
      <c r="AK416" s="265">
        <f>IFERROR(VLOOKUP(J416,SKU!E:L,7,),0)</f>
        <v>0</v>
      </c>
      <c r="AL416" s="92" t="str">
        <f>IFERROR(IF(J416="","",(VLOOKUP(AH416,Lookups!A:G,7,0)*H416)),"")</f>
        <v/>
      </c>
      <c r="AM416" s="92">
        <f t="shared" ca="1" si="185"/>
        <v>0</v>
      </c>
      <c r="AN416" s="92">
        <f t="shared" ca="1" si="186"/>
        <v>0</v>
      </c>
      <c r="AO416" s="92">
        <f>(1-EXACT(G416,M416))*IFERROR(IF('Project Summary'!$C$11="NH",VLOOKUP(M416,Lighting_All,6,0),VLOOKUP(M416,Lighting_All,4,0)),0)*(Q416&gt;0)*(1-EXACT(M416,Lookups!$A$62))*(1-EXACT(M416,Lookups!$A$63))</f>
        <v>0</v>
      </c>
      <c r="AP416" s="92">
        <f t="shared" si="172"/>
        <v>0</v>
      </c>
      <c r="AQ416" s="92" t="str">
        <f t="shared" ca="1" si="187"/>
        <v/>
      </c>
      <c r="AR416" s="92" t="str">
        <f ca="1">_xlfn.IFNA(VLOOKUP(AQ416,Recycling!$S$10:$T$35,2,0),"")</f>
        <v/>
      </c>
      <c r="AS416" s="266">
        <f t="shared" si="188"/>
        <v>0</v>
      </c>
      <c r="AT416" s="92">
        <f t="shared" si="189"/>
        <v>0</v>
      </c>
      <c r="AU416" s="92">
        <f>EXACT(G416,"None")*OR(EXACT(M416,Lookups!$A$62),EXACT(M416,Lookups!$A$63))</f>
        <v>0</v>
      </c>
      <c r="AV416" s="267">
        <f t="shared" si="190"/>
        <v>0</v>
      </c>
      <c r="AW416" s="267">
        <f>IFERROR(VLOOKUP(AH416,Lookups!A:B,2,0),0)</f>
        <v>0</v>
      </c>
      <c r="AX416" s="267">
        <f t="shared" si="191"/>
        <v>0</v>
      </c>
      <c r="AY416" s="92">
        <f t="shared" ca="1" si="192"/>
        <v>0</v>
      </c>
      <c r="AZ416" s="92">
        <f t="shared" si="173"/>
        <v>0</v>
      </c>
      <c r="BA416" s="92">
        <f t="shared" si="193"/>
        <v>0.504</v>
      </c>
      <c r="BB416" s="92">
        <f t="shared" si="194"/>
        <v>0.38900000000000001</v>
      </c>
      <c r="BC416" s="92">
        <v>0.13800000000000001</v>
      </c>
      <c r="BD416" s="92">
        <v>0.13400000000000001</v>
      </c>
      <c r="BE416" s="92">
        <f t="shared" si="174"/>
        <v>0</v>
      </c>
      <c r="BF416" s="92">
        <f t="shared" si="195"/>
        <v>0</v>
      </c>
    </row>
    <row r="417" spans="1:58" x14ac:dyDescent="0.35">
      <c r="A417" s="26"/>
      <c r="B417" s="76"/>
      <c r="C417" s="59"/>
      <c r="D417" s="475"/>
      <c r="E417" s="476"/>
      <c r="F417" s="237" t="str">
        <f ca="1">IFERROR(OFFSET(INDEX(INDIRECT(VLOOKUP($C417,Lighting_Type_Exist_lu,2,0)),MATCH(Lighting!$D417,INDIRECT(VLOOKUP($C417,Lighting_Type_Exist_lu,2,0)),0),1),0,2),"")</f>
        <v/>
      </c>
      <c r="G417" s="61" t="s">
        <v>84</v>
      </c>
      <c r="H417" s="74"/>
      <c r="I417" s="238" t="str">
        <f>IF(J417="","",VLOOKUP(J417,SKU!E:M,9,0))</f>
        <v/>
      </c>
      <c r="J417" s="64"/>
      <c r="K417" s="260" t="str">
        <f>IF(J417="","",VLOOKUP(J417,SKU!E:M,2,0))</f>
        <v/>
      </c>
      <c r="L417" s="239" t="str">
        <f>IF(J417="","",VLOOKUP(J417,SKU!E:M,6,0))</f>
        <v/>
      </c>
      <c r="M417" s="135" t="s">
        <v>84</v>
      </c>
      <c r="N417" s="28">
        <f t="shared" si="169"/>
        <v>0</v>
      </c>
      <c r="O417" s="20">
        <f t="shared" si="170"/>
        <v>0</v>
      </c>
      <c r="P417" s="71">
        <f t="shared" ca="1" si="175"/>
        <v>0</v>
      </c>
      <c r="Q417" s="71">
        <f>IFERROR((($H417*$L417*$N417)-($H417*$L417*$O417))/1000,0)*(1-EXACT(M417,Lookups!$A$62))*(1-EXACT(M417,Lookups!$A$63))</f>
        <v>0</v>
      </c>
      <c r="R417" s="71">
        <f t="shared" ca="1" si="176"/>
        <v>0</v>
      </c>
      <c r="S417" s="71">
        <f t="shared" ca="1" si="177"/>
        <v>0</v>
      </c>
      <c r="T417" s="71">
        <f t="shared" si="178"/>
        <v>0</v>
      </c>
      <c r="U417" s="356">
        <f t="shared" ca="1" si="179"/>
        <v>0</v>
      </c>
      <c r="V417" s="356">
        <f t="shared" ca="1" si="180"/>
        <v>0</v>
      </c>
      <c r="W417" s="356">
        <f t="shared" si="181"/>
        <v>0</v>
      </c>
      <c r="X417" s="356">
        <f t="shared" si="182"/>
        <v>0</v>
      </c>
      <c r="Y417" s="72">
        <f>IF(AV417&gt;0,"NEEDED",IFERROR(IF('Project Summary'!$C$11="NH",(VLOOKUP(AH417,Lighting_All,6,0)+AO417),(VLOOKUP(AH417,Lighting_All,4,0)+AO417)),0)*H417)</f>
        <v>0</v>
      </c>
      <c r="Z417" s="261" t="str">
        <f t="shared" ca="1" si="183"/>
        <v/>
      </c>
      <c r="AA417" s="73">
        <f t="shared" ca="1" si="168"/>
        <v>0</v>
      </c>
      <c r="AC417" s="28" t="str">
        <f ca="1">IFERROR(OFFSET(INDEX(INDIRECT(VLOOKUP($C417,Lighting_Type_Exist_lu,2,0)),MATCH(Lighting!$D417,INDIRECT(VLOOKUP($C417,Lighting_Type_Exist_lu,2,0)),0),1),0,1),"")</f>
        <v/>
      </c>
      <c r="AD417" s="7" t="str">
        <f ca="1">IFERROR(OFFSET(INDEX(INDIRECT(VLOOKUP($C417,Lighting_Type_Exist_lu,2,0)),MATCH(Lighting!$D417,INDIRECT(VLOOKUP($C417,Lighting_Type_Exist_lu,2,0)),0),1),0,3),"")</f>
        <v/>
      </c>
      <c r="AE417" s="40" t="str">
        <f ca="1">IFERROR(OFFSET(INDEX(INDIRECT(VLOOKUP($C417,Lighting_Type_Exist_lu,2,0)),MATCH(Lighting!$D417,INDIRECT(VLOOKUP($C417,Lighting_Type_Exist_lu,2,0)),0),1),0,4),"")</f>
        <v/>
      </c>
      <c r="AF417" s="262">
        <f t="shared" ca="1" si="184"/>
        <v>0</v>
      </c>
      <c r="AH417" s="263" t="str">
        <f>IF(J417="","",VLOOKUP(J417,SKU!E:M,3,0))</f>
        <v/>
      </c>
      <c r="AI417" s="263">
        <f>_xlfn.IFNA(IF('Project Summary'!$C$11="NH",VLOOKUP(AH417,Lighting_All,5,0),VLOOKUP(AH417,Lighting_All,3,0)),"")</f>
        <v>0</v>
      </c>
      <c r="AJ417" s="264" t="str">
        <f t="shared" si="171"/>
        <v>NA</v>
      </c>
      <c r="AK417" s="265">
        <f>IFERROR(VLOOKUP(J417,SKU!E:L,7,),0)</f>
        <v>0</v>
      </c>
      <c r="AL417" s="92" t="str">
        <f>IFERROR(IF(J417="","",(VLOOKUP(AH417,Lookups!A:G,7,0)*H417)),"")</f>
        <v/>
      </c>
      <c r="AM417" s="92">
        <f t="shared" ca="1" si="185"/>
        <v>0</v>
      </c>
      <c r="AN417" s="92">
        <f t="shared" ca="1" si="186"/>
        <v>0</v>
      </c>
      <c r="AO417" s="92">
        <f>(1-EXACT(G417,M417))*IFERROR(IF('Project Summary'!$C$11="NH",VLOOKUP(M417,Lighting_All,6,0),VLOOKUP(M417,Lighting_All,4,0)),0)*(Q417&gt;0)*(1-EXACT(M417,Lookups!$A$62))*(1-EXACT(M417,Lookups!$A$63))</f>
        <v>0</v>
      </c>
      <c r="AP417" s="92">
        <f t="shared" si="172"/>
        <v>0</v>
      </c>
      <c r="AQ417" s="92" t="str">
        <f t="shared" ca="1" si="187"/>
        <v/>
      </c>
      <c r="AR417" s="92" t="str">
        <f ca="1">_xlfn.IFNA(VLOOKUP(AQ417,Recycling!$S$10:$T$35,2,0),"")</f>
        <v/>
      </c>
      <c r="AS417" s="266">
        <f t="shared" si="188"/>
        <v>0</v>
      </c>
      <c r="AT417" s="92">
        <f t="shared" si="189"/>
        <v>0</v>
      </c>
      <c r="AU417" s="92">
        <f>EXACT(G417,"None")*OR(EXACT(M417,Lookups!$A$62),EXACT(M417,Lookups!$A$63))</f>
        <v>0</v>
      </c>
      <c r="AV417" s="267">
        <f t="shared" si="190"/>
        <v>0</v>
      </c>
      <c r="AW417" s="267">
        <f>IFERROR(VLOOKUP(AH417,Lookups!A:B,2,0),0)</f>
        <v>0</v>
      </c>
      <c r="AX417" s="267">
        <f t="shared" si="191"/>
        <v>0</v>
      </c>
      <c r="AY417" s="92">
        <f t="shared" ca="1" si="192"/>
        <v>0</v>
      </c>
      <c r="AZ417" s="92">
        <f t="shared" si="173"/>
        <v>0</v>
      </c>
      <c r="BA417" s="92">
        <f t="shared" si="193"/>
        <v>0.504</v>
      </c>
      <c r="BB417" s="92">
        <f t="shared" si="194"/>
        <v>0.38900000000000001</v>
      </c>
      <c r="BC417" s="92">
        <v>0.13800000000000001</v>
      </c>
      <c r="BD417" s="92">
        <v>0.13400000000000001</v>
      </c>
      <c r="BE417" s="92">
        <f t="shared" si="174"/>
        <v>0</v>
      </c>
      <c r="BF417" s="92">
        <f t="shared" si="195"/>
        <v>0</v>
      </c>
    </row>
    <row r="418" spans="1:58" x14ac:dyDescent="0.35">
      <c r="A418" s="26"/>
      <c r="B418" s="76"/>
      <c r="C418" s="59"/>
      <c r="D418" s="475"/>
      <c r="E418" s="476"/>
      <c r="F418" s="237" t="str">
        <f ca="1">IFERROR(OFFSET(INDEX(INDIRECT(VLOOKUP($C418,Lighting_Type_Exist_lu,2,0)),MATCH(Lighting!$D418,INDIRECT(VLOOKUP($C418,Lighting_Type_Exist_lu,2,0)),0),1),0,2),"")</f>
        <v/>
      </c>
      <c r="G418" s="61" t="s">
        <v>84</v>
      </c>
      <c r="H418" s="74"/>
      <c r="I418" s="238" t="str">
        <f>IF(J418="","",VLOOKUP(J418,SKU!E:M,9,0))</f>
        <v/>
      </c>
      <c r="J418" s="64"/>
      <c r="K418" s="260" t="str">
        <f>IF(J418="","",VLOOKUP(J418,SKU!E:M,2,0))</f>
        <v/>
      </c>
      <c r="L418" s="239" t="str">
        <f>IF(J418="","",VLOOKUP(J418,SKU!E:M,6,0))</f>
        <v/>
      </c>
      <c r="M418" s="135" t="s">
        <v>84</v>
      </c>
      <c r="N418" s="28">
        <f t="shared" si="169"/>
        <v>0</v>
      </c>
      <c r="O418" s="20">
        <f t="shared" si="170"/>
        <v>0</v>
      </c>
      <c r="P418" s="71">
        <f t="shared" ca="1" si="175"/>
        <v>0</v>
      </c>
      <c r="Q418" s="71">
        <f>IFERROR((($H418*$L418*$N418)-($H418*$L418*$O418))/1000,0)*(1-EXACT(M418,Lookups!$A$62))*(1-EXACT(M418,Lookups!$A$63))</f>
        <v>0</v>
      </c>
      <c r="R418" s="71">
        <f t="shared" ca="1" si="176"/>
        <v>0</v>
      </c>
      <c r="S418" s="71">
        <f t="shared" ca="1" si="177"/>
        <v>0</v>
      </c>
      <c r="T418" s="71">
        <f t="shared" si="178"/>
        <v>0</v>
      </c>
      <c r="U418" s="356">
        <f t="shared" ca="1" si="179"/>
        <v>0</v>
      </c>
      <c r="V418" s="356">
        <f t="shared" ca="1" si="180"/>
        <v>0</v>
      </c>
      <c r="W418" s="356">
        <f t="shared" si="181"/>
        <v>0</v>
      </c>
      <c r="X418" s="356">
        <f t="shared" si="182"/>
        <v>0</v>
      </c>
      <c r="Y418" s="72">
        <f>IF(AV418&gt;0,"NEEDED",IFERROR(IF('Project Summary'!$C$11="NH",(VLOOKUP(AH418,Lighting_All,6,0)+AO418),(VLOOKUP(AH418,Lighting_All,4,0)+AO418)),0)*H418)</f>
        <v>0</v>
      </c>
      <c r="Z418" s="261" t="str">
        <f t="shared" ca="1" si="183"/>
        <v/>
      </c>
      <c r="AA418" s="73">
        <f t="shared" ca="1" si="168"/>
        <v>0</v>
      </c>
      <c r="AC418" s="28" t="str">
        <f ca="1">IFERROR(OFFSET(INDEX(INDIRECT(VLOOKUP($C418,Lighting_Type_Exist_lu,2,0)),MATCH(Lighting!$D418,INDIRECT(VLOOKUP($C418,Lighting_Type_Exist_lu,2,0)),0),1),0,1),"")</f>
        <v/>
      </c>
      <c r="AD418" s="7" t="str">
        <f ca="1">IFERROR(OFFSET(INDEX(INDIRECT(VLOOKUP($C418,Lighting_Type_Exist_lu,2,0)),MATCH(Lighting!$D418,INDIRECT(VLOOKUP($C418,Lighting_Type_Exist_lu,2,0)),0),1),0,3),"")</f>
        <v/>
      </c>
      <c r="AE418" s="40" t="str">
        <f ca="1">IFERROR(OFFSET(INDEX(INDIRECT(VLOOKUP($C418,Lighting_Type_Exist_lu,2,0)),MATCH(Lighting!$D418,INDIRECT(VLOOKUP($C418,Lighting_Type_Exist_lu,2,0)),0),1),0,4),"")</f>
        <v/>
      </c>
      <c r="AF418" s="262">
        <f t="shared" ca="1" si="184"/>
        <v>0</v>
      </c>
      <c r="AH418" s="263" t="str">
        <f>IF(J418="","",VLOOKUP(J418,SKU!E:M,3,0))</f>
        <v/>
      </c>
      <c r="AI418" s="263">
        <f>_xlfn.IFNA(IF('Project Summary'!$C$11="NH",VLOOKUP(AH418,Lighting_All,5,0),VLOOKUP(AH418,Lighting_All,3,0)),"")</f>
        <v>0</v>
      </c>
      <c r="AJ418" s="264" t="str">
        <f t="shared" si="171"/>
        <v>NA</v>
      </c>
      <c r="AK418" s="265">
        <f>IFERROR(VLOOKUP(J418,SKU!E:L,7,),0)</f>
        <v>0</v>
      </c>
      <c r="AL418" s="92" t="str">
        <f>IFERROR(IF(J418="","",(VLOOKUP(AH418,Lookups!A:G,7,0)*H418)),"")</f>
        <v/>
      </c>
      <c r="AM418" s="92">
        <f t="shared" ca="1" si="185"/>
        <v>0</v>
      </c>
      <c r="AN418" s="92">
        <f t="shared" ca="1" si="186"/>
        <v>0</v>
      </c>
      <c r="AO418" s="92">
        <f>(1-EXACT(G418,M418))*IFERROR(IF('Project Summary'!$C$11="NH",VLOOKUP(M418,Lighting_All,6,0),VLOOKUP(M418,Lighting_All,4,0)),0)*(Q418&gt;0)*(1-EXACT(M418,Lookups!$A$62))*(1-EXACT(M418,Lookups!$A$63))</f>
        <v>0</v>
      </c>
      <c r="AP418" s="92">
        <f t="shared" si="172"/>
        <v>0</v>
      </c>
      <c r="AQ418" s="92" t="str">
        <f t="shared" ca="1" si="187"/>
        <v/>
      </c>
      <c r="AR418" s="92" t="str">
        <f ca="1">_xlfn.IFNA(VLOOKUP(AQ418,Recycling!$S$10:$T$35,2,0),"")</f>
        <v/>
      </c>
      <c r="AS418" s="266">
        <f t="shared" si="188"/>
        <v>0</v>
      </c>
      <c r="AT418" s="92">
        <f t="shared" si="189"/>
        <v>0</v>
      </c>
      <c r="AU418" s="92">
        <f>EXACT(G418,"None")*OR(EXACT(M418,Lookups!$A$62),EXACT(M418,Lookups!$A$63))</f>
        <v>0</v>
      </c>
      <c r="AV418" s="267">
        <f t="shared" si="190"/>
        <v>0</v>
      </c>
      <c r="AW418" s="267">
        <f>IFERROR(VLOOKUP(AH418,Lookups!A:B,2,0),0)</f>
        <v>0</v>
      </c>
      <c r="AX418" s="267">
        <f t="shared" si="191"/>
        <v>0</v>
      </c>
      <c r="AY418" s="92">
        <f t="shared" ca="1" si="192"/>
        <v>0</v>
      </c>
      <c r="AZ418" s="92">
        <f t="shared" si="173"/>
        <v>0</v>
      </c>
      <c r="BA418" s="92">
        <f t="shared" si="193"/>
        <v>0.504</v>
      </c>
      <c r="BB418" s="92">
        <f t="shared" si="194"/>
        <v>0.38900000000000001</v>
      </c>
      <c r="BC418" s="92">
        <v>0.13800000000000001</v>
      </c>
      <c r="BD418" s="92">
        <v>0.13400000000000001</v>
      </c>
      <c r="BE418" s="92">
        <f t="shared" si="174"/>
        <v>0</v>
      </c>
      <c r="BF418" s="92">
        <f t="shared" si="195"/>
        <v>0</v>
      </c>
    </row>
    <row r="419" spans="1:58" x14ac:dyDescent="0.35">
      <c r="A419" s="26"/>
      <c r="B419" s="76"/>
      <c r="C419" s="59"/>
      <c r="D419" s="475"/>
      <c r="E419" s="476"/>
      <c r="F419" s="237" t="str">
        <f ca="1">IFERROR(OFFSET(INDEX(INDIRECT(VLOOKUP($C419,Lighting_Type_Exist_lu,2,0)),MATCH(Lighting!$D419,INDIRECT(VLOOKUP($C419,Lighting_Type_Exist_lu,2,0)),0),1),0,2),"")</f>
        <v/>
      </c>
      <c r="G419" s="61" t="s">
        <v>84</v>
      </c>
      <c r="H419" s="74"/>
      <c r="I419" s="238" t="str">
        <f>IF(J419="","",VLOOKUP(J419,SKU!E:M,9,0))</f>
        <v/>
      </c>
      <c r="J419" s="64"/>
      <c r="K419" s="260" t="str">
        <f>IF(J419="","",VLOOKUP(J419,SKU!E:M,2,0))</f>
        <v/>
      </c>
      <c r="L419" s="239" t="str">
        <f>IF(J419="","",VLOOKUP(J419,SKU!E:M,6,0))</f>
        <v/>
      </c>
      <c r="M419" s="135" t="s">
        <v>84</v>
      </c>
      <c r="N419" s="28">
        <f t="shared" si="169"/>
        <v>0</v>
      </c>
      <c r="O419" s="20">
        <f t="shared" si="170"/>
        <v>0</v>
      </c>
      <c r="P419" s="71">
        <f t="shared" ca="1" si="175"/>
        <v>0</v>
      </c>
      <c r="Q419" s="71">
        <f>IFERROR((($H419*$L419*$N419)-($H419*$L419*$O419))/1000,0)*(1-EXACT(M419,Lookups!$A$62))*(1-EXACT(M419,Lookups!$A$63))</f>
        <v>0</v>
      </c>
      <c r="R419" s="71">
        <f t="shared" ca="1" si="176"/>
        <v>0</v>
      </c>
      <c r="S419" s="71">
        <f t="shared" ca="1" si="177"/>
        <v>0</v>
      </c>
      <c r="T419" s="71">
        <f t="shared" si="178"/>
        <v>0</v>
      </c>
      <c r="U419" s="356">
        <f t="shared" ca="1" si="179"/>
        <v>0</v>
      </c>
      <c r="V419" s="356">
        <f t="shared" ca="1" si="180"/>
        <v>0</v>
      </c>
      <c r="W419" s="356">
        <f t="shared" si="181"/>
        <v>0</v>
      </c>
      <c r="X419" s="356">
        <f t="shared" si="182"/>
        <v>0</v>
      </c>
      <c r="Y419" s="72">
        <f>IF(AV419&gt;0,"NEEDED",IFERROR(IF('Project Summary'!$C$11="NH",(VLOOKUP(AH419,Lighting_All,6,0)+AO419),(VLOOKUP(AH419,Lighting_All,4,0)+AO419)),0)*H419)</f>
        <v>0</v>
      </c>
      <c r="Z419" s="261" t="str">
        <f t="shared" ca="1" si="183"/>
        <v/>
      </c>
      <c r="AA419" s="73">
        <f t="shared" ca="1" si="168"/>
        <v>0</v>
      </c>
      <c r="AC419" s="28" t="str">
        <f ca="1">IFERROR(OFFSET(INDEX(INDIRECT(VLOOKUP($C419,Lighting_Type_Exist_lu,2,0)),MATCH(Lighting!$D419,INDIRECT(VLOOKUP($C419,Lighting_Type_Exist_lu,2,0)),0),1),0,1),"")</f>
        <v/>
      </c>
      <c r="AD419" s="7" t="str">
        <f ca="1">IFERROR(OFFSET(INDEX(INDIRECT(VLOOKUP($C419,Lighting_Type_Exist_lu,2,0)),MATCH(Lighting!$D419,INDIRECT(VLOOKUP($C419,Lighting_Type_Exist_lu,2,0)),0),1),0,3),"")</f>
        <v/>
      </c>
      <c r="AE419" s="40" t="str">
        <f ca="1">IFERROR(OFFSET(INDEX(INDIRECT(VLOOKUP($C419,Lighting_Type_Exist_lu,2,0)),MATCH(Lighting!$D419,INDIRECT(VLOOKUP($C419,Lighting_Type_Exist_lu,2,0)),0),1),0,4),"")</f>
        <v/>
      </c>
      <c r="AF419" s="262">
        <f t="shared" ca="1" si="184"/>
        <v>0</v>
      </c>
      <c r="AH419" s="263" t="str">
        <f>IF(J419="","",VLOOKUP(J419,SKU!E:M,3,0))</f>
        <v/>
      </c>
      <c r="AI419" s="263">
        <f>_xlfn.IFNA(IF('Project Summary'!$C$11="NH",VLOOKUP(AH419,Lighting_All,5,0),VLOOKUP(AH419,Lighting_All,3,0)),"")</f>
        <v>0</v>
      </c>
      <c r="AJ419" s="264" t="str">
        <f t="shared" si="171"/>
        <v>NA</v>
      </c>
      <c r="AK419" s="265">
        <f>IFERROR(VLOOKUP(J419,SKU!E:L,7,),0)</f>
        <v>0</v>
      </c>
      <c r="AL419" s="92" t="str">
        <f>IFERROR(IF(J419="","",(VLOOKUP(AH419,Lookups!A:G,7,0)*H419)),"")</f>
        <v/>
      </c>
      <c r="AM419" s="92">
        <f t="shared" ca="1" si="185"/>
        <v>0</v>
      </c>
      <c r="AN419" s="92">
        <f t="shared" ca="1" si="186"/>
        <v>0</v>
      </c>
      <c r="AO419" s="92">
        <f>(1-EXACT(G419,M419))*IFERROR(IF('Project Summary'!$C$11="NH",VLOOKUP(M419,Lighting_All,6,0),VLOOKUP(M419,Lighting_All,4,0)),0)*(Q419&gt;0)*(1-EXACT(M419,Lookups!$A$62))*(1-EXACT(M419,Lookups!$A$63))</f>
        <v>0</v>
      </c>
      <c r="AP419" s="92">
        <f t="shared" si="172"/>
        <v>0</v>
      </c>
      <c r="AQ419" s="92" t="str">
        <f t="shared" ca="1" si="187"/>
        <v/>
      </c>
      <c r="AR419" s="92" t="str">
        <f ca="1">_xlfn.IFNA(VLOOKUP(AQ419,Recycling!$S$10:$T$35,2,0),"")</f>
        <v/>
      </c>
      <c r="AS419" s="266">
        <f t="shared" si="188"/>
        <v>0</v>
      </c>
      <c r="AT419" s="92">
        <f t="shared" si="189"/>
        <v>0</v>
      </c>
      <c r="AU419" s="92">
        <f>EXACT(G419,"None")*OR(EXACT(M419,Lookups!$A$62),EXACT(M419,Lookups!$A$63))</f>
        <v>0</v>
      </c>
      <c r="AV419" s="267">
        <f t="shared" si="190"/>
        <v>0</v>
      </c>
      <c r="AW419" s="267">
        <f>IFERROR(VLOOKUP(AH419,Lookups!A:B,2,0),0)</f>
        <v>0</v>
      </c>
      <c r="AX419" s="267">
        <f t="shared" si="191"/>
        <v>0</v>
      </c>
      <c r="AY419" s="92">
        <f t="shared" ca="1" si="192"/>
        <v>0</v>
      </c>
      <c r="AZ419" s="92">
        <f t="shared" si="173"/>
        <v>0</v>
      </c>
      <c r="BA419" s="92">
        <f t="shared" si="193"/>
        <v>0.504</v>
      </c>
      <c r="BB419" s="92">
        <f t="shared" si="194"/>
        <v>0.38900000000000001</v>
      </c>
      <c r="BC419" s="92">
        <v>0.13800000000000001</v>
      </c>
      <c r="BD419" s="92">
        <v>0.13400000000000001</v>
      </c>
      <c r="BE419" s="92">
        <f t="shared" si="174"/>
        <v>0</v>
      </c>
      <c r="BF419" s="92">
        <f t="shared" si="195"/>
        <v>0</v>
      </c>
    </row>
    <row r="420" spans="1:58" x14ac:dyDescent="0.35">
      <c r="A420" s="26"/>
      <c r="B420" s="76"/>
      <c r="C420" s="59"/>
      <c r="D420" s="475"/>
      <c r="E420" s="476"/>
      <c r="F420" s="237" t="str">
        <f ca="1">IFERROR(OFFSET(INDEX(INDIRECT(VLOOKUP($C420,Lighting_Type_Exist_lu,2,0)),MATCH(Lighting!$D420,INDIRECT(VLOOKUP($C420,Lighting_Type_Exist_lu,2,0)),0),1),0,2),"")</f>
        <v/>
      </c>
      <c r="G420" s="61" t="s">
        <v>84</v>
      </c>
      <c r="H420" s="74"/>
      <c r="I420" s="238" t="str">
        <f>IF(J420="","",VLOOKUP(J420,SKU!E:M,9,0))</f>
        <v/>
      </c>
      <c r="J420" s="64"/>
      <c r="K420" s="260" t="str">
        <f>IF(J420="","",VLOOKUP(J420,SKU!E:M,2,0))</f>
        <v/>
      </c>
      <c r="L420" s="239" t="str">
        <f>IF(J420="","",VLOOKUP(J420,SKU!E:M,6,0))</f>
        <v/>
      </c>
      <c r="M420" s="135" t="s">
        <v>84</v>
      </c>
      <c r="N420" s="28">
        <f t="shared" si="169"/>
        <v>0</v>
      </c>
      <c r="O420" s="20">
        <f t="shared" si="170"/>
        <v>0</v>
      </c>
      <c r="P420" s="71">
        <f t="shared" ca="1" si="175"/>
        <v>0</v>
      </c>
      <c r="Q420" s="71">
        <f>IFERROR((($H420*$L420*$N420)-($H420*$L420*$O420))/1000,0)*(1-EXACT(M420,Lookups!$A$62))*(1-EXACT(M420,Lookups!$A$63))</f>
        <v>0</v>
      </c>
      <c r="R420" s="71">
        <f t="shared" ca="1" si="176"/>
        <v>0</v>
      </c>
      <c r="S420" s="71">
        <f t="shared" ca="1" si="177"/>
        <v>0</v>
      </c>
      <c r="T420" s="71">
        <f t="shared" si="178"/>
        <v>0</v>
      </c>
      <c r="U420" s="356">
        <f t="shared" ca="1" si="179"/>
        <v>0</v>
      </c>
      <c r="V420" s="356">
        <f t="shared" ca="1" si="180"/>
        <v>0</v>
      </c>
      <c r="W420" s="356">
        <f t="shared" si="181"/>
        <v>0</v>
      </c>
      <c r="X420" s="356">
        <f t="shared" si="182"/>
        <v>0</v>
      </c>
      <c r="Y420" s="72">
        <f>IF(AV420&gt;0,"NEEDED",IFERROR(IF('Project Summary'!$C$11="NH",(VLOOKUP(AH420,Lighting_All,6,0)+AO420),(VLOOKUP(AH420,Lighting_All,4,0)+AO420)),0)*H420)</f>
        <v>0</v>
      </c>
      <c r="Z420" s="261" t="str">
        <f t="shared" ca="1" si="183"/>
        <v/>
      </c>
      <c r="AA420" s="73">
        <f t="shared" ca="1" si="168"/>
        <v>0</v>
      </c>
      <c r="AC420" s="28" t="str">
        <f ca="1">IFERROR(OFFSET(INDEX(INDIRECT(VLOOKUP($C420,Lighting_Type_Exist_lu,2,0)),MATCH(Lighting!$D420,INDIRECT(VLOOKUP($C420,Lighting_Type_Exist_lu,2,0)),0),1),0,1),"")</f>
        <v/>
      </c>
      <c r="AD420" s="7" t="str">
        <f ca="1">IFERROR(OFFSET(INDEX(INDIRECT(VLOOKUP($C420,Lighting_Type_Exist_lu,2,0)),MATCH(Lighting!$D420,INDIRECT(VLOOKUP($C420,Lighting_Type_Exist_lu,2,0)),0),1),0,3),"")</f>
        <v/>
      </c>
      <c r="AE420" s="40" t="str">
        <f ca="1">IFERROR(OFFSET(INDEX(INDIRECT(VLOOKUP($C420,Lighting_Type_Exist_lu,2,0)),MATCH(Lighting!$D420,INDIRECT(VLOOKUP($C420,Lighting_Type_Exist_lu,2,0)),0),1),0,4),"")</f>
        <v/>
      </c>
      <c r="AF420" s="262">
        <f t="shared" ca="1" si="184"/>
        <v>0</v>
      </c>
      <c r="AH420" s="263" t="str">
        <f>IF(J420="","",VLOOKUP(J420,SKU!E:M,3,0))</f>
        <v/>
      </c>
      <c r="AI420" s="263">
        <f>_xlfn.IFNA(IF('Project Summary'!$C$11="NH",VLOOKUP(AH420,Lighting_All,5,0),VLOOKUP(AH420,Lighting_All,3,0)),"")</f>
        <v>0</v>
      </c>
      <c r="AJ420" s="264" t="str">
        <f t="shared" si="171"/>
        <v>NA</v>
      </c>
      <c r="AK420" s="265">
        <f>IFERROR(VLOOKUP(J420,SKU!E:L,7,),0)</f>
        <v>0</v>
      </c>
      <c r="AL420" s="92" t="str">
        <f>IFERROR(IF(J420="","",(VLOOKUP(AH420,Lookups!A:G,7,0)*H420)),"")</f>
        <v/>
      </c>
      <c r="AM420" s="92">
        <f t="shared" ca="1" si="185"/>
        <v>0</v>
      </c>
      <c r="AN420" s="92">
        <f t="shared" ca="1" si="186"/>
        <v>0</v>
      </c>
      <c r="AO420" s="92">
        <f>(1-EXACT(G420,M420))*IFERROR(IF('Project Summary'!$C$11="NH",VLOOKUP(M420,Lighting_All,6,0),VLOOKUP(M420,Lighting_All,4,0)),0)*(Q420&gt;0)*(1-EXACT(M420,Lookups!$A$62))*(1-EXACT(M420,Lookups!$A$63))</f>
        <v>0</v>
      </c>
      <c r="AP420" s="92">
        <f t="shared" si="172"/>
        <v>0</v>
      </c>
      <c r="AQ420" s="92" t="str">
        <f t="shared" ca="1" si="187"/>
        <v/>
      </c>
      <c r="AR420" s="92" t="str">
        <f ca="1">_xlfn.IFNA(VLOOKUP(AQ420,Recycling!$S$10:$T$35,2,0),"")</f>
        <v/>
      </c>
      <c r="AS420" s="266">
        <f t="shared" si="188"/>
        <v>0</v>
      </c>
      <c r="AT420" s="92">
        <f t="shared" si="189"/>
        <v>0</v>
      </c>
      <c r="AU420" s="92">
        <f>EXACT(G420,"None")*OR(EXACT(M420,Lookups!$A$62),EXACT(M420,Lookups!$A$63))</f>
        <v>0</v>
      </c>
      <c r="AV420" s="267">
        <f t="shared" si="190"/>
        <v>0</v>
      </c>
      <c r="AW420" s="267">
        <f>IFERROR(VLOOKUP(AH420,Lookups!A:B,2,0),0)</f>
        <v>0</v>
      </c>
      <c r="AX420" s="267">
        <f t="shared" si="191"/>
        <v>0</v>
      </c>
      <c r="AY420" s="92">
        <f t="shared" ca="1" si="192"/>
        <v>0</v>
      </c>
      <c r="AZ420" s="92">
        <f t="shared" si="173"/>
        <v>0</v>
      </c>
      <c r="BA420" s="92">
        <f t="shared" si="193"/>
        <v>0.504</v>
      </c>
      <c r="BB420" s="92">
        <f t="shared" si="194"/>
        <v>0.38900000000000001</v>
      </c>
      <c r="BC420" s="92">
        <v>0.13800000000000001</v>
      </c>
      <c r="BD420" s="92">
        <v>0.13400000000000001</v>
      </c>
      <c r="BE420" s="92">
        <f t="shared" si="174"/>
        <v>0</v>
      </c>
      <c r="BF420" s="92">
        <f t="shared" si="195"/>
        <v>0</v>
      </c>
    </row>
    <row r="421" spans="1:58" x14ac:dyDescent="0.35">
      <c r="A421" s="26"/>
      <c r="B421" s="76"/>
      <c r="C421" s="59"/>
      <c r="D421" s="475"/>
      <c r="E421" s="476"/>
      <c r="F421" s="237" t="str">
        <f ca="1">IFERROR(OFFSET(INDEX(INDIRECT(VLOOKUP($C421,Lighting_Type_Exist_lu,2,0)),MATCH(Lighting!$D421,INDIRECT(VLOOKUP($C421,Lighting_Type_Exist_lu,2,0)),0),1),0,2),"")</f>
        <v/>
      </c>
      <c r="G421" s="61" t="s">
        <v>84</v>
      </c>
      <c r="H421" s="74"/>
      <c r="I421" s="238" t="str">
        <f>IF(J421="","",VLOOKUP(J421,SKU!E:M,9,0))</f>
        <v/>
      </c>
      <c r="J421" s="64"/>
      <c r="K421" s="260" t="str">
        <f>IF(J421="","",VLOOKUP(J421,SKU!E:M,2,0))</f>
        <v/>
      </c>
      <c r="L421" s="239" t="str">
        <f>IF(J421="","",VLOOKUP(J421,SKU!E:M,6,0))</f>
        <v/>
      </c>
      <c r="M421" s="135" t="s">
        <v>84</v>
      </c>
      <c r="N421" s="28">
        <f t="shared" si="169"/>
        <v>0</v>
      </c>
      <c r="O421" s="20">
        <f t="shared" si="170"/>
        <v>0</v>
      </c>
      <c r="P421" s="71">
        <f t="shared" ca="1" si="175"/>
        <v>0</v>
      </c>
      <c r="Q421" s="71">
        <f>IFERROR((($H421*$L421*$N421)-($H421*$L421*$O421))/1000,0)*(1-EXACT(M421,Lookups!$A$62))*(1-EXACT(M421,Lookups!$A$63))</f>
        <v>0</v>
      </c>
      <c r="R421" s="71">
        <f t="shared" ca="1" si="176"/>
        <v>0</v>
      </c>
      <c r="S421" s="71">
        <f t="shared" ca="1" si="177"/>
        <v>0</v>
      </c>
      <c r="T421" s="71">
        <f t="shared" si="178"/>
        <v>0</v>
      </c>
      <c r="U421" s="356">
        <f t="shared" ca="1" si="179"/>
        <v>0</v>
      </c>
      <c r="V421" s="356">
        <f t="shared" ca="1" si="180"/>
        <v>0</v>
      </c>
      <c r="W421" s="356">
        <f t="shared" si="181"/>
        <v>0</v>
      </c>
      <c r="X421" s="356">
        <f t="shared" si="182"/>
        <v>0</v>
      </c>
      <c r="Y421" s="72">
        <f>IF(AV421&gt;0,"NEEDED",IFERROR(IF('Project Summary'!$C$11="NH",(VLOOKUP(AH421,Lighting_All,6,0)+AO421),(VLOOKUP(AH421,Lighting_All,4,0)+AO421)),0)*H421)</f>
        <v>0</v>
      </c>
      <c r="Z421" s="261" t="str">
        <f t="shared" ca="1" si="183"/>
        <v/>
      </c>
      <c r="AA421" s="73">
        <f t="shared" ca="1" si="168"/>
        <v>0</v>
      </c>
      <c r="AC421" s="28" t="str">
        <f ca="1">IFERROR(OFFSET(INDEX(INDIRECT(VLOOKUP($C421,Lighting_Type_Exist_lu,2,0)),MATCH(Lighting!$D421,INDIRECT(VLOOKUP($C421,Lighting_Type_Exist_lu,2,0)),0),1),0,1),"")</f>
        <v/>
      </c>
      <c r="AD421" s="7" t="str">
        <f ca="1">IFERROR(OFFSET(INDEX(INDIRECT(VLOOKUP($C421,Lighting_Type_Exist_lu,2,0)),MATCH(Lighting!$D421,INDIRECT(VLOOKUP($C421,Lighting_Type_Exist_lu,2,0)),0),1),0,3),"")</f>
        <v/>
      </c>
      <c r="AE421" s="40" t="str">
        <f ca="1">IFERROR(OFFSET(INDEX(INDIRECT(VLOOKUP($C421,Lighting_Type_Exist_lu,2,0)),MATCH(Lighting!$D421,INDIRECT(VLOOKUP($C421,Lighting_Type_Exist_lu,2,0)),0),1),0,4),"")</f>
        <v/>
      </c>
      <c r="AF421" s="262">
        <f t="shared" ca="1" si="184"/>
        <v>0</v>
      </c>
      <c r="AH421" s="263" t="str">
        <f>IF(J421="","",VLOOKUP(J421,SKU!E:M,3,0))</f>
        <v/>
      </c>
      <c r="AI421" s="263">
        <f>_xlfn.IFNA(IF('Project Summary'!$C$11="NH",VLOOKUP(AH421,Lighting_All,5,0),VLOOKUP(AH421,Lighting_All,3,0)),"")</f>
        <v>0</v>
      </c>
      <c r="AJ421" s="264" t="str">
        <f t="shared" si="171"/>
        <v>NA</v>
      </c>
      <c r="AK421" s="265">
        <f>IFERROR(VLOOKUP(J421,SKU!E:L,7,),0)</f>
        <v>0</v>
      </c>
      <c r="AL421" s="92" t="str">
        <f>IFERROR(IF(J421="","",(VLOOKUP(AH421,Lookups!A:G,7,0)*H421)),"")</f>
        <v/>
      </c>
      <c r="AM421" s="92">
        <f t="shared" ca="1" si="185"/>
        <v>0</v>
      </c>
      <c r="AN421" s="92">
        <f t="shared" ca="1" si="186"/>
        <v>0</v>
      </c>
      <c r="AO421" s="92">
        <f>(1-EXACT(G421,M421))*IFERROR(IF('Project Summary'!$C$11="NH",VLOOKUP(M421,Lighting_All,6,0),VLOOKUP(M421,Lighting_All,4,0)),0)*(Q421&gt;0)*(1-EXACT(M421,Lookups!$A$62))*(1-EXACT(M421,Lookups!$A$63))</f>
        <v>0</v>
      </c>
      <c r="AP421" s="92">
        <f t="shared" si="172"/>
        <v>0</v>
      </c>
      <c r="AQ421" s="92" t="str">
        <f t="shared" ca="1" si="187"/>
        <v/>
      </c>
      <c r="AR421" s="92" t="str">
        <f ca="1">_xlfn.IFNA(VLOOKUP(AQ421,Recycling!$S$10:$T$35,2,0),"")</f>
        <v/>
      </c>
      <c r="AS421" s="266">
        <f t="shared" si="188"/>
        <v>0</v>
      </c>
      <c r="AT421" s="92">
        <f t="shared" si="189"/>
        <v>0</v>
      </c>
      <c r="AU421" s="92">
        <f>EXACT(G421,"None")*OR(EXACT(M421,Lookups!$A$62),EXACT(M421,Lookups!$A$63))</f>
        <v>0</v>
      </c>
      <c r="AV421" s="267">
        <f t="shared" si="190"/>
        <v>0</v>
      </c>
      <c r="AW421" s="267">
        <f>IFERROR(VLOOKUP(AH421,Lookups!A:B,2,0),0)</f>
        <v>0</v>
      </c>
      <c r="AX421" s="267">
        <f t="shared" si="191"/>
        <v>0</v>
      </c>
      <c r="AY421" s="92">
        <f t="shared" ca="1" si="192"/>
        <v>0</v>
      </c>
      <c r="AZ421" s="92">
        <f t="shared" si="173"/>
        <v>0</v>
      </c>
      <c r="BA421" s="92">
        <f t="shared" si="193"/>
        <v>0.504</v>
      </c>
      <c r="BB421" s="92">
        <f t="shared" si="194"/>
        <v>0.38900000000000001</v>
      </c>
      <c r="BC421" s="92">
        <v>0.13800000000000001</v>
      </c>
      <c r="BD421" s="92">
        <v>0.13400000000000001</v>
      </c>
      <c r="BE421" s="92">
        <f t="shared" si="174"/>
        <v>0</v>
      </c>
      <c r="BF421" s="92">
        <f t="shared" si="195"/>
        <v>0</v>
      </c>
    </row>
    <row r="422" spans="1:58" x14ac:dyDescent="0.35">
      <c r="A422" s="26"/>
      <c r="B422" s="76"/>
      <c r="C422" s="59"/>
      <c r="D422" s="475"/>
      <c r="E422" s="476"/>
      <c r="F422" s="237" t="str">
        <f ca="1">IFERROR(OFFSET(INDEX(INDIRECT(VLOOKUP($C422,Lighting_Type_Exist_lu,2,0)),MATCH(Lighting!$D422,INDIRECT(VLOOKUP($C422,Lighting_Type_Exist_lu,2,0)),0),1),0,2),"")</f>
        <v/>
      </c>
      <c r="G422" s="61" t="s">
        <v>84</v>
      </c>
      <c r="H422" s="74"/>
      <c r="I422" s="238" t="str">
        <f>IF(J422="","",VLOOKUP(J422,SKU!E:M,9,0))</f>
        <v/>
      </c>
      <c r="J422" s="64"/>
      <c r="K422" s="260" t="str">
        <f>IF(J422="","",VLOOKUP(J422,SKU!E:M,2,0))</f>
        <v/>
      </c>
      <c r="L422" s="239" t="str">
        <f>IF(J422="","",VLOOKUP(J422,SKU!E:M,6,0))</f>
        <v/>
      </c>
      <c r="M422" s="135" t="s">
        <v>84</v>
      </c>
      <c r="N422" s="28">
        <f t="shared" si="169"/>
        <v>0</v>
      </c>
      <c r="O422" s="20">
        <f t="shared" si="170"/>
        <v>0</v>
      </c>
      <c r="P422" s="71">
        <f t="shared" ca="1" si="175"/>
        <v>0</v>
      </c>
      <c r="Q422" s="71">
        <f>IFERROR((($H422*$L422*$N422)-($H422*$L422*$O422))/1000,0)*(1-EXACT(M422,Lookups!$A$62))*(1-EXACT(M422,Lookups!$A$63))</f>
        <v>0</v>
      </c>
      <c r="R422" s="71">
        <f t="shared" ca="1" si="176"/>
        <v>0</v>
      </c>
      <c r="S422" s="71">
        <f t="shared" ca="1" si="177"/>
        <v>0</v>
      </c>
      <c r="T422" s="71">
        <f t="shared" si="178"/>
        <v>0</v>
      </c>
      <c r="U422" s="356">
        <f t="shared" ca="1" si="179"/>
        <v>0</v>
      </c>
      <c r="V422" s="356">
        <f t="shared" ca="1" si="180"/>
        <v>0</v>
      </c>
      <c r="W422" s="356">
        <f t="shared" si="181"/>
        <v>0</v>
      </c>
      <c r="X422" s="356">
        <f t="shared" si="182"/>
        <v>0</v>
      </c>
      <c r="Y422" s="72">
        <f>IF(AV422&gt;0,"NEEDED",IFERROR(IF('Project Summary'!$C$11="NH",(VLOOKUP(AH422,Lighting_All,6,0)+AO422),(VLOOKUP(AH422,Lighting_All,4,0)+AO422)),0)*H422)</f>
        <v>0</v>
      </c>
      <c r="Z422" s="261" t="str">
        <f t="shared" ca="1" si="183"/>
        <v/>
      </c>
      <c r="AA422" s="73">
        <f t="shared" ca="1" si="168"/>
        <v>0</v>
      </c>
      <c r="AC422" s="28" t="str">
        <f ca="1">IFERROR(OFFSET(INDEX(INDIRECT(VLOOKUP($C422,Lighting_Type_Exist_lu,2,0)),MATCH(Lighting!$D422,INDIRECT(VLOOKUP($C422,Lighting_Type_Exist_lu,2,0)),0),1),0,1),"")</f>
        <v/>
      </c>
      <c r="AD422" s="7" t="str">
        <f ca="1">IFERROR(OFFSET(INDEX(INDIRECT(VLOOKUP($C422,Lighting_Type_Exist_lu,2,0)),MATCH(Lighting!$D422,INDIRECT(VLOOKUP($C422,Lighting_Type_Exist_lu,2,0)),0),1),0,3),"")</f>
        <v/>
      </c>
      <c r="AE422" s="40" t="str">
        <f ca="1">IFERROR(OFFSET(INDEX(INDIRECT(VLOOKUP($C422,Lighting_Type_Exist_lu,2,0)),MATCH(Lighting!$D422,INDIRECT(VLOOKUP($C422,Lighting_Type_Exist_lu,2,0)),0),1),0,4),"")</f>
        <v/>
      </c>
      <c r="AF422" s="262">
        <f t="shared" ca="1" si="184"/>
        <v>0</v>
      </c>
      <c r="AH422" s="263" t="str">
        <f>IF(J422="","",VLOOKUP(J422,SKU!E:M,3,0))</f>
        <v/>
      </c>
      <c r="AI422" s="263">
        <f>_xlfn.IFNA(IF('Project Summary'!$C$11="NH",VLOOKUP(AH422,Lighting_All,5,0),VLOOKUP(AH422,Lighting_All,3,0)),"")</f>
        <v>0</v>
      </c>
      <c r="AJ422" s="264" t="str">
        <f t="shared" si="171"/>
        <v>NA</v>
      </c>
      <c r="AK422" s="265">
        <f>IFERROR(VLOOKUP(J422,SKU!E:L,7,),0)</f>
        <v>0</v>
      </c>
      <c r="AL422" s="92" t="str">
        <f>IFERROR(IF(J422="","",(VLOOKUP(AH422,Lookups!A:G,7,0)*H422)),"")</f>
        <v/>
      </c>
      <c r="AM422" s="92">
        <f t="shared" ca="1" si="185"/>
        <v>0</v>
      </c>
      <c r="AN422" s="92">
        <f t="shared" ca="1" si="186"/>
        <v>0</v>
      </c>
      <c r="AO422" s="92">
        <f>(1-EXACT(G422,M422))*IFERROR(IF('Project Summary'!$C$11="NH",VLOOKUP(M422,Lighting_All,6,0),VLOOKUP(M422,Lighting_All,4,0)),0)*(Q422&gt;0)*(1-EXACT(M422,Lookups!$A$62))*(1-EXACT(M422,Lookups!$A$63))</f>
        <v>0</v>
      </c>
      <c r="AP422" s="92">
        <f t="shared" si="172"/>
        <v>0</v>
      </c>
      <c r="AQ422" s="92" t="str">
        <f t="shared" ca="1" si="187"/>
        <v/>
      </c>
      <c r="AR422" s="92" t="str">
        <f ca="1">_xlfn.IFNA(VLOOKUP(AQ422,Recycling!$S$10:$T$35,2,0),"")</f>
        <v/>
      </c>
      <c r="AS422" s="266">
        <f t="shared" si="188"/>
        <v>0</v>
      </c>
      <c r="AT422" s="92">
        <f t="shared" si="189"/>
        <v>0</v>
      </c>
      <c r="AU422" s="92">
        <f>EXACT(G422,"None")*OR(EXACT(M422,Lookups!$A$62),EXACT(M422,Lookups!$A$63))</f>
        <v>0</v>
      </c>
      <c r="AV422" s="267">
        <f t="shared" si="190"/>
        <v>0</v>
      </c>
      <c r="AW422" s="267">
        <f>IFERROR(VLOOKUP(AH422,Lookups!A:B,2,0),0)</f>
        <v>0</v>
      </c>
      <c r="AX422" s="267">
        <f t="shared" si="191"/>
        <v>0</v>
      </c>
      <c r="AY422" s="92">
        <f t="shared" ca="1" si="192"/>
        <v>0</v>
      </c>
      <c r="AZ422" s="92">
        <f t="shared" si="173"/>
        <v>0</v>
      </c>
      <c r="BA422" s="92">
        <f t="shared" si="193"/>
        <v>0.504</v>
      </c>
      <c r="BB422" s="92">
        <f t="shared" si="194"/>
        <v>0.38900000000000001</v>
      </c>
      <c r="BC422" s="92">
        <v>0.13800000000000001</v>
      </c>
      <c r="BD422" s="92">
        <v>0.13400000000000001</v>
      </c>
      <c r="BE422" s="92">
        <f t="shared" si="174"/>
        <v>0</v>
      </c>
      <c r="BF422" s="92">
        <f t="shared" si="195"/>
        <v>0</v>
      </c>
    </row>
    <row r="423" spans="1:58" x14ac:dyDescent="0.35">
      <c r="A423" s="26"/>
      <c r="B423" s="76"/>
      <c r="C423" s="59"/>
      <c r="D423" s="475"/>
      <c r="E423" s="476"/>
      <c r="F423" s="237" t="str">
        <f ca="1">IFERROR(OFFSET(INDEX(INDIRECT(VLOOKUP($C423,Lighting_Type_Exist_lu,2,0)),MATCH(Lighting!$D423,INDIRECT(VLOOKUP($C423,Lighting_Type_Exist_lu,2,0)),0),1),0,2),"")</f>
        <v/>
      </c>
      <c r="G423" s="61" t="s">
        <v>84</v>
      </c>
      <c r="H423" s="74"/>
      <c r="I423" s="238" t="str">
        <f>IF(J423="","",VLOOKUP(J423,SKU!E:M,9,0))</f>
        <v/>
      </c>
      <c r="J423" s="64"/>
      <c r="K423" s="260" t="str">
        <f>IF(J423="","",VLOOKUP(J423,SKU!E:M,2,0))</f>
        <v/>
      </c>
      <c r="L423" s="239" t="str">
        <f>IF(J423="","",VLOOKUP(J423,SKU!E:M,6,0))</f>
        <v/>
      </c>
      <c r="M423" s="135" t="s">
        <v>84</v>
      </c>
      <c r="N423" s="28">
        <f t="shared" si="169"/>
        <v>0</v>
      </c>
      <c r="O423" s="20">
        <f t="shared" si="170"/>
        <v>0</v>
      </c>
      <c r="P423" s="71">
        <f t="shared" ca="1" si="175"/>
        <v>0</v>
      </c>
      <c r="Q423" s="71">
        <f>IFERROR((($H423*$L423*$N423)-($H423*$L423*$O423))/1000,0)*(1-EXACT(M423,Lookups!$A$62))*(1-EXACT(M423,Lookups!$A$63))</f>
        <v>0</v>
      </c>
      <c r="R423" s="71">
        <f t="shared" ca="1" si="176"/>
        <v>0</v>
      </c>
      <c r="S423" s="71">
        <f t="shared" ca="1" si="177"/>
        <v>0</v>
      </c>
      <c r="T423" s="71">
        <f t="shared" si="178"/>
        <v>0</v>
      </c>
      <c r="U423" s="356">
        <f t="shared" ca="1" si="179"/>
        <v>0</v>
      </c>
      <c r="V423" s="356">
        <f t="shared" ca="1" si="180"/>
        <v>0</v>
      </c>
      <c r="W423" s="356">
        <f t="shared" si="181"/>
        <v>0</v>
      </c>
      <c r="X423" s="356">
        <f t="shared" si="182"/>
        <v>0</v>
      </c>
      <c r="Y423" s="72">
        <f>IF(AV423&gt;0,"NEEDED",IFERROR(IF('Project Summary'!$C$11="NH",(VLOOKUP(AH423,Lighting_All,6,0)+AO423),(VLOOKUP(AH423,Lighting_All,4,0)+AO423)),0)*H423)</f>
        <v>0</v>
      </c>
      <c r="Z423" s="261" t="str">
        <f t="shared" ca="1" si="183"/>
        <v/>
      </c>
      <c r="AA423" s="73">
        <f t="shared" ca="1" si="168"/>
        <v>0</v>
      </c>
      <c r="AC423" s="28" t="str">
        <f ca="1">IFERROR(OFFSET(INDEX(INDIRECT(VLOOKUP($C423,Lighting_Type_Exist_lu,2,0)),MATCH(Lighting!$D423,INDIRECT(VLOOKUP($C423,Lighting_Type_Exist_lu,2,0)),0),1),0,1),"")</f>
        <v/>
      </c>
      <c r="AD423" s="7" t="str">
        <f ca="1">IFERROR(OFFSET(INDEX(INDIRECT(VLOOKUP($C423,Lighting_Type_Exist_lu,2,0)),MATCH(Lighting!$D423,INDIRECT(VLOOKUP($C423,Lighting_Type_Exist_lu,2,0)),0),1),0,3),"")</f>
        <v/>
      </c>
      <c r="AE423" s="40" t="str">
        <f ca="1">IFERROR(OFFSET(INDEX(INDIRECT(VLOOKUP($C423,Lighting_Type_Exist_lu,2,0)),MATCH(Lighting!$D423,INDIRECT(VLOOKUP($C423,Lighting_Type_Exist_lu,2,0)),0),1),0,4),"")</f>
        <v/>
      </c>
      <c r="AF423" s="262">
        <f t="shared" ca="1" si="184"/>
        <v>0</v>
      </c>
      <c r="AH423" s="263" t="str">
        <f>IF(J423="","",VLOOKUP(J423,SKU!E:M,3,0))</f>
        <v/>
      </c>
      <c r="AI423" s="263">
        <f>_xlfn.IFNA(IF('Project Summary'!$C$11="NH",VLOOKUP(AH423,Lighting_All,5,0),VLOOKUP(AH423,Lighting_All,3,0)),"")</f>
        <v>0</v>
      </c>
      <c r="AJ423" s="264" t="str">
        <f t="shared" si="171"/>
        <v>NA</v>
      </c>
      <c r="AK423" s="265">
        <f>IFERROR(VLOOKUP(J423,SKU!E:L,7,),0)</f>
        <v>0</v>
      </c>
      <c r="AL423" s="92" t="str">
        <f>IFERROR(IF(J423="","",(VLOOKUP(AH423,Lookups!A:G,7,0)*H423)),"")</f>
        <v/>
      </c>
      <c r="AM423" s="92">
        <f t="shared" ca="1" si="185"/>
        <v>0</v>
      </c>
      <c r="AN423" s="92">
        <f t="shared" ca="1" si="186"/>
        <v>0</v>
      </c>
      <c r="AO423" s="92">
        <f>(1-EXACT(G423,M423))*IFERROR(IF('Project Summary'!$C$11="NH",VLOOKUP(M423,Lighting_All,6,0),VLOOKUP(M423,Lighting_All,4,0)),0)*(Q423&gt;0)*(1-EXACT(M423,Lookups!$A$62))*(1-EXACT(M423,Lookups!$A$63))</f>
        <v>0</v>
      </c>
      <c r="AP423" s="92">
        <f t="shared" si="172"/>
        <v>0</v>
      </c>
      <c r="AQ423" s="92" t="str">
        <f t="shared" ca="1" si="187"/>
        <v/>
      </c>
      <c r="AR423" s="92" t="str">
        <f ca="1">_xlfn.IFNA(VLOOKUP(AQ423,Recycling!$S$10:$T$35,2,0),"")</f>
        <v/>
      </c>
      <c r="AS423" s="266">
        <f t="shared" si="188"/>
        <v>0</v>
      </c>
      <c r="AT423" s="92">
        <f t="shared" si="189"/>
        <v>0</v>
      </c>
      <c r="AU423" s="92">
        <f>EXACT(G423,"None")*OR(EXACT(M423,Lookups!$A$62),EXACT(M423,Lookups!$A$63))</f>
        <v>0</v>
      </c>
      <c r="AV423" s="267">
        <f t="shared" si="190"/>
        <v>0</v>
      </c>
      <c r="AW423" s="267">
        <f>IFERROR(VLOOKUP(AH423,Lookups!A:B,2,0),0)</f>
        <v>0</v>
      </c>
      <c r="AX423" s="267">
        <f t="shared" si="191"/>
        <v>0</v>
      </c>
      <c r="AY423" s="92">
        <f t="shared" ca="1" si="192"/>
        <v>0</v>
      </c>
      <c r="AZ423" s="92">
        <f t="shared" si="173"/>
        <v>0</v>
      </c>
      <c r="BA423" s="92">
        <f t="shared" si="193"/>
        <v>0.504</v>
      </c>
      <c r="BB423" s="92">
        <f t="shared" si="194"/>
        <v>0.38900000000000001</v>
      </c>
      <c r="BC423" s="92">
        <v>0.13800000000000001</v>
      </c>
      <c r="BD423" s="92">
        <v>0.13400000000000001</v>
      </c>
      <c r="BE423" s="92">
        <f t="shared" si="174"/>
        <v>0</v>
      </c>
      <c r="BF423" s="92">
        <f t="shared" si="195"/>
        <v>0</v>
      </c>
    </row>
    <row r="424" spans="1:58" x14ac:dyDescent="0.35">
      <c r="A424" s="26"/>
      <c r="B424" s="76"/>
      <c r="C424" s="59"/>
      <c r="D424" s="475"/>
      <c r="E424" s="476"/>
      <c r="F424" s="237" t="str">
        <f ca="1">IFERROR(OFFSET(INDEX(INDIRECT(VLOOKUP($C424,Lighting_Type_Exist_lu,2,0)),MATCH(Lighting!$D424,INDIRECT(VLOOKUP($C424,Lighting_Type_Exist_lu,2,0)),0),1),0,2),"")</f>
        <v/>
      </c>
      <c r="G424" s="61" t="s">
        <v>84</v>
      </c>
      <c r="H424" s="74"/>
      <c r="I424" s="238" t="str">
        <f>IF(J424="","",VLOOKUP(J424,SKU!E:M,9,0))</f>
        <v/>
      </c>
      <c r="J424" s="64"/>
      <c r="K424" s="260" t="str">
        <f>IF(J424="","",VLOOKUP(J424,SKU!E:M,2,0))</f>
        <v/>
      </c>
      <c r="L424" s="239" t="str">
        <f>IF(J424="","",VLOOKUP(J424,SKU!E:M,6,0))</f>
        <v/>
      </c>
      <c r="M424" s="135" t="s">
        <v>84</v>
      </c>
      <c r="N424" s="28">
        <f t="shared" si="169"/>
        <v>0</v>
      </c>
      <c r="O424" s="20">
        <f t="shared" si="170"/>
        <v>0</v>
      </c>
      <c r="P424" s="71">
        <f t="shared" ca="1" si="175"/>
        <v>0</v>
      </c>
      <c r="Q424" s="71">
        <f>IFERROR((($H424*$L424*$N424)-($H424*$L424*$O424))/1000,0)*(1-EXACT(M424,Lookups!$A$62))*(1-EXACT(M424,Lookups!$A$63))</f>
        <v>0</v>
      </c>
      <c r="R424" s="71">
        <f t="shared" ca="1" si="176"/>
        <v>0</v>
      </c>
      <c r="S424" s="71">
        <f t="shared" ca="1" si="177"/>
        <v>0</v>
      </c>
      <c r="T424" s="71">
        <f t="shared" si="178"/>
        <v>0</v>
      </c>
      <c r="U424" s="356">
        <f t="shared" ca="1" si="179"/>
        <v>0</v>
      </c>
      <c r="V424" s="356">
        <f t="shared" ca="1" si="180"/>
        <v>0</v>
      </c>
      <c r="W424" s="356">
        <f t="shared" si="181"/>
        <v>0</v>
      </c>
      <c r="X424" s="356">
        <f t="shared" si="182"/>
        <v>0</v>
      </c>
      <c r="Y424" s="72">
        <f>IF(AV424&gt;0,"NEEDED",IFERROR(IF('Project Summary'!$C$11="NH",(VLOOKUP(AH424,Lighting_All,6,0)+AO424),(VLOOKUP(AH424,Lighting_All,4,0)+AO424)),0)*H424)</f>
        <v>0</v>
      </c>
      <c r="Z424" s="261" t="str">
        <f t="shared" ca="1" si="183"/>
        <v/>
      </c>
      <c r="AA424" s="73">
        <f t="shared" ca="1" si="168"/>
        <v>0</v>
      </c>
      <c r="AC424" s="28" t="str">
        <f ca="1">IFERROR(OFFSET(INDEX(INDIRECT(VLOOKUP($C424,Lighting_Type_Exist_lu,2,0)),MATCH(Lighting!$D424,INDIRECT(VLOOKUP($C424,Lighting_Type_Exist_lu,2,0)),0),1),0,1),"")</f>
        <v/>
      </c>
      <c r="AD424" s="7" t="str">
        <f ca="1">IFERROR(OFFSET(INDEX(INDIRECT(VLOOKUP($C424,Lighting_Type_Exist_lu,2,0)),MATCH(Lighting!$D424,INDIRECT(VLOOKUP($C424,Lighting_Type_Exist_lu,2,0)),0),1),0,3),"")</f>
        <v/>
      </c>
      <c r="AE424" s="40" t="str">
        <f ca="1">IFERROR(OFFSET(INDEX(INDIRECT(VLOOKUP($C424,Lighting_Type_Exist_lu,2,0)),MATCH(Lighting!$D424,INDIRECT(VLOOKUP($C424,Lighting_Type_Exist_lu,2,0)),0),1),0,4),"")</f>
        <v/>
      </c>
      <c r="AF424" s="262">
        <f t="shared" ca="1" si="184"/>
        <v>0</v>
      </c>
      <c r="AH424" s="263" t="str">
        <f>IF(J424="","",VLOOKUP(J424,SKU!E:M,3,0))</f>
        <v/>
      </c>
      <c r="AI424" s="263">
        <f>_xlfn.IFNA(IF('Project Summary'!$C$11="NH",VLOOKUP(AH424,Lighting_All,5,0),VLOOKUP(AH424,Lighting_All,3,0)),"")</f>
        <v>0</v>
      </c>
      <c r="AJ424" s="264" t="str">
        <f t="shared" si="171"/>
        <v>NA</v>
      </c>
      <c r="AK424" s="265">
        <f>IFERROR(VLOOKUP(J424,SKU!E:L,7,),0)</f>
        <v>0</v>
      </c>
      <c r="AL424" s="92" t="str">
        <f>IFERROR(IF(J424="","",(VLOOKUP(AH424,Lookups!A:G,7,0)*H424)),"")</f>
        <v/>
      </c>
      <c r="AM424" s="92">
        <f t="shared" ca="1" si="185"/>
        <v>0</v>
      </c>
      <c r="AN424" s="92">
        <f t="shared" ca="1" si="186"/>
        <v>0</v>
      </c>
      <c r="AO424" s="92">
        <f>(1-EXACT(G424,M424))*IFERROR(IF('Project Summary'!$C$11="NH",VLOOKUP(M424,Lighting_All,6,0),VLOOKUP(M424,Lighting_All,4,0)),0)*(Q424&gt;0)*(1-EXACT(M424,Lookups!$A$62))*(1-EXACT(M424,Lookups!$A$63))</f>
        <v>0</v>
      </c>
      <c r="AP424" s="92">
        <f t="shared" si="172"/>
        <v>0</v>
      </c>
      <c r="AQ424" s="92" t="str">
        <f t="shared" ca="1" si="187"/>
        <v/>
      </c>
      <c r="AR424" s="92" t="str">
        <f ca="1">_xlfn.IFNA(VLOOKUP(AQ424,Recycling!$S$10:$T$35,2,0),"")</f>
        <v/>
      </c>
      <c r="AS424" s="266">
        <f t="shared" si="188"/>
        <v>0</v>
      </c>
      <c r="AT424" s="92">
        <f t="shared" si="189"/>
        <v>0</v>
      </c>
      <c r="AU424" s="92">
        <f>EXACT(G424,"None")*OR(EXACT(M424,Lookups!$A$62),EXACT(M424,Lookups!$A$63))</f>
        <v>0</v>
      </c>
      <c r="AV424" s="267">
        <f t="shared" si="190"/>
        <v>0</v>
      </c>
      <c r="AW424" s="267">
        <f>IFERROR(VLOOKUP(AH424,Lookups!A:B,2,0),0)</f>
        <v>0</v>
      </c>
      <c r="AX424" s="267">
        <f t="shared" si="191"/>
        <v>0</v>
      </c>
      <c r="AY424" s="92">
        <f t="shared" ca="1" si="192"/>
        <v>0</v>
      </c>
      <c r="AZ424" s="92">
        <f t="shared" si="173"/>
        <v>0</v>
      </c>
      <c r="BA424" s="92">
        <f t="shared" si="193"/>
        <v>0.504</v>
      </c>
      <c r="BB424" s="92">
        <f t="shared" si="194"/>
        <v>0.38900000000000001</v>
      </c>
      <c r="BC424" s="92">
        <v>0.13800000000000001</v>
      </c>
      <c r="BD424" s="92">
        <v>0.13400000000000001</v>
      </c>
      <c r="BE424" s="92">
        <f t="shared" si="174"/>
        <v>0</v>
      </c>
      <c r="BF424" s="92">
        <f t="shared" si="195"/>
        <v>0</v>
      </c>
    </row>
    <row r="425" spans="1:58" x14ac:dyDescent="0.35">
      <c r="A425" s="26"/>
      <c r="B425" s="76"/>
      <c r="C425" s="59"/>
      <c r="D425" s="475"/>
      <c r="E425" s="476"/>
      <c r="F425" s="237" t="str">
        <f ca="1">IFERROR(OFFSET(INDEX(INDIRECT(VLOOKUP($C425,Lighting_Type_Exist_lu,2,0)),MATCH(Lighting!$D425,INDIRECT(VLOOKUP($C425,Lighting_Type_Exist_lu,2,0)),0),1),0,2),"")</f>
        <v/>
      </c>
      <c r="G425" s="61" t="s">
        <v>84</v>
      </c>
      <c r="H425" s="74"/>
      <c r="I425" s="238" t="str">
        <f>IF(J425="","",VLOOKUP(J425,SKU!E:M,9,0))</f>
        <v/>
      </c>
      <c r="J425" s="64"/>
      <c r="K425" s="260" t="str">
        <f>IF(J425="","",VLOOKUP(J425,SKU!E:M,2,0))</f>
        <v/>
      </c>
      <c r="L425" s="239" t="str">
        <f>IF(J425="","",VLOOKUP(J425,SKU!E:M,6,0))</f>
        <v/>
      </c>
      <c r="M425" s="135" t="s">
        <v>84</v>
      </c>
      <c r="N425" s="28">
        <f t="shared" si="169"/>
        <v>0</v>
      </c>
      <c r="O425" s="20">
        <f t="shared" si="170"/>
        <v>0</v>
      </c>
      <c r="P425" s="71">
        <f t="shared" ca="1" si="175"/>
        <v>0</v>
      </c>
      <c r="Q425" s="71">
        <f>IFERROR((($H425*$L425*$N425)-($H425*$L425*$O425))/1000,0)*(1-EXACT(M425,Lookups!$A$62))*(1-EXACT(M425,Lookups!$A$63))</f>
        <v>0</v>
      </c>
      <c r="R425" s="71">
        <f t="shared" ca="1" si="176"/>
        <v>0</v>
      </c>
      <c r="S425" s="71">
        <f t="shared" ca="1" si="177"/>
        <v>0</v>
      </c>
      <c r="T425" s="71">
        <f t="shared" si="178"/>
        <v>0</v>
      </c>
      <c r="U425" s="356">
        <f t="shared" ca="1" si="179"/>
        <v>0</v>
      </c>
      <c r="V425" s="356">
        <f t="shared" ca="1" si="180"/>
        <v>0</v>
      </c>
      <c r="W425" s="356">
        <f t="shared" si="181"/>
        <v>0</v>
      </c>
      <c r="X425" s="356">
        <f t="shared" si="182"/>
        <v>0</v>
      </c>
      <c r="Y425" s="72">
        <f>IF(AV425&gt;0,"NEEDED",IFERROR(IF('Project Summary'!$C$11="NH",(VLOOKUP(AH425,Lighting_All,6,0)+AO425),(VLOOKUP(AH425,Lighting_All,4,0)+AO425)),0)*H425)</f>
        <v>0</v>
      </c>
      <c r="Z425" s="261" t="str">
        <f t="shared" ca="1" si="183"/>
        <v/>
      </c>
      <c r="AA425" s="73">
        <f t="shared" ca="1" si="168"/>
        <v>0</v>
      </c>
      <c r="AC425" s="28" t="str">
        <f ca="1">IFERROR(OFFSET(INDEX(INDIRECT(VLOOKUP($C425,Lighting_Type_Exist_lu,2,0)),MATCH(Lighting!$D425,INDIRECT(VLOOKUP($C425,Lighting_Type_Exist_lu,2,0)),0),1),0,1),"")</f>
        <v/>
      </c>
      <c r="AD425" s="7" t="str">
        <f ca="1">IFERROR(OFFSET(INDEX(INDIRECT(VLOOKUP($C425,Lighting_Type_Exist_lu,2,0)),MATCH(Lighting!$D425,INDIRECT(VLOOKUP($C425,Lighting_Type_Exist_lu,2,0)),0),1),0,3),"")</f>
        <v/>
      </c>
      <c r="AE425" s="40" t="str">
        <f ca="1">IFERROR(OFFSET(INDEX(INDIRECT(VLOOKUP($C425,Lighting_Type_Exist_lu,2,0)),MATCH(Lighting!$D425,INDIRECT(VLOOKUP($C425,Lighting_Type_Exist_lu,2,0)),0),1),0,4),"")</f>
        <v/>
      </c>
      <c r="AF425" s="262">
        <f t="shared" ca="1" si="184"/>
        <v>0</v>
      </c>
      <c r="AH425" s="263" t="str">
        <f>IF(J425="","",VLOOKUP(J425,SKU!E:M,3,0))</f>
        <v/>
      </c>
      <c r="AI425" s="263">
        <f>_xlfn.IFNA(IF('Project Summary'!$C$11="NH",VLOOKUP(AH425,Lighting_All,5,0),VLOOKUP(AH425,Lighting_All,3,0)),"")</f>
        <v>0</v>
      </c>
      <c r="AJ425" s="264" t="str">
        <f t="shared" si="171"/>
        <v>NA</v>
      </c>
      <c r="AK425" s="265">
        <f>IFERROR(VLOOKUP(J425,SKU!E:L,7,),0)</f>
        <v>0</v>
      </c>
      <c r="AL425" s="92" t="str">
        <f>IFERROR(IF(J425="","",(VLOOKUP(AH425,Lookups!A:G,7,0)*H425)),"")</f>
        <v/>
      </c>
      <c r="AM425" s="92">
        <f t="shared" ca="1" si="185"/>
        <v>0</v>
      </c>
      <c r="AN425" s="92">
        <f t="shared" ca="1" si="186"/>
        <v>0</v>
      </c>
      <c r="AO425" s="92">
        <f>(1-EXACT(G425,M425))*IFERROR(IF('Project Summary'!$C$11="NH",VLOOKUP(M425,Lighting_All,6,0),VLOOKUP(M425,Lighting_All,4,0)),0)*(Q425&gt;0)*(1-EXACT(M425,Lookups!$A$62))*(1-EXACT(M425,Lookups!$A$63))</f>
        <v>0</v>
      </c>
      <c r="AP425" s="92">
        <f t="shared" si="172"/>
        <v>0</v>
      </c>
      <c r="AQ425" s="92" t="str">
        <f t="shared" ca="1" si="187"/>
        <v/>
      </c>
      <c r="AR425" s="92" t="str">
        <f ca="1">_xlfn.IFNA(VLOOKUP(AQ425,Recycling!$S$10:$T$35,2,0),"")</f>
        <v/>
      </c>
      <c r="AS425" s="266">
        <f t="shared" si="188"/>
        <v>0</v>
      </c>
      <c r="AT425" s="92">
        <f t="shared" si="189"/>
        <v>0</v>
      </c>
      <c r="AU425" s="92">
        <f>EXACT(G425,"None")*OR(EXACT(M425,Lookups!$A$62),EXACT(M425,Lookups!$A$63))</f>
        <v>0</v>
      </c>
      <c r="AV425" s="267">
        <f t="shared" si="190"/>
        <v>0</v>
      </c>
      <c r="AW425" s="267">
        <f>IFERROR(VLOOKUP(AH425,Lookups!A:B,2,0),0)</f>
        <v>0</v>
      </c>
      <c r="AX425" s="267">
        <f t="shared" si="191"/>
        <v>0</v>
      </c>
      <c r="AY425" s="92">
        <f t="shared" ca="1" si="192"/>
        <v>0</v>
      </c>
      <c r="AZ425" s="92">
        <f t="shared" si="173"/>
        <v>0</v>
      </c>
      <c r="BA425" s="92">
        <f t="shared" si="193"/>
        <v>0.504</v>
      </c>
      <c r="BB425" s="92">
        <f t="shared" si="194"/>
        <v>0.38900000000000001</v>
      </c>
      <c r="BC425" s="92">
        <v>0.13800000000000001</v>
      </c>
      <c r="BD425" s="92">
        <v>0.13400000000000001</v>
      </c>
      <c r="BE425" s="92">
        <f t="shared" si="174"/>
        <v>0</v>
      </c>
      <c r="BF425" s="92">
        <f t="shared" si="195"/>
        <v>0</v>
      </c>
    </row>
    <row r="426" spans="1:58" x14ac:dyDescent="0.35">
      <c r="A426" s="26"/>
      <c r="B426" s="76"/>
      <c r="C426" s="59"/>
      <c r="D426" s="475"/>
      <c r="E426" s="476"/>
      <c r="F426" s="237" t="str">
        <f ca="1">IFERROR(OFFSET(INDEX(INDIRECT(VLOOKUP($C426,Lighting_Type_Exist_lu,2,0)),MATCH(Lighting!$D426,INDIRECT(VLOOKUP($C426,Lighting_Type_Exist_lu,2,0)),0),1),0,2),"")</f>
        <v/>
      </c>
      <c r="G426" s="61" t="s">
        <v>84</v>
      </c>
      <c r="H426" s="74"/>
      <c r="I426" s="238" t="str">
        <f>IF(J426="","",VLOOKUP(J426,SKU!E:M,9,0))</f>
        <v/>
      </c>
      <c r="J426" s="64"/>
      <c r="K426" s="260" t="str">
        <f>IF(J426="","",VLOOKUP(J426,SKU!E:M,2,0))</f>
        <v/>
      </c>
      <c r="L426" s="239" t="str">
        <f>IF(J426="","",VLOOKUP(J426,SKU!E:M,6,0))</f>
        <v/>
      </c>
      <c r="M426" s="135" t="s">
        <v>84</v>
      </c>
      <c r="N426" s="28">
        <f t="shared" si="169"/>
        <v>0</v>
      </c>
      <c r="O426" s="20">
        <f t="shared" si="170"/>
        <v>0</v>
      </c>
      <c r="P426" s="71">
        <f t="shared" ca="1" si="175"/>
        <v>0</v>
      </c>
      <c r="Q426" s="71">
        <f>IFERROR((($H426*$L426*$N426)-($H426*$L426*$O426))/1000,0)*(1-EXACT(M426,Lookups!$A$62))*(1-EXACT(M426,Lookups!$A$63))</f>
        <v>0</v>
      </c>
      <c r="R426" s="71">
        <f t="shared" ca="1" si="176"/>
        <v>0</v>
      </c>
      <c r="S426" s="71">
        <f t="shared" ca="1" si="177"/>
        <v>0</v>
      </c>
      <c r="T426" s="71">
        <f t="shared" si="178"/>
        <v>0</v>
      </c>
      <c r="U426" s="356">
        <f t="shared" ca="1" si="179"/>
        <v>0</v>
      </c>
      <c r="V426" s="356">
        <f t="shared" ca="1" si="180"/>
        <v>0</v>
      </c>
      <c r="W426" s="356">
        <f t="shared" si="181"/>
        <v>0</v>
      </c>
      <c r="X426" s="356">
        <f t="shared" si="182"/>
        <v>0</v>
      </c>
      <c r="Y426" s="72">
        <f>IF(AV426&gt;0,"NEEDED",IFERROR(IF('Project Summary'!$C$11="NH",(VLOOKUP(AH426,Lighting_All,6,0)+AO426),(VLOOKUP(AH426,Lighting_All,4,0)+AO426)),0)*H426)</f>
        <v>0</v>
      </c>
      <c r="Z426" s="261" t="str">
        <f t="shared" ca="1" si="183"/>
        <v/>
      </c>
      <c r="AA426" s="73">
        <f t="shared" ca="1" si="168"/>
        <v>0</v>
      </c>
      <c r="AC426" s="28" t="str">
        <f ca="1">IFERROR(OFFSET(INDEX(INDIRECT(VLOOKUP($C426,Lighting_Type_Exist_lu,2,0)),MATCH(Lighting!$D426,INDIRECT(VLOOKUP($C426,Lighting_Type_Exist_lu,2,0)),0),1),0,1),"")</f>
        <v/>
      </c>
      <c r="AD426" s="7" t="str">
        <f ca="1">IFERROR(OFFSET(INDEX(INDIRECT(VLOOKUP($C426,Lighting_Type_Exist_lu,2,0)),MATCH(Lighting!$D426,INDIRECT(VLOOKUP($C426,Lighting_Type_Exist_lu,2,0)),0),1),0,3),"")</f>
        <v/>
      </c>
      <c r="AE426" s="40" t="str">
        <f ca="1">IFERROR(OFFSET(INDEX(INDIRECT(VLOOKUP($C426,Lighting_Type_Exist_lu,2,0)),MATCH(Lighting!$D426,INDIRECT(VLOOKUP($C426,Lighting_Type_Exist_lu,2,0)),0),1),0,4),"")</f>
        <v/>
      </c>
      <c r="AF426" s="262">
        <f t="shared" ca="1" si="184"/>
        <v>0</v>
      </c>
      <c r="AH426" s="263" t="str">
        <f>IF(J426="","",VLOOKUP(J426,SKU!E:M,3,0))</f>
        <v/>
      </c>
      <c r="AI426" s="263">
        <f>_xlfn.IFNA(IF('Project Summary'!$C$11="NH",VLOOKUP(AH426,Lighting_All,5,0),VLOOKUP(AH426,Lighting_All,3,0)),"")</f>
        <v>0</v>
      </c>
      <c r="AJ426" s="264" t="str">
        <f t="shared" si="171"/>
        <v>NA</v>
      </c>
      <c r="AK426" s="265">
        <f>IFERROR(VLOOKUP(J426,SKU!E:L,7,),0)</f>
        <v>0</v>
      </c>
      <c r="AL426" s="92" t="str">
        <f>IFERROR(IF(J426="","",(VLOOKUP(AH426,Lookups!A:G,7,0)*H426)),"")</f>
        <v/>
      </c>
      <c r="AM426" s="92">
        <f t="shared" ca="1" si="185"/>
        <v>0</v>
      </c>
      <c r="AN426" s="92">
        <f t="shared" ca="1" si="186"/>
        <v>0</v>
      </c>
      <c r="AO426" s="92">
        <f>(1-EXACT(G426,M426))*IFERROR(IF('Project Summary'!$C$11="NH",VLOOKUP(M426,Lighting_All,6,0),VLOOKUP(M426,Lighting_All,4,0)),0)*(Q426&gt;0)*(1-EXACT(M426,Lookups!$A$62))*(1-EXACT(M426,Lookups!$A$63))</f>
        <v>0</v>
      </c>
      <c r="AP426" s="92">
        <f t="shared" si="172"/>
        <v>0</v>
      </c>
      <c r="AQ426" s="92" t="str">
        <f t="shared" ca="1" si="187"/>
        <v/>
      </c>
      <c r="AR426" s="92" t="str">
        <f ca="1">_xlfn.IFNA(VLOOKUP(AQ426,Recycling!$S$10:$T$35,2,0),"")</f>
        <v/>
      </c>
      <c r="AS426" s="266">
        <f t="shared" si="188"/>
        <v>0</v>
      </c>
      <c r="AT426" s="92">
        <f t="shared" si="189"/>
        <v>0</v>
      </c>
      <c r="AU426" s="92">
        <f>EXACT(G426,"None")*OR(EXACT(M426,Lookups!$A$62),EXACT(M426,Lookups!$A$63))</f>
        <v>0</v>
      </c>
      <c r="AV426" s="267">
        <f t="shared" si="190"/>
        <v>0</v>
      </c>
      <c r="AW426" s="267">
        <f>IFERROR(VLOOKUP(AH426,Lookups!A:B,2,0),0)</f>
        <v>0</v>
      </c>
      <c r="AX426" s="267">
        <f t="shared" si="191"/>
        <v>0</v>
      </c>
      <c r="AY426" s="92">
        <f t="shared" ca="1" si="192"/>
        <v>0</v>
      </c>
      <c r="AZ426" s="92">
        <f t="shared" si="173"/>
        <v>0</v>
      </c>
      <c r="BA426" s="92">
        <f t="shared" si="193"/>
        <v>0.504</v>
      </c>
      <c r="BB426" s="92">
        <f t="shared" si="194"/>
        <v>0.38900000000000001</v>
      </c>
      <c r="BC426" s="92">
        <v>0.13800000000000001</v>
      </c>
      <c r="BD426" s="92">
        <v>0.13400000000000001</v>
      </c>
      <c r="BE426" s="92">
        <f t="shared" si="174"/>
        <v>0</v>
      </c>
      <c r="BF426" s="92">
        <f t="shared" si="195"/>
        <v>0</v>
      </c>
    </row>
    <row r="427" spans="1:58" x14ac:dyDescent="0.35">
      <c r="A427" s="26"/>
      <c r="B427" s="76"/>
      <c r="C427" s="59"/>
      <c r="D427" s="475"/>
      <c r="E427" s="476"/>
      <c r="F427" s="237" t="str">
        <f ca="1">IFERROR(OFFSET(INDEX(INDIRECT(VLOOKUP($C427,Lighting_Type_Exist_lu,2,0)),MATCH(Lighting!$D427,INDIRECT(VLOOKUP($C427,Lighting_Type_Exist_lu,2,0)),0),1),0,2),"")</f>
        <v/>
      </c>
      <c r="G427" s="61" t="s">
        <v>84</v>
      </c>
      <c r="H427" s="74"/>
      <c r="I427" s="238" t="str">
        <f>IF(J427="","",VLOOKUP(J427,SKU!E:M,9,0))</f>
        <v/>
      </c>
      <c r="J427" s="64"/>
      <c r="K427" s="260" t="str">
        <f>IF(J427="","",VLOOKUP(J427,SKU!E:M,2,0))</f>
        <v/>
      </c>
      <c r="L427" s="239" t="str">
        <f>IF(J427="","",VLOOKUP(J427,SKU!E:M,6,0))</f>
        <v/>
      </c>
      <c r="M427" s="135" t="s">
        <v>84</v>
      </c>
      <c r="N427" s="28">
        <f t="shared" si="169"/>
        <v>0</v>
      </c>
      <c r="O427" s="20">
        <f t="shared" si="170"/>
        <v>0</v>
      </c>
      <c r="P427" s="71">
        <f t="shared" ca="1" si="175"/>
        <v>0</v>
      </c>
      <c r="Q427" s="71">
        <f>IFERROR((($H427*$L427*$N427)-($H427*$L427*$O427))/1000,0)*(1-EXACT(M427,Lookups!$A$62))*(1-EXACT(M427,Lookups!$A$63))</f>
        <v>0</v>
      </c>
      <c r="R427" s="71">
        <f t="shared" ca="1" si="176"/>
        <v>0</v>
      </c>
      <c r="S427" s="71">
        <f t="shared" ca="1" si="177"/>
        <v>0</v>
      </c>
      <c r="T427" s="71">
        <f t="shared" si="178"/>
        <v>0</v>
      </c>
      <c r="U427" s="356">
        <f t="shared" ca="1" si="179"/>
        <v>0</v>
      </c>
      <c r="V427" s="356">
        <f t="shared" ca="1" si="180"/>
        <v>0</v>
      </c>
      <c r="W427" s="356">
        <f t="shared" si="181"/>
        <v>0</v>
      </c>
      <c r="X427" s="356">
        <f t="shared" si="182"/>
        <v>0</v>
      </c>
      <c r="Y427" s="72">
        <f>IF(AV427&gt;0,"NEEDED",IFERROR(IF('Project Summary'!$C$11="NH",(VLOOKUP(AH427,Lighting_All,6,0)+AO427),(VLOOKUP(AH427,Lighting_All,4,0)+AO427)),0)*H427)</f>
        <v>0</v>
      </c>
      <c r="Z427" s="261" t="str">
        <f t="shared" ca="1" si="183"/>
        <v/>
      </c>
      <c r="AA427" s="73">
        <f t="shared" ca="1" si="168"/>
        <v>0</v>
      </c>
      <c r="AC427" s="28" t="str">
        <f ca="1">IFERROR(OFFSET(INDEX(INDIRECT(VLOOKUP($C427,Lighting_Type_Exist_lu,2,0)),MATCH(Lighting!$D427,INDIRECT(VLOOKUP($C427,Lighting_Type_Exist_lu,2,0)),0),1),0,1),"")</f>
        <v/>
      </c>
      <c r="AD427" s="7" t="str">
        <f ca="1">IFERROR(OFFSET(INDEX(INDIRECT(VLOOKUP($C427,Lighting_Type_Exist_lu,2,0)),MATCH(Lighting!$D427,INDIRECT(VLOOKUP($C427,Lighting_Type_Exist_lu,2,0)),0),1),0,3),"")</f>
        <v/>
      </c>
      <c r="AE427" s="40" t="str">
        <f ca="1">IFERROR(OFFSET(INDEX(INDIRECT(VLOOKUP($C427,Lighting_Type_Exist_lu,2,0)),MATCH(Lighting!$D427,INDIRECT(VLOOKUP($C427,Lighting_Type_Exist_lu,2,0)),0),1),0,4),"")</f>
        <v/>
      </c>
      <c r="AF427" s="262">
        <f t="shared" ca="1" si="184"/>
        <v>0</v>
      </c>
      <c r="AH427" s="263" t="str">
        <f>IF(J427="","",VLOOKUP(J427,SKU!E:M,3,0))</f>
        <v/>
      </c>
      <c r="AI427" s="263">
        <f>_xlfn.IFNA(IF('Project Summary'!$C$11="NH",VLOOKUP(AH427,Lighting_All,5,0),VLOOKUP(AH427,Lighting_All,3,0)),"")</f>
        <v>0</v>
      </c>
      <c r="AJ427" s="264" t="str">
        <f t="shared" si="171"/>
        <v>NA</v>
      </c>
      <c r="AK427" s="265">
        <f>IFERROR(VLOOKUP(J427,SKU!E:L,7,),0)</f>
        <v>0</v>
      </c>
      <c r="AL427" s="92" t="str">
        <f>IFERROR(IF(J427="","",(VLOOKUP(AH427,Lookups!A:G,7,0)*H427)),"")</f>
        <v/>
      </c>
      <c r="AM427" s="92">
        <f t="shared" ca="1" si="185"/>
        <v>0</v>
      </c>
      <c r="AN427" s="92">
        <f t="shared" ca="1" si="186"/>
        <v>0</v>
      </c>
      <c r="AO427" s="92">
        <f>(1-EXACT(G427,M427))*IFERROR(IF('Project Summary'!$C$11="NH",VLOOKUP(M427,Lighting_All,6,0),VLOOKUP(M427,Lighting_All,4,0)),0)*(Q427&gt;0)*(1-EXACT(M427,Lookups!$A$62))*(1-EXACT(M427,Lookups!$A$63))</f>
        <v>0</v>
      </c>
      <c r="AP427" s="92">
        <f t="shared" si="172"/>
        <v>0</v>
      </c>
      <c r="AQ427" s="92" t="str">
        <f t="shared" ca="1" si="187"/>
        <v/>
      </c>
      <c r="AR427" s="92" t="str">
        <f ca="1">_xlfn.IFNA(VLOOKUP(AQ427,Recycling!$S$10:$T$35,2,0),"")</f>
        <v/>
      </c>
      <c r="AS427" s="266">
        <f t="shared" si="188"/>
        <v>0</v>
      </c>
      <c r="AT427" s="92">
        <f t="shared" si="189"/>
        <v>0</v>
      </c>
      <c r="AU427" s="92">
        <f>EXACT(G427,"None")*OR(EXACT(M427,Lookups!$A$62),EXACT(M427,Lookups!$A$63))</f>
        <v>0</v>
      </c>
      <c r="AV427" s="267">
        <f t="shared" si="190"/>
        <v>0</v>
      </c>
      <c r="AW427" s="267">
        <f>IFERROR(VLOOKUP(AH427,Lookups!A:B,2,0),0)</f>
        <v>0</v>
      </c>
      <c r="AX427" s="267">
        <f t="shared" si="191"/>
        <v>0</v>
      </c>
      <c r="AY427" s="92">
        <f t="shared" ca="1" si="192"/>
        <v>0</v>
      </c>
      <c r="AZ427" s="92">
        <f t="shared" si="173"/>
        <v>0</v>
      </c>
      <c r="BA427" s="92">
        <f t="shared" si="193"/>
        <v>0.504</v>
      </c>
      <c r="BB427" s="92">
        <f t="shared" si="194"/>
        <v>0.38900000000000001</v>
      </c>
      <c r="BC427" s="92">
        <v>0.13800000000000001</v>
      </c>
      <c r="BD427" s="92">
        <v>0.13400000000000001</v>
      </c>
      <c r="BE427" s="92">
        <f t="shared" si="174"/>
        <v>0</v>
      </c>
      <c r="BF427" s="92">
        <f t="shared" si="195"/>
        <v>0</v>
      </c>
    </row>
    <row r="428" spans="1:58" x14ac:dyDescent="0.35">
      <c r="A428" s="26"/>
      <c r="B428" s="76"/>
      <c r="C428" s="59"/>
      <c r="D428" s="475"/>
      <c r="E428" s="476"/>
      <c r="F428" s="237" t="str">
        <f ca="1">IFERROR(OFFSET(INDEX(INDIRECT(VLOOKUP($C428,Lighting_Type_Exist_lu,2,0)),MATCH(Lighting!$D428,INDIRECT(VLOOKUP($C428,Lighting_Type_Exist_lu,2,0)),0),1),0,2),"")</f>
        <v/>
      </c>
      <c r="G428" s="61" t="s">
        <v>84</v>
      </c>
      <c r="H428" s="74"/>
      <c r="I428" s="238" t="str">
        <f>IF(J428="","",VLOOKUP(J428,SKU!E:M,9,0))</f>
        <v/>
      </c>
      <c r="J428" s="64"/>
      <c r="K428" s="260" t="str">
        <f>IF(J428="","",VLOOKUP(J428,SKU!E:M,2,0))</f>
        <v/>
      </c>
      <c r="L428" s="239" t="str">
        <f>IF(J428="","",VLOOKUP(J428,SKU!E:M,6,0))</f>
        <v/>
      </c>
      <c r="M428" s="135" t="s">
        <v>84</v>
      </c>
      <c r="N428" s="28">
        <f t="shared" si="169"/>
        <v>0</v>
      </c>
      <c r="O428" s="20">
        <f t="shared" si="170"/>
        <v>0</v>
      </c>
      <c r="P428" s="71">
        <f t="shared" ca="1" si="175"/>
        <v>0</v>
      </c>
      <c r="Q428" s="71">
        <f>IFERROR((($H428*$L428*$N428)-($H428*$L428*$O428))/1000,0)*(1-EXACT(M428,Lookups!$A$62))*(1-EXACT(M428,Lookups!$A$63))</f>
        <v>0</v>
      </c>
      <c r="R428" s="71">
        <f t="shared" ca="1" si="176"/>
        <v>0</v>
      </c>
      <c r="S428" s="71">
        <f t="shared" ca="1" si="177"/>
        <v>0</v>
      </c>
      <c r="T428" s="71">
        <f t="shared" si="178"/>
        <v>0</v>
      </c>
      <c r="U428" s="356">
        <f t="shared" ca="1" si="179"/>
        <v>0</v>
      </c>
      <c r="V428" s="356">
        <f t="shared" ca="1" si="180"/>
        <v>0</v>
      </c>
      <c r="W428" s="356">
        <f t="shared" si="181"/>
        <v>0</v>
      </c>
      <c r="X428" s="356">
        <f t="shared" si="182"/>
        <v>0</v>
      </c>
      <c r="Y428" s="72">
        <f>IF(AV428&gt;0,"NEEDED",IFERROR(IF('Project Summary'!$C$11="NH",(VLOOKUP(AH428,Lighting_All,6,0)+AO428),(VLOOKUP(AH428,Lighting_All,4,0)+AO428)),0)*H428)</f>
        <v>0</v>
      </c>
      <c r="Z428" s="261" t="str">
        <f t="shared" ca="1" si="183"/>
        <v/>
      </c>
      <c r="AA428" s="73">
        <f t="shared" ca="1" si="168"/>
        <v>0</v>
      </c>
      <c r="AC428" s="28" t="str">
        <f ca="1">IFERROR(OFFSET(INDEX(INDIRECT(VLOOKUP($C428,Lighting_Type_Exist_lu,2,0)),MATCH(Lighting!$D428,INDIRECT(VLOOKUP($C428,Lighting_Type_Exist_lu,2,0)),0),1),0,1),"")</f>
        <v/>
      </c>
      <c r="AD428" s="7" t="str">
        <f ca="1">IFERROR(OFFSET(INDEX(INDIRECT(VLOOKUP($C428,Lighting_Type_Exist_lu,2,0)),MATCH(Lighting!$D428,INDIRECT(VLOOKUP($C428,Lighting_Type_Exist_lu,2,0)),0),1),0,3),"")</f>
        <v/>
      </c>
      <c r="AE428" s="40" t="str">
        <f ca="1">IFERROR(OFFSET(INDEX(INDIRECT(VLOOKUP($C428,Lighting_Type_Exist_lu,2,0)),MATCH(Lighting!$D428,INDIRECT(VLOOKUP($C428,Lighting_Type_Exist_lu,2,0)),0),1),0,4),"")</f>
        <v/>
      </c>
      <c r="AF428" s="262">
        <f t="shared" ca="1" si="184"/>
        <v>0</v>
      </c>
      <c r="AH428" s="263" t="str">
        <f>IF(J428="","",VLOOKUP(J428,SKU!E:M,3,0))</f>
        <v/>
      </c>
      <c r="AI428" s="263">
        <f>_xlfn.IFNA(IF('Project Summary'!$C$11="NH",VLOOKUP(AH428,Lighting_All,5,0),VLOOKUP(AH428,Lighting_All,3,0)),"")</f>
        <v>0</v>
      </c>
      <c r="AJ428" s="264" t="str">
        <f t="shared" si="171"/>
        <v>NA</v>
      </c>
      <c r="AK428" s="265">
        <f>IFERROR(VLOOKUP(J428,SKU!E:L,7,),0)</f>
        <v>0</v>
      </c>
      <c r="AL428" s="92" t="str">
        <f>IFERROR(IF(J428="","",(VLOOKUP(AH428,Lookups!A:G,7,0)*H428)),"")</f>
        <v/>
      </c>
      <c r="AM428" s="92">
        <f t="shared" ca="1" si="185"/>
        <v>0</v>
      </c>
      <c r="AN428" s="92">
        <f t="shared" ca="1" si="186"/>
        <v>0</v>
      </c>
      <c r="AO428" s="92">
        <f>(1-EXACT(G428,M428))*IFERROR(IF('Project Summary'!$C$11="NH",VLOOKUP(M428,Lighting_All,6,0),VLOOKUP(M428,Lighting_All,4,0)),0)*(Q428&gt;0)*(1-EXACT(M428,Lookups!$A$62))*(1-EXACT(M428,Lookups!$A$63))</f>
        <v>0</v>
      </c>
      <c r="AP428" s="92">
        <f t="shared" si="172"/>
        <v>0</v>
      </c>
      <c r="AQ428" s="92" t="str">
        <f t="shared" ca="1" si="187"/>
        <v/>
      </c>
      <c r="AR428" s="92" t="str">
        <f ca="1">_xlfn.IFNA(VLOOKUP(AQ428,Recycling!$S$10:$T$35,2,0),"")</f>
        <v/>
      </c>
      <c r="AS428" s="266">
        <f t="shared" si="188"/>
        <v>0</v>
      </c>
      <c r="AT428" s="92">
        <f t="shared" si="189"/>
        <v>0</v>
      </c>
      <c r="AU428" s="92">
        <f>EXACT(G428,"None")*OR(EXACT(M428,Lookups!$A$62),EXACT(M428,Lookups!$A$63))</f>
        <v>0</v>
      </c>
      <c r="AV428" s="267">
        <f t="shared" si="190"/>
        <v>0</v>
      </c>
      <c r="AW428" s="267">
        <f>IFERROR(VLOOKUP(AH428,Lookups!A:B,2,0),0)</f>
        <v>0</v>
      </c>
      <c r="AX428" s="267">
        <f t="shared" si="191"/>
        <v>0</v>
      </c>
      <c r="AY428" s="92">
        <f t="shared" ca="1" si="192"/>
        <v>0</v>
      </c>
      <c r="AZ428" s="92">
        <f t="shared" si="173"/>
        <v>0</v>
      </c>
      <c r="BA428" s="92">
        <f t="shared" si="193"/>
        <v>0.504</v>
      </c>
      <c r="BB428" s="92">
        <f t="shared" si="194"/>
        <v>0.38900000000000001</v>
      </c>
      <c r="BC428" s="92">
        <v>0.13800000000000001</v>
      </c>
      <c r="BD428" s="92">
        <v>0.13400000000000001</v>
      </c>
      <c r="BE428" s="92">
        <f t="shared" si="174"/>
        <v>0</v>
      </c>
      <c r="BF428" s="92">
        <f t="shared" si="195"/>
        <v>0</v>
      </c>
    </row>
    <row r="429" spans="1:58" x14ac:dyDescent="0.35">
      <c r="A429" s="26"/>
      <c r="B429" s="76"/>
      <c r="C429" s="59"/>
      <c r="D429" s="475"/>
      <c r="E429" s="476"/>
      <c r="F429" s="237" t="str">
        <f ca="1">IFERROR(OFFSET(INDEX(INDIRECT(VLOOKUP($C429,Lighting_Type_Exist_lu,2,0)),MATCH(Lighting!$D429,INDIRECT(VLOOKUP($C429,Lighting_Type_Exist_lu,2,0)),0),1),0,2),"")</f>
        <v/>
      </c>
      <c r="G429" s="61" t="s">
        <v>84</v>
      </c>
      <c r="H429" s="74"/>
      <c r="I429" s="238" t="str">
        <f>IF(J429="","",VLOOKUP(J429,SKU!E:M,9,0))</f>
        <v/>
      </c>
      <c r="J429" s="64"/>
      <c r="K429" s="260" t="str">
        <f>IF(J429="","",VLOOKUP(J429,SKU!E:M,2,0))</f>
        <v/>
      </c>
      <c r="L429" s="239" t="str">
        <f>IF(J429="","",VLOOKUP(J429,SKU!E:M,6,0))</f>
        <v/>
      </c>
      <c r="M429" s="135" t="s">
        <v>84</v>
      </c>
      <c r="N429" s="28">
        <f t="shared" si="169"/>
        <v>0</v>
      </c>
      <c r="O429" s="20">
        <f t="shared" si="170"/>
        <v>0</v>
      </c>
      <c r="P429" s="71">
        <f t="shared" ca="1" si="175"/>
        <v>0</v>
      </c>
      <c r="Q429" s="71">
        <f>IFERROR((($H429*$L429*$N429)-($H429*$L429*$O429))/1000,0)*(1-EXACT(M429,Lookups!$A$62))*(1-EXACT(M429,Lookups!$A$63))</f>
        <v>0</v>
      </c>
      <c r="R429" s="71">
        <f t="shared" ca="1" si="176"/>
        <v>0</v>
      </c>
      <c r="S429" s="71">
        <f t="shared" ca="1" si="177"/>
        <v>0</v>
      </c>
      <c r="T429" s="71">
        <f t="shared" si="178"/>
        <v>0</v>
      </c>
      <c r="U429" s="356">
        <f t="shared" ca="1" si="179"/>
        <v>0</v>
      </c>
      <c r="V429" s="356">
        <f t="shared" ca="1" si="180"/>
        <v>0</v>
      </c>
      <c r="W429" s="356">
        <f t="shared" si="181"/>
        <v>0</v>
      </c>
      <c r="X429" s="356">
        <f t="shared" si="182"/>
        <v>0</v>
      </c>
      <c r="Y429" s="72">
        <f>IF(AV429&gt;0,"NEEDED",IFERROR(IF('Project Summary'!$C$11="NH",(VLOOKUP(AH429,Lighting_All,6,0)+AO429),(VLOOKUP(AH429,Lighting_All,4,0)+AO429)),0)*H429)</f>
        <v>0</v>
      </c>
      <c r="Z429" s="261" t="str">
        <f t="shared" ca="1" si="183"/>
        <v/>
      </c>
      <c r="AA429" s="73">
        <f t="shared" ca="1" si="168"/>
        <v>0</v>
      </c>
      <c r="AC429" s="28" t="str">
        <f ca="1">IFERROR(OFFSET(INDEX(INDIRECT(VLOOKUP($C429,Lighting_Type_Exist_lu,2,0)),MATCH(Lighting!$D429,INDIRECT(VLOOKUP($C429,Lighting_Type_Exist_lu,2,0)),0),1),0,1),"")</f>
        <v/>
      </c>
      <c r="AD429" s="7" t="str">
        <f ca="1">IFERROR(OFFSET(INDEX(INDIRECT(VLOOKUP($C429,Lighting_Type_Exist_lu,2,0)),MATCH(Lighting!$D429,INDIRECT(VLOOKUP($C429,Lighting_Type_Exist_lu,2,0)),0),1),0,3),"")</f>
        <v/>
      </c>
      <c r="AE429" s="40" t="str">
        <f ca="1">IFERROR(OFFSET(INDEX(INDIRECT(VLOOKUP($C429,Lighting_Type_Exist_lu,2,0)),MATCH(Lighting!$D429,INDIRECT(VLOOKUP($C429,Lighting_Type_Exist_lu,2,0)),0),1),0,4),"")</f>
        <v/>
      </c>
      <c r="AF429" s="262">
        <f t="shared" ca="1" si="184"/>
        <v>0</v>
      </c>
      <c r="AH429" s="263" t="str">
        <f>IF(J429="","",VLOOKUP(J429,SKU!E:M,3,0))</f>
        <v/>
      </c>
      <c r="AI429" s="263">
        <f>_xlfn.IFNA(IF('Project Summary'!$C$11="NH",VLOOKUP(AH429,Lighting_All,5,0),VLOOKUP(AH429,Lighting_All,3,0)),"")</f>
        <v>0</v>
      </c>
      <c r="AJ429" s="264" t="str">
        <f t="shared" si="171"/>
        <v>NA</v>
      </c>
      <c r="AK429" s="265">
        <f>IFERROR(VLOOKUP(J429,SKU!E:L,7,),0)</f>
        <v>0</v>
      </c>
      <c r="AL429" s="92" t="str">
        <f>IFERROR(IF(J429="","",(VLOOKUP(AH429,Lookups!A:G,7,0)*H429)),"")</f>
        <v/>
      </c>
      <c r="AM429" s="92">
        <f t="shared" ca="1" si="185"/>
        <v>0</v>
      </c>
      <c r="AN429" s="92">
        <f t="shared" ca="1" si="186"/>
        <v>0</v>
      </c>
      <c r="AO429" s="92">
        <f>(1-EXACT(G429,M429))*IFERROR(IF('Project Summary'!$C$11="NH",VLOOKUP(M429,Lighting_All,6,0),VLOOKUP(M429,Lighting_All,4,0)),0)*(Q429&gt;0)*(1-EXACT(M429,Lookups!$A$62))*(1-EXACT(M429,Lookups!$A$63))</f>
        <v>0</v>
      </c>
      <c r="AP429" s="92">
        <f t="shared" si="172"/>
        <v>0</v>
      </c>
      <c r="AQ429" s="92" t="str">
        <f t="shared" ca="1" si="187"/>
        <v/>
      </c>
      <c r="AR429" s="92" t="str">
        <f ca="1">_xlfn.IFNA(VLOOKUP(AQ429,Recycling!$S$10:$T$35,2,0),"")</f>
        <v/>
      </c>
      <c r="AS429" s="266">
        <f t="shared" si="188"/>
        <v>0</v>
      </c>
      <c r="AT429" s="92">
        <f t="shared" si="189"/>
        <v>0</v>
      </c>
      <c r="AU429" s="92">
        <f>EXACT(G429,"None")*OR(EXACT(M429,Lookups!$A$62),EXACT(M429,Lookups!$A$63))</f>
        <v>0</v>
      </c>
      <c r="AV429" s="267">
        <f t="shared" si="190"/>
        <v>0</v>
      </c>
      <c r="AW429" s="267">
        <f>IFERROR(VLOOKUP(AH429,Lookups!A:B,2,0),0)</f>
        <v>0</v>
      </c>
      <c r="AX429" s="267">
        <f t="shared" si="191"/>
        <v>0</v>
      </c>
      <c r="AY429" s="92">
        <f t="shared" ca="1" si="192"/>
        <v>0</v>
      </c>
      <c r="AZ429" s="92">
        <f t="shared" si="173"/>
        <v>0</v>
      </c>
      <c r="BA429" s="92">
        <f t="shared" si="193"/>
        <v>0.504</v>
      </c>
      <c r="BB429" s="92">
        <f t="shared" si="194"/>
        <v>0.38900000000000001</v>
      </c>
      <c r="BC429" s="92">
        <v>0.13800000000000001</v>
      </c>
      <c r="BD429" s="92">
        <v>0.13400000000000001</v>
      </c>
      <c r="BE429" s="92">
        <f t="shared" si="174"/>
        <v>0</v>
      </c>
      <c r="BF429" s="92">
        <f t="shared" si="195"/>
        <v>0</v>
      </c>
    </row>
    <row r="430" spans="1:58" x14ac:dyDescent="0.35">
      <c r="A430" s="26"/>
      <c r="B430" s="76"/>
      <c r="C430" s="59"/>
      <c r="D430" s="475"/>
      <c r="E430" s="476"/>
      <c r="F430" s="237" t="str">
        <f ca="1">IFERROR(OFFSET(INDEX(INDIRECT(VLOOKUP($C430,Lighting_Type_Exist_lu,2,0)),MATCH(Lighting!$D430,INDIRECT(VLOOKUP($C430,Lighting_Type_Exist_lu,2,0)),0),1),0,2),"")</f>
        <v/>
      </c>
      <c r="G430" s="61" t="s">
        <v>84</v>
      </c>
      <c r="H430" s="74"/>
      <c r="I430" s="238" t="str">
        <f>IF(J430="","",VLOOKUP(J430,SKU!E:M,9,0))</f>
        <v/>
      </c>
      <c r="J430" s="64"/>
      <c r="K430" s="260" t="str">
        <f>IF(J430="","",VLOOKUP(J430,SKU!E:M,2,0))</f>
        <v/>
      </c>
      <c r="L430" s="239" t="str">
        <f>IF(J430="","",VLOOKUP(J430,SKU!E:M,6,0))</f>
        <v/>
      </c>
      <c r="M430" s="135" t="s">
        <v>84</v>
      </c>
      <c r="N430" s="28">
        <f t="shared" si="169"/>
        <v>0</v>
      </c>
      <c r="O430" s="20">
        <f t="shared" si="170"/>
        <v>0</v>
      </c>
      <c r="P430" s="71">
        <f t="shared" ca="1" si="175"/>
        <v>0</v>
      </c>
      <c r="Q430" s="71">
        <f>IFERROR((($H430*$L430*$N430)-($H430*$L430*$O430))/1000,0)*(1-EXACT(M430,Lookups!$A$62))*(1-EXACT(M430,Lookups!$A$63))</f>
        <v>0</v>
      </c>
      <c r="R430" s="71">
        <f t="shared" ca="1" si="176"/>
        <v>0</v>
      </c>
      <c r="S430" s="71">
        <f t="shared" ca="1" si="177"/>
        <v>0</v>
      </c>
      <c r="T430" s="71">
        <f t="shared" si="178"/>
        <v>0</v>
      </c>
      <c r="U430" s="356">
        <f t="shared" ca="1" si="179"/>
        <v>0</v>
      </c>
      <c r="V430" s="356">
        <f t="shared" ca="1" si="180"/>
        <v>0</v>
      </c>
      <c r="W430" s="356">
        <f t="shared" si="181"/>
        <v>0</v>
      </c>
      <c r="X430" s="356">
        <f t="shared" si="182"/>
        <v>0</v>
      </c>
      <c r="Y430" s="72">
        <f>IF(AV430&gt;0,"NEEDED",IFERROR(IF('Project Summary'!$C$11="NH",(VLOOKUP(AH430,Lighting_All,6,0)+AO430),(VLOOKUP(AH430,Lighting_All,4,0)+AO430)),0)*H430)</f>
        <v>0</v>
      </c>
      <c r="Z430" s="261" t="str">
        <f t="shared" ca="1" si="183"/>
        <v/>
      </c>
      <c r="AA430" s="73">
        <f t="shared" ca="1" si="168"/>
        <v>0</v>
      </c>
      <c r="AC430" s="28" t="str">
        <f ca="1">IFERROR(OFFSET(INDEX(INDIRECT(VLOOKUP($C430,Lighting_Type_Exist_lu,2,0)),MATCH(Lighting!$D430,INDIRECT(VLOOKUP($C430,Lighting_Type_Exist_lu,2,0)),0),1),0,1),"")</f>
        <v/>
      </c>
      <c r="AD430" s="7" t="str">
        <f ca="1">IFERROR(OFFSET(INDEX(INDIRECT(VLOOKUP($C430,Lighting_Type_Exist_lu,2,0)),MATCH(Lighting!$D430,INDIRECT(VLOOKUP($C430,Lighting_Type_Exist_lu,2,0)),0),1),0,3),"")</f>
        <v/>
      </c>
      <c r="AE430" s="40" t="str">
        <f ca="1">IFERROR(OFFSET(INDEX(INDIRECT(VLOOKUP($C430,Lighting_Type_Exist_lu,2,0)),MATCH(Lighting!$D430,INDIRECT(VLOOKUP($C430,Lighting_Type_Exist_lu,2,0)),0),1),0,4),"")</f>
        <v/>
      </c>
      <c r="AF430" s="262">
        <f t="shared" ca="1" si="184"/>
        <v>0</v>
      </c>
      <c r="AH430" s="263" t="str">
        <f>IF(J430="","",VLOOKUP(J430,SKU!E:M,3,0))</f>
        <v/>
      </c>
      <c r="AI430" s="263">
        <f>_xlfn.IFNA(IF('Project Summary'!$C$11="NH",VLOOKUP(AH430,Lighting_All,5,0),VLOOKUP(AH430,Lighting_All,3,0)),"")</f>
        <v>0</v>
      </c>
      <c r="AJ430" s="264" t="str">
        <f t="shared" si="171"/>
        <v>NA</v>
      </c>
      <c r="AK430" s="265">
        <f>IFERROR(VLOOKUP(J430,SKU!E:L,7,),0)</f>
        <v>0</v>
      </c>
      <c r="AL430" s="92" t="str">
        <f>IFERROR(IF(J430="","",(VLOOKUP(AH430,Lookups!A:G,7,0)*H430)),"")</f>
        <v/>
      </c>
      <c r="AM430" s="92">
        <f t="shared" ca="1" si="185"/>
        <v>0</v>
      </c>
      <c r="AN430" s="92">
        <f t="shared" ca="1" si="186"/>
        <v>0</v>
      </c>
      <c r="AO430" s="92">
        <f>(1-EXACT(G430,M430))*IFERROR(IF('Project Summary'!$C$11="NH",VLOOKUP(M430,Lighting_All,6,0),VLOOKUP(M430,Lighting_All,4,0)),0)*(Q430&gt;0)*(1-EXACT(M430,Lookups!$A$62))*(1-EXACT(M430,Lookups!$A$63))</f>
        <v>0</v>
      </c>
      <c r="AP430" s="92">
        <f t="shared" si="172"/>
        <v>0</v>
      </c>
      <c r="AQ430" s="92" t="str">
        <f t="shared" ca="1" si="187"/>
        <v/>
      </c>
      <c r="AR430" s="92" t="str">
        <f ca="1">_xlfn.IFNA(VLOOKUP(AQ430,Recycling!$S$10:$T$35,2,0),"")</f>
        <v/>
      </c>
      <c r="AS430" s="266">
        <f t="shared" si="188"/>
        <v>0</v>
      </c>
      <c r="AT430" s="92">
        <f t="shared" si="189"/>
        <v>0</v>
      </c>
      <c r="AU430" s="92">
        <f>EXACT(G430,"None")*OR(EXACT(M430,Lookups!$A$62),EXACT(M430,Lookups!$A$63))</f>
        <v>0</v>
      </c>
      <c r="AV430" s="267">
        <f t="shared" si="190"/>
        <v>0</v>
      </c>
      <c r="AW430" s="267">
        <f>IFERROR(VLOOKUP(AH430,Lookups!A:B,2,0),0)</f>
        <v>0</v>
      </c>
      <c r="AX430" s="267">
        <f t="shared" si="191"/>
        <v>0</v>
      </c>
      <c r="AY430" s="92">
        <f t="shared" ca="1" si="192"/>
        <v>0</v>
      </c>
      <c r="AZ430" s="92">
        <f t="shared" si="173"/>
        <v>0</v>
      </c>
      <c r="BA430" s="92">
        <f t="shared" si="193"/>
        <v>0.504</v>
      </c>
      <c r="BB430" s="92">
        <f t="shared" si="194"/>
        <v>0.38900000000000001</v>
      </c>
      <c r="BC430" s="92">
        <v>0.13800000000000001</v>
      </c>
      <c r="BD430" s="92">
        <v>0.13400000000000001</v>
      </c>
      <c r="BE430" s="92">
        <f t="shared" si="174"/>
        <v>0</v>
      </c>
      <c r="BF430" s="92">
        <f t="shared" si="195"/>
        <v>0</v>
      </c>
    </row>
    <row r="431" spans="1:58" x14ac:dyDescent="0.35">
      <c r="A431" s="26"/>
      <c r="B431" s="76"/>
      <c r="C431" s="59"/>
      <c r="D431" s="475"/>
      <c r="E431" s="476"/>
      <c r="F431" s="237" t="str">
        <f ca="1">IFERROR(OFFSET(INDEX(INDIRECT(VLOOKUP($C431,Lighting_Type_Exist_lu,2,0)),MATCH(Lighting!$D431,INDIRECT(VLOOKUP($C431,Lighting_Type_Exist_lu,2,0)),0),1),0,2),"")</f>
        <v/>
      </c>
      <c r="G431" s="61" t="s">
        <v>84</v>
      </c>
      <c r="H431" s="74"/>
      <c r="I431" s="238" t="str">
        <f>IF(J431="","",VLOOKUP(J431,SKU!E:M,9,0))</f>
        <v/>
      </c>
      <c r="J431" s="64"/>
      <c r="K431" s="260" t="str">
        <f>IF(J431="","",VLOOKUP(J431,SKU!E:M,2,0))</f>
        <v/>
      </c>
      <c r="L431" s="239" t="str">
        <f>IF(J431="","",VLOOKUP(J431,SKU!E:M,6,0))</f>
        <v/>
      </c>
      <c r="M431" s="135" t="s">
        <v>84</v>
      </c>
      <c r="N431" s="28">
        <f t="shared" si="169"/>
        <v>0</v>
      </c>
      <c r="O431" s="20">
        <f t="shared" si="170"/>
        <v>0</v>
      </c>
      <c r="P431" s="71">
        <f t="shared" ca="1" si="175"/>
        <v>0</v>
      </c>
      <c r="Q431" s="71">
        <f>IFERROR((($H431*$L431*$N431)-($H431*$L431*$O431))/1000,0)*(1-EXACT(M431,Lookups!$A$62))*(1-EXACT(M431,Lookups!$A$63))</f>
        <v>0</v>
      </c>
      <c r="R431" s="71">
        <f t="shared" ca="1" si="176"/>
        <v>0</v>
      </c>
      <c r="S431" s="71">
        <f t="shared" ca="1" si="177"/>
        <v>0</v>
      </c>
      <c r="T431" s="71">
        <f t="shared" si="178"/>
        <v>0</v>
      </c>
      <c r="U431" s="356">
        <f t="shared" ca="1" si="179"/>
        <v>0</v>
      </c>
      <c r="V431" s="356">
        <f t="shared" ca="1" si="180"/>
        <v>0</v>
      </c>
      <c r="W431" s="356">
        <f t="shared" si="181"/>
        <v>0</v>
      </c>
      <c r="X431" s="356">
        <f t="shared" si="182"/>
        <v>0</v>
      </c>
      <c r="Y431" s="72">
        <f>IF(AV431&gt;0,"NEEDED",IFERROR(IF('Project Summary'!$C$11="NH",(VLOOKUP(AH431,Lighting_All,6,0)+AO431),(VLOOKUP(AH431,Lighting_All,4,0)+AO431)),0)*H431)</f>
        <v>0</v>
      </c>
      <c r="Z431" s="261" t="str">
        <f t="shared" ca="1" si="183"/>
        <v/>
      </c>
      <c r="AA431" s="73">
        <f t="shared" ca="1" si="168"/>
        <v>0</v>
      </c>
      <c r="AC431" s="28" t="str">
        <f ca="1">IFERROR(OFFSET(INDEX(INDIRECT(VLOOKUP($C431,Lighting_Type_Exist_lu,2,0)),MATCH(Lighting!$D431,INDIRECT(VLOOKUP($C431,Lighting_Type_Exist_lu,2,0)),0),1),0,1),"")</f>
        <v/>
      </c>
      <c r="AD431" s="7" t="str">
        <f ca="1">IFERROR(OFFSET(INDEX(INDIRECT(VLOOKUP($C431,Lighting_Type_Exist_lu,2,0)),MATCH(Lighting!$D431,INDIRECT(VLOOKUP($C431,Lighting_Type_Exist_lu,2,0)),0),1),0,3),"")</f>
        <v/>
      </c>
      <c r="AE431" s="40" t="str">
        <f ca="1">IFERROR(OFFSET(INDEX(INDIRECT(VLOOKUP($C431,Lighting_Type_Exist_lu,2,0)),MATCH(Lighting!$D431,INDIRECT(VLOOKUP($C431,Lighting_Type_Exist_lu,2,0)),0),1),0,4),"")</f>
        <v/>
      </c>
      <c r="AF431" s="262">
        <f t="shared" ca="1" si="184"/>
        <v>0</v>
      </c>
      <c r="AH431" s="263" t="str">
        <f>IF(J431="","",VLOOKUP(J431,SKU!E:M,3,0))</f>
        <v/>
      </c>
      <c r="AI431" s="263">
        <f>_xlfn.IFNA(IF('Project Summary'!$C$11="NH",VLOOKUP(AH431,Lighting_All,5,0),VLOOKUP(AH431,Lighting_All,3,0)),"")</f>
        <v>0</v>
      </c>
      <c r="AJ431" s="264" t="str">
        <f t="shared" si="171"/>
        <v>NA</v>
      </c>
      <c r="AK431" s="265">
        <f>IFERROR(VLOOKUP(J431,SKU!E:L,7,),0)</f>
        <v>0</v>
      </c>
      <c r="AL431" s="92" t="str">
        <f>IFERROR(IF(J431="","",(VLOOKUP(AH431,Lookups!A:G,7,0)*H431)),"")</f>
        <v/>
      </c>
      <c r="AM431" s="92">
        <f t="shared" ca="1" si="185"/>
        <v>0</v>
      </c>
      <c r="AN431" s="92">
        <f t="shared" ca="1" si="186"/>
        <v>0</v>
      </c>
      <c r="AO431" s="92">
        <f>(1-EXACT(G431,M431))*IFERROR(IF('Project Summary'!$C$11="NH",VLOOKUP(M431,Lighting_All,6,0),VLOOKUP(M431,Lighting_All,4,0)),0)*(Q431&gt;0)*(1-EXACT(M431,Lookups!$A$62))*(1-EXACT(M431,Lookups!$A$63))</f>
        <v>0</v>
      </c>
      <c r="AP431" s="92">
        <f t="shared" si="172"/>
        <v>0</v>
      </c>
      <c r="AQ431" s="92" t="str">
        <f t="shared" ca="1" si="187"/>
        <v/>
      </c>
      <c r="AR431" s="92" t="str">
        <f ca="1">_xlfn.IFNA(VLOOKUP(AQ431,Recycling!$S$10:$T$35,2,0),"")</f>
        <v/>
      </c>
      <c r="AS431" s="266">
        <f t="shared" si="188"/>
        <v>0</v>
      </c>
      <c r="AT431" s="92">
        <f t="shared" si="189"/>
        <v>0</v>
      </c>
      <c r="AU431" s="92">
        <f>EXACT(G431,"None")*OR(EXACT(M431,Lookups!$A$62),EXACT(M431,Lookups!$A$63))</f>
        <v>0</v>
      </c>
      <c r="AV431" s="267">
        <f t="shared" si="190"/>
        <v>0</v>
      </c>
      <c r="AW431" s="267">
        <f>IFERROR(VLOOKUP(AH431,Lookups!A:B,2,0),0)</f>
        <v>0</v>
      </c>
      <c r="AX431" s="267">
        <f t="shared" si="191"/>
        <v>0</v>
      </c>
      <c r="AY431" s="92">
        <f t="shared" ca="1" si="192"/>
        <v>0</v>
      </c>
      <c r="AZ431" s="92">
        <f t="shared" si="173"/>
        <v>0</v>
      </c>
      <c r="BA431" s="92">
        <f t="shared" si="193"/>
        <v>0.504</v>
      </c>
      <c r="BB431" s="92">
        <f t="shared" si="194"/>
        <v>0.38900000000000001</v>
      </c>
      <c r="BC431" s="92">
        <v>0.13800000000000001</v>
      </c>
      <c r="BD431" s="92">
        <v>0.13400000000000001</v>
      </c>
      <c r="BE431" s="92">
        <f t="shared" si="174"/>
        <v>0</v>
      </c>
      <c r="BF431" s="92">
        <f t="shared" si="195"/>
        <v>0</v>
      </c>
    </row>
    <row r="432" spans="1:58" x14ac:dyDescent="0.35">
      <c r="A432" s="26"/>
      <c r="B432" s="76"/>
      <c r="C432" s="59"/>
      <c r="D432" s="475"/>
      <c r="E432" s="476"/>
      <c r="F432" s="237" t="str">
        <f ca="1">IFERROR(OFFSET(INDEX(INDIRECT(VLOOKUP($C432,Lighting_Type_Exist_lu,2,0)),MATCH(Lighting!$D432,INDIRECT(VLOOKUP($C432,Lighting_Type_Exist_lu,2,0)),0),1),0,2),"")</f>
        <v/>
      </c>
      <c r="G432" s="61" t="s">
        <v>84</v>
      </c>
      <c r="H432" s="74"/>
      <c r="I432" s="238" t="str">
        <f>IF(J432="","",VLOOKUP(J432,SKU!E:M,9,0))</f>
        <v/>
      </c>
      <c r="J432" s="64"/>
      <c r="K432" s="260" t="str">
        <f>IF(J432="","",VLOOKUP(J432,SKU!E:M,2,0))</f>
        <v/>
      </c>
      <c r="L432" s="239" t="str">
        <f>IF(J432="","",VLOOKUP(J432,SKU!E:M,6,0))</f>
        <v/>
      </c>
      <c r="M432" s="135" t="s">
        <v>84</v>
      </c>
      <c r="N432" s="28">
        <f t="shared" si="169"/>
        <v>0</v>
      </c>
      <c r="O432" s="20">
        <f t="shared" si="170"/>
        <v>0</v>
      </c>
      <c r="P432" s="71">
        <f t="shared" ca="1" si="175"/>
        <v>0</v>
      </c>
      <c r="Q432" s="71">
        <f>IFERROR((($H432*$L432*$N432)-($H432*$L432*$O432))/1000,0)*(1-EXACT(M432,Lookups!$A$62))*(1-EXACT(M432,Lookups!$A$63))</f>
        <v>0</v>
      </c>
      <c r="R432" s="71">
        <f t="shared" ca="1" si="176"/>
        <v>0</v>
      </c>
      <c r="S432" s="71">
        <f t="shared" ca="1" si="177"/>
        <v>0</v>
      </c>
      <c r="T432" s="71">
        <f t="shared" si="178"/>
        <v>0</v>
      </c>
      <c r="U432" s="356">
        <f t="shared" ca="1" si="179"/>
        <v>0</v>
      </c>
      <c r="V432" s="356">
        <f t="shared" ca="1" si="180"/>
        <v>0</v>
      </c>
      <c r="W432" s="356">
        <f t="shared" si="181"/>
        <v>0</v>
      </c>
      <c r="X432" s="356">
        <f t="shared" si="182"/>
        <v>0</v>
      </c>
      <c r="Y432" s="72">
        <f>IF(AV432&gt;0,"NEEDED",IFERROR(IF('Project Summary'!$C$11="NH",(VLOOKUP(AH432,Lighting_All,6,0)+AO432),(VLOOKUP(AH432,Lighting_All,4,0)+AO432)),0)*H432)</f>
        <v>0</v>
      </c>
      <c r="Z432" s="261" t="str">
        <f t="shared" ca="1" si="183"/>
        <v/>
      </c>
      <c r="AA432" s="73">
        <f t="shared" ca="1" si="168"/>
        <v>0</v>
      </c>
      <c r="AC432" s="28" t="str">
        <f ca="1">IFERROR(OFFSET(INDEX(INDIRECT(VLOOKUP($C432,Lighting_Type_Exist_lu,2,0)),MATCH(Lighting!$D432,INDIRECT(VLOOKUP($C432,Lighting_Type_Exist_lu,2,0)),0),1),0,1),"")</f>
        <v/>
      </c>
      <c r="AD432" s="7" t="str">
        <f ca="1">IFERROR(OFFSET(INDEX(INDIRECT(VLOOKUP($C432,Lighting_Type_Exist_lu,2,0)),MATCH(Lighting!$D432,INDIRECT(VLOOKUP($C432,Lighting_Type_Exist_lu,2,0)),0),1),0,3),"")</f>
        <v/>
      </c>
      <c r="AE432" s="40" t="str">
        <f ca="1">IFERROR(OFFSET(INDEX(INDIRECT(VLOOKUP($C432,Lighting_Type_Exist_lu,2,0)),MATCH(Lighting!$D432,INDIRECT(VLOOKUP($C432,Lighting_Type_Exist_lu,2,0)),0),1),0,4),"")</f>
        <v/>
      </c>
      <c r="AF432" s="262">
        <f t="shared" ca="1" si="184"/>
        <v>0</v>
      </c>
      <c r="AH432" s="263" t="str">
        <f>IF(J432="","",VLOOKUP(J432,SKU!E:M,3,0))</f>
        <v/>
      </c>
      <c r="AI432" s="263">
        <f>_xlfn.IFNA(IF('Project Summary'!$C$11="NH",VLOOKUP(AH432,Lighting_All,5,0),VLOOKUP(AH432,Lighting_All,3,0)),"")</f>
        <v>0</v>
      </c>
      <c r="AJ432" s="264" t="str">
        <f t="shared" si="171"/>
        <v>NA</v>
      </c>
      <c r="AK432" s="265">
        <f>IFERROR(VLOOKUP(J432,SKU!E:L,7,),0)</f>
        <v>0</v>
      </c>
      <c r="AL432" s="92" t="str">
        <f>IFERROR(IF(J432="","",(VLOOKUP(AH432,Lookups!A:G,7,0)*H432)),"")</f>
        <v/>
      </c>
      <c r="AM432" s="92">
        <f t="shared" ca="1" si="185"/>
        <v>0</v>
      </c>
      <c r="AN432" s="92">
        <f t="shared" ca="1" si="186"/>
        <v>0</v>
      </c>
      <c r="AO432" s="92">
        <f>(1-EXACT(G432,M432))*IFERROR(IF('Project Summary'!$C$11="NH",VLOOKUP(M432,Lighting_All,6,0),VLOOKUP(M432,Lighting_All,4,0)),0)*(Q432&gt;0)*(1-EXACT(M432,Lookups!$A$62))*(1-EXACT(M432,Lookups!$A$63))</f>
        <v>0</v>
      </c>
      <c r="AP432" s="92">
        <f t="shared" si="172"/>
        <v>0</v>
      </c>
      <c r="AQ432" s="92" t="str">
        <f t="shared" ca="1" si="187"/>
        <v/>
      </c>
      <c r="AR432" s="92" t="str">
        <f ca="1">_xlfn.IFNA(VLOOKUP(AQ432,Recycling!$S$10:$T$35,2,0),"")</f>
        <v/>
      </c>
      <c r="AS432" s="266">
        <f t="shared" si="188"/>
        <v>0</v>
      </c>
      <c r="AT432" s="92">
        <f t="shared" si="189"/>
        <v>0</v>
      </c>
      <c r="AU432" s="92">
        <f>EXACT(G432,"None")*OR(EXACT(M432,Lookups!$A$62),EXACT(M432,Lookups!$A$63))</f>
        <v>0</v>
      </c>
      <c r="AV432" s="267">
        <f t="shared" si="190"/>
        <v>0</v>
      </c>
      <c r="AW432" s="267">
        <f>IFERROR(VLOOKUP(AH432,Lookups!A:B,2,0),0)</f>
        <v>0</v>
      </c>
      <c r="AX432" s="267">
        <f t="shared" si="191"/>
        <v>0</v>
      </c>
      <c r="AY432" s="92">
        <f t="shared" ca="1" si="192"/>
        <v>0</v>
      </c>
      <c r="AZ432" s="92">
        <f t="shared" si="173"/>
        <v>0</v>
      </c>
      <c r="BA432" s="92">
        <f t="shared" si="193"/>
        <v>0.504</v>
      </c>
      <c r="BB432" s="92">
        <f t="shared" si="194"/>
        <v>0.38900000000000001</v>
      </c>
      <c r="BC432" s="92">
        <v>0.13800000000000001</v>
      </c>
      <c r="BD432" s="92">
        <v>0.13400000000000001</v>
      </c>
      <c r="BE432" s="92">
        <f t="shared" si="174"/>
        <v>0</v>
      </c>
      <c r="BF432" s="92">
        <f t="shared" si="195"/>
        <v>0</v>
      </c>
    </row>
    <row r="433" spans="1:58" x14ac:dyDescent="0.35">
      <c r="A433" s="26"/>
      <c r="B433" s="76"/>
      <c r="C433" s="59"/>
      <c r="D433" s="475"/>
      <c r="E433" s="476"/>
      <c r="F433" s="237" t="str">
        <f ca="1">IFERROR(OFFSET(INDEX(INDIRECT(VLOOKUP($C433,Lighting_Type_Exist_lu,2,0)),MATCH(Lighting!$D433,INDIRECT(VLOOKUP($C433,Lighting_Type_Exist_lu,2,0)),0),1),0,2),"")</f>
        <v/>
      </c>
      <c r="G433" s="61" t="s">
        <v>84</v>
      </c>
      <c r="H433" s="74"/>
      <c r="I433" s="238" t="str">
        <f>IF(J433="","",VLOOKUP(J433,SKU!E:M,9,0))</f>
        <v/>
      </c>
      <c r="J433" s="64"/>
      <c r="K433" s="260" t="str">
        <f>IF(J433="","",VLOOKUP(J433,SKU!E:M,2,0))</f>
        <v/>
      </c>
      <c r="L433" s="239" t="str">
        <f>IF(J433="","",VLOOKUP(J433,SKU!E:M,6,0))</f>
        <v/>
      </c>
      <c r="M433" s="135" t="s">
        <v>84</v>
      </c>
      <c r="N433" s="28">
        <f t="shared" si="169"/>
        <v>0</v>
      </c>
      <c r="O433" s="20">
        <f t="shared" si="170"/>
        <v>0</v>
      </c>
      <c r="P433" s="71">
        <f t="shared" ca="1" si="175"/>
        <v>0</v>
      </c>
      <c r="Q433" s="71">
        <f>IFERROR((($H433*$L433*$N433)-($H433*$L433*$O433))/1000,0)*(1-EXACT(M433,Lookups!$A$62))*(1-EXACT(M433,Lookups!$A$63))</f>
        <v>0</v>
      </c>
      <c r="R433" s="71">
        <f t="shared" ca="1" si="176"/>
        <v>0</v>
      </c>
      <c r="S433" s="71">
        <f t="shared" ca="1" si="177"/>
        <v>0</v>
      </c>
      <c r="T433" s="71">
        <f t="shared" si="178"/>
        <v>0</v>
      </c>
      <c r="U433" s="356">
        <f t="shared" ca="1" si="179"/>
        <v>0</v>
      </c>
      <c r="V433" s="356">
        <f t="shared" ca="1" si="180"/>
        <v>0</v>
      </c>
      <c r="W433" s="356">
        <f t="shared" si="181"/>
        <v>0</v>
      </c>
      <c r="X433" s="356">
        <f t="shared" si="182"/>
        <v>0</v>
      </c>
      <c r="Y433" s="72">
        <f>IF(AV433&gt;0,"NEEDED",IFERROR(IF('Project Summary'!$C$11="NH",(VLOOKUP(AH433,Lighting_All,6,0)+AO433),(VLOOKUP(AH433,Lighting_All,4,0)+AO433)),0)*H433)</f>
        <v>0</v>
      </c>
      <c r="Z433" s="261" t="str">
        <f t="shared" ca="1" si="183"/>
        <v/>
      </c>
      <c r="AA433" s="73">
        <f t="shared" ca="1" si="168"/>
        <v>0</v>
      </c>
      <c r="AC433" s="28" t="str">
        <f ca="1">IFERROR(OFFSET(INDEX(INDIRECT(VLOOKUP($C433,Lighting_Type_Exist_lu,2,0)),MATCH(Lighting!$D433,INDIRECT(VLOOKUP($C433,Lighting_Type_Exist_lu,2,0)),0),1),0,1),"")</f>
        <v/>
      </c>
      <c r="AD433" s="7" t="str">
        <f ca="1">IFERROR(OFFSET(INDEX(INDIRECT(VLOOKUP($C433,Lighting_Type_Exist_lu,2,0)),MATCH(Lighting!$D433,INDIRECT(VLOOKUP($C433,Lighting_Type_Exist_lu,2,0)),0),1),0,3),"")</f>
        <v/>
      </c>
      <c r="AE433" s="40" t="str">
        <f ca="1">IFERROR(OFFSET(INDEX(INDIRECT(VLOOKUP($C433,Lighting_Type_Exist_lu,2,0)),MATCH(Lighting!$D433,INDIRECT(VLOOKUP($C433,Lighting_Type_Exist_lu,2,0)),0),1),0,4),"")</f>
        <v/>
      </c>
      <c r="AF433" s="262">
        <f t="shared" ca="1" si="184"/>
        <v>0</v>
      </c>
      <c r="AH433" s="263" t="str">
        <f>IF(J433="","",VLOOKUP(J433,SKU!E:M,3,0))</f>
        <v/>
      </c>
      <c r="AI433" s="263">
        <f>_xlfn.IFNA(IF('Project Summary'!$C$11="NH",VLOOKUP(AH433,Lighting_All,5,0),VLOOKUP(AH433,Lighting_All,3,0)),"")</f>
        <v>0</v>
      </c>
      <c r="AJ433" s="264" t="str">
        <f t="shared" si="171"/>
        <v>NA</v>
      </c>
      <c r="AK433" s="265">
        <f>IFERROR(VLOOKUP(J433,SKU!E:L,7,),0)</f>
        <v>0</v>
      </c>
      <c r="AL433" s="92" t="str">
        <f>IFERROR(IF(J433="","",(VLOOKUP(AH433,Lookups!A:G,7,0)*H433)),"")</f>
        <v/>
      </c>
      <c r="AM433" s="92">
        <f t="shared" ca="1" si="185"/>
        <v>0</v>
      </c>
      <c r="AN433" s="92">
        <f t="shared" ca="1" si="186"/>
        <v>0</v>
      </c>
      <c r="AO433" s="92">
        <f>(1-EXACT(G433,M433))*IFERROR(IF('Project Summary'!$C$11="NH",VLOOKUP(M433,Lighting_All,6,0),VLOOKUP(M433,Lighting_All,4,0)),0)*(Q433&gt;0)*(1-EXACT(M433,Lookups!$A$62))*(1-EXACT(M433,Lookups!$A$63))</f>
        <v>0</v>
      </c>
      <c r="AP433" s="92">
        <f t="shared" si="172"/>
        <v>0</v>
      </c>
      <c r="AQ433" s="92" t="str">
        <f t="shared" ca="1" si="187"/>
        <v/>
      </c>
      <c r="AR433" s="92" t="str">
        <f ca="1">_xlfn.IFNA(VLOOKUP(AQ433,Recycling!$S$10:$T$35,2,0),"")</f>
        <v/>
      </c>
      <c r="AS433" s="266">
        <f t="shared" si="188"/>
        <v>0</v>
      </c>
      <c r="AT433" s="92">
        <f t="shared" si="189"/>
        <v>0</v>
      </c>
      <c r="AU433" s="92">
        <f>EXACT(G433,"None")*OR(EXACT(M433,Lookups!$A$62),EXACT(M433,Lookups!$A$63))</f>
        <v>0</v>
      </c>
      <c r="AV433" s="267">
        <f t="shared" si="190"/>
        <v>0</v>
      </c>
      <c r="AW433" s="267">
        <f>IFERROR(VLOOKUP(AH433,Lookups!A:B,2,0),0)</f>
        <v>0</v>
      </c>
      <c r="AX433" s="267">
        <f t="shared" si="191"/>
        <v>0</v>
      </c>
      <c r="AY433" s="92">
        <f t="shared" ca="1" si="192"/>
        <v>0</v>
      </c>
      <c r="AZ433" s="92">
        <f t="shared" si="173"/>
        <v>0</v>
      </c>
      <c r="BA433" s="92">
        <f t="shared" si="193"/>
        <v>0.504</v>
      </c>
      <c r="BB433" s="92">
        <f t="shared" si="194"/>
        <v>0.38900000000000001</v>
      </c>
      <c r="BC433" s="92">
        <v>0.13800000000000001</v>
      </c>
      <c r="BD433" s="92">
        <v>0.13400000000000001</v>
      </c>
      <c r="BE433" s="92">
        <f t="shared" si="174"/>
        <v>0</v>
      </c>
      <c r="BF433" s="92">
        <f t="shared" si="195"/>
        <v>0</v>
      </c>
    </row>
    <row r="434" spans="1:58" x14ac:dyDescent="0.35">
      <c r="A434" s="26"/>
      <c r="B434" s="76"/>
      <c r="C434" s="59"/>
      <c r="D434" s="475"/>
      <c r="E434" s="476"/>
      <c r="F434" s="237" t="str">
        <f ca="1">IFERROR(OFFSET(INDEX(INDIRECT(VLOOKUP($C434,Lighting_Type_Exist_lu,2,0)),MATCH(Lighting!$D434,INDIRECT(VLOOKUP($C434,Lighting_Type_Exist_lu,2,0)),0),1),0,2),"")</f>
        <v/>
      </c>
      <c r="G434" s="61" t="s">
        <v>84</v>
      </c>
      <c r="H434" s="74"/>
      <c r="I434" s="238" t="str">
        <f>IF(J434="","",VLOOKUP(J434,SKU!E:M,9,0))</f>
        <v/>
      </c>
      <c r="J434" s="64"/>
      <c r="K434" s="260" t="str">
        <f>IF(J434="","",VLOOKUP(J434,SKU!E:M,2,0))</f>
        <v/>
      </c>
      <c r="L434" s="239" t="str">
        <f>IF(J434="","",VLOOKUP(J434,SKU!E:M,6,0))</f>
        <v/>
      </c>
      <c r="M434" s="135" t="s">
        <v>84</v>
      </c>
      <c r="N434" s="28">
        <f t="shared" si="169"/>
        <v>0</v>
      </c>
      <c r="O434" s="20">
        <f t="shared" si="170"/>
        <v>0</v>
      </c>
      <c r="P434" s="71">
        <f t="shared" ca="1" si="175"/>
        <v>0</v>
      </c>
      <c r="Q434" s="71">
        <f>IFERROR((($H434*$L434*$N434)-($H434*$L434*$O434))/1000,0)*(1-EXACT(M434,Lookups!$A$62))*(1-EXACT(M434,Lookups!$A$63))</f>
        <v>0</v>
      </c>
      <c r="R434" s="71">
        <f t="shared" ca="1" si="176"/>
        <v>0</v>
      </c>
      <c r="S434" s="71">
        <f t="shared" ca="1" si="177"/>
        <v>0</v>
      </c>
      <c r="T434" s="71">
        <f t="shared" si="178"/>
        <v>0</v>
      </c>
      <c r="U434" s="356">
        <f t="shared" ca="1" si="179"/>
        <v>0</v>
      </c>
      <c r="V434" s="356">
        <f t="shared" ca="1" si="180"/>
        <v>0</v>
      </c>
      <c r="W434" s="356">
        <f t="shared" si="181"/>
        <v>0</v>
      </c>
      <c r="X434" s="356">
        <f t="shared" si="182"/>
        <v>0</v>
      </c>
      <c r="Y434" s="72">
        <f>IF(AV434&gt;0,"NEEDED",IFERROR(IF('Project Summary'!$C$11="NH",(VLOOKUP(AH434,Lighting_All,6,0)+AO434),(VLOOKUP(AH434,Lighting_All,4,0)+AO434)),0)*H434)</f>
        <v>0</v>
      </c>
      <c r="Z434" s="261" t="str">
        <f t="shared" ca="1" si="183"/>
        <v/>
      </c>
      <c r="AA434" s="73">
        <f t="shared" ca="1" si="168"/>
        <v>0</v>
      </c>
      <c r="AC434" s="28" t="str">
        <f ca="1">IFERROR(OFFSET(INDEX(INDIRECT(VLOOKUP($C434,Lighting_Type_Exist_lu,2,0)),MATCH(Lighting!$D434,INDIRECT(VLOOKUP($C434,Lighting_Type_Exist_lu,2,0)),0),1),0,1),"")</f>
        <v/>
      </c>
      <c r="AD434" s="7" t="str">
        <f ca="1">IFERROR(OFFSET(INDEX(INDIRECT(VLOOKUP($C434,Lighting_Type_Exist_lu,2,0)),MATCH(Lighting!$D434,INDIRECT(VLOOKUP($C434,Lighting_Type_Exist_lu,2,0)),0),1),0,3),"")</f>
        <v/>
      </c>
      <c r="AE434" s="40" t="str">
        <f ca="1">IFERROR(OFFSET(INDEX(INDIRECT(VLOOKUP($C434,Lighting_Type_Exist_lu,2,0)),MATCH(Lighting!$D434,INDIRECT(VLOOKUP($C434,Lighting_Type_Exist_lu,2,0)),0),1),0,4),"")</f>
        <v/>
      </c>
      <c r="AF434" s="262">
        <f t="shared" ca="1" si="184"/>
        <v>0</v>
      </c>
      <c r="AH434" s="263" t="str">
        <f>IF(J434="","",VLOOKUP(J434,SKU!E:M,3,0))</f>
        <v/>
      </c>
      <c r="AI434" s="263">
        <f>_xlfn.IFNA(IF('Project Summary'!$C$11="NH",VLOOKUP(AH434,Lighting_All,5,0),VLOOKUP(AH434,Lighting_All,3,0)),"")</f>
        <v>0</v>
      </c>
      <c r="AJ434" s="264" t="str">
        <f t="shared" si="171"/>
        <v>NA</v>
      </c>
      <c r="AK434" s="265">
        <f>IFERROR(VLOOKUP(J434,SKU!E:L,7,),0)</f>
        <v>0</v>
      </c>
      <c r="AL434" s="92" t="str">
        <f>IFERROR(IF(J434="","",(VLOOKUP(AH434,Lookups!A:G,7,0)*H434)),"")</f>
        <v/>
      </c>
      <c r="AM434" s="92">
        <f t="shared" ca="1" si="185"/>
        <v>0</v>
      </c>
      <c r="AN434" s="92">
        <f t="shared" ca="1" si="186"/>
        <v>0</v>
      </c>
      <c r="AO434" s="92">
        <f>(1-EXACT(G434,M434))*IFERROR(IF('Project Summary'!$C$11="NH",VLOOKUP(M434,Lighting_All,6,0),VLOOKUP(M434,Lighting_All,4,0)),0)*(Q434&gt;0)*(1-EXACT(M434,Lookups!$A$62))*(1-EXACT(M434,Lookups!$A$63))</f>
        <v>0</v>
      </c>
      <c r="AP434" s="92">
        <f t="shared" si="172"/>
        <v>0</v>
      </c>
      <c r="AQ434" s="92" t="str">
        <f t="shared" ca="1" si="187"/>
        <v/>
      </c>
      <c r="AR434" s="92" t="str">
        <f ca="1">_xlfn.IFNA(VLOOKUP(AQ434,Recycling!$S$10:$T$35,2,0),"")</f>
        <v/>
      </c>
      <c r="AS434" s="266">
        <f t="shared" si="188"/>
        <v>0</v>
      </c>
      <c r="AT434" s="92">
        <f t="shared" si="189"/>
        <v>0</v>
      </c>
      <c r="AU434" s="92">
        <f>EXACT(G434,"None")*OR(EXACT(M434,Lookups!$A$62),EXACT(M434,Lookups!$A$63))</f>
        <v>0</v>
      </c>
      <c r="AV434" s="267">
        <f t="shared" si="190"/>
        <v>0</v>
      </c>
      <c r="AW434" s="267">
        <f>IFERROR(VLOOKUP(AH434,Lookups!A:B,2,0),0)</f>
        <v>0</v>
      </c>
      <c r="AX434" s="267">
        <f t="shared" si="191"/>
        <v>0</v>
      </c>
      <c r="AY434" s="92">
        <f t="shared" ca="1" si="192"/>
        <v>0</v>
      </c>
      <c r="AZ434" s="92">
        <f t="shared" si="173"/>
        <v>0</v>
      </c>
      <c r="BA434" s="92">
        <f t="shared" si="193"/>
        <v>0.504</v>
      </c>
      <c r="BB434" s="92">
        <f t="shared" si="194"/>
        <v>0.38900000000000001</v>
      </c>
      <c r="BC434" s="92">
        <v>0.13800000000000001</v>
      </c>
      <c r="BD434" s="92">
        <v>0.13400000000000001</v>
      </c>
      <c r="BE434" s="92">
        <f t="shared" si="174"/>
        <v>0</v>
      </c>
      <c r="BF434" s="92">
        <f t="shared" si="195"/>
        <v>0</v>
      </c>
    </row>
    <row r="435" spans="1:58" x14ac:dyDescent="0.35">
      <c r="A435" s="26"/>
      <c r="B435" s="76"/>
      <c r="C435" s="59"/>
      <c r="D435" s="475"/>
      <c r="E435" s="476"/>
      <c r="F435" s="237" t="str">
        <f ca="1">IFERROR(OFFSET(INDEX(INDIRECT(VLOOKUP($C435,Lighting_Type_Exist_lu,2,0)),MATCH(Lighting!$D435,INDIRECT(VLOOKUP($C435,Lighting_Type_Exist_lu,2,0)),0),1),0,2),"")</f>
        <v/>
      </c>
      <c r="G435" s="61" t="s">
        <v>84</v>
      </c>
      <c r="H435" s="74"/>
      <c r="I435" s="238" t="str">
        <f>IF(J435="","",VLOOKUP(J435,SKU!E:M,9,0))</f>
        <v/>
      </c>
      <c r="J435" s="64"/>
      <c r="K435" s="260" t="str">
        <f>IF(J435="","",VLOOKUP(J435,SKU!E:M,2,0))</f>
        <v/>
      </c>
      <c r="L435" s="239" t="str">
        <f>IF(J435="","",VLOOKUP(J435,SKU!E:M,6,0))</f>
        <v/>
      </c>
      <c r="M435" s="135" t="s">
        <v>84</v>
      </c>
      <c r="N435" s="28">
        <f t="shared" si="169"/>
        <v>0</v>
      </c>
      <c r="O435" s="20">
        <f t="shared" si="170"/>
        <v>0</v>
      </c>
      <c r="P435" s="71">
        <f t="shared" ca="1" si="175"/>
        <v>0</v>
      </c>
      <c r="Q435" s="71">
        <f>IFERROR((($H435*$L435*$N435)-($H435*$L435*$O435))/1000,0)*(1-EXACT(M435,Lookups!$A$62))*(1-EXACT(M435,Lookups!$A$63))</f>
        <v>0</v>
      </c>
      <c r="R435" s="71">
        <f t="shared" ca="1" si="176"/>
        <v>0</v>
      </c>
      <c r="S435" s="71">
        <f t="shared" ca="1" si="177"/>
        <v>0</v>
      </c>
      <c r="T435" s="71">
        <f t="shared" si="178"/>
        <v>0</v>
      </c>
      <c r="U435" s="356">
        <f t="shared" ca="1" si="179"/>
        <v>0</v>
      </c>
      <c r="V435" s="356">
        <f t="shared" ca="1" si="180"/>
        <v>0</v>
      </c>
      <c r="W435" s="356">
        <f t="shared" si="181"/>
        <v>0</v>
      </c>
      <c r="X435" s="356">
        <f t="shared" si="182"/>
        <v>0</v>
      </c>
      <c r="Y435" s="72">
        <f>IF(AV435&gt;0,"NEEDED",IFERROR(IF('Project Summary'!$C$11="NH",(VLOOKUP(AH435,Lighting_All,6,0)+AO435),(VLOOKUP(AH435,Lighting_All,4,0)+AO435)),0)*H435)</f>
        <v>0</v>
      </c>
      <c r="Z435" s="261" t="str">
        <f t="shared" ca="1" si="183"/>
        <v/>
      </c>
      <c r="AA435" s="73">
        <f t="shared" ca="1" si="168"/>
        <v>0</v>
      </c>
      <c r="AC435" s="28" t="str">
        <f ca="1">IFERROR(OFFSET(INDEX(INDIRECT(VLOOKUP($C435,Lighting_Type_Exist_lu,2,0)),MATCH(Lighting!$D435,INDIRECT(VLOOKUP($C435,Lighting_Type_Exist_lu,2,0)),0),1),0,1),"")</f>
        <v/>
      </c>
      <c r="AD435" s="7" t="str">
        <f ca="1">IFERROR(OFFSET(INDEX(INDIRECT(VLOOKUP($C435,Lighting_Type_Exist_lu,2,0)),MATCH(Lighting!$D435,INDIRECT(VLOOKUP($C435,Lighting_Type_Exist_lu,2,0)),0),1),0,3),"")</f>
        <v/>
      </c>
      <c r="AE435" s="40" t="str">
        <f ca="1">IFERROR(OFFSET(INDEX(INDIRECT(VLOOKUP($C435,Lighting_Type_Exist_lu,2,0)),MATCH(Lighting!$D435,INDIRECT(VLOOKUP($C435,Lighting_Type_Exist_lu,2,0)),0),1),0,4),"")</f>
        <v/>
      </c>
      <c r="AF435" s="262">
        <f t="shared" ca="1" si="184"/>
        <v>0</v>
      </c>
      <c r="AH435" s="263" t="str">
        <f>IF(J435="","",VLOOKUP(J435,SKU!E:M,3,0))</f>
        <v/>
      </c>
      <c r="AI435" s="263">
        <f>_xlfn.IFNA(IF('Project Summary'!$C$11="NH",VLOOKUP(AH435,Lighting_All,5,0),VLOOKUP(AH435,Lighting_All,3,0)),"")</f>
        <v>0</v>
      </c>
      <c r="AJ435" s="264" t="str">
        <f t="shared" si="171"/>
        <v>NA</v>
      </c>
      <c r="AK435" s="265">
        <f>IFERROR(VLOOKUP(J435,SKU!E:L,7,),0)</f>
        <v>0</v>
      </c>
      <c r="AL435" s="92" t="str">
        <f>IFERROR(IF(J435="","",(VLOOKUP(AH435,Lookups!A:G,7,0)*H435)),"")</f>
        <v/>
      </c>
      <c r="AM435" s="92">
        <f t="shared" ca="1" si="185"/>
        <v>0</v>
      </c>
      <c r="AN435" s="92">
        <f t="shared" ca="1" si="186"/>
        <v>0</v>
      </c>
      <c r="AO435" s="92">
        <f>(1-EXACT(G435,M435))*IFERROR(IF('Project Summary'!$C$11="NH",VLOOKUP(M435,Lighting_All,6,0),VLOOKUP(M435,Lighting_All,4,0)),0)*(Q435&gt;0)*(1-EXACT(M435,Lookups!$A$62))*(1-EXACT(M435,Lookups!$A$63))</f>
        <v>0</v>
      </c>
      <c r="AP435" s="92">
        <f t="shared" si="172"/>
        <v>0</v>
      </c>
      <c r="AQ435" s="92" t="str">
        <f t="shared" ca="1" si="187"/>
        <v/>
      </c>
      <c r="AR435" s="92" t="str">
        <f ca="1">_xlfn.IFNA(VLOOKUP(AQ435,Recycling!$S$10:$T$35,2,0),"")</f>
        <v/>
      </c>
      <c r="AS435" s="266">
        <f t="shared" si="188"/>
        <v>0</v>
      </c>
      <c r="AT435" s="92">
        <f t="shared" si="189"/>
        <v>0</v>
      </c>
      <c r="AU435" s="92">
        <f>EXACT(G435,"None")*OR(EXACT(M435,Lookups!$A$62),EXACT(M435,Lookups!$A$63))</f>
        <v>0</v>
      </c>
      <c r="AV435" s="267">
        <f t="shared" si="190"/>
        <v>0</v>
      </c>
      <c r="AW435" s="267">
        <f>IFERROR(VLOOKUP(AH435,Lookups!A:B,2,0),0)</f>
        <v>0</v>
      </c>
      <c r="AX435" s="267">
        <f t="shared" si="191"/>
        <v>0</v>
      </c>
      <c r="AY435" s="92">
        <f t="shared" ca="1" si="192"/>
        <v>0</v>
      </c>
      <c r="AZ435" s="92">
        <f t="shared" si="173"/>
        <v>0</v>
      </c>
      <c r="BA435" s="92">
        <f t="shared" si="193"/>
        <v>0.504</v>
      </c>
      <c r="BB435" s="92">
        <f t="shared" si="194"/>
        <v>0.38900000000000001</v>
      </c>
      <c r="BC435" s="92">
        <v>0.13800000000000001</v>
      </c>
      <c r="BD435" s="92">
        <v>0.13400000000000001</v>
      </c>
      <c r="BE435" s="92">
        <f t="shared" si="174"/>
        <v>0</v>
      </c>
      <c r="BF435" s="92">
        <f t="shared" si="195"/>
        <v>0</v>
      </c>
    </row>
    <row r="436" spans="1:58" x14ac:dyDescent="0.35">
      <c r="A436" s="26"/>
      <c r="B436" s="76"/>
      <c r="C436" s="59"/>
      <c r="D436" s="475"/>
      <c r="E436" s="476"/>
      <c r="F436" s="237" t="str">
        <f ca="1">IFERROR(OFFSET(INDEX(INDIRECT(VLOOKUP($C436,Lighting_Type_Exist_lu,2,0)),MATCH(Lighting!$D436,INDIRECT(VLOOKUP($C436,Lighting_Type_Exist_lu,2,0)),0),1),0,2),"")</f>
        <v/>
      </c>
      <c r="G436" s="61" t="s">
        <v>84</v>
      </c>
      <c r="H436" s="74"/>
      <c r="I436" s="238" t="str">
        <f>IF(J436="","",VLOOKUP(J436,SKU!E:M,9,0))</f>
        <v/>
      </c>
      <c r="J436" s="64"/>
      <c r="K436" s="260" t="str">
        <f>IF(J436="","",VLOOKUP(J436,SKU!E:M,2,0))</f>
        <v/>
      </c>
      <c r="L436" s="239" t="str">
        <f>IF(J436="","",VLOOKUP(J436,SKU!E:M,6,0))</f>
        <v/>
      </c>
      <c r="M436" s="135" t="s">
        <v>84</v>
      </c>
      <c r="N436" s="28">
        <f t="shared" si="169"/>
        <v>0</v>
      </c>
      <c r="O436" s="20">
        <f t="shared" si="170"/>
        <v>0</v>
      </c>
      <c r="P436" s="71">
        <f t="shared" ca="1" si="175"/>
        <v>0</v>
      </c>
      <c r="Q436" s="71">
        <f>IFERROR((($H436*$L436*$N436)-($H436*$L436*$O436))/1000,0)*(1-EXACT(M436,Lookups!$A$62))*(1-EXACT(M436,Lookups!$A$63))</f>
        <v>0</v>
      </c>
      <c r="R436" s="71">
        <f t="shared" ca="1" si="176"/>
        <v>0</v>
      </c>
      <c r="S436" s="71">
        <f t="shared" ca="1" si="177"/>
        <v>0</v>
      </c>
      <c r="T436" s="71">
        <f t="shared" si="178"/>
        <v>0</v>
      </c>
      <c r="U436" s="356">
        <f t="shared" ca="1" si="179"/>
        <v>0</v>
      </c>
      <c r="V436" s="356">
        <f t="shared" ca="1" si="180"/>
        <v>0</v>
      </c>
      <c r="W436" s="356">
        <f t="shared" si="181"/>
        <v>0</v>
      </c>
      <c r="X436" s="356">
        <f t="shared" si="182"/>
        <v>0</v>
      </c>
      <c r="Y436" s="72">
        <f>IF(AV436&gt;0,"NEEDED",IFERROR(IF('Project Summary'!$C$11="NH",(VLOOKUP(AH436,Lighting_All,6,0)+AO436),(VLOOKUP(AH436,Lighting_All,4,0)+AO436)),0)*H436)</f>
        <v>0</v>
      </c>
      <c r="Z436" s="261" t="str">
        <f t="shared" ca="1" si="183"/>
        <v/>
      </c>
      <c r="AA436" s="73">
        <f t="shared" ca="1" si="168"/>
        <v>0</v>
      </c>
      <c r="AC436" s="28" t="str">
        <f ca="1">IFERROR(OFFSET(INDEX(INDIRECT(VLOOKUP($C436,Lighting_Type_Exist_lu,2,0)),MATCH(Lighting!$D436,INDIRECT(VLOOKUP($C436,Lighting_Type_Exist_lu,2,0)),0),1),0,1),"")</f>
        <v/>
      </c>
      <c r="AD436" s="7" t="str">
        <f ca="1">IFERROR(OFFSET(INDEX(INDIRECT(VLOOKUP($C436,Lighting_Type_Exist_lu,2,0)),MATCH(Lighting!$D436,INDIRECT(VLOOKUP($C436,Lighting_Type_Exist_lu,2,0)),0),1),0,3),"")</f>
        <v/>
      </c>
      <c r="AE436" s="40" t="str">
        <f ca="1">IFERROR(OFFSET(INDEX(INDIRECT(VLOOKUP($C436,Lighting_Type_Exist_lu,2,0)),MATCH(Lighting!$D436,INDIRECT(VLOOKUP($C436,Lighting_Type_Exist_lu,2,0)),0),1),0,4),"")</f>
        <v/>
      </c>
      <c r="AF436" s="262">
        <f t="shared" ca="1" si="184"/>
        <v>0</v>
      </c>
      <c r="AH436" s="263" t="str">
        <f>IF(J436="","",VLOOKUP(J436,SKU!E:M,3,0))</f>
        <v/>
      </c>
      <c r="AI436" s="263">
        <f>_xlfn.IFNA(IF('Project Summary'!$C$11="NH",VLOOKUP(AH436,Lighting_All,5,0),VLOOKUP(AH436,Lighting_All,3,0)),"")</f>
        <v>0</v>
      </c>
      <c r="AJ436" s="264" t="str">
        <f t="shared" si="171"/>
        <v>NA</v>
      </c>
      <c r="AK436" s="265">
        <f>IFERROR(VLOOKUP(J436,SKU!E:L,7,),0)</f>
        <v>0</v>
      </c>
      <c r="AL436" s="92" t="str">
        <f>IFERROR(IF(J436="","",(VLOOKUP(AH436,Lookups!A:G,7,0)*H436)),"")</f>
        <v/>
      </c>
      <c r="AM436" s="92">
        <f t="shared" ca="1" si="185"/>
        <v>0</v>
      </c>
      <c r="AN436" s="92">
        <f t="shared" ca="1" si="186"/>
        <v>0</v>
      </c>
      <c r="AO436" s="92">
        <f>(1-EXACT(G436,M436))*IFERROR(IF('Project Summary'!$C$11="NH",VLOOKUP(M436,Lighting_All,6,0),VLOOKUP(M436,Lighting_All,4,0)),0)*(Q436&gt;0)*(1-EXACT(M436,Lookups!$A$62))*(1-EXACT(M436,Lookups!$A$63))</f>
        <v>0</v>
      </c>
      <c r="AP436" s="92">
        <f t="shared" si="172"/>
        <v>0</v>
      </c>
      <c r="AQ436" s="92" t="str">
        <f t="shared" ca="1" si="187"/>
        <v/>
      </c>
      <c r="AR436" s="92" t="str">
        <f ca="1">_xlfn.IFNA(VLOOKUP(AQ436,Recycling!$S$10:$T$35,2,0),"")</f>
        <v/>
      </c>
      <c r="AS436" s="266">
        <f t="shared" si="188"/>
        <v>0</v>
      </c>
      <c r="AT436" s="92">
        <f t="shared" si="189"/>
        <v>0</v>
      </c>
      <c r="AU436" s="92">
        <f>EXACT(G436,"None")*OR(EXACT(M436,Lookups!$A$62),EXACT(M436,Lookups!$A$63))</f>
        <v>0</v>
      </c>
      <c r="AV436" s="267">
        <f t="shared" si="190"/>
        <v>0</v>
      </c>
      <c r="AW436" s="267">
        <f>IFERROR(VLOOKUP(AH436,Lookups!A:B,2,0),0)</f>
        <v>0</v>
      </c>
      <c r="AX436" s="267">
        <f t="shared" si="191"/>
        <v>0</v>
      </c>
      <c r="AY436" s="92">
        <f t="shared" ca="1" si="192"/>
        <v>0</v>
      </c>
      <c r="AZ436" s="92">
        <f t="shared" si="173"/>
        <v>0</v>
      </c>
      <c r="BA436" s="92">
        <f t="shared" si="193"/>
        <v>0.504</v>
      </c>
      <c r="BB436" s="92">
        <f t="shared" si="194"/>
        <v>0.38900000000000001</v>
      </c>
      <c r="BC436" s="92">
        <v>0.13800000000000001</v>
      </c>
      <c r="BD436" s="92">
        <v>0.13400000000000001</v>
      </c>
      <c r="BE436" s="92">
        <f t="shared" si="174"/>
        <v>0</v>
      </c>
      <c r="BF436" s="92">
        <f t="shared" si="195"/>
        <v>0</v>
      </c>
    </row>
    <row r="437" spans="1:58" x14ac:dyDescent="0.35">
      <c r="A437" s="26"/>
      <c r="B437" s="76"/>
      <c r="C437" s="59"/>
      <c r="D437" s="475"/>
      <c r="E437" s="476"/>
      <c r="F437" s="237" t="str">
        <f ca="1">IFERROR(OFFSET(INDEX(INDIRECT(VLOOKUP($C437,Lighting_Type_Exist_lu,2,0)),MATCH(Lighting!$D437,INDIRECT(VLOOKUP($C437,Lighting_Type_Exist_lu,2,0)),0),1),0,2),"")</f>
        <v/>
      </c>
      <c r="G437" s="61" t="s">
        <v>84</v>
      </c>
      <c r="H437" s="74"/>
      <c r="I437" s="238" t="str">
        <f>IF(J437="","",VLOOKUP(J437,SKU!E:M,9,0))</f>
        <v/>
      </c>
      <c r="J437" s="64"/>
      <c r="K437" s="260" t="str">
        <f>IF(J437="","",VLOOKUP(J437,SKU!E:M,2,0))</f>
        <v/>
      </c>
      <c r="L437" s="239" t="str">
        <f>IF(J437="","",VLOOKUP(J437,SKU!E:M,6,0))</f>
        <v/>
      </c>
      <c r="M437" s="135" t="s">
        <v>84</v>
      </c>
      <c r="N437" s="28">
        <f t="shared" si="169"/>
        <v>0</v>
      </c>
      <c r="O437" s="20">
        <f t="shared" si="170"/>
        <v>0</v>
      </c>
      <c r="P437" s="71">
        <f t="shared" ca="1" si="175"/>
        <v>0</v>
      </c>
      <c r="Q437" s="71">
        <f>IFERROR((($H437*$L437*$N437)-($H437*$L437*$O437))/1000,0)*(1-EXACT(M437,Lookups!$A$62))*(1-EXACT(M437,Lookups!$A$63))</f>
        <v>0</v>
      </c>
      <c r="R437" s="71">
        <f t="shared" ca="1" si="176"/>
        <v>0</v>
      </c>
      <c r="S437" s="71">
        <f t="shared" ca="1" si="177"/>
        <v>0</v>
      </c>
      <c r="T437" s="71">
        <f t="shared" si="178"/>
        <v>0</v>
      </c>
      <c r="U437" s="356">
        <f t="shared" ca="1" si="179"/>
        <v>0</v>
      </c>
      <c r="V437" s="356">
        <f t="shared" ca="1" si="180"/>
        <v>0</v>
      </c>
      <c r="W437" s="356">
        <f t="shared" si="181"/>
        <v>0</v>
      </c>
      <c r="X437" s="356">
        <f t="shared" si="182"/>
        <v>0</v>
      </c>
      <c r="Y437" s="72">
        <f>IF(AV437&gt;0,"NEEDED",IFERROR(IF('Project Summary'!$C$11="NH",(VLOOKUP(AH437,Lighting_All,6,0)+AO437),(VLOOKUP(AH437,Lighting_All,4,0)+AO437)),0)*H437)</f>
        <v>0</v>
      </c>
      <c r="Z437" s="261" t="str">
        <f t="shared" ca="1" si="183"/>
        <v/>
      </c>
      <c r="AA437" s="73">
        <f t="shared" ca="1" si="168"/>
        <v>0</v>
      </c>
      <c r="AC437" s="28" t="str">
        <f ca="1">IFERROR(OFFSET(INDEX(INDIRECT(VLOOKUP($C437,Lighting_Type_Exist_lu,2,0)),MATCH(Lighting!$D437,INDIRECT(VLOOKUP($C437,Lighting_Type_Exist_lu,2,0)),0),1),0,1),"")</f>
        <v/>
      </c>
      <c r="AD437" s="7" t="str">
        <f ca="1">IFERROR(OFFSET(INDEX(INDIRECT(VLOOKUP($C437,Lighting_Type_Exist_lu,2,0)),MATCH(Lighting!$D437,INDIRECT(VLOOKUP($C437,Lighting_Type_Exist_lu,2,0)),0),1),0,3),"")</f>
        <v/>
      </c>
      <c r="AE437" s="40" t="str">
        <f ca="1">IFERROR(OFFSET(INDEX(INDIRECT(VLOOKUP($C437,Lighting_Type_Exist_lu,2,0)),MATCH(Lighting!$D437,INDIRECT(VLOOKUP($C437,Lighting_Type_Exist_lu,2,0)),0),1),0,4),"")</f>
        <v/>
      </c>
      <c r="AF437" s="262">
        <f t="shared" ca="1" si="184"/>
        <v>0</v>
      </c>
      <c r="AH437" s="263" t="str">
        <f>IF(J437="","",VLOOKUP(J437,SKU!E:M,3,0))</f>
        <v/>
      </c>
      <c r="AI437" s="263">
        <f>_xlfn.IFNA(IF('Project Summary'!$C$11="NH",VLOOKUP(AH437,Lighting_All,5,0),VLOOKUP(AH437,Lighting_All,3,0)),"")</f>
        <v>0</v>
      </c>
      <c r="AJ437" s="264" t="str">
        <f t="shared" si="171"/>
        <v>NA</v>
      </c>
      <c r="AK437" s="265">
        <f>IFERROR(VLOOKUP(J437,SKU!E:L,7,),0)</f>
        <v>0</v>
      </c>
      <c r="AL437" s="92" t="str">
        <f>IFERROR(IF(J437="","",(VLOOKUP(AH437,Lookups!A:G,7,0)*H437)),"")</f>
        <v/>
      </c>
      <c r="AM437" s="92">
        <f t="shared" ca="1" si="185"/>
        <v>0</v>
      </c>
      <c r="AN437" s="92">
        <f t="shared" ca="1" si="186"/>
        <v>0</v>
      </c>
      <c r="AO437" s="92">
        <f>(1-EXACT(G437,M437))*IFERROR(IF('Project Summary'!$C$11="NH",VLOOKUP(M437,Lighting_All,6,0),VLOOKUP(M437,Lighting_All,4,0)),0)*(Q437&gt;0)*(1-EXACT(M437,Lookups!$A$62))*(1-EXACT(M437,Lookups!$A$63))</f>
        <v>0</v>
      </c>
      <c r="AP437" s="92">
        <f t="shared" si="172"/>
        <v>0</v>
      </c>
      <c r="AQ437" s="92" t="str">
        <f t="shared" ca="1" si="187"/>
        <v/>
      </c>
      <c r="AR437" s="92" t="str">
        <f ca="1">_xlfn.IFNA(VLOOKUP(AQ437,Recycling!$S$10:$T$35,2,0),"")</f>
        <v/>
      </c>
      <c r="AS437" s="266">
        <f t="shared" si="188"/>
        <v>0</v>
      </c>
      <c r="AT437" s="92">
        <f t="shared" si="189"/>
        <v>0</v>
      </c>
      <c r="AU437" s="92">
        <f>EXACT(G437,"None")*OR(EXACT(M437,Lookups!$A$62),EXACT(M437,Lookups!$A$63))</f>
        <v>0</v>
      </c>
      <c r="AV437" s="267">
        <f t="shared" si="190"/>
        <v>0</v>
      </c>
      <c r="AW437" s="267">
        <f>IFERROR(VLOOKUP(AH437,Lookups!A:B,2,0),0)</f>
        <v>0</v>
      </c>
      <c r="AX437" s="267">
        <f t="shared" si="191"/>
        <v>0</v>
      </c>
      <c r="AY437" s="92">
        <f t="shared" ca="1" si="192"/>
        <v>0</v>
      </c>
      <c r="AZ437" s="92">
        <f t="shared" si="173"/>
        <v>0</v>
      </c>
      <c r="BA437" s="92">
        <f t="shared" si="193"/>
        <v>0.504</v>
      </c>
      <c r="BB437" s="92">
        <f t="shared" si="194"/>
        <v>0.38900000000000001</v>
      </c>
      <c r="BC437" s="92">
        <v>0.13800000000000001</v>
      </c>
      <c r="BD437" s="92">
        <v>0.13400000000000001</v>
      </c>
      <c r="BE437" s="92">
        <f t="shared" si="174"/>
        <v>0</v>
      </c>
      <c r="BF437" s="92">
        <f t="shared" si="195"/>
        <v>0</v>
      </c>
    </row>
    <row r="438" spans="1:58" x14ac:dyDescent="0.35">
      <c r="A438" s="26"/>
      <c r="B438" s="76"/>
      <c r="C438" s="59"/>
      <c r="D438" s="475"/>
      <c r="E438" s="476"/>
      <c r="F438" s="237" t="str">
        <f ca="1">IFERROR(OFFSET(INDEX(INDIRECT(VLOOKUP($C438,Lighting_Type_Exist_lu,2,0)),MATCH(Lighting!$D438,INDIRECT(VLOOKUP($C438,Lighting_Type_Exist_lu,2,0)),0),1),0,2),"")</f>
        <v/>
      </c>
      <c r="G438" s="61" t="s">
        <v>84</v>
      </c>
      <c r="H438" s="74"/>
      <c r="I438" s="238" t="str">
        <f>IF(J438="","",VLOOKUP(J438,SKU!E:M,9,0))</f>
        <v/>
      </c>
      <c r="J438" s="64"/>
      <c r="K438" s="260" t="str">
        <f>IF(J438="","",VLOOKUP(J438,SKU!E:M,2,0))</f>
        <v/>
      </c>
      <c r="L438" s="239" t="str">
        <f>IF(J438="","",VLOOKUP(J438,SKU!E:M,6,0))</f>
        <v/>
      </c>
      <c r="M438" s="135" t="s">
        <v>84</v>
      </c>
      <c r="N438" s="28">
        <f t="shared" si="169"/>
        <v>0</v>
      </c>
      <c r="O438" s="20">
        <f t="shared" si="170"/>
        <v>0</v>
      </c>
      <c r="P438" s="71">
        <f t="shared" ca="1" si="175"/>
        <v>0</v>
      </c>
      <c r="Q438" s="71">
        <f>IFERROR((($H438*$L438*$N438)-($H438*$L438*$O438))/1000,0)*(1-EXACT(M438,Lookups!$A$62))*(1-EXACT(M438,Lookups!$A$63))</f>
        <v>0</v>
      </c>
      <c r="R438" s="71">
        <f t="shared" ca="1" si="176"/>
        <v>0</v>
      </c>
      <c r="S438" s="71">
        <f t="shared" ca="1" si="177"/>
        <v>0</v>
      </c>
      <c r="T438" s="71">
        <f t="shared" si="178"/>
        <v>0</v>
      </c>
      <c r="U438" s="356">
        <f t="shared" ca="1" si="179"/>
        <v>0</v>
      </c>
      <c r="V438" s="356">
        <f t="shared" ca="1" si="180"/>
        <v>0</v>
      </c>
      <c r="W438" s="356">
        <f t="shared" si="181"/>
        <v>0</v>
      </c>
      <c r="X438" s="356">
        <f t="shared" si="182"/>
        <v>0</v>
      </c>
      <c r="Y438" s="72">
        <f>IF(AV438&gt;0,"NEEDED",IFERROR(IF('Project Summary'!$C$11="NH",(VLOOKUP(AH438,Lighting_All,6,0)+AO438),(VLOOKUP(AH438,Lighting_All,4,0)+AO438)),0)*H438)</f>
        <v>0</v>
      </c>
      <c r="Z438" s="261" t="str">
        <f t="shared" ca="1" si="183"/>
        <v/>
      </c>
      <c r="AA438" s="73">
        <f t="shared" ca="1" si="168"/>
        <v>0</v>
      </c>
      <c r="AC438" s="28" t="str">
        <f ca="1">IFERROR(OFFSET(INDEX(INDIRECT(VLOOKUP($C438,Lighting_Type_Exist_lu,2,0)),MATCH(Lighting!$D438,INDIRECT(VLOOKUP($C438,Lighting_Type_Exist_lu,2,0)),0),1),0,1),"")</f>
        <v/>
      </c>
      <c r="AD438" s="7" t="str">
        <f ca="1">IFERROR(OFFSET(INDEX(INDIRECT(VLOOKUP($C438,Lighting_Type_Exist_lu,2,0)),MATCH(Lighting!$D438,INDIRECT(VLOOKUP($C438,Lighting_Type_Exist_lu,2,0)),0),1),0,3),"")</f>
        <v/>
      </c>
      <c r="AE438" s="40" t="str">
        <f ca="1">IFERROR(OFFSET(INDEX(INDIRECT(VLOOKUP($C438,Lighting_Type_Exist_lu,2,0)),MATCH(Lighting!$D438,INDIRECT(VLOOKUP($C438,Lighting_Type_Exist_lu,2,0)),0),1),0,4),"")</f>
        <v/>
      </c>
      <c r="AF438" s="262">
        <f t="shared" ca="1" si="184"/>
        <v>0</v>
      </c>
      <c r="AH438" s="263" t="str">
        <f>IF(J438="","",VLOOKUP(J438,SKU!E:M,3,0))</f>
        <v/>
      </c>
      <c r="AI438" s="263">
        <f>_xlfn.IFNA(IF('Project Summary'!$C$11="NH",VLOOKUP(AH438,Lighting_All,5,0),VLOOKUP(AH438,Lighting_All,3,0)),"")</f>
        <v>0</v>
      </c>
      <c r="AJ438" s="264" t="str">
        <f t="shared" si="171"/>
        <v>NA</v>
      </c>
      <c r="AK438" s="265">
        <f>IFERROR(VLOOKUP(J438,SKU!E:L,7,),0)</f>
        <v>0</v>
      </c>
      <c r="AL438" s="92" t="str">
        <f>IFERROR(IF(J438="","",(VLOOKUP(AH438,Lookups!A:G,7,0)*H438)),"")</f>
        <v/>
      </c>
      <c r="AM438" s="92">
        <f t="shared" ca="1" si="185"/>
        <v>0</v>
      </c>
      <c r="AN438" s="92">
        <f t="shared" ca="1" si="186"/>
        <v>0</v>
      </c>
      <c r="AO438" s="92">
        <f>(1-EXACT(G438,M438))*IFERROR(IF('Project Summary'!$C$11="NH",VLOOKUP(M438,Lighting_All,6,0),VLOOKUP(M438,Lighting_All,4,0)),0)*(Q438&gt;0)*(1-EXACT(M438,Lookups!$A$62))*(1-EXACT(M438,Lookups!$A$63))</f>
        <v>0</v>
      </c>
      <c r="AP438" s="92">
        <f t="shared" si="172"/>
        <v>0</v>
      </c>
      <c r="AQ438" s="92" t="str">
        <f t="shared" ca="1" si="187"/>
        <v/>
      </c>
      <c r="AR438" s="92" t="str">
        <f ca="1">_xlfn.IFNA(VLOOKUP(AQ438,Recycling!$S$10:$T$35,2,0),"")</f>
        <v/>
      </c>
      <c r="AS438" s="266">
        <f t="shared" si="188"/>
        <v>0</v>
      </c>
      <c r="AT438" s="92">
        <f t="shared" si="189"/>
        <v>0</v>
      </c>
      <c r="AU438" s="92">
        <f>EXACT(G438,"None")*OR(EXACT(M438,Lookups!$A$62),EXACT(M438,Lookups!$A$63))</f>
        <v>0</v>
      </c>
      <c r="AV438" s="267">
        <f t="shared" si="190"/>
        <v>0</v>
      </c>
      <c r="AW438" s="267">
        <f>IFERROR(VLOOKUP(AH438,Lookups!A:B,2,0),0)</f>
        <v>0</v>
      </c>
      <c r="AX438" s="267">
        <f t="shared" si="191"/>
        <v>0</v>
      </c>
      <c r="AY438" s="92">
        <f t="shared" ca="1" si="192"/>
        <v>0</v>
      </c>
      <c r="AZ438" s="92">
        <f t="shared" si="173"/>
        <v>0</v>
      </c>
      <c r="BA438" s="92">
        <f t="shared" si="193"/>
        <v>0.504</v>
      </c>
      <c r="BB438" s="92">
        <f t="shared" si="194"/>
        <v>0.38900000000000001</v>
      </c>
      <c r="BC438" s="92">
        <v>0.13800000000000001</v>
      </c>
      <c r="BD438" s="92">
        <v>0.13400000000000001</v>
      </c>
      <c r="BE438" s="92">
        <f t="shared" si="174"/>
        <v>0</v>
      </c>
      <c r="BF438" s="92">
        <f t="shared" si="195"/>
        <v>0</v>
      </c>
    </row>
    <row r="439" spans="1:58" x14ac:dyDescent="0.35">
      <c r="A439" s="26"/>
      <c r="B439" s="76"/>
      <c r="C439" s="59"/>
      <c r="D439" s="475"/>
      <c r="E439" s="476"/>
      <c r="F439" s="237" t="str">
        <f ca="1">IFERROR(OFFSET(INDEX(INDIRECT(VLOOKUP($C439,Lighting_Type_Exist_lu,2,0)),MATCH(Lighting!$D439,INDIRECT(VLOOKUP($C439,Lighting_Type_Exist_lu,2,0)),0),1),0,2),"")</f>
        <v/>
      </c>
      <c r="G439" s="61" t="s">
        <v>84</v>
      </c>
      <c r="H439" s="74"/>
      <c r="I439" s="238" t="str">
        <f>IF(J439="","",VLOOKUP(J439,SKU!E:M,9,0))</f>
        <v/>
      </c>
      <c r="J439" s="64"/>
      <c r="K439" s="260" t="str">
        <f>IF(J439="","",VLOOKUP(J439,SKU!E:M,2,0))</f>
        <v/>
      </c>
      <c r="L439" s="239" t="str">
        <f>IF(J439="","",VLOOKUP(J439,SKU!E:M,6,0))</f>
        <v/>
      </c>
      <c r="M439" s="135" t="s">
        <v>84</v>
      </c>
      <c r="N439" s="28">
        <f t="shared" si="169"/>
        <v>0</v>
      </c>
      <c r="O439" s="20">
        <f t="shared" si="170"/>
        <v>0</v>
      </c>
      <c r="P439" s="71">
        <f t="shared" ca="1" si="175"/>
        <v>0</v>
      </c>
      <c r="Q439" s="71">
        <f>IFERROR((($H439*$L439*$N439)-($H439*$L439*$O439))/1000,0)*(1-EXACT(M439,Lookups!$A$62))*(1-EXACT(M439,Lookups!$A$63))</f>
        <v>0</v>
      </c>
      <c r="R439" s="71">
        <f t="shared" ca="1" si="176"/>
        <v>0</v>
      </c>
      <c r="S439" s="71">
        <f t="shared" ca="1" si="177"/>
        <v>0</v>
      </c>
      <c r="T439" s="71">
        <f t="shared" si="178"/>
        <v>0</v>
      </c>
      <c r="U439" s="356">
        <f t="shared" ca="1" si="179"/>
        <v>0</v>
      </c>
      <c r="V439" s="356">
        <f t="shared" ca="1" si="180"/>
        <v>0</v>
      </c>
      <c r="W439" s="356">
        <f t="shared" si="181"/>
        <v>0</v>
      </c>
      <c r="X439" s="356">
        <f t="shared" si="182"/>
        <v>0</v>
      </c>
      <c r="Y439" s="72">
        <f>IF(AV439&gt;0,"NEEDED",IFERROR(IF('Project Summary'!$C$11="NH",(VLOOKUP(AH439,Lighting_All,6,0)+AO439),(VLOOKUP(AH439,Lighting_All,4,0)+AO439)),0)*H439)</f>
        <v>0</v>
      </c>
      <c r="Z439" s="261" t="str">
        <f t="shared" ca="1" si="183"/>
        <v/>
      </c>
      <c r="AA439" s="73">
        <f t="shared" ca="1" si="168"/>
        <v>0</v>
      </c>
      <c r="AC439" s="28" t="str">
        <f ca="1">IFERROR(OFFSET(INDEX(INDIRECT(VLOOKUP($C439,Lighting_Type_Exist_lu,2,0)),MATCH(Lighting!$D439,INDIRECT(VLOOKUP($C439,Lighting_Type_Exist_lu,2,0)),0),1),0,1),"")</f>
        <v/>
      </c>
      <c r="AD439" s="7" t="str">
        <f ca="1">IFERROR(OFFSET(INDEX(INDIRECT(VLOOKUP($C439,Lighting_Type_Exist_lu,2,0)),MATCH(Lighting!$D439,INDIRECT(VLOOKUP($C439,Lighting_Type_Exist_lu,2,0)),0),1),0,3),"")</f>
        <v/>
      </c>
      <c r="AE439" s="40" t="str">
        <f ca="1">IFERROR(OFFSET(INDEX(INDIRECT(VLOOKUP($C439,Lighting_Type_Exist_lu,2,0)),MATCH(Lighting!$D439,INDIRECT(VLOOKUP($C439,Lighting_Type_Exist_lu,2,0)),0),1),0,4),"")</f>
        <v/>
      </c>
      <c r="AF439" s="262">
        <f t="shared" ca="1" si="184"/>
        <v>0</v>
      </c>
      <c r="AH439" s="263" t="str">
        <f>IF(J439="","",VLOOKUP(J439,SKU!E:M,3,0))</f>
        <v/>
      </c>
      <c r="AI439" s="263">
        <f>_xlfn.IFNA(IF('Project Summary'!$C$11="NH",VLOOKUP(AH439,Lighting_All,5,0),VLOOKUP(AH439,Lighting_All,3,0)),"")</f>
        <v>0</v>
      </c>
      <c r="AJ439" s="264" t="str">
        <f t="shared" si="171"/>
        <v>NA</v>
      </c>
      <c r="AK439" s="265">
        <f>IFERROR(VLOOKUP(J439,SKU!E:L,7,),0)</f>
        <v>0</v>
      </c>
      <c r="AL439" s="92" t="str">
        <f>IFERROR(IF(J439="","",(VLOOKUP(AH439,Lookups!A:G,7,0)*H439)),"")</f>
        <v/>
      </c>
      <c r="AM439" s="92">
        <f t="shared" ca="1" si="185"/>
        <v>0</v>
      </c>
      <c r="AN439" s="92">
        <f t="shared" ca="1" si="186"/>
        <v>0</v>
      </c>
      <c r="AO439" s="92">
        <f>(1-EXACT(G439,M439))*IFERROR(IF('Project Summary'!$C$11="NH",VLOOKUP(M439,Lighting_All,6,0),VLOOKUP(M439,Lighting_All,4,0)),0)*(Q439&gt;0)*(1-EXACT(M439,Lookups!$A$62))*(1-EXACT(M439,Lookups!$A$63))</f>
        <v>0</v>
      </c>
      <c r="AP439" s="92">
        <f t="shared" si="172"/>
        <v>0</v>
      </c>
      <c r="AQ439" s="92" t="str">
        <f t="shared" ca="1" si="187"/>
        <v/>
      </c>
      <c r="AR439" s="92" t="str">
        <f ca="1">_xlfn.IFNA(VLOOKUP(AQ439,Recycling!$S$10:$T$35,2,0),"")</f>
        <v/>
      </c>
      <c r="AS439" s="266">
        <f t="shared" si="188"/>
        <v>0</v>
      </c>
      <c r="AT439" s="92">
        <f t="shared" si="189"/>
        <v>0</v>
      </c>
      <c r="AU439" s="92">
        <f>EXACT(G439,"None")*OR(EXACT(M439,Lookups!$A$62),EXACT(M439,Lookups!$A$63))</f>
        <v>0</v>
      </c>
      <c r="AV439" s="267">
        <f t="shared" si="190"/>
        <v>0</v>
      </c>
      <c r="AW439" s="267">
        <f>IFERROR(VLOOKUP(AH439,Lookups!A:B,2,0),0)</f>
        <v>0</v>
      </c>
      <c r="AX439" s="267">
        <f t="shared" si="191"/>
        <v>0</v>
      </c>
      <c r="AY439" s="92">
        <f t="shared" ca="1" si="192"/>
        <v>0</v>
      </c>
      <c r="AZ439" s="92">
        <f t="shared" si="173"/>
        <v>0</v>
      </c>
      <c r="BA439" s="92">
        <f t="shared" si="193"/>
        <v>0.504</v>
      </c>
      <c r="BB439" s="92">
        <f t="shared" si="194"/>
        <v>0.38900000000000001</v>
      </c>
      <c r="BC439" s="92">
        <v>0.13800000000000001</v>
      </c>
      <c r="BD439" s="92">
        <v>0.13400000000000001</v>
      </c>
      <c r="BE439" s="92">
        <f t="shared" si="174"/>
        <v>0</v>
      </c>
      <c r="BF439" s="92">
        <f t="shared" si="195"/>
        <v>0</v>
      </c>
    </row>
    <row r="440" spans="1:58" x14ac:dyDescent="0.35">
      <c r="A440" s="26"/>
      <c r="B440" s="76"/>
      <c r="C440" s="59"/>
      <c r="D440" s="475"/>
      <c r="E440" s="476"/>
      <c r="F440" s="237" t="str">
        <f ca="1">IFERROR(OFFSET(INDEX(INDIRECT(VLOOKUP($C440,Lighting_Type_Exist_lu,2,0)),MATCH(Lighting!$D440,INDIRECT(VLOOKUP($C440,Lighting_Type_Exist_lu,2,0)),0),1),0,2),"")</f>
        <v/>
      </c>
      <c r="G440" s="61" t="s">
        <v>84</v>
      </c>
      <c r="H440" s="74"/>
      <c r="I440" s="238" t="str">
        <f>IF(J440="","",VLOOKUP(J440,SKU!E:M,9,0))</f>
        <v/>
      </c>
      <c r="J440" s="64"/>
      <c r="K440" s="260" t="str">
        <f>IF(J440="","",VLOOKUP(J440,SKU!E:M,2,0))</f>
        <v/>
      </c>
      <c r="L440" s="239" t="str">
        <f>IF(J440="","",VLOOKUP(J440,SKU!E:M,6,0))</f>
        <v/>
      </c>
      <c r="M440" s="135" t="s">
        <v>84</v>
      </c>
      <c r="N440" s="28">
        <f t="shared" si="169"/>
        <v>0</v>
      </c>
      <c r="O440" s="20">
        <f t="shared" si="170"/>
        <v>0</v>
      </c>
      <c r="P440" s="71">
        <f t="shared" ca="1" si="175"/>
        <v>0</v>
      </c>
      <c r="Q440" s="71">
        <f>IFERROR((($H440*$L440*$N440)-($H440*$L440*$O440))/1000,0)*(1-EXACT(M440,Lookups!$A$62))*(1-EXACT(M440,Lookups!$A$63))</f>
        <v>0</v>
      </c>
      <c r="R440" s="71">
        <f t="shared" ca="1" si="176"/>
        <v>0</v>
      </c>
      <c r="S440" s="71">
        <f t="shared" ca="1" si="177"/>
        <v>0</v>
      </c>
      <c r="T440" s="71">
        <f t="shared" si="178"/>
        <v>0</v>
      </c>
      <c r="U440" s="356">
        <f t="shared" ca="1" si="179"/>
        <v>0</v>
      </c>
      <c r="V440" s="356">
        <f t="shared" ca="1" si="180"/>
        <v>0</v>
      </c>
      <c r="W440" s="356">
        <f t="shared" si="181"/>
        <v>0</v>
      </c>
      <c r="X440" s="356">
        <f t="shared" si="182"/>
        <v>0</v>
      </c>
      <c r="Y440" s="72">
        <f>IF(AV440&gt;0,"NEEDED",IFERROR(IF('Project Summary'!$C$11="NH",(VLOOKUP(AH440,Lighting_All,6,0)+AO440),(VLOOKUP(AH440,Lighting_All,4,0)+AO440)),0)*H440)</f>
        <v>0</v>
      </c>
      <c r="Z440" s="261" t="str">
        <f t="shared" ca="1" si="183"/>
        <v/>
      </c>
      <c r="AA440" s="73">
        <f t="shared" ca="1" si="168"/>
        <v>0</v>
      </c>
      <c r="AC440" s="28" t="str">
        <f ca="1">IFERROR(OFFSET(INDEX(INDIRECT(VLOOKUP($C440,Lighting_Type_Exist_lu,2,0)),MATCH(Lighting!$D440,INDIRECT(VLOOKUP($C440,Lighting_Type_Exist_lu,2,0)),0),1),0,1),"")</f>
        <v/>
      </c>
      <c r="AD440" s="7" t="str">
        <f ca="1">IFERROR(OFFSET(INDEX(INDIRECT(VLOOKUP($C440,Lighting_Type_Exist_lu,2,0)),MATCH(Lighting!$D440,INDIRECT(VLOOKUP($C440,Lighting_Type_Exist_lu,2,0)),0),1),0,3),"")</f>
        <v/>
      </c>
      <c r="AE440" s="40" t="str">
        <f ca="1">IFERROR(OFFSET(INDEX(INDIRECT(VLOOKUP($C440,Lighting_Type_Exist_lu,2,0)),MATCH(Lighting!$D440,INDIRECT(VLOOKUP($C440,Lighting_Type_Exist_lu,2,0)),0),1),0,4),"")</f>
        <v/>
      </c>
      <c r="AF440" s="262">
        <f t="shared" ca="1" si="184"/>
        <v>0</v>
      </c>
      <c r="AH440" s="263" t="str">
        <f>IF(J440="","",VLOOKUP(J440,SKU!E:M,3,0))</f>
        <v/>
      </c>
      <c r="AI440" s="263">
        <f>_xlfn.IFNA(IF('Project Summary'!$C$11="NH",VLOOKUP(AH440,Lighting_All,5,0),VLOOKUP(AH440,Lighting_All,3,0)),"")</f>
        <v>0</v>
      </c>
      <c r="AJ440" s="264" t="str">
        <f t="shared" si="171"/>
        <v>NA</v>
      </c>
      <c r="AK440" s="265">
        <f>IFERROR(VLOOKUP(J440,SKU!E:L,7,),0)</f>
        <v>0</v>
      </c>
      <c r="AL440" s="92" t="str">
        <f>IFERROR(IF(J440="","",(VLOOKUP(AH440,Lookups!A:G,7,0)*H440)),"")</f>
        <v/>
      </c>
      <c r="AM440" s="92">
        <f t="shared" ca="1" si="185"/>
        <v>0</v>
      </c>
      <c r="AN440" s="92">
        <f t="shared" ca="1" si="186"/>
        <v>0</v>
      </c>
      <c r="AO440" s="92">
        <f>(1-EXACT(G440,M440))*IFERROR(IF('Project Summary'!$C$11="NH",VLOOKUP(M440,Lighting_All,6,0),VLOOKUP(M440,Lighting_All,4,0)),0)*(Q440&gt;0)*(1-EXACT(M440,Lookups!$A$62))*(1-EXACT(M440,Lookups!$A$63))</f>
        <v>0</v>
      </c>
      <c r="AP440" s="92">
        <f t="shared" si="172"/>
        <v>0</v>
      </c>
      <c r="AQ440" s="92" t="str">
        <f t="shared" ca="1" si="187"/>
        <v/>
      </c>
      <c r="AR440" s="92" t="str">
        <f ca="1">_xlfn.IFNA(VLOOKUP(AQ440,Recycling!$S$10:$T$35,2,0),"")</f>
        <v/>
      </c>
      <c r="AS440" s="266">
        <f t="shared" si="188"/>
        <v>0</v>
      </c>
      <c r="AT440" s="92">
        <f t="shared" si="189"/>
        <v>0</v>
      </c>
      <c r="AU440" s="92">
        <f>EXACT(G440,"None")*OR(EXACT(M440,Lookups!$A$62),EXACT(M440,Lookups!$A$63))</f>
        <v>0</v>
      </c>
      <c r="AV440" s="267">
        <f t="shared" si="190"/>
        <v>0</v>
      </c>
      <c r="AW440" s="267">
        <f>IFERROR(VLOOKUP(AH440,Lookups!A:B,2,0),0)</f>
        <v>0</v>
      </c>
      <c r="AX440" s="267">
        <f t="shared" si="191"/>
        <v>0</v>
      </c>
      <c r="AY440" s="92">
        <f t="shared" ca="1" si="192"/>
        <v>0</v>
      </c>
      <c r="AZ440" s="92">
        <f t="shared" si="173"/>
        <v>0</v>
      </c>
      <c r="BA440" s="92">
        <f t="shared" si="193"/>
        <v>0.504</v>
      </c>
      <c r="BB440" s="92">
        <f t="shared" si="194"/>
        <v>0.38900000000000001</v>
      </c>
      <c r="BC440" s="92">
        <v>0.13800000000000001</v>
      </c>
      <c r="BD440" s="92">
        <v>0.13400000000000001</v>
      </c>
      <c r="BE440" s="92">
        <f t="shared" si="174"/>
        <v>0</v>
      </c>
      <c r="BF440" s="92">
        <f t="shared" si="195"/>
        <v>0</v>
      </c>
    </row>
    <row r="441" spans="1:58" x14ac:dyDescent="0.35">
      <c r="A441" s="26"/>
      <c r="B441" s="76"/>
      <c r="C441" s="59"/>
      <c r="D441" s="475"/>
      <c r="E441" s="476"/>
      <c r="F441" s="237" t="str">
        <f ca="1">IFERROR(OFFSET(INDEX(INDIRECT(VLOOKUP($C441,Lighting_Type_Exist_lu,2,0)),MATCH(Lighting!$D441,INDIRECT(VLOOKUP($C441,Lighting_Type_Exist_lu,2,0)),0),1),0,2),"")</f>
        <v/>
      </c>
      <c r="G441" s="61" t="s">
        <v>84</v>
      </c>
      <c r="H441" s="74"/>
      <c r="I441" s="238" t="str">
        <f>IF(J441="","",VLOOKUP(J441,SKU!E:M,9,0))</f>
        <v/>
      </c>
      <c r="J441" s="64"/>
      <c r="K441" s="260" t="str">
        <f>IF(J441="","",VLOOKUP(J441,SKU!E:M,2,0))</f>
        <v/>
      </c>
      <c r="L441" s="239" t="str">
        <f>IF(J441="","",VLOOKUP(J441,SKU!E:M,6,0))</f>
        <v/>
      </c>
      <c r="M441" s="135" t="s">
        <v>84</v>
      </c>
      <c r="N441" s="28">
        <f t="shared" si="169"/>
        <v>0</v>
      </c>
      <c r="O441" s="20">
        <f t="shared" si="170"/>
        <v>0</v>
      </c>
      <c r="P441" s="71">
        <f t="shared" ca="1" si="175"/>
        <v>0</v>
      </c>
      <c r="Q441" s="71">
        <f>IFERROR((($H441*$L441*$N441)-($H441*$L441*$O441))/1000,0)*(1-EXACT(M441,Lookups!$A$62))*(1-EXACT(M441,Lookups!$A$63))</f>
        <v>0</v>
      </c>
      <c r="R441" s="71">
        <f t="shared" ca="1" si="176"/>
        <v>0</v>
      </c>
      <c r="S441" s="71">
        <f t="shared" ca="1" si="177"/>
        <v>0</v>
      </c>
      <c r="T441" s="71">
        <f t="shared" si="178"/>
        <v>0</v>
      </c>
      <c r="U441" s="356">
        <f t="shared" ca="1" si="179"/>
        <v>0</v>
      </c>
      <c r="V441" s="356">
        <f t="shared" ca="1" si="180"/>
        <v>0</v>
      </c>
      <c r="W441" s="356">
        <f t="shared" si="181"/>
        <v>0</v>
      </c>
      <c r="X441" s="356">
        <f t="shared" si="182"/>
        <v>0</v>
      </c>
      <c r="Y441" s="72">
        <f>IF(AV441&gt;0,"NEEDED",IFERROR(IF('Project Summary'!$C$11="NH",(VLOOKUP(AH441,Lighting_All,6,0)+AO441),(VLOOKUP(AH441,Lighting_All,4,0)+AO441)),0)*H441)</f>
        <v>0</v>
      </c>
      <c r="Z441" s="261" t="str">
        <f t="shared" ca="1" si="183"/>
        <v/>
      </c>
      <c r="AA441" s="73">
        <f t="shared" ca="1" si="168"/>
        <v>0</v>
      </c>
      <c r="AC441" s="28" t="str">
        <f ca="1">IFERROR(OFFSET(INDEX(INDIRECT(VLOOKUP($C441,Lighting_Type_Exist_lu,2,0)),MATCH(Lighting!$D441,INDIRECT(VLOOKUP($C441,Lighting_Type_Exist_lu,2,0)),0),1),0,1),"")</f>
        <v/>
      </c>
      <c r="AD441" s="7" t="str">
        <f ca="1">IFERROR(OFFSET(INDEX(INDIRECT(VLOOKUP($C441,Lighting_Type_Exist_lu,2,0)),MATCH(Lighting!$D441,INDIRECT(VLOOKUP($C441,Lighting_Type_Exist_lu,2,0)),0),1),0,3),"")</f>
        <v/>
      </c>
      <c r="AE441" s="40" t="str">
        <f ca="1">IFERROR(OFFSET(INDEX(INDIRECT(VLOOKUP($C441,Lighting_Type_Exist_lu,2,0)),MATCH(Lighting!$D441,INDIRECT(VLOOKUP($C441,Lighting_Type_Exist_lu,2,0)),0),1),0,4),"")</f>
        <v/>
      </c>
      <c r="AF441" s="262">
        <f t="shared" ca="1" si="184"/>
        <v>0</v>
      </c>
      <c r="AH441" s="263" t="str">
        <f>IF(J441="","",VLOOKUP(J441,SKU!E:M,3,0))</f>
        <v/>
      </c>
      <c r="AI441" s="263">
        <f>_xlfn.IFNA(IF('Project Summary'!$C$11="NH",VLOOKUP(AH441,Lighting_All,5,0),VLOOKUP(AH441,Lighting_All,3,0)),"")</f>
        <v>0</v>
      </c>
      <c r="AJ441" s="264" t="str">
        <f t="shared" si="171"/>
        <v>NA</v>
      </c>
      <c r="AK441" s="265">
        <f>IFERROR(VLOOKUP(J441,SKU!E:L,7,),0)</f>
        <v>0</v>
      </c>
      <c r="AL441" s="92" t="str">
        <f>IFERROR(IF(J441="","",(VLOOKUP(AH441,Lookups!A:G,7,0)*H441)),"")</f>
        <v/>
      </c>
      <c r="AM441" s="92">
        <f t="shared" ca="1" si="185"/>
        <v>0</v>
      </c>
      <c r="AN441" s="92">
        <f t="shared" ca="1" si="186"/>
        <v>0</v>
      </c>
      <c r="AO441" s="92">
        <f>(1-EXACT(G441,M441))*IFERROR(IF('Project Summary'!$C$11="NH",VLOOKUP(M441,Lighting_All,6,0),VLOOKUP(M441,Lighting_All,4,0)),0)*(Q441&gt;0)*(1-EXACT(M441,Lookups!$A$62))*(1-EXACT(M441,Lookups!$A$63))</f>
        <v>0</v>
      </c>
      <c r="AP441" s="92">
        <f t="shared" si="172"/>
        <v>0</v>
      </c>
      <c r="AQ441" s="92" t="str">
        <f t="shared" ca="1" si="187"/>
        <v/>
      </c>
      <c r="AR441" s="92" t="str">
        <f ca="1">_xlfn.IFNA(VLOOKUP(AQ441,Recycling!$S$10:$T$35,2,0),"")</f>
        <v/>
      </c>
      <c r="AS441" s="266">
        <f t="shared" si="188"/>
        <v>0</v>
      </c>
      <c r="AT441" s="92">
        <f t="shared" si="189"/>
        <v>0</v>
      </c>
      <c r="AU441" s="92">
        <f>EXACT(G441,"None")*OR(EXACT(M441,Lookups!$A$62),EXACT(M441,Lookups!$A$63))</f>
        <v>0</v>
      </c>
      <c r="AV441" s="267">
        <f t="shared" si="190"/>
        <v>0</v>
      </c>
      <c r="AW441" s="267">
        <f>IFERROR(VLOOKUP(AH441,Lookups!A:B,2,0),0)</f>
        <v>0</v>
      </c>
      <c r="AX441" s="267">
        <f t="shared" si="191"/>
        <v>0</v>
      </c>
      <c r="AY441" s="92">
        <f t="shared" ca="1" si="192"/>
        <v>0</v>
      </c>
      <c r="AZ441" s="92">
        <f t="shared" si="173"/>
        <v>0</v>
      </c>
      <c r="BA441" s="92">
        <f t="shared" si="193"/>
        <v>0.504</v>
      </c>
      <c r="BB441" s="92">
        <f t="shared" si="194"/>
        <v>0.38900000000000001</v>
      </c>
      <c r="BC441" s="92">
        <v>0.13800000000000001</v>
      </c>
      <c r="BD441" s="92">
        <v>0.13400000000000001</v>
      </c>
      <c r="BE441" s="92">
        <f t="shared" si="174"/>
        <v>0</v>
      </c>
      <c r="BF441" s="92">
        <f t="shared" si="195"/>
        <v>0</v>
      </c>
    </row>
    <row r="442" spans="1:58" x14ac:dyDescent="0.35">
      <c r="A442" s="26"/>
      <c r="B442" s="76"/>
      <c r="C442" s="59"/>
      <c r="D442" s="475"/>
      <c r="E442" s="476"/>
      <c r="F442" s="237" t="str">
        <f ca="1">IFERROR(OFFSET(INDEX(INDIRECT(VLOOKUP($C442,Lighting_Type_Exist_lu,2,0)),MATCH(Lighting!$D442,INDIRECT(VLOOKUP($C442,Lighting_Type_Exist_lu,2,0)),0),1),0,2),"")</f>
        <v/>
      </c>
      <c r="G442" s="61" t="s">
        <v>84</v>
      </c>
      <c r="H442" s="74"/>
      <c r="I442" s="238" t="str">
        <f>IF(J442="","",VLOOKUP(J442,SKU!E:M,9,0))</f>
        <v/>
      </c>
      <c r="J442" s="64"/>
      <c r="K442" s="260" t="str">
        <f>IF(J442="","",VLOOKUP(J442,SKU!E:M,2,0))</f>
        <v/>
      </c>
      <c r="L442" s="239" t="str">
        <f>IF(J442="","",VLOOKUP(J442,SKU!E:M,6,0))</f>
        <v/>
      </c>
      <c r="M442" s="135" t="s">
        <v>84</v>
      </c>
      <c r="N442" s="28">
        <f t="shared" si="169"/>
        <v>0</v>
      </c>
      <c r="O442" s="20">
        <f t="shared" si="170"/>
        <v>0</v>
      </c>
      <c r="P442" s="71">
        <f t="shared" ca="1" si="175"/>
        <v>0</v>
      </c>
      <c r="Q442" s="71">
        <f>IFERROR((($H442*$L442*$N442)-($H442*$L442*$O442))/1000,0)*(1-EXACT(M442,Lookups!$A$62))*(1-EXACT(M442,Lookups!$A$63))</f>
        <v>0</v>
      </c>
      <c r="R442" s="71">
        <f t="shared" ca="1" si="176"/>
        <v>0</v>
      </c>
      <c r="S442" s="71">
        <f t="shared" ca="1" si="177"/>
        <v>0</v>
      </c>
      <c r="T442" s="71">
        <f t="shared" si="178"/>
        <v>0</v>
      </c>
      <c r="U442" s="356">
        <f t="shared" ca="1" si="179"/>
        <v>0</v>
      </c>
      <c r="V442" s="356">
        <f t="shared" ca="1" si="180"/>
        <v>0</v>
      </c>
      <c r="W442" s="356">
        <f t="shared" si="181"/>
        <v>0</v>
      </c>
      <c r="X442" s="356">
        <f t="shared" si="182"/>
        <v>0</v>
      </c>
      <c r="Y442" s="72">
        <f>IF(AV442&gt;0,"NEEDED",IFERROR(IF('Project Summary'!$C$11="NH",(VLOOKUP(AH442,Lighting_All,6,0)+AO442),(VLOOKUP(AH442,Lighting_All,4,0)+AO442)),0)*H442)</f>
        <v>0</v>
      </c>
      <c r="Z442" s="261" t="str">
        <f t="shared" ca="1" si="183"/>
        <v/>
      </c>
      <c r="AA442" s="73">
        <f t="shared" ca="1" si="168"/>
        <v>0</v>
      </c>
      <c r="AC442" s="28" t="str">
        <f ca="1">IFERROR(OFFSET(INDEX(INDIRECT(VLOOKUP($C442,Lighting_Type_Exist_lu,2,0)),MATCH(Lighting!$D442,INDIRECT(VLOOKUP($C442,Lighting_Type_Exist_lu,2,0)),0),1),0,1),"")</f>
        <v/>
      </c>
      <c r="AD442" s="7" t="str">
        <f ca="1">IFERROR(OFFSET(INDEX(INDIRECT(VLOOKUP($C442,Lighting_Type_Exist_lu,2,0)),MATCH(Lighting!$D442,INDIRECT(VLOOKUP($C442,Lighting_Type_Exist_lu,2,0)),0),1),0,3),"")</f>
        <v/>
      </c>
      <c r="AE442" s="40" t="str">
        <f ca="1">IFERROR(OFFSET(INDEX(INDIRECT(VLOOKUP($C442,Lighting_Type_Exist_lu,2,0)),MATCH(Lighting!$D442,INDIRECT(VLOOKUP($C442,Lighting_Type_Exist_lu,2,0)),0),1),0,4),"")</f>
        <v/>
      </c>
      <c r="AF442" s="262">
        <f t="shared" ca="1" si="184"/>
        <v>0</v>
      </c>
      <c r="AH442" s="263" t="str">
        <f>IF(J442="","",VLOOKUP(J442,SKU!E:M,3,0))</f>
        <v/>
      </c>
      <c r="AI442" s="263">
        <f>_xlfn.IFNA(IF('Project Summary'!$C$11="NH",VLOOKUP(AH442,Lighting_All,5,0),VLOOKUP(AH442,Lighting_All,3,0)),"")</f>
        <v>0</v>
      </c>
      <c r="AJ442" s="264" t="str">
        <f t="shared" si="171"/>
        <v>NA</v>
      </c>
      <c r="AK442" s="265">
        <f>IFERROR(VLOOKUP(J442,SKU!E:L,7,),0)</f>
        <v>0</v>
      </c>
      <c r="AL442" s="92" t="str">
        <f>IFERROR(IF(J442="","",(VLOOKUP(AH442,Lookups!A:G,7,0)*H442)),"")</f>
        <v/>
      </c>
      <c r="AM442" s="92">
        <f t="shared" ca="1" si="185"/>
        <v>0</v>
      </c>
      <c r="AN442" s="92">
        <f t="shared" ca="1" si="186"/>
        <v>0</v>
      </c>
      <c r="AO442" s="92">
        <f>(1-EXACT(G442,M442))*IFERROR(IF('Project Summary'!$C$11="NH",VLOOKUP(M442,Lighting_All,6,0),VLOOKUP(M442,Lighting_All,4,0)),0)*(Q442&gt;0)*(1-EXACT(M442,Lookups!$A$62))*(1-EXACT(M442,Lookups!$A$63))</f>
        <v>0</v>
      </c>
      <c r="AP442" s="92">
        <f t="shared" si="172"/>
        <v>0</v>
      </c>
      <c r="AQ442" s="92" t="str">
        <f t="shared" ca="1" si="187"/>
        <v/>
      </c>
      <c r="AR442" s="92" t="str">
        <f ca="1">_xlfn.IFNA(VLOOKUP(AQ442,Recycling!$S$10:$T$35,2,0),"")</f>
        <v/>
      </c>
      <c r="AS442" s="266">
        <f t="shared" si="188"/>
        <v>0</v>
      </c>
      <c r="AT442" s="92">
        <f t="shared" si="189"/>
        <v>0</v>
      </c>
      <c r="AU442" s="92">
        <f>EXACT(G442,"None")*OR(EXACT(M442,Lookups!$A$62),EXACT(M442,Lookups!$A$63))</f>
        <v>0</v>
      </c>
      <c r="AV442" s="267">
        <f t="shared" si="190"/>
        <v>0</v>
      </c>
      <c r="AW442" s="267">
        <f>IFERROR(VLOOKUP(AH442,Lookups!A:B,2,0),0)</f>
        <v>0</v>
      </c>
      <c r="AX442" s="267">
        <f t="shared" si="191"/>
        <v>0</v>
      </c>
      <c r="AY442" s="92">
        <f t="shared" ca="1" si="192"/>
        <v>0</v>
      </c>
      <c r="AZ442" s="92">
        <f t="shared" si="173"/>
        <v>0</v>
      </c>
      <c r="BA442" s="92">
        <f t="shared" si="193"/>
        <v>0.504</v>
      </c>
      <c r="BB442" s="92">
        <f t="shared" si="194"/>
        <v>0.38900000000000001</v>
      </c>
      <c r="BC442" s="92">
        <v>0.13800000000000001</v>
      </c>
      <c r="BD442" s="92">
        <v>0.13400000000000001</v>
      </c>
      <c r="BE442" s="92">
        <f t="shared" si="174"/>
        <v>0</v>
      </c>
      <c r="BF442" s="92">
        <f t="shared" si="195"/>
        <v>0</v>
      </c>
    </row>
    <row r="443" spans="1:58" x14ac:dyDescent="0.35">
      <c r="A443" s="26"/>
      <c r="B443" s="76"/>
      <c r="C443" s="59"/>
      <c r="D443" s="475"/>
      <c r="E443" s="476"/>
      <c r="F443" s="237" t="str">
        <f ca="1">IFERROR(OFFSET(INDEX(INDIRECT(VLOOKUP($C443,Lighting_Type_Exist_lu,2,0)),MATCH(Lighting!$D443,INDIRECT(VLOOKUP($C443,Lighting_Type_Exist_lu,2,0)),0),1),0,2),"")</f>
        <v/>
      </c>
      <c r="G443" s="61" t="s">
        <v>84</v>
      </c>
      <c r="H443" s="74"/>
      <c r="I443" s="238" t="str">
        <f>IF(J443="","",VLOOKUP(J443,SKU!E:M,9,0))</f>
        <v/>
      </c>
      <c r="J443" s="64"/>
      <c r="K443" s="260" t="str">
        <f>IF(J443="","",VLOOKUP(J443,SKU!E:M,2,0))</f>
        <v/>
      </c>
      <c r="L443" s="239" t="str">
        <f>IF(J443="","",VLOOKUP(J443,SKU!E:M,6,0))</f>
        <v/>
      </c>
      <c r="M443" s="135" t="s">
        <v>84</v>
      </c>
      <c r="N443" s="28">
        <f t="shared" si="169"/>
        <v>0</v>
      </c>
      <c r="O443" s="20">
        <f t="shared" si="170"/>
        <v>0</v>
      </c>
      <c r="P443" s="71">
        <f t="shared" ca="1" si="175"/>
        <v>0</v>
      </c>
      <c r="Q443" s="71">
        <f>IFERROR((($H443*$L443*$N443)-($H443*$L443*$O443))/1000,0)*(1-EXACT(M443,Lookups!$A$62))*(1-EXACT(M443,Lookups!$A$63))</f>
        <v>0</v>
      </c>
      <c r="R443" s="71">
        <f t="shared" ca="1" si="176"/>
        <v>0</v>
      </c>
      <c r="S443" s="71">
        <f t="shared" ca="1" si="177"/>
        <v>0</v>
      </c>
      <c r="T443" s="71">
        <f t="shared" si="178"/>
        <v>0</v>
      </c>
      <c r="U443" s="356">
        <f t="shared" ca="1" si="179"/>
        <v>0</v>
      </c>
      <c r="V443" s="356">
        <f t="shared" ca="1" si="180"/>
        <v>0</v>
      </c>
      <c r="W443" s="356">
        <f t="shared" si="181"/>
        <v>0</v>
      </c>
      <c r="X443" s="356">
        <f t="shared" si="182"/>
        <v>0</v>
      </c>
      <c r="Y443" s="72">
        <f>IF(AV443&gt;0,"NEEDED",IFERROR(IF('Project Summary'!$C$11="NH",(VLOOKUP(AH443,Lighting_All,6,0)+AO443),(VLOOKUP(AH443,Lighting_All,4,0)+AO443)),0)*H443)</f>
        <v>0</v>
      </c>
      <c r="Z443" s="261" t="str">
        <f t="shared" ca="1" si="183"/>
        <v/>
      </c>
      <c r="AA443" s="73">
        <f t="shared" ca="1" si="168"/>
        <v>0</v>
      </c>
      <c r="AC443" s="28" t="str">
        <f ca="1">IFERROR(OFFSET(INDEX(INDIRECT(VLOOKUP($C443,Lighting_Type_Exist_lu,2,0)),MATCH(Lighting!$D443,INDIRECT(VLOOKUP($C443,Lighting_Type_Exist_lu,2,0)),0),1),0,1),"")</f>
        <v/>
      </c>
      <c r="AD443" s="7" t="str">
        <f ca="1">IFERROR(OFFSET(INDEX(INDIRECT(VLOOKUP($C443,Lighting_Type_Exist_lu,2,0)),MATCH(Lighting!$D443,INDIRECT(VLOOKUP($C443,Lighting_Type_Exist_lu,2,0)),0),1),0,3),"")</f>
        <v/>
      </c>
      <c r="AE443" s="40" t="str">
        <f ca="1">IFERROR(OFFSET(INDEX(INDIRECT(VLOOKUP($C443,Lighting_Type_Exist_lu,2,0)),MATCH(Lighting!$D443,INDIRECT(VLOOKUP($C443,Lighting_Type_Exist_lu,2,0)),0),1),0,4),"")</f>
        <v/>
      </c>
      <c r="AF443" s="262">
        <f t="shared" ca="1" si="184"/>
        <v>0</v>
      </c>
      <c r="AH443" s="263" t="str">
        <f>IF(J443="","",VLOOKUP(J443,SKU!E:M,3,0))</f>
        <v/>
      </c>
      <c r="AI443" s="263">
        <f>_xlfn.IFNA(IF('Project Summary'!$C$11="NH",VLOOKUP(AH443,Lighting_All,5,0),VLOOKUP(AH443,Lighting_All,3,0)),"")</f>
        <v>0</v>
      </c>
      <c r="AJ443" s="264" t="str">
        <f t="shared" si="171"/>
        <v>NA</v>
      </c>
      <c r="AK443" s="265">
        <f>IFERROR(VLOOKUP(J443,SKU!E:L,7,),0)</f>
        <v>0</v>
      </c>
      <c r="AL443" s="92" t="str">
        <f>IFERROR(IF(J443="","",(VLOOKUP(AH443,Lookups!A:G,7,0)*H443)),"")</f>
        <v/>
      </c>
      <c r="AM443" s="92">
        <f t="shared" ca="1" si="185"/>
        <v>0</v>
      </c>
      <c r="AN443" s="92">
        <f t="shared" ca="1" si="186"/>
        <v>0</v>
      </c>
      <c r="AO443" s="92">
        <f>(1-EXACT(G443,M443))*IFERROR(IF('Project Summary'!$C$11="NH",VLOOKUP(M443,Lighting_All,6,0),VLOOKUP(M443,Lighting_All,4,0)),0)*(Q443&gt;0)*(1-EXACT(M443,Lookups!$A$62))*(1-EXACT(M443,Lookups!$A$63))</f>
        <v>0</v>
      </c>
      <c r="AP443" s="92">
        <f t="shared" si="172"/>
        <v>0</v>
      </c>
      <c r="AQ443" s="92" t="str">
        <f t="shared" ca="1" si="187"/>
        <v/>
      </c>
      <c r="AR443" s="92" t="str">
        <f ca="1">_xlfn.IFNA(VLOOKUP(AQ443,Recycling!$S$10:$T$35,2,0),"")</f>
        <v/>
      </c>
      <c r="AS443" s="266">
        <f t="shared" si="188"/>
        <v>0</v>
      </c>
      <c r="AT443" s="92">
        <f t="shared" si="189"/>
        <v>0</v>
      </c>
      <c r="AU443" s="92">
        <f>EXACT(G443,"None")*OR(EXACT(M443,Lookups!$A$62),EXACT(M443,Lookups!$A$63))</f>
        <v>0</v>
      </c>
      <c r="AV443" s="267">
        <f t="shared" si="190"/>
        <v>0</v>
      </c>
      <c r="AW443" s="267">
        <f>IFERROR(VLOOKUP(AH443,Lookups!A:B,2,0),0)</f>
        <v>0</v>
      </c>
      <c r="AX443" s="267">
        <f t="shared" si="191"/>
        <v>0</v>
      </c>
      <c r="AY443" s="92">
        <f t="shared" ca="1" si="192"/>
        <v>0</v>
      </c>
      <c r="AZ443" s="92">
        <f t="shared" si="173"/>
        <v>0</v>
      </c>
      <c r="BA443" s="92">
        <f t="shared" si="193"/>
        <v>0.504</v>
      </c>
      <c r="BB443" s="92">
        <f t="shared" si="194"/>
        <v>0.38900000000000001</v>
      </c>
      <c r="BC443" s="92">
        <v>0.13800000000000001</v>
      </c>
      <c r="BD443" s="92">
        <v>0.13400000000000001</v>
      </c>
      <c r="BE443" s="92">
        <f t="shared" si="174"/>
        <v>0</v>
      </c>
      <c r="BF443" s="92">
        <f t="shared" si="195"/>
        <v>0</v>
      </c>
    </row>
    <row r="444" spans="1:58" x14ac:dyDescent="0.35">
      <c r="A444" s="26"/>
      <c r="B444" s="76"/>
      <c r="C444" s="59"/>
      <c r="D444" s="475"/>
      <c r="E444" s="476"/>
      <c r="F444" s="237" t="str">
        <f ca="1">IFERROR(OFFSET(INDEX(INDIRECT(VLOOKUP($C444,Lighting_Type_Exist_lu,2,0)),MATCH(Lighting!$D444,INDIRECT(VLOOKUP($C444,Lighting_Type_Exist_lu,2,0)),0),1),0,2),"")</f>
        <v/>
      </c>
      <c r="G444" s="61" t="s">
        <v>84</v>
      </c>
      <c r="H444" s="74"/>
      <c r="I444" s="238" t="str">
        <f>IF(J444="","",VLOOKUP(J444,SKU!E:M,9,0))</f>
        <v/>
      </c>
      <c r="J444" s="64"/>
      <c r="K444" s="260" t="str">
        <f>IF(J444="","",VLOOKUP(J444,SKU!E:M,2,0))</f>
        <v/>
      </c>
      <c r="L444" s="239" t="str">
        <f>IF(J444="","",VLOOKUP(J444,SKU!E:M,6,0))</f>
        <v/>
      </c>
      <c r="M444" s="135" t="s">
        <v>84</v>
      </c>
      <c r="N444" s="28">
        <f t="shared" si="169"/>
        <v>0</v>
      </c>
      <c r="O444" s="20">
        <f t="shared" si="170"/>
        <v>0</v>
      </c>
      <c r="P444" s="71">
        <f t="shared" ca="1" si="175"/>
        <v>0</v>
      </c>
      <c r="Q444" s="71">
        <f>IFERROR((($H444*$L444*$N444)-($H444*$L444*$O444))/1000,0)*(1-EXACT(M444,Lookups!$A$62))*(1-EXACT(M444,Lookups!$A$63))</f>
        <v>0</v>
      </c>
      <c r="R444" s="71">
        <f t="shared" ca="1" si="176"/>
        <v>0</v>
      </c>
      <c r="S444" s="71">
        <f t="shared" ca="1" si="177"/>
        <v>0</v>
      </c>
      <c r="T444" s="71">
        <f t="shared" si="178"/>
        <v>0</v>
      </c>
      <c r="U444" s="356">
        <f t="shared" ca="1" si="179"/>
        <v>0</v>
      </c>
      <c r="V444" s="356">
        <f t="shared" ca="1" si="180"/>
        <v>0</v>
      </c>
      <c r="W444" s="356">
        <f t="shared" si="181"/>
        <v>0</v>
      </c>
      <c r="X444" s="356">
        <f t="shared" si="182"/>
        <v>0</v>
      </c>
      <c r="Y444" s="72">
        <f>IF(AV444&gt;0,"NEEDED",IFERROR(IF('Project Summary'!$C$11="NH",(VLOOKUP(AH444,Lighting_All,6,0)+AO444),(VLOOKUP(AH444,Lighting_All,4,0)+AO444)),0)*H444)</f>
        <v>0</v>
      </c>
      <c r="Z444" s="261" t="str">
        <f t="shared" ca="1" si="183"/>
        <v/>
      </c>
      <c r="AA444" s="73">
        <f t="shared" ca="1" si="168"/>
        <v>0</v>
      </c>
      <c r="AC444" s="28" t="str">
        <f ca="1">IFERROR(OFFSET(INDEX(INDIRECT(VLOOKUP($C444,Lighting_Type_Exist_lu,2,0)),MATCH(Lighting!$D444,INDIRECT(VLOOKUP($C444,Lighting_Type_Exist_lu,2,0)),0),1),0,1),"")</f>
        <v/>
      </c>
      <c r="AD444" s="7" t="str">
        <f ca="1">IFERROR(OFFSET(INDEX(INDIRECT(VLOOKUP($C444,Lighting_Type_Exist_lu,2,0)),MATCH(Lighting!$D444,INDIRECT(VLOOKUP($C444,Lighting_Type_Exist_lu,2,0)),0),1),0,3),"")</f>
        <v/>
      </c>
      <c r="AE444" s="40" t="str">
        <f ca="1">IFERROR(OFFSET(INDEX(INDIRECT(VLOOKUP($C444,Lighting_Type_Exist_lu,2,0)),MATCH(Lighting!$D444,INDIRECT(VLOOKUP($C444,Lighting_Type_Exist_lu,2,0)),0),1),0,4),"")</f>
        <v/>
      </c>
      <c r="AF444" s="262">
        <f t="shared" ca="1" si="184"/>
        <v>0</v>
      </c>
      <c r="AH444" s="263" t="str">
        <f>IF(J444="","",VLOOKUP(J444,SKU!E:M,3,0))</f>
        <v/>
      </c>
      <c r="AI444" s="263">
        <f>_xlfn.IFNA(IF('Project Summary'!$C$11="NH",VLOOKUP(AH444,Lighting_All,5,0),VLOOKUP(AH444,Lighting_All,3,0)),"")</f>
        <v>0</v>
      </c>
      <c r="AJ444" s="264" t="str">
        <f t="shared" si="171"/>
        <v>NA</v>
      </c>
      <c r="AK444" s="265">
        <f>IFERROR(VLOOKUP(J444,SKU!E:L,7,),0)</f>
        <v>0</v>
      </c>
      <c r="AL444" s="92" t="str">
        <f>IFERROR(IF(J444="","",(VLOOKUP(AH444,Lookups!A:G,7,0)*H444)),"")</f>
        <v/>
      </c>
      <c r="AM444" s="92">
        <f t="shared" ca="1" si="185"/>
        <v>0</v>
      </c>
      <c r="AN444" s="92">
        <f t="shared" ca="1" si="186"/>
        <v>0</v>
      </c>
      <c r="AO444" s="92">
        <f>(1-EXACT(G444,M444))*IFERROR(IF('Project Summary'!$C$11="NH",VLOOKUP(M444,Lighting_All,6,0),VLOOKUP(M444,Lighting_All,4,0)),0)*(Q444&gt;0)*(1-EXACT(M444,Lookups!$A$62))*(1-EXACT(M444,Lookups!$A$63))</f>
        <v>0</v>
      </c>
      <c r="AP444" s="92">
        <f t="shared" si="172"/>
        <v>0</v>
      </c>
      <c r="AQ444" s="92" t="str">
        <f t="shared" ca="1" si="187"/>
        <v/>
      </c>
      <c r="AR444" s="92" t="str">
        <f ca="1">_xlfn.IFNA(VLOOKUP(AQ444,Recycling!$S$10:$T$35,2,0),"")</f>
        <v/>
      </c>
      <c r="AS444" s="266">
        <f t="shared" si="188"/>
        <v>0</v>
      </c>
      <c r="AT444" s="92">
        <f t="shared" si="189"/>
        <v>0</v>
      </c>
      <c r="AU444" s="92">
        <f>EXACT(G444,"None")*OR(EXACT(M444,Lookups!$A$62),EXACT(M444,Lookups!$A$63))</f>
        <v>0</v>
      </c>
      <c r="AV444" s="267">
        <f t="shared" si="190"/>
        <v>0</v>
      </c>
      <c r="AW444" s="267">
        <f>IFERROR(VLOOKUP(AH444,Lookups!A:B,2,0),0)</f>
        <v>0</v>
      </c>
      <c r="AX444" s="267">
        <f t="shared" si="191"/>
        <v>0</v>
      </c>
      <c r="AY444" s="92">
        <f t="shared" ca="1" si="192"/>
        <v>0</v>
      </c>
      <c r="AZ444" s="92">
        <f t="shared" si="173"/>
        <v>0</v>
      </c>
      <c r="BA444" s="92">
        <f t="shared" si="193"/>
        <v>0.504</v>
      </c>
      <c r="BB444" s="92">
        <f t="shared" si="194"/>
        <v>0.38900000000000001</v>
      </c>
      <c r="BC444" s="92">
        <v>0.13800000000000001</v>
      </c>
      <c r="BD444" s="92">
        <v>0.13400000000000001</v>
      </c>
      <c r="BE444" s="92">
        <f t="shared" si="174"/>
        <v>0</v>
      </c>
      <c r="BF444" s="92">
        <f t="shared" si="195"/>
        <v>0</v>
      </c>
    </row>
    <row r="445" spans="1:58" x14ac:dyDescent="0.35">
      <c r="A445" s="26"/>
      <c r="B445" s="76"/>
      <c r="C445" s="59"/>
      <c r="D445" s="475"/>
      <c r="E445" s="476"/>
      <c r="F445" s="237" t="str">
        <f ca="1">IFERROR(OFFSET(INDEX(INDIRECT(VLOOKUP($C445,Lighting_Type_Exist_lu,2,0)),MATCH(Lighting!$D445,INDIRECT(VLOOKUP($C445,Lighting_Type_Exist_lu,2,0)),0),1),0,2),"")</f>
        <v/>
      </c>
      <c r="G445" s="61" t="s">
        <v>84</v>
      </c>
      <c r="H445" s="74"/>
      <c r="I445" s="238" t="str">
        <f>IF(J445="","",VLOOKUP(J445,SKU!E:M,9,0))</f>
        <v/>
      </c>
      <c r="J445" s="64"/>
      <c r="K445" s="260" t="str">
        <f>IF(J445="","",VLOOKUP(J445,SKU!E:M,2,0))</f>
        <v/>
      </c>
      <c r="L445" s="239" t="str">
        <f>IF(J445="","",VLOOKUP(J445,SKU!E:M,6,0))</f>
        <v/>
      </c>
      <c r="M445" s="135" t="s">
        <v>84</v>
      </c>
      <c r="N445" s="28">
        <f t="shared" si="169"/>
        <v>0</v>
      </c>
      <c r="O445" s="20">
        <f t="shared" si="170"/>
        <v>0</v>
      </c>
      <c r="P445" s="71">
        <f t="shared" ca="1" si="175"/>
        <v>0</v>
      </c>
      <c r="Q445" s="71">
        <f>IFERROR((($H445*$L445*$N445)-($H445*$L445*$O445))/1000,0)*(1-EXACT(M445,Lookups!$A$62))*(1-EXACT(M445,Lookups!$A$63))</f>
        <v>0</v>
      </c>
      <c r="R445" s="71">
        <f t="shared" ca="1" si="176"/>
        <v>0</v>
      </c>
      <c r="S445" s="71">
        <f t="shared" ca="1" si="177"/>
        <v>0</v>
      </c>
      <c r="T445" s="71">
        <f t="shared" si="178"/>
        <v>0</v>
      </c>
      <c r="U445" s="356">
        <f t="shared" ca="1" si="179"/>
        <v>0</v>
      </c>
      <c r="V445" s="356">
        <f t="shared" ca="1" si="180"/>
        <v>0</v>
      </c>
      <c r="W445" s="356">
        <f t="shared" si="181"/>
        <v>0</v>
      </c>
      <c r="X445" s="356">
        <f t="shared" si="182"/>
        <v>0</v>
      </c>
      <c r="Y445" s="72">
        <f>IF(AV445&gt;0,"NEEDED",IFERROR(IF('Project Summary'!$C$11="NH",(VLOOKUP(AH445,Lighting_All,6,0)+AO445),(VLOOKUP(AH445,Lighting_All,4,0)+AO445)),0)*H445)</f>
        <v>0</v>
      </c>
      <c r="Z445" s="261" t="str">
        <f t="shared" ca="1" si="183"/>
        <v/>
      </c>
      <c r="AA445" s="73">
        <f t="shared" ca="1" si="168"/>
        <v>0</v>
      </c>
      <c r="AC445" s="28" t="str">
        <f ca="1">IFERROR(OFFSET(INDEX(INDIRECT(VLOOKUP($C445,Lighting_Type_Exist_lu,2,0)),MATCH(Lighting!$D445,INDIRECT(VLOOKUP($C445,Lighting_Type_Exist_lu,2,0)),0),1),0,1),"")</f>
        <v/>
      </c>
      <c r="AD445" s="7" t="str">
        <f ca="1">IFERROR(OFFSET(INDEX(INDIRECT(VLOOKUP($C445,Lighting_Type_Exist_lu,2,0)),MATCH(Lighting!$D445,INDIRECT(VLOOKUP($C445,Lighting_Type_Exist_lu,2,0)),0),1),0,3),"")</f>
        <v/>
      </c>
      <c r="AE445" s="40" t="str">
        <f ca="1">IFERROR(OFFSET(INDEX(INDIRECT(VLOOKUP($C445,Lighting_Type_Exist_lu,2,0)),MATCH(Lighting!$D445,INDIRECT(VLOOKUP($C445,Lighting_Type_Exist_lu,2,0)),0),1),0,4),"")</f>
        <v/>
      </c>
      <c r="AF445" s="262">
        <f t="shared" ca="1" si="184"/>
        <v>0</v>
      </c>
      <c r="AH445" s="263" t="str">
        <f>IF(J445="","",VLOOKUP(J445,SKU!E:M,3,0))</f>
        <v/>
      </c>
      <c r="AI445" s="263">
        <f>_xlfn.IFNA(IF('Project Summary'!$C$11="NH",VLOOKUP(AH445,Lighting_All,5,0),VLOOKUP(AH445,Lighting_All,3,0)),"")</f>
        <v>0</v>
      </c>
      <c r="AJ445" s="264" t="str">
        <f t="shared" si="171"/>
        <v>NA</v>
      </c>
      <c r="AK445" s="265">
        <f>IFERROR(VLOOKUP(J445,SKU!E:L,7,),0)</f>
        <v>0</v>
      </c>
      <c r="AL445" s="92" t="str">
        <f>IFERROR(IF(J445="","",(VLOOKUP(AH445,Lookups!A:G,7,0)*H445)),"")</f>
        <v/>
      </c>
      <c r="AM445" s="92">
        <f t="shared" ca="1" si="185"/>
        <v>0</v>
      </c>
      <c r="AN445" s="92">
        <f t="shared" ca="1" si="186"/>
        <v>0</v>
      </c>
      <c r="AO445" s="92">
        <f>(1-EXACT(G445,M445))*IFERROR(IF('Project Summary'!$C$11="NH",VLOOKUP(M445,Lighting_All,6,0),VLOOKUP(M445,Lighting_All,4,0)),0)*(Q445&gt;0)*(1-EXACT(M445,Lookups!$A$62))*(1-EXACT(M445,Lookups!$A$63))</f>
        <v>0</v>
      </c>
      <c r="AP445" s="92">
        <f t="shared" si="172"/>
        <v>0</v>
      </c>
      <c r="AQ445" s="92" t="str">
        <f t="shared" ca="1" si="187"/>
        <v/>
      </c>
      <c r="AR445" s="92" t="str">
        <f ca="1">_xlfn.IFNA(VLOOKUP(AQ445,Recycling!$S$10:$T$35,2,0),"")</f>
        <v/>
      </c>
      <c r="AS445" s="266">
        <f t="shared" si="188"/>
        <v>0</v>
      </c>
      <c r="AT445" s="92">
        <f t="shared" si="189"/>
        <v>0</v>
      </c>
      <c r="AU445" s="92">
        <f>EXACT(G445,"None")*OR(EXACT(M445,Lookups!$A$62),EXACT(M445,Lookups!$A$63))</f>
        <v>0</v>
      </c>
      <c r="AV445" s="267">
        <f t="shared" si="190"/>
        <v>0</v>
      </c>
      <c r="AW445" s="267">
        <f>IFERROR(VLOOKUP(AH445,Lookups!A:B,2,0),0)</f>
        <v>0</v>
      </c>
      <c r="AX445" s="267">
        <f t="shared" si="191"/>
        <v>0</v>
      </c>
      <c r="AY445" s="92">
        <f t="shared" ca="1" si="192"/>
        <v>0</v>
      </c>
      <c r="AZ445" s="92">
        <f t="shared" si="173"/>
        <v>0</v>
      </c>
      <c r="BA445" s="92">
        <f t="shared" si="193"/>
        <v>0.504</v>
      </c>
      <c r="BB445" s="92">
        <f t="shared" si="194"/>
        <v>0.38900000000000001</v>
      </c>
      <c r="BC445" s="92">
        <v>0.13800000000000001</v>
      </c>
      <c r="BD445" s="92">
        <v>0.13400000000000001</v>
      </c>
      <c r="BE445" s="92">
        <f t="shared" si="174"/>
        <v>0</v>
      </c>
      <c r="BF445" s="92">
        <f t="shared" si="195"/>
        <v>0</v>
      </c>
    </row>
    <row r="446" spans="1:58" x14ac:dyDescent="0.35">
      <c r="A446" s="26"/>
      <c r="B446" s="76"/>
      <c r="C446" s="59"/>
      <c r="D446" s="475"/>
      <c r="E446" s="476"/>
      <c r="F446" s="237" t="str">
        <f ca="1">IFERROR(OFFSET(INDEX(INDIRECT(VLOOKUP($C446,Lighting_Type_Exist_lu,2,0)),MATCH(Lighting!$D446,INDIRECT(VLOOKUP($C446,Lighting_Type_Exist_lu,2,0)),0),1),0,2),"")</f>
        <v/>
      </c>
      <c r="G446" s="61" t="s">
        <v>84</v>
      </c>
      <c r="H446" s="74"/>
      <c r="I446" s="238" t="str">
        <f>IF(J446="","",VLOOKUP(J446,SKU!E:M,9,0))</f>
        <v/>
      </c>
      <c r="J446" s="64"/>
      <c r="K446" s="260" t="str">
        <f>IF(J446="","",VLOOKUP(J446,SKU!E:M,2,0))</f>
        <v/>
      </c>
      <c r="L446" s="239" t="str">
        <f>IF(J446="","",VLOOKUP(J446,SKU!E:M,6,0))</f>
        <v/>
      </c>
      <c r="M446" s="135" t="s">
        <v>84</v>
      </c>
      <c r="N446" s="28">
        <f t="shared" si="169"/>
        <v>0</v>
      </c>
      <c r="O446" s="20">
        <f t="shared" si="170"/>
        <v>0</v>
      </c>
      <c r="P446" s="71">
        <f t="shared" ca="1" si="175"/>
        <v>0</v>
      </c>
      <c r="Q446" s="71">
        <f>IFERROR((($H446*$L446*$N446)-($H446*$L446*$O446))/1000,0)*(1-EXACT(M446,Lookups!$A$62))*(1-EXACT(M446,Lookups!$A$63))</f>
        <v>0</v>
      </c>
      <c r="R446" s="71">
        <f t="shared" ca="1" si="176"/>
        <v>0</v>
      </c>
      <c r="S446" s="71">
        <f t="shared" ca="1" si="177"/>
        <v>0</v>
      </c>
      <c r="T446" s="71">
        <f t="shared" si="178"/>
        <v>0</v>
      </c>
      <c r="U446" s="356">
        <f t="shared" ca="1" si="179"/>
        <v>0</v>
      </c>
      <c r="V446" s="356">
        <f t="shared" ca="1" si="180"/>
        <v>0</v>
      </c>
      <c r="W446" s="356">
        <f t="shared" si="181"/>
        <v>0</v>
      </c>
      <c r="X446" s="356">
        <f t="shared" si="182"/>
        <v>0</v>
      </c>
      <c r="Y446" s="72">
        <f>IF(AV446&gt;0,"NEEDED",IFERROR(IF('Project Summary'!$C$11="NH",(VLOOKUP(AH446,Lighting_All,6,0)+AO446),(VLOOKUP(AH446,Lighting_All,4,0)+AO446)),0)*H446)</f>
        <v>0</v>
      </c>
      <c r="Z446" s="261" t="str">
        <f t="shared" ca="1" si="183"/>
        <v/>
      </c>
      <c r="AA446" s="73">
        <f t="shared" ca="1" si="168"/>
        <v>0</v>
      </c>
      <c r="AC446" s="28" t="str">
        <f ca="1">IFERROR(OFFSET(INDEX(INDIRECT(VLOOKUP($C446,Lighting_Type_Exist_lu,2,0)),MATCH(Lighting!$D446,INDIRECT(VLOOKUP($C446,Lighting_Type_Exist_lu,2,0)),0),1),0,1),"")</f>
        <v/>
      </c>
      <c r="AD446" s="7" t="str">
        <f ca="1">IFERROR(OFFSET(INDEX(INDIRECT(VLOOKUP($C446,Lighting_Type_Exist_lu,2,0)),MATCH(Lighting!$D446,INDIRECT(VLOOKUP($C446,Lighting_Type_Exist_lu,2,0)),0),1),0,3),"")</f>
        <v/>
      </c>
      <c r="AE446" s="40" t="str">
        <f ca="1">IFERROR(OFFSET(INDEX(INDIRECT(VLOOKUP($C446,Lighting_Type_Exist_lu,2,0)),MATCH(Lighting!$D446,INDIRECT(VLOOKUP($C446,Lighting_Type_Exist_lu,2,0)),0),1),0,4),"")</f>
        <v/>
      </c>
      <c r="AF446" s="262">
        <f t="shared" ca="1" si="184"/>
        <v>0</v>
      </c>
      <c r="AH446" s="263" t="str">
        <f>IF(J446="","",VLOOKUP(J446,SKU!E:M,3,0))</f>
        <v/>
      </c>
      <c r="AI446" s="263">
        <f>_xlfn.IFNA(IF('Project Summary'!$C$11="NH",VLOOKUP(AH446,Lighting_All,5,0),VLOOKUP(AH446,Lighting_All,3,0)),"")</f>
        <v>0</v>
      </c>
      <c r="AJ446" s="264" t="str">
        <f t="shared" si="171"/>
        <v>NA</v>
      </c>
      <c r="AK446" s="265">
        <f>IFERROR(VLOOKUP(J446,SKU!E:L,7,),0)</f>
        <v>0</v>
      </c>
      <c r="AL446" s="92" t="str">
        <f>IFERROR(IF(J446="","",(VLOOKUP(AH446,Lookups!A:G,7,0)*H446)),"")</f>
        <v/>
      </c>
      <c r="AM446" s="92">
        <f t="shared" ca="1" si="185"/>
        <v>0</v>
      </c>
      <c r="AN446" s="92">
        <f t="shared" ca="1" si="186"/>
        <v>0</v>
      </c>
      <c r="AO446" s="92">
        <f>(1-EXACT(G446,M446))*IFERROR(IF('Project Summary'!$C$11="NH",VLOOKUP(M446,Lighting_All,6,0),VLOOKUP(M446,Lighting_All,4,0)),0)*(Q446&gt;0)*(1-EXACT(M446,Lookups!$A$62))*(1-EXACT(M446,Lookups!$A$63))</f>
        <v>0</v>
      </c>
      <c r="AP446" s="92">
        <f t="shared" si="172"/>
        <v>0</v>
      </c>
      <c r="AQ446" s="92" t="str">
        <f t="shared" ca="1" si="187"/>
        <v/>
      </c>
      <c r="AR446" s="92" t="str">
        <f ca="1">_xlfn.IFNA(VLOOKUP(AQ446,Recycling!$S$10:$T$35,2,0),"")</f>
        <v/>
      </c>
      <c r="AS446" s="266">
        <f t="shared" si="188"/>
        <v>0</v>
      </c>
      <c r="AT446" s="92">
        <f t="shared" si="189"/>
        <v>0</v>
      </c>
      <c r="AU446" s="92">
        <f>EXACT(G446,"None")*OR(EXACT(M446,Lookups!$A$62),EXACT(M446,Lookups!$A$63))</f>
        <v>0</v>
      </c>
      <c r="AV446" s="267">
        <f t="shared" si="190"/>
        <v>0</v>
      </c>
      <c r="AW446" s="267">
        <f>IFERROR(VLOOKUP(AH446,Lookups!A:B,2,0),0)</f>
        <v>0</v>
      </c>
      <c r="AX446" s="267">
        <f t="shared" si="191"/>
        <v>0</v>
      </c>
      <c r="AY446" s="92">
        <f t="shared" ca="1" si="192"/>
        <v>0</v>
      </c>
      <c r="AZ446" s="92">
        <f t="shared" si="173"/>
        <v>0</v>
      </c>
      <c r="BA446" s="92">
        <f t="shared" si="193"/>
        <v>0.504</v>
      </c>
      <c r="BB446" s="92">
        <f t="shared" si="194"/>
        <v>0.38900000000000001</v>
      </c>
      <c r="BC446" s="92">
        <v>0.13800000000000001</v>
      </c>
      <c r="BD446" s="92">
        <v>0.13400000000000001</v>
      </c>
      <c r="BE446" s="92">
        <f t="shared" si="174"/>
        <v>0</v>
      </c>
      <c r="BF446" s="92">
        <f t="shared" si="195"/>
        <v>0</v>
      </c>
    </row>
    <row r="447" spans="1:58" x14ac:dyDescent="0.35">
      <c r="A447" s="26"/>
      <c r="B447" s="76"/>
      <c r="C447" s="59"/>
      <c r="D447" s="475"/>
      <c r="E447" s="476"/>
      <c r="F447" s="237" t="str">
        <f ca="1">IFERROR(OFFSET(INDEX(INDIRECT(VLOOKUP($C447,Lighting_Type_Exist_lu,2,0)),MATCH(Lighting!$D447,INDIRECT(VLOOKUP($C447,Lighting_Type_Exist_lu,2,0)),0),1),0,2),"")</f>
        <v/>
      </c>
      <c r="G447" s="61" t="s">
        <v>84</v>
      </c>
      <c r="H447" s="74"/>
      <c r="I447" s="238" t="str">
        <f>IF(J447="","",VLOOKUP(J447,SKU!E:M,9,0))</f>
        <v/>
      </c>
      <c r="J447" s="64"/>
      <c r="K447" s="260" t="str">
        <f>IF(J447="","",VLOOKUP(J447,SKU!E:M,2,0))</f>
        <v/>
      </c>
      <c r="L447" s="239" t="str">
        <f>IF(J447="","",VLOOKUP(J447,SKU!E:M,6,0))</f>
        <v/>
      </c>
      <c r="M447" s="135" t="s">
        <v>84</v>
      </c>
      <c r="N447" s="28">
        <f t="shared" si="169"/>
        <v>0</v>
      </c>
      <c r="O447" s="20">
        <f t="shared" si="170"/>
        <v>0</v>
      </c>
      <c r="P447" s="71">
        <f t="shared" ca="1" si="175"/>
        <v>0</v>
      </c>
      <c r="Q447" s="71">
        <f>IFERROR((($H447*$L447*$N447)-($H447*$L447*$O447))/1000,0)*(1-EXACT(M447,Lookups!$A$62))*(1-EXACT(M447,Lookups!$A$63))</f>
        <v>0</v>
      </c>
      <c r="R447" s="71">
        <f t="shared" ca="1" si="176"/>
        <v>0</v>
      </c>
      <c r="S447" s="71">
        <f t="shared" ca="1" si="177"/>
        <v>0</v>
      </c>
      <c r="T447" s="71">
        <f t="shared" si="178"/>
        <v>0</v>
      </c>
      <c r="U447" s="356">
        <f t="shared" ca="1" si="179"/>
        <v>0</v>
      </c>
      <c r="V447" s="356">
        <f t="shared" ca="1" si="180"/>
        <v>0</v>
      </c>
      <c r="W447" s="356">
        <f t="shared" si="181"/>
        <v>0</v>
      </c>
      <c r="X447" s="356">
        <f t="shared" si="182"/>
        <v>0</v>
      </c>
      <c r="Y447" s="72">
        <f>IF(AV447&gt;0,"NEEDED",IFERROR(IF('Project Summary'!$C$11="NH",(VLOOKUP(AH447,Lighting_All,6,0)+AO447),(VLOOKUP(AH447,Lighting_All,4,0)+AO447)),0)*H447)</f>
        <v>0</v>
      </c>
      <c r="Z447" s="261" t="str">
        <f t="shared" ca="1" si="183"/>
        <v/>
      </c>
      <c r="AA447" s="73">
        <f t="shared" ca="1" si="168"/>
        <v>0</v>
      </c>
      <c r="AC447" s="28" t="str">
        <f ca="1">IFERROR(OFFSET(INDEX(INDIRECT(VLOOKUP($C447,Lighting_Type_Exist_lu,2,0)),MATCH(Lighting!$D447,INDIRECT(VLOOKUP($C447,Lighting_Type_Exist_lu,2,0)),0),1),0,1),"")</f>
        <v/>
      </c>
      <c r="AD447" s="7" t="str">
        <f ca="1">IFERROR(OFFSET(INDEX(INDIRECT(VLOOKUP($C447,Lighting_Type_Exist_lu,2,0)),MATCH(Lighting!$D447,INDIRECT(VLOOKUP($C447,Lighting_Type_Exist_lu,2,0)),0),1),0,3),"")</f>
        <v/>
      </c>
      <c r="AE447" s="40" t="str">
        <f ca="1">IFERROR(OFFSET(INDEX(INDIRECT(VLOOKUP($C447,Lighting_Type_Exist_lu,2,0)),MATCH(Lighting!$D447,INDIRECT(VLOOKUP($C447,Lighting_Type_Exist_lu,2,0)),0),1),0,4),"")</f>
        <v/>
      </c>
      <c r="AF447" s="262">
        <f t="shared" ca="1" si="184"/>
        <v>0</v>
      </c>
      <c r="AH447" s="263" t="str">
        <f>IF(J447="","",VLOOKUP(J447,SKU!E:M,3,0))</f>
        <v/>
      </c>
      <c r="AI447" s="263">
        <f>_xlfn.IFNA(IF('Project Summary'!$C$11="NH",VLOOKUP(AH447,Lighting_All,5,0),VLOOKUP(AH447,Lighting_All,3,0)),"")</f>
        <v>0</v>
      </c>
      <c r="AJ447" s="264" t="str">
        <f t="shared" si="171"/>
        <v>NA</v>
      </c>
      <c r="AK447" s="265">
        <f>IFERROR(VLOOKUP(J447,SKU!E:L,7,),0)</f>
        <v>0</v>
      </c>
      <c r="AL447" s="92" t="str">
        <f>IFERROR(IF(J447="","",(VLOOKUP(AH447,Lookups!A:G,7,0)*H447)),"")</f>
        <v/>
      </c>
      <c r="AM447" s="92">
        <f t="shared" ca="1" si="185"/>
        <v>0</v>
      </c>
      <c r="AN447" s="92">
        <f t="shared" ca="1" si="186"/>
        <v>0</v>
      </c>
      <c r="AO447" s="92">
        <f>(1-EXACT(G447,M447))*IFERROR(IF('Project Summary'!$C$11="NH",VLOOKUP(M447,Lighting_All,6,0),VLOOKUP(M447,Lighting_All,4,0)),0)*(Q447&gt;0)*(1-EXACT(M447,Lookups!$A$62))*(1-EXACT(M447,Lookups!$A$63))</f>
        <v>0</v>
      </c>
      <c r="AP447" s="92">
        <f t="shared" si="172"/>
        <v>0</v>
      </c>
      <c r="AQ447" s="92" t="str">
        <f t="shared" ca="1" si="187"/>
        <v/>
      </c>
      <c r="AR447" s="92" t="str">
        <f ca="1">_xlfn.IFNA(VLOOKUP(AQ447,Recycling!$S$10:$T$35,2,0),"")</f>
        <v/>
      </c>
      <c r="AS447" s="266">
        <f t="shared" si="188"/>
        <v>0</v>
      </c>
      <c r="AT447" s="92">
        <f t="shared" si="189"/>
        <v>0</v>
      </c>
      <c r="AU447" s="92">
        <f>EXACT(G447,"None")*OR(EXACT(M447,Lookups!$A$62),EXACT(M447,Lookups!$A$63))</f>
        <v>0</v>
      </c>
      <c r="AV447" s="267">
        <f t="shared" si="190"/>
        <v>0</v>
      </c>
      <c r="AW447" s="267">
        <f>IFERROR(VLOOKUP(AH447,Lookups!A:B,2,0),0)</f>
        <v>0</v>
      </c>
      <c r="AX447" s="267">
        <f t="shared" si="191"/>
        <v>0</v>
      </c>
      <c r="AY447" s="92">
        <f t="shared" ca="1" si="192"/>
        <v>0</v>
      </c>
      <c r="AZ447" s="92">
        <f t="shared" si="173"/>
        <v>0</v>
      </c>
      <c r="BA447" s="92">
        <f t="shared" si="193"/>
        <v>0.504</v>
      </c>
      <c r="BB447" s="92">
        <f t="shared" si="194"/>
        <v>0.38900000000000001</v>
      </c>
      <c r="BC447" s="92">
        <v>0.13800000000000001</v>
      </c>
      <c r="BD447" s="92">
        <v>0.13400000000000001</v>
      </c>
      <c r="BE447" s="92">
        <f t="shared" si="174"/>
        <v>0</v>
      </c>
      <c r="BF447" s="92">
        <f t="shared" si="195"/>
        <v>0</v>
      </c>
    </row>
    <row r="448" spans="1:58" x14ac:dyDescent="0.35">
      <c r="A448" s="26"/>
      <c r="B448" s="76"/>
      <c r="C448" s="59"/>
      <c r="D448" s="475"/>
      <c r="E448" s="476"/>
      <c r="F448" s="237" t="str">
        <f ca="1">IFERROR(OFFSET(INDEX(INDIRECT(VLOOKUP($C448,Lighting_Type_Exist_lu,2,0)),MATCH(Lighting!$D448,INDIRECT(VLOOKUP($C448,Lighting_Type_Exist_lu,2,0)),0),1),0,2),"")</f>
        <v/>
      </c>
      <c r="G448" s="61" t="s">
        <v>84</v>
      </c>
      <c r="H448" s="74"/>
      <c r="I448" s="238" t="str">
        <f>IF(J448="","",VLOOKUP(J448,SKU!E:M,9,0))</f>
        <v/>
      </c>
      <c r="J448" s="64"/>
      <c r="K448" s="260" t="str">
        <f>IF(J448="","",VLOOKUP(J448,SKU!E:M,2,0))</f>
        <v/>
      </c>
      <c r="L448" s="239" t="str">
        <f>IF(J448="","",VLOOKUP(J448,SKU!E:M,6,0))</f>
        <v/>
      </c>
      <c r="M448" s="135" t="s">
        <v>84</v>
      </c>
      <c r="N448" s="28">
        <f t="shared" si="169"/>
        <v>0</v>
      </c>
      <c r="O448" s="20">
        <f t="shared" si="170"/>
        <v>0</v>
      </c>
      <c r="P448" s="71">
        <f t="shared" ca="1" si="175"/>
        <v>0</v>
      </c>
      <c r="Q448" s="71">
        <f>IFERROR((($H448*$L448*$N448)-($H448*$L448*$O448))/1000,0)*(1-EXACT(M448,Lookups!$A$62))*(1-EXACT(M448,Lookups!$A$63))</f>
        <v>0</v>
      </c>
      <c r="R448" s="71">
        <f t="shared" ca="1" si="176"/>
        <v>0</v>
      </c>
      <c r="S448" s="71">
        <f t="shared" ca="1" si="177"/>
        <v>0</v>
      </c>
      <c r="T448" s="71">
        <f t="shared" si="178"/>
        <v>0</v>
      </c>
      <c r="U448" s="356">
        <f t="shared" ca="1" si="179"/>
        <v>0</v>
      </c>
      <c r="V448" s="356">
        <f t="shared" ca="1" si="180"/>
        <v>0</v>
      </c>
      <c r="W448" s="356">
        <f t="shared" si="181"/>
        <v>0</v>
      </c>
      <c r="X448" s="356">
        <f t="shared" si="182"/>
        <v>0</v>
      </c>
      <c r="Y448" s="72">
        <f>IF(AV448&gt;0,"NEEDED",IFERROR(IF('Project Summary'!$C$11="NH",(VLOOKUP(AH448,Lighting_All,6,0)+AO448),(VLOOKUP(AH448,Lighting_All,4,0)+AO448)),0)*H448)</f>
        <v>0</v>
      </c>
      <c r="Z448" s="261" t="str">
        <f t="shared" ca="1" si="183"/>
        <v/>
      </c>
      <c r="AA448" s="73">
        <f t="shared" ca="1" si="168"/>
        <v>0</v>
      </c>
      <c r="AC448" s="28" t="str">
        <f ca="1">IFERROR(OFFSET(INDEX(INDIRECT(VLOOKUP($C448,Lighting_Type_Exist_lu,2,0)),MATCH(Lighting!$D448,INDIRECT(VLOOKUP($C448,Lighting_Type_Exist_lu,2,0)),0),1),0,1),"")</f>
        <v/>
      </c>
      <c r="AD448" s="7" t="str">
        <f ca="1">IFERROR(OFFSET(INDEX(INDIRECT(VLOOKUP($C448,Lighting_Type_Exist_lu,2,0)),MATCH(Lighting!$D448,INDIRECT(VLOOKUP($C448,Lighting_Type_Exist_lu,2,0)),0),1),0,3),"")</f>
        <v/>
      </c>
      <c r="AE448" s="40" t="str">
        <f ca="1">IFERROR(OFFSET(INDEX(INDIRECT(VLOOKUP($C448,Lighting_Type_Exist_lu,2,0)),MATCH(Lighting!$D448,INDIRECT(VLOOKUP($C448,Lighting_Type_Exist_lu,2,0)),0),1),0,4),"")</f>
        <v/>
      </c>
      <c r="AF448" s="262">
        <f t="shared" ca="1" si="184"/>
        <v>0</v>
      </c>
      <c r="AH448" s="263" t="str">
        <f>IF(J448="","",VLOOKUP(J448,SKU!E:M,3,0))</f>
        <v/>
      </c>
      <c r="AI448" s="263">
        <f>_xlfn.IFNA(IF('Project Summary'!$C$11="NH",VLOOKUP(AH448,Lighting_All,5,0),VLOOKUP(AH448,Lighting_All,3,0)),"")</f>
        <v>0</v>
      </c>
      <c r="AJ448" s="264" t="str">
        <f t="shared" si="171"/>
        <v>NA</v>
      </c>
      <c r="AK448" s="265">
        <f>IFERROR(VLOOKUP(J448,SKU!E:L,7,),0)</f>
        <v>0</v>
      </c>
      <c r="AL448" s="92" t="str">
        <f>IFERROR(IF(J448="","",(VLOOKUP(AH448,Lookups!A:G,7,0)*H448)),"")</f>
        <v/>
      </c>
      <c r="AM448" s="92">
        <f t="shared" ca="1" si="185"/>
        <v>0</v>
      </c>
      <c r="AN448" s="92">
        <f t="shared" ca="1" si="186"/>
        <v>0</v>
      </c>
      <c r="AO448" s="92">
        <f>(1-EXACT(G448,M448))*IFERROR(IF('Project Summary'!$C$11="NH",VLOOKUP(M448,Lighting_All,6,0),VLOOKUP(M448,Lighting_All,4,0)),0)*(Q448&gt;0)*(1-EXACT(M448,Lookups!$A$62))*(1-EXACT(M448,Lookups!$A$63))</f>
        <v>0</v>
      </c>
      <c r="AP448" s="92">
        <f t="shared" si="172"/>
        <v>0</v>
      </c>
      <c r="AQ448" s="92" t="str">
        <f t="shared" ca="1" si="187"/>
        <v/>
      </c>
      <c r="AR448" s="92" t="str">
        <f ca="1">_xlfn.IFNA(VLOOKUP(AQ448,Recycling!$S$10:$T$35,2,0),"")</f>
        <v/>
      </c>
      <c r="AS448" s="266">
        <f t="shared" si="188"/>
        <v>0</v>
      </c>
      <c r="AT448" s="92">
        <f t="shared" si="189"/>
        <v>0</v>
      </c>
      <c r="AU448" s="92">
        <f>EXACT(G448,"None")*OR(EXACT(M448,Lookups!$A$62),EXACT(M448,Lookups!$A$63))</f>
        <v>0</v>
      </c>
      <c r="AV448" s="267">
        <f t="shared" si="190"/>
        <v>0</v>
      </c>
      <c r="AW448" s="267">
        <f>IFERROR(VLOOKUP(AH448,Lookups!A:B,2,0),0)</f>
        <v>0</v>
      </c>
      <c r="AX448" s="267">
        <f t="shared" si="191"/>
        <v>0</v>
      </c>
      <c r="AY448" s="92">
        <f t="shared" ca="1" si="192"/>
        <v>0</v>
      </c>
      <c r="AZ448" s="92">
        <f t="shared" si="173"/>
        <v>0</v>
      </c>
      <c r="BA448" s="92">
        <f t="shared" si="193"/>
        <v>0.504</v>
      </c>
      <c r="BB448" s="92">
        <f t="shared" si="194"/>
        <v>0.38900000000000001</v>
      </c>
      <c r="BC448" s="92">
        <v>0.13800000000000001</v>
      </c>
      <c r="BD448" s="92">
        <v>0.13400000000000001</v>
      </c>
      <c r="BE448" s="92">
        <f t="shared" si="174"/>
        <v>0</v>
      </c>
      <c r="BF448" s="92">
        <f t="shared" si="195"/>
        <v>0</v>
      </c>
    </row>
    <row r="449" spans="1:58" x14ac:dyDescent="0.35">
      <c r="A449" s="26"/>
      <c r="B449" s="76"/>
      <c r="C449" s="59"/>
      <c r="D449" s="475"/>
      <c r="E449" s="476"/>
      <c r="F449" s="237" t="str">
        <f ca="1">IFERROR(OFFSET(INDEX(INDIRECT(VLOOKUP($C449,Lighting_Type_Exist_lu,2,0)),MATCH(Lighting!$D449,INDIRECT(VLOOKUP($C449,Lighting_Type_Exist_lu,2,0)),0),1),0,2),"")</f>
        <v/>
      </c>
      <c r="G449" s="61" t="s">
        <v>84</v>
      </c>
      <c r="H449" s="74"/>
      <c r="I449" s="238" t="str">
        <f>IF(J449="","",VLOOKUP(J449,SKU!E:M,9,0))</f>
        <v/>
      </c>
      <c r="J449" s="64"/>
      <c r="K449" s="260" t="str">
        <f>IF(J449="","",VLOOKUP(J449,SKU!E:M,2,0))</f>
        <v/>
      </c>
      <c r="L449" s="239" t="str">
        <f>IF(J449="","",VLOOKUP(J449,SKU!E:M,6,0))</f>
        <v/>
      </c>
      <c r="M449" s="135" t="s">
        <v>84</v>
      </c>
      <c r="N449" s="28">
        <f t="shared" si="169"/>
        <v>0</v>
      </c>
      <c r="O449" s="20">
        <f t="shared" si="170"/>
        <v>0</v>
      </c>
      <c r="P449" s="71">
        <f t="shared" ca="1" si="175"/>
        <v>0</v>
      </c>
      <c r="Q449" s="71">
        <f>IFERROR((($H449*$L449*$N449)-($H449*$L449*$O449))/1000,0)*(1-EXACT(M449,Lookups!$A$62))*(1-EXACT(M449,Lookups!$A$63))</f>
        <v>0</v>
      </c>
      <c r="R449" s="71">
        <f t="shared" ca="1" si="176"/>
        <v>0</v>
      </c>
      <c r="S449" s="71">
        <f t="shared" ca="1" si="177"/>
        <v>0</v>
      </c>
      <c r="T449" s="71">
        <f t="shared" si="178"/>
        <v>0</v>
      </c>
      <c r="U449" s="356">
        <f t="shared" ca="1" si="179"/>
        <v>0</v>
      </c>
      <c r="V449" s="356">
        <f t="shared" ca="1" si="180"/>
        <v>0</v>
      </c>
      <c r="W449" s="356">
        <f t="shared" si="181"/>
        <v>0</v>
      </c>
      <c r="X449" s="356">
        <f t="shared" si="182"/>
        <v>0</v>
      </c>
      <c r="Y449" s="72">
        <f>IF(AV449&gt;0,"NEEDED",IFERROR(IF('Project Summary'!$C$11="NH",(VLOOKUP(AH449,Lighting_All,6,0)+AO449),(VLOOKUP(AH449,Lighting_All,4,0)+AO449)),0)*H449)</f>
        <v>0</v>
      </c>
      <c r="Z449" s="261" t="str">
        <f t="shared" ca="1" si="183"/>
        <v/>
      </c>
      <c r="AA449" s="73">
        <f t="shared" ca="1" si="168"/>
        <v>0</v>
      </c>
      <c r="AC449" s="28" t="str">
        <f ca="1">IFERROR(OFFSET(INDEX(INDIRECT(VLOOKUP($C449,Lighting_Type_Exist_lu,2,0)),MATCH(Lighting!$D449,INDIRECT(VLOOKUP($C449,Lighting_Type_Exist_lu,2,0)),0),1),0,1),"")</f>
        <v/>
      </c>
      <c r="AD449" s="7" t="str">
        <f ca="1">IFERROR(OFFSET(INDEX(INDIRECT(VLOOKUP($C449,Lighting_Type_Exist_lu,2,0)),MATCH(Lighting!$D449,INDIRECT(VLOOKUP($C449,Lighting_Type_Exist_lu,2,0)),0),1),0,3),"")</f>
        <v/>
      </c>
      <c r="AE449" s="40" t="str">
        <f ca="1">IFERROR(OFFSET(INDEX(INDIRECT(VLOOKUP($C449,Lighting_Type_Exist_lu,2,0)),MATCH(Lighting!$D449,INDIRECT(VLOOKUP($C449,Lighting_Type_Exist_lu,2,0)),0),1),0,4),"")</f>
        <v/>
      </c>
      <c r="AF449" s="262">
        <f t="shared" ca="1" si="184"/>
        <v>0</v>
      </c>
      <c r="AH449" s="263" t="str">
        <f>IF(J449="","",VLOOKUP(J449,SKU!E:M,3,0))</f>
        <v/>
      </c>
      <c r="AI449" s="263">
        <f>_xlfn.IFNA(IF('Project Summary'!$C$11="NH",VLOOKUP(AH449,Lighting_All,5,0),VLOOKUP(AH449,Lighting_All,3,0)),"")</f>
        <v>0</v>
      </c>
      <c r="AJ449" s="264" t="str">
        <f t="shared" si="171"/>
        <v>NA</v>
      </c>
      <c r="AK449" s="265">
        <f>IFERROR(VLOOKUP(J449,SKU!E:L,7,),0)</f>
        <v>0</v>
      </c>
      <c r="AL449" s="92" t="str">
        <f>IFERROR(IF(J449="","",(VLOOKUP(AH449,Lookups!A:G,7,0)*H449)),"")</f>
        <v/>
      </c>
      <c r="AM449" s="92">
        <f t="shared" ca="1" si="185"/>
        <v>0</v>
      </c>
      <c r="AN449" s="92">
        <f t="shared" ca="1" si="186"/>
        <v>0</v>
      </c>
      <c r="AO449" s="92">
        <f>(1-EXACT(G449,M449))*IFERROR(IF('Project Summary'!$C$11="NH",VLOOKUP(M449,Lighting_All,6,0),VLOOKUP(M449,Lighting_All,4,0)),0)*(Q449&gt;0)*(1-EXACT(M449,Lookups!$A$62))*(1-EXACT(M449,Lookups!$A$63))</f>
        <v>0</v>
      </c>
      <c r="AP449" s="92">
        <f t="shared" si="172"/>
        <v>0</v>
      </c>
      <c r="AQ449" s="92" t="str">
        <f t="shared" ca="1" si="187"/>
        <v/>
      </c>
      <c r="AR449" s="92" t="str">
        <f ca="1">_xlfn.IFNA(VLOOKUP(AQ449,Recycling!$S$10:$T$35,2,0),"")</f>
        <v/>
      </c>
      <c r="AS449" s="266">
        <f t="shared" si="188"/>
        <v>0</v>
      </c>
      <c r="AT449" s="92">
        <f t="shared" si="189"/>
        <v>0</v>
      </c>
      <c r="AU449" s="92">
        <f>EXACT(G449,"None")*OR(EXACT(M449,Lookups!$A$62),EXACT(M449,Lookups!$A$63))</f>
        <v>0</v>
      </c>
      <c r="AV449" s="267">
        <f t="shared" si="190"/>
        <v>0</v>
      </c>
      <c r="AW449" s="267">
        <f>IFERROR(VLOOKUP(AH449,Lookups!A:B,2,0),0)</f>
        <v>0</v>
      </c>
      <c r="AX449" s="267">
        <f t="shared" si="191"/>
        <v>0</v>
      </c>
      <c r="AY449" s="92">
        <f t="shared" ca="1" si="192"/>
        <v>0</v>
      </c>
      <c r="AZ449" s="92">
        <f t="shared" si="173"/>
        <v>0</v>
      </c>
      <c r="BA449" s="92">
        <f t="shared" si="193"/>
        <v>0.504</v>
      </c>
      <c r="BB449" s="92">
        <f t="shared" si="194"/>
        <v>0.38900000000000001</v>
      </c>
      <c r="BC449" s="92">
        <v>0.13800000000000001</v>
      </c>
      <c r="BD449" s="92">
        <v>0.13400000000000001</v>
      </c>
      <c r="BE449" s="92">
        <f t="shared" si="174"/>
        <v>0</v>
      </c>
      <c r="BF449" s="92">
        <f t="shared" si="195"/>
        <v>0</v>
      </c>
    </row>
    <row r="450" spans="1:58" x14ac:dyDescent="0.35">
      <c r="A450" s="26"/>
      <c r="B450" s="76"/>
      <c r="C450" s="59"/>
      <c r="D450" s="475"/>
      <c r="E450" s="476"/>
      <c r="F450" s="237" t="str">
        <f ca="1">IFERROR(OFFSET(INDEX(INDIRECT(VLOOKUP($C450,Lighting_Type_Exist_lu,2,0)),MATCH(Lighting!$D450,INDIRECT(VLOOKUP($C450,Lighting_Type_Exist_lu,2,0)),0),1),0,2),"")</f>
        <v/>
      </c>
      <c r="G450" s="61" t="s">
        <v>84</v>
      </c>
      <c r="H450" s="74"/>
      <c r="I450" s="238" t="str">
        <f>IF(J450="","",VLOOKUP(J450,SKU!E:M,9,0))</f>
        <v/>
      </c>
      <c r="J450" s="64"/>
      <c r="K450" s="260" t="str">
        <f>IF(J450="","",VLOOKUP(J450,SKU!E:M,2,0))</f>
        <v/>
      </c>
      <c r="L450" s="239" t="str">
        <f>IF(J450="","",VLOOKUP(J450,SKU!E:M,6,0))</f>
        <v/>
      </c>
      <c r="M450" s="135" t="s">
        <v>84</v>
      </c>
      <c r="N450" s="28">
        <f t="shared" si="169"/>
        <v>0</v>
      </c>
      <c r="O450" s="20">
        <f t="shared" si="170"/>
        <v>0</v>
      </c>
      <c r="P450" s="71">
        <f t="shared" ca="1" si="175"/>
        <v>0</v>
      </c>
      <c r="Q450" s="71">
        <f>IFERROR((($H450*$L450*$N450)-($H450*$L450*$O450))/1000,0)*(1-EXACT(M450,Lookups!$A$62))*(1-EXACT(M450,Lookups!$A$63))</f>
        <v>0</v>
      </c>
      <c r="R450" s="71">
        <f t="shared" ca="1" si="176"/>
        <v>0</v>
      </c>
      <c r="S450" s="71">
        <f t="shared" ca="1" si="177"/>
        <v>0</v>
      </c>
      <c r="T450" s="71">
        <f t="shared" si="178"/>
        <v>0</v>
      </c>
      <c r="U450" s="356">
        <f t="shared" ca="1" si="179"/>
        <v>0</v>
      </c>
      <c r="V450" s="356">
        <f t="shared" ca="1" si="180"/>
        <v>0</v>
      </c>
      <c r="W450" s="356">
        <f t="shared" si="181"/>
        <v>0</v>
      </c>
      <c r="X450" s="356">
        <f t="shared" si="182"/>
        <v>0</v>
      </c>
      <c r="Y450" s="72">
        <f>IF(AV450&gt;0,"NEEDED",IFERROR(IF('Project Summary'!$C$11="NH",(VLOOKUP(AH450,Lighting_All,6,0)+AO450),(VLOOKUP(AH450,Lighting_All,4,0)+AO450)),0)*H450)</f>
        <v>0</v>
      </c>
      <c r="Z450" s="261" t="str">
        <f t="shared" ca="1" si="183"/>
        <v/>
      </c>
      <c r="AA450" s="73">
        <f t="shared" ca="1" si="168"/>
        <v>0</v>
      </c>
      <c r="AC450" s="28" t="str">
        <f ca="1">IFERROR(OFFSET(INDEX(INDIRECT(VLOOKUP($C450,Lighting_Type_Exist_lu,2,0)),MATCH(Lighting!$D450,INDIRECT(VLOOKUP($C450,Lighting_Type_Exist_lu,2,0)),0),1),0,1),"")</f>
        <v/>
      </c>
      <c r="AD450" s="7" t="str">
        <f ca="1">IFERROR(OFFSET(INDEX(INDIRECT(VLOOKUP($C450,Lighting_Type_Exist_lu,2,0)),MATCH(Lighting!$D450,INDIRECT(VLOOKUP($C450,Lighting_Type_Exist_lu,2,0)),0),1),0,3),"")</f>
        <v/>
      </c>
      <c r="AE450" s="40" t="str">
        <f ca="1">IFERROR(OFFSET(INDEX(INDIRECT(VLOOKUP($C450,Lighting_Type_Exist_lu,2,0)),MATCH(Lighting!$D450,INDIRECT(VLOOKUP($C450,Lighting_Type_Exist_lu,2,0)),0),1),0,4),"")</f>
        <v/>
      </c>
      <c r="AF450" s="262">
        <f t="shared" ca="1" si="184"/>
        <v>0</v>
      </c>
      <c r="AH450" s="263" t="str">
        <f>IF(J450="","",VLOOKUP(J450,SKU!E:M,3,0))</f>
        <v/>
      </c>
      <c r="AI450" s="263">
        <f>_xlfn.IFNA(IF('Project Summary'!$C$11="NH",VLOOKUP(AH450,Lighting_All,5,0),VLOOKUP(AH450,Lighting_All,3,0)),"")</f>
        <v>0</v>
      </c>
      <c r="AJ450" s="264" t="str">
        <f t="shared" si="171"/>
        <v>NA</v>
      </c>
      <c r="AK450" s="265">
        <f>IFERROR(VLOOKUP(J450,SKU!E:L,7,),0)</f>
        <v>0</v>
      </c>
      <c r="AL450" s="92" t="str">
        <f>IFERROR(IF(J450="","",(VLOOKUP(AH450,Lookups!A:G,7,0)*H450)),"")</f>
        <v/>
      </c>
      <c r="AM450" s="92">
        <f t="shared" ca="1" si="185"/>
        <v>0</v>
      </c>
      <c r="AN450" s="92">
        <f t="shared" ca="1" si="186"/>
        <v>0</v>
      </c>
      <c r="AO450" s="92">
        <f>(1-EXACT(G450,M450))*IFERROR(IF('Project Summary'!$C$11="NH",VLOOKUP(M450,Lighting_All,6,0),VLOOKUP(M450,Lighting_All,4,0)),0)*(Q450&gt;0)*(1-EXACT(M450,Lookups!$A$62))*(1-EXACT(M450,Lookups!$A$63))</f>
        <v>0</v>
      </c>
      <c r="AP450" s="92">
        <f t="shared" si="172"/>
        <v>0</v>
      </c>
      <c r="AQ450" s="92" t="str">
        <f t="shared" ca="1" si="187"/>
        <v/>
      </c>
      <c r="AR450" s="92" t="str">
        <f ca="1">_xlfn.IFNA(VLOOKUP(AQ450,Recycling!$S$10:$T$35,2,0),"")</f>
        <v/>
      </c>
      <c r="AS450" s="266">
        <f t="shared" si="188"/>
        <v>0</v>
      </c>
      <c r="AT450" s="92">
        <f t="shared" si="189"/>
        <v>0</v>
      </c>
      <c r="AU450" s="92">
        <f>EXACT(G450,"None")*OR(EXACT(M450,Lookups!$A$62),EXACT(M450,Lookups!$A$63))</f>
        <v>0</v>
      </c>
      <c r="AV450" s="267">
        <f t="shared" si="190"/>
        <v>0</v>
      </c>
      <c r="AW450" s="267">
        <f>IFERROR(VLOOKUP(AH450,Lookups!A:B,2,0),0)</f>
        <v>0</v>
      </c>
      <c r="AX450" s="267">
        <f t="shared" si="191"/>
        <v>0</v>
      </c>
      <c r="AY450" s="92">
        <f t="shared" ca="1" si="192"/>
        <v>0</v>
      </c>
      <c r="AZ450" s="92">
        <f t="shared" si="173"/>
        <v>0</v>
      </c>
      <c r="BA450" s="92">
        <f t="shared" si="193"/>
        <v>0.504</v>
      </c>
      <c r="BB450" s="92">
        <f t="shared" si="194"/>
        <v>0.38900000000000001</v>
      </c>
      <c r="BC450" s="92">
        <v>0.13800000000000001</v>
      </c>
      <c r="BD450" s="92">
        <v>0.13400000000000001</v>
      </c>
      <c r="BE450" s="92">
        <f t="shared" si="174"/>
        <v>0</v>
      </c>
      <c r="BF450" s="92">
        <f t="shared" si="195"/>
        <v>0</v>
      </c>
    </row>
    <row r="451" spans="1:58" x14ac:dyDescent="0.35">
      <c r="A451" s="26"/>
      <c r="B451" s="76"/>
      <c r="C451" s="59"/>
      <c r="D451" s="475"/>
      <c r="E451" s="476"/>
      <c r="F451" s="237" t="str">
        <f ca="1">IFERROR(OFFSET(INDEX(INDIRECT(VLOOKUP($C451,Lighting_Type_Exist_lu,2,0)),MATCH(Lighting!$D451,INDIRECT(VLOOKUP($C451,Lighting_Type_Exist_lu,2,0)),0),1),0,2),"")</f>
        <v/>
      </c>
      <c r="G451" s="61" t="s">
        <v>84</v>
      </c>
      <c r="H451" s="74"/>
      <c r="I451" s="238" t="str">
        <f>IF(J451="","",VLOOKUP(J451,SKU!E:M,9,0))</f>
        <v/>
      </c>
      <c r="J451" s="64"/>
      <c r="K451" s="260" t="str">
        <f>IF(J451="","",VLOOKUP(J451,SKU!E:M,2,0))</f>
        <v/>
      </c>
      <c r="L451" s="239" t="str">
        <f>IF(J451="","",VLOOKUP(J451,SKU!E:M,6,0))</f>
        <v/>
      </c>
      <c r="M451" s="135" t="s">
        <v>84</v>
      </c>
      <c r="N451" s="28">
        <f t="shared" si="169"/>
        <v>0</v>
      </c>
      <c r="O451" s="20">
        <f t="shared" si="170"/>
        <v>0</v>
      </c>
      <c r="P451" s="71">
        <f t="shared" ca="1" si="175"/>
        <v>0</v>
      </c>
      <c r="Q451" s="71">
        <f>IFERROR((($H451*$L451*$N451)-($H451*$L451*$O451))/1000,0)*(1-EXACT(M451,Lookups!$A$62))*(1-EXACT(M451,Lookups!$A$63))</f>
        <v>0</v>
      </c>
      <c r="R451" s="71">
        <f t="shared" ca="1" si="176"/>
        <v>0</v>
      </c>
      <c r="S451" s="71">
        <f t="shared" ca="1" si="177"/>
        <v>0</v>
      </c>
      <c r="T451" s="71">
        <f t="shared" si="178"/>
        <v>0</v>
      </c>
      <c r="U451" s="356">
        <f t="shared" ca="1" si="179"/>
        <v>0</v>
      </c>
      <c r="V451" s="356">
        <f t="shared" ca="1" si="180"/>
        <v>0</v>
      </c>
      <c r="W451" s="356">
        <f t="shared" si="181"/>
        <v>0</v>
      </c>
      <c r="X451" s="356">
        <f t="shared" si="182"/>
        <v>0</v>
      </c>
      <c r="Y451" s="72">
        <f>IF(AV451&gt;0,"NEEDED",IFERROR(IF('Project Summary'!$C$11="NH",(VLOOKUP(AH451,Lighting_All,6,0)+AO451),(VLOOKUP(AH451,Lighting_All,4,0)+AO451)),0)*H451)</f>
        <v>0</v>
      </c>
      <c r="Z451" s="261" t="str">
        <f t="shared" ca="1" si="183"/>
        <v/>
      </c>
      <c r="AA451" s="73">
        <f t="shared" ca="1" si="168"/>
        <v>0</v>
      </c>
      <c r="AC451" s="28" t="str">
        <f ca="1">IFERROR(OFFSET(INDEX(INDIRECT(VLOOKUP($C451,Lighting_Type_Exist_lu,2,0)),MATCH(Lighting!$D451,INDIRECT(VLOOKUP($C451,Lighting_Type_Exist_lu,2,0)),0),1),0,1),"")</f>
        <v/>
      </c>
      <c r="AD451" s="7" t="str">
        <f ca="1">IFERROR(OFFSET(INDEX(INDIRECT(VLOOKUP($C451,Lighting_Type_Exist_lu,2,0)),MATCH(Lighting!$D451,INDIRECT(VLOOKUP($C451,Lighting_Type_Exist_lu,2,0)),0),1),0,3),"")</f>
        <v/>
      </c>
      <c r="AE451" s="40" t="str">
        <f ca="1">IFERROR(OFFSET(INDEX(INDIRECT(VLOOKUP($C451,Lighting_Type_Exist_lu,2,0)),MATCH(Lighting!$D451,INDIRECT(VLOOKUP($C451,Lighting_Type_Exist_lu,2,0)),0),1),0,4),"")</f>
        <v/>
      </c>
      <c r="AF451" s="262">
        <f t="shared" ca="1" si="184"/>
        <v>0</v>
      </c>
      <c r="AH451" s="263" t="str">
        <f>IF(J451="","",VLOOKUP(J451,SKU!E:M,3,0))</f>
        <v/>
      </c>
      <c r="AI451" s="263">
        <f>_xlfn.IFNA(IF('Project Summary'!$C$11="NH",VLOOKUP(AH451,Lighting_All,5,0),VLOOKUP(AH451,Lighting_All,3,0)),"")</f>
        <v>0</v>
      </c>
      <c r="AJ451" s="264" t="str">
        <f t="shared" si="171"/>
        <v>NA</v>
      </c>
      <c r="AK451" s="265">
        <f>IFERROR(VLOOKUP(J451,SKU!E:L,7,),0)</f>
        <v>0</v>
      </c>
      <c r="AL451" s="92" t="str">
        <f>IFERROR(IF(J451="","",(VLOOKUP(AH451,Lookups!A:G,7,0)*H451)),"")</f>
        <v/>
      </c>
      <c r="AM451" s="92">
        <f t="shared" ca="1" si="185"/>
        <v>0</v>
      </c>
      <c r="AN451" s="92">
        <f t="shared" ca="1" si="186"/>
        <v>0</v>
      </c>
      <c r="AO451" s="92">
        <f>(1-EXACT(G451,M451))*IFERROR(IF('Project Summary'!$C$11="NH",VLOOKUP(M451,Lighting_All,6,0),VLOOKUP(M451,Lighting_All,4,0)),0)*(Q451&gt;0)*(1-EXACT(M451,Lookups!$A$62))*(1-EXACT(M451,Lookups!$A$63))</f>
        <v>0</v>
      </c>
      <c r="AP451" s="92">
        <f t="shared" si="172"/>
        <v>0</v>
      </c>
      <c r="AQ451" s="92" t="str">
        <f t="shared" ca="1" si="187"/>
        <v/>
      </c>
      <c r="AR451" s="92" t="str">
        <f ca="1">_xlfn.IFNA(VLOOKUP(AQ451,Recycling!$S$10:$T$35,2,0),"")</f>
        <v/>
      </c>
      <c r="AS451" s="266">
        <f t="shared" si="188"/>
        <v>0</v>
      </c>
      <c r="AT451" s="92">
        <f t="shared" si="189"/>
        <v>0</v>
      </c>
      <c r="AU451" s="92">
        <f>EXACT(G451,"None")*OR(EXACT(M451,Lookups!$A$62),EXACT(M451,Lookups!$A$63))</f>
        <v>0</v>
      </c>
      <c r="AV451" s="267">
        <f t="shared" si="190"/>
        <v>0</v>
      </c>
      <c r="AW451" s="267">
        <f>IFERROR(VLOOKUP(AH451,Lookups!A:B,2,0),0)</f>
        <v>0</v>
      </c>
      <c r="AX451" s="267">
        <f t="shared" si="191"/>
        <v>0</v>
      </c>
      <c r="AY451" s="92">
        <f t="shared" ca="1" si="192"/>
        <v>0</v>
      </c>
      <c r="AZ451" s="92">
        <f t="shared" si="173"/>
        <v>0</v>
      </c>
      <c r="BA451" s="92">
        <f t="shared" si="193"/>
        <v>0.504</v>
      </c>
      <c r="BB451" s="92">
        <f t="shared" si="194"/>
        <v>0.38900000000000001</v>
      </c>
      <c r="BC451" s="92">
        <v>0.13800000000000001</v>
      </c>
      <c r="BD451" s="92">
        <v>0.13400000000000001</v>
      </c>
      <c r="BE451" s="92">
        <f t="shared" si="174"/>
        <v>0</v>
      </c>
      <c r="BF451" s="92">
        <f t="shared" si="195"/>
        <v>0</v>
      </c>
    </row>
    <row r="452" spans="1:58" x14ac:dyDescent="0.35">
      <c r="A452" s="26"/>
      <c r="B452" s="76"/>
      <c r="C452" s="59"/>
      <c r="D452" s="475"/>
      <c r="E452" s="476"/>
      <c r="F452" s="237" t="str">
        <f ca="1">IFERROR(OFFSET(INDEX(INDIRECT(VLOOKUP($C452,Lighting_Type_Exist_lu,2,0)),MATCH(Lighting!$D452,INDIRECT(VLOOKUP($C452,Lighting_Type_Exist_lu,2,0)),0),1),0,2),"")</f>
        <v/>
      </c>
      <c r="G452" s="61" t="s">
        <v>84</v>
      </c>
      <c r="H452" s="74"/>
      <c r="I452" s="238" t="str">
        <f>IF(J452="","",VLOOKUP(J452,SKU!E:M,9,0))</f>
        <v/>
      </c>
      <c r="J452" s="64"/>
      <c r="K452" s="260" t="str">
        <f>IF(J452="","",VLOOKUP(J452,SKU!E:M,2,0))</f>
        <v/>
      </c>
      <c r="L452" s="239" t="str">
        <f>IF(J452="","",VLOOKUP(J452,SKU!E:M,6,0))</f>
        <v/>
      </c>
      <c r="M452" s="135" t="s">
        <v>84</v>
      </c>
      <c r="N452" s="28">
        <f t="shared" si="169"/>
        <v>0</v>
      </c>
      <c r="O452" s="20">
        <f t="shared" si="170"/>
        <v>0</v>
      </c>
      <c r="P452" s="71">
        <f t="shared" ca="1" si="175"/>
        <v>0</v>
      </c>
      <c r="Q452" s="71">
        <f>IFERROR((($H452*$L452*$N452)-($H452*$L452*$O452))/1000,0)*(1-EXACT(M452,Lookups!$A$62))*(1-EXACT(M452,Lookups!$A$63))</f>
        <v>0</v>
      </c>
      <c r="R452" s="71">
        <f t="shared" ca="1" si="176"/>
        <v>0</v>
      </c>
      <c r="S452" s="71">
        <f t="shared" ca="1" si="177"/>
        <v>0</v>
      </c>
      <c r="T452" s="71">
        <f t="shared" si="178"/>
        <v>0</v>
      </c>
      <c r="U452" s="356">
        <f t="shared" ca="1" si="179"/>
        <v>0</v>
      </c>
      <c r="V452" s="356">
        <f t="shared" ca="1" si="180"/>
        <v>0</v>
      </c>
      <c r="W452" s="356">
        <f t="shared" si="181"/>
        <v>0</v>
      </c>
      <c r="X452" s="356">
        <f t="shared" si="182"/>
        <v>0</v>
      </c>
      <c r="Y452" s="72">
        <f>IF(AV452&gt;0,"NEEDED",IFERROR(IF('Project Summary'!$C$11="NH",(VLOOKUP(AH452,Lighting_All,6,0)+AO452),(VLOOKUP(AH452,Lighting_All,4,0)+AO452)),0)*H452)</f>
        <v>0</v>
      </c>
      <c r="Z452" s="261" t="str">
        <f t="shared" ca="1" si="183"/>
        <v/>
      </c>
      <c r="AA452" s="73">
        <f t="shared" ca="1" si="168"/>
        <v>0</v>
      </c>
      <c r="AC452" s="28" t="str">
        <f ca="1">IFERROR(OFFSET(INDEX(INDIRECT(VLOOKUP($C452,Lighting_Type_Exist_lu,2,0)),MATCH(Lighting!$D452,INDIRECT(VLOOKUP($C452,Lighting_Type_Exist_lu,2,0)),0),1),0,1),"")</f>
        <v/>
      </c>
      <c r="AD452" s="7" t="str">
        <f ca="1">IFERROR(OFFSET(INDEX(INDIRECT(VLOOKUP($C452,Lighting_Type_Exist_lu,2,0)),MATCH(Lighting!$D452,INDIRECT(VLOOKUP($C452,Lighting_Type_Exist_lu,2,0)),0),1),0,3),"")</f>
        <v/>
      </c>
      <c r="AE452" s="40" t="str">
        <f ca="1">IFERROR(OFFSET(INDEX(INDIRECT(VLOOKUP($C452,Lighting_Type_Exist_lu,2,0)),MATCH(Lighting!$D452,INDIRECT(VLOOKUP($C452,Lighting_Type_Exist_lu,2,0)),0),1),0,4),"")</f>
        <v/>
      </c>
      <c r="AF452" s="262">
        <f t="shared" ca="1" si="184"/>
        <v>0</v>
      </c>
      <c r="AH452" s="263" t="str">
        <f>IF(J452="","",VLOOKUP(J452,SKU!E:M,3,0))</f>
        <v/>
      </c>
      <c r="AI452" s="263">
        <f>_xlfn.IFNA(IF('Project Summary'!$C$11="NH",VLOOKUP(AH452,Lighting_All,5,0),VLOOKUP(AH452,Lighting_All,3,0)),"")</f>
        <v>0</v>
      </c>
      <c r="AJ452" s="264" t="str">
        <f t="shared" si="171"/>
        <v>NA</v>
      </c>
      <c r="AK452" s="265">
        <f>IFERROR(VLOOKUP(J452,SKU!E:L,7,),0)</f>
        <v>0</v>
      </c>
      <c r="AL452" s="92" t="str">
        <f>IFERROR(IF(J452="","",(VLOOKUP(AH452,Lookups!A:G,7,0)*H452)),"")</f>
        <v/>
      </c>
      <c r="AM452" s="92">
        <f t="shared" ca="1" si="185"/>
        <v>0</v>
      </c>
      <c r="AN452" s="92">
        <f t="shared" ca="1" si="186"/>
        <v>0</v>
      </c>
      <c r="AO452" s="92">
        <f>(1-EXACT(G452,M452))*IFERROR(IF('Project Summary'!$C$11="NH",VLOOKUP(M452,Lighting_All,6,0),VLOOKUP(M452,Lighting_All,4,0)),0)*(Q452&gt;0)*(1-EXACT(M452,Lookups!$A$62))*(1-EXACT(M452,Lookups!$A$63))</f>
        <v>0</v>
      </c>
      <c r="AP452" s="92">
        <f t="shared" si="172"/>
        <v>0</v>
      </c>
      <c r="AQ452" s="92" t="str">
        <f t="shared" ca="1" si="187"/>
        <v/>
      </c>
      <c r="AR452" s="92" t="str">
        <f ca="1">_xlfn.IFNA(VLOOKUP(AQ452,Recycling!$S$10:$T$35,2,0),"")</f>
        <v/>
      </c>
      <c r="AS452" s="266">
        <f t="shared" si="188"/>
        <v>0</v>
      </c>
      <c r="AT452" s="92">
        <f t="shared" si="189"/>
        <v>0</v>
      </c>
      <c r="AU452" s="92">
        <f>EXACT(G452,"None")*OR(EXACT(M452,Lookups!$A$62),EXACT(M452,Lookups!$A$63))</f>
        <v>0</v>
      </c>
      <c r="AV452" s="267">
        <f t="shared" si="190"/>
        <v>0</v>
      </c>
      <c r="AW452" s="267">
        <f>IFERROR(VLOOKUP(AH452,Lookups!A:B,2,0),0)</f>
        <v>0</v>
      </c>
      <c r="AX452" s="267">
        <f t="shared" si="191"/>
        <v>0</v>
      </c>
      <c r="AY452" s="92">
        <f t="shared" ca="1" si="192"/>
        <v>0</v>
      </c>
      <c r="AZ452" s="92">
        <f t="shared" si="173"/>
        <v>0</v>
      </c>
      <c r="BA452" s="92">
        <f t="shared" si="193"/>
        <v>0.504</v>
      </c>
      <c r="BB452" s="92">
        <f t="shared" si="194"/>
        <v>0.38900000000000001</v>
      </c>
      <c r="BC452" s="92">
        <v>0.13800000000000001</v>
      </c>
      <c r="BD452" s="92">
        <v>0.13400000000000001</v>
      </c>
      <c r="BE452" s="92">
        <f t="shared" si="174"/>
        <v>0</v>
      </c>
      <c r="BF452" s="92">
        <f t="shared" si="195"/>
        <v>0</v>
      </c>
    </row>
    <row r="453" spans="1:58" x14ac:dyDescent="0.35">
      <c r="A453" s="26"/>
      <c r="B453" s="76"/>
      <c r="C453" s="59"/>
      <c r="D453" s="475"/>
      <c r="E453" s="476"/>
      <c r="F453" s="237" t="str">
        <f ca="1">IFERROR(OFFSET(INDEX(INDIRECT(VLOOKUP($C453,Lighting_Type_Exist_lu,2,0)),MATCH(Lighting!$D453,INDIRECT(VLOOKUP($C453,Lighting_Type_Exist_lu,2,0)),0),1),0,2),"")</f>
        <v/>
      </c>
      <c r="G453" s="61" t="s">
        <v>84</v>
      </c>
      <c r="H453" s="74"/>
      <c r="I453" s="238" t="str">
        <f>IF(J453="","",VLOOKUP(J453,SKU!E:M,9,0))</f>
        <v/>
      </c>
      <c r="J453" s="64"/>
      <c r="K453" s="260" t="str">
        <f>IF(J453="","",VLOOKUP(J453,SKU!E:M,2,0))</f>
        <v/>
      </c>
      <c r="L453" s="239" t="str">
        <f>IF(J453="","",VLOOKUP(J453,SKU!E:M,6,0))</f>
        <v/>
      </c>
      <c r="M453" s="135" t="s">
        <v>84</v>
      </c>
      <c r="N453" s="28">
        <f t="shared" si="169"/>
        <v>0</v>
      </c>
      <c r="O453" s="20">
        <f t="shared" si="170"/>
        <v>0</v>
      </c>
      <c r="P453" s="71">
        <f t="shared" ca="1" si="175"/>
        <v>0</v>
      </c>
      <c r="Q453" s="71">
        <f>IFERROR((($H453*$L453*$N453)-($H453*$L453*$O453))/1000,0)*(1-EXACT(M453,Lookups!$A$62))*(1-EXACT(M453,Lookups!$A$63))</f>
        <v>0</v>
      </c>
      <c r="R453" s="71">
        <f t="shared" ca="1" si="176"/>
        <v>0</v>
      </c>
      <c r="S453" s="71">
        <f t="shared" ca="1" si="177"/>
        <v>0</v>
      </c>
      <c r="T453" s="71">
        <f t="shared" si="178"/>
        <v>0</v>
      </c>
      <c r="U453" s="356">
        <f t="shared" ca="1" si="179"/>
        <v>0</v>
      </c>
      <c r="V453" s="356">
        <f t="shared" ca="1" si="180"/>
        <v>0</v>
      </c>
      <c r="W453" s="356">
        <f t="shared" si="181"/>
        <v>0</v>
      </c>
      <c r="X453" s="356">
        <f t="shared" si="182"/>
        <v>0</v>
      </c>
      <c r="Y453" s="72">
        <f>IF(AV453&gt;0,"NEEDED",IFERROR(IF('Project Summary'!$C$11="NH",(VLOOKUP(AH453,Lighting_All,6,0)+AO453),(VLOOKUP(AH453,Lighting_All,4,0)+AO453)),0)*H453)</f>
        <v>0</v>
      </c>
      <c r="Z453" s="261" t="str">
        <f t="shared" ca="1" si="183"/>
        <v/>
      </c>
      <c r="AA453" s="73">
        <f t="shared" ca="1" si="168"/>
        <v>0</v>
      </c>
      <c r="AC453" s="28" t="str">
        <f ca="1">IFERROR(OFFSET(INDEX(INDIRECT(VLOOKUP($C453,Lighting_Type_Exist_lu,2,0)),MATCH(Lighting!$D453,INDIRECT(VLOOKUP($C453,Lighting_Type_Exist_lu,2,0)),0),1),0,1),"")</f>
        <v/>
      </c>
      <c r="AD453" s="7" t="str">
        <f ca="1">IFERROR(OFFSET(INDEX(INDIRECT(VLOOKUP($C453,Lighting_Type_Exist_lu,2,0)),MATCH(Lighting!$D453,INDIRECT(VLOOKUP($C453,Lighting_Type_Exist_lu,2,0)),0),1),0,3),"")</f>
        <v/>
      </c>
      <c r="AE453" s="40" t="str">
        <f ca="1">IFERROR(OFFSET(INDEX(INDIRECT(VLOOKUP($C453,Lighting_Type_Exist_lu,2,0)),MATCH(Lighting!$D453,INDIRECT(VLOOKUP($C453,Lighting_Type_Exist_lu,2,0)),0),1),0,4),"")</f>
        <v/>
      </c>
      <c r="AF453" s="262">
        <f t="shared" ca="1" si="184"/>
        <v>0</v>
      </c>
      <c r="AH453" s="263" t="str">
        <f>IF(J453="","",VLOOKUP(J453,SKU!E:M,3,0))</f>
        <v/>
      </c>
      <c r="AI453" s="263">
        <f>_xlfn.IFNA(IF('Project Summary'!$C$11="NH",VLOOKUP(AH453,Lighting_All,5,0),VLOOKUP(AH453,Lighting_All,3,0)),"")</f>
        <v>0</v>
      </c>
      <c r="AJ453" s="264" t="str">
        <f t="shared" si="171"/>
        <v>NA</v>
      </c>
      <c r="AK453" s="265">
        <f>IFERROR(VLOOKUP(J453,SKU!E:L,7,),0)</f>
        <v>0</v>
      </c>
      <c r="AL453" s="92" t="str">
        <f>IFERROR(IF(J453="","",(VLOOKUP(AH453,Lookups!A:G,7,0)*H453)),"")</f>
        <v/>
      </c>
      <c r="AM453" s="92">
        <f t="shared" ca="1" si="185"/>
        <v>0</v>
      </c>
      <c r="AN453" s="92">
        <f t="shared" ca="1" si="186"/>
        <v>0</v>
      </c>
      <c r="AO453" s="92">
        <f>(1-EXACT(G453,M453))*IFERROR(IF('Project Summary'!$C$11="NH",VLOOKUP(M453,Lighting_All,6,0),VLOOKUP(M453,Lighting_All,4,0)),0)*(Q453&gt;0)*(1-EXACT(M453,Lookups!$A$62))*(1-EXACT(M453,Lookups!$A$63))</f>
        <v>0</v>
      </c>
      <c r="AP453" s="92">
        <f t="shared" si="172"/>
        <v>0</v>
      </c>
      <c r="AQ453" s="92" t="str">
        <f t="shared" ca="1" si="187"/>
        <v/>
      </c>
      <c r="AR453" s="92" t="str">
        <f ca="1">_xlfn.IFNA(VLOOKUP(AQ453,Recycling!$S$10:$T$35,2,0),"")</f>
        <v/>
      </c>
      <c r="AS453" s="266">
        <f t="shared" si="188"/>
        <v>0</v>
      </c>
      <c r="AT453" s="92">
        <f t="shared" si="189"/>
        <v>0</v>
      </c>
      <c r="AU453" s="92">
        <f>EXACT(G453,"None")*OR(EXACT(M453,Lookups!$A$62),EXACT(M453,Lookups!$A$63))</f>
        <v>0</v>
      </c>
      <c r="AV453" s="267">
        <f t="shared" si="190"/>
        <v>0</v>
      </c>
      <c r="AW453" s="267">
        <f>IFERROR(VLOOKUP(AH453,Lookups!A:B,2,0),0)</f>
        <v>0</v>
      </c>
      <c r="AX453" s="267">
        <f t="shared" si="191"/>
        <v>0</v>
      </c>
      <c r="AY453" s="92">
        <f t="shared" ca="1" si="192"/>
        <v>0</v>
      </c>
      <c r="AZ453" s="92">
        <f t="shared" si="173"/>
        <v>0</v>
      </c>
      <c r="BA453" s="92">
        <f t="shared" si="193"/>
        <v>0.504</v>
      </c>
      <c r="BB453" s="92">
        <f t="shared" si="194"/>
        <v>0.38900000000000001</v>
      </c>
      <c r="BC453" s="92">
        <v>0.13800000000000001</v>
      </c>
      <c r="BD453" s="92">
        <v>0.13400000000000001</v>
      </c>
      <c r="BE453" s="92">
        <f t="shared" si="174"/>
        <v>0</v>
      </c>
      <c r="BF453" s="92">
        <f t="shared" si="195"/>
        <v>0</v>
      </c>
    </row>
    <row r="454" spans="1:58" x14ac:dyDescent="0.35">
      <c r="A454" s="26"/>
      <c r="B454" s="76"/>
      <c r="C454" s="59"/>
      <c r="D454" s="475"/>
      <c r="E454" s="476"/>
      <c r="F454" s="237" t="str">
        <f ca="1">IFERROR(OFFSET(INDEX(INDIRECT(VLOOKUP($C454,Lighting_Type_Exist_lu,2,0)),MATCH(Lighting!$D454,INDIRECT(VLOOKUP($C454,Lighting_Type_Exist_lu,2,0)),0),1),0,2),"")</f>
        <v/>
      </c>
      <c r="G454" s="61" t="s">
        <v>84</v>
      </c>
      <c r="H454" s="74"/>
      <c r="I454" s="238" t="str">
        <f>IF(J454="","",VLOOKUP(J454,SKU!E:M,9,0))</f>
        <v/>
      </c>
      <c r="J454" s="64"/>
      <c r="K454" s="260" t="str">
        <f>IF(J454="","",VLOOKUP(J454,SKU!E:M,2,0))</f>
        <v/>
      </c>
      <c r="L454" s="239" t="str">
        <f>IF(J454="","",VLOOKUP(J454,SKU!E:M,6,0))</f>
        <v/>
      </c>
      <c r="M454" s="135" t="s">
        <v>84</v>
      </c>
      <c r="N454" s="28">
        <f t="shared" si="169"/>
        <v>0</v>
      </c>
      <c r="O454" s="20">
        <f t="shared" si="170"/>
        <v>0</v>
      </c>
      <c r="P454" s="71">
        <f t="shared" ca="1" si="175"/>
        <v>0</v>
      </c>
      <c r="Q454" s="71">
        <f>IFERROR((($H454*$L454*$N454)-($H454*$L454*$O454))/1000,0)*(1-EXACT(M454,Lookups!$A$62))*(1-EXACT(M454,Lookups!$A$63))</f>
        <v>0</v>
      </c>
      <c r="R454" s="71">
        <f t="shared" ca="1" si="176"/>
        <v>0</v>
      </c>
      <c r="S454" s="71">
        <f t="shared" ca="1" si="177"/>
        <v>0</v>
      </c>
      <c r="T454" s="71">
        <f t="shared" si="178"/>
        <v>0</v>
      </c>
      <c r="U454" s="356">
        <f t="shared" ca="1" si="179"/>
        <v>0</v>
      </c>
      <c r="V454" s="356">
        <f t="shared" ca="1" si="180"/>
        <v>0</v>
      </c>
      <c r="W454" s="356">
        <f t="shared" si="181"/>
        <v>0</v>
      </c>
      <c r="X454" s="356">
        <f t="shared" si="182"/>
        <v>0</v>
      </c>
      <c r="Y454" s="72">
        <f>IF(AV454&gt;0,"NEEDED",IFERROR(IF('Project Summary'!$C$11="NH",(VLOOKUP(AH454,Lighting_All,6,0)+AO454),(VLOOKUP(AH454,Lighting_All,4,0)+AO454)),0)*H454)</f>
        <v>0</v>
      </c>
      <c r="Z454" s="261" t="str">
        <f t="shared" ca="1" si="183"/>
        <v/>
      </c>
      <c r="AA454" s="73">
        <f t="shared" ca="1" si="168"/>
        <v>0</v>
      </c>
      <c r="AC454" s="28" t="str">
        <f ca="1">IFERROR(OFFSET(INDEX(INDIRECT(VLOOKUP($C454,Lighting_Type_Exist_lu,2,0)),MATCH(Lighting!$D454,INDIRECT(VLOOKUP($C454,Lighting_Type_Exist_lu,2,0)),0),1),0,1),"")</f>
        <v/>
      </c>
      <c r="AD454" s="7" t="str">
        <f ca="1">IFERROR(OFFSET(INDEX(INDIRECT(VLOOKUP($C454,Lighting_Type_Exist_lu,2,0)),MATCH(Lighting!$D454,INDIRECT(VLOOKUP($C454,Lighting_Type_Exist_lu,2,0)),0),1),0,3),"")</f>
        <v/>
      </c>
      <c r="AE454" s="40" t="str">
        <f ca="1">IFERROR(OFFSET(INDEX(INDIRECT(VLOOKUP($C454,Lighting_Type_Exist_lu,2,0)),MATCH(Lighting!$D454,INDIRECT(VLOOKUP($C454,Lighting_Type_Exist_lu,2,0)),0),1),0,4),"")</f>
        <v/>
      </c>
      <c r="AF454" s="262">
        <f t="shared" ca="1" si="184"/>
        <v>0</v>
      </c>
      <c r="AH454" s="263" t="str">
        <f>IF(J454="","",VLOOKUP(J454,SKU!E:M,3,0))</f>
        <v/>
      </c>
      <c r="AI454" s="263">
        <f>_xlfn.IFNA(IF('Project Summary'!$C$11="NH",VLOOKUP(AH454,Lighting_All,5,0),VLOOKUP(AH454,Lighting_All,3,0)),"")</f>
        <v>0</v>
      </c>
      <c r="AJ454" s="264" t="str">
        <f t="shared" si="171"/>
        <v>NA</v>
      </c>
      <c r="AK454" s="265">
        <f>IFERROR(VLOOKUP(J454,SKU!E:L,7,),0)</f>
        <v>0</v>
      </c>
      <c r="AL454" s="92" t="str">
        <f>IFERROR(IF(J454="","",(VLOOKUP(AH454,Lookups!A:G,7,0)*H454)),"")</f>
        <v/>
      </c>
      <c r="AM454" s="92">
        <f t="shared" ca="1" si="185"/>
        <v>0</v>
      </c>
      <c r="AN454" s="92">
        <f t="shared" ca="1" si="186"/>
        <v>0</v>
      </c>
      <c r="AO454" s="92">
        <f>(1-EXACT(G454,M454))*IFERROR(IF('Project Summary'!$C$11="NH",VLOOKUP(M454,Lighting_All,6,0),VLOOKUP(M454,Lighting_All,4,0)),0)*(Q454&gt;0)*(1-EXACT(M454,Lookups!$A$62))*(1-EXACT(M454,Lookups!$A$63))</f>
        <v>0</v>
      </c>
      <c r="AP454" s="92">
        <f t="shared" si="172"/>
        <v>0</v>
      </c>
      <c r="AQ454" s="92" t="str">
        <f t="shared" ca="1" si="187"/>
        <v/>
      </c>
      <c r="AR454" s="92" t="str">
        <f ca="1">_xlfn.IFNA(VLOOKUP(AQ454,Recycling!$S$10:$T$35,2,0),"")</f>
        <v/>
      </c>
      <c r="AS454" s="266">
        <f t="shared" si="188"/>
        <v>0</v>
      </c>
      <c r="AT454" s="92">
        <f t="shared" si="189"/>
        <v>0</v>
      </c>
      <c r="AU454" s="92">
        <f>EXACT(G454,"None")*OR(EXACT(M454,Lookups!$A$62),EXACT(M454,Lookups!$A$63))</f>
        <v>0</v>
      </c>
      <c r="AV454" s="267">
        <f t="shared" si="190"/>
        <v>0</v>
      </c>
      <c r="AW454" s="267">
        <f>IFERROR(VLOOKUP(AH454,Lookups!A:B,2,0),0)</f>
        <v>0</v>
      </c>
      <c r="AX454" s="267">
        <f t="shared" si="191"/>
        <v>0</v>
      </c>
      <c r="AY454" s="92">
        <f t="shared" ca="1" si="192"/>
        <v>0</v>
      </c>
      <c r="AZ454" s="92">
        <f t="shared" si="173"/>
        <v>0</v>
      </c>
      <c r="BA454" s="92">
        <f t="shared" si="193"/>
        <v>0.504</v>
      </c>
      <c r="BB454" s="92">
        <f t="shared" si="194"/>
        <v>0.38900000000000001</v>
      </c>
      <c r="BC454" s="92">
        <v>0.13800000000000001</v>
      </c>
      <c r="BD454" s="92">
        <v>0.13400000000000001</v>
      </c>
      <c r="BE454" s="92">
        <f t="shared" si="174"/>
        <v>0</v>
      </c>
      <c r="BF454" s="92">
        <f t="shared" si="195"/>
        <v>0</v>
      </c>
    </row>
    <row r="455" spans="1:58" x14ac:dyDescent="0.35">
      <c r="A455" s="26"/>
      <c r="B455" s="76"/>
      <c r="C455" s="59"/>
      <c r="D455" s="475"/>
      <c r="E455" s="476"/>
      <c r="F455" s="237" t="str">
        <f ca="1">IFERROR(OFFSET(INDEX(INDIRECT(VLOOKUP($C455,Lighting_Type_Exist_lu,2,0)),MATCH(Lighting!$D455,INDIRECT(VLOOKUP($C455,Lighting_Type_Exist_lu,2,0)),0),1),0,2),"")</f>
        <v/>
      </c>
      <c r="G455" s="61" t="s">
        <v>84</v>
      </c>
      <c r="H455" s="74"/>
      <c r="I455" s="238" t="str">
        <f>IF(J455="","",VLOOKUP(J455,SKU!E:M,9,0))</f>
        <v/>
      </c>
      <c r="J455" s="64"/>
      <c r="K455" s="260" t="str">
        <f>IF(J455="","",VLOOKUP(J455,SKU!E:M,2,0))</f>
        <v/>
      </c>
      <c r="L455" s="239" t="str">
        <f>IF(J455="","",VLOOKUP(J455,SKU!E:M,6,0))</f>
        <v/>
      </c>
      <c r="M455" s="135" t="s">
        <v>84</v>
      </c>
      <c r="N455" s="28">
        <f t="shared" si="169"/>
        <v>0</v>
      </c>
      <c r="O455" s="20">
        <f t="shared" si="170"/>
        <v>0</v>
      </c>
      <c r="P455" s="71">
        <f t="shared" ca="1" si="175"/>
        <v>0</v>
      </c>
      <c r="Q455" s="71">
        <f>IFERROR((($H455*$L455*$N455)-($H455*$L455*$O455))/1000,0)*(1-EXACT(M455,Lookups!$A$62))*(1-EXACT(M455,Lookups!$A$63))</f>
        <v>0</v>
      </c>
      <c r="R455" s="71">
        <f t="shared" ca="1" si="176"/>
        <v>0</v>
      </c>
      <c r="S455" s="71">
        <f t="shared" ca="1" si="177"/>
        <v>0</v>
      </c>
      <c r="T455" s="71">
        <f t="shared" si="178"/>
        <v>0</v>
      </c>
      <c r="U455" s="356">
        <f t="shared" ca="1" si="179"/>
        <v>0</v>
      </c>
      <c r="V455" s="356">
        <f t="shared" ca="1" si="180"/>
        <v>0</v>
      </c>
      <c r="W455" s="356">
        <f t="shared" si="181"/>
        <v>0</v>
      </c>
      <c r="X455" s="356">
        <f t="shared" si="182"/>
        <v>0</v>
      </c>
      <c r="Y455" s="72">
        <f>IF(AV455&gt;0,"NEEDED",IFERROR(IF('Project Summary'!$C$11="NH",(VLOOKUP(AH455,Lighting_All,6,0)+AO455),(VLOOKUP(AH455,Lighting_All,4,0)+AO455)),0)*H455)</f>
        <v>0</v>
      </c>
      <c r="Z455" s="261" t="str">
        <f t="shared" ca="1" si="183"/>
        <v/>
      </c>
      <c r="AA455" s="73">
        <f t="shared" ca="1" si="168"/>
        <v>0</v>
      </c>
      <c r="AC455" s="28" t="str">
        <f ca="1">IFERROR(OFFSET(INDEX(INDIRECT(VLOOKUP($C455,Lighting_Type_Exist_lu,2,0)),MATCH(Lighting!$D455,INDIRECT(VLOOKUP($C455,Lighting_Type_Exist_lu,2,0)),0),1),0,1),"")</f>
        <v/>
      </c>
      <c r="AD455" s="7" t="str">
        <f ca="1">IFERROR(OFFSET(INDEX(INDIRECT(VLOOKUP($C455,Lighting_Type_Exist_lu,2,0)),MATCH(Lighting!$D455,INDIRECT(VLOOKUP($C455,Lighting_Type_Exist_lu,2,0)),0),1),0,3),"")</f>
        <v/>
      </c>
      <c r="AE455" s="40" t="str">
        <f ca="1">IFERROR(OFFSET(INDEX(INDIRECT(VLOOKUP($C455,Lighting_Type_Exist_lu,2,0)),MATCH(Lighting!$D455,INDIRECT(VLOOKUP($C455,Lighting_Type_Exist_lu,2,0)),0),1),0,4),"")</f>
        <v/>
      </c>
      <c r="AF455" s="262">
        <f t="shared" ca="1" si="184"/>
        <v>0</v>
      </c>
      <c r="AH455" s="263" t="str">
        <f>IF(J455="","",VLOOKUP(J455,SKU!E:M,3,0))</f>
        <v/>
      </c>
      <c r="AI455" s="263">
        <f>_xlfn.IFNA(IF('Project Summary'!$C$11="NH",VLOOKUP(AH455,Lighting_All,5,0),VLOOKUP(AH455,Lighting_All,3,0)),"")</f>
        <v>0</v>
      </c>
      <c r="AJ455" s="264" t="str">
        <f t="shared" si="171"/>
        <v>NA</v>
      </c>
      <c r="AK455" s="265">
        <f>IFERROR(VLOOKUP(J455,SKU!E:L,7,),0)</f>
        <v>0</v>
      </c>
      <c r="AL455" s="92" t="str">
        <f>IFERROR(IF(J455="","",(VLOOKUP(AH455,Lookups!A:G,7,0)*H455)),"")</f>
        <v/>
      </c>
      <c r="AM455" s="92">
        <f t="shared" ca="1" si="185"/>
        <v>0</v>
      </c>
      <c r="AN455" s="92">
        <f t="shared" ca="1" si="186"/>
        <v>0</v>
      </c>
      <c r="AO455" s="92">
        <f>(1-EXACT(G455,M455))*IFERROR(IF('Project Summary'!$C$11="NH",VLOOKUP(M455,Lighting_All,6,0),VLOOKUP(M455,Lighting_All,4,0)),0)*(Q455&gt;0)*(1-EXACT(M455,Lookups!$A$62))*(1-EXACT(M455,Lookups!$A$63))</f>
        <v>0</v>
      </c>
      <c r="AP455" s="92">
        <f t="shared" si="172"/>
        <v>0</v>
      </c>
      <c r="AQ455" s="92" t="str">
        <f t="shared" ca="1" si="187"/>
        <v/>
      </c>
      <c r="AR455" s="92" t="str">
        <f ca="1">_xlfn.IFNA(VLOOKUP(AQ455,Recycling!$S$10:$T$35,2,0),"")</f>
        <v/>
      </c>
      <c r="AS455" s="266">
        <f t="shared" si="188"/>
        <v>0</v>
      </c>
      <c r="AT455" s="92">
        <f t="shared" si="189"/>
        <v>0</v>
      </c>
      <c r="AU455" s="92">
        <f>EXACT(G455,"None")*OR(EXACT(M455,Lookups!$A$62),EXACT(M455,Lookups!$A$63))</f>
        <v>0</v>
      </c>
      <c r="AV455" s="267">
        <f t="shared" si="190"/>
        <v>0</v>
      </c>
      <c r="AW455" s="267">
        <f>IFERROR(VLOOKUP(AH455,Lookups!A:B,2,0),0)</f>
        <v>0</v>
      </c>
      <c r="AX455" s="267">
        <f t="shared" si="191"/>
        <v>0</v>
      </c>
      <c r="AY455" s="92">
        <f t="shared" ca="1" si="192"/>
        <v>0</v>
      </c>
      <c r="AZ455" s="92">
        <f t="shared" si="173"/>
        <v>0</v>
      </c>
      <c r="BA455" s="92">
        <f t="shared" si="193"/>
        <v>0.504</v>
      </c>
      <c r="BB455" s="92">
        <f t="shared" si="194"/>
        <v>0.38900000000000001</v>
      </c>
      <c r="BC455" s="92">
        <v>0.13800000000000001</v>
      </c>
      <c r="BD455" s="92">
        <v>0.13400000000000001</v>
      </c>
      <c r="BE455" s="92">
        <f t="shared" si="174"/>
        <v>0</v>
      </c>
      <c r="BF455" s="92">
        <f t="shared" si="195"/>
        <v>0</v>
      </c>
    </row>
    <row r="456" spans="1:58" x14ac:dyDescent="0.35">
      <c r="A456" s="26"/>
      <c r="B456" s="76"/>
      <c r="C456" s="59"/>
      <c r="D456" s="475"/>
      <c r="E456" s="476"/>
      <c r="F456" s="237" t="str">
        <f ca="1">IFERROR(OFFSET(INDEX(INDIRECT(VLOOKUP($C456,Lighting_Type_Exist_lu,2,0)),MATCH(Lighting!$D456,INDIRECT(VLOOKUP($C456,Lighting_Type_Exist_lu,2,0)),0),1),0,2),"")</f>
        <v/>
      </c>
      <c r="G456" s="61" t="s">
        <v>84</v>
      </c>
      <c r="H456" s="74"/>
      <c r="I456" s="238" t="str">
        <f>IF(J456="","",VLOOKUP(J456,SKU!E:M,9,0))</f>
        <v/>
      </c>
      <c r="J456" s="64"/>
      <c r="K456" s="260" t="str">
        <f>IF(J456="","",VLOOKUP(J456,SKU!E:M,2,0))</f>
        <v/>
      </c>
      <c r="L456" s="239" t="str">
        <f>IF(J456="","",VLOOKUP(J456,SKU!E:M,6,0))</f>
        <v/>
      </c>
      <c r="M456" s="135" t="s">
        <v>84</v>
      </c>
      <c r="N456" s="28">
        <f t="shared" si="169"/>
        <v>0</v>
      </c>
      <c r="O456" s="20">
        <f t="shared" si="170"/>
        <v>0</v>
      </c>
      <c r="P456" s="71">
        <f t="shared" ca="1" si="175"/>
        <v>0</v>
      </c>
      <c r="Q456" s="71">
        <f>IFERROR((($H456*$L456*$N456)-($H456*$L456*$O456))/1000,0)*(1-EXACT(M456,Lookups!$A$62))*(1-EXACT(M456,Lookups!$A$63))</f>
        <v>0</v>
      </c>
      <c r="R456" s="71">
        <f t="shared" ca="1" si="176"/>
        <v>0</v>
      </c>
      <c r="S456" s="71">
        <f t="shared" ca="1" si="177"/>
        <v>0</v>
      </c>
      <c r="T456" s="71">
        <f t="shared" si="178"/>
        <v>0</v>
      </c>
      <c r="U456" s="356">
        <f t="shared" ca="1" si="179"/>
        <v>0</v>
      </c>
      <c r="V456" s="356">
        <f t="shared" ca="1" si="180"/>
        <v>0</v>
      </c>
      <c r="W456" s="356">
        <f t="shared" si="181"/>
        <v>0</v>
      </c>
      <c r="X456" s="356">
        <f t="shared" si="182"/>
        <v>0</v>
      </c>
      <c r="Y456" s="72">
        <f>IF(AV456&gt;0,"NEEDED",IFERROR(IF('Project Summary'!$C$11="NH",(VLOOKUP(AH456,Lighting_All,6,0)+AO456),(VLOOKUP(AH456,Lighting_All,4,0)+AO456)),0)*H456)</f>
        <v>0</v>
      </c>
      <c r="Z456" s="261" t="str">
        <f t="shared" ca="1" si="183"/>
        <v/>
      </c>
      <c r="AA456" s="73">
        <f t="shared" ca="1" si="168"/>
        <v>0</v>
      </c>
      <c r="AC456" s="28" t="str">
        <f ca="1">IFERROR(OFFSET(INDEX(INDIRECT(VLOOKUP($C456,Lighting_Type_Exist_lu,2,0)),MATCH(Lighting!$D456,INDIRECT(VLOOKUP($C456,Lighting_Type_Exist_lu,2,0)),0),1),0,1),"")</f>
        <v/>
      </c>
      <c r="AD456" s="7" t="str">
        <f ca="1">IFERROR(OFFSET(INDEX(INDIRECT(VLOOKUP($C456,Lighting_Type_Exist_lu,2,0)),MATCH(Lighting!$D456,INDIRECT(VLOOKUP($C456,Lighting_Type_Exist_lu,2,0)),0),1),0,3),"")</f>
        <v/>
      </c>
      <c r="AE456" s="40" t="str">
        <f ca="1">IFERROR(OFFSET(INDEX(INDIRECT(VLOOKUP($C456,Lighting_Type_Exist_lu,2,0)),MATCH(Lighting!$D456,INDIRECT(VLOOKUP($C456,Lighting_Type_Exist_lu,2,0)),0),1),0,4),"")</f>
        <v/>
      </c>
      <c r="AF456" s="262">
        <f t="shared" ca="1" si="184"/>
        <v>0</v>
      </c>
      <c r="AH456" s="263" t="str">
        <f>IF(J456="","",VLOOKUP(J456,SKU!E:M,3,0))</f>
        <v/>
      </c>
      <c r="AI456" s="263">
        <f>_xlfn.IFNA(IF('Project Summary'!$C$11="NH",VLOOKUP(AH456,Lighting_All,5,0),VLOOKUP(AH456,Lighting_All,3,0)),"")</f>
        <v>0</v>
      </c>
      <c r="AJ456" s="264" t="str">
        <f t="shared" si="171"/>
        <v>NA</v>
      </c>
      <c r="AK456" s="265">
        <f>IFERROR(VLOOKUP(J456,SKU!E:L,7,),0)</f>
        <v>0</v>
      </c>
      <c r="AL456" s="92" t="str">
        <f>IFERROR(IF(J456="","",(VLOOKUP(AH456,Lookups!A:G,7,0)*H456)),"")</f>
        <v/>
      </c>
      <c r="AM456" s="92">
        <f t="shared" ca="1" si="185"/>
        <v>0</v>
      </c>
      <c r="AN456" s="92">
        <f t="shared" ca="1" si="186"/>
        <v>0</v>
      </c>
      <c r="AO456" s="92">
        <f>(1-EXACT(G456,M456))*IFERROR(IF('Project Summary'!$C$11="NH",VLOOKUP(M456,Lighting_All,6,0),VLOOKUP(M456,Lighting_All,4,0)),0)*(Q456&gt;0)*(1-EXACT(M456,Lookups!$A$62))*(1-EXACT(M456,Lookups!$A$63))</f>
        <v>0</v>
      </c>
      <c r="AP456" s="92">
        <f t="shared" si="172"/>
        <v>0</v>
      </c>
      <c r="AQ456" s="92" t="str">
        <f t="shared" ca="1" si="187"/>
        <v/>
      </c>
      <c r="AR456" s="92" t="str">
        <f ca="1">_xlfn.IFNA(VLOOKUP(AQ456,Recycling!$S$10:$T$35,2,0),"")</f>
        <v/>
      </c>
      <c r="AS456" s="266">
        <f t="shared" si="188"/>
        <v>0</v>
      </c>
      <c r="AT456" s="92">
        <f t="shared" si="189"/>
        <v>0</v>
      </c>
      <c r="AU456" s="92">
        <f>EXACT(G456,"None")*OR(EXACT(M456,Lookups!$A$62),EXACT(M456,Lookups!$A$63))</f>
        <v>0</v>
      </c>
      <c r="AV456" s="267">
        <f t="shared" si="190"/>
        <v>0</v>
      </c>
      <c r="AW456" s="267">
        <f>IFERROR(VLOOKUP(AH456,Lookups!A:B,2,0),0)</f>
        <v>0</v>
      </c>
      <c r="AX456" s="267">
        <f t="shared" si="191"/>
        <v>0</v>
      </c>
      <c r="AY456" s="92">
        <f t="shared" ca="1" si="192"/>
        <v>0</v>
      </c>
      <c r="AZ456" s="92">
        <f t="shared" si="173"/>
        <v>0</v>
      </c>
      <c r="BA456" s="92">
        <f t="shared" si="193"/>
        <v>0.504</v>
      </c>
      <c r="BB456" s="92">
        <f t="shared" si="194"/>
        <v>0.38900000000000001</v>
      </c>
      <c r="BC456" s="92">
        <v>0.13800000000000001</v>
      </c>
      <c r="BD456" s="92">
        <v>0.13400000000000001</v>
      </c>
      <c r="BE456" s="92">
        <f t="shared" si="174"/>
        <v>0</v>
      </c>
      <c r="BF456" s="92">
        <f t="shared" si="195"/>
        <v>0</v>
      </c>
    </row>
    <row r="457" spans="1:58" x14ac:dyDescent="0.35">
      <c r="A457" s="26"/>
      <c r="B457" s="76"/>
      <c r="C457" s="59"/>
      <c r="D457" s="475"/>
      <c r="E457" s="476"/>
      <c r="F457" s="237" t="str">
        <f ca="1">IFERROR(OFFSET(INDEX(INDIRECT(VLOOKUP($C457,Lighting_Type_Exist_lu,2,0)),MATCH(Lighting!$D457,INDIRECT(VLOOKUP($C457,Lighting_Type_Exist_lu,2,0)),0),1),0,2),"")</f>
        <v/>
      </c>
      <c r="G457" s="61" t="s">
        <v>84</v>
      </c>
      <c r="H457" s="74"/>
      <c r="I457" s="238" t="str">
        <f>IF(J457="","",VLOOKUP(J457,SKU!E:M,9,0))</f>
        <v/>
      </c>
      <c r="J457" s="64"/>
      <c r="K457" s="260" t="str">
        <f>IF(J457="","",VLOOKUP(J457,SKU!E:M,2,0))</f>
        <v/>
      </c>
      <c r="L457" s="239" t="str">
        <f>IF(J457="","",VLOOKUP(J457,SKU!E:M,6,0))</f>
        <v/>
      </c>
      <c r="M457" s="135" t="s">
        <v>84</v>
      </c>
      <c r="N457" s="28">
        <f t="shared" si="169"/>
        <v>0</v>
      </c>
      <c r="O457" s="20">
        <f t="shared" si="170"/>
        <v>0</v>
      </c>
      <c r="P457" s="71">
        <f t="shared" ca="1" si="175"/>
        <v>0</v>
      </c>
      <c r="Q457" s="71">
        <f>IFERROR((($H457*$L457*$N457)-($H457*$L457*$O457))/1000,0)*(1-EXACT(M457,Lookups!$A$62))*(1-EXACT(M457,Lookups!$A$63))</f>
        <v>0</v>
      </c>
      <c r="R457" s="71">
        <f t="shared" ca="1" si="176"/>
        <v>0</v>
      </c>
      <c r="S457" s="71">
        <f t="shared" ca="1" si="177"/>
        <v>0</v>
      </c>
      <c r="T457" s="71">
        <f t="shared" si="178"/>
        <v>0</v>
      </c>
      <c r="U457" s="356">
        <f t="shared" ca="1" si="179"/>
        <v>0</v>
      </c>
      <c r="V457" s="356">
        <f t="shared" ca="1" si="180"/>
        <v>0</v>
      </c>
      <c r="W457" s="356">
        <f t="shared" si="181"/>
        <v>0</v>
      </c>
      <c r="X457" s="356">
        <f t="shared" si="182"/>
        <v>0</v>
      </c>
      <c r="Y457" s="72">
        <f>IF(AV457&gt;0,"NEEDED",IFERROR(IF('Project Summary'!$C$11="NH",(VLOOKUP(AH457,Lighting_All,6,0)+AO457),(VLOOKUP(AH457,Lighting_All,4,0)+AO457)),0)*H457)</f>
        <v>0</v>
      </c>
      <c r="Z457" s="261" t="str">
        <f t="shared" ca="1" si="183"/>
        <v/>
      </c>
      <c r="AA457" s="73">
        <f t="shared" ca="1" si="168"/>
        <v>0</v>
      </c>
      <c r="AC457" s="28" t="str">
        <f ca="1">IFERROR(OFFSET(INDEX(INDIRECT(VLOOKUP($C457,Lighting_Type_Exist_lu,2,0)),MATCH(Lighting!$D457,INDIRECT(VLOOKUP($C457,Lighting_Type_Exist_lu,2,0)),0),1),0,1),"")</f>
        <v/>
      </c>
      <c r="AD457" s="7" t="str">
        <f ca="1">IFERROR(OFFSET(INDEX(INDIRECT(VLOOKUP($C457,Lighting_Type_Exist_lu,2,0)),MATCH(Lighting!$D457,INDIRECT(VLOOKUP($C457,Lighting_Type_Exist_lu,2,0)),0),1),0,3),"")</f>
        <v/>
      </c>
      <c r="AE457" s="40" t="str">
        <f ca="1">IFERROR(OFFSET(INDEX(INDIRECT(VLOOKUP($C457,Lighting_Type_Exist_lu,2,0)),MATCH(Lighting!$D457,INDIRECT(VLOOKUP($C457,Lighting_Type_Exist_lu,2,0)),0),1),0,4),"")</f>
        <v/>
      </c>
      <c r="AF457" s="262">
        <f t="shared" ca="1" si="184"/>
        <v>0</v>
      </c>
      <c r="AH457" s="263" t="str">
        <f>IF(J457="","",VLOOKUP(J457,SKU!E:M,3,0))</f>
        <v/>
      </c>
      <c r="AI457" s="263">
        <f>_xlfn.IFNA(IF('Project Summary'!$C$11="NH",VLOOKUP(AH457,Lighting_All,5,0),VLOOKUP(AH457,Lighting_All,3,0)),"")</f>
        <v>0</v>
      </c>
      <c r="AJ457" s="264" t="str">
        <f t="shared" si="171"/>
        <v>NA</v>
      </c>
      <c r="AK457" s="265">
        <f>IFERROR(VLOOKUP(J457,SKU!E:L,7,),0)</f>
        <v>0</v>
      </c>
      <c r="AL457" s="92" t="str">
        <f>IFERROR(IF(J457="","",(VLOOKUP(AH457,Lookups!A:G,7,0)*H457)),"")</f>
        <v/>
      </c>
      <c r="AM457" s="92">
        <f t="shared" ca="1" si="185"/>
        <v>0</v>
      </c>
      <c r="AN457" s="92">
        <f t="shared" ca="1" si="186"/>
        <v>0</v>
      </c>
      <c r="AO457" s="92">
        <f>(1-EXACT(G457,M457))*IFERROR(IF('Project Summary'!$C$11="NH",VLOOKUP(M457,Lighting_All,6,0),VLOOKUP(M457,Lighting_All,4,0)),0)*(Q457&gt;0)*(1-EXACT(M457,Lookups!$A$62))*(1-EXACT(M457,Lookups!$A$63))</f>
        <v>0</v>
      </c>
      <c r="AP457" s="92">
        <f t="shared" si="172"/>
        <v>0</v>
      </c>
      <c r="AQ457" s="92" t="str">
        <f t="shared" ca="1" si="187"/>
        <v/>
      </c>
      <c r="AR457" s="92" t="str">
        <f ca="1">_xlfn.IFNA(VLOOKUP(AQ457,Recycling!$S$10:$T$35,2,0),"")</f>
        <v/>
      </c>
      <c r="AS457" s="266">
        <f t="shared" si="188"/>
        <v>0</v>
      </c>
      <c r="AT457" s="92">
        <f t="shared" si="189"/>
        <v>0</v>
      </c>
      <c r="AU457" s="92">
        <f>EXACT(G457,"None")*OR(EXACT(M457,Lookups!$A$62),EXACT(M457,Lookups!$A$63))</f>
        <v>0</v>
      </c>
      <c r="AV457" s="267">
        <f t="shared" si="190"/>
        <v>0</v>
      </c>
      <c r="AW457" s="267">
        <f>IFERROR(VLOOKUP(AH457,Lookups!A:B,2,0),0)</f>
        <v>0</v>
      </c>
      <c r="AX457" s="267">
        <f t="shared" si="191"/>
        <v>0</v>
      </c>
      <c r="AY457" s="92">
        <f t="shared" ca="1" si="192"/>
        <v>0</v>
      </c>
      <c r="AZ457" s="92">
        <f t="shared" si="173"/>
        <v>0</v>
      </c>
      <c r="BA457" s="92">
        <f t="shared" si="193"/>
        <v>0.504</v>
      </c>
      <c r="BB457" s="92">
        <f t="shared" si="194"/>
        <v>0.38900000000000001</v>
      </c>
      <c r="BC457" s="92">
        <v>0.13800000000000001</v>
      </c>
      <c r="BD457" s="92">
        <v>0.13400000000000001</v>
      </c>
      <c r="BE457" s="92">
        <f t="shared" si="174"/>
        <v>0</v>
      </c>
      <c r="BF457" s="92">
        <f t="shared" si="195"/>
        <v>0</v>
      </c>
    </row>
    <row r="458" spans="1:58" x14ac:dyDescent="0.35">
      <c r="A458" s="26"/>
      <c r="B458" s="76"/>
      <c r="C458" s="59"/>
      <c r="D458" s="475"/>
      <c r="E458" s="476"/>
      <c r="F458" s="237" t="str">
        <f ca="1">IFERROR(OFFSET(INDEX(INDIRECT(VLOOKUP($C458,Lighting_Type_Exist_lu,2,0)),MATCH(Lighting!$D458,INDIRECT(VLOOKUP($C458,Lighting_Type_Exist_lu,2,0)),0),1),0,2),"")</f>
        <v/>
      </c>
      <c r="G458" s="61" t="s">
        <v>84</v>
      </c>
      <c r="H458" s="74"/>
      <c r="I458" s="238" t="str">
        <f>IF(J458="","",VLOOKUP(J458,SKU!E:M,9,0))</f>
        <v/>
      </c>
      <c r="J458" s="64"/>
      <c r="K458" s="260" t="str">
        <f>IF(J458="","",VLOOKUP(J458,SKU!E:M,2,0))</f>
        <v/>
      </c>
      <c r="L458" s="239" t="str">
        <f>IF(J458="","",VLOOKUP(J458,SKU!E:M,6,0))</f>
        <v/>
      </c>
      <c r="M458" s="135" t="s">
        <v>84</v>
      </c>
      <c r="N458" s="28">
        <f t="shared" si="169"/>
        <v>0</v>
      </c>
      <c r="O458" s="20">
        <f t="shared" si="170"/>
        <v>0</v>
      </c>
      <c r="P458" s="71">
        <f t="shared" ca="1" si="175"/>
        <v>0</v>
      </c>
      <c r="Q458" s="71">
        <f>IFERROR((($H458*$L458*$N458)-($H458*$L458*$O458))/1000,0)*(1-EXACT(M458,Lookups!$A$62))*(1-EXACT(M458,Lookups!$A$63))</f>
        <v>0</v>
      </c>
      <c r="R458" s="71">
        <f t="shared" ca="1" si="176"/>
        <v>0</v>
      </c>
      <c r="S458" s="71">
        <f t="shared" ca="1" si="177"/>
        <v>0</v>
      </c>
      <c r="T458" s="71">
        <f t="shared" si="178"/>
        <v>0</v>
      </c>
      <c r="U458" s="356">
        <f t="shared" ca="1" si="179"/>
        <v>0</v>
      </c>
      <c r="V458" s="356">
        <f t="shared" ca="1" si="180"/>
        <v>0</v>
      </c>
      <c r="W458" s="356">
        <f t="shared" si="181"/>
        <v>0</v>
      </c>
      <c r="X458" s="356">
        <f t="shared" si="182"/>
        <v>0</v>
      </c>
      <c r="Y458" s="72">
        <f>IF(AV458&gt;0,"NEEDED",IFERROR(IF('Project Summary'!$C$11="NH",(VLOOKUP(AH458,Lighting_All,6,0)+AO458),(VLOOKUP(AH458,Lighting_All,4,0)+AO458)),0)*H458)</f>
        <v>0</v>
      </c>
      <c r="Z458" s="261" t="str">
        <f t="shared" ca="1" si="183"/>
        <v/>
      </c>
      <c r="AA458" s="73">
        <f t="shared" ref="AA458:AA509" ca="1" si="196">IFERROR(Y458/R458,0)</f>
        <v>0</v>
      </c>
      <c r="AC458" s="28" t="str">
        <f ca="1">IFERROR(OFFSET(INDEX(INDIRECT(VLOOKUP($C458,Lighting_Type_Exist_lu,2,0)),MATCH(Lighting!$D458,INDIRECT(VLOOKUP($C458,Lighting_Type_Exist_lu,2,0)),0),1),0,1),"")</f>
        <v/>
      </c>
      <c r="AD458" s="7" t="str">
        <f ca="1">IFERROR(OFFSET(INDEX(INDIRECT(VLOOKUP($C458,Lighting_Type_Exist_lu,2,0)),MATCH(Lighting!$D458,INDIRECT(VLOOKUP($C458,Lighting_Type_Exist_lu,2,0)),0),1),0,3),"")</f>
        <v/>
      </c>
      <c r="AE458" s="40" t="str">
        <f ca="1">IFERROR(OFFSET(INDEX(INDIRECT(VLOOKUP($C458,Lighting_Type_Exist_lu,2,0)),MATCH(Lighting!$D458,INDIRECT(VLOOKUP($C458,Lighting_Type_Exist_lu,2,0)),0),1),0,4),"")</f>
        <v/>
      </c>
      <c r="AF458" s="262">
        <f t="shared" ca="1" si="184"/>
        <v>0</v>
      </c>
      <c r="AH458" s="263" t="str">
        <f>IF(J458="","",VLOOKUP(J458,SKU!E:M,3,0))</f>
        <v/>
      </c>
      <c r="AI458" s="263">
        <f>_xlfn.IFNA(IF('Project Summary'!$C$11="NH",VLOOKUP(AH458,Lighting_All,5,0),VLOOKUP(AH458,Lighting_All,3,0)),"")</f>
        <v>0</v>
      </c>
      <c r="AJ458" s="264" t="str">
        <f t="shared" si="171"/>
        <v>NA</v>
      </c>
      <c r="AK458" s="265">
        <f>IFERROR(VLOOKUP(J458,SKU!E:L,7,),0)</f>
        <v>0</v>
      </c>
      <c r="AL458" s="92" t="str">
        <f>IFERROR(IF(J458="","",(VLOOKUP(AH458,Lookups!A:G,7,0)*H458)),"")</f>
        <v/>
      </c>
      <c r="AM458" s="92">
        <f t="shared" ca="1" si="185"/>
        <v>0</v>
      </c>
      <c r="AN458" s="92">
        <f t="shared" ca="1" si="186"/>
        <v>0</v>
      </c>
      <c r="AO458" s="92">
        <f>(1-EXACT(G458,M458))*IFERROR(IF('Project Summary'!$C$11="NH",VLOOKUP(M458,Lighting_All,6,0),VLOOKUP(M458,Lighting_All,4,0)),0)*(Q458&gt;0)*(1-EXACT(M458,Lookups!$A$62))*(1-EXACT(M458,Lookups!$A$63))</f>
        <v>0</v>
      </c>
      <c r="AP458" s="92">
        <f t="shared" si="172"/>
        <v>0</v>
      </c>
      <c r="AQ458" s="92" t="str">
        <f t="shared" ca="1" si="187"/>
        <v/>
      </c>
      <c r="AR458" s="92" t="str">
        <f ca="1">_xlfn.IFNA(VLOOKUP(AQ458,Recycling!$S$10:$T$35,2,0),"")</f>
        <v/>
      </c>
      <c r="AS458" s="266">
        <f t="shared" si="188"/>
        <v>0</v>
      </c>
      <c r="AT458" s="92">
        <f t="shared" si="189"/>
        <v>0</v>
      </c>
      <c r="AU458" s="92">
        <f>EXACT(G458,"None")*OR(EXACT(M458,Lookups!$A$62),EXACT(M458,Lookups!$A$63))</f>
        <v>0</v>
      </c>
      <c r="AV458" s="267">
        <f t="shared" si="190"/>
        <v>0</v>
      </c>
      <c r="AW458" s="267">
        <f>IFERROR(VLOOKUP(AH458,Lookups!A:B,2,0),0)</f>
        <v>0</v>
      </c>
      <c r="AX458" s="267">
        <f t="shared" si="191"/>
        <v>0</v>
      </c>
      <c r="AY458" s="92">
        <f t="shared" ca="1" si="192"/>
        <v>0</v>
      </c>
      <c r="AZ458" s="92">
        <f t="shared" si="173"/>
        <v>0</v>
      </c>
      <c r="BA458" s="92">
        <f t="shared" si="193"/>
        <v>0.504</v>
      </c>
      <c r="BB458" s="92">
        <f t="shared" si="194"/>
        <v>0.38900000000000001</v>
      </c>
      <c r="BC458" s="92">
        <v>0.13800000000000001</v>
      </c>
      <c r="BD458" s="92">
        <v>0.13400000000000001</v>
      </c>
      <c r="BE458" s="92">
        <f t="shared" si="174"/>
        <v>0</v>
      </c>
      <c r="BF458" s="92">
        <f t="shared" si="195"/>
        <v>0</v>
      </c>
    </row>
    <row r="459" spans="1:58" x14ac:dyDescent="0.35">
      <c r="A459" s="26"/>
      <c r="B459" s="76"/>
      <c r="C459" s="59"/>
      <c r="D459" s="475"/>
      <c r="E459" s="476"/>
      <c r="F459" s="237" t="str">
        <f ca="1">IFERROR(OFFSET(INDEX(INDIRECT(VLOOKUP($C459,Lighting_Type_Exist_lu,2,0)),MATCH(Lighting!$D459,INDIRECT(VLOOKUP($C459,Lighting_Type_Exist_lu,2,0)),0),1),0,2),"")</f>
        <v/>
      </c>
      <c r="G459" s="61" t="s">
        <v>84</v>
      </c>
      <c r="H459" s="74"/>
      <c r="I459" s="238" t="str">
        <f>IF(J459="","",VLOOKUP(J459,SKU!E:M,9,0))</f>
        <v/>
      </c>
      <c r="J459" s="64"/>
      <c r="K459" s="260" t="str">
        <f>IF(J459="","",VLOOKUP(J459,SKU!E:M,2,0))</f>
        <v/>
      </c>
      <c r="L459" s="239" t="str">
        <f>IF(J459="","",VLOOKUP(J459,SKU!E:M,6,0))</f>
        <v/>
      </c>
      <c r="M459" s="135" t="s">
        <v>84</v>
      </c>
      <c r="N459" s="28">
        <f t="shared" si="169"/>
        <v>0</v>
      </c>
      <c r="O459" s="20">
        <f t="shared" si="170"/>
        <v>0</v>
      </c>
      <c r="P459" s="71">
        <f t="shared" ca="1" si="175"/>
        <v>0</v>
      </c>
      <c r="Q459" s="71">
        <f>IFERROR((($H459*$L459*$N459)-($H459*$L459*$O459))/1000,0)*(1-EXACT(M459,Lookups!$A$62))*(1-EXACT(M459,Lookups!$A$63))</f>
        <v>0</v>
      </c>
      <c r="R459" s="71">
        <f t="shared" ca="1" si="176"/>
        <v>0</v>
      </c>
      <c r="S459" s="71">
        <f t="shared" ca="1" si="177"/>
        <v>0</v>
      </c>
      <c r="T459" s="71">
        <f t="shared" si="178"/>
        <v>0</v>
      </c>
      <c r="U459" s="356">
        <f t="shared" ca="1" si="179"/>
        <v>0</v>
      </c>
      <c r="V459" s="356">
        <f t="shared" ca="1" si="180"/>
        <v>0</v>
      </c>
      <c r="W459" s="356">
        <f t="shared" si="181"/>
        <v>0</v>
      </c>
      <c r="X459" s="356">
        <f t="shared" si="182"/>
        <v>0</v>
      </c>
      <c r="Y459" s="72">
        <f>IF(AV459&gt;0,"NEEDED",IFERROR(IF('Project Summary'!$C$11="NH",(VLOOKUP(AH459,Lighting_All,6,0)+AO459),(VLOOKUP(AH459,Lighting_All,4,0)+AO459)),0)*H459)</f>
        <v>0</v>
      </c>
      <c r="Z459" s="261" t="str">
        <f t="shared" ca="1" si="183"/>
        <v/>
      </c>
      <c r="AA459" s="73">
        <f t="shared" ca="1" si="196"/>
        <v>0</v>
      </c>
      <c r="AC459" s="28" t="str">
        <f ca="1">IFERROR(OFFSET(INDEX(INDIRECT(VLOOKUP($C459,Lighting_Type_Exist_lu,2,0)),MATCH(Lighting!$D459,INDIRECT(VLOOKUP($C459,Lighting_Type_Exist_lu,2,0)),0),1),0,1),"")</f>
        <v/>
      </c>
      <c r="AD459" s="7" t="str">
        <f ca="1">IFERROR(OFFSET(INDEX(INDIRECT(VLOOKUP($C459,Lighting_Type_Exist_lu,2,0)),MATCH(Lighting!$D459,INDIRECT(VLOOKUP($C459,Lighting_Type_Exist_lu,2,0)),0),1),0,3),"")</f>
        <v/>
      </c>
      <c r="AE459" s="40" t="str">
        <f ca="1">IFERROR(OFFSET(INDEX(INDIRECT(VLOOKUP($C459,Lighting_Type_Exist_lu,2,0)),MATCH(Lighting!$D459,INDIRECT(VLOOKUP($C459,Lighting_Type_Exist_lu,2,0)),0),1),0,4),"")</f>
        <v/>
      </c>
      <c r="AF459" s="262">
        <f t="shared" ca="1" si="184"/>
        <v>0</v>
      </c>
      <c r="AH459" s="263" t="str">
        <f>IF(J459="","",VLOOKUP(J459,SKU!E:M,3,0))</f>
        <v/>
      </c>
      <c r="AI459" s="263">
        <f>_xlfn.IFNA(IF('Project Summary'!$C$11="NH",VLOOKUP(AH459,Lighting_All,5,0),VLOOKUP(AH459,Lighting_All,3,0)),"")</f>
        <v>0</v>
      </c>
      <c r="AJ459" s="264" t="str">
        <f t="shared" si="171"/>
        <v>NA</v>
      </c>
      <c r="AK459" s="265">
        <f>IFERROR(VLOOKUP(J459,SKU!E:L,7,),0)</f>
        <v>0</v>
      </c>
      <c r="AL459" s="92" t="str">
        <f>IFERROR(IF(J459="","",(VLOOKUP(AH459,Lookups!A:G,7,0)*H459)),"")</f>
        <v/>
      </c>
      <c r="AM459" s="92">
        <f t="shared" ca="1" si="185"/>
        <v>0</v>
      </c>
      <c r="AN459" s="92">
        <f t="shared" ca="1" si="186"/>
        <v>0</v>
      </c>
      <c r="AO459" s="92">
        <f>(1-EXACT(G459,M459))*IFERROR(IF('Project Summary'!$C$11="NH",VLOOKUP(M459,Lighting_All,6,0),VLOOKUP(M459,Lighting_All,4,0)),0)*(Q459&gt;0)*(1-EXACT(M459,Lookups!$A$62))*(1-EXACT(M459,Lookups!$A$63))</f>
        <v>0</v>
      </c>
      <c r="AP459" s="92">
        <f t="shared" si="172"/>
        <v>0</v>
      </c>
      <c r="AQ459" s="92" t="str">
        <f t="shared" ca="1" si="187"/>
        <v/>
      </c>
      <c r="AR459" s="92" t="str">
        <f ca="1">_xlfn.IFNA(VLOOKUP(AQ459,Recycling!$S$10:$T$35,2,0),"")</f>
        <v/>
      </c>
      <c r="AS459" s="266">
        <f t="shared" si="188"/>
        <v>0</v>
      </c>
      <c r="AT459" s="92">
        <f t="shared" si="189"/>
        <v>0</v>
      </c>
      <c r="AU459" s="92">
        <f>EXACT(G459,"None")*OR(EXACT(M459,Lookups!$A$62),EXACT(M459,Lookups!$A$63))</f>
        <v>0</v>
      </c>
      <c r="AV459" s="267">
        <f t="shared" si="190"/>
        <v>0</v>
      </c>
      <c r="AW459" s="267">
        <f>IFERROR(VLOOKUP(AH459,Lookups!A:B,2,0),0)</f>
        <v>0</v>
      </c>
      <c r="AX459" s="267">
        <f t="shared" si="191"/>
        <v>0</v>
      </c>
      <c r="AY459" s="92">
        <f t="shared" ca="1" si="192"/>
        <v>0</v>
      </c>
      <c r="AZ459" s="92">
        <f t="shared" si="173"/>
        <v>0</v>
      </c>
      <c r="BA459" s="92">
        <f t="shared" si="193"/>
        <v>0.504</v>
      </c>
      <c r="BB459" s="92">
        <f t="shared" si="194"/>
        <v>0.38900000000000001</v>
      </c>
      <c r="BC459" s="92">
        <v>0.13800000000000001</v>
      </c>
      <c r="BD459" s="92">
        <v>0.13400000000000001</v>
      </c>
      <c r="BE459" s="92">
        <f t="shared" si="174"/>
        <v>0</v>
      </c>
      <c r="BF459" s="92">
        <f t="shared" si="195"/>
        <v>0</v>
      </c>
    </row>
    <row r="460" spans="1:58" x14ac:dyDescent="0.35">
      <c r="A460" s="26"/>
      <c r="B460" s="76"/>
      <c r="C460" s="59"/>
      <c r="D460" s="475"/>
      <c r="E460" s="476"/>
      <c r="F460" s="237" t="str">
        <f ca="1">IFERROR(OFFSET(INDEX(INDIRECT(VLOOKUP($C460,Lighting_Type_Exist_lu,2,0)),MATCH(Lighting!$D460,INDIRECT(VLOOKUP($C460,Lighting_Type_Exist_lu,2,0)),0),1),0,2),"")</f>
        <v/>
      </c>
      <c r="G460" s="61" t="s">
        <v>84</v>
      </c>
      <c r="H460" s="74"/>
      <c r="I460" s="238" t="str">
        <f>IF(J460="","",VLOOKUP(J460,SKU!E:M,9,0))</f>
        <v/>
      </c>
      <c r="J460" s="64"/>
      <c r="K460" s="260" t="str">
        <f>IF(J460="","",VLOOKUP(J460,SKU!E:M,2,0))</f>
        <v/>
      </c>
      <c r="L460" s="239" t="str">
        <f>IF(J460="","",VLOOKUP(J460,SKU!E:M,6,0))</f>
        <v/>
      </c>
      <c r="M460" s="135" t="s">
        <v>84</v>
      </c>
      <c r="N460" s="28">
        <f t="shared" ref="N460:N509" si="197">IFERROR($N$9*VLOOKUP(G460,Sensor_Type_lu,3,0),$N$9)</f>
        <v>0</v>
      </c>
      <c r="O460" s="20">
        <f t="shared" ref="O460:O509" si="198">IFERROR($N$9*VLOOKUP(M460,Sensor_Type_lu,3,0),N460)</f>
        <v>0</v>
      </c>
      <c r="P460" s="71">
        <f t="shared" ca="1" si="175"/>
        <v>0</v>
      </c>
      <c r="Q460" s="71">
        <f>IFERROR((($H460*$L460*$N460)-($H460*$L460*$O460))/1000,0)*(1-EXACT(M460,Lookups!$A$62))*(1-EXACT(M460,Lookups!$A$63))</f>
        <v>0</v>
      </c>
      <c r="R460" s="71">
        <f t="shared" ca="1" si="176"/>
        <v>0</v>
      </c>
      <c r="S460" s="71">
        <f t="shared" ca="1" si="177"/>
        <v>0</v>
      </c>
      <c r="T460" s="71">
        <f t="shared" si="178"/>
        <v>0</v>
      </c>
      <c r="U460" s="356">
        <f t="shared" ca="1" si="179"/>
        <v>0</v>
      </c>
      <c r="V460" s="356">
        <f t="shared" ca="1" si="180"/>
        <v>0</v>
      </c>
      <c r="W460" s="356">
        <f t="shared" si="181"/>
        <v>0</v>
      </c>
      <c r="X460" s="356">
        <f t="shared" si="182"/>
        <v>0</v>
      </c>
      <c r="Y460" s="72">
        <f>IF(AV460&gt;0,"NEEDED",IFERROR(IF('Project Summary'!$C$11="NH",(VLOOKUP(AH460,Lighting_All,6,0)+AO460),(VLOOKUP(AH460,Lighting_All,4,0)+AO460)),0)*H460)</f>
        <v>0</v>
      </c>
      <c r="Z460" s="261" t="str">
        <f t="shared" ca="1" si="183"/>
        <v/>
      </c>
      <c r="AA460" s="73">
        <f t="shared" ca="1" si="196"/>
        <v>0</v>
      </c>
      <c r="AC460" s="28" t="str">
        <f ca="1">IFERROR(OFFSET(INDEX(INDIRECT(VLOOKUP($C460,Lighting_Type_Exist_lu,2,0)),MATCH(Lighting!$D460,INDIRECT(VLOOKUP($C460,Lighting_Type_Exist_lu,2,0)),0),1),0,1),"")</f>
        <v/>
      </c>
      <c r="AD460" s="7" t="str">
        <f ca="1">IFERROR(OFFSET(INDEX(INDIRECT(VLOOKUP($C460,Lighting_Type_Exist_lu,2,0)),MATCH(Lighting!$D460,INDIRECT(VLOOKUP($C460,Lighting_Type_Exist_lu,2,0)),0),1),0,3),"")</f>
        <v/>
      </c>
      <c r="AE460" s="40" t="str">
        <f ca="1">IFERROR(OFFSET(INDEX(INDIRECT(VLOOKUP($C460,Lighting_Type_Exist_lu,2,0)),MATCH(Lighting!$D460,INDIRECT(VLOOKUP($C460,Lighting_Type_Exist_lu,2,0)),0),1),0,4),"")</f>
        <v/>
      </c>
      <c r="AF460" s="262">
        <f t="shared" ca="1" si="184"/>
        <v>0</v>
      </c>
      <c r="AH460" s="263" t="str">
        <f>IF(J460="","",VLOOKUP(J460,SKU!E:M,3,0))</f>
        <v/>
      </c>
      <c r="AI460" s="263">
        <f>_xlfn.IFNA(IF('Project Summary'!$C$11="NH",VLOOKUP(AH460,Lighting_All,5,0),VLOOKUP(AH460,Lighting_All,3,0)),"")</f>
        <v>0</v>
      </c>
      <c r="AJ460" s="264" t="str">
        <f t="shared" ref="AJ460:AJ509" si="199">_xlfn.IFNA(VLOOKUP(M460,Sensor_Type_lu,2,0),"")</f>
        <v>NA</v>
      </c>
      <c r="AK460" s="265">
        <f>IFERROR(VLOOKUP(J460,SKU!E:L,7,),0)</f>
        <v>0</v>
      </c>
      <c r="AL460" s="92" t="str">
        <f>IFERROR(IF(J460="","",(VLOOKUP(AH460,Lookups!A:G,7,0)*H460)),"")</f>
        <v/>
      </c>
      <c r="AM460" s="92">
        <f t="shared" ca="1" si="185"/>
        <v>0</v>
      </c>
      <c r="AN460" s="92">
        <f t="shared" ca="1" si="186"/>
        <v>0</v>
      </c>
      <c r="AO460" s="92">
        <f>(1-EXACT(G460,M460))*IFERROR(IF('Project Summary'!$C$11="NH",VLOOKUP(M460,Lighting_All,6,0),VLOOKUP(M460,Lighting_All,4,0)),0)*(Q460&gt;0)*(1-EXACT(M460,Lookups!$A$62))*(1-EXACT(M460,Lookups!$A$63))</f>
        <v>0</v>
      </c>
      <c r="AP460" s="92">
        <f t="shared" ref="AP460:AP509" si="200">IFERROR(VLOOKUP(M460,Lighting_All,7,0),0)</f>
        <v>0</v>
      </c>
      <c r="AQ460" s="92" t="str">
        <f t="shared" ca="1" si="187"/>
        <v/>
      </c>
      <c r="AR460" s="92" t="str">
        <f ca="1">_xlfn.IFNA(VLOOKUP(AQ460,Recycling!$S$10:$T$35,2,0),"")</f>
        <v/>
      </c>
      <c r="AS460" s="266">
        <f t="shared" si="188"/>
        <v>0</v>
      </c>
      <c r="AT460" s="92">
        <f t="shared" si="189"/>
        <v>0</v>
      </c>
      <c r="AU460" s="92">
        <f>EXACT(G460,"None")*OR(EXACT(M460,Lookups!$A$62),EXACT(M460,Lookups!$A$63))</f>
        <v>0</v>
      </c>
      <c r="AV460" s="267">
        <f t="shared" si="190"/>
        <v>0</v>
      </c>
      <c r="AW460" s="267">
        <f>IFERROR(VLOOKUP(AH460,Lookups!A:B,2,0),0)</f>
        <v>0</v>
      </c>
      <c r="AX460" s="267">
        <f t="shared" si="191"/>
        <v>0</v>
      </c>
      <c r="AY460" s="92">
        <f t="shared" ca="1" si="192"/>
        <v>0</v>
      </c>
      <c r="AZ460" s="92">
        <f t="shared" ref="AZ460:AZ509" si="201">IFERROR(1-VLOOKUP(M460,Sensor_Type_lu,3,0),0)</f>
        <v>0</v>
      </c>
      <c r="BA460" s="92">
        <f t="shared" si="193"/>
        <v>0.504</v>
      </c>
      <c r="BB460" s="92">
        <f t="shared" si="194"/>
        <v>0.38900000000000001</v>
      </c>
      <c r="BC460" s="92">
        <v>0.13800000000000001</v>
      </c>
      <c r="BD460" s="92">
        <v>0.13400000000000001</v>
      </c>
      <c r="BE460" s="92">
        <f t="shared" ref="BE460:BE509" si="202">IFERROR(VLOOKUP(AH460,Lighting_All,8,0),"")</f>
        <v>0</v>
      </c>
      <c r="BF460" s="92">
        <f t="shared" si="195"/>
        <v>0</v>
      </c>
    </row>
    <row r="461" spans="1:58" x14ac:dyDescent="0.35">
      <c r="A461" s="26"/>
      <c r="B461" s="76"/>
      <c r="C461" s="59"/>
      <c r="D461" s="475"/>
      <c r="E461" s="476"/>
      <c r="F461" s="237" t="str">
        <f ca="1">IFERROR(OFFSET(INDEX(INDIRECT(VLOOKUP($C461,Lighting_Type_Exist_lu,2,0)),MATCH(Lighting!$D461,INDIRECT(VLOOKUP($C461,Lighting_Type_Exist_lu,2,0)),0),1),0,2),"")</f>
        <v/>
      </c>
      <c r="G461" s="61" t="s">
        <v>84</v>
      </c>
      <c r="H461" s="74"/>
      <c r="I461" s="238" t="str">
        <f>IF(J461="","",VLOOKUP(J461,SKU!E:M,9,0))</f>
        <v/>
      </c>
      <c r="J461" s="64"/>
      <c r="K461" s="260" t="str">
        <f>IF(J461="","",VLOOKUP(J461,SKU!E:M,2,0))</f>
        <v/>
      </c>
      <c r="L461" s="239" t="str">
        <f>IF(J461="","",VLOOKUP(J461,SKU!E:M,6,0))</f>
        <v/>
      </c>
      <c r="M461" s="135" t="s">
        <v>84</v>
      </c>
      <c r="N461" s="28">
        <f t="shared" si="197"/>
        <v>0</v>
      </c>
      <c r="O461" s="20">
        <f t="shared" si="198"/>
        <v>0</v>
      </c>
      <c r="P461" s="71">
        <f t="shared" ref="P461:P509" ca="1" si="203">IF(AV461&gt;0,"ERROR",IFERROR((($B461*$F461*$N461)-($H461*$L461*$N461))/1000,0))</f>
        <v>0</v>
      </c>
      <c r="Q461" s="71">
        <f>IFERROR((($H461*$L461*$N461)-($H461*$L461*$O461))/1000,0)*(1-EXACT(M461,Lookups!$A$62))*(1-EXACT(M461,Lookups!$A$63))</f>
        <v>0</v>
      </c>
      <c r="R461" s="71">
        <f t="shared" ref="R461:R509" ca="1" si="204">IF(AV461&gt;0,"CONTROLS",P461+Q461)</f>
        <v>0</v>
      </c>
      <c r="S461" s="71">
        <f t="shared" ref="S461:S509" ca="1" si="205">IFERROR(P461*BE461,"")</f>
        <v>0</v>
      </c>
      <c r="T461" s="71">
        <f t="shared" ref="T461:T509" si="206">IFERROR(Q461*BF461,0)</f>
        <v>0</v>
      </c>
      <c r="U461" s="356">
        <f t="shared" ref="U461:U509" ca="1" si="207">IFERROR(($B461*$F461-$H461*$L461)*BA461/1000,0)</f>
        <v>0</v>
      </c>
      <c r="V461" s="356">
        <f t="shared" ref="V461:V509" ca="1" si="208">IFERROR(($B461*$F461-$H461*$L461)*BB461/1000,0)</f>
        <v>0</v>
      </c>
      <c r="W461" s="356">
        <f t="shared" ref="W461:W508" si="209">IFERROR($H461*$L461*BC461/1000,0)</f>
        <v>0</v>
      </c>
      <c r="X461" s="356">
        <f t="shared" ref="X461:X509" si="210">IFERROR($H461*$L461*BD461*AZ461/1000,0)</f>
        <v>0</v>
      </c>
      <c r="Y461" s="72">
        <f>IF(AV461&gt;0,"NEEDED",IFERROR(IF('Project Summary'!$C$11="NH",(VLOOKUP(AH461,Lighting_All,6,0)+AO461),(VLOOKUP(AH461,Lighting_All,4,0)+AO461)),0)*H461)</f>
        <v>0</v>
      </c>
      <c r="Z461" s="261" t="str">
        <f t="shared" ref="Z461:Z509" ca="1" si="211">IFERROR((($B461*$F461)-($H461*$L461))/$H461,"")</f>
        <v/>
      </c>
      <c r="AA461" s="73">
        <f t="shared" ca="1" si="196"/>
        <v>0</v>
      </c>
      <c r="AC461" s="28" t="str">
        <f ca="1">IFERROR(OFFSET(INDEX(INDIRECT(VLOOKUP($C461,Lighting_Type_Exist_lu,2,0)),MATCH(Lighting!$D461,INDIRECT(VLOOKUP($C461,Lighting_Type_Exist_lu,2,0)),0),1),0,1),"")</f>
        <v/>
      </c>
      <c r="AD461" s="7" t="str">
        <f ca="1">IFERROR(OFFSET(INDEX(INDIRECT(VLOOKUP($C461,Lighting_Type_Exist_lu,2,0)),MATCH(Lighting!$D461,INDIRECT(VLOOKUP($C461,Lighting_Type_Exist_lu,2,0)),0),1),0,3),"")</f>
        <v/>
      </c>
      <c r="AE461" s="40" t="str">
        <f ca="1">IFERROR(OFFSET(INDEX(INDIRECT(VLOOKUP($C461,Lighting_Type_Exist_lu,2,0)),MATCH(Lighting!$D461,INDIRECT(VLOOKUP($C461,Lighting_Type_Exist_lu,2,0)),0),1),0,4),"")</f>
        <v/>
      </c>
      <c r="AF461" s="262">
        <f t="shared" ref="AF461:AF508" ca="1" si="212">IFERROR((LEFT(AC461,2)/1)*B461,0)</f>
        <v>0</v>
      </c>
      <c r="AH461" s="263" t="str">
        <f>IF(J461="","",VLOOKUP(J461,SKU!E:M,3,0))</f>
        <v/>
      </c>
      <c r="AI461" s="263">
        <f>_xlfn.IFNA(IF('Project Summary'!$C$11="NH",VLOOKUP(AH461,Lighting_All,5,0),VLOOKUP(AH461,Lighting_All,3,0)),"")</f>
        <v>0</v>
      </c>
      <c r="AJ461" s="264" t="str">
        <f t="shared" si="199"/>
        <v>NA</v>
      </c>
      <c r="AK461" s="265">
        <f>IFERROR(VLOOKUP(J461,SKU!E:L,7,),0)</f>
        <v>0</v>
      </c>
      <c r="AL461" s="92" t="str">
        <f>IFERROR(IF(J461="","",(VLOOKUP(AH461,Lookups!A:G,7,0)*H461)),"")</f>
        <v/>
      </c>
      <c r="AM461" s="92">
        <f t="shared" ref="AM461:AM509" ca="1" si="213">IFERROR(Z461*H461,0)</f>
        <v>0</v>
      </c>
      <c r="AN461" s="92">
        <f t="shared" ref="AN461:AN509" ca="1" si="214">IFERROR(((B461*F461)-(H461*L461))-AL461,0)</f>
        <v>0</v>
      </c>
      <c r="AO461" s="92">
        <f>(1-EXACT(G461,M461))*IFERROR(IF('Project Summary'!$C$11="NH",VLOOKUP(M461,Lighting_All,6,0),VLOOKUP(M461,Lighting_All,4,0)),0)*(Q461&gt;0)*(1-EXACT(M461,Lookups!$A$62))*(1-EXACT(M461,Lookups!$A$63))</f>
        <v>0</v>
      </c>
      <c r="AP461" s="92">
        <f t="shared" si="200"/>
        <v>0</v>
      </c>
      <c r="AQ461" s="92" t="str">
        <f t="shared" ref="AQ461:AQ509" ca="1" si="215">RIGHT(AC461,3)</f>
        <v/>
      </c>
      <c r="AR461" s="92" t="str">
        <f ca="1">_xlfn.IFNA(VLOOKUP(AQ461,Recycling!$S$10:$T$35,2,0),"")</f>
        <v/>
      </c>
      <c r="AS461" s="266">
        <f t="shared" ref="AS461:AS509" si="216">B461-AT461</f>
        <v>0</v>
      </c>
      <c r="AT461" s="92">
        <f t="shared" ref="AT461:AT509" si="217">IFERROR(IF(I461="Linear",IF($AL461/H461=10,H461,0),0),0)</f>
        <v>0</v>
      </c>
      <c r="AU461" s="92">
        <f>EXACT(G461,"None")*OR(EXACT(M461,Lookups!$A$62),EXACT(M461,Lookups!$A$63))</f>
        <v>0</v>
      </c>
      <c r="AV461" s="267">
        <f t="shared" ref="AV461:AV509" si="218">EXACT(G461,"")+AND(EXACT(M461,""))</f>
        <v>0</v>
      </c>
      <c r="AW461" s="267">
        <f>IFERROR(VLOOKUP(AH461,Lookups!A:B,2,0),0)</f>
        <v>0</v>
      </c>
      <c r="AX461" s="267">
        <f t="shared" ref="AX461:AX509" si="219">IFERROR(((AW461*H461*$N$9)/1000),0)</f>
        <v>0</v>
      </c>
      <c r="AY461" s="92">
        <f t="shared" ref="AY461:AY509" ca="1" si="220">IF(AN461&lt;0,1,0)</f>
        <v>0</v>
      </c>
      <c r="AZ461" s="92">
        <f t="shared" si="201"/>
        <v>0</v>
      </c>
      <c r="BA461" s="92">
        <f t="shared" ref="BA461:BA509" si="221">IF(I461="Outdoor",0,0.504)</f>
        <v>0.504</v>
      </c>
      <c r="BB461" s="92">
        <f t="shared" ref="BB461:BB509" si="222">IF(I461="Outdoor",1,0.389)</f>
        <v>0.38900000000000001</v>
      </c>
      <c r="BC461" s="92">
        <v>0.13800000000000001</v>
      </c>
      <c r="BD461" s="92">
        <v>0.13400000000000001</v>
      </c>
      <c r="BE461" s="92">
        <f t="shared" si="202"/>
        <v>0</v>
      </c>
      <c r="BF461" s="92">
        <f t="shared" ref="BF461:BF509" si="223">IF(M461="None",0,9)</f>
        <v>0</v>
      </c>
    </row>
    <row r="462" spans="1:58" x14ac:dyDescent="0.35">
      <c r="A462" s="26"/>
      <c r="B462" s="76"/>
      <c r="C462" s="59"/>
      <c r="D462" s="475"/>
      <c r="E462" s="476"/>
      <c r="F462" s="237" t="str">
        <f ca="1">IFERROR(OFFSET(INDEX(INDIRECT(VLOOKUP($C462,Lighting_Type_Exist_lu,2,0)),MATCH(Lighting!$D462,INDIRECT(VLOOKUP($C462,Lighting_Type_Exist_lu,2,0)),0),1),0,2),"")</f>
        <v/>
      </c>
      <c r="G462" s="61" t="s">
        <v>84</v>
      </c>
      <c r="H462" s="74"/>
      <c r="I462" s="238" t="str">
        <f>IF(J462="","",VLOOKUP(J462,SKU!E:M,9,0))</f>
        <v/>
      </c>
      <c r="J462" s="64"/>
      <c r="K462" s="260" t="str">
        <f>IF(J462="","",VLOOKUP(J462,SKU!E:M,2,0))</f>
        <v/>
      </c>
      <c r="L462" s="239" t="str">
        <f>IF(J462="","",VLOOKUP(J462,SKU!E:M,6,0))</f>
        <v/>
      </c>
      <c r="M462" s="135" t="s">
        <v>84</v>
      </c>
      <c r="N462" s="28">
        <f t="shared" si="197"/>
        <v>0</v>
      </c>
      <c r="O462" s="20">
        <f t="shared" si="198"/>
        <v>0</v>
      </c>
      <c r="P462" s="71">
        <f t="shared" ca="1" si="203"/>
        <v>0</v>
      </c>
      <c r="Q462" s="71">
        <f>IFERROR((($H462*$L462*$N462)-($H462*$L462*$O462))/1000,0)*(1-EXACT(M462,Lookups!$A$62))*(1-EXACT(M462,Lookups!$A$63))</f>
        <v>0</v>
      </c>
      <c r="R462" s="71">
        <f t="shared" ca="1" si="204"/>
        <v>0</v>
      </c>
      <c r="S462" s="71">
        <f t="shared" ca="1" si="205"/>
        <v>0</v>
      </c>
      <c r="T462" s="71">
        <f t="shared" si="206"/>
        <v>0</v>
      </c>
      <c r="U462" s="356">
        <f t="shared" ca="1" si="207"/>
        <v>0</v>
      </c>
      <c r="V462" s="356">
        <f t="shared" ca="1" si="208"/>
        <v>0</v>
      </c>
      <c r="W462" s="356">
        <f t="shared" si="209"/>
        <v>0</v>
      </c>
      <c r="X462" s="356">
        <f t="shared" si="210"/>
        <v>0</v>
      </c>
      <c r="Y462" s="72">
        <f>IF(AV462&gt;0,"NEEDED",IFERROR(IF('Project Summary'!$C$11="NH",(VLOOKUP(AH462,Lighting_All,6,0)+AO462),(VLOOKUP(AH462,Lighting_All,4,0)+AO462)),0)*H462)</f>
        <v>0</v>
      </c>
      <c r="Z462" s="261" t="str">
        <f t="shared" ca="1" si="211"/>
        <v/>
      </c>
      <c r="AA462" s="73">
        <f t="shared" ca="1" si="196"/>
        <v>0</v>
      </c>
      <c r="AC462" s="28" t="str">
        <f ca="1">IFERROR(OFFSET(INDEX(INDIRECT(VLOOKUP($C462,Lighting_Type_Exist_lu,2,0)),MATCH(Lighting!$D462,INDIRECT(VLOOKUP($C462,Lighting_Type_Exist_lu,2,0)),0),1),0,1),"")</f>
        <v/>
      </c>
      <c r="AD462" s="7" t="str">
        <f ca="1">IFERROR(OFFSET(INDEX(INDIRECT(VLOOKUP($C462,Lighting_Type_Exist_lu,2,0)),MATCH(Lighting!$D462,INDIRECT(VLOOKUP($C462,Lighting_Type_Exist_lu,2,0)),0),1),0,3),"")</f>
        <v/>
      </c>
      <c r="AE462" s="40" t="str">
        <f ca="1">IFERROR(OFFSET(INDEX(INDIRECT(VLOOKUP($C462,Lighting_Type_Exist_lu,2,0)),MATCH(Lighting!$D462,INDIRECT(VLOOKUP($C462,Lighting_Type_Exist_lu,2,0)),0),1),0,4),"")</f>
        <v/>
      </c>
      <c r="AF462" s="262">
        <f t="shared" ca="1" si="212"/>
        <v>0</v>
      </c>
      <c r="AH462" s="263" t="str">
        <f>IF(J462="","",VLOOKUP(J462,SKU!E:M,3,0))</f>
        <v/>
      </c>
      <c r="AI462" s="263">
        <f>_xlfn.IFNA(IF('Project Summary'!$C$11="NH",VLOOKUP(AH462,Lighting_All,5,0),VLOOKUP(AH462,Lighting_All,3,0)),"")</f>
        <v>0</v>
      </c>
      <c r="AJ462" s="264" t="str">
        <f t="shared" si="199"/>
        <v>NA</v>
      </c>
      <c r="AK462" s="265">
        <f>IFERROR(VLOOKUP(J462,SKU!E:L,7,),0)</f>
        <v>0</v>
      </c>
      <c r="AL462" s="92" t="str">
        <f>IFERROR(IF(J462="","",(VLOOKUP(AH462,Lookups!A:G,7,0)*H462)),"")</f>
        <v/>
      </c>
      <c r="AM462" s="92">
        <f t="shared" ca="1" si="213"/>
        <v>0</v>
      </c>
      <c r="AN462" s="92">
        <f t="shared" ca="1" si="214"/>
        <v>0</v>
      </c>
      <c r="AO462" s="92">
        <f>(1-EXACT(G462,M462))*IFERROR(IF('Project Summary'!$C$11="NH",VLOOKUP(M462,Lighting_All,6,0),VLOOKUP(M462,Lighting_All,4,0)),0)*(Q462&gt;0)*(1-EXACT(M462,Lookups!$A$62))*(1-EXACT(M462,Lookups!$A$63))</f>
        <v>0</v>
      </c>
      <c r="AP462" s="92">
        <f t="shared" si="200"/>
        <v>0</v>
      </c>
      <c r="AQ462" s="92" t="str">
        <f t="shared" ca="1" si="215"/>
        <v/>
      </c>
      <c r="AR462" s="92" t="str">
        <f ca="1">_xlfn.IFNA(VLOOKUP(AQ462,Recycling!$S$10:$T$35,2,0),"")</f>
        <v/>
      </c>
      <c r="AS462" s="266">
        <f t="shared" si="216"/>
        <v>0</v>
      </c>
      <c r="AT462" s="92">
        <f t="shared" si="217"/>
        <v>0</v>
      </c>
      <c r="AU462" s="92">
        <f>EXACT(G462,"None")*OR(EXACT(M462,Lookups!$A$62),EXACT(M462,Lookups!$A$63))</f>
        <v>0</v>
      </c>
      <c r="AV462" s="267">
        <f t="shared" si="218"/>
        <v>0</v>
      </c>
      <c r="AW462" s="267">
        <f>IFERROR(VLOOKUP(AH462,Lookups!A:B,2,0),0)</f>
        <v>0</v>
      </c>
      <c r="AX462" s="267">
        <f t="shared" si="219"/>
        <v>0</v>
      </c>
      <c r="AY462" s="92">
        <f t="shared" ca="1" si="220"/>
        <v>0</v>
      </c>
      <c r="AZ462" s="92">
        <f t="shared" si="201"/>
        <v>0</v>
      </c>
      <c r="BA462" s="92">
        <f t="shared" si="221"/>
        <v>0.504</v>
      </c>
      <c r="BB462" s="92">
        <f t="shared" si="222"/>
        <v>0.38900000000000001</v>
      </c>
      <c r="BC462" s="92">
        <v>0.13800000000000001</v>
      </c>
      <c r="BD462" s="92">
        <v>0.13400000000000001</v>
      </c>
      <c r="BE462" s="92">
        <f t="shared" si="202"/>
        <v>0</v>
      </c>
      <c r="BF462" s="92">
        <f t="shared" si="223"/>
        <v>0</v>
      </c>
    </row>
    <row r="463" spans="1:58" x14ac:dyDescent="0.35">
      <c r="A463" s="26"/>
      <c r="B463" s="76"/>
      <c r="C463" s="59"/>
      <c r="D463" s="475"/>
      <c r="E463" s="476"/>
      <c r="F463" s="237" t="str">
        <f ca="1">IFERROR(OFFSET(INDEX(INDIRECT(VLOOKUP($C463,Lighting_Type_Exist_lu,2,0)),MATCH(Lighting!$D463,INDIRECT(VLOOKUP($C463,Lighting_Type_Exist_lu,2,0)),0),1),0,2),"")</f>
        <v/>
      </c>
      <c r="G463" s="61" t="s">
        <v>84</v>
      </c>
      <c r="H463" s="74"/>
      <c r="I463" s="238" t="str">
        <f>IF(J463="","",VLOOKUP(J463,SKU!E:M,9,0))</f>
        <v/>
      </c>
      <c r="J463" s="64"/>
      <c r="K463" s="260" t="str">
        <f>IF(J463="","",VLOOKUP(J463,SKU!E:M,2,0))</f>
        <v/>
      </c>
      <c r="L463" s="239" t="str">
        <f>IF(J463="","",VLOOKUP(J463,SKU!E:M,6,0))</f>
        <v/>
      </c>
      <c r="M463" s="135" t="s">
        <v>84</v>
      </c>
      <c r="N463" s="28">
        <f t="shared" si="197"/>
        <v>0</v>
      </c>
      <c r="O463" s="20">
        <f t="shared" si="198"/>
        <v>0</v>
      </c>
      <c r="P463" s="71">
        <f t="shared" ca="1" si="203"/>
        <v>0</v>
      </c>
      <c r="Q463" s="71">
        <f>IFERROR((($H463*$L463*$N463)-($H463*$L463*$O463))/1000,0)*(1-EXACT(M463,Lookups!$A$62))*(1-EXACT(M463,Lookups!$A$63))</f>
        <v>0</v>
      </c>
      <c r="R463" s="71">
        <f t="shared" ca="1" si="204"/>
        <v>0</v>
      </c>
      <c r="S463" s="71">
        <f t="shared" ca="1" si="205"/>
        <v>0</v>
      </c>
      <c r="T463" s="71">
        <f t="shared" si="206"/>
        <v>0</v>
      </c>
      <c r="U463" s="356">
        <f t="shared" ca="1" si="207"/>
        <v>0</v>
      </c>
      <c r="V463" s="356">
        <f t="shared" ca="1" si="208"/>
        <v>0</v>
      </c>
      <c r="W463" s="356">
        <f t="shared" si="209"/>
        <v>0</v>
      </c>
      <c r="X463" s="356">
        <f t="shared" si="210"/>
        <v>0</v>
      </c>
      <c r="Y463" s="72">
        <f>IF(AV463&gt;0,"NEEDED",IFERROR(IF('Project Summary'!$C$11="NH",(VLOOKUP(AH463,Lighting_All,6,0)+AO463),(VLOOKUP(AH463,Lighting_All,4,0)+AO463)),0)*H463)</f>
        <v>0</v>
      </c>
      <c r="Z463" s="261" t="str">
        <f t="shared" ca="1" si="211"/>
        <v/>
      </c>
      <c r="AA463" s="73">
        <f t="shared" ca="1" si="196"/>
        <v>0</v>
      </c>
      <c r="AC463" s="28" t="str">
        <f ca="1">IFERROR(OFFSET(INDEX(INDIRECT(VLOOKUP($C463,Lighting_Type_Exist_lu,2,0)),MATCH(Lighting!$D463,INDIRECT(VLOOKUP($C463,Lighting_Type_Exist_lu,2,0)),0),1),0,1),"")</f>
        <v/>
      </c>
      <c r="AD463" s="7" t="str">
        <f ca="1">IFERROR(OFFSET(INDEX(INDIRECT(VLOOKUP($C463,Lighting_Type_Exist_lu,2,0)),MATCH(Lighting!$D463,INDIRECT(VLOOKUP($C463,Lighting_Type_Exist_lu,2,0)),0),1),0,3),"")</f>
        <v/>
      </c>
      <c r="AE463" s="40" t="str">
        <f ca="1">IFERROR(OFFSET(INDEX(INDIRECT(VLOOKUP($C463,Lighting_Type_Exist_lu,2,0)),MATCH(Lighting!$D463,INDIRECT(VLOOKUP($C463,Lighting_Type_Exist_lu,2,0)),0),1),0,4),"")</f>
        <v/>
      </c>
      <c r="AF463" s="262">
        <f t="shared" ca="1" si="212"/>
        <v>0</v>
      </c>
      <c r="AH463" s="263" t="str">
        <f>IF(J463="","",VLOOKUP(J463,SKU!E:M,3,0))</f>
        <v/>
      </c>
      <c r="AI463" s="263">
        <f>_xlfn.IFNA(IF('Project Summary'!$C$11="NH",VLOOKUP(AH463,Lighting_All,5,0),VLOOKUP(AH463,Lighting_All,3,0)),"")</f>
        <v>0</v>
      </c>
      <c r="AJ463" s="264" t="str">
        <f t="shared" si="199"/>
        <v>NA</v>
      </c>
      <c r="AK463" s="265">
        <f>IFERROR(VLOOKUP(J463,SKU!E:L,7,),0)</f>
        <v>0</v>
      </c>
      <c r="AL463" s="92" t="str">
        <f>IFERROR(IF(J463="","",(VLOOKUP(AH463,Lookups!A:G,7,0)*H463)),"")</f>
        <v/>
      </c>
      <c r="AM463" s="92">
        <f t="shared" ca="1" si="213"/>
        <v>0</v>
      </c>
      <c r="AN463" s="92">
        <f t="shared" ca="1" si="214"/>
        <v>0</v>
      </c>
      <c r="AO463" s="92">
        <f>(1-EXACT(G463,M463))*IFERROR(IF('Project Summary'!$C$11="NH",VLOOKUP(M463,Lighting_All,6,0),VLOOKUP(M463,Lighting_All,4,0)),0)*(Q463&gt;0)*(1-EXACT(M463,Lookups!$A$62))*(1-EXACT(M463,Lookups!$A$63))</f>
        <v>0</v>
      </c>
      <c r="AP463" s="92">
        <f t="shared" si="200"/>
        <v>0</v>
      </c>
      <c r="AQ463" s="92" t="str">
        <f t="shared" ca="1" si="215"/>
        <v/>
      </c>
      <c r="AR463" s="92" t="str">
        <f ca="1">_xlfn.IFNA(VLOOKUP(AQ463,Recycling!$S$10:$T$35,2,0),"")</f>
        <v/>
      </c>
      <c r="AS463" s="266">
        <f t="shared" si="216"/>
        <v>0</v>
      </c>
      <c r="AT463" s="92">
        <f t="shared" si="217"/>
        <v>0</v>
      </c>
      <c r="AU463" s="92">
        <f>EXACT(G463,"None")*OR(EXACT(M463,Lookups!$A$62),EXACT(M463,Lookups!$A$63))</f>
        <v>0</v>
      </c>
      <c r="AV463" s="267">
        <f t="shared" si="218"/>
        <v>0</v>
      </c>
      <c r="AW463" s="267">
        <f>IFERROR(VLOOKUP(AH463,Lookups!A:B,2,0),0)</f>
        <v>0</v>
      </c>
      <c r="AX463" s="267">
        <f t="shared" si="219"/>
        <v>0</v>
      </c>
      <c r="AY463" s="92">
        <f t="shared" ca="1" si="220"/>
        <v>0</v>
      </c>
      <c r="AZ463" s="92">
        <f t="shared" si="201"/>
        <v>0</v>
      </c>
      <c r="BA463" s="92">
        <f t="shared" si="221"/>
        <v>0.504</v>
      </c>
      <c r="BB463" s="92">
        <f t="shared" si="222"/>
        <v>0.38900000000000001</v>
      </c>
      <c r="BC463" s="92">
        <v>0.13800000000000001</v>
      </c>
      <c r="BD463" s="92">
        <v>0.13400000000000001</v>
      </c>
      <c r="BE463" s="92">
        <f t="shared" si="202"/>
        <v>0</v>
      </c>
      <c r="BF463" s="92">
        <f t="shared" si="223"/>
        <v>0</v>
      </c>
    </row>
    <row r="464" spans="1:58" x14ac:dyDescent="0.35">
      <c r="A464" s="26"/>
      <c r="B464" s="76"/>
      <c r="C464" s="59"/>
      <c r="D464" s="475"/>
      <c r="E464" s="476"/>
      <c r="F464" s="237" t="str">
        <f ca="1">IFERROR(OFFSET(INDEX(INDIRECT(VLOOKUP($C464,Lighting_Type_Exist_lu,2,0)),MATCH(Lighting!$D464,INDIRECT(VLOOKUP($C464,Lighting_Type_Exist_lu,2,0)),0),1),0,2),"")</f>
        <v/>
      </c>
      <c r="G464" s="61" t="s">
        <v>84</v>
      </c>
      <c r="H464" s="74"/>
      <c r="I464" s="238" t="str">
        <f>IF(J464="","",VLOOKUP(J464,SKU!E:M,9,0))</f>
        <v/>
      </c>
      <c r="J464" s="64"/>
      <c r="K464" s="260" t="str">
        <f>IF(J464="","",VLOOKUP(J464,SKU!E:M,2,0))</f>
        <v/>
      </c>
      <c r="L464" s="239" t="str">
        <f>IF(J464="","",VLOOKUP(J464,SKU!E:M,6,0))</f>
        <v/>
      </c>
      <c r="M464" s="135" t="s">
        <v>84</v>
      </c>
      <c r="N464" s="28">
        <f t="shared" si="197"/>
        <v>0</v>
      </c>
      <c r="O464" s="20">
        <f t="shared" si="198"/>
        <v>0</v>
      </c>
      <c r="P464" s="71">
        <f t="shared" ca="1" si="203"/>
        <v>0</v>
      </c>
      <c r="Q464" s="71">
        <f>IFERROR((($H464*$L464*$N464)-($H464*$L464*$O464))/1000,0)*(1-EXACT(M464,Lookups!$A$62))*(1-EXACT(M464,Lookups!$A$63))</f>
        <v>0</v>
      </c>
      <c r="R464" s="71">
        <f t="shared" ca="1" si="204"/>
        <v>0</v>
      </c>
      <c r="S464" s="71">
        <f t="shared" ca="1" si="205"/>
        <v>0</v>
      </c>
      <c r="T464" s="71">
        <f t="shared" si="206"/>
        <v>0</v>
      </c>
      <c r="U464" s="356">
        <f t="shared" ca="1" si="207"/>
        <v>0</v>
      </c>
      <c r="V464" s="356">
        <f t="shared" ca="1" si="208"/>
        <v>0</v>
      </c>
      <c r="W464" s="356">
        <f t="shared" si="209"/>
        <v>0</v>
      </c>
      <c r="X464" s="356">
        <f t="shared" si="210"/>
        <v>0</v>
      </c>
      <c r="Y464" s="72">
        <f>IF(AV464&gt;0,"NEEDED",IFERROR(IF('Project Summary'!$C$11="NH",(VLOOKUP(AH464,Lighting_All,6,0)+AO464),(VLOOKUP(AH464,Lighting_All,4,0)+AO464)),0)*H464)</f>
        <v>0</v>
      </c>
      <c r="Z464" s="261" t="str">
        <f t="shared" ca="1" si="211"/>
        <v/>
      </c>
      <c r="AA464" s="73">
        <f t="shared" ca="1" si="196"/>
        <v>0</v>
      </c>
      <c r="AC464" s="28" t="str">
        <f ca="1">IFERROR(OFFSET(INDEX(INDIRECT(VLOOKUP($C464,Lighting_Type_Exist_lu,2,0)),MATCH(Lighting!$D464,INDIRECT(VLOOKUP($C464,Lighting_Type_Exist_lu,2,0)),0),1),0,1),"")</f>
        <v/>
      </c>
      <c r="AD464" s="7" t="str">
        <f ca="1">IFERROR(OFFSET(INDEX(INDIRECT(VLOOKUP($C464,Lighting_Type_Exist_lu,2,0)),MATCH(Lighting!$D464,INDIRECT(VLOOKUP($C464,Lighting_Type_Exist_lu,2,0)),0),1),0,3),"")</f>
        <v/>
      </c>
      <c r="AE464" s="40" t="str">
        <f ca="1">IFERROR(OFFSET(INDEX(INDIRECT(VLOOKUP($C464,Lighting_Type_Exist_lu,2,0)),MATCH(Lighting!$D464,INDIRECT(VLOOKUP($C464,Lighting_Type_Exist_lu,2,0)),0),1),0,4),"")</f>
        <v/>
      </c>
      <c r="AF464" s="262">
        <f t="shared" ca="1" si="212"/>
        <v>0</v>
      </c>
      <c r="AH464" s="263" t="str">
        <f>IF(J464="","",VLOOKUP(J464,SKU!E:M,3,0))</f>
        <v/>
      </c>
      <c r="AI464" s="263">
        <f>_xlfn.IFNA(IF('Project Summary'!$C$11="NH",VLOOKUP(AH464,Lighting_All,5,0),VLOOKUP(AH464,Lighting_All,3,0)),"")</f>
        <v>0</v>
      </c>
      <c r="AJ464" s="264" t="str">
        <f t="shared" si="199"/>
        <v>NA</v>
      </c>
      <c r="AK464" s="265">
        <f>IFERROR(VLOOKUP(J464,SKU!E:L,7,),0)</f>
        <v>0</v>
      </c>
      <c r="AL464" s="92" t="str">
        <f>IFERROR(IF(J464="","",(VLOOKUP(AH464,Lookups!A:G,7,0)*H464)),"")</f>
        <v/>
      </c>
      <c r="AM464" s="92">
        <f t="shared" ca="1" si="213"/>
        <v>0</v>
      </c>
      <c r="AN464" s="92">
        <f t="shared" ca="1" si="214"/>
        <v>0</v>
      </c>
      <c r="AO464" s="92">
        <f>(1-EXACT(G464,M464))*IFERROR(IF('Project Summary'!$C$11="NH",VLOOKUP(M464,Lighting_All,6,0),VLOOKUP(M464,Lighting_All,4,0)),0)*(Q464&gt;0)*(1-EXACT(M464,Lookups!$A$62))*(1-EXACT(M464,Lookups!$A$63))</f>
        <v>0</v>
      </c>
      <c r="AP464" s="92">
        <f t="shared" si="200"/>
        <v>0</v>
      </c>
      <c r="AQ464" s="92" t="str">
        <f t="shared" ca="1" si="215"/>
        <v/>
      </c>
      <c r="AR464" s="92" t="str">
        <f ca="1">_xlfn.IFNA(VLOOKUP(AQ464,Recycling!$S$10:$T$35,2,0),"")</f>
        <v/>
      </c>
      <c r="AS464" s="266">
        <f t="shared" si="216"/>
        <v>0</v>
      </c>
      <c r="AT464" s="92">
        <f t="shared" si="217"/>
        <v>0</v>
      </c>
      <c r="AU464" s="92">
        <f>EXACT(G464,"None")*OR(EXACT(M464,Lookups!$A$62),EXACT(M464,Lookups!$A$63))</f>
        <v>0</v>
      </c>
      <c r="AV464" s="267">
        <f t="shared" si="218"/>
        <v>0</v>
      </c>
      <c r="AW464" s="267">
        <f>IFERROR(VLOOKUP(AH464,Lookups!A:B,2,0),0)</f>
        <v>0</v>
      </c>
      <c r="AX464" s="267">
        <f t="shared" si="219"/>
        <v>0</v>
      </c>
      <c r="AY464" s="92">
        <f t="shared" ca="1" si="220"/>
        <v>0</v>
      </c>
      <c r="AZ464" s="92">
        <f t="shared" si="201"/>
        <v>0</v>
      </c>
      <c r="BA464" s="92">
        <f t="shared" si="221"/>
        <v>0.504</v>
      </c>
      <c r="BB464" s="92">
        <f t="shared" si="222"/>
        <v>0.38900000000000001</v>
      </c>
      <c r="BC464" s="92">
        <v>0.13800000000000001</v>
      </c>
      <c r="BD464" s="92">
        <v>0.13400000000000001</v>
      </c>
      <c r="BE464" s="92">
        <f t="shared" si="202"/>
        <v>0</v>
      </c>
      <c r="BF464" s="92">
        <f t="shared" si="223"/>
        <v>0</v>
      </c>
    </row>
    <row r="465" spans="1:58" x14ac:dyDescent="0.35">
      <c r="A465" s="26"/>
      <c r="B465" s="76"/>
      <c r="C465" s="59"/>
      <c r="D465" s="475"/>
      <c r="E465" s="476"/>
      <c r="F465" s="237" t="str">
        <f ca="1">IFERROR(OFFSET(INDEX(INDIRECT(VLOOKUP($C465,Lighting_Type_Exist_lu,2,0)),MATCH(Lighting!$D465,INDIRECT(VLOOKUP($C465,Lighting_Type_Exist_lu,2,0)),0),1),0,2),"")</f>
        <v/>
      </c>
      <c r="G465" s="61" t="s">
        <v>84</v>
      </c>
      <c r="H465" s="74"/>
      <c r="I465" s="238" t="str">
        <f>IF(J465="","",VLOOKUP(J465,SKU!E:M,9,0))</f>
        <v/>
      </c>
      <c r="J465" s="64"/>
      <c r="K465" s="260" t="str">
        <f>IF(J465="","",VLOOKUP(J465,SKU!E:M,2,0))</f>
        <v/>
      </c>
      <c r="L465" s="239" t="str">
        <f>IF(J465="","",VLOOKUP(J465,SKU!E:M,6,0))</f>
        <v/>
      </c>
      <c r="M465" s="135" t="s">
        <v>84</v>
      </c>
      <c r="N465" s="28">
        <f t="shared" si="197"/>
        <v>0</v>
      </c>
      <c r="O465" s="20">
        <f t="shared" si="198"/>
        <v>0</v>
      </c>
      <c r="P465" s="71">
        <f t="shared" ca="1" si="203"/>
        <v>0</v>
      </c>
      <c r="Q465" s="71">
        <f>IFERROR((($H465*$L465*$N465)-($H465*$L465*$O465))/1000,0)*(1-EXACT(M465,Lookups!$A$62))*(1-EXACT(M465,Lookups!$A$63))</f>
        <v>0</v>
      </c>
      <c r="R465" s="71">
        <f t="shared" ca="1" si="204"/>
        <v>0</v>
      </c>
      <c r="S465" s="71">
        <f t="shared" ca="1" si="205"/>
        <v>0</v>
      </c>
      <c r="T465" s="71">
        <f t="shared" si="206"/>
        <v>0</v>
      </c>
      <c r="U465" s="356">
        <f t="shared" ca="1" si="207"/>
        <v>0</v>
      </c>
      <c r="V465" s="356">
        <f t="shared" ca="1" si="208"/>
        <v>0</v>
      </c>
      <c r="W465" s="356">
        <f t="shared" si="209"/>
        <v>0</v>
      </c>
      <c r="X465" s="356">
        <f t="shared" si="210"/>
        <v>0</v>
      </c>
      <c r="Y465" s="72">
        <f>IF(AV465&gt;0,"NEEDED",IFERROR(IF('Project Summary'!$C$11="NH",(VLOOKUP(AH465,Lighting_All,6,0)+AO465),(VLOOKUP(AH465,Lighting_All,4,0)+AO465)),0)*H465)</f>
        <v>0</v>
      </c>
      <c r="Z465" s="261" t="str">
        <f t="shared" ca="1" si="211"/>
        <v/>
      </c>
      <c r="AA465" s="73">
        <f t="shared" ca="1" si="196"/>
        <v>0</v>
      </c>
      <c r="AC465" s="28" t="str">
        <f ca="1">IFERROR(OFFSET(INDEX(INDIRECT(VLOOKUP($C465,Lighting_Type_Exist_lu,2,0)),MATCH(Lighting!$D465,INDIRECT(VLOOKUP($C465,Lighting_Type_Exist_lu,2,0)),0),1),0,1),"")</f>
        <v/>
      </c>
      <c r="AD465" s="7" t="str">
        <f ca="1">IFERROR(OFFSET(INDEX(INDIRECT(VLOOKUP($C465,Lighting_Type_Exist_lu,2,0)),MATCH(Lighting!$D465,INDIRECT(VLOOKUP($C465,Lighting_Type_Exist_lu,2,0)),0),1),0,3),"")</f>
        <v/>
      </c>
      <c r="AE465" s="40" t="str">
        <f ca="1">IFERROR(OFFSET(INDEX(INDIRECT(VLOOKUP($C465,Lighting_Type_Exist_lu,2,0)),MATCH(Lighting!$D465,INDIRECT(VLOOKUP($C465,Lighting_Type_Exist_lu,2,0)),0),1),0,4),"")</f>
        <v/>
      </c>
      <c r="AF465" s="262">
        <f t="shared" ca="1" si="212"/>
        <v>0</v>
      </c>
      <c r="AH465" s="263" t="str">
        <f>IF(J465="","",VLOOKUP(J465,SKU!E:M,3,0))</f>
        <v/>
      </c>
      <c r="AI465" s="263">
        <f>_xlfn.IFNA(IF('Project Summary'!$C$11="NH",VLOOKUP(AH465,Lighting_All,5,0),VLOOKUP(AH465,Lighting_All,3,0)),"")</f>
        <v>0</v>
      </c>
      <c r="AJ465" s="264" t="str">
        <f t="shared" si="199"/>
        <v>NA</v>
      </c>
      <c r="AK465" s="265">
        <f>IFERROR(VLOOKUP(J465,SKU!E:L,7,),0)</f>
        <v>0</v>
      </c>
      <c r="AL465" s="92" t="str">
        <f>IFERROR(IF(J465="","",(VLOOKUP(AH465,Lookups!A:G,7,0)*H465)),"")</f>
        <v/>
      </c>
      <c r="AM465" s="92">
        <f t="shared" ca="1" si="213"/>
        <v>0</v>
      </c>
      <c r="AN465" s="92">
        <f t="shared" ca="1" si="214"/>
        <v>0</v>
      </c>
      <c r="AO465" s="92">
        <f>(1-EXACT(G465,M465))*IFERROR(IF('Project Summary'!$C$11="NH",VLOOKUP(M465,Lighting_All,6,0),VLOOKUP(M465,Lighting_All,4,0)),0)*(Q465&gt;0)*(1-EXACT(M465,Lookups!$A$62))*(1-EXACT(M465,Lookups!$A$63))</f>
        <v>0</v>
      </c>
      <c r="AP465" s="92">
        <f t="shared" si="200"/>
        <v>0</v>
      </c>
      <c r="AQ465" s="92" t="str">
        <f t="shared" ca="1" si="215"/>
        <v/>
      </c>
      <c r="AR465" s="92" t="str">
        <f ca="1">_xlfn.IFNA(VLOOKUP(AQ465,Recycling!$S$10:$T$35,2,0),"")</f>
        <v/>
      </c>
      <c r="AS465" s="266">
        <f t="shared" si="216"/>
        <v>0</v>
      </c>
      <c r="AT465" s="92">
        <f t="shared" si="217"/>
        <v>0</v>
      </c>
      <c r="AU465" s="92">
        <f>EXACT(G465,"None")*OR(EXACT(M465,Lookups!$A$62),EXACT(M465,Lookups!$A$63))</f>
        <v>0</v>
      </c>
      <c r="AV465" s="267">
        <f t="shared" si="218"/>
        <v>0</v>
      </c>
      <c r="AW465" s="267">
        <f>IFERROR(VLOOKUP(AH465,Lookups!A:B,2,0),0)</f>
        <v>0</v>
      </c>
      <c r="AX465" s="267">
        <f t="shared" si="219"/>
        <v>0</v>
      </c>
      <c r="AY465" s="92">
        <f t="shared" ca="1" si="220"/>
        <v>0</v>
      </c>
      <c r="AZ465" s="92">
        <f t="shared" si="201"/>
        <v>0</v>
      </c>
      <c r="BA465" s="92">
        <f t="shared" si="221"/>
        <v>0.504</v>
      </c>
      <c r="BB465" s="92">
        <f t="shared" si="222"/>
        <v>0.38900000000000001</v>
      </c>
      <c r="BC465" s="92">
        <v>0.13800000000000001</v>
      </c>
      <c r="BD465" s="92">
        <v>0.13400000000000001</v>
      </c>
      <c r="BE465" s="92">
        <f t="shared" si="202"/>
        <v>0</v>
      </c>
      <c r="BF465" s="92">
        <f t="shared" si="223"/>
        <v>0</v>
      </c>
    </row>
    <row r="466" spans="1:58" x14ac:dyDescent="0.35">
      <c r="A466" s="26"/>
      <c r="B466" s="76"/>
      <c r="C466" s="59"/>
      <c r="D466" s="475"/>
      <c r="E466" s="476"/>
      <c r="F466" s="237" t="str">
        <f ca="1">IFERROR(OFFSET(INDEX(INDIRECT(VLOOKUP($C466,Lighting_Type_Exist_lu,2,0)),MATCH(Lighting!$D466,INDIRECT(VLOOKUP($C466,Lighting_Type_Exist_lu,2,0)),0),1),0,2),"")</f>
        <v/>
      </c>
      <c r="G466" s="61" t="s">
        <v>84</v>
      </c>
      <c r="H466" s="74"/>
      <c r="I466" s="238" t="str">
        <f>IF(J466="","",VLOOKUP(J466,SKU!E:M,9,0))</f>
        <v/>
      </c>
      <c r="J466" s="64"/>
      <c r="K466" s="260" t="str">
        <f>IF(J466="","",VLOOKUP(J466,SKU!E:M,2,0))</f>
        <v/>
      </c>
      <c r="L466" s="239" t="str">
        <f>IF(J466="","",VLOOKUP(J466,SKU!E:M,6,0))</f>
        <v/>
      </c>
      <c r="M466" s="135" t="s">
        <v>84</v>
      </c>
      <c r="N466" s="28">
        <f t="shared" si="197"/>
        <v>0</v>
      </c>
      <c r="O466" s="20">
        <f t="shared" si="198"/>
        <v>0</v>
      </c>
      <c r="P466" s="71">
        <f t="shared" ca="1" si="203"/>
        <v>0</v>
      </c>
      <c r="Q466" s="71">
        <f>IFERROR((($H466*$L466*$N466)-($H466*$L466*$O466))/1000,0)*(1-EXACT(M466,Lookups!$A$62))*(1-EXACT(M466,Lookups!$A$63))</f>
        <v>0</v>
      </c>
      <c r="R466" s="71">
        <f t="shared" ca="1" si="204"/>
        <v>0</v>
      </c>
      <c r="S466" s="71">
        <f t="shared" ca="1" si="205"/>
        <v>0</v>
      </c>
      <c r="T466" s="71">
        <f t="shared" si="206"/>
        <v>0</v>
      </c>
      <c r="U466" s="356">
        <f t="shared" ca="1" si="207"/>
        <v>0</v>
      </c>
      <c r="V466" s="356">
        <f t="shared" ca="1" si="208"/>
        <v>0</v>
      </c>
      <c r="W466" s="356">
        <f t="shared" si="209"/>
        <v>0</v>
      </c>
      <c r="X466" s="356">
        <f t="shared" si="210"/>
        <v>0</v>
      </c>
      <c r="Y466" s="72">
        <f>IF(AV466&gt;0,"NEEDED",IFERROR(IF('Project Summary'!$C$11="NH",(VLOOKUP(AH466,Lighting_All,6,0)+AO466),(VLOOKUP(AH466,Lighting_All,4,0)+AO466)),0)*H466)</f>
        <v>0</v>
      </c>
      <c r="Z466" s="261" t="str">
        <f t="shared" ca="1" si="211"/>
        <v/>
      </c>
      <c r="AA466" s="73">
        <f t="shared" ca="1" si="196"/>
        <v>0</v>
      </c>
      <c r="AC466" s="28" t="str">
        <f ca="1">IFERROR(OFFSET(INDEX(INDIRECT(VLOOKUP($C466,Lighting_Type_Exist_lu,2,0)),MATCH(Lighting!$D466,INDIRECT(VLOOKUP($C466,Lighting_Type_Exist_lu,2,0)),0),1),0,1),"")</f>
        <v/>
      </c>
      <c r="AD466" s="7" t="str">
        <f ca="1">IFERROR(OFFSET(INDEX(INDIRECT(VLOOKUP($C466,Lighting_Type_Exist_lu,2,0)),MATCH(Lighting!$D466,INDIRECT(VLOOKUP($C466,Lighting_Type_Exist_lu,2,0)),0),1),0,3),"")</f>
        <v/>
      </c>
      <c r="AE466" s="40" t="str">
        <f ca="1">IFERROR(OFFSET(INDEX(INDIRECT(VLOOKUP($C466,Lighting_Type_Exist_lu,2,0)),MATCH(Lighting!$D466,INDIRECT(VLOOKUP($C466,Lighting_Type_Exist_lu,2,0)),0),1),0,4),"")</f>
        <v/>
      </c>
      <c r="AF466" s="262">
        <f t="shared" ca="1" si="212"/>
        <v>0</v>
      </c>
      <c r="AH466" s="263" t="str">
        <f>IF(J466="","",VLOOKUP(J466,SKU!E:M,3,0))</f>
        <v/>
      </c>
      <c r="AI466" s="263">
        <f>_xlfn.IFNA(IF('Project Summary'!$C$11="NH",VLOOKUP(AH466,Lighting_All,5,0),VLOOKUP(AH466,Lighting_All,3,0)),"")</f>
        <v>0</v>
      </c>
      <c r="AJ466" s="264" t="str">
        <f t="shared" si="199"/>
        <v>NA</v>
      </c>
      <c r="AK466" s="265">
        <f>IFERROR(VLOOKUP(J466,SKU!E:L,7,),0)</f>
        <v>0</v>
      </c>
      <c r="AL466" s="92" t="str">
        <f>IFERROR(IF(J466="","",(VLOOKUP(AH466,Lookups!A:G,7,0)*H466)),"")</f>
        <v/>
      </c>
      <c r="AM466" s="92">
        <f t="shared" ca="1" si="213"/>
        <v>0</v>
      </c>
      <c r="AN466" s="92">
        <f t="shared" ca="1" si="214"/>
        <v>0</v>
      </c>
      <c r="AO466" s="92">
        <f>(1-EXACT(G466,M466))*IFERROR(IF('Project Summary'!$C$11="NH",VLOOKUP(M466,Lighting_All,6,0),VLOOKUP(M466,Lighting_All,4,0)),0)*(Q466&gt;0)*(1-EXACT(M466,Lookups!$A$62))*(1-EXACT(M466,Lookups!$A$63))</f>
        <v>0</v>
      </c>
      <c r="AP466" s="92">
        <f t="shared" si="200"/>
        <v>0</v>
      </c>
      <c r="AQ466" s="92" t="str">
        <f t="shared" ca="1" si="215"/>
        <v/>
      </c>
      <c r="AR466" s="92" t="str">
        <f ca="1">_xlfn.IFNA(VLOOKUP(AQ466,Recycling!$S$10:$T$35,2,0),"")</f>
        <v/>
      </c>
      <c r="AS466" s="266">
        <f t="shared" si="216"/>
        <v>0</v>
      </c>
      <c r="AT466" s="92">
        <f t="shared" si="217"/>
        <v>0</v>
      </c>
      <c r="AU466" s="92">
        <f>EXACT(G466,"None")*OR(EXACT(M466,Lookups!$A$62),EXACT(M466,Lookups!$A$63))</f>
        <v>0</v>
      </c>
      <c r="AV466" s="267">
        <f t="shared" si="218"/>
        <v>0</v>
      </c>
      <c r="AW466" s="267">
        <f>IFERROR(VLOOKUP(AH466,Lookups!A:B,2,0),0)</f>
        <v>0</v>
      </c>
      <c r="AX466" s="267">
        <f t="shared" si="219"/>
        <v>0</v>
      </c>
      <c r="AY466" s="92">
        <f t="shared" ca="1" si="220"/>
        <v>0</v>
      </c>
      <c r="AZ466" s="92">
        <f t="shared" si="201"/>
        <v>0</v>
      </c>
      <c r="BA466" s="92">
        <f t="shared" si="221"/>
        <v>0.504</v>
      </c>
      <c r="BB466" s="92">
        <f t="shared" si="222"/>
        <v>0.38900000000000001</v>
      </c>
      <c r="BC466" s="92">
        <v>0.13800000000000001</v>
      </c>
      <c r="BD466" s="92">
        <v>0.13400000000000001</v>
      </c>
      <c r="BE466" s="92">
        <f t="shared" si="202"/>
        <v>0</v>
      </c>
      <c r="BF466" s="92">
        <f t="shared" si="223"/>
        <v>0</v>
      </c>
    </row>
    <row r="467" spans="1:58" x14ac:dyDescent="0.35">
      <c r="A467" s="26"/>
      <c r="B467" s="76"/>
      <c r="C467" s="59"/>
      <c r="D467" s="475"/>
      <c r="E467" s="476"/>
      <c r="F467" s="237" t="str">
        <f ca="1">IFERROR(OFFSET(INDEX(INDIRECT(VLOOKUP($C467,Lighting_Type_Exist_lu,2,0)),MATCH(Lighting!$D467,INDIRECT(VLOOKUP($C467,Lighting_Type_Exist_lu,2,0)),0),1),0,2),"")</f>
        <v/>
      </c>
      <c r="G467" s="61" t="s">
        <v>84</v>
      </c>
      <c r="H467" s="74"/>
      <c r="I467" s="238" t="str">
        <f>IF(J467="","",VLOOKUP(J467,SKU!E:M,9,0))</f>
        <v/>
      </c>
      <c r="J467" s="64"/>
      <c r="K467" s="260" t="str">
        <f>IF(J467="","",VLOOKUP(J467,SKU!E:M,2,0))</f>
        <v/>
      </c>
      <c r="L467" s="239" t="str">
        <f>IF(J467="","",VLOOKUP(J467,SKU!E:M,6,0))</f>
        <v/>
      </c>
      <c r="M467" s="135" t="s">
        <v>84</v>
      </c>
      <c r="N467" s="28">
        <f t="shared" si="197"/>
        <v>0</v>
      </c>
      <c r="O467" s="20">
        <f t="shared" si="198"/>
        <v>0</v>
      </c>
      <c r="P467" s="71">
        <f t="shared" ca="1" si="203"/>
        <v>0</v>
      </c>
      <c r="Q467" s="71">
        <f>IFERROR((($H467*$L467*$N467)-($H467*$L467*$O467))/1000,0)*(1-EXACT(M467,Lookups!$A$62))*(1-EXACT(M467,Lookups!$A$63))</f>
        <v>0</v>
      </c>
      <c r="R467" s="71">
        <f t="shared" ca="1" si="204"/>
        <v>0</v>
      </c>
      <c r="S467" s="71">
        <f t="shared" ca="1" si="205"/>
        <v>0</v>
      </c>
      <c r="T467" s="71">
        <f t="shared" si="206"/>
        <v>0</v>
      </c>
      <c r="U467" s="356">
        <f t="shared" ca="1" si="207"/>
        <v>0</v>
      </c>
      <c r="V467" s="356">
        <f t="shared" ca="1" si="208"/>
        <v>0</v>
      </c>
      <c r="W467" s="356">
        <f t="shared" si="209"/>
        <v>0</v>
      </c>
      <c r="X467" s="356">
        <f t="shared" si="210"/>
        <v>0</v>
      </c>
      <c r="Y467" s="72">
        <f>IF(AV467&gt;0,"NEEDED",IFERROR(IF('Project Summary'!$C$11="NH",(VLOOKUP(AH467,Lighting_All,6,0)+AO467),(VLOOKUP(AH467,Lighting_All,4,0)+AO467)),0)*H467)</f>
        <v>0</v>
      </c>
      <c r="Z467" s="261" t="str">
        <f t="shared" ca="1" si="211"/>
        <v/>
      </c>
      <c r="AA467" s="73">
        <f t="shared" ca="1" si="196"/>
        <v>0</v>
      </c>
      <c r="AC467" s="28" t="str">
        <f ca="1">IFERROR(OFFSET(INDEX(INDIRECT(VLOOKUP($C467,Lighting_Type_Exist_lu,2,0)),MATCH(Lighting!$D467,INDIRECT(VLOOKUP($C467,Lighting_Type_Exist_lu,2,0)),0),1),0,1),"")</f>
        <v/>
      </c>
      <c r="AD467" s="7" t="str">
        <f ca="1">IFERROR(OFFSET(INDEX(INDIRECT(VLOOKUP($C467,Lighting_Type_Exist_lu,2,0)),MATCH(Lighting!$D467,INDIRECT(VLOOKUP($C467,Lighting_Type_Exist_lu,2,0)),0),1),0,3),"")</f>
        <v/>
      </c>
      <c r="AE467" s="40" t="str">
        <f ca="1">IFERROR(OFFSET(INDEX(INDIRECT(VLOOKUP($C467,Lighting_Type_Exist_lu,2,0)),MATCH(Lighting!$D467,INDIRECT(VLOOKUP($C467,Lighting_Type_Exist_lu,2,0)),0),1),0,4),"")</f>
        <v/>
      </c>
      <c r="AF467" s="262">
        <f t="shared" ca="1" si="212"/>
        <v>0</v>
      </c>
      <c r="AH467" s="263" t="str">
        <f>IF(J467="","",VLOOKUP(J467,SKU!E:M,3,0))</f>
        <v/>
      </c>
      <c r="AI467" s="263">
        <f>_xlfn.IFNA(IF('Project Summary'!$C$11="NH",VLOOKUP(AH467,Lighting_All,5,0),VLOOKUP(AH467,Lighting_All,3,0)),"")</f>
        <v>0</v>
      </c>
      <c r="AJ467" s="264" t="str">
        <f t="shared" si="199"/>
        <v>NA</v>
      </c>
      <c r="AK467" s="265">
        <f>IFERROR(VLOOKUP(J467,SKU!E:L,7,),0)</f>
        <v>0</v>
      </c>
      <c r="AL467" s="92" t="str">
        <f>IFERROR(IF(J467="","",(VLOOKUP(AH467,Lookups!A:G,7,0)*H467)),"")</f>
        <v/>
      </c>
      <c r="AM467" s="92">
        <f t="shared" ca="1" si="213"/>
        <v>0</v>
      </c>
      <c r="AN467" s="92">
        <f t="shared" ca="1" si="214"/>
        <v>0</v>
      </c>
      <c r="AO467" s="92">
        <f>(1-EXACT(G467,M467))*IFERROR(IF('Project Summary'!$C$11="NH",VLOOKUP(M467,Lighting_All,6,0),VLOOKUP(M467,Lighting_All,4,0)),0)*(Q467&gt;0)*(1-EXACT(M467,Lookups!$A$62))*(1-EXACT(M467,Lookups!$A$63))</f>
        <v>0</v>
      </c>
      <c r="AP467" s="92">
        <f t="shared" si="200"/>
        <v>0</v>
      </c>
      <c r="AQ467" s="92" t="str">
        <f t="shared" ca="1" si="215"/>
        <v/>
      </c>
      <c r="AR467" s="92" t="str">
        <f ca="1">_xlfn.IFNA(VLOOKUP(AQ467,Recycling!$S$10:$T$35,2,0),"")</f>
        <v/>
      </c>
      <c r="AS467" s="266">
        <f t="shared" si="216"/>
        <v>0</v>
      </c>
      <c r="AT467" s="92">
        <f t="shared" si="217"/>
        <v>0</v>
      </c>
      <c r="AU467" s="92">
        <f>EXACT(G467,"None")*OR(EXACT(M467,Lookups!$A$62),EXACT(M467,Lookups!$A$63))</f>
        <v>0</v>
      </c>
      <c r="AV467" s="267">
        <f t="shared" si="218"/>
        <v>0</v>
      </c>
      <c r="AW467" s="267">
        <f>IFERROR(VLOOKUP(AH467,Lookups!A:B,2,0),0)</f>
        <v>0</v>
      </c>
      <c r="AX467" s="267">
        <f t="shared" si="219"/>
        <v>0</v>
      </c>
      <c r="AY467" s="92">
        <f t="shared" ca="1" si="220"/>
        <v>0</v>
      </c>
      <c r="AZ467" s="92">
        <f t="shared" si="201"/>
        <v>0</v>
      </c>
      <c r="BA467" s="92">
        <f t="shared" si="221"/>
        <v>0.504</v>
      </c>
      <c r="BB467" s="92">
        <f t="shared" si="222"/>
        <v>0.38900000000000001</v>
      </c>
      <c r="BC467" s="92">
        <v>0.13800000000000001</v>
      </c>
      <c r="BD467" s="92">
        <v>0.13400000000000001</v>
      </c>
      <c r="BE467" s="92">
        <f t="shared" si="202"/>
        <v>0</v>
      </c>
      <c r="BF467" s="92">
        <f t="shared" si="223"/>
        <v>0</v>
      </c>
    </row>
    <row r="468" spans="1:58" x14ac:dyDescent="0.35">
      <c r="A468" s="26"/>
      <c r="B468" s="76"/>
      <c r="C468" s="59"/>
      <c r="D468" s="475"/>
      <c r="E468" s="476"/>
      <c r="F468" s="237" t="str">
        <f ca="1">IFERROR(OFFSET(INDEX(INDIRECT(VLOOKUP($C468,Lighting_Type_Exist_lu,2,0)),MATCH(Lighting!$D468,INDIRECT(VLOOKUP($C468,Lighting_Type_Exist_lu,2,0)),0),1),0,2),"")</f>
        <v/>
      </c>
      <c r="G468" s="61" t="s">
        <v>84</v>
      </c>
      <c r="H468" s="74"/>
      <c r="I468" s="238" t="str">
        <f>IF(J468="","",VLOOKUP(J468,SKU!E:M,9,0))</f>
        <v/>
      </c>
      <c r="J468" s="64"/>
      <c r="K468" s="260" t="str">
        <f>IF(J468="","",VLOOKUP(J468,SKU!E:M,2,0))</f>
        <v/>
      </c>
      <c r="L468" s="239" t="str">
        <f>IF(J468="","",VLOOKUP(J468,SKU!E:M,6,0))</f>
        <v/>
      </c>
      <c r="M468" s="135" t="s">
        <v>84</v>
      </c>
      <c r="N468" s="28">
        <f t="shared" si="197"/>
        <v>0</v>
      </c>
      <c r="O468" s="20">
        <f t="shared" si="198"/>
        <v>0</v>
      </c>
      <c r="P468" s="71">
        <f t="shared" ca="1" si="203"/>
        <v>0</v>
      </c>
      <c r="Q468" s="71">
        <f>IFERROR((($H468*$L468*$N468)-($H468*$L468*$O468))/1000,0)*(1-EXACT(M468,Lookups!$A$62))*(1-EXACT(M468,Lookups!$A$63))</f>
        <v>0</v>
      </c>
      <c r="R468" s="71">
        <f t="shared" ca="1" si="204"/>
        <v>0</v>
      </c>
      <c r="S468" s="71">
        <f t="shared" ca="1" si="205"/>
        <v>0</v>
      </c>
      <c r="T468" s="71">
        <f t="shared" si="206"/>
        <v>0</v>
      </c>
      <c r="U468" s="356">
        <f t="shared" ca="1" si="207"/>
        <v>0</v>
      </c>
      <c r="V468" s="356">
        <f t="shared" ca="1" si="208"/>
        <v>0</v>
      </c>
      <c r="W468" s="356">
        <f t="shared" si="209"/>
        <v>0</v>
      </c>
      <c r="X468" s="356">
        <f t="shared" si="210"/>
        <v>0</v>
      </c>
      <c r="Y468" s="72">
        <f>IF(AV468&gt;0,"NEEDED",IFERROR(IF('Project Summary'!$C$11="NH",(VLOOKUP(AH468,Lighting_All,6,0)+AO468),(VLOOKUP(AH468,Lighting_All,4,0)+AO468)),0)*H468)</f>
        <v>0</v>
      </c>
      <c r="Z468" s="261" t="str">
        <f t="shared" ca="1" si="211"/>
        <v/>
      </c>
      <c r="AA468" s="73">
        <f t="shared" ca="1" si="196"/>
        <v>0</v>
      </c>
      <c r="AC468" s="28" t="str">
        <f ca="1">IFERROR(OFFSET(INDEX(INDIRECT(VLOOKUP($C468,Lighting_Type_Exist_lu,2,0)),MATCH(Lighting!$D468,INDIRECT(VLOOKUP($C468,Lighting_Type_Exist_lu,2,0)),0),1),0,1),"")</f>
        <v/>
      </c>
      <c r="AD468" s="7" t="str">
        <f ca="1">IFERROR(OFFSET(INDEX(INDIRECT(VLOOKUP($C468,Lighting_Type_Exist_lu,2,0)),MATCH(Lighting!$D468,INDIRECT(VLOOKUP($C468,Lighting_Type_Exist_lu,2,0)),0),1),0,3),"")</f>
        <v/>
      </c>
      <c r="AE468" s="40" t="str">
        <f ca="1">IFERROR(OFFSET(INDEX(INDIRECT(VLOOKUP($C468,Lighting_Type_Exist_lu,2,0)),MATCH(Lighting!$D468,INDIRECT(VLOOKUP($C468,Lighting_Type_Exist_lu,2,0)),0),1),0,4),"")</f>
        <v/>
      </c>
      <c r="AF468" s="262">
        <f t="shared" ca="1" si="212"/>
        <v>0</v>
      </c>
      <c r="AH468" s="263" t="str">
        <f>IF(J468="","",VLOOKUP(J468,SKU!E:M,3,0))</f>
        <v/>
      </c>
      <c r="AI468" s="263">
        <f>_xlfn.IFNA(IF('Project Summary'!$C$11="NH",VLOOKUP(AH468,Lighting_All,5,0),VLOOKUP(AH468,Lighting_All,3,0)),"")</f>
        <v>0</v>
      </c>
      <c r="AJ468" s="264" t="str">
        <f t="shared" si="199"/>
        <v>NA</v>
      </c>
      <c r="AK468" s="265">
        <f>IFERROR(VLOOKUP(J468,SKU!E:L,7,),0)</f>
        <v>0</v>
      </c>
      <c r="AL468" s="92" t="str">
        <f>IFERROR(IF(J468="","",(VLOOKUP(AH468,Lookups!A:G,7,0)*H468)),"")</f>
        <v/>
      </c>
      <c r="AM468" s="92">
        <f t="shared" ca="1" si="213"/>
        <v>0</v>
      </c>
      <c r="AN468" s="92">
        <f t="shared" ca="1" si="214"/>
        <v>0</v>
      </c>
      <c r="AO468" s="92">
        <f>(1-EXACT(G468,M468))*IFERROR(IF('Project Summary'!$C$11="NH",VLOOKUP(M468,Lighting_All,6,0),VLOOKUP(M468,Lighting_All,4,0)),0)*(Q468&gt;0)*(1-EXACT(M468,Lookups!$A$62))*(1-EXACT(M468,Lookups!$A$63))</f>
        <v>0</v>
      </c>
      <c r="AP468" s="92">
        <f t="shared" si="200"/>
        <v>0</v>
      </c>
      <c r="AQ468" s="92" t="str">
        <f t="shared" ca="1" si="215"/>
        <v/>
      </c>
      <c r="AR468" s="92" t="str">
        <f ca="1">_xlfn.IFNA(VLOOKUP(AQ468,Recycling!$S$10:$T$35,2,0),"")</f>
        <v/>
      </c>
      <c r="AS468" s="266">
        <f t="shared" si="216"/>
        <v>0</v>
      </c>
      <c r="AT468" s="92">
        <f t="shared" si="217"/>
        <v>0</v>
      </c>
      <c r="AU468" s="92">
        <f>EXACT(G468,"None")*OR(EXACT(M468,Lookups!$A$62),EXACT(M468,Lookups!$A$63))</f>
        <v>0</v>
      </c>
      <c r="AV468" s="267">
        <f t="shared" si="218"/>
        <v>0</v>
      </c>
      <c r="AW468" s="267">
        <f>IFERROR(VLOOKUP(AH468,Lookups!A:B,2,0),0)</f>
        <v>0</v>
      </c>
      <c r="AX468" s="267">
        <f t="shared" si="219"/>
        <v>0</v>
      </c>
      <c r="AY468" s="92">
        <f t="shared" ca="1" si="220"/>
        <v>0</v>
      </c>
      <c r="AZ468" s="92">
        <f t="shared" si="201"/>
        <v>0</v>
      </c>
      <c r="BA468" s="92">
        <f t="shared" si="221"/>
        <v>0.504</v>
      </c>
      <c r="BB468" s="92">
        <f t="shared" si="222"/>
        <v>0.38900000000000001</v>
      </c>
      <c r="BC468" s="92">
        <v>0.13800000000000001</v>
      </c>
      <c r="BD468" s="92">
        <v>0.13400000000000001</v>
      </c>
      <c r="BE468" s="92">
        <f t="shared" si="202"/>
        <v>0</v>
      </c>
      <c r="BF468" s="92">
        <f t="shared" si="223"/>
        <v>0</v>
      </c>
    </row>
    <row r="469" spans="1:58" x14ac:dyDescent="0.35">
      <c r="A469" s="26"/>
      <c r="B469" s="76"/>
      <c r="C469" s="59"/>
      <c r="D469" s="475"/>
      <c r="E469" s="476"/>
      <c r="F469" s="237" t="str">
        <f ca="1">IFERROR(OFFSET(INDEX(INDIRECT(VLOOKUP($C469,Lighting_Type_Exist_lu,2,0)),MATCH(Lighting!$D469,INDIRECT(VLOOKUP($C469,Lighting_Type_Exist_lu,2,0)),0),1),0,2),"")</f>
        <v/>
      </c>
      <c r="G469" s="61" t="s">
        <v>84</v>
      </c>
      <c r="H469" s="74"/>
      <c r="I469" s="238" t="str">
        <f>IF(J469="","",VLOOKUP(J469,SKU!E:M,9,0))</f>
        <v/>
      </c>
      <c r="J469" s="64"/>
      <c r="K469" s="260" t="str">
        <f>IF(J469="","",VLOOKUP(J469,SKU!E:M,2,0))</f>
        <v/>
      </c>
      <c r="L469" s="239" t="str">
        <f>IF(J469="","",VLOOKUP(J469,SKU!E:M,6,0))</f>
        <v/>
      </c>
      <c r="M469" s="135" t="s">
        <v>84</v>
      </c>
      <c r="N469" s="28">
        <f t="shared" si="197"/>
        <v>0</v>
      </c>
      <c r="O469" s="20">
        <f t="shared" si="198"/>
        <v>0</v>
      </c>
      <c r="P469" s="71">
        <f t="shared" ca="1" si="203"/>
        <v>0</v>
      </c>
      <c r="Q469" s="71">
        <f>IFERROR((($H469*$L469*$N469)-($H469*$L469*$O469))/1000,0)*(1-EXACT(M469,Lookups!$A$62))*(1-EXACT(M469,Lookups!$A$63))</f>
        <v>0</v>
      </c>
      <c r="R469" s="71">
        <f t="shared" ca="1" si="204"/>
        <v>0</v>
      </c>
      <c r="S469" s="71">
        <f t="shared" ca="1" si="205"/>
        <v>0</v>
      </c>
      <c r="T469" s="71">
        <f t="shared" si="206"/>
        <v>0</v>
      </c>
      <c r="U469" s="356">
        <f t="shared" ca="1" si="207"/>
        <v>0</v>
      </c>
      <c r="V469" s="356">
        <f t="shared" ca="1" si="208"/>
        <v>0</v>
      </c>
      <c r="W469" s="356">
        <f t="shared" si="209"/>
        <v>0</v>
      </c>
      <c r="X469" s="356">
        <f t="shared" si="210"/>
        <v>0</v>
      </c>
      <c r="Y469" s="72">
        <f>IF(AV469&gt;0,"NEEDED",IFERROR(IF('Project Summary'!$C$11="NH",(VLOOKUP(AH469,Lighting_All,6,0)+AO469),(VLOOKUP(AH469,Lighting_All,4,0)+AO469)),0)*H469)</f>
        <v>0</v>
      </c>
      <c r="Z469" s="261" t="str">
        <f t="shared" ca="1" si="211"/>
        <v/>
      </c>
      <c r="AA469" s="73">
        <f t="shared" ca="1" si="196"/>
        <v>0</v>
      </c>
      <c r="AC469" s="28" t="str">
        <f ca="1">IFERROR(OFFSET(INDEX(INDIRECT(VLOOKUP($C469,Lighting_Type_Exist_lu,2,0)),MATCH(Lighting!$D469,INDIRECT(VLOOKUP($C469,Lighting_Type_Exist_lu,2,0)),0),1),0,1),"")</f>
        <v/>
      </c>
      <c r="AD469" s="7" t="str">
        <f ca="1">IFERROR(OFFSET(INDEX(INDIRECT(VLOOKUP($C469,Lighting_Type_Exist_lu,2,0)),MATCH(Lighting!$D469,INDIRECT(VLOOKUP($C469,Lighting_Type_Exist_lu,2,0)),0),1),0,3),"")</f>
        <v/>
      </c>
      <c r="AE469" s="40" t="str">
        <f ca="1">IFERROR(OFFSET(INDEX(INDIRECT(VLOOKUP($C469,Lighting_Type_Exist_lu,2,0)),MATCH(Lighting!$D469,INDIRECT(VLOOKUP($C469,Lighting_Type_Exist_lu,2,0)),0),1),0,4),"")</f>
        <v/>
      </c>
      <c r="AF469" s="262">
        <f t="shared" ca="1" si="212"/>
        <v>0</v>
      </c>
      <c r="AH469" s="263" t="str">
        <f>IF(J469="","",VLOOKUP(J469,SKU!E:M,3,0))</f>
        <v/>
      </c>
      <c r="AI469" s="263">
        <f>_xlfn.IFNA(IF('Project Summary'!$C$11="NH",VLOOKUP(AH469,Lighting_All,5,0),VLOOKUP(AH469,Lighting_All,3,0)),"")</f>
        <v>0</v>
      </c>
      <c r="AJ469" s="264" t="str">
        <f t="shared" si="199"/>
        <v>NA</v>
      </c>
      <c r="AK469" s="265">
        <f>IFERROR(VLOOKUP(J469,SKU!E:L,7,),0)</f>
        <v>0</v>
      </c>
      <c r="AL469" s="92" t="str">
        <f>IFERROR(IF(J469="","",(VLOOKUP(AH469,Lookups!A:G,7,0)*H469)),"")</f>
        <v/>
      </c>
      <c r="AM469" s="92">
        <f t="shared" ca="1" si="213"/>
        <v>0</v>
      </c>
      <c r="AN469" s="92">
        <f t="shared" ca="1" si="214"/>
        <v>0</v>
      </c>
      <c r="AO469" s="92">
        <f>(1-EXACT(G469,M469))*IFERROR(IF('Project Summary'!$C$11="NH",VLOOKUP(M469,Lighting_All,6,0),VLOOKUP(M469,Lighting_All,4,0)),0)*(Q469&gt;0)*(1-EXACT(M469,Lookups!$A$62))*(1-EXACT(M469,Lookups!$A$63))</f>
        <v>0</v>
      </c>
      <c r="AP469" s="92">
        <f t="shared" si="200"/>
        <v>0</v>
      </c>
      <c r="AQ469" s="92" t="str">
        <f t="shared" ca="1" si="215"/>
        <v/>
      </c>
      <c r="AR469" s="92" t="str">
        <f ca="1">_xlfn.IFNA(VLOOKUP(AQ469,Recycling!$S$10:$T$35,2,0),"")</f>
        <v/>
      </c>
      <c r="AS469" s="266">
        <f t="shared" si="216"/>
        <v>0</v>
      </c>
      <c r="AT469" s="92">
        <f t="shared" si="217"/>
        <v>0</v>
      </c>
      <c r="AU469" s="92">
        <f>EXACT(G469,"None")*OR(EXACT(M469,Lookups!$A$62),EXACT(M469,Lookups!$A$63))</f>
        <v>0</v>
      </c>
      <c r="AV469" s="267">
        <f t="shared" si="218"/>
        <v>0</v>
      </c>
      <c r="AW469" s="267">
        <f>IFERROR(VLOOKUP(AH469,Lookups!A:B,2,0),0)</f>
        <v>0</v>
      </c>
      <c r="AX469" s="267">
        <f t="shared" si="219"/>
        <v>0</v>
      </c>
      <c r="AY469" s="92">
        <f t="shared" ca="1" si="220"/>
        <v>0</v>
      </c>
      <c r="AZ469" s="92">
        <f t="shared" si="201"/>
        <v>0</v>
      </c>
      <c r="BA469" s="92">
        <f t="shared" si="221"/>
        <v>0.504</v>
      </c>
      <c r="BB469" s="92">
        <f t="shared" si="222"/>
        <v>0.38900000000000001</v>
      </c>
      <c r="BC469" s="92">
        <v>0.13800000000000001</v>
      </c>
      <c r="BD469" s="92">
        <v>0.13400000000000001</v>
      </c>
      <c r="BE469" s="92">
        <f t="shared" si="202"/>
        <v>0</v>
      </c>
      <c r="BF469" s="92">
        <f t="shared" si="223"/>
        <v>0</v>
      </c>
    </row>
    <row r="470" spans="1:58" x14ac:dyDescent="0.35">
      <c r="A470" s="26"/>
      <c r="B470" s="76"/>
      <c r="C470" s="59"/>
      <c r="D470" s="475"/>
      <c r="E470" s="476"/>
      <c r="F470" s="237" t="str">
        <f ca="1">IFERROR(OFFSET(INDEX(INDIRECT(VLOOKUP($C470,Lighting_Type_Exist_lu,2,0)),MATCH(Lighting!$D470,INDIRECT(VLOOKUP($C470,Lighting_Type_Exist_lu,2,0)),0),1),0,2),"")</f>
        <v/>
      </c>
      <c r="G470" s="61" t="s">
        <v>84</v>
      </c>
      <c r="H470" s="74"/>
      <c r="I470" s="238" t="str">
        <f>IF(J470="","",VLOOKUP(J470,SKU!E:M,9,0))</f>
        <v/>
      </c>
      <c r="J470" s="64"/>
      <c r="K470" s="260" t="str">
        <f>IF(J470="","",VLOOKUP(J470,SKU!E:M,2,0))</f>
        <v/>
      </c>
      <c r="L470" s="239" t="str">
        <f>IF(J470="","",VLOOKUP(J470,SKU!E:M,6,0))</f>
        <v/>
      </c>
      <c r="M470" s="135" t="s">
        <v>84</v>
      </c>
      <c r="N470" s="28">
        <f t="shared" si="197"/>
        <v>0</v>
      </c>
      <c r="O470" s="20">
        <f t="shared" si="198"/>
        <v>0</v>
      </c>
      <c r="P470" s="71">
        <f t="shared" ca="1" si="203"/>
        <v>0</v>
      </c>
      <c r="Q470" s="71">
        <f>IFERROR((($H470*$L470*$N470)-($H470*$L470*$O470))/1000,0)*(1-EXACT(M470,Lookups!$A$62))*(1-EXACT(M470,Lookups!$A$63))</f>
        <v>0</v>
      </c>
      <c r="R470" s="71">
        <f t="shared" ca="1" si="204"/>
        <v>0</v>
      </c>
      <c r="S470" s="71">
        <f t="shared" ca="1" si="205"/>
        <v>0</v>
      </c>
      <c r="T470" s="71">
        <f t="shared" si="206"/>
        <v>0</v>
      </c>
      <c r="U470" s="356">
        <f t="shared" ca="1" si="207"/>
        <v>0</v>
      </c>
      <c r="V470" s="356">
        <f t="shared" ca="1" si="208"/>
        <v>0</v>
      </c>
      <c r="W470" s="356">
        <f t="shared" si="209"/>
        <v>0</v>
      </c>
      <c r="X470" s="356">
        <f t="shared" si="210"/>
        <v>0</v>
      </c>
      <c r="Y470" s="72">
        <f>IF(AV470&gt;0,"NEEDED",IFERROR(IF('Project Summary'!$C$11="NH",(VLOOKUP(AH470,Lighting_All,6,0)+AO470),(VLOOKUP(AH470,Lighting_All,4,0)+AO470)),0)*H470)</f>
        <v>0</v>
      </c>
      <c r="Z470" s="261" t="str">
        <f t="shared" ca="1" si="211"/>
        <v/>
      </c>
      <c r="AA470" s="73">
        <f t="shared" ca="1" si="196"/>
        <v>0</v>
      </c>
      <c r="AC470" s="28" t="str">
        <f ca="1">IFERROR(OFFSET(INDEX(INDIRECT(VLOOKUP($C470,Lighting_Type_Exist_lu,2,0)),MATCH(Lighting!$D470,INDIRECT(VLOOKUP($C470,Lighting_Type_Exist_lu,2,0)),0),1),0,1),"")</f>
        <v/>
      </c>
      <c r="AD470" s="7" t="str">
        <f ca="1">IFERROR(OFFSET(INDEX(INDIRECT(VLOOKUP($C470,Lighting_Type_Exist_lu,2,0)),MATCH(Lighting!$D470,INDIRECT(VLOOKUP($C470,Lighting_Type_Exist_lu,2,0)),0),1),0,3),"")</f>
        <v/>
      </c>
      <c r="AE470" s="40" t="str">
        <f ca="1">IFERROR(OFFSET(INDEX(INDIRECT(VLOOKUP($C470,Lighting_Type_Exist_lu,2,0)),MATCH(Lighting!$D470,INDIRECT(VLOOKUP($C470,Lighting_Type_Exist_lu,2,0)),0),1),0,4),"")</f>
        <v/>
      </c>
      <c r="AF470" s="262">
        <f t="shared" ca="1" si="212"/>
        <v>0</v>
      </c>
      <c r="AH470" s="263" t="str">
        <f>IF(J470="","",VLOOKUP(J470,SKU!E:M,3,0))</f>
        <v/>
      </c>
      <c r="AI470" s="263">
        <f>_xlfn.IFNA(IF('Project Summary'!$C$11="NH",VLOOKUP(AH470,Lighting_All,5,0),VLOOKUP(AH470,Lighting_All,3,0)),"")</f>
        <v>0</v>
      </c>
      <c r="AJ470" s="264" t="str">
        <f t="shared" si="199"/>
        <v>NA</v>
      </c>
      <c r="AK470" s="265">
        <f>IFERROR(VLOOKUP(J470,SKU!E:L,7,),0)</f>
        <v>0</v>
      </c>
      <c r="AL470" s="92" t="str">
        <f>IFERROR(IF(J470="","",(VLOOKUP(AH470,Lookups!A:G,7,0)*H470)),"")</f>
        <v/>
      </c>
      <c r="AM470" s="92">
        <f t="shared" ca="1" si="213"/>
        <v>0</v>
      </c>
      <c r="AN470" s="92">
        <f t="shared" ca="1" si="214"/>
        <v>0</v>
      </c>
      <c r="AO470" s="92">
        <f>(1-EXACT(G470,M470))*IFERROR(IF('Project Summary'!$C$11="NH",VLOOKUP(M470,Lighting_All,6,0),VLOOKUP(M470,Lighting_All,4,0)),0)*(Q470&gt;0)*(1-EXACT(M470,Lookups!$A$62))*(1-EXACT(M470,Lookups!$A$63))</f>
        <v>0</v>
      </c>
      <c r="AP470" s="92">
        <f t="shared" si="200"/>
        <v>0</v>
      </c>
      <c r="AQ470" s="92" t="str">
        <f t="shared" ca="1" si="215"/>
        <v/>
      </c>
      <c r="AR470" s="92" t="str">
        <f ca="1">_xlfn.IFNA(VLOOKUP(AQ470,Recycling!$S$10:$T$35,2,0),"")</f>
        <v/>
      </c>
      <c r="AS470" s="266">
        <f t="shared" si="216"/>
        <v>0</v>
      </c>
      <c r="AT470" s="92">
        <f t="shared" si="217"/>
        <v>0</v>
      </c>
      <c r="AU470" s="92">
        <f>EXACT(G470,"None")*OR(EXACT(M470,Lookups!$A$62),EXACT(M470,Lookups!$A$63))</f>
        <v>0</v>
      </c>
      <c r="AV470" s="267">
        <f t="shared" si="218"/>
        <v>0</v>
      </c>
      <c r="AW470" s="267">
        <f>IFERROR(VLOOKUP(AH470,Lookups!A:B,2,0),0)</f>
        <v>0</v>
      </c>
      <c r="AX470" s="267">
        <f t="shared" si="219"/>
        <v>0</v>
      </c>
      <c r="AY470" s="92">
        <f t="shared" ca="1" si="220"/>
        <v>0</v>
      </c>
      <c r="AZ470" s="92">
        <f t="shared" si="201"/>
        <v>0</v>
      </c>
      <c r="BA470" s="92">
        <f t="shared" si="221"/>
        <v>0.504</v>
      </c>
      <c r="BB470" s="92">
        <f t="shared" si="222"/>
        <v>0.38900000000000001</v>
      </c>
      <c r="BC470" s="92">
        <v>0.13800000000000001</v>
      </c>
      <c r="BD470" s="92">
        <v>0.13400000000000001</v>
      </c>
      <c r="BE470" s="92">
        <f t="shared" si="202"/>
        <v>0</v>
      </c>
      <c r="BF470" s="92">
        <f t="shared" si="223"/>
        <v>0</v>
      </c>
    </row>
    <row r="471" spans="1:58" x14ac:dyDescent="0.35">
      <c r="A471" s="26"/>
      <c r="B471" s="76"/>
      <c r="C471" s="59"/>
      <c r="D471" s="475"/>
      <c r="E471" s="476"/>
      <c r="F471" s="237" t="str">
        <f ca="1">IFERROR(OFFSET(INDEX(INDIRECT(VLOOKUP($C471,Lighting_Type_Exist_lu,2,0)),MATCH(Lighting!$D471,INDIRECT(VLOOKUP($C471,Lighting_Type_Exist_lu,2,0)),0),1),0,2),"")</f>
        <v/>
      </c>
      <c r="G471" s="61" t="s">
        <v>84</v>
      </c>
      <c r="H471" s="74"/>
      <c r="I471" s="238" t="str">
        <f>IF(J471="","",VLOOKUP(J471,SKU!E:M,9,0))</f>
        <v/>
      </c>
      <c r="J471" s="64"/>
      <c r="K471" s="260" t="str">
        <f>IF(J471="","",VLOOKUP(J471,SKU!E:M,2,0))</f>
        <v/>
      </c>
      <c r="L471" s="239" t="str">
        <f>IF(J471="","",VLOOKUP(J471,SKU!E:M,6,0))</f>
        <v/>
      </c>
      <c r="M471" s="135" t="s">
        <v>84</v>
      </c>
      <c r="N471" s="28">
        <f t="shared" si="197"/>
        <v>0</v>
      </c>
      <c r="O471" s="20">
        <f t="shared" si="198"/>
        <v>0</v>
      </c>
      <c r="P471" s="71">
        <f t="shared" ca="1" si="203"/>
        <v>0</v>
      </c>
      <c r="Q471" s="71">
        <f>IFERROR((($H471*$L471*$N471)-($H471*$L471*$O471))/1000,0)*(1-EXACT(M471,Lookups!$A$62))*(1-EXACT(M471,Lookups!$A$63))</f>
        <v>0</v>
      </c>
      <c r="R471" s="71">
        <f t="shared" ca="1" si="204"/>
        <v>0</v>
      </c>
      <c r="S471" s="71">
        <f t="shared" ca="1" si="205"/>
        <v>0</v>
      </c>
      <c r="T471" s="71">
        <f t="shared" si="206"/>
        <v>0</v>
      </c>
      <c r="U471" s="356">
        <f t="shared" ca="1" si="207"/>
        <v>0</v>
      </c>
      <c r="V471" s="356">
        <f t="shared" ca="1" si="208"/>
        <v>0</v>
      </c>
      <c r="W471" s="356">
        <f t="shared" si="209"/>
        <v>0</v>
      </c>
      <c r="X471" s="356">
        <f t="shared" si="210"/>
        <v>0</v>
      </c>
      <c r="Y471" s="72">
        <f>IF(AV471&gt;0,"NEEDED",IFERROR(IF('Project Summary'!$C$11="NH",(VLOOKUP(AH471,Lighting_All,6,0)+AO471),(VLOOKUP(AH471,Lighting_All,4,0)+AO471)),0)*H471)</f>
        <v>0</v>
      </c>
      <c r="Z471" s="261" t="str">
        <f t="shared" ca="1" si="211"/>
        <v/>
      </c>
      <c r="AA471" s="73">
        <f t="shared" ca="1" si="196"/>
        <v>0</v>
      </c>
      <c r="AC471" s="28" t="str">
        <f ca="1">IFERROR(OFFSET(INDEX(INDIRECT(VLOOKUP($C471,Lighting_Type_Exist_lu,2,0)),MATCH(Lighting!$D471,INDIRECT(VLOOKUP($C471,Lighting_Type_Exist_lu,2,0)),0),1),0,1),"")</f>
        <v/>
      </c>
      <c r="AD471" s="7" t="str">
        <f ca="1">IFERROR(OFFSET(INDEX(INDIRECT(VLOOKUP($C471,Lighting_Type_Exist_lu,2,0)),MATCH(Lighting!$D471,INDIRECT(VLOOKUP($C471,Lighting_Type_Exist_lu,2,0)),0),1),0,3),"")</f>
        <v/>
      </c>
      <c r="AE471" s="40" t="str">
        <f ca="1">IFERROR(OFFSET(INDEX(INDIRECT(VLOOKUP($C471,Lighting_Type_Exist_lu,2,0)),MATCH(Lighting!$D471,INDIRECT(VLOOKUP($C471,Lighting_Type_Exist_lu,2,0)),0),1),0,4),"")</f>
        <v/>
      </c>
      <c r="AF471" s="262">
        <f t="shared" ca="1" si="212"/>
        <v>0</v>
      </c>
      <c r="AH471" s="263" t="str">
        <f>IF(J471="","",VLOOKUP(J471,SKU!E:M,3,0))</f>
        <v/>
      </c>
      <c r="AI471" s="263">
        <f>_xlfn.IFNA(IF('Project Summary'!$C$11="NH",VLOOKUP(AH471,Lighting_All,5,0),VLOOKUP(AH471,Lighting_All,3,0)),"")</f>
        <v>0</v>
      </c>
      <c r="AJ471" s="264" t="str">
        <f t="shared" si="199"/>
        <v>NA</v>
      </c>
      <c r="AK471" s="265">
        <f>IFERROR(VLOOKUP(J471,SKU!E:L,7,),0)</f>
        <v>0</v>
      </c>
      <c r="AL471" s="92" t="str">
        <f>IFERROR(IF(J471="","",(VLOOKUP(AH471,Lookups!A:G,7,0)*H471)),"")</f>
        <v/>
      </c>
      <c r="AM471" s="92">
        <f t="shared" ca="1" si="213"/>
        <v>0</v>
      </c>
      <c r="AN471" s="92">
        <f t="shared" ca="1" si="214"/>
        <v>0</v>
      </c>
      <c r="AO471" s="92">
        <f>(1-EXACT(G471,M471))*IFERROR(IF('Project Summary'!$C$11="NH",VLOOKUP(M471,Lighting_All,6,0),VLOOKUP(M471,Lighting_All,4,0)),0)*(Q471&gt;0)*(1-EXACT(M471,Lookups!$A$62))*(1-EXACT(M471,Lookups!$A$63))</f>
        <v>0</v>
      </c>
      <c r="AP471" s="92">
        <f t="shared" si="200"/>
        <v>0</v>
      </c>
      <c r="AQ471" s="92" t="str">
        <f t="shared" ca="1" si="215"/>
        <v/>
      </c>
      <c r="AR471" s="92" t="str">
        <f ca="1">_xlfn.IFNA(VLOOKUP(AQ471,Recycling!$S$10:$T$35,2,0),"")</f>
        <v/>
      </c>
      <c r="AS471" s="266">
        <f t="shared" si="216"/>
        <v>0</v>
      </c>
      <c r="AT471" s="92">
        <f t="shared" si="217"/>
        <v>0</v>
      </c>
      <c r="AU471" s="92">
        <f>EXACT(G471,"None")*OR(EXACT(M471,Lookups!$A$62),EXACT(M471,Lookups!$A$63))</f>
        <v>0</v>
      </c>
      <c r="AV471" s="267">
        <f t="shared" si="218"/>
        <v>0</v>
      </c>
      <c r="AW471" s="267">
        <f>IFERROR(VLOOKUP(AH471,Lookups!A:B,2,0),0)</f>
        <v>0</v>
      </c>
      <c r="AX471" s="267">
        <f t="shared" si="219"/>
        <v>0</v>
      </c>
      <c r="AY471" s="92">
        <f t="shared" ca="1" si="220"/>
        <v>0</v>
      </c>
      <c r="AZ471" s="92">
        <f t="shared" si="201"/>
        <v>0</v>
      </c>
      <c r="BA471" s="92">
        <f t="shared" si="221"/>
        <v>0.504</v>
      </c>
      <c r="BB471" s="92">
        <f t="shared" si="222"/>
        <v>0.38900000000000001</v>
      </c>
      <c r="BC471" s="92">
        <v>0.13800000000000001</v>
      </c>
      <c r="BD471" s="92">
        <v>0.13400000000000001</v>
      </c>
      <c r="BE471" s="92">
        <f t="shared" si="202"/>
        <v>0</v>
      </c>
      <c r="BF471" s="92">
        <f t="shared" si="223"/>
        <v>0</v>
      </c>
    </row>
    <row r="472" spans="1:58" x14ac:dyDescent="0.35">
      <c r="A472" s="26"/>
      <c r="B472" s="76"/>
      <c r="C472" s="59"/>
      <c r="D472" s="475"/>
      <c r="E472" s="476"/>
      <c r="F472" s="237" t="str">
        <f ca="1">IFERROR(OFFSET(INDEX(INDIRECT(VLOOKUP($C472,Lighting_Type_Exist_lu,2,0)),MATCH(Lighting!$D472,INDIRECT(VLOOKUP($C472,Lighting_Type_Exist_lu,2,0)),0),1),0,2),"")</f>
        <v/>
      </c>
      <c r="G472" s="61" t="s">
        <v>84</v>
      </c>
      <c r="H472" s="74"/>
      <c r="I472" s="238" t="str">
        <f>IF(J472="","",VLOOKUP(J472,SKU!E:M,9,0))</f>
        <v/>
      </c>
      <c r="J472" s="64"/>
      <c r="K472" s="260" t="str">
        <f>IF(J472="","",VLOOKUP(J472,SKU!E:M,2,0))</f>
        <v/>
      </c>
      <c r="L472" s="239" t="str">
        <f>IF(J472="","",VLOOKUP(J472,SKU!E:M,6,0))</f>
        <v/>
      </c>
      <c r="M472" s="135" t="s">
        <v>84</v>
      </c>
      <c r="N472" s="28">
        <f t="shared" si="197"/>
        <v>0</v>
      </c>
      <c r="O472" s="20">
        <f t="shared" si="198"/>
        <v>0</v>
      </c>
      <c r="P472" s="71">
        <f t="shared" ca="1" si="203"/>
        <v>0</v>
      </c>
      <c r="Q472" s="71">
        <f>IFERROR((($H472*$L472*$N472)-($H472*$L472*$O472))/1000,0)*(1-EXACT(M472,Lookups!$A$62))*(1-EXACT(M472,Lookups!$A$63))</f>
        <v>0</v>
      </c>
      <c r="R472" s="71">
        <f t="shared" ca="1" si="204"/>
        <v>0</v>
      </c>
      <c r="S472" s="71">
        <f t="shared" ca="1" si="205"/>
        <v>0</v>
      </c>
      <c r="T472" s="71">
        <f t="shared" si="206"/>
        <v>0</v>
      </c>
      <c r="U472" s="356">
        <f t="shared" ca="1" si="207"/>
        <v>0</v>
      </c>
      <c r="V472" s="356">
        <f t="shared" ca="1" si="208"/>
        <v>0</v>
      </c>
      <c r="W472" s="356">
        <f t="shared" si="209"/>
        <v>0</v>
      </c>
      <c r="X472" s="356">
        <f t="shared" si="210"/>
        <v>0</v>
      </c>
      <c r="Y472" s="72">
        <f>IF(AV472&gt;0,"NEEDED",IFERROR(IF('Project Summary'!$C$11="NH",(VLOOKUP(AH472,Lighting_All,6,0)+AO472),(VLOOKUP(AH472,Lighting_All,4,0)+AO472)),0)*H472)</f>
        <v>0</v>
      </c>
      <c r="Z472" s="261" t="str">
        <f t="shared" ca="1" si="211"/>
        <v/>
      </c>
      <c r="AA472" s="73">
        <f t="shared" ca="1" si="196"/>
        <v>0</v>
      </c>
      <c r="AC472" s="28" t="str">
        <f ca="1">IFERROR(OFFSET(INDEX(INDIRECT(VLOOKUP($C472,Lighting_Type_Exist_lu,2,0)),MATCH(Lighting!$D472,INDIRECT(VLOOKUP($C472,Lighting_Type_Exist_lu,2,0)),0),1),0,1),"")</f>
        <v/>
      </c>
      <c r="AD472" s="7" t="str">
        <f ca="1">IFERROR(OFFSET(INDEX(INDIRECT(VLOOKUP($C472,Lighting_Type_Exist_lu,2,0)),MATCH(Lighting!$D472,INDIRECT(VLOOKUP($C472,Lighting_Type_Exist_lu,2,0)),0),1),0,3),"")</f>
        <v/>
      </c>
      <c r="AE472" s="40" t="str">
        <f ca="1">IFERROR(OFFSET(INDEX(INDIRECT(VLOOKUP($C472,Lighting_Type_Exist_lu,2,0)),MATCH(Lighting!$D472,INDIRECT(VLOOKUP($C472,Lighting_Type_Exist_lu,2,0)),0),1),0,4),"")</f>
        <v/>
      </c>
      <c r="AF472" s="262">
        <f t="shared" ca="1" si="212"/>
        <v>0</v>
      </c>
      <c r="AH472" s="263" t="str">
        <f>IF(J472="","",VLOOKUP(J472,SKU!E:M,3,0))</f>
        <v/>
      </c>
      <c r="AI472" s="263">
        <f>_xlfn.IFNA(IF('Project Summary'!$C$11="NH",VLOOKUP(AH472,Lighting_All,5,0),VLOOKUP(AH472,Lighting_All,3,0)),"")</f>
        <v>0</v>
      </c>
      <c r="AJ472" s="264" t="str">
        <f t="shared" si="199"/>
        <v>NA</v>
      </c>
      <c r="AK472" s="265">
        <f>IFERROR(VLOOKUP(J472,SKU!E:L,7,),0)</f>
        <v>0</v>
      </c>
      <c r="AL472" s="92" t="str">
        <f>IFERROR(IF(J472="","",(VLOOKUP(AH472,Lookups!A:G,7,0)*H472)),"")</f>
        <v/>
      </c>
      <c r="AM472" s="92">
        <f t="shared" ca="1" si="213"/>
        <v>0</v>
      </c>
      <c r="AN472" s="92">
        <f t="shared" ca="1" si="214"/>
        <v>0</v>
      </c>
      <c r="AO472" s="92">
        <f>(1-EXACT(G472,M472))*IFERROR(IF('Project Summary'!$C$11="NH",VLOOKUP(M472,Lighting_All,6,0),VLOOKUP(M472,Lighting_All,4,0)),0)*(Q472&gt;0)*(1-EXACT(M472,Lookups!$A$62))*(1-EXACT(M472,Lookups!$A$63))</f>
        <v>0</v>
      </c>
      <c r="AP472" s="92">
        <f t="shared" si="200"/>
        <v>0</v>
      </c>
      <c r="AQ472" s="92" t="str">
        <f t="shared" ca="1" si="215"/>
        <v/>
      </c>
      <c r="AR472" s="92" t="str">
        <f ca="1">_xlfn.IFNA(VLOOKUP(AQ472,Recycling!$S$10:$T$35,2,0),"")</f>
        <v/>
      </c>
      <c r="AS472" s="266">
        <f t="shared" si="216"/>
        <v>0</v>
      </c>
      <c r="AT472" s="92">
        <f t="shared" si="217"/>
        <v>0</v>
      </c>
      <c r="AU472" s="92">
        <f>EXACT(G472,"None")*OR(EXACT(M472,Lookups!$A$62),EXACT(M472,Lookups!$A$63))</f>
        <v>0</v>
      </c>
      <c r="AV472" s="267">
        <f t="shared" si="218"/>
        <v>0</v>
      </c>
      <c r="AW472" s="267">
        <f>IFERROR(VLOOKUP(AH472,Lookups!A:B,2,0),0)</f>
        <v>0</v>
      </c>
      <c r="AX472" s="267">
        <f t="shared" si="219"/>
        <v>0</v>
      </c>
      <c r="AY472" s="92">
        <f t="shared" ca="1" si="220"/>
        <v>0</v>
      </c>
      <c r="AZ472" s="92">
        <f t="shared" si="201"/>
        <v>0</v>
      </c>
      <c r="BA472" s="92">
        <f t="shared" si="221"/>
        <v>0.504</v>
      </c>
      <c r="BB472" s="92">
        <f t="shared" si="222"/>
        <v>0.38900000000000001</v>
      </c>
      <c r="BC472" s="92">
        <v>0.13800000000000001</v>
      </c>
      <c r="BD472" s="92">
        <v>0.13400000000000001</v>
      </c>
      <c r="BE472" s="92">
        <f t="shared" si="202"/>
        <v>0</v>
      </c>
      <c r="BF472" s="92">
        <f t="shared" si="223"/>
        <v>0</v>
      </c>
    </row>
    <row r="473" spans="1:58" x14ac:dyDescent="0.35">
      <c r="A473" s="26"/>
      <c r="B473" s="76"/>
      <c r="C473" s="59"/>
      <c r="D473" s="475"/>
      <c r="E473" s="476"/>
      <c r="F473" s="237" t="str">
        <f ca="1">IFERROR(OFFSET(INDEX(INDIRECT(VLOOKUP($C473,Lighting_Type_Exist_lu,2,0)),MATCH(Lighting!$D473,INDIRECT(VLOOKUP($C473,Lighting_Type_Exist_lu,2,0)),0),1),0,2),"")</f>
        <v/>
      </c>
      <c r="G473" s="61" t="s">
        <v>84</v>
      </c>
      <c r="H473" s="74"/>
      <c r="I473" s="238" t="str">
        <f>IF(J473="","",VLOOKUP(J473,SKU!E:M,9,0))</f>
        <v/>
      </c>
      <c r="J473" s="64"/>
      <c r="K473" s="260" t="str">
        <f>IF(J473="","",VLOOKUP(J473,SKU!E:M,2,0))</f>
        <v/>
      </c>
      <c r="L473" s="239" t="str">
        <f>IF(J473="","",VLOOKUP(J473,SKU!E:M,6,0))</f>
        <v/>
      </c>
      <c r="M473" s="135" t="s">
        <v>84</v>
      </c>
      <c r="N473" s="28">
        <f t="shared" si="197"/>
        <v>0</v>
      </c>
      <c r="O473" s="20">
        <f t="shared" si="198"/>
        <v>0</v>
      </c>
      <c r="P473" s="71">
        <f t="shared" ca="1" si="203"/>
        <v>0</v>
      </c>
      <c r="Q473" s="71">
        <f>IFERROR((($H473*$L473*$N473)-($H473*$L473*$O473))/1000,0)*(1-EXACT(M473,Lookups!$A$62))*(1-EXACT(M473,Lookups!$A$63))</f>
        <v>0</v>
      </c>
      <c r="R473" s="71">
        <f t="shared" ca="1" si="204"/>
        <v>0</v>
      </c>
      <c r="S473" s="71">
        <f t="shared" ca="1" si="205"/>
        <v>0</v>
      </c>
      <c r="T473" s="71">
        <f t="shared" si="206"/>
        <v>0</v>
      </c>
      <c r="U473" s="356">
        <f t="shared" ca="1" si="207"/>
        <v>0</v>
      </c>
      <c r="V473" s="356">
        <f t="shared" ca="1" si="208"/>
        <v>0</v>
      </c>
      <c r="W473" s="356">
        <f t="shared" si="209"/>
        <v>0</v>
      </c>
      <c r="X473" s="356">
        <f t="shared" si="210"/>
        <v>0</v>
      </c>
      <c r="Y473" s="72">
        <f>IF(AV473&gt;0,"NEEDED",IFERROR(IF('Project Summary'!$C$11="NH",(VLOOKUP(AH473,Lighting_All,6,0)+AO473),(VLOOKUP(AH473,Lighting_All,4,0)+AO473)),0)*H473)</f>
        <v>0</v>
      </c>
      <c r="Z473" s="261" t="str">
        <f t="shared" ca="1" si="211"/>
        <v/>
      </c>
      <c r="AA473" s="73">
        <f t="shared" ca="1" si="196"/>
        <v>0</v>
      </c>
      <c r="AC473" s="28" t="str">
        <f ca="1">IFERROR(OFFSET(INDEX(INDIRECT(VLOOKUP($C473,Lighting_Type_Exist_lu,2,0)),MATCH(Lighting!$D473,INDIRECT(VLOOKUP($C473,Lighting_Type_Exist_lu,2,0)),0),1),0,1),"")</f>
        <v/>
      </c>
      <c r="AD473" s="7" t="str">
        <f ca="1">IFERROR(OFFSET(INDEX(INDIRECT(VLOOKUP($C473,Lighting_Type_Exist_lu,2,0)),MATCH(Lighting!$D473,INDIRECT(VLOOKUP($C473,Lighting_Type_Exist_lu,2,0)),0),1),0,3),"")</f>
        <v/>
      </c>
      <c r="AE473" s="40" t="str">
        <f ca="1">IFERROR(OFFSET(INDEX(INDIRECT(VLOOKUP($C473,Lighting_Type_Exist_lu,2,0)),MATCH(Lighting!$D473,INDIRECT(VLOOKUP($C473,Lighting_Type_Exist_lu,2,0)),0),1),0,4),"")</f>
        <v/>
      </c>
      <c r="AF473" s="262">
        <f t="shared" ca="1" si="212"/>
        <v>0</v>
      </c>
      <c r="AH473" s="263" t="str">
        <f>IF(J473="","",VLOOKUP(J473,SKU!E:M,3,0))</f>
        <v/>
      </c>
      <c r="AI473" s="263">
        <f>_xlfn.IFNA(IF('Project Summary'!$C$11="NH",VLOOKUP(AH473,Lighting_All,5,0),VLOOKUP(AH473,Lighting_All,3,0)),"")</f>
        <v>0</v>
      </c>
      <c r="AJ473" s="264" t="str">
        <f t="shared" si="199"/>
        <v>NA</v>
      </c>
      <c r="AK473" s="265">
        <f>IFERROR(VLOOKUP(J473,SKU!E:L,7,),0)</f>
        <v>0</v>
      </c>
      <c r="AL473" s="92" t="str">
        <f>IFERROR(IF(J473="","",(VLOOKUP(AH473,Lookups!A:G,7,0)*H473)),"")</f>
        <v/>
      </c>
      <c r="AM473" s="92">
        <f t="shared" ca="1" si="213"/>
        <v>0</v>
      </c>
      <c r="AN473" s="92">
        <f t="shared" ca="1" si="214"/>
        <v>0</v>
      </c>
      <c r="AO473" s="92">
        <f>(1-EXACT(G473,M473))*IFERROR(IF('Project Summary'!$C$11="NH",VLOOKUP(M473,Lighting_All,6,0),VLOOKUP(M473,Lighting_All,4,0)),0)*(Q473&gt;0)*(1-EXACT(M473,Lookups!$A$62))*(1-EXACT(M473,Lookups!$A$63))</f>
        <v>0</v>
      </c>
      <c r="AP473" s="92">
        <f t="shared" si="200"/>
        <v>0</v>
      </c>
      <c r="AQ473" s="92" t="str">
        <f t="shared" ca="1" si="215"/>
        <v/>
      </c>
      <c r="AR473" s="92" t="str">
        <f ca="1">_xlfn.IFNA(VLOOKUP(AQ473,Recycling!$S$10:$T$35,2,0),"")</f>
        <v/>
      </c>
      <c r="AS473" s="266">
        <f t="shared" si="216"/>
        <v>0</v>
      </c>
      <c r="AT473" s="92">
        <f t="shared" si="217"/>
        <v>0</v>
      </c>
      <c r="AU473" s="92">
        <f>EXACT(G473,"None")*OR(EXACT(M473,Lookups!$A$62),EXACT(M473,Lookups!$A$63))</f>
        <v>0</v>
      </c>
      <c r="AV473" s="267">
        <f t="shared" si="218"/>
        <v>0</v>
      </c>
      <c r="AW473" s="267">
        <f>IFERROR(VLOOKUP(AH473,Lookups!A:B,2,0),0)</f>
        <v>0</v>
      </c>
      <c r="AX473" s="267">
        <f t="shared" si="219"/>
        <v>0</v>
      </c>
      <c r="AY473" s="92">
        <f t="shared" ca="1" si="220"/>
        <v>0</v>
      </c>
      <c r="AZ473" s="92">
        <f t="shared" si="201"/>
        <v>0</v>
      </c>
      <c r="BA473" s="92">
        <f t="shared" si="221"/>
        <v>0.504</v>
      </c>
      <c r="BB473" s="92">
        <f t="shared" si="222"/>
        <v>0.38900000000000001</v>
      </c>
      <c r="BC473" s="92">
        <v>0.13800000000000001</v>
      </c>
      <c r="BD473" s="92">
        <v>0.13400000000000001</v>
      </c>
      <c r="BE473" s="92">
        <f t="shared" si="202"/>
        <v>0</v>
      </c>
      <c r="BF473" s="92">
        <f t="shared" si="223"/>
        <v>0</v>
      </c>
    </row>
    <row r="474" spans="1:58" x14ac:dyDescent="0.35">
      <c r="A474" s="26"/>
      <c r="B474" s="76"/>
      <c r="C474" s="59"/>
      <c r="D474" s="475"/>
      <c r="E474" s="476"/>
      <c r="F474" s="237" t="str">
        <f ca="1">IFERROR(OFFSET(INDEX(INDIRECT(VLOOKUP($C474,Lighting_Type_Exist_lu,2,0)),MATCH(Lighting!$D474,INDIRECT(VLOOKUP($C474,Lighting_Type_Exist_lu,2,0)),0),1),0,2),"")</f>
        <v/>
      </c>
      <c r="G474" s="61" t="s">
        <v>84</v>
      </c>
      <c r="H474" s="74"/>
      <c r="I474" s="238" t="str">
        <f>IF(J474="","",VLOOKUP(J474,SKU!E:M,9,0))</f>
        <v/>
      </c>
      <c r="J474" s="64"/>
      <c r="K474" s="260" t="str">
        <f>IF(J474="","",VLOOKUP(J474,SKU!E:M,2,0))</f>
        <v/>
      </c>
      <c r="L474" s="239" t="str">
        <f>IF(J474="","",VLOOKUP(J474,SKU!E:M,6,0))</f>
        <v/>
      </c>
      <c r="M474" s="135" t="s">
        <v>84</v>
      </c>
      <c r="N474" s="28">
        <f t="shared" si="197"/>
        <v>0</v>
      </c>
      <c r="O474" s="20">
        <f t="shared" si="198"/>
        <v>0</v>
      </c>
      <c r="P474" s="71">
        <f t="shared" ca="1" si="203"/>
        <v>0</v>
      </c>
      <c r="Q474" s="71">
        <f>IFERROR((($H474*$L474*$N474)-($H474*$L474*$O474))/1000,0)*(1-EXACT(M474,Lookups!$A$62))*(1-EXACT(M474,Lookups!$A$63))</f>
        <v>0</v>
      </c>
      <c r="R474" s="71">
        <f t="shared" ca="1" si="204"/>
        <v>0</v>
      </c>
      <c r="S474" s="71">
        <f t="shared" ca="1" si="205"/>
        <v>0</v>
      </c>
      <c r="T474" s="71">
        <f t="shared" si="206"/>
        <v>0</v>
      </c>
      <c r="U474" s="356">
        <f t="shared" ca="1" si="207"/>
        <v>0</v>
      </c>
      <c r="V474" s="356">
        <f t="shared" ca="1" si="208"/>
        <v>0</v>
      </c>
      <c r="W474" s="356">
        <f t="shared" si="209"/>
        <v>0</v>
      </c>
      <c r="X474" s="356">
        <f t="shared" si="210"/>
        <v>0</v>
      </c>
      <c r="Y474" s="72">
        <f>IF(AV474&gt;0,"NEEDED",IFERROR(IF('Project Summary'!$C$11="NH",(VLOOKUP(AH474,Lighting_All,6,0)+AO474),(VLOOKUP(AH474,Lighting_All,4,0)+AO474)),0)*H474)</f>
        <v>0</v>
      </c>
      <c r="Z474" s="261" t="str">
        <f t="shared" ca="1" si="211"/>
        <v/>
      </c>
      <c r="AA474" s="73">
        <f t="shared" ca="1" si="196"/>
        <v>0</v>
      </c>
      <c r="AC474" s="28" t="str">
        <f ca="1">IFERROR(OFFSET(INDEX(INDIRECT(VLOOKUP($C474,Lighting_Type_Exist_lu,2,0)),MATCH(Lighting!$D474,INDIRECT(VLOOKUP($C474,Lighting_Type_Exist_lu,2,0)),0),1),0,1),"")</f>
        <v/>
      </c>
      <c r="AD474" s="7" t="str">
        <f ca="1">IFERROR(OFFSET(INDEX(INDIRECT(VLOOKUP($C474,Lighting_Type_Exist_lu,2,0)),MATCH(Lighting!$D474,INDIRECT(VLOOKUP($C474,Lighting_Type_Exist_lu,2,0)),0),1),0,3),"")</f>
        <v/>
      </c>
      <c r="AE474" s="40" t="str">
        <f ca="1">IFERROR(OFFSET(INDEX(INDIRECT(VLOOKUP($C474,Lighting_Type_Exist_lu,2,0)),MATCH(Lighting!$D474,INDIRECT(VLOOKUP($C474,Lighting_Type_Exist_lu,2,0)),0),1),0,4),"")</f>
        <v/>
      </c>
      <c r="AF474" s="262">
        <f t="shared" ca="1" si="212"/>
        <v>0</v>
      </c>
      <c r="AH474" s="263" t="str">
        <f>IF(J474="","",VLOOKUP(J474,SKU!E:M,3,0))</f>
        <v/>
      </c>
      <c r="AI474" s="263">
        <f>_xlfn.IFNA(IF('Project Summary'!$C$11="NH",VLOOKUP(AH474,Lighting_All,5,0),VLOOKUP(AH474,Lighting_All,3,0)),"")</f>
        <v>0</v>
      </c>
      <c r="AJ474" s="264" t="str">
        <f t="shared" si="199"/>
        <v>NA</v>
      </c>
      <c r="AK474" s="265">
        <f>IFERROR(VLOOKUP(J474,SKU!E:L,7,),0)</f>
        <v>0</v>
      </c>
      <c r="AL474" s="92" t="str">
        <f>IFERROR(IF(J474="","",(VLOOKUP(AH474,Lookups!A:G,7,0)*H474)),"")</f>
        <v/>
      </c>
      <c r="AM474" s="92">
        <f t="shared" ca="1" si="213"/>
        <v>0</v>
      </c>
      <c r="AN474" s="92">
        <f t="shared" ca="1" si="214"/>
        <v>0</v>
      </c>
      <c r="AO474" s="92">
        <f>(1-EXACT(G474,M474))*IFERROR(IF('Project Summary'!$C$11="NH",VLOOKUP(M474,Lighting_All,6,0),VLOOKUP(M474,Lighting_All,4,0)),0)*(Q474&gt;0)*(1-EXACT(M474,Lookups!$A$62))*(1-EXACT(M474,Lookups!$A$63))</f>
        <v>0</v>
      </c>
      <c r="AP474" s="92">
        <f t="shared" si="200"/>
        <v>0</v>
      </c>
      <c r="AQ474" s="92" t="str">
        <f t="shared" ca="1" si="215"/>
        <v/>
      </c>
      <c r="AR474" s="92" t="str">
        <f ca="1">_xlfn.IFNA(VLOOKUP(AQ474,Recycling!$S$10:$T$35,2,0),"")</f>
        <v/>
      </c>
      <c r="AS474" s="266">
        <f t="shared" si="216"/>
        <v>0</v>
      </c>
      <c r="AT474" s="92">
        <f t="shared" si="217"/>
        <v>0</v>
      </c>
      <c r="AU474" s="92">
        <f>EXACT(G474,"None")*OR(EXACT(M474,Lookups!$A$62),EXACT(M474,Lookups!$A$63))</f>
        <v>0</v>
      </c>
      <c r="AV474" s="267">
        <f t="shared" si="218"/>
        <v>0</v>
      </c>
      <c r="AW474" s="267">
        <f>IFERROR(VLOOKUP(AH474,Lookups!A:B,2,0),0)</f>
        <v>0</v>
      </c>
      <c r="AX474" s="267">
        <f t="shared" si="219"/>
        <v>0</v>
      </c>
      <c r="AY474" s="92">
        <f t="shared" ca="1" si="220"/>
        <v>0</v>
      </c>
      <c r="AZ474" s="92">
        <f t="shared" si="201"/>
        <v>0</v>
      </c>
      <c r="BA474" s="92">
        <f t="shared" si="221"/>
        <v>0.504</v>
      </c>
      <c r="BB474" s="92">
        <f t="shared" si="222"/>
        <v>0.38900000000000001</v>
      </c>
      <c r="BC474" s="92">
        <v>0.13800000000000001</v>
      </c>
      <c r="BD474" s="92">
        <v>0.13400000000000001</v>
      </c>
      <c r="BE474" s="92">
        <f t="shared" si="202"/>
        <v>0</v>
      </c>
      <c r="BF474" s="92">
        <f t="shared" si="223"/>
        <v>0</v>
      </c>
    </row>
    <row r="475" spans="1:58" x14ac:dyDescent="0.35">
      <c r="A475" s="26"/>
      <c r="B475" s="76"/>
      <c r="C475" s="59"/>
      <c r="D475" s="475"/>
      <c r="E475" s="476"/>
      <c r="F475" s="237" t="str">
        <f ca="1">IFERROR(OFFSET(INDEX(INDIRECT(VLOOKUP($C475,Lighting_Type_Exist_lu,2,0)),MATCH(Lighting!$D475,INDIRECT(VLOOKUP($C475,Lighting_Type_Exist_lu,2,0)),0),1),0,2),"")</f>
        <v/>
      </c>
      <c r="G475" s="61" t="s">
        <v>84</v>
      </c>
      <c r="H475" s="74"/>
      <c r="I475" s="238" t="str">
        <f>IF(J475="","",VLOOKUP(J475,SKU!E:M,9,0))</f>
        <v/>
      </c>
      <c r="J475" s="64"/>
      <c r="K475" s="260" t="str">
        <f>IF(J475="","",VLOOKUP(J475,SKU!E:M,2,0))</f>
        <v/>
      </c>
      <c r="L475" s="239" t="str">
        <f>IF(J475="","",VLOOKUP(J475,SKU!E:M,6,0))</f>
        <v/>
      </c>
      <c r="M475" s="135" t="s">
        <v>84</v>
      </c>
      <c r="N475" s="28">
        <f t="shared" si="197"/>
        <v>0</v>
      </c>
      <c r="O475" s="20">
        <f t="shared" si="198"/>
        <v>0</v>
      </c>
      <c r="P475" s="71">
        <f t="shared" ca="1" si="203"/>
        <v>0</v>
      </c>
      <c r="Q475" s="71">
        <f>IFERROR((($H475*$L475*$N475)-($H475*$L475*$O475))/1000,0)*(1-EXACT(M475,Lookups!$A$62))*(1-EXACT(M475,Lookups!$A$63))</f>
        <v>0</v>
      </c>
      <c r="R475" s="71">
        <f t="shared" ca="1" si="204"/>
        <v>0</v>
      </c>
      <c r="S475" s="71">
        <f t="shared" ca="1" si="205"/>
        <v>0</v>
      </c>
      <c r="T475" s="71">
        <f t="shared" si="206"/>
        <v>0</v>
      </c>
      <c r="U475" s="356">
        <f t="shared" ca="1" si="207"/>
        <v>0</v>
      </c>
      <c r="V475" s="356">
        <f t="shared" ca="1" si="208"/>
        <v>0</v>
      </c>
      <c r="W475" s="356">
        <f t="shared" si="209"/>
        <v>0</v>
      </c>
      <c r="X475" s="356">
        <f t="shared" si="210"/>
        <v>0</v>
      </c>
      <c r="Y475" s="72">
        <f>IF(AV475&gt;0,"NEEDED",IFERROR(IF('Project Summary'!$C$11="NH",(VLOOKUP(AH475,Lighting_All,6,0)+AO475),(VLOOKUP(AH475,Lighting_All,4,0)+AO475)),0)*H475)</f>
        <v>0</v>
      </c>
      <c r="Z475" s="261" t="str">
        <f t="shared" ca="1" si="211"/>
        <v/>
      </c>
      <c r="AA475" s="73">
        <f t="shared" ca="1" si="196"/>
        <v>0</v>
      </c>
      <c r="AC475" s="28" t="str">
        <f ca="1">IFERROR(OFFSET(INDEX(INDIRECT(VLOOKUP($C475,Lighting_Type_Exist_lu,2,0)),MATCH(Lighting!$D475,INDIRECT(VLOOKUP($C475,Lighting_Type_Exist_lu,2,0)),0),1),0,1),"")</f>
        <v/>
      </c>
      <c r="AD475" s="7" t="str">
        <f ca="1">IFERROR(OFFSET(INDEX(INDIRECT(VLOOKUP($C475,Lighting_Type_Exist_lu,2,0)),MATCH(Lighting!$D475,INDIRECT(VLOOKUP($C475,Lighting_Type_Exist_lu,2,0)),0),1),0,3),"")</f>
        <v/>
      </c>
      <c r="AE475" s="40" t="str">
        <f ca="1">IFERROR(OFFSET(INDEX(INDIRECT(VLOOKUP($C475,Lighting_Type_Exist_lu,2,0)),MATCH(Lighting!$D475,INDIRECT(VLOOKUP($C475,Lighting_Type_Exist_lu,2,0)),0),1),0,4),"")</f>
        <v/>
      </c>
      <c r="AF475" s="262">
        <f t="shared" ca="1" si="212"/>
        <v>0</v>
      </c>
      <c r="AH475" s="263" t="str">
        <f>IF(J475="","",VLOOKUP(J475,SKU!E:M,3,0))</f>
        <v/>
      </c>
      <c r="AI475" s="263">
        <f>_xlfn.IFNA(IF('Project Summary'!$C$11="NH",VLOOKUP(AH475,Lighting_All,5,0),VLOOKUP(AH475,Lighting_All,3,0)),"")</f>
        <v>0</v>
      </c>
      <c r="AJ475" s="264" t="str">
        <f t="shared" si="199"/>
        <v>NA</v>
      </c>
      <c r="AK475" s="265">
        <f>IFERROR(VLOOKUP(J475,SKU!E:L,7,),0)</f>
        <v>0</v>
      </c>
      <c r="AL475" s="92" t="str">
        <f>IFERROR(IF(J475="","",(VLOOKUP(AH475,Lookups!A:G,7,0)*H475)),"")</f>
        <v/>
      </c>
      <c r="AM475" s="92">
        <f t="shared" ca="1" si="213"/>
        <v>0</v>
      </c>
      <c r="AN475" s="92">
        <f t="shared" ca="1" si="214"/>
        <v>0</v>
      </c>
      <c r="AO475" s="92">
        <f>(1-EXACT(G475,M475))*IFERROR(IF('Project Summary'!$C$11="NH",VLOOKUP(M475,Lighting_All,6,0),VLOOKUP(M475,Lighting_All,4,0)),0)*(Q475&gt;0)*(1-EXACT(M475,Lookups!$A$62))*(1-EXACT(M475,Lookups!$A$63))</f>
        <v>0</v>
      </c>
      <c r="AP475" s="92">
        <f t="shared" si="200"/>
        <v>0</v>
      </c>
      <c r="AQ475" s="92" t="str">
        <f t="shared" ca="1" si="215"/>
        <v/>
      </c>
      <c r="AR475" s="92" t="str">
        <f ca="1">_xlfn.IFNA(VLOOKUP(AQ475,Recycling!$S$10:$T$35,2,0),"")</f>
        <v/>
      </c>
      <c r="AS475" s="266">
        <f t="shared" si="216"/>
        <v>0</v>
      </c>
      <c r="AT475" s="92">
        <f t="shared" si="217"/>
        <v>0</v>
      </c>
      <c r="AU475" s="92">
        <f>EXACT(G475,"None")*OR(EXACT(M475,Lookups!$A$62),EXACT(M475,Lookups!$A$63))</f>
        <v>0</v>
      </c>
      <c r="AV475" s="267">
        <f t="shared" si="218"/>
        <v>0</v>
      </c>
      <c r="AW475" s="267">
        <f>IFERROR(VLOOKUP(AH475,Lookups!A:B,2,0),0)</f>
        <v>0</v>
      </c>
      <c r="AX475" s="267">
        <f t="shared" si="219"/>
        <v>0</v>
      </c>
      <c r="AY475" s="92">
        <f t="shared" ca="1" si="220"/>
        <v>0</v>
      </c>
      <c r="AZ475" s="92">
        <f t="shared" si="201"/>
        <v>0</v>
      </c>
      <c r="BA475" s="92">
        <f t="shared" si="221"/>
        <v>0.504</v>
      </c>
      <c r="BB475" s="92">
        <f t="shared" si="222"/>
        <v>0.38900000000000001</v>
      </c>
      <c r="BC475" s="92">
        <v>0.13800000000000001</v>
      </c>
      <c r="BD475" s="92">
        <v>0.13400000000000001</v>
      </c>
      <c r="BE475" s="92">
        <f t="shared" si="202"/>
        <v>0</v>
      </c>
      <c r="BF475" s="92">
        <f t="shared" si="223"/>
        <v>0</v>
      </c>
    </row>
    <row r="476" spans="1:58" x14ac:dyDescent="0.35">
      <c r="A476" s="26"/>
      <c r="B476" s="76"/>
      <c r="C476" s="59"/>
      <c r="D476" s="475"/>
      <c r="E476" s="476"/>
      <c r="F476" s="237" t="str">
        <f ca="1">IFERROR(OFFSET(INDEX(INDIRECT(VLOOKUP($C476,Lighting_Type_Exist_lu,2,0)),MATCH(Lighting!$D476,INDIRECT(VLOOKUP($C476,Lighting_Type_Exist_lu,2,0)),0),1),0,2),"")</f>
        <v/>
      </c>
      <c r="G476" s="61" t="s">
        <v>84</v>
      </c>
      <c r="H476" s="74"/>
      <c r="I476" s="238" t="str">
        <f>IF(J476="","",VLOOKUP(J476,SKU!E:M,9,0))</f>
        <v/>
      </c>
      <c r="J476" s="64"/>
      <c r="K476" s="260" t="str">
        <f>IF(J476="","",VLOOKUP(J476,SKU!E:M,2,0))</f>
        <v/>
      </c>
      <c r="L476" s="239" t="str">
        <f>IF(J476="","",VLOOKUP(J476,SKU!E:M,6,0))</f>
        <v/>
      </c>
      <c r="M476" s="135" t="s">
        <v>84</v>
      </c>
      <c r="N476" s="28">
        <f t="shared" si="197"/>
        <v>0</v>
      </c>
      <c r="O476" s="20">
        <f t="shared" si="198"/>
        <v>0</v>
      </c>
      <c r="P476" s="71">
        <f t="shared" ca="1" si="203"/>
        <v>0</v>
      </c>
      <c r="Q476" s="71">
        <f>IFERROR((($H476*$L476*$N476)-($H476*$L476*$O476))/1000,0)*(1-EXACT(M476,Lookups!$A$62))*(1-EXACT(M476,Lookups!$A$63))</f>
        <v>0</v>
      </c>
      <c r="R476" s="71">
        <f t="shared" ca="1" si="204"/>
        <v>0</v>
      </c>
      <c r="S476" s="71">
        <f t="shared" ca="1" si="205"/>
        <v>0</v>
      </c>
      <c r="T476" s="71">
        <f t="shared" si="206"/>
        <v>0</v>
      </c>
      <c r="U476" s="356">
        <f t="shared" ca="1" si="207"/>
        <v>0</v>
      </c>
      <c r="V476" s="356">
        <f t="shared" ca="1" si="208"/>
        <v>0</v>
      </c>
      <c r="W476" s="356">
        <f t="shared" si="209"/>
        <v>0</v>
      </c>
      <c r="X476" s="356">
        <f t="shared" si="210"/>
        <v>0</v>
      </c>
      <c r="Y476" s="72">
        <f>IF(AV476&gt;0,"NEEDED",IFERROR(IF('Project Summary'!$C$11="NH",(VLOOKUP(AH476,Lighting_All,6,0)+AO476),(VLOOKUP(AH476,Lighting_All,4,0)+AO476)),0)*H476)</f>
        <v>0</v>
      </c>
      <c r="Z476" s="261" t="str">
        <f t="shared" ca="1" si="211"/>
        <v/>
      </c>
      <c r="AA476" s="73">
        <f t="shared" ca="1" si="196"/>
        <v>0</v>
      </c>
      <c r="AC476" s="28" t="str">
        <f ca="1">IFERROR(OFFSET(INDEX(INDIRECT(VLOOKUP($C476,Lighting_Type_Exist_lu,2,0)),MATCH(Lighting!$D476,INDIRECT(VLOOKUP($C476,Lighting_Type_Exist_lu,2,0)),0),1),0,1),"")</f>
        <v/>
      </c>
      <c r="AD476" s="7" t="str">
        <f ca="1">IFERROR(OFFSET(INDEX(INDIRECT(VLOOKUP($C476,Lighting_Type_Exist_lu,2,0)),MATCH(Lighting!$D476,INDIRECT(VLOOKUP($C476,Lighting_Type_Exist_lu,2,0)),0),1),0,3),"")</f>
        <v/>
      </c>
      <c r="AE476" s="40" t="str">
        <f ca="1">IFERROR(OFFSET(INDEX(INDIRECT(VLOOKUP($C476,Lighting_Type_Exist_lu,2,0)),MATCH(Lighting!$D476,INDIRECT(VLOOKUP($C476,Lighting_Type_Exist_lu,2,0)),0),1),0,4),"")</f>
        <v/>
      </c>
      <c r="AF476" s="262">
        <f t="shared" ca="1" si="212"/>
        <v>0</v>
      </c>
      <c r="AH476" s="263" t="str">
        <f>IF(J476="","",VLOOKUP(J476,SKU!E:M,3,0))</f>
        <v/>
      </c>
      <c r="AI476" s="263">
        <f>_xlfn.IFNA(IF('Project Summary'!$C$11="NH",VLOOKUP(AH476,Lighting_All,5,0),VLOOKUP(AH476,Lighting_All,3,0)),"")</f>
        <v>0</v>
      </c>
      <c r="AJ476" s="264" t="str">
        <f t="shared" si="199"/>
        <v>NA</v>
      </c>
      <c r="AK476" s="265">
        <f>IFERROR(VLOOKUP(J476,SKU!E:L,7,),0)</f>
        <v>0</v>
      </c>
      <c r="AL476" s="92" t="str">
        <f>IFERROR(IF(J476="","",(VLOOKUP(AH476,Lookups!A:G,7,0)*H476)),"")</f>
        <v/>
      </c>
      <c r="AM476" s="92">
        <f t="shared" ca="1" si="213"/>
        <v>0</v>
      </c>
      <c r="AN476" s="92">
        <f t="shared" ca="1" si="214"/>
        <v>0</v>
      </c>
      <c r="AO476" s="92">
        <f>(1-EXACT(G476,M476))*IFERROR(IF('Project Summary'!$C$11="NH",VLOOKUP(M476,Lighting_All,6,0),VLOOKUP(M476,Lighting_All,4,0)),0)*(Q476&gt;0)*(1-EXACT(M476,Lookups!$A$62))*(1-EXACT(M476,Lookups!$A$63))</f>
        <v>0</v>
      </c>
      <c r="AP476" s="92">
        <f t="shared" si="200"/>
        <v>0</v>
      </c>
      <c r="AQ476" s="92" t="str">
        <f t="shared" ca="1" si="215"/>
        <v/>
      </c>
      <c r="AR476" s="92" t="str">
        <f ca="1">_xlfn.IFNA(VLOOKUP(AQ476,Recycling!$S$10:$T$35,2,0),"")</f>
        <v/>
      </c>
      <c r="AS476" s="266">
        <f t="shared" si="216"/>
        <v>0</v>
      </c>
      <c r="AT476" s="92">
        <f t="shared" si="217"/>
        <v>0</v>
      </c>
      <c r="AU476" s="92">
        <f>EXACT(G476,"None")*OR(EXACT(M476,Lookups!$A$62),EXACT(M476,Lookups!$A$63))</f>
        <v>0</v>
      </c>
      <c r="AV476" s="267">
        <f t="shared" si="218"/>
        <v>0</v>
      </c>
      <c r="AW476" s="267">
        <f>IFERROR(VLOOKUP(AH476,Lookups!A:B,2,0),0)</f>
        <v>0</v>
      </c>
      <c r="AX476" s="267">
        <f t="shared" si="219"/>
        <v>0</v>
      </c>
      <c r="AY476" s="92">
        <f t="shared" ca="1" si="220"/>
        <v>0</v>
      </c>
      <c r="AZ476" s="92">
        <f t="shared" si="201"/>
        <v>0</v>
      </c>
      <c r="BA476" s="92">
        <f t="shared" si="221"/>
        <v>0.504</v>
      </c>
      <c r="BB476" s="92">
        <f t="shared" si="222"/>
        <v>0.38900000000000001</v>
      </c>
      <c r="BC476" s="92">
        <v>0.13800000000000001</v>
      </c>
      <c r="BD476" s="92">
        <v>0.13400000000000001</v>
      </c>
      <c r="BE476" s="92">
        <f t="shared" si="202"/>
        <v>0</v>
      </c>
      <c r="BF476" s="92">
        <f t="shared" si="223"/>
        <v>0</v>
      </c>
    </row>
    <row r="477" spans="1:58" x14ac:dyDescent="0.35">
      <c r="A477" s="26"/>
      <c r="B477" s="76"/>
      <c r="C477" s="59"/>
      <c r="D477" s="475"/>
      <c r="E477" s="476"/>
      <c r="F477" s="237" t="str">
        <f ca="1">IFERROR(OFFSET(INDEX(INDIRECT(VLOOKUP($C477,Lighting_Type_Exist_lu,2,0)),MATCH(Lighting!$D477,INDIRECT(VLOOKUP($C477,Lighting_Type_Exist_lu,2,0)),0),1),0,2),"")</f>
        <v/>
      </c>
      <c r="G477" s="61" t="s">
        <v>84</v>
      </c>
      <c r="H477" s="74"/>
      <c r="I477" s="238" t="str">
        <f>IF(J477="","",VLOOKUP(J477,SKU!E:M,9,0))</f>
        <v/>
      </c>
      <c r="J477" s="64"/>
      <c r="K477" s="260" t="str">
        <f>IF(J477="","",VLOOKUP(J477,SKU!E:M,2,0))</f>
        <v/>
      </c>
      <c r="L477" s="239" t="str">
        <f>IF(J477="","",VLOOKUP(J477,SKU!E:M,6,0))</f>
        <v/>
      </c>
      <c r="M477" s="135" t="s">
        <v>84</v>
      </c>
      <c r="N477" s="28">
        <f t="shared" si="197"/>
        <v>0</v>
      </c>
      <c r="O477" s="20">
        <f t="shared" si="198"/>
        <v>0</v>
      </c>
      <c r="P477" s="71">
        <f t="shared" ca="1" si="203"/>
        <v>0</v>
      </c>
      <c r="Q477" s="71">
        <f>IFERROR((($H477*$L477*$N477)-($H477*$L477*$O477))/1000,0)*(1-EXACT(M477,Lookups!$A$62))*(1-EXACT(M477,Lookups!$A$63))</f>
        <v>0</v>
      </c>
      <c r="R477" s="71">
        <f t="shared" ca="1" si="204"/>
        <v>0</v>
      </c>
      <c r="S477" s="71">
        <f t="shared" ca="1" si="205"/>
        <v>0</v>
      </c>
      <c r="T477" s="71">
        <f t="shared" si="206"/>
        <v>0</v>
      </c>
      <c r="U477" s="356">
        <f t="shared" ca="1" si="207"/>
        <v>0</v>
      </c>
      <c r="V477" s="356">
        <f t="shared" ca="1" si="208"/>
        <v>0</v>
      </c>
      <c r="W477" s="356">
        <f t="shared" si="209"/>
        <v>0</v>
      </c>
      <c r="X477" s="356">
        <f t="shared" si="210"/>
        <v>0</v>
      </c>
      <c r="Y477" s="72">
        <f>IF(AV477&gt;0,"NEEDED",IFERROR(IF('Project Summary'!$C$11="NH",(VLOOKUP(AH477,Lighting_All,6,0)+AO477),(VLOOKUP(AH477,Lighting_All,4,0)+AO477)),0)*H477)</f>
        <v>0</v>
      </c>
      <c r="Z477" s="261" t="str">
        <f t="shared" ca="1" si="211"/>
        <v/>
      </c>
      <c r="AA477" s="73">
        <f t="shared" ca="1" si="196"/>
        <v>0</v>
      </c>
      <c r="AC477" s="28" t="str">
        <f ca="1">IFERROR(OFFSET(INDEX(INDIRECT(VLOOKUP($C477,Lighting_Type_Exist_lu,2,0)),MATCH(Lighting!$D477,INDIRECT(VLOOKUP($C477,Lighting_Type_Exist_lu,2,0)),0),1),0,1),"")</f>
        <v/>
      </c>
      <c r="AD477" s="7" t="str">
        <f ca="1">IFERROR(OFFSET(INDEX(INDIRECT(VLOOKUP($C477,Lighting_Type_Exist_lu,2,0)),MATCH(Lighting!$D477,INDIRECT(VLOOKUP($C477,Lighting_Type_Exist_lu,2,0)),0),1),0,3),"")</f>
        <v/>
      </c>
      <c r="AE477" s="40" t="str">
        <f ca="1">IFERROR(OFFSET(INDEX(INDIRECT(VLOOKUP($C477,Lighting_Type_Exist_lu,2,0)),MATCH(Lighting!$D477,INDIRECT(VLOOKUP($C477,Lighting_Type_Exist_lu,2,0)),0),1),0,4),"")</f>
        <v/>
      </c>
      <c r="AF477" s="262">
        <f t="shared" ca="1" si="212"/>
        <v>0</v>
      </c>
      <c r="AH477" s="263" t="str">
        <f>IF(J477="","",VLOOKUP(J477,SKU!E:M,3,0))</f>
        <v/>
      </c>
      <c r="AI477" s="263">
        <f>_xlfn.IFNA(IF('Project Summary'!$C$11="NH",VLOOKUP(AH477,Lighting_All,5,0),VLOOKUP(AH477,Lighting_All,3,0)),"")</f>
        <v>0</v>
      </c>
      <c r="AJ477" s="264" t="str">
        <f t="shared" si="199"/>
        <v>NA</v>
      </c>
      <c r="AK477" s="265">
        <f>IFERROR(VLOOKUP(J477,SKU!E:L,7,),0)</f>
        <v>0</v>
      </c>
      <c r="AL477" s="92" t="str">
        <f>IFERROR(IF(J477="","",(VLOOKUP(AH477,Lookups!A:G,7,0)*H477)),"")</f>
        <v/>
      </c>
      <c r="AM477" s="92">
        <f t="shared" ca="1" si="213"/>
        <v>0</v>
      </c>
      <c r="AN477" s="92">
        <f t="shared" ca="1" si="214"/>
        <v>0</v>
      </c>
      <c r="AO477" s="92">
        <f>(1-EXACT(G477,M477))*IFERROR(IF('Project Summary'!$C$11="NH",VLOOKUP(M477,Lighting_All,6,0),VLOOKUP(M477,Lighting_All,4,0)),0)*(Q477&gt;0)*(1-EXACT(M477,Lookups!$A$62))*(1-EXACT(M477,Lookups!$A$63))</f>
        <v>0</v>
      </c>
      <c r="AP477" s="92">
        <f t="shared" si="200"/>
        <v>0</v>
      </c>
      <c r="AQ477" s="92" t="str">
        <f t="shared" ca="1" si="215"/>
        <v/>
      </c>
      <c r="AR477" s="92" t="str">
        <f ca="1">_xlfn.IFNA(VLOOKUP(AQ477,Recycling!$S$10:$T$35,2,0),"")</f>
        <v/>
      </c>
      <c r="AS477" s="266">
        <f t="shared" si="216"/>
        <v>0</v>
      </c>
      <c r="AT477" s="92">
        <f t="shared" si="217"/>
        <v>0</v>
      </c>
      <c r="AU477" s="92">
        <f>EXACT(G477,"None")*OR(EXACT(M477,Lookups!$A$62),EXACT(M477,Lookups!$A$63))</f>
        <v>0</v>
      </c>
      <c r="AV477" s="267">
        <f t="shared" si="218"/>
        <v>0</v>
      </c>
      <c r="AW477" s="267">
        <f>IFERROR(VLOOKUP(AH477,Lookups!A:B,2,0),0)</f>
        <v>0</v>
      </c>
      <c r="AX477" s="267">
        <f t="shared" si="219"/>
        <v>0</v>
      </c>
      <c r="AY477" s="92">
        <f t="shared" ca="1" si="220"/>
        <v>0</v>
      </c>
      <c r="AZ477" s="92">
        <f t="shared" si="201"/>
        <v>0</v>
      </c>
      <c r="BA477" s="92">
        <f t="shared" si="221"/>
        <v>0.504</v>
      </c>
      <c r="BB477" s="92">
        <f t="shared" si="222"/>
        <v>0.38900000000000001</v>
      </c>
      <c r="BC477" s="92">
        <v>0.13800000000000001</v>
      </c>
      <c r="BD477" s="92">
        <v>0.13400000000000001</v>
      </c>
      <c r="BE477" s="92">
        <f t="shared" si="202"/>
        <v>0</v>
      </c>
      <c r="BF477" s="92">
        <f t="shared" si="223"/>
        <v>0</v>
      </c>
    </row>
    <row r="478" spans="1:58" x14ac:dyDescent="0.35">
      <c r="A478" s="26"/>
      <c r="B478" s="76"/>
      <c r="C478" s="59"/>
      <c r="D478" s="475"/>
      <c r="E478" s="476"/>
      <c r="F478" s="237" t="str">
        <f ca="1">IFERROR(OFFSET(INDEX(INDIRECT(VLOOKUP($C478,Lighting_Type_Exist_lu,2,0)),MATCH(Lighting!$D478,INDIRECT(VLOOKUP($C478,Lighting_Type_Exist_lu,2,0)),0),1),0,2),"")</f>
        <v/>
      </c>
      <c r="G478" s="61" t="s">
        <v>84</v>
      </c>
      <c r="H478" s="74"/>
      <c r="I478" s="238" t="str">
        <f>IF(J478="","",VLOOKUP(J478,SKU!E:M,9,0))</f>
        <v/>
      </c>
      <c r="J478" s="64"/>
      <c r="K478" s="260" t="str">
        <f>IF(J478="","",VLOOKUP(J478,SKU!E:M,2,0))</f>
        <v/>
      </c>
      <c r="L478" s="239" t="str">
        <f>IF(J478="","",VLOOKUP(J478,SKU!E:M,6,0))</f>
        <v/>
      </c>
      <c r="M478" s="135" t="s">
        <v>84</v>
      </c>
      <c r="N478" s="28">
        <f t="shared" si="197"/>
        <v>0</v>
      </c>
      <c r="O478" s="20">
        <f t="shared" si="198"/>
        <v>0</v>
      </c>
      <c r="P478" s="71">
        <f t="shared" ca="1" si="203"/>
        <v>0</v>
      </c>
      <c r="Q478" s="71">
        <f>IFERROR((($H478*$L478*$N478)-($H478*$L478*$O478))/1000,0)*(1-EXACT(M478,Lookups!$A$62))*(1-EXACT(M478,Lookups!$A$63))</f>
        <v>0</v>
      </c>
      <c r="R478" s="71">
        <f t="shared" ca="1" si="204"/>
        <v>0</v>
      </c>
      <c r="S478" s="71">
        <f t="shared" ca="1" si="205"/>
        <v>0</v>
      </c>
      <c r="T478" s="71">
        <f t="shared" si="206"/>
        <v>0</v>
      </c>
      <c r="U478" s="356">
        <f t="shared" ca="1" si="207"/>
        <v>0</v>
      </c>
      <c r="V478" s="356">
        <f t="shared" ca="1" si="208"/>
        <v>0</v>
      </c>
      <c r="W478" s="356">
        <f t="shared" si="209"/>
        <v>0</v>
      </c>
      <c r="X478" s="356">
        <f t="shared" si="210"/>
        <v>0</v>
      </c>
      <c r="Y478" s="72">
        <f>IF(AV478&gt;0,"NEEDED",IFERROR(IF('Project Summary'!$C$11="NH",(VLOOKUP(AH478,Lighting_All,6,0)+AO478),(VLOOKUP(AH478,Lighting_All,4,0)+AO478)),0)*H478)</f>
        <v>0</v>
      </c>
      <c r="Z478" s="261" t="str">
        <f t="shared" ca="1" si="211"/>
        <v/>
      </c>
      <c r="AA478" s="73">
        <f t="shared" ca="1" si="196"/>
        <v>0</v>
      </c>
      <c r="AC478" s="28" t="str">
        <f ca="1">IFERROR(OFFSET(INDEX(INDIRECT(VLOOKUP($C478,Lighting_Type_Exist_lu,2,0)),MATCH(Lighting!$D478,INDIRECT(VLOOKUP($C478,Lighting_Type_Exist_lu,2,0)),0),1),0,1),"")</f>
        <v/>
      </c>
      <c r="AD478" s="7" t="str">
        <f ca="1">IFERROR(OFFSET(INDEX(INDIRECT(VLOOKUP($C478,Lighting_Type_Exist_lu,2,0)),MATCH(Lighting!$D478,INDIRECT(VLOOKUP($C478,Lighting_Type_Exist_lu,2,0)),0),1),0,3),"")</f>
        <v/>
      </c>
      <c r="AE478" s="40" t="str">
        <f ca="1">IFERROR(OFFSET(INDEX(INDIRECT(VLOOKUP($C478,Lighting_Type_Exist_lu,2,0)),MATCH(Lighting!$D478,INDIRECT(VLOOKUP($C478,Lighting_Type_Exist_lu,2,0)),0),1),0,4),"")</f>
        <v/>
      </c>
      <c r="AF478" s="262">
        <f t="shared" ca="1" si="212"/>
        <v>0</v>
      </c>
      <c r="AH478" s="263" t="str">
        <f>IF(J478="","",VLOOKUP(J478,SKU!E:M,3,0))</f>
        <v/>
      </c>
      <c r="AI478" s="263">
        <f>_xlfn.IFNA(IF('Project Summary'!$C$11="NH",VLOOKUP(AH478,Lighting_All,5,0),VLOOKUP(AH478,Lighting_All,3,0)),"")</f>
        <v>0</v>
      </c>
      <c r="AJ478" s="264" t="str">
        <f t="shared" si="199"/>
        <v>NA</v>
      </c>
      <c r="AK478" s="265">
        <f>IFERROR(VLOOKUP(J478,SKU!E:L,7,),0)</f>
        <v>0</v>
      </c>
      <c r="AL478" s="92" t="str">
        <f>IFERROR(IF(J478="","",(VLOOKUP(AH478,Lookups!A:G,7,0)*H478)),"")</f>
        <v/>
      </c>
      <c r="AM478" s="92">
        <f t="shared" ca="1" si="213"/>
        <v>0</v>
      </c>
      <c r="AN478" s="92">
        <f t="shared" ca="1" si="214"/>
        <v>0</v>
      </c>
      <c r="AO478" s="92">
        <f>(1-EXACT(G478,M478))*IFERROR(IF('Project Summary'!$C$11="NH",VLOOKUP(M478,Lighting_All,6,0),VLOOKUP(M478,Lighting_All,4,0)),0)*(Q478&gt;0)*(1-EXACT(M478,Lookups!$A$62))*(1-EXACT(M478,Lookups!$A$63))</f>
        <v>0</v>
      </c>
      <c r="AP478" s="92">
        <f t="shared" si="200"/>
        <v>0</v>
      </c>
      <c r="AQ478" s="92" t="str">
        <f t="shared" ca="1" si="215"/>
        <v/>
      </c>
      <c r="AR478" s="92" t="str">
        <f ca="1">_xlfn.IFNA(VLOOKUP(AQ478,Recycling!$S$10:$T$35,2,0),"")</f>
        <v/>
      </c>
      <c r="AS478" s="266">
        <f t="shared" si="216"/>
        <v>0</v>
      </c>
      <c r="AT478" s="92">
        <f t="shared" si="217"/>
        <v>0</v>
      </c>
      <c r="AU478" s="92">
        <f>EXACT(G478,"None")*OR(EXACT(M478,Lookups!$A$62),EXACT(M478,Lookups!$A$63))</f>
        <v>0</v>
      </c>
      <c r="AV478" s="267">
        <f t="shared" si="218"/>
        <v>0</v>
      </c>
      <c r="AW478" s="267">
        <f>IFERROR(VLOOKUP(AH478,Lookups!A:B,2,0),0)</f>
        <v>0</v>
      </c>
      <c r="AX478" s="267">
        <f t="shared" si="219"/>
        <v>0</v>
      </c>
      <c r="AY478" s="92">
        <f t="shared" ca="1" si="220"/>
        <v>0</v>
      </c>
      <c r="AZ478" s="92">
        <f t="shared" si="201"/>
        <v>0</v>
      </c>
      <c r="BA478" s="92">
        <f t="shared" si="221"/>
        <v>0.504</v>
      </c>
      <c r="BB478" s="92">
        <f t="shared" si="222"/>
        <v>0.38900000000000001</v>
      </c>
      <c r="BC478" s="92">
        <v>0.13800000000000001</v>
      </c>
      <c r="BD478" s="92">
        <v>0.13400000000000001</v>
      </c>
      <c r="BE478" s="92">
        <f t="shared" si="202"/>
        <v>0</v>
      </c>
      <c r="BF478" s="92">
        <f t="shared" si="223"/>
        <v>0</v>
      </c>
    </row>
    <row r="479" spans="1:58" x14ac:dyDescent="0.35">
      <c r="A479" s="26"/>
      <c r="B479" s="76"/>
      <c r="C479" s="59"/>
      <c r="D479" s="475"/>
      <c r="E479" s="476"/>
      <c r="F479" s="237" t="str">
        <f ca="1">IFERROR(OFFSET(INDEX(INDIRECT(VLOOKUP($C479,Lighting_Type_Exist_lu,2,0)),MATCH(Lighting!$D479,INDIRECT(VLOOKUP($C479,Lighting_Type_Exist_lu,2,0)),0),1),0,2),"")</f>
        <v/>
      </c>
      <c r="G479" s="61" t="s">
        <v>84</v>
      </c>
      <c r="H479" s="74"/>
      <c r="I479" s="238" t="str">
        <f>IF(J479="","",VLOOKUP(J479,SKU!E:M,9,0))</f>
        <v/>
      </c>
      <c r="J479" s="64"/>
      <c r="K479" s="260" t="str">
        <f>IF(J479="","",VLOOKUP(J479,SKU!E:M,2,0))</f>
        <v/>
      </c>
      <c r="L479" s="239" t="str">
        <f>IF(J479="","",VLOOKUP(J479,SKU!E:M,6,0))</f>
        <v/>
      </c>
      <c r="M479" s="135" t="s">
        <v>84</v>
      </c>
      <c r="N479" s="28">
        <f t="shared" si="197"/>
        <v>0</v>
      </c>
      <c r="O479" s="20">
        <f t="shared" si="198"/>
        <v>0</v>
      </c>
      <c r="P479" s="71">
        <f t="shared" ca="1" si="203"/>
        <v>0</v>
      </c>
      <c r="Q479" s="71">
        <f>IFERROR((($H479*$L479*$N479)-($H479*$L479*$O479))/1000,0)*(1-EXACT(M479,Lookups!$A$62))*(1-EXACT(M479,Lookups!$A$63))</f>
        <v>0</v>
      </c>
      <c r="R479" s="71">
        <f t="shared" ca="1" si="204"/>
        <v>0</v>
      </c>
      <c r="S479" s="71">
        <f t="shared" ca="1" si="205"/>
        <v>0</v>
      </c>
      <c r="T479" s="71">
        <f t="shared" si="206"/>
        <v>0</v>
      </c>
      <c r="U479" s="356">
        <f t="shared" ca="1" si="207"/>
        <v>0</v>
      </c>
      <c r="V479" s="356">
        <f t="shared" ca="1" si="208"/>
        <v>0</v>
      </c>
      <c r="W479" s="356">
        <f t="shared" si="209"/>
        <v>0</v>
      </c>
      <c r="X479" s="356">
        <f t="shared" si="210"/>
        <v>0</v>
      </c>
      <c r="Y479" s="72">
        <f>IF(AV479&gt;0,"NEEDED",IFERROR(IF('Project Summary'!$C$11="NH",(VLOOKUP(AH479,Lighting_All,6,0)+AO479),(VLOOKUP(AH479,Lighting_All,4,0)+AO479)),0)*H479)</f>
        <v>0</v>
      </c>
      <c r="Z479" s="261" t="str">
        <f t="shared" ca="1" si="211"/>
        <v/>
      </c>
      <c r="AA479" s="73">
        <f t="shared" ca="1" si="196"/>
        <v>0</v>
      </c>
      <c r="AC479" s="28" t="str">
        <f ca="1">IFERROR(OFFSET(INDEX(INDIRECT(VLOOKUP($C479,Lighting_Type_Exist_lu,2,0)),MATCH(Lighting!$D479,INDIRECT(VLOOKUP($C479,Lighting_Type_Exist_lu,2,0)),0),1),0,1),"")</f>
        <v/>
      </c>
      <c r="AD479" s="7" t="str">
        <f ca="1">IFERROR(OFFSET(INDEX(INDIRECT(VLOOKUP($C479,Lighting_Type_Exist_lu,2,0)),MATCH(Lighting!$D479,INDIRECT(VLOOKUP($C479,Lighting_Type_Exist_lu,2,0)),0),1),0,3),"")</f>
        <v/>
      </c>
      <c r="AE479" s="40" t="str">
        <f ca="1">IFERROR(OFFSET(INDEX(INDIRECT(VLOOKUP($C479,Lighting_Type_Exist_lu,2,0)),MATCH(Lighting!$D479,INDIRECT(VLOOKUP($C479,Lighting_Type_Exist_lu,2,0)),0),1),0,4),"")</f>
        <v/>
      </c>
      <c r="AF479" s="262">
        <f t="shared" ca="1" si="212"/>
        <v>0</v>
      </c>
      <c r="AH479" s="263" t="str">
        <f>IF(J479="","",VLOOKUP(J479,SKU!E:M,3,0))</f>
        <v/>
      </c>
      <c r="AI479" s="263">
        <f>_xlfn.IFNA(IF('Project Summary'!$C$11="NH",VLOOKUP(AH479,Lighting_All,5,0),VLOOKUP(AH479,Lighting_All,3,0)),"")</f>
        <v>0</v>
      </c>
      <c r="AJ479" s="264" t="str">
        <f t="shared" si="199"/>
        <v>NA</v>
      </c>
      <c r="AK479" s="265">
        <f>IFERROR(VLOOKUP(J479,SKU!E:L,7,),0)</f>
        <v>0</v>
      </c>
      <c r="AL479" s="92" t="str">
        <f>IFERROR(IF(J479="","",(VLOOKUP(AH479,Lookups!A:G,7,0)*H479)),"")</f>
        <v/>
      </c>
      <c r="AM479" s="92">
        <f t="shared" ca="1" si="213"/>
        <v>0</v>
      </c>
      <c r="AN479" s="92">
        <f t="shared" ca="1" si="214"/>
        <v>0</v>
      </c>
      <c r="AO479" s="92">
        <f>(1-EXACT(G479,M479))*IFERROR(IF('Project Summary'!$C$11="NH",VLOOKUP(M479,Lighting_All,6,0),VLOOKUP(M479,Lighting_All,4,0)),0)*(Q479&gt;0)*(1-EXACT(M479,Lookups!$A$62))*(1-EXACT(M479,Lookups!$A$63))</f>
        <v>0</v>
      </c>
      <c r="AP479" s="92">
        <f t="shared" si="200"/>
        <v>0</v>
      </c>
      <c r="AQ479" s="92" t="str">
        <f t="shared" ca="1" si="215"/>
        <v/>
      </c>
      <c r="AR479" s="92" t="str">
        <f ca="1">_xlfn.IFNA(VLOOKUP(AQ479,Recycling!$S$10:$T$35,2,0),"")</f>
        <v/>
      </c>
      <c r="AS479" s="266">
        <f t="shared" si="216"/>
        <v>0</v>
      </c>
      <c r="AT479" s="92">
        <f t="shared" si="217"/>
        <v>0</v>
      </c>
      <c r="AU479" s="92">
        <f>EXACT(G479,"None")*OR(EXACT(M479,Lookups!$A$62),EXACT(M479,Lookups!$A$63))</f>
        <v>0</v>
      </c>
      <c r="AV479" s="267">
        <f t="shared" si="218"/>
        <v>0</v>
      </c>
      <c r="AW479" s="267">
        <f>IFERROR(VLOOKUP(AH479,Lookups!A:B,2,0),0)</f>
        <v>0</v>
      </c>
      <c r="AX479" s="267">
        <f t="shared" si="219"/>
        <v>0</v>
      </c>
      <c r="AY479" s="92">
        <f t="shared" ca="1" si="220"/>
        <v>0</v>
      </c>
      <c r="AZ479" s="92">
        <f t="shared" si="201"/>
        <v>0</v>
      </c>
      <c r="BA479" s="92">
        <f t="shared" si="221"/>
        <v>0.504</v>
      </c>
      <c r="BB479" s="92">
        <f t="shared" si="222"/>
        <v>0.38900000000000001</v>
      </c>
      <c r="BC479" s="92">
        <v>0.13800000000000001</v>
      </c>
      <c r="BD479" s="92">
        <v>0.13400000000000001</v>
      </c>
      <c r="BE479" s="92">
        <f t="shared" si="202"/>
        <v>0</v>
      </c>
      <c r="BF479" s="92">
        <f t="shared" si="223"/>
        <v>0</v>
      </c>
    </row>
    <row r="480" spans="1:58" x14ac:dyDescent="0.35">
      <c r="A480" s="26"/>
      <c r="B480" s="76"/>
      <c r="C480" s="59"/>
      <c r="D480" s="475"/>
      <c r="E480" s="476"/>
      <c r="F480" s="237" t="str">
        <f ca="1">IFERROR(OFFSET(INDEX(INDIRECT(VLOOKUP($C480,Lighting_Type_Exist_lu,2,0)),MATCH(Lighting!$D480,INDIRECT(VLOOKUP($C480,Lighting_Type_Exist_lu,2,0)),0),1),0,2),"")</f>
        <v/>
      </c>
      <c r="G480" s="61" t="s">
        <v>84</v>
      </c>
      <c r="H480" s="74"/>
      <c r="I480" s="238" t="str">
        <f>IF(J480="","",VLOOKUP(J480,SKU!E:M,9,0))</f>
        <v/>
      </c>
      <c r="J480" s="64"/>
      <c r="K480" s="260" t="str">
        <f>IF(J480="","",VLOOKUP(J480,SKU!E:M,2,0))</f>
        <v/>
      </c>
      <c r="L480" s="239" t="str">
        <f>IF(J480="","",VLOOKUP(J480,SKU!E:M,6,0))</f>
        <v/>
      </c>
      <c r="M480" s="135" t="s">
        <v>84</v>
      </c>
      <c r="N480" s="28">
        <f t="shared" si="197"/>
        <v>0</v>
      </c>
      <c r="O480" s="20">
        <f t="shared" si="198"/>
        <v>0</v>
      </c>
      <c r="P480" s="71">
        <f t="shared" ca="1" si="203"/>
        <v>0</v>
      </c>
      <c r="Q480" s="71">
        <f>IFERROR((($H480*$L480*$N480)-($H480*$L480*$O480))/1000,0)*(1-EXACT(M480,Lookups!$A$62))*(1-EXACT(M480,Lookups!$A$63))</f>
        <v>0</v>
      </c>
      <c r="R480" s="71">
        <f t="shared" ca="1" si="204"/>
        <v>0</v>
      </c>
      <c r="S480" s="71">
        <f t="shared" ca="1" si="205"/>
        <v>0</v>
      </c>
      <c r="T480" s="71">
        <f t="shared" si="206"/>
        <v>0</v>
      </c>
      <c r="U480" s="356">
        <f t="shared" ca="1" si="207"/>
        <v>0</v>
      </c>
      <c r="V480" s="356">
        <f t="shared" ca="1" si="208"/>
        <v>0</v>
      </c>
      <c r="W480" s="356">
        <f t="shared" si="209"/>
        <v>0</v>
      </c>
      <c r="X480" s="356">
        <f t="shared" si="210"/>
        <v>0</v>
      </c>
      <c r="Y480" s="72">
        <f>IF(AV480&gt;0,"NEEDED",IFERROR(IF('Project Summary'!$C$11="NH",(VLOOKUP(AH480,Lighting_All,6,0)+AO480),(VLOOKUP(AH480,Lighting_All,4,0)+AO480)),0)*H480)</f>
        <v>0</v>
      </c>
      <c r="Z480" s="261" t="str">
        <f t="shared" ca="1" si="211"/>
        <v/>
      </c>
      <c r="AA480" s="73">
        <f t="shared" ca="1" si="196"/>
        <v>0</v>
      </c>
      <c r="AC480" s="28" t="str">
        <f ca="1">IFERROR(OFFSET(INDEX(INDIRECT(VLOOKUP($C480,Lighting_Type_Exist_lu,2,0)),MATCH(Lighting!$D480,INDIRECT(VLOOKUP($C480,Lighting_Type_Exist_lu,2,0)),0),1),0,1),"")</f>
        <v/>
      </c>
      <c r="AD480" s="7" t="str">
        <f ca="1">IFERROR(OFFSET(INDEX(INDIRECT(VLOOKUP($C480,Lighting_Type_Exist_lu,2,0)),MATCH(Lighting!$D480,INDIRECT(VLOOKUP($C480,Lighting_Type_Exist_lu,2,0)),0),1),0,3),"")</f>
        <v/>
      </c>
      <c r="AE480" s="40" t="str">
        <f ca="1">IFERROR(OFFSET(INDEX(INDIRECT(VLOOKUP($C480,Lighting_Type_Exist_lu,2,0)),MATCH(Lighting!$D480,INDIRECT(VLOOKUP($C480,Lighting_Type_Exist_lu,2,0)),0),1),0,4),"")</f>
        <v/>
      </c>
      <c r="AF480" s="262">
        <f t="shared" ca="1" si="212"/>
        <v>0</v>
      </c>
      <c r="AH480" s="263" t="str">
        <f>IF(J480="","",VLOOKUP(J480,SKU!E:M,3,0))</f>
        <v/>
      </c>
      <c r="AI480" s="263">
        <f>_xlfn.IFNA(IF('Project Summary'!$C$11="NH",VLOOKUP(AH480,Lighting_All,5,0),VLOOKUP(AH480,Lighting_All,3,0)),"")</f>
        <v>0</v>
      </c>
      <c r="AJ480" s="264" t="str">
        <f t="shared" si="199"/>
        <v>NA</v>
      </c>
      <c r="AK480" s="265">
        <f>IFERROR(VLOOKUP(J480,SKU!E:L,7,),0)</f>
        <v>0</v>
      </c>
      <c r="AL480" s="92" t="str">
        <f>IFERROR(IF(J480="","",(VLOOKUP(AH480,Lookups!A:G,7,0)*H480)),"")</f>
        <v/>
      </c>
      <c r="AM480" s="92">
        <f t="shared" ca="1" si="213"/>
        <v>0</v>
      </c>
      <c r="AN480" s="92">
        <f t="shared" ca="1" si="214"/>
        <v>0</v>
      </c>
      <c r="AO480" s="92">
        <f>(1-EXACT(G480,M480))*IFERROR(IF('Project Summary'!$C$11="NH",VLOOKUP(M480,Lighting_All,6,0),VLOOKUP(M480,Lighting_All,4,0)),0)*(Q480&gt;0)*(1-EXACT(M480,Lookups!$A$62))*(1-EXACT(M480,Lookups!$A$63))</f>
        <v>0</v>
      </c>
      <c r="AP480" s="92">
        <f t="shared" si="200"/>
        <v>0</v>
      </c>
      <c r="AQ480" s="92" t="str">
        <f t="shared" ca="1" si="215"/>
        <v/>
      </c>
      <c r="AR480" s="92" t="str">
        <f ca="1">_xlfn.IFNA(VLOOKUP(AQ480,Recycling!$S$10:$T$35,2,0),"")</f>
        <v/>
      </c>
      <c r="AS480" s="266">
        <f t="shared" si="216"/>
        <v>0</v>
      </c>
      <c r="AT480" s="92">
        <f t="shared" si="217"/>
        <v>0</v>
      </c>
      <c r="AU480" s="92">
        <f>EXACT(G480,"None")*OR(EXACT(M480,Lookups!$A$62),EXACT(M480,Lookups!$A$63))</f>
        <v>0</v>
      </c>
      <c r="AV480" s="267">
        <f t="shared" si="218"/>
        <v>0</v>
      </c>
      <c r="AW480" s="267">
        <f>IFERROR(VLOOKUP(AH480,Lookups!A:B,2,0),0)</f>
        <v>0</v>
      </c>
      <c r="AX480" s="267">
        <f t="shared" si="219"/>
        <v>0</v>
      </c>
      <c r="AY480" s="92">
        <f t="shared" ca="1" si="220"/>
        <v>0</v>
      </c>
      <c r="AZ480" s="92">
        <f t="shared" si="201"/>
        <v>0</v>
      </c>
      <c r="BA480" s="92">
        <f t="shared" si="221"/>
        <v>0.504</v>
      </c>
      <c r="BB480" s="92">
        <f t="shared" si="222"/>
        <v>0.38900000000000001</v>
      </c>
      <c r="BC480" s="92">
        <v>0.13800000000000001</v>
      </c>
      <c r="BD480" s="92">
        <v>0.13400000000000001</v>
      </c>
      <c r="BE480" s="92">
        <f t="shared" si="202"/>
        <v>0</v>
      </c>
      <c r="BF480" s="92">
        <f t="shared" si="223"/>
        <v>0</v>
      </c>
    </row>
    <row r="481" spans="1:58" x14ac:dyDescent="0.35">
      <c r="A481" s="26"/>
      <c r="B481" s="76"/>
      <c r="C481" s="59"/>
      <c r="D481" s="475"/>
      <c r="E481" s="476"/>
      <c r="F481" s="237" t="str">
        <f ca="1">IFERROR(OFFSET(INDEX(INDIRECT(VLOOKUP($C481,Lighting_Type_Exist_lu,2,0)),MATCH(Lighting!$D481,INDIRECT(VLOOKUP($C481,Lighting_Type_Exist_lu,2,0)),0),1),0,2),"")</f>
        <v/>
      </c>
      <c r="G481" s="61" t="s">
        <v>84</v>
      </c>
      <c r="H481" s="74"/>
      <c r="I481" s="238" t="str">
        <f>IF(J481="","",VLOOKUP(J481,SKU!E:M,9,0))</f>
        <v/>
      </c>
      <c r="J481" s="64"/>
      <c r="K481" s="260" t="str">
        <f>IF(J481="","",VLOOKUP(J481,SKU!E:M,2,0))</f>
        <v/>
      </c>
      <c r="L481" s="239" t="str">
        <f>IF(J481="","",VLOOKUP(J481,SKU!E:M,6,0))</f>
        <v/>
      </c>
      <c r="M481" s="135" t="s">
        <v>84</v>
      </c>
      <c r="N481" s="28">
        <f t="shared" si="197"/>
        <v>0</v>
      </c>
      <c r="O481" s="20">
        <f t="shared" si="198"/>
        <v>0</v>
      </c>
      <c r="P481" s="71">
        <f t="shared" ca="1" si="203"/>
        <v>0</v>
      </c>
      <c r="Q481" s="71">
        <f>IFERROR((($H481*$L481*$N481)-($H481*$L481*$O481))/1000,0)*(1-EXACT(M481,Lookups!$A$62))*(1-EXACT(M481,Lookups!$A$63))</f>
        <v>0</v>
      </c>
      <c r="R481" s="71">
        <f t="shared" ca="1" si="204"/>
        <v>0</v>
      </c>
      <c r="S481" s="71">
        <f t="shared" ca="1" si="205"/>
        <v>0</v>
      </c>
      <c r="T481" s="71">
        <f t="shared" si="206"/>
        <v>0</v>
      </c>
      <c r="U481" s="356">
        <f t="shared" ca="1" si="207"/>
        <v>0</v>
      </c>
      <c r="V481" s="356">
        <f t="shared" ca="1" si="208"/>
        <v>0</v>
      </c>
      <c r="W481" s="356">
        <f t="shared" si="209"/>
        <v>0</v>
      </c>
      <c r="X481" s="356">
        <f t="shared" si="210"/>
        <v>0</v>
      </c>
      <c r="Y481" s="72">
        <f>IF(AV481&gt;0,"NEEDED",IFERROR(IF('Project Summary'!$C$11="NH",(VLOOKUP(AH481,Lighting_All,6,0)+AO481),(VLOOKUP(AH481,Lighting_All,4,0)+AO481)),0)*H481)</f>
        <v>0</v>
      </c>
      <c r="Z481" s="261" t="str">
        <f t="shared" ca="1" si="211"/>
        <v/>
      </c>
      <c r="AA481" s="73">
        <f t="shared" ca="1" si="196"/>
        <v>0</v>
      </c>
      <c r="AC481" s="28" t="str">
        <f ca="1">IFERROR(OFFSET(INDEX(INDIRECT(VLOOKUP($C481,Lighting_Type_Exist_lu,2,0)),MATCH(Lighting!$D481,INDIRECT(VLOOKUP($C481,Lighting_Type_Exist_lu,2,0)),0),1),0,1),"")</f>
        <v/>
      </c>
      <c r="AD481" s="7" t="str">
        <f ca="1">IFERROR(OFFSET(INDEX(INDIRECT(VLOOKUP($C481,Lighting_Type_Exist_lu,2,0)),MATCH(Lighting!$D481,INDIRECT(VLOOKUP($C481,Lighting_Type_Exist_lu,2,0)),0),1),0,3),"")</f>
        <v/>
      </c>
      <c r="AE481" s="40" t="str">
        <f ca="1">IFERROR(OFFSET(INDEX(INDIRECT(VLOOKUP($C481,Lighting_Type_Exist_lu,2,0)),MATCH(Lighting!$D481,INDIRECT(VLOOKUP($C481,Lighting_Type_Exist_lu,2,0)),0),1),0,4),"")</f>
        <v/>
      </c>
      <c r="AF481" s="262">
        <f t="shared" ca="1" si="212"/>
        <v>0</v>
      </c>
      <c r="AH481" s="263" t="str">
        <f>IF(J481="","",VLOOKUP(J481,SKU!E:M,3,0))</f>
        <v/>
      </c>
      <c r="AI481" s="263">
        <f>_xlfn.IFNA(IF('Project Summary'!$C$11="NH",VLOOKUP(AH481,Lighting_All,5,0),VLOOKUP(AH481,Lighting_All,3,0)),"")</f>
        <v>0</v>
      </c>
      <c r="AJ481" s="264" t="str">
        <f t="shared" si="199"/>
        <v>NA</v>
      </c>
      <c r="AK481" s="265">
        <f>IFERROR(VLOOKUP(J481,SKU!E:L,7,),0)</f>
        <v>0</v>
      </c>
      <c r="AL481" s="92" t="str">
        <f>IFERROR(IF(J481="","",(VLOOKUP(AH481,Lookups!A:G,7,0)*H481)),"")</f>
        <v/>
      </c>
      <c r="AM481" s="92">
        <f t="shared" ca="1" si="213"/>
        <v>0</v>
      </c>
      <c r="AN481" s="92">
        <f t="shared" ca="1" si="214"/>
        <v>0</v>
      </c>
      <c r="AO481" s="92">
        <f>(1-EXACT(G481,M481))*IFERROR(IF('Project Summary'!$C$11="NH",VLOOKUP(M481,Lighting_All,6,0),VLOOKUP(M481,Lighting_All,4,0)),0)*(Q481&gt;0)*(1-EXACT(M481,Lookups!$A$62))*(1-EXACT(M481,Lookups!$A$63))</f>
        <v>0</v>
      </c>
      <c r="AP481" s="92">
        <f t="shared" si="200"/>
        <v>0</v>
      </c>
      <c r="AQ481" s="92" t="str">
        <f t="shared" ca="1" si="215"/>
        <v/>
      </c>
      <c r="AR481" s="92" t="str">
        <f ca="1">_xlfn.IFNA(VLOOKUP(AQ481,Recycling!$S$10:$T$35,2,0),"")</f>
        <v/>
      </c>
      <c r="AS481" s="266">
        <f t="shared" si="216"/>
        <v>0</v>
      </c>
      <c r="AT481" s="92">
        <f t="shared" si="217"/>
        <v>0</v>
      </c>
      <c r="AU481" s="92">
        <f>EXACT(G481,"None")*OR(EXACT(M481,Lookups!$A$62),EXACT(M481,Lookups!$A$63))</f>
        <v>0</v>
      </c>
      <c r="AV481" s="267">
        <f t="shared" si="218"/>
        <v>0</v>
      </c>
      <c r="AW481" s="267">
        <f>IFERROR(VLOOKUP(AH481,Lookups!A:B,2,0),0)</f>
        <v>0</v>
      </c>
      <c r="AX481" s="267">
        <f t="shared" si="219"/>
        <v>0</v>
      </c>
      <c r="AY481" s="92">
        <f t="shared" ca="1" si="220"/>
        <v>0</v>
      </c>
      <c r="AZ481" s="92">
        <f t="shared" si="201"/>
        <v>0</v>
      </c>
      <c r="BA481" s="92">
        <f t="shared" si="221"/>
        <v>0.504</v>
      </c>
      <c r="BB481" s="92">
        <f t="shared" si="222"/>
        <v>0.38900000000000001</v>
      </c>
      <c r="BC481" s="92">
        <v>0.13800000000000001</v>
      </c>
      <c r="BD481" s="92">
        <v>0.13400000000000001</v>
      </c>
      <c r="BE481" s="92">
        <f t="shared" si="202"/>
        <v>0</v>
      </c>
      <c r="BF481" s="92">
        <f t="shared" si="223"/>
        <v>0</v>
      </c>
    </row>
    <row r="482" spans="1:58" x14ac:dyDescent="0.35">
      <c r="A482" s="26"/>
      <c r="B482" s="76"/>
      <c r="C482" s="59"/>
      <c r="D482" s="475"/>
      <c r="E482" s="476"/>
      <c r="F482" s="237" t="str">
        <f ca="1">IFERROR(OFFSET(INDEX(INDIRECT(VLOOKUP($C482,Lighting_Type_Exist_lu,2,0)),MATCH(Lighting!$D482,INDIRECT(VLOOKUP($C482,Lighting_Type_Exist_lu,2,0)),0),1),0,2),"")</f>
        <v/>
      </c>
      <c r="G482" s="61" t="s">
        <v>84</v>
      </c>
      <c r="H482" s="74"/>
      <c r="I482" s="238" t="str">
        <f>IF(J482="","",VLOOKUP(J482,SKU!E:M,9,0))</f>
        <v/>
      </c>
      <c r="J482" s="64"/>
      <c r="K482" s="260" t="str">
        <f>IF(J482="","",VLOOKUP(J482,SKU!E:M,2,0))</f>
        <v/>
      </c>
      <c r="L482" s="239" t="str">
        <f>IF(J482="","",VLOOKUP(J482,SKU!E:M,6,0))</f>
        <v/>
      </c>
      <c r="M482" s="135" t="s">
        <v>84</v>
      </c>
      <c r="N482" s="28">
        <f t="shared" si="197"/>
        <v>0</v>
      </c>
      <c r="O482" s="20">
        <f t="shared" si="198"/>
        <v>0</v>
      </c>
      <c r="P482" s="71">
        <f t="shared" ca="1" si="203"/>
        <v>0</v>
      </c>
      <c r="Q482" s="71">
        <f>IFERROR((($H482*$L482*$N482)-($H482*$L482*$O482))/1000,0)*(1-EXACT(M482,Lookups!$A$62))*(1-EXACT(M482,Lookups!$A$63))</f>
        <v>0</v>
      </c>
      <c r="R482" s="71">
        <f t="shared" ca="1" si="204"/>
        <v>0</v>
      </c>
      <c r="S482" s="71">
        <f t="shared" ca="1" si="205"/>
        <v>0</v>
      </c>
      <c r="T482" s="71">
        <f t="shared" si="206"/>
        <v>0</v>
      </c>
      <c r="U482" s="356">
        <f t="shared" ca="1" si="207"/>
        <v>0</v>
      </c>
      <c r="V482" s="356">
        <f t="shared" ca="1" si="208"/>
        <v>0</v>
      </c>
      <c r="W482" s="356">
        <f t="shared" si="209"/>
        <v>0</v>
      </c>
      <c r="X482" s="356">
        <f t="shared" si="210"/>
        <v>0</v>
      </c>
      <c r="Y482" s="72">
        <f>IF(AV482&gt;0,"NEEDED",IFERROR(IF('Project Summary'!$C$11="NH",(VLOOKUP(AH482,Lighting_All,6,0)+AO482),(VLOOKUP(AH482,Lighting_All,4,0)+AO482)),0)*H482)</f>
        <v>0</v>
      </c>
      <c r="Z482" s="261" t="str">
        <f t="shared" ca="1" si="211"/>
        <v/>
      </c>
      <c r="AA482" s="73">
        <f t="shared" ca="1" si="196"/>
        <v>0</v>
      </c>
      <c r="AC482" s="28" t="str">
        <f ca="1">IFERROR(OFFSET(INDEX(INDIRECT(VLOOKUP($C482,Lighting_Type_Exist_lu,2,0)),MATCH(Lighting!$D482,INDIRECT(VLOOKUP($C482,Lighting_Type_Exist_lu,2,0)),0),1),0,1),"")</f>
        <v/>
      </c>
      <c r="AD482" s="7" t="str">
        <f ca="1">IFERROR(OFFSET(INDEX(INDIRECT(VLOOKUP($C482,Lighting_Type_Exist_lu,2,0)),MATCH(Lighting!$D482,INDIRECT(VLOOKUP($C482,Lighting_Type_Exist_lu,2,0)),0),1),0,3),"")</f>
        <v/>
      </c>
      <c r="AE482" s="40" t="str">
        <f ca="1">IFERROR(OFFSET(INDEX(INDIRECT(VLOOKUP($C482,Lighting_Type_Exist_lu,2,0)),MATCH(Lighting!$D482,INDIRECT(VLOOKUP($C482,Lighting_Type_Exist_lu,2,0)),0),1),0,4),"")</f>
        <v/>
      </c>
      <c r="AF482" s="262">
        <f t="shared" ca="1" si="212"/>
        <v>0</v>
      </c>
      <c r="AH482" s="263" t="str">
        <f>IF(J482="","",VLOOKUP(J482,SKU!E:M,3,0))</f>
        <v/>
      </c>
      <c r="AI482" s="263">
        <f>_xlfn.IFNA(IF('Project Summary'!$C$11="NH",VLOOKUP(AH482,Lighting_All,5,0),VLOOKUP(AH482,Lighting_All,3,0)),"")</f>
        <v>0</v>
      </c>
      <c r="AJ482" s="264" t="str">
        <f t="shared" si="199"/>
        <v>NA</v>
      </c>
      <c r="AK482" s="265">
        <f>IFERROR(VLOOKUP(J482,SKU!E:L,7,),0)</f>
        <v>0</v>
      </c>
      <c r="AL482" s="92" t="str">
        <f>IFERROR(IF(J482="","",(VLOOKUP(AH482,Lookups!A:G,7,0)*H482)),"")</f>
        <v/>
      </c>
      <c r="AM482" s="92">
        <f t="shared" ca="1" si="213"/>
        <v>0</v>
      </c>
      <c r="AN482" s="92">
        <f t="shared" ca="1" si="214"/>
        <v>0</v>
      </c>
      <c r="AO482" s="92">
        <f>(1-EXACT(G482,M482))*IFERROR(IF('Project Summary'!$C$11="NH",VLOOKUP(M482,Lighting_All,6,0),VLOOKUP(M482,Lighting_All,4,0)),0)*(Q482&gt;0)*(1-EXACT(M482,Lookups!$A$62))*(1-EXACT(M482,Lookups!$A$63))</f>
        <v>0</v>
      </c>
      <c r="AP482" s="92">
        <f t="shared" si="200"/>
        <v>0</v>
      </c>
      <c r="AQ482" s="92" t="str">
        <f t="shared" ca="1" si="215"/>
        <v/>
      </c>
      <c r="AR482" s="92" t="str">
        <f ca="1">_xlfn.IFNA(VLOOKUP(AQ482,Recycling!$S$10:$T$35,2,0),"")</f>
        <v/>
      </c>
      <c r="AS482" s="266">
        <f t="shared" si="216"/>
        <v>0</v>
      </c>
      <c r="AT482" s="92">
        <f t="shared" si="217"/>
        <v>0</v>
      </c>
      <c r="AU482" s="92">
        <f>EXACT(G482,"None")*OR(EXACT(M482,Lookups!$A$62),EXACT(M482,Lookups!$A$63))</f>
        <v>0</v>
      </c>
      <c r="AV482" s="267">
        <f t="shared" si="218"/>
        <v>0</v>
      </c>
      <c r="AW482" s="267">
        <f>IFERROR(VLOOKUP(AH482,Lookups!A:B,2,0),0)</f>
        <v>0</v>
      </c>
      <c r="AX482" s="267">
        <f t="shared" si="219"/>
        <v>0</v>
      </c>
      <c r="AY482" s="92">
        <f t="shared" ca="1" si="220"/>
        <v>0</v>
      </c>
      <c r="AZ482" s="92">
        <f t="shared" si="201"/>
        <v>0</v>
      </c>
      <c r="BA482" s="92">
        <f t="shared" si="221"/>
        <v>0.504</v>
      </c>
      <c r="BB482" s="92">
        <f t="shared" si="222"/>
        <v>0.38900000000000001</v>
      </c>
      <c r="BC482" s="92">
        <v>0.13800000000000001</v>
      </c>
      <c r="BD482" s="92">
        <v>0.13400000000000001</v>
      </c>
      <c r="BE482" s="92">
        <f t="shared" si="202"/>
        <v>0</v>
      </c>
      <c r="BF482" s="92">
        <f t="shared" si="223"/>
        <v>0</v>
      </c>
    </row>
    <row r="483" spans="1:58" x14ac:dyDescent="0.35">
      <c r="A483" s="26"/>
      <c r="B483" s="76"/>
      <c r="C483" s="59"/>
      <c r="D483" s="475"/>
      <c r="E483" s="476"/>
      <c r="F483" s="237" t="str">
        <f ca="1">IFERROR(OFFSET(INDEX(INDIRECT(VLOOKUP($C483,Lighting_Type_Exist_lu,2,0)),MATCH(Lighting!$D483,INDIRECT(VLOOKUP($C483,Lighting_Type_Exist_lu,2,0)),0),1),0,2),"")</f>
        <v/>
      </c>
      <c r="G483" s="61" t="s">
        <v>84</v>
      </c>
      <c r="H483" s="74"/>
      <c r="I483" s="238" t="str">
        <f>IF(J483="","",VLOOKUP(J483,SKU!E:M,9,0))</f>
        <v/>
      </c>
      <c r="J483" s="64"/>
      <c r="K483" s="260" t="str">
        <f>IF(J483="","",VLOOKUP(J483,SKU!E:M,2,0))</f>
        <v/>
      </c>
      <c r="L483" s="239" t="str">
        <f>IF(J483="","",VLOOKUP(J483,SKU!E:M,6,0))</f>
        <v/>
      </c>
      <c r="M483" s="135" t="s">
        <v>84</v>
      </c>
      <c r="N483" s="28">
        <f t="shared" si="197"/>
        <v>0</v>
      </c>
      <c r="O483" s="20">
        <f t="shared" si="198"/>
        <v>0</v>
      </c>
      <c r="P483" s="71">
        <f t="shared" ca="1" si="203"/>
        <v>0</v>
      </c>
      <c r="Q483" s="71">
        <f>IFERROR((($H483*$L483*$N483)-($H483*$L483*$O483))/1000,0)*(1-EXACT(M483,Lookups!$A$62))*(1-EXACT(M483,Lookups!$A$63))</f>
        <v>0</v>
      </c>
      <c r="R483" s="71">
        <f t="shared" ca="1" si="204"/>
        <v>0</v>
      </c>
      <c r="S483" s="71">
        <f t="shared" ca="1" si="205"/>
        <v>0</v>
      </c>
      <c r="T483" s="71">
        <f t="shared" si="206"/>
        <v>0</v>
      </c>
      <c r="U483" s="356">
        <f t="shared" ca="1" si="207"/>
        <v>0</v>
      </c>
      <c r="V483" s="356">
        <f t="shared" ca="1" si="208"/>
        <v>0</v>
      </c>
      <c r="W483" s="356">
        <f t="shared" si="209"/>
        <v>0</v>
      </c>
      <c r="X483" s="356">
        <f t="shared" si="210"/>
        <v>0</v>
      </c>
      <c r="Y483" s="72">
        <f>IF(AV483&gt;0,"NEEDED",IFERROR(IF('Project Summary'!$C$11="NH",(VLOOKUP(AH483,Lighting_All,6,0)+AO483),(VLOOKUP(AH483,Lighting_All,4,0)+AO483)),0)*H483)</f>
        <v>0</v>
      </c>
      <c r="Z483" s="261" t="str">
        <f t="shared" ca="1" si="211"/>
        <v/>
      </c>
      <c r="AA483" s="73">
        <f t="shared" ca="1" si="196"/>
        <v>0</v>
      </c>
      <c r="AC483" s="28" t="str">
        <f ca="1">IFERROR(OFFSET(INDEX(INDIRECT(VLOOKUP($C483,Lighting_Type_Exist_lu,2,0)),MATCH(Lighting!$D483,INDIRECT(VLOOKUP($C483,Lighting_Type_Exist_lu,2,0)),0),1),0,1),"")</f>
        <v/>
      </c>
      <c r="AD483" s="7" t="str">
        <f ca="1">IFERROR(OFFSET(INDEX(INDIRECT(VLOOKUP($C483,Lighting_Type_Exist_lu,2,0)),MATCH(Lighting!$D483,INDIRECT(VLOOKUP($C483,Lighting_Type_Exist_lu,2,0)),0),1),0,3),"")</f>
        <v/>
      </c>
      <c r="AE483" s="40" t="str">
        <f ca="1">IFERROR(OFFSET(INDEX(INDIRECT(VLOOKUP($C483,Lighting_Type_Exist_lu,2,0)),MATCH(Lighting!$D483,INDIRECT(VLOOKUP($C483,Lighting_Type_Exist_lu,2,0)),0),1),0,4),"")</f>
        <v/>
      </c>
      <c r="AF483" s="262">
        <f t="shared" ca="1" si="212"/>
        <v>0</v>
      </c>
      <c r="AH483" s="263" t="str">
        <f>IF(J483="","",VLOOKUP(J483,SKU!E:M,3,0))</f>
        <v/>
      </c>
      <c r="AI483" s="263">
        <f>_xlfn.IFNA(IF('Project Summary'!$C$11="NH",VLOOKUP(AH483,Lighting_All,5,0),VLOOKUP(AH483,Lighting_All,3,0)),"")</f>
        <v>0</v>
      </c>
      <c r="AJ483" s="264" t="str">
        <f t="shared" si="199"/>
        <v>NA</v>
      </c>
      <c r="AK483" s="265">
        <f>IFERROR(VLOOKUP(J483,SKU!E:L,7,),0)</f>
        <v>0</v>
      </c>
      <c r="AL483" s="92" t="str">
        <f>IFERROR(IF(J483="","",(VLOOKUP(AH483,Lookups!A:G,7,0)*H483)),"")</f>
        <v/>
      </c>
      <c r="AM483" s="92">
        <f t="shared" ca="1" si="213"/>
        <v>0</v>
      </c>
      <c r="AN483" s="92">
        <f t="shared" ca="1" si="214"/>
        <v>0</v>
      </c>
      <c r="AO483" s="92">
        <f>(1-EXACT(G483,M483))*IFERROR(IF('Project Summary'!$C$11="NH",VLOOKUP(M483,Lighting_All,6,0),VLOOKUP(M483,Lighting_All,4,0)),0)*(Q483&gt;0)*(1-EXACT(M483,Lookups!$A$62))*(1-EXACT(M483,Lookups!$A$63))</f>
        <v>0</v>
      </c>
      <c r="AP483" s="92">
        <f t="shared" si="200"/>
        <v>0</v>
      </c>
      <c r="AQ483" s="92" t="str">
        <f t="shared" ca="1" si="215"/>
        <v/>
      </c>
      <c r="AR483" s="92" t="str">
        <f ca="1">_xlfn.IFNA(VLOOKUP(AQ483,Recycling!$S$10:$T$35,2,0),"")</f>
        <v/>
      </c>
      <c r="AS483" s="266">
        <f t="shared" si="216"/>
        <v>0</v>
      </c>
      <c r="AT483" s="92">
        <f t="shared" si="217"/>
        <v>0</v>
      </c>
      <c r="AU483" s="92">
        <f>EXACT(G483,"None")*OR(EXACT(M483,Lookups!$A$62),EXACT(M483,Lookups!$A$63))</f>
        <v>0</v>
      </c>
      <c r="AV483" s="267">
        <f t="shared" si="218"/>
        <v>0</v>
      </c>
      <c r="AW483" s="267">
        <f>IFERROR(VLOOKUP(AH483,Lookups!A:B,2,0),0)</f>
        <v>0</v>
      </c>
      <c r="AX483" s="267">
        <f t="shared" si="219"/>
        <v>0</v>
      </c>
      <c r="AY483" s="92">
        <f t="shared" ca="1" si="220"/>
        <v>0</v>
      </c>
      <c r="AZ483" s="92">
        <f t="shared" si="201"/>
        <v>0</v>
      </c>
      <c r="BA483" s="92">
        <f t="shared" si="221"/>
        <v>0.504</v>
      </c>
      <c r="BB483" s="92">
        <f t="shared" si="222"/>
        <v>0.38900000000000001</v>
      </c>
      <c r="BC483" s="92">
        <v>0.13800000000000001</v>
      </c>
      <c r="BD483" s="92">
        <v>0.13400000000000001</v>
      </c>
      <c r="BE483" s="92">
        <f t="shared" si="202"/>
        <v>0</v>
      </c>
      <c r="BF483" s="92">
        <f t="shared" si="223"/>
        <v>0</v>
      </c>
    </row>
    <row r="484" spans="1:58" x14ac:dyDescent="0.35">
      <c r="A484" s="26"/>
      <c r="B484" s="76"/>
      <c r="C484" s="59"/>
      <c r="D484" s="475"/>
      <c r="E484" s="476"/>
      <c r="F484" s="237" t="str">
        <f ca="1">IFERROR(OFFSET(INDEX(INDIRECT(VLOOKUP($C484,Lighting_Type_Exist_lu,2,0)),MATCH(Lighting!$D484,INDIRECT(VLOOKUP($C484,Lighting_Type_Exist_lu,2,0)),0),1),0,2),"")</f>
        <v/>
      </c>
      <c r="G484" s="61" t="s">
        <v>84</v>
      </c>
      <c r="H484" s="74"/>
      <c r="I484" s="238" t="str">
        <f>IF(J484="","",VLOOKUP(J484,SKU!E:M,9,0))</f>
        <v/>
      </c>
      <c r="J484" s="64"/>
      <c r="K484" s="260" t="str">
        <f>IF(J484="","",VLOOKUP(J484,SKU!E:M,2,0))</f>
        <v/>
      </c>
      <c r="L484" s="239" t="str">
        <f>IF(J484="","",VLOOKUP(J484,SKU!E:M,6,0))</f>
        <v/>
      </c>
      <c r="M484" s="135" t="s">
        <v>84</v>
      </c>
      <c r="N484" s="28">
        <f t="shared" si="197"/>
        <v>0</v>
      </c>
      <c r="O484" s="20">
        <f t="shared" si="198"/>
        <v>0</v>
      </c>
      <c r="P484" s="71">
        <f t="shared" ca="1" si="203"/>
        <v>0</v>
      </c>
      <c r="Q484" s="71">
        <f>IFERROR((($H484*$L484*$N484)-($H484*$L484*$O484))/1000,0)*(1-EXACT(M484,Lookups!$A$62))*(1-EXACT(M484,Lookups!$A$63))</f>
        <v>0</v>
      </c>
      <c r="R484" s="71">
        <f t="shared" ca="1" si="204"/>
        <v>0</v>
      </c>
      <c r="S484" s="71">
        <f t="shared" ca="1" si="205"/>
        <v>0</v>
      </c>
      <c r="T484" s="71">
        <f t="shared" si="206"/>
        <v>0</v>
      </c>
      <c r="U484" s="356">
        <f t="shared" ca="1" si="207"/>
        <v>0</v>
      </c>
      <c r="V484" s="356">
        <f t="shared" ca="1" si="208"/>
        <v>0</v>
      </c>
      <c r="W484" s="356">
        <f t="shared" si="209"/>
        <v>0</v>
      </c>
      <c r="X484" s="356">
        <f t="shared" si="210"/>
        <v>0</v>
      </c>
      <c r="Y484" s="72">
        <f>IF(AV484&gt;0,"NEEDED",IFERROR(IF('Project Summary'!$C$11="NH",(VLOOKUP(AH484,Lighting_All,6,0)+AO484),(VLOOKUP(AH484,Lighting_All,4,0)+AO484)),0)*H484)</f>
        <v>0</v>
      </c>
      <c r="Z484" s="261" t="str">
        <f t="shared" ca="1" si="211"/>
        <v/>
      </c>
      <c r="AA484" s="73">
        <f t="shared" ca="1" si="196"/>
        <v>0</v>
      </c>
      <c r="AC484" s="28" t="str">
        <f ca="1">IFERROR(OFFSET(INDEX(INDIRECT(VLOOKUP($C484,Lighting_Type_Exist_lu,2,0)),MATCH(Lighting!$D484,INDIRECT(VLOOKUP($C484,Lighting_Type_Exist_lu,2,0)),0),1),0,1),"")</f>
        <v/>
      </c>
      <c r="AD484" s="7" t="str">
        <f ca="1">IFERROR(OFFSET(INDEX(INDIRECT(VLOOKUP($C484,Lighting_Type_Exist_lu,2,0)),MATCH(Lighting!$D484,INDIRECT(VLOOKUP($C484,Lighting_Type_Exist_lu,2,0)),0),1),0,3),"")</f>
        <v/>
      </c>
      <c r="AE484" s="40" t="str">
        <f ca="1">IFERROR(OFFSET(INDEX(INDIRECT(VLOOKUP($C484,Lighting_Type_Exist_lu,2,0)),MATCH(Lighting!$D484,INDIRECT(VLOOKUP($C484,Lighting_Type_Exist_lu,2,0)),0),1),0,4),"")</f>
        <v/>
      </c>
      <c r="AF484" s="262">
        <f t="shared" ca="1" si="212"/>
        <v>0</v>
      </c>
      <c r="AH484" s="263" t="str">
        <f>IF(J484="","",VLOOKUP(J484,SKU!E:M,3,0))</f>
        <v/>
      </c>
      <c r="AI484" s="263">
        <f>_xlfn.IFNA(IF('Project Summary'!$C$11="NH",VLOOKUP(AH484,Lighting_All,5,0),VLOOKUP(AH484,Lighting_All,3,0)),"")</f>
        <v>0</v>
      </c>
      <c r="AJ484" s="264" t="str">
        <f t="shared" si="199"/>
        <v>NA</v>
      </c>
      <c r="AK484" s="265">
        <f>IFERROR(VLOOKUP(J484,SKU!E:L,7,),0)</f>
        <v>0</v>
      </c>
      <c r="AL484" s="92" t="str">
        <f>IFERROR(IF(J484="","",(VLOOKUP(AH484,Lookups!A:G,7,0)*H484)),"")</f>
        <v/>
      </c>
      <c r="AM484" s="92">
        <f t="shared" ca="1" si="213"/>
        <v>0</v>
      </c>
      <c r="AN484" s="92">
        <f t="shared" ca="1" si="214"/>
        <v>0</v>
      </c>
      <c r="AO484" s="92">
        <f>(1-EXACT(G484,M484))*IFERROR(IF('Project Summary'!$C$11="NH",VLOOKUP(M484,Lighting_All,6,0),VLOOKUP(M484,Lighting_All,4,0)),0)*(Q484&gt;0)*(1-EXACT(M484,Lookups!$A$62))*(1-EXACT(M484,Lookups!$A$63))</f>
        <v>0</v>
      </c>
      <c r="AP484" s="92">
        <f t="shared" si="200"/>
        <v>0</v>
      </c>
      <c r="AQ484" s="92" t="str">
        <f t="shared" ca="1" si="215"/>
        <v/>
      </c>
      <c r="AR484" s="92" t="str">
        <f ca="1">_xlfn.IFNA(VLOOKUP(AQ484,Recycling!$S$10:$T$35,2,0),"")</f>
        <v/>
      </c>
      <c r="AS484" s="266">
        <f t="shared" si="216"/>
        <v>0</v>
      </c>
      <c r="AT484" s="92">
        <f t="shared" si="217"/>
        <v>0</v>
      </c>
      <c r="AU484" s="92">
        <f>EXACT(G484,"None")*OR(EXACT(M484,Lookups!$A$62),EXACT(M484,Lookups!$A$63))</f>
        <v>0</v>
      </c>
      <c r="AV484" s="267">
        <f t="shared" si="218"/>
        <v>0</v>
      </c>
      <c r="AW484" s="267">
        <f>IFERROR(VLOOKUP(AH484,Lookups!A:B,2,0),0)</f>
        <v>0</v>
      </c>
      <c r="AX484" s="267">
        <f t="shared" si="219"/>
        <v>0</v>
      </c>
      <c r="AY484" s="92">
        <f t="shared" ca="1" si="220"/>
        <v>0</v>
      </c>
      <c r="AZ484" s="92">
        <f t="shared" si="201"/>
        <v>0</v>
      </c>
      <c r="BA484" s="92">
        <f t="shared" si="221"/>
        <v>0.504</v>
      </c>
      <c r="BB484" s="92">
        <f t="shared" si="222"/>
        <v>0.38900000000000001</v>
      </c>
      <c r="BC484" s="92">
        <v>0.13800000000000001</v>
      </c>
      <c r="BD484" s="92">
        <v>0.13400000000000001</v>
      </c>
      <c r="BE484" s="92">
        <f t="shared" si="202"/>
        <v>0</v>
      </c>
      <c r="BF484" s="92">
        <f t="shared" si="223"/>
        <v>0</v>
      </c>
    </row>
    <row r="485" spans="1:58" x14ac:dyDescent="0.35">
      <c r="A485" s="26"/>
      <c r="B485" s="76"/>
      <c r="C485" s="59"/>
      <c r="D485" s="475"/>
      <c r="E485" s="476"/>
      <c r="F485" s="237" t="str">
        <f ca="1">IFERROR(OFFSET(INDEX(INDIRECT(VLOOKUP($C485,Lighting_Type_Exist_lu,2,0)),MATCH(Lighting!$D485,INDIRECT(VLOOKUP($C485,Lighting_Type_Exist_lu,2,0)),0),1),0,2),"")</f>
        <v/>
      </c>
      <c r="G485" s="61" t="s">
        <v>84</v>
      </c>
      <c r="H485" s="74"/>
      <c r="I485" s="238" t="str">
        <f>IF(J485="","",VLOOKUP(J485,SKU!E:M,9,0))</f>
        <v/>
      </c>
      <c r="J485" s="64"/>
      <c r="K485" s="260" t="str">
        <f>IF(J485="","",VLOOKUP(J485,SKU!E:M,2,0))</f>
        <v/>
      </c>
      <c r="L485" s="239" t="str">
        <f>IF(J485="","",VLOOKUP(J485,SKU!E:M,6,0))</f>
        <v/>
      </c>
      <c r="M485" s="135" t="s">
        <v>84</v>
      </c>
      <c r="N485" s="28">
        <f t="shared" si="197"/>
        <v>0</v>
      </c>
      <c r="O485" s="20">
        <f t="shared" si="198"/>
        <v>0</v>
      </c>
      <c r="P485" s="71">
        <f t="shared" ca="1" si="203"/>
        <v>0</v>
      </c>
      <c r="Q485" s="71">
        <f>IFERROR((($H485*$L485*$N485)-($H485*$L485*$O485))/1000,0)*(1-EXACT(M485,Lookups!$A$62))*(1-EXACT(M485,Lookups!$A$63))</f>
        <v>0</v>
      </c>
      <c r="R485" s="71">
        <f t="shared" ca="1" si="204"/>
        <v>0</v>
      </c>
      <c r="S485" s="71">
        <f t="shared" ca="1" si="205"/>
        <v>0</v>
      </c>
      <c r="T485" s="71">
        <f t="shared" si="206"/>
        <v>0</v>
      </c>
      <c r="U485" s="356">
        <f t="shared" ca="1" si="207"/>
        <v>0</v>
      </c>
      <c r="V485" s="356">
        <f t="shared" ca="1" si="208"/>
        <v>0</v>
      </c>
      <c r="W485" s="356">
        <f t="shared" si="209"/>
        <v>0</v>
      </c>
      <c r="X485" s="356">
        <f t="shared" si="210"/>
        <v>0</v>
      </c>
      <c r="Y485" s="72">
        <f>IF(AV485&gt;0,"NEEDED",IFERROR(IF('Project Summary'!$C$11="NH",(VLOOKUP(AH485,Lighting_All,6,0)+AO485),(VLOOKUP(AH485,Lighting_All,4,0)+AO485)),0)*H485)</f>
        <v>0</v>
      </c>
      <c r="Z485" s="261" t="str">
        <f t="shared" ca="1" si="211"/>
        <v/>
      </c>
      <c r="AA485" s="73">
        <f t="shared" ca="1" si="196"/>
        <v>0</v>
      </c>
      <c r="AC485" s="28" t="str">
        <f ca="1">IFERROR(OFFSET(INDEX(INDIRECT(VLOOKUP($C485,Lighting_Type_Exist_lu,2,0)),MATCH(Lighting!$D485,INDIRECT(VLOOKUP($C485,Lighting_Type_Exist_lu,2,0)),0),1),0,1),"")</f>
        <v/>
      </c>
      <c r="AD485" s="7" t="str">
        <f ca="1">IFERROR(OFFSET(INDEX(INDIRECT(VLOOKUP($C485,Lighting_Type_Exist_lu,2,0)),MATCH(Lighting!$D485,INDIRECT(VLOOKUP($C485,Lighting_Type_Exist_lu,2,0)),0),1),0,3),"")</f>
        <v/>
      </c>
      <c r="AE485" s="40" t="str">
        <f ca="1">IFERROR(OFFSET(INDEX(INDIRECT(VLOOKUP($C485,Lighting_Type_Exist_lu,2,0)),MATCH(Lighting!$D485,INDIRECT(VLOOKUP($C485,Lighting_Type_Exist_lu,2,0)),0),1),0,4),"")</f>
        <v/>
      </c>
      <c r="AF485" s="262">
        <f t="shared" ca="1" si="212"/>
        <v>0</v>
      </c>
      <c r="AH485" s="263" t="str">
        <f>IF(J485="","",VLOOKUP(J485,SKU!E:M,3,0))</f>
        <v/>
      </c>
      <c r="AI485" s="263">
        <f>_xlfn.IFNA(IF('Project Summary'!$C$11="NH",VLOOKUP(AH485,Lighting_All,5,0),VLOOKUP(AH485,Lighting_All,3,0)),"")</f>
        <v>0</v>
      </c>
      <c r="AJ485" s="264" t="str">
        <f t="shared" si="199"/>
        <v>NA</v>
      </c>
      <c r="AK485" s="265">
        <f>IFERROR(VLOOKUP(J485,SKU!E:L,7,),0)</f>
        <v>0</v>
      </c>
      <c r="AL485" s="92" t="str">
        <f>IFERROR(IF(J485="","",(VLOOKUP(AH485,Lookups!A:G,7,0)*H485)),"")</f>
        <v/>
      </c>
      <c r="AM485" s="92">
        <f t="shared" ca="1" si="213"/>
        <v>0</v>
      </c>
      <c r="AN485" s="92">
        <f t="shared" ca="1" si="214"/>
        <v>0</v>
      </c>
      <c r="AO485" s="92">
        <f>(1-EXACT(G485,M485))*IFERROR(IF('Project Summary'!$C$11="NH",VLOOKUP(M485,Lighting_All,6,0),VLOOKUP(M485,Lighting_All,4,0)),0)*(Q485&gt;0)*(1-EXACT(M485,Lookups!$A$62))*(1-EXACT(M485,Lookups!$A$63))</f>
        <v>0</v>
      </c>
      <c r="AP485" s="92">
        <f t="shared" si="200"/>
        <v>0</v>
      </c>
      <c r="AQ485" s="92" t="str">
        <f t="shared" ca="1" si="215"/>
        <v/>
      </c>
      <c r="AR485" s="92" t="str">
        <f ca="1">_xlfn.IFNA(VLOOKUP(AQ485,Recycling!$S$10:$T$35,2,0),"")</f>
        <v/>
      </c>
      <c r="AS485" s="266">
        <f t="shared" si="216"/>
        <v>0</v>
      </c>
      <c r="AT485" s="92">
        <f t="shared" si="217"/>
        <v>0</v>
      </c>
      <c r="AU485" s="92">
        <f>EXACT(G485,"None")*OR(EXACT(M485,Lookups!$A$62),EXACT(M485,Lookups!$A$63))</f>
        <v>0</v>
      </c>
      <c r="AV485" s="267">
        <f t="shared" si="218"/>
        <v>0</v>
      </c>
      <c r="AW485" s="267">
        <f>IFERROR(VLOOKUP(AH485,Lookups!A:B,2,0),0)</f>
        <v>0</v>
      </c>
      <c r="AX485" s="267">
        <f t="shared" si="219"/>
        <v>0</v>
      </c>
      <c r="AY485" s="92">
        <f t="shared" ca="1" si="220"/>
        <v>0</v>
      </c>
      <c r="AZ485" s="92">
        <f t="shared" si="201"/>
        <v>0</v>
      </c>
      <c r="BA485" s="92">
        <f t="shared" si="221"/>
        <v>0.504</v>
      </c>
      <c r="BB485" s="92">
        <f t="shared" si="222"/>
        <v>0.38900000000000001</v>
      </c>
      <c r="BC485" s="92">
        <v>0.13800000000000001</v>
      </c>
      <c r="BD485" s="92">
        <v>0.13400000000000001</v>
      </c>
      <c r="BE485" s="92">
        <f t="shared" si="202"/>
        <v>0</v>
      </c>
      <c r="BF485" s="92">
        <f t="shared" si="223"/>
        <v>0</v>
      </c>
    </row>
    <row r="486" spans="1:58" x14ac:dyDescent="0.35">
      <c r="A486" s="26"/>
      <c r="B486" s="76"/>
      <c r="C486" s="59"/>
      <c r="D486" s="475"/>
      <c r="E486" s="476"/>
      <c r="F486" s="237" t="str">
        <f ca="1">IFERROR(OFFSET(INDEX(INDIRECT(VLOOKUP($C486,Lighting_Type_Exist_lu,2,0)),MATCH(Lighting!$D486,INDIRECT(VLOOKUP($C486,Lighting_Type_Exist_lu,2,0)),0),1),0,2),"")</f>
        <v/>
      </c>
      <c r="G486" s="61" t="s">
        <v>84</v>
      </c>
      <c r="H486" s="74"/>
      <c r="I486" s="238" t="str">
        <f>IF(J486="","",VLOOKUP(J486,SKU!E:M,9,0))</f>
        <v/>
      </c>
      <c r="J486" s="64"/>
      <c r="K486" s="260" t="str">
        <f>IF(J486="","",VLOOKUP(J486,SKU!E:M,2,0))</f>
        <v/>
      </c>
      <c r="L486" s="239" t="str">
        <f>IF(J486="","",VLOOKUP(J486,SKU!E:M,6,0))</f>
        <v/>
      </c>
      <c r="M486" s="135" t="s">
        <v>84</v>
      </c>
      <c r="N486" s="28">
        <f t="shared" si="197"/>
        <v>0</v>
      </c>
      <c r="O486" s="20">
        <f t="shared" si="198"/>
        <v>0</v>
      </c>
      <c r="P486" s="71">
        <f t="shared" ca="1" si="203"/>
        <v>0</v>
      </c>
      <c r="Q486" s="71">
        <f>IFERROR((($H486*$L486*$N486)-($H486*$L486*$O486))/1000,0)*(1-EXACT(M486,Lookups!$A$62))*(1-EXACT(M486,Lookups!$A$63))</f>
        <v>0</v>
      </c>
      <c r="R486" s="71">
        <f t="shared" ca="1" si="204"/>
        <v>0</v>
      </c>
      <c r="S486" s="71">
        <f t="shared" ca="1" si="205"/>
        <v>0</v>
      </c>
      <c r="T486" s="71">
        <f t="shared" si="206"/>
        <v>0</v>
      </c>
      <c r="U486" s="356">
        <f t="shared" ca="1" si="207"/>
        <v>0</v>
      </c>
      <c r="V486" s="356">
        <f t="shared" ca="1" si="208"/>
        <v>0</v>
      </c>
      <c r="W486" s="356">
        <f t="shared" si="209"/>
        <v>0</v>
      </c>
      <c r="X486" s="356">
        <f t="shared" si="210"/>
        <v>0</v>
      </c>
      <c r="Y486" s="72">
        <f>IF(AV486&gt;0,"NEEDED",IFERROR(IF('Project Summary'!$C$11="NH",(VLOOKUP(AH486,Lighting_All,6,0)+AO486),(VLOOKUP(AH486,Lighting_All,4,0)+AO486)),0)*H486)</f>
        <v>0</v>
      </c>
      <c r="Z486" s="261" t="str">
        <f t="shared" ca="1" si="211"/>
        <v/>
      </c>
      <c r="AA486" s="73">
        <f t="shared" ca="1" si="196"/>
        <v>0</v>
      </c>
      <c r="AC486" s="28" t="str">
        <f ca="1">IFERROR(OFFSET(INDEX(INDIRECT(VLOOKUP($C486,Lighting_Type_Exist_lu,2,0)),MATCH(Lighting!$D486,INDIRECT(VLOOKUP($C486,Lighting_Type_Exist_lu,2,0)),0),1),0,1),"")</f>
        <v/>
      </c>
      <c r="AD486" s="7" t="str">
        <f ca="1">IFERROR(OFFSET(INDEX(INDIRECT(VLOOKUP($C486,Lighting_Type_Exist_lu,2,0)),MATCH(Lighting!$D486,INDIRECT(VLOOKUP($C486,Lighting_Type_Exist_lu,2,0)),0),1),0,3),"")</f>
        <v/>
      </c>
      <c r="AE486" s="40" t="str">
        <f ca="1">IFERROR(OFFSET(INDEX(INDIRECT(VLOOKUP($C486,Lighting_Type_Exist_lu,2,0)),MATCH(Lighting!$D486,INDIRECT(VLOOKUP($C486,Lighting_Type_Exist_lu,2,0)),0),1),0,4),"")</f>
        <v/>
      </c>
      <c r="AF486" s="262">
        <f t="shared" ca="1" si="212"/>
        <v>0</v>
      </c>
      <c r="AH486" s="263" t="str">
        <f>IF(J486="","",VLOOKUP(J486,SKU!E:M,3,0))</f>
        <v/>
      </c>
      <c r="AI486" s="263">
        <f>_xlfn.IFNA(IF('Project Summary'!$C$11="NH",VLOOKUP(AH486,Lighting_All,5,0),VLOOKUP(AH486,Lighting_All,3,0)),"")</f>
        <v>0</v>
      </c>
      <c r="AJ486" s="264" t="str">
        <f t="shared" si="199"/>
        <v>NA</v>
      </c>
      <c r="AK486" s="265">
        <f>IFERROR(VLOOKUP(J486,SKU!E:L,7,),0)</f>
        <v>0</v>
      </c>
      <c r="AL486" s="92" t="str">
        <f>IFERROR(IF(J486="","",(VLOOKUP(AH486,Lookups!A:G,7,0)*H486)),"")</f>
        <v/>
      </c>
      <c r="AM486" s="92">
        <f t="shared" ca="1" si="213"/>
        <v>0</v>
      </c>
      <c r="AN486" s="92">
        <f t="shared" ca="1" si="214"/>
        <v>0</v>
      </c>
      <c r="AO486" s="92">
        <f>(1-EXACT(G486,M486))*IFERROR(IF('Project Summary'!$C$11="NH",VLOOKUP(M486,Lighting_All,6,0),VLOOKUP(M486,Lighting_All,4,0)),0)*(Q486&gt;0)*(1-EXACT(M486,Lookups!$A$62))*(1-EXACT(M486,Lookups!$A$63))</f>
        <v>0</v>
      </c>
      <c r="AP486" s="92">
        <f t="shared" si="200"/>
        <v>0</v>
      </c>
      <c r="AQ486" s="92" t="str">
        <f t="shared" ca="1" si="215"/>
        <v/>
      </c>
      <c r="AR486" s="92" t="str">
        <f ca="1">_xlfn.IFNA(VLOOKUP(AQ486,Recycling!$S$10:$T$35,2,0),"")</f>
        <v/>
      </c>
      <c r="AS486" s="266">
        <f t="shared" si="216"/>
        <v>0</v>
      </c>
      <c r="AT486" s="92">
        <f t="shared" si="217"/>
        <v>0</v>
      </c>
      <c r="AU486" s="92">
        <f>EXACT(G486,"None")*OR(EXACT(M486,Lookups!$A$62),EXACT(M486,Lookups!$A$63))</f>
        <v>0</v>
      </c>
      <c r="AV486" s="267">
        <f t="shared" si="218"/>
        <v>0</v>
      </c>
      <c r="AW486" s="267">
        <f>IFERROR(VLOOKUP(AH486,Lookups!A:B,2,0),0)</f>
        <v>0</v>
      </c>
      <c r="AX486" s="267">
        <f t="shared" si="219"/>
        <v>0</v>
      </c>
      <c r="AY486" s="92">
        <f t="shared" ca="1" si="220"/>
        <v>0</v>
      </c>
      <c r="AZ486" s="92">
        <f t="shared" si="201"/>
        <v>0</v>
      </c>
      <c r="BA486" s="92">
        <f t="shared" si="221"/>
        <v>0.504</v>
      </c>
      <c r="BB486" s="92">
        <f t="shared" si="222"/>
        <v>0.38900000000000001</v>
      </c>
      <c r="BC486" s="92">
        <v>0.13800000000000001</v>
      </c>
      <c r="BD486" s="92">
        <v>0.13400000000000001</v>
      </c>
      <c r="BE486" s="92">
        <f t="shared" si="202"/>
        <v>0</v>
      </c>
      <c r="BF486" s="92">
        <f t="shared" si="223"/>
        <v>0</v>
      </c>
    </row>
    <row r="487" spans="1:58" x14ac:dyDescent="0.35">
      <c r="A487" s="26"/>
      <c r="B487" s="76"/>
      <c r="C487" s="59"/>
      <c r="D487" s="475"/>
      <c r="E487" s="476"/>
      <c r="F487" s="237" t="str">
        <f ca="1">IFERROR(OFFSET(INDEX(INDIRECT(VLOOKUP($C487,Lighting_Type_Exist_lu,2,0)),MATCH(Lighting!$D487,INDIRECT(VLOOKUP($C487,Lighting_Type_Exist_lu,2,0)),0),1),0,2),"")</f>
        <v/>
      </c>
      <c r="G487" s="61" t="s">
        <v>84</v>
      </c>
      <c r="H487" s="74"/>
      <c r="I487" s="238" t="str">
        <f>IF(J487="","",VLOOKUP(J487,SKU!E:M,9,0))</f>
        <v/>
      </c>
      <c r="J487" s="64"/>
      <c r="K487" s="260" t="str">
        <f>IF(J487="","",VLOOKUP(J487,SKU!E:M,2,0))</f>
        <v/>
      </c>
      <c r="L487" s="239" t="str">
        <f>IF(J487="","",VLOOKUP(J487,SKU!E:M,6,0))</f>
        <v/>
      </c>
      <c r="M487" s="135" t="s">
        <v>84</v>
      </c>
      <c r="N487" s="28">
        <f t="shared" si="197"/>
        <v>0</v>
      </c>
      <c r="O487" s="20">
        <f t="shared" si="198"/>
        <v>0</v>
      </c>
      <c r="P487" s="71">
        <f t="shared" ca="1" si="203"/>
        <v>0</v>
      </c>
      <c r="Q487" s="71">
        <f>IFERROR((($H487*$L487*$N487)-($H487*$L487*$O487))/1000,0)*(1-EXACT(M487,Lookups!$A$62))*(1-EXACT(M487,Lookups!$A$63))</f>
        <v>0</v>
      </c>
      <c r="R487" s="71">
        <f t="shared" ca="1" si="204"/>
        <v>0</v>
      </c>
      <c r="S487" s="71">
        <f t="shared" ca="1" si="205"/>
        <v>0</v>
      </c>
      <c r="T487" s="71">
        <f t="shared" si="206"/>
        <v>0</v>
      </c>
      <c r="U487" s="356">
        <f t="shared" ca="1" si="207"/>
        <v>0</v>
      </c>
      <c r="V487" s="356">
        <f t="shared" ca="1" si="208"/>
        <v>0</v>
      </c>
      <c r="W487" s="356">
        <f t="shared" si="209"/>
        <v>0</v>
      </c>
      <c r="X487" s="356">
        <f t="shared" si="210"/>
        <v>0</v>
      </c>
      <c r="Y487" s="72">
        <f>IF(AV487&gt;0,"NEEDED",IFERROR(IF('Project Summary'!$C$11="NH",(VLOOKUP(AH487,Lighting_All,6,0)+AO487),(VLOOKUP(AH487,Lighting_All,4,0)+AO487)),0)*H487)</f>
        <v>0</v>
      </c>
      <c r="Z487" s="261" t="str">
        <f t="shared" ca="1" si="211"/>
        <v/>
      </c>
      <c r="AA487" s="73">
        <f t="shared" ca="1" si="196"/>
        <v>0</v>
      </c>
      <c r="AC487" s="28" t="str">
        <f ca="1">IFERROR(OFFSET(INDEX(INDIRECT(VLOOKUP($C487,Lighting_Type_Exist_lu,2,0)),MATCH(Lighting!$D487,INDIRECT(VLOOKUP($C487,Lighting_Type_Exist_lu,2,0)),0),1),0,1),"")</f>
        <v/>
      </c>
      <c r="AD487" s="7" t="str">
        <f ca="1">IFERROR(OFFSET(INDEX(INDIRECT(VLOOKUP($C487,Lighting_Type_Exist_lu,2,0)),MATCH(Lighting!$D487,INDIRECT(VLOOKUP($C487,Lighting_Type_Exist_lu,2,0)),0),1),0,3),"")</f>
        <v/>
      </c>
      <c r="AE487" s="40" t="str">
        <f ca="1">IFERROR(OFFSET(INDEX(INDIRECT(VLOOKUP($C487,Lighting_Type_Exist_lu,2,0)),MATCH(Lighting!$D487,INDIRECT(VLOOKUP($C487,Lighting_Type_Exist_lu,2,0)),0),1),0,4),"")</f>
        <v/>
      </c>
      <c r="AF487" s="262">
        <f t="shared" ca="1" si="212"/>
        <v>0</v>
      </c>
      <c r="AH487" s="263" t="str">
        <f>IF(J487="","",VLOOKUP(J487,SKU!E:M,3,0))</f>
        <v/>
      </c>
      <c r="AI487" s="263">
        <f>_xlfn.IFNA(IF('Project Summary'!$C$11="NH",VLOOKUP(AH487,Lighting_All,5,0),VLOOKUP(AH487,Lighting_All,3,0)),"")</f>
        <v>0</v>
      </c>
      <c r="AJ487" s="264" t="str">
        <f t="shared" si="199"/>
        <v>NA</v>
      </c>
      <c r="AK487" s="265">
        <f>IFERROR(VLOOKUP(J487,SKU!E:L,7,),0)</f>
        <v>0</v>
      </c>
      <c r="AL487" s="92" t="str">
        <f>IFERROR(IF(J487="","",(VLOOKUP(AH487,Lookups!A:G,7,0)*H487)),"")</f>
        <v/>
      </c>
      <c r="AM487" s="92">
        <f t="shared" ca="1" si="213"/>
        <v>0</v>
      </c>
      <c r="AN487" s="92">
        <f t="shared" ca="1" si="214"/>
        <v>0</v>
      </c>
      <c r="AO487" s="92">
        <f>(1-EXACT(G487,M487))*IFERROR(IF('Project Summary'!$C$11="NH",VLOOKUP(M487,Lighting_All,6,0),VLOOKUP(M487,Lighting_All,4,0)),0)*(Q487&gt;0)*(1-EXACT(M487,Lookups!$A$62))*(1-EXACT(M487,Lookups!$A$63))</f>
        <v>0</v>
      </c>
      <c r="AP487" s="92">
        <f t="shared" si="200"/>
        <v>0</v>
      </c>
      <c r="AQ487" s="92" t="str">
        <f t="shared" ca="1" si="215"/>
        <v/>
      </c>
      <c r="AR487" s="92" t="str">
        <f ca="1">_xlfn.IFNA(VLOOKUP(AQ487,Recycling!$S$10:$T$35,2,0),"")</f>
        <v/>
      </c>
      <c r="AS487" s="266">
        <f t="shared" si="216"/>
        <v>0</v>
      </c>
      <c r="AT487" s="92">
        <f t="shared" si="217"/>
        <v>0</v>
      </c>
      <c r="AU487" s="92">
        <f>EXACT(G487,"None")*OR(EXACT(M487,Lookups!$A$62),EXACT(M487,Lookups!$A$63))</f>
        <v>0</v>
      </c>
      <c r="AV487" s="267">
        <f t="shared" si="218"/>
        <v>0</v>
      </c>
      <c r="AW487" s="267">
        <f>IFERROR(VLOOKUP(AH487,Lookups!A:B,2,0),0)</f>
        <v>0</v>
      </c>
      <c r="AX487" s="267">
        <f t="shared" si="219"/>
        <v>0</v>
      </c>
      <c r="AY487" s="92">
        <f t="shared" ca="1" si="220"/>
        <v>0</v>
      </c>
      <c r="AZ487" s="92">
        <f t="shared" si="201"/>
        <v>0</v>
      </c>
      <c r="BA487" s="92">
        <f t="shared" si="221"/>
        <v>0.504</v>
      </c>
      <c r="BB487" s="92">
        <f t="shared" si="222"/>
        <v>0.38900000000000001</v>
      </c>
      <c r="BC487" s="92">
        <v>0.13800000000000001</v>
      </c>
      <c r="BD487" s="92">
        <v>0.13400000000000001</v>
      </c>
      <c r="BE487" s="92">
        <f t="shared" si="202"/>
        <v>0</v>
      </c>
      <c r="BF487" s="92">
        <f t="shared" si="223"/>
        <v>0</v>
      </c>
    </row>
    <row r="488" spans="1:58" x14ac:dyDescent="0.35">
      <c r="A488" s="26"/>
      <c r="B488" s="76"/>
      <c r="C488" s="59"/>
      <c r="D488" s="475"/>
      <c r="E488" s="476"/>
      <c r="F488" s="237" t="str">
        <f ca="1">IFERROR(OFFSET(INDEX(INDIRECT(VLOOKUP($C488,Lighting_Type_Exist_lu,2,0)),MATCH(Lighting!$D488,INDIRECT(VLOOKUP($C488,Lighting_Type_Exist_lu,2,0)),0),1),0,2),"")</f>
        <v/>
      </c>
      <c r="G488" s="61" t="s">
        <v>84</v>
      </c>
      <c r="H488" s="74"/>
      <c r="I488" s="238" t="str">
        <f>IF(J488="","",VLOOKUP(J488,SKU!E:M,9,0))</f>
        <v/>
      </c>
      <c r="J488" s="64"/>
      <c r="K488" s="260" t="str">
        <f>IF(J488="","",VLOOKUP(J488,SKU!E:M,2,0))</f>
        <v/>
      </c>
      <c r="L488" s="239" t="str">
        <f>IF(J488="","",VLOOKUP(J488,SKU!E:M,6,0))</f>
        <v/>
      </c>
      <c r="M488" s="135" t="s">
        <v>84</v>
      </c>
      <c r="N488" s="28">
        <f t="shared" si="197"/>
        <v>0</v>
      </c>
      <c r="O488" s="20">
        <f t="shared" si="198"/>
        <v>0</v>
      </c>
      <c r="P488" s="71">
        <f t="shared" ca="1" si="203"/>
        <v>0</v>
      </c>
      <c r="Q488" s="71">
        <f>IFERROR((($H488*$L488*$N488)-($H488*$L488*$O488))/1000,0)*(1-EXACT(M488,Lookups!$A$62))*(1-EXACT(M488,Lookups!$A$63))</f>
        <v>0</v>
      </c>
      <c r="R488" s="71">
        <f t="shared" ca="1" si="204"/>
        <v>0</v>
      </c>
      <c r="S488" s="71">
        <f t="shared" ca="1" si="205"/>
        <v>0</v>
      </c>
      <c r="T488" s="71">
        <f t="shared" si="206"/>
        <v>0</v>
      </c>
      <c r="U488" s="356">
        <f t="shared" ca="1" si="207"/>
        <v>0</v>
      </c>
      <c r="V488" s="356">
        <f t="shared" ca="1" si="208"/>
        <v>0</v>
      </c>
      <c r="W488" s="356">
        <f t="shared" si="209"/>
        <v>0</v>
      </c>
      <c r="X488" s="356">
        <f t="shared" si="210"/>
        <v>0</v>
      </c>
      <c r="Y488" s="72">
        <f>IF(AV488&gt;0,"NEEDED",IFERROR(IF('Project Summary'!$C$11="NH",(VLOOKUP(AH488,Lighting_All,6,0)+AO488),(VLOOKUP(AH488,Lighting_All,4,0)+AO488)),0)*H488)</f>
        <v>0</v>
      </c>
      <c r="Z488" s="261" t="str">
        <f t="shared" ca="1" si="211"/>
        <v/>
      </c>
      <c r="AA488" s="73">
        <f t="shared" ca="1" si="196"/>
        <v>0</v>
      </c>
      <c r="AC488" s="28" t="str">
        <f ca="1">IFERROR(OFFSET(INDEX(INDIRECT(VLOOKUP($C488,Lighting_Type_Exist_lu,2,0)),MATCH(Lighting!$D488,INDIRECT(VLOOKUP($C488,Lighting_Type_Exist_lu,2,0)),0),1),0,1),"")</f>
        <v/>
      </c>
      <c r="AD488" s="7" t="str">
        <f ca="1">IFERROR(OFFSET(INDEX(INDIRECT(VLOOKUP($C488,Lighting_Type_Exist_lu,2,0)),MATCH(Lighting!$D488,INDIRECT(VLOOKUP($C488,Lighting_Type_Exist_lu,2,0)),0),1),0,3),"")</f>
        <v/>
      </c>
      <c r="AE488" s="40" t="str">
        <f ca="1">IFERROR(OFFSET(INDEX(INDIRECT(VLOOKUP($C488,Lighting_Type_Exist_lu,2,0)),MATCH(Lighting!$D488,INDIRECT(VLOOKUP($C488,Lighting_Type_Exist_lu,2,0)),0),1),0,4),"")</f>
        <v/>
      </c>
      <c r="AF488" s="262">
        <f t="shared" ca="1" si="212"/>
        <v>0</v>
      </c>
      <c r="AH488" s="263" t="str">
        <f>IF(J488="","",VLOOKUP(J488,SKU!E:M,3,0))</f>
        <v/>
      </c>
      <c r="AI488" s="263">
        <f>_xlfn.IFNA(IF('Project Summary'!$C$11="NH",VLOOKUP(AH488,Lighting_All,5,0),VLOOKUP(AH488,Lighting_All,3,0)),"")</f>
        <v>0</v>
      </c>
      <c r="AJ488" s="264" t="str">
        <f t="shared" si="199"/>
        <v>NA</v>
      </c>
      <c r="AK488" s="265">
        <f>IFERROR(VLOOKUP(J488,SKU!E:L,7,),0)</f>
        <v>0</v>
      </c>
      <c r="AL488" s="92" t="str">
        <f>IFERROR(IF(J488="","",(VLOOKUP(AH488,Lookups!A:G,7,0)*H488)),"")</f>
        <v/>
      </c>
      <c r="AM488" s="92">
        <f t="shared" ca="1" si="213"/>
        <v>0</v>
      </c>
      <c r="AN488" s="92">
        <f t="shared" ca="1" si="214"/>
        <v>0</v>
      </c>
      <c r="AO488" s="92">
        <f>(1-EXACT(G488,M488))*IFERROR(IF('Project Summary'!$C$11="NH",VLOOKUP(M488,Lighting_All,6,0),VLOOKUP(M488,Lighting_All,4,0)),0)*(Q488&gt;0)*(1-EXACT(M488,Lookups!$A$62))*(1-EXACT(M488,Lookups!$A$63))</f>
        <v>0</v>
      </c>
      <c r="AP488" s="92">
        <f t="shared" si="200"/>
        <v>0</v>
      </c>
      <c r="AQ488" s="92" t="str">
        <f t="shared" ca="1" si="215"/>
        <v/>
      </c>
      <c r="AR488" s="92" t="str">
        <f ca="1">_xlfn.IFNA(VLOOKUP(AQ488,Recycling!$S$10:$T$35,2,0),"")</f>
        <v/>
      </c>
      <c r="AS488" s="266">
        <f t="shared" si="216"/>
        <v>0</v>
      </c>
      <c r="AT488" s="92">
        <f t="shared" si="217"/>
        <v>0</v>
      </c>
      <c r="AU488" s="92">
        <f>EXACT(G488,"None")*OR(EXACT(M488,Lookups!$A$62),EXACT(M488,Lookups!$A$63))</f>
        <v>0</v>
      </c>
      <c r="AV488" s="267">
        <f t="shared" si="218"/>
        <v>0</v>
      </c>
      <c r="AW488" s="267">
        <f>IFERROR(VLOOKUP(AH488,Lookups!A:B,2,0),0)</f>
        <v>0</v>
      </c>
      <c r="AX488" s="267">
        <f t="shared" si="219"/>
        <v>0</v>
      </c>
      <c r="AY488" s="92">
        <f t="shared" ca="1" si="220"/>
        <v>0</v>
      </c>
      <c r="AZ488" s="92">
        <f t="shared" si="201"/>
        <v>0</v>
      </c>
      <c r="BA488" s="92">
        <f t="shared" si="221"/>
        <v>0.504</v>
      </c>
      <c r="BB488" s="92">
        <f t="shared" si="222"/>
        <v>0.38900000000000001</v>
      </c>
      <c r="BC488" s="92">
        <v>0.13800000000000001</v>
      </c>
      <c r="BD488" s="92">
        <v>0.13400000000000001</v>
      </c>
      <c r="BE488" s="92">
        <f t="shared" si="202"/>
        <v>0</v>
      </c>
      <c r="BF488" s="92">
        <f t="shared" si="223"/>
        <v>0</v>
      </c>
    </row>
    <row r="489" spans="1:58" x14ac:dyDescent="0.35">
      <c r="A489" s="26"/>
      <c r="B489" s="76"/>
      <c r="C489" s="59"/>
      <c r="D489" s="475"/>
      <c r="E489" s="476"/>
      <c r="F489" s="237" t="str">
        <f ca="1">IFERROR(OFFSET(INDEX(INDIRECT(VLOOKUP($C489,Lighting_Type_Exist_lu,2,0)),MATCH(Lighting!$D489,INDIRECT(VLOOKUP($C489,Lighting_Type_Exist_lu,2,0)),0),1),0,2),"")</f>
        <v/>
      </c>
      <c r="G489" s="61" t="s">
        <v>84</v>
      </c>
      <c r="H489" s="74"/>
      <c r="I489" s="238" t="str">
        <f>IF(J489="","",VLOOKUP(J489,SKU!E:M,9,0))</f>
        <v/>
      </c>
      <c r="J489" s="64"/>
      <c r="K489" s="260" t="str">
        <f>IF(J489="","",VLOOKUP(J489,SKU!E:M,2,0))</f>
        <v/>
      </c>
      <c r="L489" s="239" t="str">
        <f>IF(J489="","",VLOOKUP(J489,SKU!E:M,6,0))</f>
        <v/>
      </c>
      <c r="M489" s="135" t="s">
        <v>84</v>
      </c>
      <c r="N489" s="28">
        <f t="shared" si="197"/>
        <v>0</v>
      </c>
      <c r="O489" s="20">
        <f t="shared" si="198"/>
        <v>0</v>
      </c>
      <c r="P489" s="71">
        <f t="shared" ca="1" si="203"/>
        <v>0</v>
      </c>
      <c r="Q489" s="71">
        <f>IFERROR((($H489*$L489*$N489)-($H489*$L489*$O489))/1000,0)*(1-EXACT(M489,Lookups!$A$62))*(1-EXACT(M489,Lookups!$A$63))</f>
        <v>0</v>
      </c>
      <c r="R489" s="71">
        <f t="shared" ca="1" si="204"/>
        <v>0</v>
      </c>
      <c r="S489" s="71">
        <f t="shared" ca="1" si="205"/>
        <v>0</v>
      </c>
      <c r="T489" s="71">
        <f t="shared" si="206"/>
        <v>0</v>
      </c>
      <c r="U489" s="356">
        <f t="shared" ca="1" si="207"/>
        <v>0</v>
      </c>
      <c r="V489" s="356">
        <f t="shared" ca="1" si="208"/>
        <v>0</v>
      </c>
      <c r="W489" s="356">
        <f t="shared" si="209"/>
        <v>0</v>
      </c>
      <c r="X489" s="356">
        <f t="shared" si="210"/>
        <v>0</v>
      </c>
      <c r="Y489" s="72">
        <f>IF(AV489&gt;0,"NEEDED",IFERROR(IF('Project Summary'!$C$11="NH",(VLOOKUP(AH489,Lighting_All,6,0)+AO489),(VLOOKUP(AH489,Lighting_All,4,0)+AO489)),0)*H489)</f>
        <v>0</v>
      </c>
      <c r="Z489" s="261" t="str">
        <f t="shared" ca="1" si="211"/>
        <v/>
      </c>
      <c r="AA489" s="73">
        <f t="shared" ca="1" si="196"/>
        <v>0</v>
      </c>
      <c r="AC489" s="28" t="str">
        <f ca="1">IFERROR(OFFSET(INDEX(INDIRECT(VLOOKUP($C489,Lighting_Type_Exist_lu,2,0)),MATCH(Lighting!$D489,INDIRECT(VLOOKUP($C489,Lighting_Type_Exist_lu,2,0)),0),1),0,1),"")</f>
        <v/>
      </c>
      <c r="AD489" s="7" t="str">
        <f ca="1">IFERROR(OFFSET(INDEX(INDIRECT(VLOOKUP($C489,Lighting_Type_Exist_lu,2,0)),MATCH(Lighting!$D489,INDIRECT(VLOOKUP($C489,Lighting_Type_Exist_lu,2,0)),0),1),0,3),"")</f>
        <v/>
      </c>
      <c r="AE489" s="40" t="str">
        <f ca="1">IFERROR(OFFSET(INDEX(INDIRECT(VLOOKUP($C489,Lighting_Type_Exist_lu,2,0)),MATCH(Lighting!$D489,INDIRECT(VLOOKUP($C489,Lighting_Type_Exist_lu,2,0)),0),1),0,4),"")</f>
        <v/>
      </c>
      <c r="AF489" s="262">
        <f t="shared" ca="1" si="212"/>
        <v>0</v>
      </c>
      <c r="AH489" s="263" t="str">
        <f>IF(J489="","",VLOOKUP(J489,SKU!E:M,3,0))</f>
        <v/>
      </c>
      <c r="AI489" s="263">
        <f>_xlfn.IFNA(IF('Project Summary'!$C$11="NH",VLOOKUP(AH489,Lighting_All,5,0),VLOOKUP(AH489,Lighting_All,3,0)),"")</f>
        <v>0</v>
      </c>
      <c r="AJ489" s="264" t="str">
        <f t="shared" si="199"/>
        <v>NA</v>
      </c>
      <c r="AK489" s="265">
        <f>IFERROR(VLOOKUP(J489,SKU!E:L,7,),0)</f>
        <v>0</v>
      </c>
      <c r="AL489" s="92" t="str">
        <f>IFERROR(IF(J489="","",(VLOOKUP(AH489,Lookups!A:G,7,0)*H489)),"")</f>
        <v/>
      </c>
      <c r="AM489" s="92">
        <f t="shared" ca="1" si="213"/>
        <v>0</v>
      </c>
      <c r="AN489" s="92">
        <f t="shared" ca="1" si="214"/>
        <v>0</v>
      </c>
      <c r="AO489" s="92">
        <f>(1-EXACT(G489,M489))*IFERROR(IF('Project Summary'!$C$11="NH",VLOOKUP(M489,Lighting_All,6,0),VLOOKUP(M489,Lighting_All,4,0)),0)*(Q489&gt;0)*(1-EXACT(M489,Lookups!$A$62))*(1-EXACT(M489,Lookups!$A$63))</f>
        <v>0</v>
      </c>
      <c r="AP489" s="92">
        <f t="shared" si="200"/>
        <v>0</v>
      </c>
      <c r="AQ489" s="92" t="str">
        <f t="shared" ca="1" si="215"/>
        <v/>
      </c>
      <c r="AR489" s="92" t="str">
        <f ca="1">_xlfn.IFNA(VLOOKUP(AQ489,Recycling!$S$10:$T$35,2,0),"")</f>
        <v/>
      </c>
      <c r="AS489" s="266">
        <f t="shared" si="216"/>
        <v>0</v>
      </c>
      <c r="AT489" s="92">
        <f t="shared" si="217"/>
        <v>0</v>
      </c>
      <c r="AU489" s="92">
        <f>EXACT(G489,"None")*OR(EXACT(M489,Lookups!$A$62),EXACT(M489,Lookups!$A$63))</f>
        <v>0</v>
      </c>
      <c r="AV489" s="267">
        <f t="shared" si="218"/>
        <v>0</v>
      </c>
      <c r="AW489" s="267">
        <f>IFERROR(VLOOKUP(AH489,Lookups!A:B,2,0),0)</f>
        <v>0</v>
      </c>
      <c r="AX489" s="267">
        <f t="shared" si="219"/>
        <v>0</v>
      </c>
      <c r="AY489" s="92">
        <f t="shared" ca="1" si="220"/>
        <v>0</v>
      </c>
      <c r="AZ489" s="92">
        <f t="shared" si="201"/>
        <v>0</v>
      </c>
      <c r="BA489" s="92">
        <f t="shared" si="221"/>
        <v>0.504</v>
      </c>
      <c r="BB489" s="92">
        <f t="shared" si="222"/>
        <v>0.38900000000000001</v>
      </c>
      <c r="BC489" s="92">
        <v>0.13800000000000001</v>
      </c>
      <c r="BD489" s="92">
        <v>0.13400000000000001</v>
      </c>
      <c r="BE489" s="92">
        <f t="shared" si="202"/>
        <v>0</v>
      </c>
      <c r="BF489" s="92">
        <f t="shared" si="223"/>
        <v>0</v>
      </c>
    </row>
    <row r="490" spans="1:58" x14ac:dyDescent="0.35">
      <c r="A490" s="26"/>
      <c r="B490" s="76"/>
      <c r="C490" s="59"/>
      <c r="D490" s="475"/>
      <c r="E490" s="476"/>
      <c r="F490" s="237" t="str">
        <f ca="1">IFERROR(OFFSET(INDEX(INDIRECT(VLOOKUP($C490,Lighting_Type_Exist_lu,2,0)),MATCH(Lighting!$D490,INDIRECT(VLOOKUP($C490,Lighting_Type_Exist_lu,2,0)),0),1),0,2),"")</f>
        <v/>
      </c>
      <c r="G490" s="61" t="s">
        <v>84</v>
      </c>
      <c r="H490" s="74"/>
      <c r="I490" s="238" t="str">
        <f>IF(J490="","",VLOOKUP(J490,SKU!E:M,9,0))</f>
        <v/>
      </c>
      <c r="J490" s="64"/>
      <c r="K490" s="260" t="str">
        <f>IF(J490="","",VLOOKUP(J490,SKU!E:M,2,0))</f>
        <v/>
      </c>
      <c r="L490" s="239" t="str">
        <f>IF(J490="","",VLOOKUP(J490,SKU!E:M,6,0))</f>
        <v/>
      </c>
      <c r="M490" s="135" t="s">
        <v>84</v>
      </c>
      <c r="N490" s="28">
        <f t="shared" si="197"/>
        <v>0</v>
      </c>
      <c r="O490" s="20">
        <f t="shared" si="198"/>
        <v>0</v>
      </c>
      <c r="P490" s="71">
        <f t="shared" ca="1" si="203"/>
        <v>0</v>
      </c>
      <c r="Q490" s="71">
        <f>IFERROR((($H490*$L490*$N490)-($H490*$L490*$O490))/1000,0)*(1-EXACT(M490,Lookups!$A$62))*(1-EXACT(M490,Lookups!$A$63))</f>
        <v>0</v>
      </c>
      <c r="R490" s="71">
        <f t="shared" ca="1" si="204"/>
        <v>0</v>
      </c>
      <c r="S490" s="71">
        <f t="shared" ca="1" si="205"/>
        <v>0</v>
      </c>
      <c r="T490" s="71">
        <f t="shared" si="206"/>
        <v>0</v>
      </c>
      <c r="U490" s="356">
        <f t="shared" ca="1" si="207"/>
        <v>0</v>
      </c>
      <c r="V490" s="356">
        <f t="shared" ca="1" si="208"/>
        <v>0</v>
      </c>
      <c r="W490" s="356">
        <f t="shared" si="209"/>
        <v>0</v>
      </c>
      <c r="X490" s="356">
        <f t="shared" si="210"/>
        <v>0</v>
      </c>
      <c r="Y490" s="72">
        <f>IF(AV490&gt;0,"NEEDED",IFERROR(IF('Project Summary'!$C$11="NH",(VLOOKUP(AH490,Lighting_All,6,0)+AO490),(VLOOKUP(AH490,Lighting_All,4,0)+AO490)),0)*H490)</f>
        <v>0</v>
      </c>
      <c r="Z490" s="261" t="str">
        <f t="shared" ca="1" si="211"/>
        <v/>
      </c>
      <c r="AA490" s="73">
        <f t="shared" ca="1" si="196"/>
        <v>0</v>
      </c>
      <c r="AC490" s="28" t="str">
        <f ca="1">IFERROR(OFFSET(INDEX(INDIRECT(VLOOKUP($C490,Lighting_Type_Exist_lu,2,0)),MATCH(Lighting!$D490,INDIRECT(VLOOKUP($C490,Lighting_Type_Exist_lu,2,0)),0),1),0,1),"")</f>
        <v/>
      </c>
      <c r="AD490" s="7" t="str">
        <f ca="1">IFERROR(OFFSET(INDEX(INDIRECT(VLOOKUP($C490,Lighting_Type_Exist_lu,2,0)),MATCH(Lighting!$D490,INDIRECT(VLOOKUP($C490,Lighting_Type_Exist_lu,2,0)),0),1),0,3),"")</f>
        <v/>
      </c>
      <c r="AE490" s="40" t="str">
        <f ca="1">IFERROR(OFFSET(INDEX(INDIRECT(VLOOKUP($C490,Lighting_Type_Exist_lu,2,0)),MATCH(Lighting!$D490,INDIRECT(VLOOKUP($C490,Lighting_Type_Exist_lu,2,0)),0),1),0,4),"")</f>
        <v/>
      </c>
      <c r="AF490" s="262">
        <f t="shared" ca="1" si="212"/>
        <v>0</v>
      </c>
      <c r="AH490" s="263" t="str">
        <f>IF(J490="","",VLOOKUP(J490,SKU!E:M,3,0))</f>
        <v/>
      </c>
      <c r="AI490" s="263">
        <f>_xlfn.IFNA(IF('Project Summary'!$C$11="NH",VLOOKUP(AH490,Lighting_All,5,0),VLOOKUP(AH490,Lighting_All,3,0)),"")</f>
        <v>0</v>
      </c>
      <c r="AJ490" s="264" t="str">
        <f t="shared" si="199"/>
        <v>NA</v>
      </c>
      <c r="AK490" s="265">
        <f>IFERROR(VLOOKUP(J490,SKU!E:L,7,),0)</f>
        <v>0</v>
      </c>
      <c r="AL490" s="92" t="str">
        <f>IFERROR(IF(J490="","",(VLOOKUP(AH490,Lookups!A:G,7,0)*H490)),"")</f>
        <v/>
      </c>
      <c r="AM490" s="92">
        <f t="shared" ca="1" si="213"/>
        <v>0</v>
      </c>
      <c r="AN490" s="92">
        <f t="shared" ca="1" si="214"/>
        <v>0</v>
      </c>
      <c r="AO490" s="92">
        <f>(1-EXACT(G490,M490))*IFERROR(IF('Project Summary'!$C$11="NH",VLOOKUP(M490,Lighting_All,6,0),VLOOKUP(M490,Lighting_All,4,0)),0)*(Q490&gt;0)*(1-EXACT(M490,Lookups!$A$62))*(1-EXACT(M490,Lookups!$A$63))</f>
        <v>0</v>
      </c>
      <c r="AP490" s="92">
        <f t="shared" si="200"/>
        <v>0</v>
      </c>
      <c r="AQ490" s="92" t="str">
        <f t="shared" ca="1" si="215"/>
        <v/>
      </c>
      <c r="AR490" s="92" t="str">
        <f ca="1">_xlfn.IFNA(VLOOKUP(AQ490,Recycling!$S$10:$T$35,2,0),"")</f>
        <v/>
      </c>
      <c r="AS490" s="266">
        <f t="shared" si="216"/>
        <v>0</v>
      </c>
      <c r="AT490" s="92">
        <f t="shared" si="217"/>
        <v>0</v>
      </c>
      <c r="AU490" s="92">
        <f>EXACT(G490,"None")*OR(EXACT(M490,Lookups!$A$62),EXACT(M490,Lookups!$A$63))</f>
        <v>0</v>
      </c>
      <c r="AV490" s="267">
        <f t="shared" si="218"/>
        <v>0</v>
      </c>
      <c r="AW490" s="267">
        <f>IFERROR(VLOOKUP(AH490,Lookups!A:B,2,0),0)</f>
        <v>0</v>
      </c>
      <c r="AX490" s="267">
        <f t="shared" si="219"/>
        <v>0</v>
      </c>
      <c r="AY490" s="92">
        <f t="shared" ca="1" si="220"/>
        <v>0</v>
      </c>
      <c r="AZ490" s="92">
        <f t="shared" si="201"/>
        <v>0</v>
      </c>
      <c r="BA490" s="92">
        <f t="shared" si="221"/>
        <v>0.504</v>
      </c>
      <c r="BB490" s="92">
        <f t="shared" si="222"/>
        <v>0.38900000000000001</v>
      </c>
      <c r="BC490" s="92">
        <v>0.13800000000000001</v>
      </c>
      <c r="BD490" s="92">
        <v>0.13400000000000001</v>
      </c>
      <c r="BE490" s="92">
        <f t="shared" si="202"/>
        <v>0</v>
      </c>
      <c r="BF490" s="92">
        <f t="shared" si="223"/>
        <v>0</v>
      </c>
    </row>
    <row r="491" spans="1:58" x14ac:dyDescent="0.35">
      <c r="A491" s="26"/>
      <c r="B491" s="76"/>
      <c r="C491" s="59"/>
      <c r="D491" s="475"/>
      <c r="E491" s="476"/>
      <c r="F491" s="237" t="str">
        <f ca="1">IFERROR(OFFSET(INDEX(INDIRECT(VLOOKUP($C491,Lighting_Type_Exist_lu,2,0)),MATCH(Lighting!$D491,INDIRECT(VLOOKUP($C491,Lighting_Type_Exist_lu,2,0)),0),1),0,2),"")</f>
        <v/>
      </c>
      <c r="G491" s="61" t="s">
        <v>84</v>
      </c>
      <c r="H491" s="74"/>
      <c r="I491" s="238" t="str">
        <f>IF(J491="","",VLOOKUP(J491,SKU!E:M,9,0))</f>
        <v/>
      </c>
      <c r="J491" s="64"/>
      <c r="K491" s="260" t="str">
        <f>IF(J491="","",VLOOKUP(J491,SKU!E:M,2,0))</f>
        <v/>
      </c>
      <c r="L491" s="239" t="str">
        <f>IF(J491="","",VLOOKUP(J491,SKU!E:M,6,0))</f>
        <v/>
      </c>
      <c r="M491" s="135" t="s">
        <v>84</v>
      </c>
      <c r="N491" s="28">
        <f t="shared" si="197"/>
        <v>0</v>
      </c>
      <c r="O491" s="20">
        <f t="shared" si="198"/>
        <v>0</v>
      </c>
      <c r="P491" s="71">
        <f t="shared" ca="1" si="203"/>
        <v>0</v>
      </c>
      <c r="Q491" s="71">
        <f>IFERROR((($H491*$L491*$N491)-($H491*$L491*$O491))/1000,0)*(1-EXACT(M491,Lookups!$A$62))*(1-EXACT(M491,Lookups!$A$63))</f>
        <v>0</v>
      </c>
      <c r="R491" s="71">
        <f t="shared" ca="1" si="204"/>
        <v>0</v>
      </c>
      <c r="S491" s="71">
        <f t="shared" ca="1" si="205"/>
        <v>0</v>
      </c>
      <c r="T491" s="71">
        <f t="shared" si="206"/>
        <v>0</v>
      </c>
      <c r="U491" s="356">
        <f t="shared" ca="1" si="207"/>
        <v>0</v>
      </c>
      <c r="V491" s="356">
        <f t="shared" ca="1" si="208"/>
        <v>0</v>
      </c>
      <c r="W491" s="356">
        <f t="shared" si="209"/>
        <v>0</v>
      </c>
      <c r="X491" s="356">
        <f t="shared" si="210"/>
        <v>0</v>
      </c>
      <c r="Y491" s="72">
        <f>IF(AV491&gt;0,"NEEDED",IFERROR(IF('Project Summary'!$C$11="NH",(VLOOKUP(AH491,Lighting_All,6,0)+AO491),(VLOOKUP(AH491,Lighting_All,4,0)+AO491)),0)*H491)</f>
        <v>0</v>
      </c>
      <c r="Z491" s="261" t="str">
        <f t="shared" ca="1" si="211"/>
        <v/>
      </c>
      <c r="AA491" s="73">
        <f t="shared" ca="1" si="196"/>
        <v>0</v>
      </c>
      <c r="AC491" s="28" t="str">
        <f ca="1">IFERROR(OFFSET(INDEX(INDIRECT(VLOOKUP($C491,Lighting_Type_Exist_lu,2,0)),MATCH(Lighting!$D491,INDIRECT(VLOOKUP($C491,Lighting_Type_Exist_lu,2,0)),0),1),0,1),"")</f>
        <v/>
      </c>
      <c r="AD491" s="7" t="str">
        <f ca="1">IFERROR(OFFSET(INDEX(INDIRECT(VLOOKUP($C491,Lighting_Type_Exist_lu,2,0)),MATCH(Lighting!$D491,INDIRECT(VLOOKUP($C491,Lighting_Type_Exist_lu,2,0)),0),1),0,3),"")</f>
        <v/>
      </c>
      <c r="AE491" s="40" t="str">
        <f ca="1">IFERROR(OFFSET(INDEX(INDIRECT(VLOOKUP($C491,Lighting_Type_Exist_lu,2,0)),MATCH(Lighting!$D491,INDIRECT(VLOOKUP($C491,Lighting_Type_Exist_lu,2,0)),0),1),0,4),"")</f>
        <v/>
      </c>
      <c r="AF491" s="262">
        <f t="shared" ca="1" si="212"/>
        <v>0</v>
      </c>
      <c r="AH491" s="263" t="str">
        <f>IF(J491="","",VLOOKUP(J491,SKU!E:M,3,0))</f>
        <v/>
      </c>
      <c r="AI491" s="263">
        <f>_xlfn.IFNA(IF('Project Summary'!$C$11="NH",VLOOKUP(AH491,Lighting_All,5,0),VLOOKUP(AH491,Lighting_All,3,0)),"")</f>
        <v>0</v>
      </c>
      <c r="AJ491" s="264" t="str">
        <f t="shared" si="199"/>
        <v>NA</v>
      </c>
      <c r="AK491" s="265">
        <f>IFERROR(VLOOKUP(J491,SKU!E:L,7,),0)</f>
        <v>0</v>
      </c>
      <c r="AL491" s="92" t="str">
        <f>IFERROR(IF(J491="","",(VLOOKUP(AH491,Lookups!A:G,7,0)*H491)),"")</f>
        <v/>
      </c>
      <c r="AM491" s="92">
        <f t="shared" ca="1" si="213"/>
        <v>0</v>
      </c>
      <c r="AN491" s="92">
        <f t="shared" ca="1" si="214"/>
        <v>0</v>
      </c>
      <c r="AO491" s="92">
        <f>(1-EXACT(G491,M491))*IFERROR(IF('Project Summary'!$C$11="NH",VLOOKUP(M491,Lighting_All,6,0),VLOOKUP(M491,Lighting_All,4,0)),0)*(Q491&gt;0)*(1-EXACT(M491,Lookups!$A$62))*(1-EXACT(M491,Lookups!$A$63))</f>
        <v>0</v>
      </c>
      <c r="AP491" s="92">
        <f t="shared" si="200"/>
        <v>0</v>
      </c>
      <c r="AQ491" s="92" t="str">
        <f t="shared" ca="1" si="215"/>
        <v/>
      </c>
      <c r="AR491" s="92" t="str">
        <f ca="1">_xlfn.IFNA(VLOOKUP(AQ491,Recycling!$S$10:$T$35,2,0),"")</f>
        <v/>
      </c>
      <c r="AS491" s="266">
        <f t="shared" si="216"/>
        <v>0</v>
      </c>
      <c r="AT491" s="92">
        <f t="shared" si="217"/>
        <v>0</v>
      </c>
      <c r="AU491" s="92">
        <f>EXACT(G491,"None")*OR(EXACT(M491,Lookups!$A$62),EXACT(M491,Lookups!$A$63))</f>
        <v>0</v>
      </c>
      <c r="AV491" s="267">
        <f t="shared" si="218"/>
        <v>0</v>
      </c>
      <c r="AW491" s="267">
        <f>IFERROR(VLOOKUP(AH491,Lookups!A:B,2,0),0)</f>
        <v>0</v>
      </c>
      <c r="AX491" s="267">
        <f t="shared" si="219"/>
        <v>0</v>
      </c>
      <c r="AY491" s="92">
        <f t="shared" ca="1" si="220"/>
        <v>0</v>
      </c>
      <c r="AZ491" s="92">
        <f t="shared" si="201"/>
        <v>0</v>
      </c>
      <c r="BA491" s="92">
        <f t="shared" si="221"/>
        <v>0.504</v>
      </c>
      <c r="BB491" s="92">
        <f t="shared" si="222"/>
        <v>0.38900000000000001</v>
      </c>
      <c r="BC491" s="92">
        <v>0.13800000000000001</v>
      </c>
      <c r="BD491" s="92">
        <v>0.13400000000000001</v>
      </c>
      <c r="BE491" s="92">
        <f t="shared" si="202"/>
        <v>0</v>
      </c>
      <c r="BF491" s="92">
        <f t="shared" si="223"/>
        <v>0</v>
      </c>
    </row>
    <row r="492" spans="1:58" x14ac:dyDescent="0.35">
      <c r="A492" s="26"/>
      <c r="B492" s="76"/>
      <c r="C492" s="59"/>
      <c r="D492" s="475"/>
      <c r="E492" s="476"/>
      <c r="F492" s="237" t="str">
        <f ca="1">IFERROR(OFFSET(INDEX(INDIRECT(VLOOKUP($C492,Lighting_Type_Exist_lu,2,0)),MATCH(Lighting!$D492,INDIRECT(VLOOKUP($C492,Lighting_Type_Exist_lu,2,0)),0),1),0,2),"")</f>
        <v/>
      </c>
      <c r="G492" s="61" t="s">
        <v>84</v>
      </c>
      <c r="H492" s="74"/>
      <c r="I492" s="238" t="str">
        <f>IF(J492="","",VLOOKUP(J492,SKU!E:M,9,0))</f>
        <v/>
      </c>
      <c r="J492" s="64"/>
      <c r="K492" s="260" t="str">
        <f>IF(J492="","",VLOOKUP(J492,SKU!E:M,2,0))</f>
        <v/>
      </c>
      <c r="L492" s="239" t="str">
        <f>IF(J492="","",VLOOKUP(J492,SKU!E:M,6,0))</f>
        <v/>
      </c>
      <c r="M492" s="135" t="s">
        <v>84</v>
      </c>
      <c r="N492" s="28">
        <f t="shared" si="197"/>
        <v>0</v>
      </c>
      <c r="O492" s="20">
        <f t="shared" si="198"/>
        <v>0</v>
      </c>
      <c r="P492" s="71">
        <f t="shared" ca="1" si="203"/>
        <v>0</v>
      </c>
      <c r="Q492" s="71">
        <f>IFERROR((($H492*$L492*$N492)-($H492*$L492*$O492))/1000,0)*(1-EXACT(M492,Lookups!$A$62))*(1-EXACT(M492,Lookups!$A$63))</f>
        <v>0</v>
      </c>
      <c r="R492" s="71">
        <f t="shared" ca="1" si="204"/>
        <v>0</v>
      </c>
      <c r="S492" s="71">
        <f t="shared" ca="1" si="205"/>
        <v>0</v>
      </c>
      <c r="T492" s="71">
        <f t="shared" si="206"/>
        <v>0</v>
      </c>
      <c r="U492" s="356">
        <f t="shared" ca="1" si="207"/>
        <v>0</v>
      </c>
      <c r="V492" s="356">
        <f t="shared" ca="1" si="208"/>
        <v>0</v>
      </c>
      <c r="W492" s="356">
        <f t="shared" si="209"/>
        <v>0</v>
      </c>
      <c r="X492" s="356">
        <f t="shared" si="210"/>
        <v>0</v>
      </c>
      <c r="Y492" s="72">
        <f>IF(AV492&gt;0,"NEEDED",IFERROR(IF('Project Summary'!$C$11="NH",(VLOOKUP(AH492,Lighting_All,6,0)+AO492),(VLOOKUP(AH492,Lighting_All,4,0)+AO492)),0)*H492)</f>
        <v>0</v>
      </c>
      <c r="Z492" s="261" t="str">
        <f t="shared" ca="1" si="211"/>
        <v/>
      </c>
      <c r="AA492" s="73">
        <f t="shared" ca="1" si="196"/>
        <v>0</v>
      </c>
      <c r="AC492" s="28" t="str">
        <f ca="1">IFERROR(OFFSET(INDEX(INDIRECT(VLOOKUP($C492,Lighting_Type_Exist_lu,2,0)),MATCH(Lighting!$D492,INDIRECT(VLOOKUP($C492,Lighting_Type_Exist_lu,2,0)),0),1),0,1),"")</f>
        <v/>
      </c>
      <c r="AD492" s="7" t="str">
        <f ca="1">IFERROR(OFFSET(INDEX(INDIRECT(VLOOKUP($C492,Lighting_Type_Exist_lu,2,0)),MATCH(Lighting!$D492,INDIRECT(VLOOKUP($C492,Lighting_Type_Exist_lu,2,0)),0),1),0,3),"")</f>
        <v/>
      </c>
      <c r="AE492" s="40" t="str">
        <f ca="1">IFERROR(OFFSET(INDEX(INDIRECT(VLOOKUP($C492,Lighting_Type_Exist_lu,2,0)),MATCH(Lighting!$D492,INDIRECT(VLOOKUP($C492,Lighting_Type_Exist_lu,2,0)),0),1),0,4),"")</f>
        <v/>
      </c>
      <c r="AF492" s="262">
        <f t="shared" ca="1" si="212"/>
        <v>0</v>
      </c>
      <c r="AH492" s="263" t="str">
        <f>IF(J492="","",VLOOKUP(J492,SKU!E:M,3,0))</f>
        <v/>
      </c>
      <c r="AI492" s="263">
        <f>_xlfn.IFNA(IF('Project Summary'!$C$11="NH",VLOOKUP(AH492,Lighting_All,5,0),VLOOKUP(AH492,Lighting_All,3,0)),"")</f>
        <v>0</v>
      </c>
      <c r="AJ492" s="264" t="str">
        <f t="shared" si="199"/>
        <v>NA</v>
      </c>
      <c r="AK492" s="265">
        <f>IFERROR(VLOOKUP(J492,SKU!E:L,7,),0)</f>
        <v>0</v>
      </c>
      <c r="AL492" s="92" t="str">
        <f>IFERROR(IF(J492="","",(VLOOKUP(AH492,Lookups!A:G,7,0)*H492)),"")</f>
        <v/>
      </c>
      <c r="AM492" s="92">
        <f t="shared" ca="1" si="213"/>
        <v>0</v>
      </c>
      <c r="AN492" s="92">
        <f t="shared" ca="1" si="214"/>
        <v>0</v>
      </c>
      <c r="AO492" s="92">
        <f>(1-EXACT(G492,M492))*IFERROR(IF('Project Summary'!$C$11="NH",VLOOKUP(M492,Lighting_All,6,0),VLOOKUP(M492,Lighting_All,4,0)),0)*(Q492&gt;0)*(1-EXACT(M492,Lookups!$A$62))*(1-EXACT(M492,Lookups!$A$63))</f>
        <v>0</v>
      </c>
      <c r="AP492" s="92">
        <f t="shared" si="200"/>
        <v>0</v>
      </c>
      <c r="AQ492" s="92" t="str">
        <f t="shared" ca="1" si="215"/>
        <v/>
      </c>
      <c r="AR492" s="92" t="str">
        <f ca="1">_xlfn.IFNA(VLOOKUP(AQ492,Recycling!$S$10:$T$35,2,0),"")</f>
        <v/>
      </c>
      <c r="AS492" s="266">
        <f t="shared" si="216"/>
        <v>0</v>
      </c>
      <c r="AT492" s="92">
        <f t="shared" si="217"/>
        <v>0</v>
      </c>
      <c r="AU492" s="92">
        <f>EXACT(G492,"None")*OR(EXACT(M492,Lookups!$A$62),EXACT(M492,Lookups!$A$63))</f>
        <v>0</v>
      </c>
      <c r="AV492" s="267">
        <f t="shared" si="218"/>
        <v>0</v>
      </c>
      <c r="AW492" s="267">
        <f>IFERROR(VLOOKUP(AH492,Lookups!A:B,2,0),0)</f>
        <v>0</v>
      </c>
      <c r="AX492" s="267">
        <f t="shared" si="219"/>
        <v>0</v>
      </c>
      <c r="AY492" s="92">
        <f t="shared" ca="1" si="220"/>
        <v>0</v>
      </c>
      <c r="AZ492" s="92">
        <f t="shared" si="201"/>
        <v>0</v>
      </c>
      <c r="BA492" s="92">
        <f t="shared" si="221"/>
        <v>0.504</v>
      </c>
      <c r="BB492" s="92">
        <f t="shared" si="222"/>
        <v>0.38900000000000001</v>
      </c>
      <c r="BC492" s="92">
        <v>0.13800000000000001</v>
      </c>
      <c r="BD492" s="92">
        <v>0.13400000000000001</v>
      </c>
      <c r="BE492" s="92">
        <f t="shared" si="202"/>
        <v>0</v>
      </c>
      <c r="BF492" s="92">
        <f t="shared" si="223"/>
        <v>0</v>
      </c>
    </row>
    <row r="493" spans="1:58" x14ac:dyDescent="0.35">
      <c r="A493" s="26"/>
      <c r="B493" s="76"/>
      <c r="C493" s="59"/>
      <c r="D493" s="475"/>
      <c r="E493" s="476"/>
      <c r="F493" s="237" t="str">
        <f ca="1">IFERROR(OFFSET(INDEX(INDIRECT(VLOOKUP($C493,Lighting_Type_Exist_lu,2,0)),MATCH(Lighting!$D493,INDIRECT(VLOOKUP($C493,Lighting_Type_Exist_lu,2,0)),0),1),0,2),"")</f>
        <v/>
      </c>
      <c r="G493" s="61" t="s">
        <v>84</v>
      </c>
      <c r="H493" s="74"/>
      <c r="I493" s="238" t="str">
        <f>IF(J493="","",VLOOKUP(J493,SKU!E:M,9,0))</f>
        <v/>
      </c>
      <c r="J493" s="64"/>
      <c r="K493" s="260" t="str">
        <f>IF(J493="","",VLOOKUP(J493,SKU!E:M,2,0))</f>
        <v/>
      </c>
      <c r="L493" s="239" t="str">
        <f>IF(J493="","",VLOOKUP(J493,SKU!E:M,6,0))</f>
        <v/>
      </c>
      <c r="M493" s="135" t="s">
        <v>84</v>
      </c>
      <c r="N493" s="28">
        <f t="shared" si="197"/>
        <v>0</v>
      </c>
      <c r="O493" s="20">
        <f t="shared" si="198"/>
        <v>0</v>
      </c>
      <c r="P493" s="71">
        <f t="shared" ca="1" si="203"/>
        <v>0</v>
      </c>
      <c r="Q493" s="71">
        <f>IFERROR((($H493*$L493*$N493)-($H493*$L493*$O493))/1000,0)*(1-EXACT(M493,Lookups!$A$62))*(1-EXACT(M493,Lookups!$A$63))</f>
        <v>0</v>
      </c>
      <c r="R493" s="71">
        <f t="shared" ca="1" si="204"/>
        <v>0</v>
      </c>
      <c r="S493" s="71">
        <f t="shared" ca="1" si="205"/>
        <v>0</v>
      </c>
      <c r="T493" s="71">
        <f t="shared" si="206"/>
        <v>0</v>
      </c>
      <c r="U493" s="356">
        <f t="shared" ca="1" si="207"/>
        <v>0</v>
      </c>
      <c r="V493" s="356">
        <f t="shared" ca="1" si="208"/>
        <v>0</v>
      </c>
      <c r="W493" s="356">
        <f t="shared" si="209"/>
        <v>0</v>
      </c>
      <c r="X493" s="356">
        <f t="shared" si="210"/>
        <v>0</v>
      </c>
      <c r="Y493" s="72">
        <f>IF(AV493&gt;0,"NEEDED",IFERROR(IF('Project Summary'!$C$11="NH",(VLOOKUP(AH493,Lighting_All,6,0)+AO493),(VLOOKUP(AH493,Lighting_All,4,0)+AO493)),0)*H493)</f>
        <v>0</v>
      </c>
      <c r="Z493" s="261" t="str">
        <f t="shared" ca="1" si="211"/>
        <v/>
      </c>
      <c r="AA493" s="73">
        <f t="shared" ca="1" si="196"/>
        <v>0</v>
      </c>
      <c r="AC493" s="28" t="str">
        <f ca="1">IFERROR(OFFSET(INDEX(INDIRECT(VLOOKUP($C493,Lighting_Type_Exist_lu,2,0)),MATCH(Lighting!$D493,INDIRECT(VLOOKUP($C493,Lighting_Type_Exist_lu,2,0)),0),1),0,1),"")</f>
        <v/>
      </c>
      <c r="AD493" s="7" t="str">
        <f ca="1">IFERROR(OFFSET(INDEX(INDIRECT(VLOOKUP($C493,Lighting_Type_Exist_lu,2,0)),MATCH(Lighting!$D493,INDIRECT(VLOOKUP($C493,Lighting_Type_Exist_lu,2,0)),0),1),0,3),"")</f>
        <v/>
      </c>
      <c r="AE493" s="40" t="str">
        <f ca="1">IFERROR(OFFSET(INDEX(INDIRECT(VLOOKUP($C493,Lighting_Type_Exist_lu,2,0)),MATCH(Lighting!$D493,INDIRECT(VLOOKUP($C493,Lighting_Type_Exist_lu,2,0)),0),1),0,4),"")</f>
        <v/>
      </c>
      <c r="AF493" s="262">
        <f t="shared" ca="1" si="212"/>
        <v>0</v>
      </c>
      <c r="AH493" s="263" t="str">
        <f>IF(J493="","",VLOOKUP(J493,SKU!E:M,3,0))</f>
        <v/>
      </c>
      <c r="AI493" s="263">
        <f>_xlfn.IFNA(IF('Project Summary'!$C$11="NH",VLOOKUP(AH493,Lighting_All,5,0),VLOOKUP(AH493,Lighting_All,3,0)),"")</f>
        <v>0</v>
      </c>
      <c r="AJ493" s="264" t="str">
        <f t="shared" si="199"/>
        <v>NA</v>
      </c>
      <c r="AK493" s="265">
        <f>IFERROR(VLOOKUP(J493,SKU!E:L,7,),0)</f>
        <v>0</v>
      </c>
      <c r="AL493" s="92" t="str">
        <f>IFERROR(IF(J493="","",(VLOOKUP(AH493,Lookups!A:G,7,0)*H493)),"")</f>
        <v/>
      </c>
      <c r="AM493" s="92">
        <f t="shared" ca="1" si="213"/>
        <v>0</v>
      </c>
      <c r="AN493" s="92">
        <f t="shared" ca="1" si="214"/>
        <v>0</v>
      </c>
      <c r="AO493" s="92">
        <f>(1-EXACT(G493,M493))*IFERROR(IF('Project Summary'!$C$11="NH",VLOOKUP(M493,Lighting_All,6,0),VLOOKUP(M493,Lighting_All,4,0)),0)*(Q493&gt;0)*(1-EXACT(M493,Lookups!$A$62))*(1-EXACT(M493,Lookups!$A$63))</f>
        <v>0</v>
      </c>
      <c r="AP493" s="92">
        <f t="shared" si="200"/>
        <v>0</v>
      </c>
      <c r="AQ493" s="92" t="str">
        <f t="shared" ca="1" si="215"/>
        <v/>
      </c>
      <c r="AR493" s="92" t="str">
        <f ca="1">_xlfn.IFNA(VLOOKUP(AQ493,Recycling!$S$10:$T$35,2,0),"")</f>
        <v/>
      </c>
      <c r="AS493" s="266">
        <f t="shared" si="216"/>
        <v>0</v>
      </c>
      <c r="AT493" s="92">
        <f t="shared" si="217"/>
        <v>0</v>
      </c>
      <c r="AU493" s="92">
        <f>EXACT(G493,"None")*OR(EXACT(M493,Lookups!$A$62),EXACT(M493,Lookups!$A$63))</f>
        <v>0</v>
      </c>
      <c r="AV493" s="267">
        <f t="shared" si="218"/>
        <v>0</v>
      </c>
      <c r="AW493" s="267">
        <f>IFERROR(VLOOKUP(AH493,Lookups!A:B,2,0),0)</f>
        <v>0</v>
      </c>
      <c r="AX493" s="267">
        <f t="shared" si="219"/>
        <v>0</v>
      </c>
      <c r="AY493" s="92">
        <f t="shared" ca="1" si="220"/>
        <v>0</v>
      </c>
      <c r="AZ493" s="92">
        <f t="shared" si="201"/>
        <v>0</v>
      </c>
      <c r="BA493" s="92">
        <f t="shared" si="221"/>
        <v>0.504</v>
      </c>
      <c r="BB493" s="92">
        <f t="shared" si="222"/>
        <v>0.38900000000000001</v>
      </c>
      <c r="BC493" s="92">
        <v>0.13800000000000001</v>
      </c>
      <c r="BD493" s="92">
        <v>0.13400000000000001</v>
      </c>
      <c r="BE493" s="92">
        <f t="shared" si="202"/>
        <v>0</v>
      </c>
      <c r="BF493" s="92">
        <f t="shared" si="223"/>
        <v>0</v>
      </c>
    </row>
    <row r="494" spans="1:58" x14ac:dyDescent="0.35">
      <c r="A494" s="26"/>
      <c r="B494" s="76"/>
      <c r="C494" s="59"/>
      <c r="D494" s="475"/>
      <c r="E494" s="476"/>
      <c r="F494" s="237" t="str">
        <f ca="1">IFERROR(OFFSET(INDEX(INDIRECT(VLOOKUP($C494,Lighting_Type_Exist_lu,2,0)),MATCH(Lighting!$D494,INDIRECT(VLOOKUP($C494,Lighting_Type_Exist_lu,2,0)),0),1),0,2),"")</f>
        <v/>
      </c>
      <c r="G494" s="61" t="s">
        <v>84</v>
      </c>
      <c r="H494" s="74"/>
      <c r="I494" s="238" t="str">
        <f>IF(J494="","",VLOOKUP(J494,SKU!E:M,9,0))</f>
        <v/>
      </c>
      <c r="J494" s="64"/>
      <c r="K494" s="260" t="str">
        <f>IF(J494="","",VLOOKUP(J494,SKU!E:M,2,0))</f>
        <v/>
      </c>
      <c r="L494" s="239" t="str">
        <f>IF(J494="","",VLOOKUP(J494,SKU!E:M,6,0))</f>
        <v/>
      </c>
      <c r="M494" s="135" t="s">
        <v>84</v>
      </c>
      <c r="N494" s="28">
        <f t="shared" si="197"/>
        <v>0</v>
      </c>
      <c r="O494" s="20">
        <f t="shared" si="198"/>
        <v>0</v>
      </c>
      <c r="P494" s="71">
        <f t="shared" ca="1" si="203"/>
        <v>0</v>
      </c>
      <c r="Q494" s="71">
        <f>IFERROR((($H494*$L494*$N494)-($H494*$L494*$O494))/1000,0)*(1-EXACT(M494,Lookups!$A$62))*(1-EXACT(M494,Lookups!$A$63))</f>
        <v>0</v>
      </c>
      <c r="R494" s="71">
        <f t="shared" ca="1" si="204"/>
        <v>0</v>
      </c>
      <c r="S494" s="71">
        <f t="shared" ca="1" si="205"/>
        <v>0</v>
      </c>
      <c r="T494" s="71">
        <f t="shared" si="206"/>
        <v>0</v>
      </c>
      <c r="U494" s="356">
        <f t="shared" ca="1" si="207"/>
        <v>0</v>
      </c>
      <c r="V494" s="356">
        <f t="shared" ca="1" si="208"/>
        <v>0</v>
      </c>
      <c r="W494" s="356">
        <f t="shared" si="209"/>
        <v>0</v>
      </c>
      <c r="X494" s="356">
        <f t="shared" si="210"/>
        <v>0</v>
      </c>
      <c r="Y494" s="72">
        <f>IF(AV494&gt;0,"NEEDED",IFERROR(IF('Project Summary'!$C$11="NH",(VLOOKUP(AH494,Lighting_All,6,0)+AO494),(VLOOKUP(AH494,Lighting_All,4,0)+AO494)),0)*H494)</f>
        <v>0</v>
      </c>
      <c r="Z494" s="261" t="str">
        <f t="shared" ca="1" si="211"/>
        <v/>
      </c>
      <c r="AA494" s="73">
        <f t="shared" ca="1" si="196"/>
        <v>0</v>
      </c>
      <c r="AC494" s="28" t="str">
        <f ca="1">IFERROR(OFFSET(INDEX(INDIRECT(VLOOKUP($C494,Lighting_Type_Exist_lu,2,0)),MATCH(Lighting!$D494,INDIRECT(VLOOKUP($C494,Lighting_Type_Exist_lu,2,0)),0),1),0,1),"")</f>
        <v/>
      </c>
      <c r="AD494" s="7" t="str">
        <f ca="1">IFERROR(OFFSET(INDEX(INDIRECT(VLOOKUP($C494,Lighting_Type_Exist_lu,2,0)),MATCH(Lighting!$D494,INDIRECT(VLOOKUP($C494,Lighting_Type_Exist_lu,2,0)),0),1),0,3),"")</f>
        <v/>
      </c>
      <c r="AE494" s="40" t="str">
        <f ca="1">IFERROR(OFFSET(INDEX(INDIRECT(VLOOKUP($C494,Lighting_Type_Exist_lu,2,0)),MATCH(Lighting!$D494,INDIRECT(VLOOKUP($C494,Lighting_Type_Exist_lu,2,0)),0),1),0,4),"")</f>
        <v/>
      </c>
      <c r="AF494" s="262">
        <f t="shared" ca="1" si="212"/>
        <v>0</v>
      </c>
      <c r="AH494" s="263" t="str">
        <f>IF(J494="","",VLOOKUP(J494,SKU!E:M,3,0))</f>
        <v/>
      </c>
      <c r="AI494" s="263">
        <f>_xlfn.IFNA(IF('Project Summary'!$C$11="NH",VLOOKUP(AH494,Lighting_All,5,0),VLOOKUP(AH494,Lighting_All,3,0)),"")</f>
        <v>0</v>
      </c>
      <c r="AJ494" s="264" t="str">
        <f t="shared" si="199"/>
        <v>NA</v>
      </c>
      <c r="AK494" s="265">
        <f>IFERROR(VLOOKUP(J494,SKU!E:L,7,),0)</f>
        <v>0</v>
      </c>
      <c r="AL494" s="92" t="str">
        <f>IFERROR(IF(J494="","",(VLOOKUP(AH494,Lookups!A:G,7,0)*H494)),"")</f>
        <v/>
      </c>
      <c r="AM494" s="92">
        <f t="shared" ca="1" si="213"/>
        <v>0</v>
      </c>
      <c r="AN494" s="92">
        <f t="shared" ca="1" si="214"/>
        <v>0</v>
      </c>
      <c r="AO494" s="92">
        <f>(1-EXACT(G494,M494))*IFERROR(IF('Project Summary'!$C$11="NH",VLOOKUP(M494,Lighting_All,6,0),VLOOKUP(M494,Lighting_All,4,0)),0)*(Q494&gt;0)*(1-EXACT(M494,Lookups!$A$62))*(1-EXACT(M494,Lookups!$A$63))</f>
        <v>0</v>
      </c>
      <c r="AP494" s="92">
        <f t="shared" si="200"/>
        <v>0</v>
      </c>
      <c r="AQ494" s="92" t="str">
        <f t="shared" ca="1" si="215"/>
        <v/>
      </c>
      <c r="AR494" s="92" t="str">
        <f ca="1">_xlfn.IFNA(VLOOKUP(AQ494,Recycling!$S$10:$T$35,2,0),"")</f>
        <v/>
      </c>
      <c r="AS494" s="266">
        <f t="shared" si="216"/>
        <v>0</v>
      </c>
      <c r="AT494" s="92">
        <f t="shared" si="217"/>
        <v>0</v>
      </c>
      <c r="AU494" s="92">
        <f>EXACT(G494,"None")*OR(EXACT(M494,Lookups!$A$62),EXACT(M494,Lookups!$A$63))</f>
        <v>0</v>
      </c>
      <c r="AV494" s="267">
        <f t="shared" si="218"/>
        <v>0</v>
      </c>
      <c r="AW494" s="267">
        <f>IFERROR(VLOOKUP(AH494,Lookups!A:B,2,0),0)</f>
        <v>0</v>
      </c>
      <c r="AX494" s="267">
        <f t="shared" si="219"/>
        <v>0</v>
      </c>
      <c r="AY494" s="92">
        <f t="shared" ca="1" si="220"/>
        <v>0</v>
      </c>
      <c r="AZ494" s="92">
        <f t="shared" si="201"/>
        <v>0</v>
      </c>
      <c r="BA494" s="92">
        <f t="shared" si="221"/>
        <v>0.504</v>
      </c>
      <c r="BB494" s="92">
        <f t="shared" si="222"/>
        <v>0.38900000000000001</v>
      </c>
      <c r="BC494" s="92">
        <v>0.13800000000000001</v>
      </c>
      <c r="BD494" s="92">
        <v>0.13400000000000001</v>
      </c>
      <c r="BE494" s="92">
        <f t="shared" si="202"/>
        <v>0</v>
      </c>
      <c r="BF494" s="92">
        <f t="shared" si="223"/>
        <v>0</v>
      </c>
    </row>
    <row r="495" spans="1:58" x14ac:dyDescent="0.35">
      <c r="A495" s="26"/>
      <c r="B495" s="76"/>
      <c r="C495" s="59"/>
      <c r="D495" s="475"/>
      <c r="E495" s="476"/>
      <c r="F495" s="237" t="str">
        <f ca="1">IFERROR(OFFSET(INDEX(INDIRECT(VLOOKUP($C495,Lighting_Type_Exist_lu,2,0)),MATCH(Lighting!$D495,INDIRECT(VLOOKUP($C495,Lighting_Type_Exist_lu,2,0)),0),1),0,2),"")</f>
        <v/>
      </c>
      <c r="G495" s="61" t="s">
        <v>84</v>
      </c>
      <c r="H495" s="74"/>
      <c r="I495" s="238" t="str">
        <f>IF(J495="","",VLOOKUP(J495,SKU!E:M,9,0))</f>
        <v/>
      </c>
      <c r="J495" s="64"/>
      <c r="K495" s="260" t="str">
        <f>IF(J495="","",VLOOKUP(J495,SKU!E:M,2,0))</f>
        <v/>
      </c>
      <c r="L495" s="239" t="str">
        <f>IF(J495="","",VLOOKUP(J495,SKU!E:M,6,0))</f>
        <v/>
      </c>
      <c r="M495" s="135" t="s">
        <v>84</v>
      </c>
      <c r="N495" s="28">
        <f t="shared" si="197"/>
        <v>0</v>
      </c>
      <c r="O495" s="20">
        <f t="shared" si="198"/>
        <v>0</v>
      </c>
      <c r="P495" s="71">
        <f t="shared" ca="1" si="203"/>
        <v>0</v>
      </c>
      <c r="Q495" s="71">
        <f>IFERROR((($H495*$L495*$N495)-($H495*$L495*$O495))/1000,0)*(1-EXACT(M495,Lookups!$A$62))*(1-EXACT(M495,Lookups!$A$63))</f>
        <v>0</v>
      </c>
      <c r="R495" s="71">
        <f t="shared" ca="1" si="204"/>
        <v>0</v>
      </c>
      <c r="S495" s="71">
        <f t="shared" ca="1" si="205"/>
        <v>0</v>
      </c>
      <c r="T495" s="71">
        <f t="shared" si="206"/>
        <v>0</v>
      </c>
      <c r="U495" s="356">
        <f t="shared" ca="1" si="207"/>
        <v>0</v>
      </c>
      <c r="V495" s="356">
        <f t="shared" ca="1" si="208"/>
        <v>0</v>
      </c>
      <c r="W495" s="356">
        <f t="shared" si="209"/>
        <v>0</v>
      </c>
      <c r="X495" s="356">
        <f t="shared" si="210"/>
        <v>0</v>
      </c>
      <c r="Y495" s="72">
        <f>IF(AV495&gt;0,"NEEDED",IFERROR(IF('Project Summary'!$C$11="NH",(VLOOKUP(AH495,Lighting_All,6,0)+AO495),(VLOOKUP(AH495,Lighting_All,4,0)+AO495)),0)*H495)</f>
        <v>0</v>
      </c>
      <c r="Z495" s="261" t="str">
        <f t="shared" ca="1" si="211"/>
        <v/>
      </c>
      <c r="AA495" s="73">
        <f t="shared" ca="1" si="196"/>
        <v>0</v>
      </c>
      <c r="AC495" s="28" t="str">
        <f ca="1">IFERROR(OFFSET(INDEX(INDIRECT(VLOOKUP($C495,Lighting_Type_Exist_lu,2,0)),MATCH(Lighting!$D495,INDIRECT(VLOOKUP($C495,Lighting_Type_Exist_lu,2,0)),0),1),0,1),"")</f>
        <v/>
      </c>
      <c r="AD495" s="7" t="str">
        <f ca="1">IFERROR(OFFSET(INDEX(INDIRECT(VLOOKUP($C495,Lighting_Type_Exist_lu,2,0)),MATCH(Lighting!$D495,INDIRECT(VLOOKUP($C495,Lighting_Type_Exist_lu,2,0)),0),1),0,3),"")</f>
        <v/>
      </c>
      <c r="AE495" s="40" t="str">
        <f ca="1">IFERROR(OFFSET(INDEX(INDIRECT(VLOOKUP($C495,Lighting_Type_Exist_lu,2,0)),MATCH(Lighting!$D495,INDIRECT(VLOOKUP($C495,Lighting_Type_Exist_lu,2,0)),0),1),0,4),"")</f>
        <v/>
      </c>
      <c r="AF495" s="262">
        <f t="shared" ca="1" si="212"/>
        <v>0</v>
      </c>
      <c r="AH495" s="263" t="str">
        <f>IF(J495="","",VLOOKUP(J495,SKU!E:M,3,0))</f>
        <v/>
      </c>
      <c r="AI495" s="263">
        <f>_xlfn.IFNA(IF('Project Summary'!$C$11="NH",VLOOKUP(AH495,Lighting_All,5,0),VLOOKUP(AH495,Lighting_All,3,0)),"")</f>
        <v>0</v>
      </c>
      <c r="AJ495" s="264" t="str">
        <f t="shared" si="199"/>
        <v>NA</v>
      </c>
      <c r="AK495" s="265">
        <f>IFERROR(VLOOKUP(J495,SKU!E:L,7,),0)</f>
        <v>0</v>
      </c>
      <c r="AL495" s="92" t="str">
        <f>IFERROR(IF(J495="","",(VLOOKUP(AH495,Lookups!A:G,7,0)*H495)),"")</f>
        <v/>
      </c>
      <c r="AM495" s="92">
        <f t="shared" ca="1" si="213"/>
        <v>0</v>
      </c>
      <c r="AN495" s="92">
        <f t="shared" ca="1" si="214"/>
        <v>0</v>
      </c>
      <c r="AO495" s="92">
        <f>(1-EXACT(G495,M495))*IFERROR(IF('Project Summary'!$C$11="NH",VLOOKUP(M495,Lighting_All,6,0),VLOOKUP(M495,Lighting_All,4,0)),0)*(Q495&gt;0)*(1-EXACT(M495,Lookups!$A$62))*(1-EXACT(M495,Lookups!$A$63))</f>
        <v>0</v>
      </c>
      <c r="AP495" s="92">
        <f t="shared" si="200"/>
        <v>0</v>
      </c>
      <c r="AQ495" s="92" t="str">
        <f t="shared" ca="1" si="215"/>
        <v/>
      </c>
      <c r="AR495" s="92" t="str">
        <f ca="1">_xlfn.IFNA(VLOOKUP(AQ495,Recycling!$S$10:$T$35,2,0),"")</f>
        <v/>
      </c>
      <c r="AS495" s="266">
        <f t="shared" si="216"/>
        <v>0</v>
      </c>
      <c r="AT495" s="92">
        <f t="shared" si="217"/>
        <v>0</v>
      </c>
      <c r="AU495" s="92">
        <f>EXACT(G495,"None")*OR(EXACT(M495,Lookups!$A$62),EXACT(M495,Lookups!$A$63))</f>
        <v>0</v>
      </c>
      <c r="AV495" s="267">
        <f t="shared" si="218"/>
        <v>0</v>
      </c>
      <c r="AW495" s="267">
        <f>IFERROR(VLOOKUP(AH495,Lookups!A:B,2,0),0)</f>
        <v>0</v>
      </c>
      <c r="AX495" s="267">
        <f t="shared" si="219"/>
        <v>0</v>
      </c>
      <c r="AY495" s="92">
        <f t="shared" ca="1" si="220"/>
        <v>0</v>
      </c>
      <c r="AZ495" s="92">
        <f t="shared" si="201"/>
        <v>0</v>
      </c>
      <c r="BA495" s="92">
        <f t="shared" si="221"/>
        <v>0.504</v>
      </c>
      <c r="BB495" s="92">
        <f t="shared" si="222"/>
        <v>0.38900000000000001</v>
      </c>
      <c r="BC495" s="92">
        <v>0.13800000000000001</v>
      </c>
      <c r="BD495" s="92">
        <v>0.13400000000000001</v>
      </c>
      <c r="BE495" s="92">
        <f t="shared" si="202"/>
        <v>0</v>
      </c>
      <c r="BF495" s="92">
        <f t="shared" si="223"/>
        <v>0</v>
      </c>
    </row>
    <row r="496" spans="1:58" x14ac:dyDescent="0.35">
      <c r="A496" s="26"/>
      <c r="B496" s="76"/>
      <c r="C496" s="59"/>
      <c r="D496" s="475"/>
      <c r="E496" s="476"/>
      <c r="F496" s="237" t="str">
        <f ca="1">IFERROR(OFFSET(INDEX(INDIRECT(VLOOKUP($C496,Lighting_Type_Exist_lu,2,0)),MATCH(Lighting!$D496,INDIRECT(VLOOKUP($C496,Lighting_Type_Exist_lu,2,0)),0),1),0,2),"")</f>
        <v/>
      </c>
      <c r="G496" s="61" t="s">
        <v>84</v>
      </c>
      <c r="H496" s="74"/>
      <c r="I496" s="238" t="str">
        <f>IF(J496="","",VLOOKUP(J496,SKU!E:M,9,0))</f>
        <v/>
      </c>
      <c r="J496" s="64"/>
      <c r="K496" s="260" t="str">
        <f>IF(J496="","",VLOOKUP(J496,SKU!E:M,2,0))</f>
        <v/>
      </c>
      <c r="L496" s="239" t="str">
        <f>IF(J496="","",VLOOKUP(J496,SKU!E:M,6,0))</f>
        <v/>
      </c>
      <c r="M496" s="135" t="s">
        <v>84</v>
      </c>
      <c r="N496" s="28">
        <f t="shared" si="197"/>
        <v>0</v>
      </c>
      <c r="O496" s="20">
        <f t="shared" si="198"/>
        <v>0</v>
      </c>
      <c r="P496" s="71">
        <f t="shared" ca="1" si="203"/>
        <v>0</v>
      </c>
      <c r="Q496" s="71">
        <f>IFERROR((($H496*$L496*$N496)-($H496*$L496*$O496))/1000,0)*(1-EXACT(M496,Lookups!$A$62))*(1-EXACT(M496,Lookups!$A$63))</f>
        <v>0</v>
      </c>
      <c r="R496" s="71">
        <f t="shared" ca="1" si="204"/>
        <v>0</v>
      </c>
      <c r="S496" s="71">
        <f t="shared" ca="1" si="205"/>
        <v>0</v>
      </c>
      <c r="T496" s="71">
        <f t="shared" si="206"/>
        <v>0</v>
      </c>
      <c r="U496" s="356">
        <f t="shared" ca="1" si="207"/>
        <v>0</v>
      </c>
      <c r="V496" s="356">
        <f t="shared" ca="1" si="208"/>
        <v>0</v>
      </c>
      <c r="W496" s="356">
        <f t="shared" si="209"/>
        <v>0</v>
      </c>
      <c r="X496" s="356">
        <f t="shared" si="210"/>
        <v>0</v>
      </c>
      <c r="Y496" s="72">
        <f>IF(AV496&gt;0,"NEEDED",IFERROR(IF('Project Summary'!$C$11="NH",(VLOOKUP(AH496,Lighting_All,6,0)+AO496),(VLOOKUP(AH496,Lighting_All,4,0)+AO496)),0)*H496)</f>
        <v>0</v>
      </c>
      <c r="Z496" s="261" t="str">
        <f t="shared" ca="1" si="211"/>
        <v/>
      </c>
      <c r="AA496" s="73">
        <f t="shared" ca="1" si="196"/>
        <v>0</v>
      </c>
      <c r="AC496" s="28" t="str">
        <f ca="1">IFERROR(OFFSET(INDEX(INDIRECT(VLOOKUP($C496,Lighting_Type_Exist_lu,2,0)),MATCH(Lighting!$D496,INDIRECT(VLOOKUP($C496,Lighting_Type_Exist_lu,2,0)),0),1),0,1),"")</f>
        <v/>
      </c>
      <c r="AD496" s="7" t="str">
        <f ca="1">IFERROR(OFFSET(INDEX(INDIRECT(VLOOKUP($C496,Lighting_Type_Exist_lu,2,0)),MATCH(Lighting!$D496,INDIRECT(VLOOKUP($C496,Lighting_Type_Exist_lu,2,0)),0),1),0,3),"")</f>
        <v/>
      </c>
      <c r="AE496" s="40" t="str">
        <f ca="1">IFERROR(OFFSET(INDEX(INDIRECT(VLOOKUP($C496,Lighting_Type_Exist_lu,2,0)),MATCH(Lighting!$D496,INDIRECT(VLOOKUP($C496,Lighting_Type_Exist_lu,2,0)),0),1),0,4),"")</f>
        <v/>
      </c>
      <c r="AF496" s="262">
        <f t="shared" ca="1" si="212"/>
        <v>0</v>
      </c>
      <c r="AH496" s="263" t="str">
        <f>IF(J496="","",VLOOKUP(J496,SKU!E:M,3,0))</f>
        <v/>
      </c>
      <c r="AI496" s="263">
        <f>_xlfn.IFNA(IF('Project Summary'!$C$11="NH",VLOOKUP(AH496,Lighting_All,5,0),VLOOKUP(AH496,Lighting_All,3,0)),"")</f>
        <v>0</v>
      </c>
      <c r="AJ496" s="264" t="str">
        <f t="shared" si="199"/>
        <v>NA</v>
      </c>
      <c r="AK496" s="265">
        <f>IFERROR(VLOOKUP(J496,SKU!E:L,7,),0)</f>
        <v>0</v>
      </c>
      <c r="AL496" s="92" t="str">
        <f>IFERROR(IF(J496="","",(VLOOKUP(AH496,Lookups!A:G,7,0)*H496)),"")</f>
        <v/>
      </c>
      <c r="AM496" s="92">
        <f t="shared" ca="1" si="213"/>
        <v>0</v>
      </c>
      <c r="AN496" s="92">
        <f t="shared" ca="1" si="214"/>
        <v>0</v>
      </c>
      <c r="AO496" s="92">
        <f>(1-EXACT(G496,M496))*IFERROR(IF('Project Summary'!$C$11="NH",VLOOKUP(M496,Lighting_All,6,0),VLOOKUP(M496,Lighting_All,4,0)),0)*(Q496&gt;0)*(1-EXACT(M496,Lookups!$A$62))*(1-EXACT(M496,Lookups!$A$63))</f>
        <v>0</v>
      </c>
      <c r="AP496" s="92">
        <f t="shared" si="200"/>
        <v>0</v>
      </c>
      <c r="AQ496" s="92" t="str">
        <f t="shared" ca="1" si="215"/>
        <v/>
      </c>
      <c r="AR496" s="92" t="str">
        <f ca="1">_xlfn.IFNA(VLOOKUP(AQ496,Recycling!$S$10:$T$35,2,0),"")</f>
        <v/>
      </c>
      <c r="AS496" s="266">
        <f t="shared" si="216"/>
        <v>0</v>
      </c>
      <c r="AT496" s="92">
        <f t="shared" si="217"/>
        <v>0</v>
      </c>
      <c r="AU496" s="92">
        <f>EXACT(G496,"None")*OR(EXACT(M496,Lookups!$A$62),EXACT(M496,Lookups!$A$63))</f>
        <v>0</v>
      </c>
      <c r="AV496" s="267">
        <f t="shared" si="218"/>
        <v>0</v>
      </c>
      <c r="AW496" s="267">
        <f>IFERROR(VLOOKUP(AH496,Lookups!A:B,2,0),0)</f>
        <v>0</v>
      </c>
      <c r="AX496" s="267">
        <f t="shared" si="219"/>
        <v>0</v>
      </c>
      <c r="AY496" s="92">
        <f t="shared" ca="1" si="220"/>
        <v>0</v>
      </c>
      <c r="AZ496" s="92">
        <f t="shared" si="201"/>
        <v>0</v>
      </c>
      <c r="BA496" s="92">
        <f t="shared" si="221"/>
        <v>0.504</v>
      </c>
      <c r="BB496" s="92">
        <f t="shared" si="222"/>
        <v>0.38900000000000001</v>
      </c>
      <c r="BC496" s="92">
        <v>0.13800000000000001</v>
      </c>
      <c r="BD496" s="92">
        <v>0.13400000000000001</v>
      </c>
      <c r="BE496" s="92">
        <f t="shared" si="202"/>
        <v>0</v>
      </c>
      <c r="BF496" s="92">
        <f t="shared" si="223"/>
        <v>0</v>
      </c>
    </row>
    <row r="497" spans="1:58" x14ac:dyDescent="0.35">
      <c r="A497" s="26"/>
      <c r="B497" s="76"/>
      <c r="C497" s="59"/>
      <c r="D497" s="475"/>
      <c r="E497" s="476"/>
      <c r="F497" s="237" t="str">
        <f ca="1">IFERROR(OFFSET(INDEX(INDIRECT(VLOOKUP($C497,Lighting_Type_Exist_lu,2,0)),MATCH(Lighting!$D497,INDIRECT(VLOOKUP($C497,Lighting_Type_Exist_lu,2,0)),0),1),0,2),"")</f>
        <v/>
      </c>
      <c r="G497" s="61" t="s">
        <v>84</v>
      </c>
      <c r="H497" s="74"/>
      <c r="I497" s="238" t="str">
        <f>IF(J497="","",VLOOKUP(J497,SKU!E:M,9,0))</f>
        <v/>
      </c>
      <c r="J497" s="64"/>
      <c r="K497" s="260" t="str">
        <f>IF(J497="","",VLOOKUP(J497,SKU!E:M,2,0))</f>
        <v/>
      </c>
      <c r="L497" s="239" t="str">
        <f>IF(J497="","",VLOOKUP(J497,SKU!E:M,6,0))</f>
        <v/>
      </c>
      <c r="M497" s="135" t="s">
        <v>84</v>
      </c>
      <c r="N497" s="28">
        <f t="shared" si="197"/>
        <v>0</v>
      </c>
      <c r="O497" s="20">
        <f t="shared" si="198"/>
        <v>0</v>
      </c>
      <c r="P497" s="71">
        <f t="shared" ca="1" si="203"/>
        <v>0</v>
      </c>
      <c r="Q497" s="71">
        <f>IFERROR((($H497*$L497*$N497)-($H497*$L497*$O497))/1000,0)*(1-EXACT(M497,Lookups!$A$62))*(1-EXACT(M497,Lookups!$A$63))</f>
        <v>0</v>
      </c>
      <c r="R497" s="71">
        <f t="shared" ca="1" si="204"/>
        <v>0</v>
      </c>
      <c r="S497" s="71">
        <f t="shared" ca="1" si="205"/>
        <v>0</v>
      </c>
      <c r="T497" s="71">
        <f t="shared" si="206"/>
        <v>0</v>
      </c>
      <c r="U497" s="356">
        <f t="shared" ca="1" si="207"/>
        <v>0</v>
      </c>
      <c r="V497" s="356">
        <f t="shared" ca="1" si="208"/>
        <v>0</v>
      </c>
      <c r="W497" s="356">
        <f t="shared" si="209"/>
        <v>0</v>
      </c>
      <c r="X497" s="356">
        <f t="shared" si="210"/>
        <v>0</v>
      </c>
      <c r="Y497" s="72">
        <f>IF(AV497&gt;0,"NEEDED",IFERROR(IF('Project Summary'!$C$11="NH",(VLOOKUP(AH497,Lighting_All,6,0)+AO497),(VLOOKUP(AH497,Lighting_All,4,0)+AO497)),0)*H497)</f>
        <v>0</v>
      </c>
      <c r="Z497" s="261" t="str">
        <f t="shared" ca="1" si="211"/>
        <v/>
      </c>
      <c r="AA497" s="73">
        <f t="shared" ca="1" si="196"/>
        <v>0</v>
      </c>
      <c r="AC497" s="28" t="str">
        <f ca="1">IFERROR(OFFSET(INDEX(INDIRECT(VLOOKUP($C497,Lighting_Type_Exist_lu,2,0)),MATCH(Lighting!$D497,INDIRECT(VLOOKUP($C497,Lighting_Type_Exist_lu,2,0)),0),1),0,1),"")</f>
        <v/>
      </c>
      <c r="AD497" s="7" t="str">
        <f ca="1">IFERROR(OFFSET(INDEX(INDIRECT(VLOOKUP($C497,Lighting_Type_Exist_lu,2,0)),MATCH(Lighting!$D497,INDIRECT(VLOOKUP($C497,Lighting_Type_Exist_lu,2,0)),0),1),0,3),"")</f>
        <v/>
      </c>
      <c r="AE497" s="40" t="str">
        <f ca="1">IFERROR(OFFSET(INDEX(INDIRECT(VLOOKUP($C497,Lighting_Type_Exist_lu,2,0)),MATCH(Lighting!$D497,INDIRECT(VLOOKUP($C497,Lighting_Type_Exist_lu,2,0)),0),1),0,4),"")</f>
        <v/>
      </c>
      <c r="AF497" s="262">
        <f t="shared" ca="1" si="212"/>
        <v>0</v>
      </c>
      <c r="AH497" s="263" t="str">
        <f>IF(J497="","",VLOOKUP(J497,SKU!E:M,3,0))</f>
        <v/>
      </c>
      <c r="AI497" s="263">
        <f>_xlfn.IFNA(IF('Project Summary'!$C$11="NH",VLOOKUP(AH497,Lighting_All,5,0),VLOOKUP(AH497,Lighting_All,3,0)),"")</f>
        <v>0</v>
      </c>
      <c r="AJ497" s="264" t="str">
        <f t="shared" si="199"/>
        <v>NA</v>
      </c>
      <c r="AK497" s="265">
        <f>IFERROR(VLOOKUP(J497,SKU!E:L,7,),0)</f>
        <v>0</v>
      </c>
      <c r="AL497" s="92" t="str">
        <f>IFERROR(IF(J497="","",(VLOOKUP(AH497,Lookups!A:G,7,0)*H497)),"")</f>
        <v/>
      </c>
      <c r="AM497" s="92">
        <f t="shared" ca="1" si="213"/>
        <v>0</v>
      </c>
      <c r="AN497" s="92">
        <f t="shared" ca="1" si="214"/>
        <v>0</v>
      </c>
      <c r="AO497" s="92">
        <f>(1-EXACT(G497,M497))*IFERROR(IF('Project Summary'!$C$11="NH",VLOOKUP(M497,Lighting_All,6,0),VLOOKUP(M497,Lighting_All,4,0)),0)*(Q497&gt;0)*(1-EXACT(M497,Lookups!$A$62))*(1-EXACT(M497,Lookups!$A$63))</f>
        <v>0</v>
      </c>
      <c r="AP497" s="92">
        <f t="shared" si="200"/>
        <v>0</v>
      </c>
      <c r="AQ497" s="92" t="str">
        <f t="shared" ca="1" si="215"/>
        <v/>
      </c>
      <c r="AR497" s="92" t="str">
        <f ca="1">_xlfn.IFNA(VLOOKUP(AQ497,Recycling!$S$10:$T$35,2,0),"")</f>
        <v/>
      </c>
      <c r="AS497" s="266">
        <f t="shared" si="216"/>
        <v>0</v>
      </c>
      <c r="AT497" s="92">
        <f t="shared" si="217"/>
        <v>0</v>
      </c>
      <c r="AU497" s="92">
        <f>EXACT(G497,"None")*OR(EXACT(M497,Lookups!$A$62),EXACT(M497,Lookups!$A$63))</f>
        <v>0</v>
      </c>
      <c r="AV497" s="267">
        <f t="shared" si="218"/>
        <v>0</v>
      </c>
      <c r="AW497" s="267">
        <f>IFERROR(VLOOKUP(AH497,Lookups!A:B,2,0),0)</f>
        <v>0</v>
      </c>
      <c r="AX497" s="267">
        <f t="shared" si="219"/>
        <v>0</v>
      </c>
      <c r="AY497" s="92">
        <f t="shared" ca="1" si="220"/>
        <v>0</v>
      </c>
      <c r="AZ497" s="92">
        <f t="shared" si="201"/>
        <v>0</v>
      </c>
      <c r="BA497" s="92">
        <f t="shared" si="221"/>
        <v>0.504</v>
      </c>
      <c r="BB497" s="92">
        <f t="shared" si="222"/>
        <v>0.38900000000000001</v>
      </c>
      <c r="BC497" s="92">
        <v>0.13800000000000001</v>
      </c>
      <c r="BD497" s="92">
        <v>0.13400000000000001</v>
      </c>
      <c r="BE497" s="92">
        <f t="shared" si="202"/>
        <v>0</v>
      </c>
      <c r="BF497" s="92">
        <f t="shared" si="223"/>
        <v>0</v>
      </c>
    </row>
    <row r="498" spans="1:58" x14ac:dyDescent="0.35">
      <c r="A498" s="26"/>
      <c r="B498" s="76"/>
      <c r="C498" s="59"/>
      <c r="D498" s="475"/>
      <c r="E498" s="476"/>
      <c r="F498" s="237" t="str">
        <f ca="1">IFERROR(OFFSET(INDEX(INDIRECT(VLOOKUP($C498,Lighting_Type_Exist_lu,2,0)),MATCH(Lighting!$D498,INDIRECT(VLOOKUP($C498,Lighting_Type_Exist_lu,2,0)),0),1),0,2),"")</f>
        <v/>
      </c>
      <c r="G498" s="61" t="s">
        <v>84</v>
      </c>
      <c r="H498" s="74"/>
      <c r="I498" s="238" t="str">
        <f>IF(J498="","",VLOOKUP(J498,SKU!E:M,9,0))</f>
        <v/>
      </c>
      <c r="J498" s="64"/>
      <c r="K498" s="260" t="str">
        <f>IF(J498="","",VLOOKUP(J498,SKU!E:M,2,0))</f>
        <v/>
      </c>
      <c r="L498" s="239" t="str">
        <f>IF(J498="","",VLOOKUP(J498,SKU!E:M,6,0))</f>
        <v/>
      </c>
      <c r="M498" s="135" t="s">
        <v>84</v>
      </c>
      <c r="N498" s="28">
        <f t="shared" si="197"/>
        <v>0</v>
      </c>
      <c r="O498" s="20">
        <f t="shared" si="198"/>
        <v>0</v>
      </c>
      <c r="P498" s="71">
        <f t="shared" ca="1" si="203"/>
        <v>0</v>
      </c>
      <c r="Q498" s="71">
        <f>IFERROR((($H498*$L498*$N498)-($H498*$L498*$O498))/1000,0)*(1-EXACT(M498,Lookups!$A$62))*(1-EXACT(M498,Lookups!$A$63))</f>
        <v>0</v>
      </c>
      <c r="R498" s="71">
        <f t="shared" ca="1" si="204"/>
        <v>0</v>
      </c>
      <c r="S498" s="71">
        <f t="shared" ca="1" si="205"/>
        <v>0</v>
      </c>
      <c r="T498" s="71">
        <f t="shared" si="206"/>
        <v>0</v>
      </c>
      <c r="U498" s="356">
        <f t="shared" ca="1" si="207"/>
        <v>0</v>
      </c>
      <c r="V498" s="356">
        <f t="shared" ca="1" si="208"/>
        <v>0</v>
      </c>
      <c r="W498" s="356">
        <f t="shared" si="209"/>
        <v>0</v>
      </c>
      <c r="X498" s="356">
        <f t="shared" si="210"/>
        <v>0</v>
      </c>
      <c r="Y498" s="72">
        <f>IF(AV498&gt;0,"NEEDED",IFERROR(IF('Project Summary'!$C$11="NH",(VLOOKUP(AH498,Lighting_All,6,0)+AO498),(VLOOKUP(AH498,Lighting_All,4,0)+AO498)),0)*H498)</f>
        <v>0</v>
      </c>
      <c r="Z498" s="261" t="str">
        <f t="shared" ca="1" si="211"/>
        <v/>
      </c>
      <c r="AA498" s="73">
        <f t="shared" ca="1" si="196"/>
        <v>0</v>
      </c>
      <c r="AC498" s="28" t="str">
        <f ca="1">IFERROR(OFFSET(INDEX(INDIRECT(VLOOKUP($C498,Lighting_Type_Exist_lu,2,0)),MATCH(Lighting!$D498,INDIRECT(VLOOKUP($C498,Lighting_Type_Exist_lu,2,0)),0),1),0,1),"")</f>
        <v/>
      </c>
      <c r="AD498" s="7" t="str">
        <f ca="1">IFERROR(OFFSET(INDEX(INDIRECT(VLOOKUP($C498,Lighting_Type_Exist_lu,2,0)),MATCH(Lighting!$D498,INDIRECT(VLOOKUP($C498,Lighting_Type_Exist_lu,2,0)),0),1),0,3),"")</f>
        <v/>
      </c>
      <c r="AE498" s="40" t="str">
        <f ca="1">IFERROR(OFFSET(INDEX(INDIRECT(VLOOKUP($C498,Lighting_Type_Exist_lu,2,0)),MATCH(Lighting!$D498,INDIRECT(VLOOKUP($C498,Lighting_Type_Exist_lu,2,0)),0),1),0,4),"")</f>
        <v/>
      </c>
      <c r="AF498" s="262">
        <f t="shared" ca="1" si="212"/>
        <v>0</v>
      </c>
      <c r="AH498" s="263" t="str">
        <f>IF(J498="","",VLOOKUP(J498,SKU!E:M,3,0))</f>
        <v/>
      </c>
      <c r="AI498" s="263">
        <f>_xlfn.IFNA(IF('Project Summary'!$C$11="NH",VLOOKUP(AH498,Lighting_All,5,0),VLOOKUP(AH498,Lighting_All,3,0)),"")</f>
        <v>0</v>
      </c>
      <c r="AJ498" s="264" t="str">
        <f t="shared" si="199"/>
        <v>NA</v>
      </c>
      <c r="AK498" s="265">
        <f>IFERROR(VLOOKUP(J498,SKU!E:L,7,),0)</f>
        <v>0</v>
      </c>
      <c r="AL498" s="92" t="str">
        <f>IFERROR(IF(J498="","",(VLOOKUP(AH498,Lookups!A:G,7,0)*H498)),"")</f>
        <v/>
      </c>
      <c r="AM498" s="92">
        <f t="shared" ca="1" si="213"/>
        <v>0</v>
      </c>
      <c r="AN498" s="92">
        <f t="shared" ca="1" si="214"/>
        <v>0</v>
      </c>
      <c r="AO498" s="92">
        <f>(1-EXACT(G498,M498))*IFERROR(IF('Project Summary'!$C$11="NH",VLOOKUP(M498,Lighting_All,6,0),VLOOKUP(M498,Lighting_All,4,0)),0)*(Q498&gt;0)*(1-EXACT(M498,Lookups!$A$62))*(1-EXACT(M498,Lookups!$A$63))</f>
        <v>0</v>
      </c>
      <c r="AP498" s="92">
        <f t="shared" si="200"/>
        <v>0</v>
      </c>
      <c r="AQ498" s="92" t="str">
        <f t="shared" ca="1" si="215"/>
        <v/>
      </c>
      <c r="AR498" s="92" t="str">
        <f ca="1">_xlfn.IFNA(VLOOKUP(AQ498,Recycling!$S$10:$T$35,2,0),"")</f>
        <v/>
      </c>
      <c r="AS498" s="266">
        <f t="shared" si="216"/>
        <v>0</v>
      </c>
      <c r="AT498" s="92">
        <f t="shared" si="217"/>
        <v>0</v>
      </c>
      <c r="AU498" s="92">
        <f>EXACT(G498,"None")*OR(EXACT(M498,Lookups!$A$62),EXACT(M498,Lookups!$A$63))</f>
        <v>0</v>
      </c>
      <c r="AV498" s="267">
        <f t="shared" si="218"/>
        <v>0</v>
      </c>
      <c r="AW498" s="267">
        <f>IFERROR(VLOOKUP(AH498,Lookups!A:B,2,0),0)</f>
        <v>0</v>
      </c>
      <c r="AX498" s="267">
        <f t="shared" si="219"/>
        <v>0</v>
      </c>
      <c r="AY498" s="92">
        <f t="shared" ca="1" si="220"/>
        <v>0</v>
      </c>
      <c r="AZ498" s="92">
        <f t="shared" si="201"/>
        <v>0</v>
      </c>
      <c r="BA498" s="92">
        <f t="shared" si="221"/>
        <v>0.504</v>
      </c>
      <c r="BB498" s="92">
        <f t="shared" si="222"/>
        <v>0.38900000000000001</v>
      </c>
      <c r="BC498" s="92">
        <v>0.13800000000000001</v>
      </c>
      <c r="BD498" s="92">
        <v>0.13400000000000001</v>
      </c>
      <c r="BE498" s="92">
        <f t="shared" si="202"/>
        <v>0</v>
      </c>
      <c r="BF498" s="92">
        <f t="shared" si="223"/>
        <v>0</v>
      </c>
    </row>
    <row r="499" spans="1:58" x14ac:dyDescent="0.35">
      <c r="A499" s="26"/>
      <c r="B499" s="76"/>
      <c r="C499" s="59"/>
      <c r="D499" s="475"/>
      <c r="E499" s="476"/>
      <c r="F499" s="237" t="str">
        <f ca="1">IFERROR(OFFSET(INDEX(INDIRECT(VLOOKUP($C499,Lighting_Type_Exist_lu,2,0)),MATCH(Lighting!$D499,INDIRECT(VLOOKUP($C499,Lighting_Type_Exist_lu,2,0)),0),1),0,2),"")</f>
        <v/>
      </c>
      <c r="G499" s="61" t="s">
        <v>84</v>
      </c>
      <c r="H499" s="74"/>
      <c r="I499" s="238" t="str">
        <f>IF(J499="","",VLOOKUP(J499,SKU!E:M,9,0))</f>
        <v/>
      </c>
      <c r="J499" s="64"/>
      <c r="K499" s="260" t="str">
        <f>IF(J499="","",VLOOKUP(J499,SKU!E:M,2,0))</f>
        <v/>
      </c>
      <c r="L499" s="239" t="str">
        <f>IF(J499="","",VLOOKUP(J499,SKU!E:M,6,0))</f>
        <v/>
      </c>
      <c r="M499" s="135" t="s">
        <v>84</v>
      </c>
      <c r="N499" s="28">
        <f t="shared" si="197"/>
        <v>0</v>
      </c>
      <c r="O499" s="20">
        <f t="shared" si="198"/>
        <v>0</v>
      </c>
      <c r="P499" s="71">
        <f t="shared" ca="1" si="203"/>
        <v>0</v>
      </c>
      <c r="Q499" s="71">
        <f>IFERROR((($H499*$L499*$N499)-($H499*$L499*$O499))/1000,0)*(1-EXACT(M499,Lookups!$A$62))*(1-EXACT(M499,Lookups!$A$63))</f>
        <v>0</v>
      </c>
      <c r="R499" s="71">
        <f t="shared" ca="1" si="204"/>
        <v>0</v>
      </c>
      <c r="S499" s="71">
        <f t="shared" ca="1" si="205"/>
        <v>0</v>
      </c>
      <c r="T499" s="71">
        <f t="shared" si="206"/>
        <v>0</v>
      </c>
      <c r="U499" s="356">
        <f t="shared" ca="1" si="207"/>
        <v>0</v>
      </c>
      <c r="V499" s="356">
        <f t="shared" ca="1" si="208"/>
        <v>0</v>
      </c>
      <c r="W499" s="356">
        <f t="shared" si="209"/>
        <v>0</v>
      </c>
      <c r="X499" s="356">
        <f t="shared" si="210"/>
        <v>0</v>
      </c>
      <c r="Y499" s="72">
        <f>IF(AV499&gt;0,"NEEDED",IFERROR(IF('Project Summary'!$C$11="NH",(VLOOKUP(AH499,Lighting_All,6,0)+AO499),(VLOOKUP(AH499,Lighting_All,4,0)+AO499)),0)*H499)</f>
        <v>0</v>
      </c>
      <c r="Z499" s="261" t="str">
        <f t="shared" ca="1" si="211"/>
        <v/>
      </c>
      <c r="AA499" s="73">
        <f t="shared" ca="1" si="196"/>
        <v>0</v>
      </c>
      <c r="AC499" s="28" t="str">
        <f ca="1">IFERROR(OFFSET(INDEX(INDIRECT(VLOOKUP($C499,Lighting_Type_Exist_lu,2,0)),MATCH(Lighting!$D499,INDIRECT(VLOOKUP($C499,Lighting_Type_Exist_lu,2,0)),0),1),0,1),"")</f>
        <v/>
      </c>
      <c r="AD499" s="7" t="str">
        <f ca="1">IFERROR(OFFSET(INDEX(INDIRECT(VLOOKUP($C499,Lighting_Type_Exist_lu,2,0)),MATCH(Lighting!$D499,INDIRECT(VLOOKUP($C499,Lighting_Type_Exist_lu,2,0)),0),1),0,3),"")</f>
        <v/>
      </c>
      <c r="AE499" s="40" t="str">
        <f ca="1">IFERROR(OFFSET(INDEX(INDIRECT(VLOOKUP($C499,Lighting_Type_Exist_lu,2,0)),MATCH(Lighting!$D499,INDIRECT(VLOOKUP($C499,Lighting_Type_Exist_lu,2,0)),0),1),0,4),"")</f>
        <v/>
      </c>
      <c r="AF499" s="262">
        <f t="shared" ca="1" si="212"/>
        <v>0</v>
      </c>
      <c r="AH499" s="263" t="str">
        <f>IF(J499="","",VLOOKUP(J499,SKU!E:M,3,0))</f>
        <v/>
      </c>
      <c r="AI499" s="263">
        <f>_xlfn.IFNA(IF('Project Summary'!$C$11="NH",VLOOKUP(AH499,Lighting_All,5,0),VLOOKUP(AH499,Lighting_All,3,0)),"")</f>
        <v>0</v>
      </c>
      <c r="AJ499" s="264" t="str">
        <f t="shared" si="199"/>
        <v>NA</v>
      </c>
      <c r="AK499" s="265">
        <f>IFERROR(VLOOKUP(J499,SKU!E:L,7,),0)</f>
        <v>0</v>
      </c>
      <c r="AL499" s="92" t="str">
        <f>IFERROR(IF(J499="","",(VLOOKUP(AH499,Lookups!A:G,7,0)*H499)),"")</f>
        <v/>
      </c>
      <c r="AM499" s="92">
        <f t="shared" ca="1" si="213"/>
        <v>0</v>
      </c>
      <c r="AN499" s="92">
        <f t="shared" ca="1" si="214"/>
        <v>0</v>
      </c>
      <c r="AO499" s="92">
        <f>(1-EXACT(G499,M499))*IFERROR(IF('Project Summary'!$C$11="NH",VLOOKUP(M499,Lighting_All,6,0),VLOOKUP(M499,Lighting_All,4,0)),0)*(Q499&gt;0)*(1-EXACT(M499,Lookups!$A$62))*(1-EXACT(M499,Lookups!$A$63))</f>
        <v>0</v>
      </c>
      <c r="AP499" s="92">
        <f t="shared" si="200"/>
        <v>0</v>
      </c>
      <c r="AQ499" s="92" t="str">
        <f t="shared" ca="1" si="215"/>
        <v/>
      </c>
      <c r="AR499" s="92" t="str">
        <f ca="1">_xlfn.IFNA(VLOOKUP(AQ499,Recycling!$S$10:$T$35,2,0),"")</f>
        <v/>
      </c>
      <c r="AS499" s="266">
        <f t="shared" si="216"/>
        <v>0</v>
      </c>
      <c r="AT499" s="92">
        <f t="shared" si="217"/>
        <v>0</v>
      </c>
      <c r="AU499" s="92">
        <f>EXACT(G499,"None")*OR(EXACT(M499,Lookups!$A$62),EXACT(M499,Lookups!$A$63))</f>
        <v>0</v>
      </c>
      <c r="AV499" s="267">
        <f t="shared" si="218"/>
        <v>0</v>
      </c>
      <c r="AW499" s="267">
        <f>IFERROR(VLOOKUP(AH499,Lookups!A:B,2,0),0)</f>
        <v>0</v>
      </c>
      <c r="AX499" s="267">
        <f t="shared" si="219"/>
        <v>0</v>
      </c>
      <c r="AY499" s="92">
        <f t="shared" ca="1" si="220"/>
        <v>0</v>
      </c>
      <c r="AZ499" s="92">
        <f t="shared" si="201"/>
        <v>0</v>
      </c>
      <c r="BA499" s="92">
        <f t="shared" si="221"/>
        <v>0.504</v>
      </c>
      <c r="BB499" s="92">
        <f t="shared" si="222"/>
        <v>0.38900000000000001</v>
      </c>
      <c r="BC499" s="92">
        <v>0.13800000000000001</v>
      </c>
      <c r="BD499" s="92">
        <v>0.13400000000000001</v>
      </c>
      <c r="BE499" s="92">
        <f t="shared" si="202"/>
        <v>0</v>
      </c>
      <c r="BF499" s="92">
        <f t="shared" si="223"/>
        <v>0</v>
      </c>
    </row>
    <row r="500" spans="1:58" x14ac:dyDescent="0.35">
      <c r="A500" s="26"/>
      <c r="B500" s="76"/>
      <c r="C500" s="59"/>
      <c r="D500" s="475"/>
      <c r="E500" s="476"/>
      <c r="F500" s="237" t="str">
        <f ca="1">IFERROR(OFFSET(INDEX(INDIRECT(VLOOKUP($C500,Lighting_Type_Exist_lu,2,0)),MATCH(Lighting!$D500,INDIRECT(VLOOKUP($C500,Lighting_Type_Exist_lu,2,0)),0),1),0,2),"")</f>
        <v/>
      </c>
      <c r="G500" s="61" t="s">
        <v>84</v>
      </c>
      <c r="H500" s="74"/>
      <c r="I500" s="238" t="str">
        <f>IF(J500="","",VLOOKUP(J500,SKU!E:M,9,0))</f>
        <v/>
      </c>
      <c r="J500" s="64"/>
      <c r="K500" s="260" t="str">
        <f>IF(J500="","",VLOOKUP(J500,SKU!E:M,2,0))</f>
        <v/>
      </c>
      <c r="L500" s="239" t="str">
        <f>IF(J500="","",VLOOKUP(J500,SKU!E:M,6,0))</f>
        <v/>
      </c>
      <c r="M500" s="135" t="s">
        <v>84</v>
      </c>
      <c r="N500" s="28">
        <f t="shared" si="197"/>
        <v>0</v>
      </c>
      <c r="O500" s="20">
        <f t="shared" si="198"/>
        <v>0</v>
      </c>
      <c r="P500" s="71">
        <f t="shared" ca="1" si="203"/>
        <v>0</v>
      </c>
      <c r="Q500" s="71">
        <f>IFERROR((($H500*$L500*$N500)-($H500*$L500*$O500))/1000,0)*(1-EXACT(M500,Lookups!$A$62))*(1-EXACT(M500,Lookups!$A$63))</f>
        <v>0</v>
      </c>
      <c r="R500" s="71">
        <f t="shared" ca="1" si="204"/>
        <v>0</v>
      </c>
      <c r="S500" s="71">
        <f t="shared" ca="1" si="205"/>
        <v>0</v>
      </c>
      <c r="T500" s="71">
        <f t="shared" si="206"/>
        <v>0</v>
      </c>
      <c r="U500" s="356">
        <f t="shared" ca="1" si="207"/>
        <v>0</v>
      </c>
      <c r="V500" s="356">
        <f t="shared" ca="1" si="208"/>
        <v>0</v>
      </c>
      <c r="W500" s="356">
        <f t="shared" si="209"/>
        <v>0</v>
      </c>
      <c r="X500" s="356">
        <f t="shared" si="210"/>
        <v>0</v>
      </c>
      <c r="Y500" s="72">
        <f>IF(AV500&gt;0,"NEEDED",IFERROR(IF('Project Summary'!$C$11="NH",(VLOOKUP(AH500,Lighting_All,6,0)+AO500),(VLOOKUP(AH500,Lighting_All,4,0)+AO500)),0)*H500)</f>
        <v>0</v>
      </c>
      <c r="Z500" s="261" t="str">
        <f t="shared" ca="1" si="211"/>
        <v/>
      </c>
      <c r="AA500" s="73">
        <f t="shared" ca="1" si="196"/>
        <v>0</v>
      </c>
      <c r="AC500" s="28" t="str">
        <f ca="1">IFERROR(OFFSET(INDEX(INDIRECT(VLOOKUP($C500,Lighting_Type_Exist_lu,2,0)),MATCH(Lighting!$D500,INDIRECT(VLOOKUP($C500,Lighting_Type_Exist_lu,2,0)),0),1),0,1),"")</f>
        <v/>
      </c>
      <c r="AD500" s="7" t="str">
        <f ca="1">IFERROR(OFFSET(INDEX(INDIRECT(VLOOKUP($C500,Lighting_Type_Exist_lu,2,0)),MATCH(Lighting!$D500,INDIRECT(VLOOKUP($C500,Lighting_Type_Exist_lu,2,0)),0),1),0,3),"")</f>
        <v/>
      </c>
      <c r="AE500" s="40" t="str">
        <f ca="1">IFERROR(OFFSET(INDEX(INDIRECT(VLOOKUP($C500,Lighting_Type_Exist_lu,2,0)),MATCH(Lighting!$D500,INDIRECT(VLOOKUP($C500,Lighting_Type_Exist_lu,2,0)),0),1),0,4),"")</f>
        <v/>
      </c>
      <c r="AF500" s="262">
        <f t="shared" ca="1" si="212"/>
        <v>0</v>
      </c>
      <c r="AH500" s="263" t="str">
        <f>IF(J500="","",VLOOKUP(J500,SKU!E:M,3,0))</f>
        <v/>
      </c>
      <c r="AI500" s="263">
        <f>_xlfn.IFNA(IF('Project Summary'!$C$11="NH",VLOOKUP(AH500,Lighting_All,5,0),VLOOKUP(AH500,Lighting_All,3,0)),"")</f>
        <v>0</v>
      </c>
      <c r="AJ500" s="264" t="str">
        <f t="shared" si="199"/>
        <v>NA</v>
      </c>
      <c r="AK500" s="265">
        <f>IFERROR(VLOOKUP(J500,SKU!E:L,7,),0)</f>
        <v>0</v>
      </c>
      <c r="AL500" s="92" t="str">
        <f>IFERROR(IF(J500="","",(VLOOKUP(AH500,Lookups!A:G,7,0)*H500)),"")</f>
        <v/>
      </c>
      <c r="AM500" s="92">
        <f t="shared" ca="1" si="213"/>
        <v>0</v>
      </c>
      <c r="AN500" s="92">
        <f t="shared" ca="1" si="214"/>
        <v>0</v>
      </c>
      <c r="AO500" s="92">
        <f>(1-EXACT(G500,M500))*IFERROR(IF('Project Summary'!$C$11="NH",VLOOKUP(M500,Lighting_All,6,0),VLOOKUP(M500,Lighting_All,4,0)),0)*(Q500&gt;0)*(1-EXACT(M500,Lookups!$A$62))*(1-EXACT(M500,Lookups!$A$63))</f>
        <v>0</v>
      </c>
      <c r="AP500" s="92">
        <f t="shared" si="200"/>
        <v>0</v>
      </c>
      <c r="AQ500" s="92" t="str">
        <f t="shared" ca="1" si="215"/>
        <v/>
      </c>
      <c r="AR500" s="92" t="str">
        <f ca="1">_xlfn.IFNA(VLOOKUP(AQ500,Recycling!$S$10:$T$35,2,0),"")</f>
        <v/>
      </c>
      <c r="AS500" s="266">
        <f t="shared" si="216"/>
        <v>0</v>
      </c>
      <c r="AT500" s="92">
        <f t="shared" si="217"/>
        <v>0</v>
      </c>
      <c r="AU500" s="92">
        <f>EXACT(G500,"None")*OR(EXACT(M500,Lookups!$A$62),EXACT(M500,Lookups!$A$63))</f>
        <v>0</v>
      </c>
      <c r="AV500" s="267">
        <f t="shared" si="218"/>
        <v>0</v>
      </c>
      <c r="AW500" s="267">
        <f>IFERROR(VLOOKUP(AH500,Lookups!A:B,2,0),0)</f>
        <v>0</v>
      </c>
      <c r="AX500" s="267">
        <f t="shared" si="219"/>
        <v>0</v>
      </c>
      <c r="AY500" s="92">
        <f t="shared" ca="1" si="220"/>
        <v>0</v>
      </c>
      <c r="AZ500" s="92">
        <f t="shared" si="201"/>
        <v>0</v>
      </c>
      <c r="BA500" s="92">
        <f t="shared" si="221"/>
        <v>0.504</v>
      </c>
      <c r="BB500" s="92">
        <f t="shared" si="222"/>
        <v>0.38900000000000001</v>
      </c>
      <c r="BC500" s="92">
        <v>0.13800000000000001</v>
      </c>
      <c r="BD500" s="92">
        <v>0.13400000000000001</v>
      </c>
      <c r="BE500" s="92">
        <f t="shared" si="202"/>
        <v>0</v>
      </c>
      <c r="BF500" s="92">
        <f t="shared" si="223"/>
        <v>0</v>
      </c>
    </row>
    <row r="501" spans="1:58" x14ac:dyDescent="0.35">
      <c r="A501" s="26"/>
      <c r="B501" s="76"/>
      <c r="C501" s="59"/>
      <c r="D501" s="475"/>
      <c r="E501" s="476"/>
      <c r="F501" s="237" t="str">
        <f ca="1">IFERROR(OFFSET(INDEX(INDIRECT(VLOOKUP($C501,Lighting_Type_Exist_lu,2,0)),MATCH(Lighting!$D501,INDIRECT(VLOOKUP($C501,Lighting_Type_Exist_lu,2,0)),0),1),0,2),"")</f>
        <v/>
      </c>
      <c r="G501" s="61" t="s">
        <v>84</v>
      </c>
      <c r="H501" s="74"/>
      <c r="I501" s="238" t="str">
        <f>IF(J501="","",VLOOKUP(J501,SKU!E:M,9,0))</f>
        <v/>
      </c>
      <c r="J501" s="64"/>
      <c r="K501" s="260" t="str">
        <f>IF(J501="","",VLOOKUP(J501,SKU!E:M,2,0))</f>
        <v/>
      </c>
      <c r="L501" s="239" t="str">
        <f>IF(J501="","",VLOOKUP(J501,SKU!E:M,6,0))</f>
        <v/>
      </c>
      <c r="M501" s="135" t="s">
        <v>84</v>
      </c>
      <c r="N501" s="28">
        <f t="shared" si="197"/>
        <v>0</v>
      </c>
      <c r="O501" s="20">
        <f t="shared" si="198"/>
        <v>0</v>
      </c>
      <c r="P501" s="71">
        <f t="shared" ca="1" si="203"/>
        <v>0</v>
      </c>
      <c r="Q501" s="71">
        <f>IFERROR((($H501*$L501*$N501)-($H501*$L501*$O501))/1000,0)*(1-EXACT(M501,Lookups!$A$62))*(1-EXACT(M501,Lookups!$A$63))</f>
        <v>0</v>
      </c>
      <c r="R501" s="71">
        <f t="shared" ca="1" si="204"/>
        <v>0</v>
      </c>
      <c r="S501" s="71">
        <f t="shared" ca="1" si="205"/>
        <v>0</v>
      </c>
      <c r="T501" s="71">
        <f t="shared" si="206"/>
        <v>0</v>
      </c>
      <c r="U501" s="356">
        <f t="shared" ca="1" si="207"/>
        <v>0</v>
      </c>
      <c r="V501" s="356">
        <f t="shared" ca="1" si="208"/>
        <v>0</v>
      </c>
      <c r="W501" s="356">
        <f t="shared" si="209"/>
        <v>0</v>
      </c>
      <c r="X501" s="356">
        <f t="shared" si="210"/>
        <v>0</v>
      </c>
      <c r="Y501" s="72">
        <f>IF(AV501&gt;0,"NEEDED",IFERROR(IF('Project Summary'!$C$11="NH",(VLOOKUP(AH501,Lighting_All,6,0)+AO501),(VLOOKUP(AH501,Lighting_All,4,0)+AO501)),0)*H501)</f>
        <v>0</v>
      </c>
      <c r="Z501" s="261" t="str">
        <f t="shared" ca="1" si="211"/>
        <v/>
      </c>
      <c r="AA501" s="73">
        <f t="shared" ca="1" si="196"/>
        <v>0</v>
      </c>
      <c r="AC501" s="28" t="str">
        <f ca="1">IFERROR(OFFSET(INDEX(INDIRECT(VLOOKUP($C501,Lighting_Type_Exist_lu,2,0)),MATCH(Lighting!$D501,INDIRECT(VLOOKUP($C501,Lighting_Type_Exist_lu,2,0)),0),1),0,1),"")</f>
        <v/>
      </c>
      <c r="AD501" s="7" t="str">
        <f ca="1">IFERROR(OFFSET(INDEX(INDIRECT(VLOOKUP($C501,Lighting_Type_Exist_lu,2,0)),MATCH(Lighting!$D501,INDIRECT(VLOOKUP($C501,Lighting_Type_Exist_lu,2,0)),0),1),0,3),"")</f>
        <v/>
      </c>
      <c r="AE501" s="40" t="str">
        <f ca="1">IFERROR(OFFSET(INDEX(INDIRECT(VLOOKUP($C501,Lighting_Type_Exist_lu,2,0)),MATCH(Lighting!$D501,INDIRECT(VLOOKUP($C501,Lighting_Type_Exist_lu,2,0)),0),1),0,4),"")</f>
        <v/>
      </c>
      <c r="AF501" s="262">
        <f t="shared" ca="1" si="212"/>
        <v>0</v>
      </c>
      <c r="AH501" s="263" t="str">
        <f>IF(J501="","",VLOOKUP(J501,SKU!E:M,3,0))</f>
        <v/>
      </c>
      <c r="AI501" s="263">
        <f>_xlfn.IFNA(IF('Project Summary'!$C$11="NH",VLOOKUP(AH501,Lighting_All,5,0),VLOOKUP(AH501,Lighting_All,3,0)),"")</f>
        <v>0</v>
      </c>
      <c r="AJ501" s="264" t="str">
        <f t="shared" si="199"/>
        <v>NA</v>
      </c>
      <c r="AK501" s="265">
        <f>IFERROR(VLOOKUP(J501,SKU!E:L,7,),0)</f>
        <v>0</v>
      </c>
      <c r="AL501" s="92" t="str">
        <f>IFERROR(IF(J501="","",(VLOOKUP(AH501,Lookups!A:G,7,0)*H501)),"")</f>
        <v/>
      </c>
      <c r="AM501" s="92">
        <f t="shared" ca="1" si="213"/>
        <v>0</v>
      </c>
      <c r="AN501" s="92">
        <f t="shared" ca="1" si="214"/>
        <v>0</v>
      </c>
      <c r="AO501" s="92">
        <f>(1-EXACT(G501,M501))*IFERROR(IF('Project Summary'!$C$11="NH",VLOOKUP(M501,Lighting_All,6,0),VLOOKUP(M501,Lighting_All,4,0)),0)*(Q501&gt;0)*(1-EXACT(M501,Lookups!$A$62))*(1-EXACT(M501,Lookups!$A$63))</f>
        <v>0</v>
      </c>
      <c r="AP501" s="92">
        <f t="shared" si="200"/>
        <v>0</v>
      </c>
      <c r="AQ501" s="92" t="str">
        <f t="shared" ca="1" si="215"/>
        <v/>
      </c>
      <c r="AR501" s="92" t="str">
        <f ca="1">_xlfn.IFNA(VLOOKUP(AQ501,Recycling!$S$10:$T$35,2,0),"")</f>
        <v/>
      </c>
      <c r="AS501" s="266">
        <f t="shared" si="216"/>
        <v>0</v>
      </c>
      <c r="AT501" s="92">
        <f t="shared" si="217"/>
        <v>0</v>
      </c>
      <c r="AU501" s="92">
        <f>EXACT(G501,"None")*OR(EXACT(M501,Lookups!$A$62),EXACT(M501,Lookups!$A$63))</f>
        <v>0</v>
      </c>
      <c r="AV501" s="267">
        <f t="shared" si="218"/>
        <v>0</v>
      </c>
      <c r="AW501" s="267">
        <f>IFERROR(VLOOKUP(AH501,Lookups!A:B,2,0),0)</f>
        <v>0</v>
      </c>
      <c r="AX501" s="267">
        <f t="shared" si="219"/>
        <v>0</v>
      </c>
      <c r="AY501" s="92">
        <f t="shared" ca="1" si="220"/>
        <v>0</v>
      </c>
      <c r="AZ501" s="92">
        <f t="shared" si="201"/>
        <v>0</v>
      </c>
      <c r="BA501" s="92">
        <f t="shared" si="221"/>
        <v>0.504</v>
      </c>
      <c r="BB501" s="92">
        <f t="shared" si="222"/>
        <v>0.38900000000000001</v>
      </c>
      <c r="BC501" s="92">
        <v>0.13800000000000001</v>
      </c>
      <c r="BD501" s="92">
        <v>0.13400000000000001</v>
      </c>
      <c r="BE501" s="92">
        <f t="shared" si="202"/>
        <v>0</v>
      </c>
      <c r="BF501" s="92">
        <f t="shared" si="223"/>
        <v>0</v>
      </c>
    </row>
    <row r="502" spans="1:58" x14ac:dyDescent="0.35">
      <c r="A502" s="26"/>
      <c r="B502" s="76"/>
      <c r="C502" s="59"/>
      <c r="D502" s="475"/>
      <c r="E502" s="476"/>
      <c r="F502" s="237" t="str">
        <f ca="1">IFERROR(OFFSET(INDEX(INDIRECT(VLOOKUP($C502,Lighting_Type_Exist_lu,2,0)),MATCH(Lighting!$D502,INDIRECT(VLOOKUP($C502,Lighting_Type_Exist_lu,2,0)),0),1),0,2),"")</f>
        <v/>
      </c>
      <c r="G502" s="61" t="s">
        <v>84</v>
      </c>
      <c r="H502" s="74"/>
      <c r="I502" s="238" t="str">
        <f>IF(J502="","",VLOOKUP(J502,SKU!E:M,9,0))</f>
        <v/>
      </c>
      <c r="J502" s="64"/>
      <c r="K502" s="260" t="str">
        <f>IF(J502="","",VLOOKUP(J502,SKU!E:M,2,0))</f>
        <v/>
      </c>
      <c r="L502" s="239" t="str">
        <f>IF(J502="","",VLOOKUP(J502,SKU!E:M,6,0))</f>
        <v/>
      </c>
      <c r="M502" s="135" t="s">
        <v>84</v>
      </c>
      <c r="N502" s="28">
        <f t="shared" si="197"/>
        <v>0</v>
      </c>
      <c r="O502" s="20">
        <f t="shared" si="198"/>
        <v>0</v>
      </c>
      <c r="P502" s="71">
        <f t="shared" ca="1" si="203"/>
        <v>0</v>
      </c>
      <c r="Q502" s="71">
        <f>IFERROR((($H502*$L502*$N502)-($H502*$L502*$O502))/1000,0)*(1-EXACT(M502,Lookups!$A$62))*(1-EXACT(M502,Lookups!$A$63))</f>
        <v>0</v>
      </c>
      <c r="R502" s="71">
        <f t="shared" ca="1" si="204"/>
        <v>0</v>
      </c>
      <c r="S502" s="71">
        <f t="shared" ca="1" si="205"/>
        <v>0</v>
      </c>
      <c r="T502" s="71">
        <f t="shared" si="206"/>
        <v>0</v>
      </c>
      <c r="U502" s="356">
        <f t="shared" ca="1" si="207"/>
        <v>0</v>
      </c>
      <c r="V502" s="356">
        <f t="shared" ca="1" si="208"/>
        <v>0</v>
      </c>
      <c r="W502" s="356">
        <f t="shared" si="209"/>
        <v>0</v>
      </c>
      <c r="X502" s="356">
        <f t="shared" si="210"/>
        <v>0</v>
      </c>
      <c r="Y502" s="72">
        <f>IF(AV502&gt;0,"NEEDED",IFERROR(IF('Project Summary'!$C$11="NH",(VLOOKUP(AH502,Lighting_All,6,0)+AO502),(VLOOKUP(AH502,Lighting_All,4,0)+AO502)),0)*H502)</f>
        <v>0</v>
      </c>
      <c r="Z502" s="261" t="str">
        <f t="shared" ca="1" si="211"/>
        <v/>
      </c>
      <c r="AA502" s="73">
        <f t="shared" ca="1" si="196"/>
        <v>0</v>
      </c>
      <c r="AC502" s="28" t="str">
        <f ca="1">IFERROR(OFFSET(INDEX(INDIRECT(VLOOKUP($C502,Lighting_Type_Exist_lu,2,0)),MATCH(Lighting!$D502,INDIRECT(VLOOKUP($C502,Lighting_Type_Exist_lu,2,0)),0),1),0,1),"")</f>
        <v/>
      </c>
      <c r="AD502" s="7" t="str">
        <f ca="1">IFERROR(OFFSET(INDEX(INDIRECT(VLOOKUP($C502,Lighting_Type_Exist_lu,2,0)),MATCH(Lighting!$D502,INDIRECT(VLOOKUP($C502,Lighting_Type_Exist_lu,2,0)),0),1),0,3),"")</f>
        <v/>
      </c>
      <c r="AE502" s="40" t="str">
        <f ca="1">IFERROR(OFFSET(INDEX(INDIRECT(VLOOKUP($C502,Lighting_Type_Exist_lu,2,0)),MATCH(Lighting!$D502,INDIRECT(VLOOKUP($C502,Lighting_Type_Exist_lu,2,0)),0),1),0,4),"")</f>
        <v/>
      </c>
      <c r="AF502" s="262">
        <f t="shared" ca="1" si="212"/>
        <v>0</v>
      </c>
      <c r="AH502" s="263" t="str">
        <f>IF(J502="","",VLOOKUP(J502,SKU!E:M,3,0))</f>
        <v/>
      </c>
      <c r="AI502" s="263">
        <f>_xlfn.IFNA(IF('Project Summary'!$C$11="NH",VLOOKUP(AH502,Lighting_All,5,0),VLOOKUP(AH502,Lighting_All,3,0)),"")</f>
        <v>0</v>
      </c>
      <c r="AJ502" s="264" t="str">
        <f t="shared" si="199"/>
        <v>NA</v>
      </c>
      <c r="AK502" s="265">
        <f>IFERROR(VLOOKUP(J502,SKU!E:L,7,),0)</f>
        <v>0</v>
      </c>
      <c r="AL502" s="92" t="str">
        <f>IFERROR(IF(J502="","",(VLOOKUP(AH502,Lookups!A:G,7,0)*H502)),"")</f>
        <v/>
      </c>
      <c r="AM502" s="92">
        <f t="shared" ca="1" si="213"/>
        <v>0</v>
      </c>
      <c r="AN502" s="92">
        <f t="shared" ca="1" si="214"/>
        <v>0</v>
      </c>
      <c r="AO502" s="92">
        <f>(1-EXACT(G502,M502))*IFERROR(IF('Project Summary'!$C$11="NH",VLOOKUP(M502,Lighting_All,6,0),VLOOKUP(M502,Lighting_All,4,0)),0)*(Q502&gt;0)*(1-EXACT(M502,Lookups!$A$62))*(1-EXACT(M502,Lookups!$A$63))</f>
        <v>0</v>
      </c>
      <c r="AP502" s="92">
        <f t="shared" si="200"/>
        <v>0</v>
      </c>
      <c r="AQ502" s="92" t="str">
        <f t="shared" ca="1" si="215"/>
        <v/>
      </c>
      <c r="AR502" s="92" t="str">
        <f ca="1">_xlfn.IFNA(VLOOKUP(AQ502,Recycling!$S$10:$T$35,2,0),"")</f>
        <v/>
      </c>
      <c r="AS502" s="266">
        <f t="shared" si="216"/>
        <v>0</v>
      </c>
      <c r="AT502" s="92">
        <f t="shared" si="217"/>
        <v>0</v>
      </c>
      <c r="AU502" s="92">
        <f>EXACT(G502,"None")*OR(EXACT(M502,Lookups!$A$62),EXACT(M502,Lookups!$A$63))</f>
        <v>0</v>
      </c>
      <c r="AV502" s="267">
        <f t="shared" si="218"/>
        <v>0</v>
      </c>
      <c r="AW502" s="267">
        <f>IFERROR(VLOOKUP(AH502,Lookups!A:B,2,0),0)</f>
        <v>0</v>
      </c>
      <c r="AX502" s="267">
        <f t="shared" si="219"/>
        <v>0</v>
      </c>
      <c r="AY502" s="92">
        <f t="shared" ca="1" si="220"/>
        <v>0</v>
      </c>
      <c r="AZ502" s="92">
        <f t="shared" si="201"/>
        <v>0</v>
      </c>
      <c r="BA502" s="92">
        <f t="shared" si="221"/>
        <v>0.504</v>
      </c>
      <c r="BB502" s="92">
        <f t="shared" si="222"/>
        <v>0.38900000000000001</v>
      </c>
      <c r="BC502" s="92">
        <v>0.13800000000000001</v>
      </c>
      <c r="BD502" s="92">
        <v>0.13400000000000001</v>
      </c>
      <c r="BE502" s="92">
        <f t="shared" si="202"/>
        <v>0</v>
      </c>
      <c r="BF502" s="92">
        <f t="shared" si="223"/>
        <v>0</v>
      </c>
    </row>
    <row r="503" spans="1:58" x14ac:dyDescent="0.35">
      <c r="A503" s="26"/>
      <c r="B503" s="76"/>
      <c r="C503" s="59"/>
      <c r="D503" s="475"/>
      <c r="E503" s="476"/>
      <c r="F503" s="237" t="str">
        <f ca="1">IFERROR(OFFSET(INDEX(INDIRECT(VLOOKUP($C503,Lighting_Type_Exist_lu,2,0)),MATCH(Lighting!$D503,INDIRECT(VLOOKUP($C503,Lighting_Type_Exist_lu,2,0)),0),1),0,2),"")</f>
        <v/>
      </c>
      <c r="G503" s="61" t="s">
        <v>84</v>
      </c>
      <c r="H503" s="74"/>
      <c r="I503" s="238" t="str">
        <f>IF(J503="","",VLOOKUP(J503,SKU!E:M,9,0))</f>
        <v/>
      </c>
      <c r="J503" s="64"/>
      <c r="K503" s="260" t="str">
        <f>IF(J503="","",VLOOKUP(J503,SKU!E:M,2,0))</f>
        <v/>
      </c>
      <c r="L503" s="239" t="str">
        <f>IF(J503="","",VLOOKUP(J503,SKU!E:M,6,0))</f>
        <v/>
      </c>
      <c r="M503" s="135" t="s">
        <v>84</v>
      </c>
      <c r="N503" s="28">
        <f t="shared" si="197"/>
        <v>0</v>
      </c>
      <c r="O503" s="20">
        <f t="shared" si="198"/>
        <v>0</v>
      </c>
      <c r="P503" s="71">
        <f t="shared" ca="1" si="203"/>
        <v>0</v>
      </c>
      <c r="Q503" s="71">
        <f>IFERROR((($H503*$L503*$N503)-($H503*$L503*$O503))/1000,0)*(1-EXACT(M503,Lookups!$A$62))*(1-EXACT(M503,Lookups!$A$63))</f>
        <v>0</v>
      </c>
      <c r="R503" s="71">
        <f t="shared" ca="1" si="204"/>
        <v>0</v>
      </c>
      <c r="S503" s="71">
        <f t="shared" ca="1" si="205"/>
        <v>0</v>
      </c>
      <c r="T503" s="71">
        <f t="shared" si="206"/>
        <v>0</v>
      </c>
      <c r="U503" s="356">
        <f t="shared" ca="1" si="207"/>
        <v>0</v>
      </c>
      <c r="V503" s="356">
        <f t="shared" ca="1" si="208"/>
        <v>0</v>
      </c>
      <c r="W503" s="356">
        <f t="shared" si="209"/>
        <v>0</v>
      </c>
      <c r="X503" s="356">
        <f t="shared" si="210"/>
        <v>0</v>
      </c>
      <c r="Y503" s="72">
        <f>IF(AV503&gt;0,"NEEDED",IFERROR(IF('Project Summary'!$C$11="NH",(VLOOKUP(AH503,Lighting_All,6,0)+AO503),(VLOOKUP(AH503,Lighting_All,4,0)+AO503)),0)*H503)</f>
        <v>0</v>
      </c>
      <c r="Z503" s="261" t="str">
        <f t="shared" ca="1" si="211"/>
        <v/>
      </c>
      <c r="AA503" s="73">
        <f t="shared" ca="1" si="196"/>
        <v>0</v>
      </c>
      <c r="AC503" s="28" t="str">
        <f ca="1">IFERROR(OFFSET(INDEX(INDIRECT(VLOOKUP($C503,Lighting_Type_Exist_lu,2,0)),MATCH(Lighting!$D503,INDIRECT(VLOOKUP($C503,Lighting_Type_Exist_lu,2,0)),0),1),0,1),"")</f>
        <v/>
      </c>
      <c r="AD503" s="7" t="str">
        <f ca="1">IFERROR(OFFSET(INDEX(INDIRECT(VLOOKUP($C503,Lighting_Type_Exist_lu,2,0)),MATCH(Lighting!$D503,INDIRECT(VLOOKUP($C503,Lighting_Type_Exist_lu,2,0)),0),1),0,3),"")</f>
        <v/>
      </c>
      <c r="AE503" s="40" t="str">
        <f ca="1">IFERROR(OFFSET(INDEX(INDIRECT(VLOOKUP($C503,Lighting_Type_Exist_lu,2,0)),MATCH(Lighting!$D503,INDIRECT(VLOOKUP($C503,Lighting_Type_Exist_lu,2,0)),0),1),0,4),"")</f>
        <v/>
      </c>
      <c r="AF503" s="262">
        <f t="shared" ca="1" si="212"/>
        <v>0</v>
      </c>
      <c r="AH503" s="263" t="str">
        <f>IF(J503="","",VLOOKUP(J503,SKU!E:M,3,0))</f>
        <v/>
      </c>
      <c r="AI503" s="263">
        <f>_xlfn.IFNA(IF('Project Summary'!$C$11="NH",VLOOKUP(AH503,Lighting_All,5,0),VLOOKUP(AH503,Lighting_All,3,0)),"")</f>
        <v>0</v>
      </c>
      <c r="AJ503" s="264" t="str">
        <f t="shared" si="199"/>
        <v>NA</v>
      </c>
      <c r="AK503" s="265">
        <f>IFERROR(VLOOKUP(J503,SKU!E:L,7,),0)</f>
        <v>0</v>
      </c>
      <c r="AL503" s="92" t="str">
        <f>IFERROR(IF(J503="","",(VLOOKUP(AH503,Lookups!A:G,7,0)*H503)),"")</f>
        <v/>
      </c>
      <c r="AM503" s="92">
        <f t="shared" ca="1" si="213"/>
        <v>0</v>
      </c>
      <c r="AN503" s="92">
        <f t="shared" ca="1" si="214"/>
        <v>0</v>
      </c>
      <c r="AO503" s="92">
        <f>(1-EXACT(G503,M503))*IFERROR(IF('Project Summary'!$C$11="NH",VLOOKUP(M503,Lighting_All,6,0),VLOOKUP(M503,Lighting_All,4,0)),0)*(Q503&gt;0)*(1-EXACT(M503,Lookups!$A$62))*(1-EXACT(M503,Lookups!$A$63))</f>
        <v>0</v>
      </c>
      <c r="AP503" s="92">
        <f t="shared" si="200"/>
        <v>0</v>
      </c>
      <c r="AQ503" s="92" t="str">
        <f t="shared" ca="1" si="215"/>
        <v/>
      </c>
      <c r="AR503" s="92" t="str">
        <f ca="1">_xlfn.IFNA(VLOOKUP(AQ503,Recycling!$S$10:$T$35,2,0),"")</f>
        <v/>
      </c>
      <c r="AS503" s="266">
        <f t="shared" si="216"/>
        <v>0</v>
      </c>
      <c r="AT503" s="92">
        <f t="shared" si="217"/>
        <v>0</v>
      </c>
      <c r="AU503" s="92">
        <f>EXACT(G503,"None")*OR(EXACT(M503,Lookups!$A$62),EXACT(M503,Lookups!$A$63))</f>
        <v>0</v>
      </c>
      <c r="AV503" s="267">
        <f t="shared" si="218"/>
        <v>0</v>
      </c>
      <c r="AW503" s="267">
        <f>IFERROR(VLOOKUP(AH503,Lookups!A:B,2,0),0)</f>
        <v>0</v>
      </c>
      <c r="AX503" s="267">
        <f t="shared" si="219"/>
        <v>0</v>
      </c>
      <c r="AY503" s="92">
        <f t="shared" ca="1" si="220"/>
        <v>0</v>
      </c>
      <c r="AZ503" s="92">
        <f t="shared" si="201"/>
        <v>0</v>
      </c>
      <c r="BA503" s="92">
        <f t="shared" si="221"/>
        <v>0.504</v>
      </c>
      <c r="BB503" s="92">
        <f t="shared" si="222"/>
        <v>0.38900000000000001</v>
      </c>
      <c r="BC503" s="92">
        <v>0.13800000000000001</v>
      </c>
      <c r="BD503" s="92">
        <v>0.13400000000000001</v>
      </c>
      <c r="BE503" s="92">
        <f t="shared" si="202"/>
        <v>0</v>
      </c>
      <c r="BF503" s="92">
        <f t="shared" si="223"/>
        <v>0</v>
      </c>
    </row>
    <row r="504" spans="1:58" x14ac:dyDescent="0.35">
      <c r="A504" s="26"/>
      <c r="B504" s="76"/>
      <c r="C504" s="59"/>
      <c r="D504" s="475"/>
      <c r="E504" s="476"/>
      <c r="F504" s="237" t="str">
        <f ca="1">IFERROR(OFFSET(INDEX(INDIRECT(VLOOKUP($C504,Lighting_Type_Exist_lu,2,0)),MATCH(Lighting!$D504,INDIRECT(VLOOKUP($C504,Lighting_Type_Exist_lu,2,0)),0),1),0,2),"")</f>
        <v/>
      </c>
      <c r="G504" s="61" t="s">
        <v>84</v>
      </c>
      <c r="H504" s="74"/>
      <c r="I504" s="238" t="str">
        <f>IF(J504="","",VLOOKUP(J504,SKU!E:M,9,0))</f>
        <v/>
      </c>
      <c r="J504" s="64"/>
      <c r="K504" s="260" t="str">
        <f>IF(J504="","",VLOOKUP(J504,SKU!E:M,2,0))</f>
        <v/>
      </c>
      <c r="L504" s="239" t="str">
        <f>IF(J504="","",VLOOKUP(J504,SKU!E:M,6,0))</f>
        <v/>
      </c>
      <c r="M504" s="135" t="s">
        <v>84</v>
      </c>
      <c r="N504" s="28">
        <f t="shared" si="197"/>
        <v>0</v>
      </c>
      <c r="O504" s="20">
        <f t="shared" si="198"/>
        <v>0</v>
      </c>
      <c r="P504" s="71">
        <f t="shared" ca="1" si="203"/>
        <v>0</v>
      </c>
      <c r="Q504" s="71">
        <f>IFERROR((($H504*$L504*$N504)-($H504*$L504*$O504))/1000,0)*(1-EXACT(M504,Lookups!$A$62))*(1-EXACT(M504,Lookups!$A$63))</f>
        <v>0</v>
      </c>
      <c r="R504" s="71">
        <f t="shared" ca="1" si="204"/>
        <v>0</v>
      </c>
      <c r="S504" s="71">
        <f t="shared" ca="1" si="205"/>
        <v>0</v>
      </c>
      <c r="T504" s="71">
        <f t="shared" si="206"/>
        <v>0</v>
      </c>
      <c r="U504" s="356">
        <f t="shared" ca="1" si="207"/>
        <v>0</v>
      </c>
      <c r="V504" s="356">
        <f t="shared" ca="1" si="208"/>
        <v>0</v>
      </c>
      <c r="W504" s="356">
        <f t="shared" si="209"/>
        <v>0</v>
      </c>
      <c r="X504" s="356">
        <f t="shared" si="210"/>
        <v>0</v>
      </c>
      <c r="Y504" s="72">
        <f>IF(AV504&gt;0,"NEEDED",IFERROR(IF('Project Summary'!$C$11="NH",(VLOOKUP(AH504,Lighting_All,6,0)+AO504),(VLOOKUP(AH504,Lighting_All,4,0)+AO504)),0)*H504)</f>
        <v>0</v>
      </c>
      <c r="Z504" s="261" t="str">
        <f t="shared" ca="1" si="211"/>
        <v/>
      </c>
      <c r="AA504" s="73">
        <f t="shared" ca="1" si="196"/>
        <v>0</v>
      </c>
      <c r="AC504" s="28" t="str">
        <f ca="1">IFERROR(OFFSET(INDEX(INDIRECT(VLOOKUP($C504,Lighting_Type_Exist_lu,2,0)),MATCH(Lighting!$D504,INDIRECT(VLOOKUP($C504,Lighting_Type_Exist_lu,2,0)),0),1),0,1),"")</f>
        <v/>
      </c>
      <c r="AD504" s="7" t="str">
        <f ca="1">IFERROR(OFFSET(INDEX(INDIRECT(VLOOKUP($C504,Lighting_Type_Exist_lu,2,0)),MATCH(Lighting!$D504,INDIRECT(VLOOKUP($C504,Lighting_Type_Exist_lu,2,0)),0),1),0,3),"")</f>
        <v/>
      </c>
      <c r="AE504" s="40" t="str">
        <f ca="1">IFERROR(OFFSET(INDEX(INDIRECT(VLOOKUP($C504,Lighting_Type_Exist_lu,2,0)),MATCH(Lighting!$D504,INDIRECT(VLOOKUP($C504,Lighting_Type_Exist_lu,2,0)),0),1),0,4),"")</f>
        <v/>
      </c>
      <c r="AF504" s="262">
        <f t="shared" ca="1" si="212"/>
        <v>0</v>
      </c>
      <c r="AH504" s="263" t="str">
        <f>IF(J504="","",VLOOKUP(J504,SKU!E:M,3,0))</f>
        <v/>
      </c>
      <c r="AI504" s="263">
        <f>_xlfn.IFNA(IF('Project Summary'!$C$11="NH",VLOOKUP(AH504,Lighting_All,5,0),VLOOKUP(AH504,Lighting_All,3,0)),"")</f>
        <v>0</v>
      </c>
      <c r="AJ504" s="264" t="str">
        <f t="shared" si="199"/>
        <v>NA</v>
      </c>
      <c r="AK504" s="265">
        <f>IFERROR(VLOOKUP(J504,SKU!E:L,7,),0)</f>
        <v>0</v>
      </c>
      <c r="AL504" s="92" t="str">
        <f>IFERROR(IF(J504="","",(VLOOKUP(AH504,Lookups!A:G,7,0)*H504)),"")</f>
        <v/>
      </c>
      <c r="AM504" s="92">
        <f t="shared" ca="1" si="213"/>
        <v>0</v>
      </c>
      <c r="AN504" s="92">
        <f t="shared" ca="1" si="214"/>
        <v>0</v>
      </c>
      <c r="AO504" s="92">
        <f>(1-EXACT(G504,M504))*IFERROR(IF('Project Summary'!$C$11="NH",VLOOKUP(M504,Lighting_All,6,0),VLOOKUP(M504,Lighting_All,4,0)),0)*(Q504&gt;0)*(1-EXACT(M504,Lookups!$A$62))*(1-EXACT(M504,Lookups!$A$63))</f>
        <v>0</v>
      </c>
      <c r="AP504" s="92">
        <f t="shared" si="200"/>
        <v>0</v>
      </c>
      <c r="AQ504" s="92" t="str">
        <f t="shared" ca="1" si="215"/>
        <v/>
      </c>
      <c r="AR504" s="92" t="str">
        <f ca="1">_xlfn.IFNA(VLOOKUP(AQ504,Recycling!$S$10:$T$35,2,0),"")</f>
        <v/>
      </c>
      <c r="AS504" s="266">
        <f t="shared" si="216"/>
        <v>0</v>
      </c>
      <c r="AT504" s="92">
        <f t="shared" si="217"/>
        <v>0</v>
      </c>
      <c r="AU504" s="92">
        <f>EXACT(G504,"None")*OR(EXACT(M504,Lookups!$A$62),EXACT(M504,Lookups!$A$63))</f>
        <v>0</v>
      </c>
      <c r="AV504" s="267">
        <f t="shared" si="218"/>
        <v>0</v>
      </c>
      <c r="AW504" s="267">
        <f>IFERROR(VLOOKUP(AH504,Lookups!A:B,2,0),0)</f>
        <v>0</v>
      </c>
      <c r="AX504" s="267">
        <f t="shared" si="219"/>
        <v>0</v>
      </c>
      <c r="AY504" s="92">
        <f t="shared" ca="1" si="220"/>
        <v>0</v>
      </c>
      <c r="AZ504" s="92">
        <f t="shared" si="201"/>
        <v>0</v>
      </c>
      <c r="BA504" s="92">
        <f t="shared" si="221"/>
        <v>0.504</v>
      </c>
      <c r="BB504" s="92">
        <f t="shared" si="222"/>
        <v>0.38900000000000001</v>
      </c>
      <c r="BC504" s="92">
        <v>0.13800000000000001</v>
      </c>
      <c r="BD504" s="92">
        <v>0.13400000000000001</v>
      </c>
      <c r="BE504" s="92">
        <f t="shared" si="202"/>
        <v>0</v>
      </c>
      <c r="BF504" s="92">
        <f t="shared" si="223"/>
        <v>0</v>
      </c>
    </row>
    <row r="505" spans="1:58" x14ac:dyDescent="0.35">
      <c r="A505" s="26"/>
      <c r="B505" s="76"/>
      <c r="C505" s="59"/>
      <c r="D505" s="475"/>
      <c r="E505" s="476"/>
      <c r="F505" s="237" t="str">
        <f ca="1">IFERROR(OFFSET(INDEX(INDIRECT(VLOOKUP($C505,Lighting_Type_Exist_lu,2,0)),MATCH(Lighting!$D505,INDIRECT(VLOOKUP($C505,Lighting_Type_Exist_lu,2,0)),0),1),0,2),"")</f>
        <v/>
      </c>
      <c r="G505" s="61" t="s">
        <v>84</v>
      </c>
      <c r="H505" s="74"/>
      <c r="I505" s="238" t="str">
        <f>IF(J505="","",VLOOKUP(J505,SKU!E:M,9,0))</f>
        <v/>
      </c>
      <c r="J505" s="64"/>
      <c r="K505" s="260" t="str">
        <f>IF(J505="","",VLOOKUP(J505,SKU!E:M,2,0))</f>
        <v/>
      </c>
      <c r="L505" s="239" t="str">
        <f>IF(J505="","",VLOOKUP(J505,SKU!E:M,6,0))</f>
        <v/>
      </c>
      <c r="M505" s="135" t="s">
        <v>84</v>
      </c>
      <c r="N505" s="28">
        <f t="shared" si="197"/>
        <v>0</v>
      </c>
      <c r="O505" s="20">
        <f t="shared" si="198"/>
        <v>0</v>
      </c>
      <c r="P505" s="71">
        <f t="shared" ca="1" si="203"/>
        <v>0</v>
      </c>
      <c r="Q505" s="71">
        <f>IFERROR((($H505*$L505*$N505)-($H505*$L505*$O505))/1000,0)*(1-EXACT(M505,Lookups!$A$62))*(1-EXACT(M505,Lookups!$A$63))</f>
        <v>0</v>
      </c>
      <c r="R505" s="71">
        <f t="shared" ca="1" si="204"/>
        <v>0</v>
      </c>
      <c r="S505" s="71">
        <f t="shared" ca="1" si="205"/>
        <v>0</v>
      </c>
      <c r="T505" s="71">
        <f t="shared" si="206"/>
        <v>0</v>
      </c>
      <c r="U505" s="356">
        <f t="shared" ca="1" si="207"/>
        <v>0</v>
      </c>
      <c r="V505" s="356">
        <f t="shared" ca="1" si="208"/>
        <v>0</v>
      </c>
      <c r="W505" s="356">
        <f t="shared" si="209"/>
        <v>0</v>
      </c>
      <c r="X505" s="356">
        <f t="shared" si="210"/>
        <v>0</v>
      </c>
      <c r="Y505" s="72">
        <f>IF(AV505&gt;0,"NEEDED",IFERROR(IF('Project Summary'!$C$11="NH",(VLOOKUP(AH505,Lighting_All,6,0)+AO505),(VLOOKUP(AH505,Lighting_All,4,0)+AO505)),0)*H505)</f>
        <v>0</v>
      </c>
      <c r="Z505" s="261" t="str">
        <f t="shared" ca="1" si="211"/>
        <v/>
      </c>
      <c r="AA505" s="73">
        <f t="shared" ca="1" si="196"/>
        <v>0</v>
      </c>
      <c r="AC505" s="28" t="str">
        <f ca="1">IFERROR(OFFSET(INDEX(INDIRECT(VLOOKUP($C505,Lighting_Type_Exist_lu,2,0)),MATCH(Lighting!$D505,INDIRECT(VLOOKUP($C505,Lighting_Type_Exist_lu,2,0)),0),1),0,1),"")</f>
        <v/>
      </c>
      <c r="AD505" s="7" t="str">
        <f ca="1">IFERROR(OFFSET(INDEX(INDIRECT(VLOOKUP($C505,Lighting_Type_Exist_lu,2,0)),MATCH(Lighting!$D505,INDIRECT(VLOOKUP($C505,Lighting_Type_Exist_lu,2,0)),0),1),0,3),"")</f>
        <v/>
      </c>
      <c r="AE505" s="40" t="str">
        <f ca="1">IFERROR(OFFSET(INDEX(INDIRECT(VLOOKUP($C505,Lighting_Type_Exist_lu,2,0)),MATCH(Lighting!$D505,INDIRECT(VLOOKUP($C505,Lighting_Type_Exist_lu,2,0)),0),1),0,4),"")</f>
        <v/>
      </c>
      <c r="AF505" s="262">
        <f t="shared" ca="1" si="212"/>
        <v>0</v>
      </c>
      <c r="AH505" s="263" t="str">
        <f>IF(J505="","",VLOOKUP(J505,SKU!E:M,3,0))</f>
        <v/>
      </c>
      <c r="AI505" s="263">
        <f>_xlfn.IFNA(IF('Project Summary'!$C$11="NH",VLOOKUP(AH505,Lighting_All,5,0),VLOOKUP(AH505,Lighting_All,3,0)),"")</f>
        <v>0</v>
      </c>
      <c r="AJ505" s="264" t="str">
        <f t="shared" si="199"/>
        <v>NA</v>
      </c>
      <c r="AK505" s="265">
        <f>IFERROR(VLOOKUP(J505,SKU!E:L,7,),0)</f>
        <v>0</v>
      </c>
      <c r="AL505" s="92" t="str">
        <f>IFERROR(IF(J505="","",(VLOOKUP(AH505,Lookups!A:G,7,0)*H505)),"")</f>
        <v/>
      </c>
      <c r="AM505" s="92">
        <f t="shared" ca="1" si="213"/>
        <v>0</v>
      </c>
      <c r="AN505" s="92">
        <f t="shared" ca="1" si="214"/>
        <v>0</v>
      </c>
      <c r="AO505" s="92">
        <f>(1-EXACT(G505,M505))*IFERROR(IF('Project Summary'!$C$11="NH",VLOOKUP(M505,Lighting_All,6,0),VLOOKUP(M505,Lighting_All,4,0)),0)*(Q505&gt;0)*(1-EXACT(M505,Lookups!$A$62))*(1-EXACT(M505,Lookups!$A$63))</f>
        <v>0</v>
      </c>
      <c r="AP505" s="92">
        <f t="shared" si="200"/>
        <v>0</v>
      </c>
      <c r="AQ505" s="92" t="str">
        <f t="shared" ca="1" si="215"/>
        <v/>
      </c>
      <c r="AR505" s="92" t="str">
        <f ca="1">_xlfn.IFNA(VLOOKUP(AQ505,Recycling!$S$10:$T$35,2,0),"")</f>
        <v/>
      </c>
      <c r="AS505" s="266">
        <f t="shared" si="216"/>
        <v>0</v>
      </c>
      <c r="AT505" s="92">
        <f t="shared" si="217"/>
        <v>0</v>
      </c>
      <c r="AU505" s="92">
        <f>EXACT(G505,"None")*OR(EXACT(M505,Lookups!$A$62),EXACT(M505,Lookups!$A$63))</f>
        <v>0</v>
      </c>
      <c r="AV505" s="267">
        <f t="shared" si="218"/>
        <v>0</v>
      </c>
      <c r="AW505" s="267">
        <f>IFERROR(VLOOKUP(AH505,Lookups!A:B,2,0),0)</f>
        <v>0</v>
      </c>
      <c r="AX505" s="267">
        <f t="shared" si="219"/>
        <v>0</v>
      </c>
      <c r="AY505" s="92">
        <f t="shared" ca="1" si="220"/>
        <v>0</v>
      </c>
      <c r="AZ505" s="92">
        <f t="shared" si="201"/>
        <v>0</v>
      </c>
      <c r="BA505" s="92">
        <f t="shared" si="221"/>
        <v>0.504</v>
      </c>
      <c r="BB505" s="92">
        <f t="shared" si="222"/>
        <v>0.38900000000000001</v>
      </c>
      <c r="BC505" s="92">
        <v>0.13800000000000001</v>
      </c>
      <c r="BD505" s="92">
        <v>0.13400000000000001</v>
      </c>
      <c r="BE505" s="92">
        <f t="shared" si="202"/>
        <v>0</v>
      </c>
      <c r="BF505" s="92">
        <f t="shared" si="223"/>
        <v>0</v>
      </c>
    </row>
    <row r="506" spans="1:58" x14ac:dyDescent="0.35">
      <c r="A506" s="26"/>
      <c r="B506" s="76"/>
      <c r="C506" s="59"/>
      <c r="D506" s="475"/>
      <c r="E506" s="476"/>
      <c r="F506" s="237" t="str">
        <f ca="1">IFERROR(OFFSET(INDEX(INDIRECT(VLOOKUP($C506,Lighting_Type_Exist_lu,2,0)),MATCH(Lighting!$D506,INDIRECT(VLOOKUP($C506,Lighting_Type_Exist_lu,2,0)),0),1),0,2),"")</f>
        <v/>
      </c>
      <c r="G506" s="61" t="s">
        <v>84</v>
      </c>
      <c r="H506" s="74"/>
      <c r="I506" s="238" t="str">
        <f>IF(J506="","",VLOOKUP(J506,SKU!E:M,9,0))</f>
        <v/>
      </c>
      <c r="J506" s="64"/>
      <c r="K506" s="260" t="str">
        <f>IF(J506="","",VLOOKUP(J506,SKU!E:M,2,0))</f>
        <v/>
      </c>
      <c r="L506" s="239" t="str">
        <f>IF(J506="","",VLOOKUP(J506,SKU!E:M,6,0))</f>
        <v/>
      </c>
      <c r="M506" s="135" t="s">
        <v>84</v>
      </c>
      <c r="N506" s="28">
        <f t="shared" si="197"/>
        <v>0</v>
      </c>
      <c r="O506" s="20">
        <f t="shared" si="198"/>
        <v>0</v>
      </c>
      <c r="P506" s="71">
        <f t="shared" ca="1" si="203"/>
        <v>0</v>
      </c>
      <c r="Q506" s="71">
        <f>IFERROR((($H506*$L506*$N506)-($H506*$L506*$O506))/1000,0)*(1-EXACT(M506,Lookups!$A$62))*(1-EXACT(M506,Lookups!$A$63))</f>
        <v>0</v>
      </c>
      <c r="R506" s="71">
        <f t="shared" ca="1" si="204"/>
        <v>0</v>
      </c>
      <c r="S506" s="71">
        <f t="shared" ca="1" si="205"/>
        <v>0</v>
      </c>
      <c r="T506" s="71">
        <f t="shared" si="206"/>
        <v>0</v>
      </c>
      <c r="U506" s="356">
        <f t="shared" ca="1" si="207"/>
        <v>0</v>
      </c>
      <c r="V506" s="356">
        <f t="shared" ca="1" si="208"/>
        <v>0</v>
      </c>
      <c r="W506" s="356">
        <f t="shared" si="209"/>
        <v>0</v>
      </c>
      <c r="X506" s="356">
        <f t="shared" si="210"/>
        <v>0</v>
      </c>
      <c r="Y506" s="72">
        <f>IF(AV506&gt;0,"NEEDED",IFERROR(IF('Project Summary'!$C$11="NH",(VLOOKUP(AH506,Lighting_All,6,0)+AO506),(VLOOKUP(AH506,Lighting_All,4,0)+AO506)),0)*H506)</f>
        <v>0</v>
      </c>
      <c r="Z506" s="261" t="str">
        <f t="shared" ca="1" si="211"/>
        <v/>
      </c>
      <c r="AA506" s="73">
        <f t="shared" ca="1" si="196"/>
        <v>0</v>
      </c>
      <c r="AC506" s="28" t="str">
        <f ca="1">IFERROR(OFFSET(INDEX(INDIRECT(VLOOKUP($C506,Lighting_Type_Exist_lu,2,0)),MATCH(Lighting!$D506,INDIRECT(VLOOKUP($C506,Lighting_Type_Exist_lu,2,0)),0),1),0,1),"")</f>
        <v/>
      </c>
      <c r="AD506" s="7" t="str">
        <f ca="1">IFERROR(OFFSET(INDEX(INDIRECT(VLOOKUP($C506,Lighting_Type_Exist_lu,2,0)),MATCH(Lighting!$D506,INDIRECT(VLOOKUP($C506,Lighting_Type_Exist_lu,2,0)),0),1),0,3),"")</f>
        <v/>
      </c>
      <c r="AE506" s="40" t="str">
        <f ca="1">IFERROR(OFFSET(INDEX(INDIRECT(VLOOKUP($C506,Lighting_Type_Exist_lu,2,0)),MATCH(Lighting!$D506,INDIRECT(VLOOKUP($C506,Lighting_Type_Exist_lu,2,0)),0),1),0,4),"")</f>
        <v/>
      </c>
      <c r="AF506" s="262">
        <f t="shared" ca="1" si="212"/>
        <v>0</v>
      </c>
      <c r="AH506" s="263" t="str">
        <f>IF(J506="","",VLOOKUP(J506,SKU!E:M,3,0))</f>
        <v/>
      </c>
      <c r="AI506" s="263">
        <f>_xlfn.IFNA(IF('Project Summary'!$C$11="NH",VLOOKUP(AH506,Lighting_All,5,0),VLOOKUP(AH506,Lighting_All,3,0)),"")</f>
        <v>0</v>
      </c>
      <c r="AJ506" s="264" t="str">
        <f t="shared" si="199"/>
        <v>NA</v>
      </c>
      <c r="AK506" s="265">
        <f>IFERROR(VLOOKUP(J506,SKU!E:L,7,),0)</f>
        <v>0</v>
      </c>
      <c r="AL506" s="92" t="str">
        <f>IFERROR(IF(J506="","",(VLOOKUP(AH506,Lookups!A:G,7,0)*H506)),"")</f>
        <v/>
      </c>
      <c r="AM506" s="92">
        <f t="shared" ca="1" si="213"/>
        <v>0</v>
      </c>
      <c r="AN506" s="92">
        <f t="shared" ca="1" si="214"/>
        <v>0</v>
      </c>
      <c r="AO506" s="92">
        <f>(1-EXACT(G506,M506))*IFERROR(IF('Project Summary'!$C$11="NH",VLOOKUP(M506,Lighting_All,6,0),VLOOKUP(M506,Lighting_All,4,0)),0)*(Q506&gt;0)*(1-EXACT(M506,Lookups!$A$62))*(1-EXACT(M506,Lookups!$A$63))</f>
        <v>0</v>
      </c>
      <c r="AP506" s="92">
        <f t="shared" si="200"/>
        <v>0</v>
      </c>
      <c r="AQ506" s="92" t="str">
        <f t="shared" ca="1" si="215"/>
        <v/>
      </c>
      <c r="AR506" s="92" t="str">
        <f ca="1">_xlfn.IFNA(VLOOKUP(AQ506,Recycling!$S$10:$T$35,2,0),"")</f>
        <v/>
      </c>
      <c r="AS506" s="266">
        <f t="shared" si="216"/>
        <v>0</v>
      </c>
      <c r="AT506" s="92">
        <f t="shared" si="217"/>
        <v>0</v>
      </c>
      <c r="AU506" s="92">
        <f>EXACT(G506,"None")*OR(EXACT(M506,Lookups!$A$62),EXACT(M506,Lookups!$A$63))</f>
        <v>0</v>
      </c>
      <c r="AV506" s="267">
        <f t="shared" si="218"/>
        <v>0</v>
      </c>
      <c r="AW506" s="267">
        <f>IFERROR(VLOOKUP(AH506,Lookups!A:B,2,0),0)</f>
        <v>0</v>
      </c>
      <c r="AX506" s="267">
        <f t="shared" si="219"/>
        <v>0</v>
      </c>
      <c r="AY506" s="92">
        <f t="shared" ca="1" si="220"/>
        <v>0</v>
      </c>
      <c r="AZ506" s="92">
        <f t="shared" si="201"/>
        <v>0</v>
      </c>
      <c r="BA506" s="92">
        <f t="shared" si="221"/>
        <v>0.504</v>
      </c>
      <c r="BB506" s="92">
        <f t="shared" si="222"/>
        <v>0.38900000000000001</v>
      </c>
      <c r="BC506" s="92">
        <v>0.13800000000000001</v>
      </c>
      <c r="BD506" s="92">
        <v>0.13400000000000001</v>
      </c>
      <c r="BE506" s="92">
        <f t="shared" si="202"/>
        <v>0</v>
      </c>
      <c r="BF506" s="92">
        <f t="shared" si="223"/>
        <v>0</v>
      </c>
    </row>
    <row r="507" spans="1:58" x14ac:dyDescent="0.35">
      <c r="A507" s="26"/>
      <c r="B507" s="76"/>
      <c r="C507" s="59"/>
      <c r="D507" s="475"/>
      <c r="E507" s="476"/>
      <c r="F507" s="237" t="str">
        <f ca="1">IFERROR(OFFSET(INDEX(INDIRECT(VLOOKUP($C507,Lighting_Type_Exist_lu,2,0)),MATCH(Lighting!$D507,INDIRECT(VLOOKUP($C507,Lighting_Type_Exist_lu,2,0)),0),1),0,2),"")</f>
        <v/>
      </c>
      <c r="G507" s="61" t="s">
        <v>84</v>
      </c>
      <c r="H507" s="74"/>
      <c r="I507" s="238" t="str">
        <f>IF(J507="","",VLOOKUP(J507,SKU!E:M,9,0))</f>
        <v/>
      </c>
      <c r="J507" s="64"/>
      <c r="K507" s="260" t="str">
        <f>IF(J507="","",VLOOKUP(J507,SKU!E:M,2,0))</f>
        <v/>
      </c>
      <c r="L507" s="239" t="str">
        <f>IF(J507="","",VLOOKUP(J507,SKU!E:M,6,0))</f>
        <v/>
      </c>
      <c r="M507" s="135" t="s">
        <v>84</v>
      </c>
      <c r="N507" s="28">
        <f t="shared" si="197"/>
        <v>0</v>
      </c>
      <c r="O507" s="20">
        <f t="shared" si="198"/>
        <v>0</v>
      </c>
      <c r="P507" s="71">
        <f t="shared" ca="1" si="203"/>
        <v>0</v>
      </c>
      <c r="Q507" s="71">
        <f>IFERROR((($H507*$L507*$N507)-($H507*$L507*$O507))/1000,0)*(1-EXACT(M507,Lookups!$A$62))*(1-EXACT(M507,Lookups!$A$63))</f>
        <v>0</v>
      </c>
      <c r="R507" s="71">
        <f t="shared" ca="1" si="204"/>
        <v>0</v>
      </c>
      <c r="S507" s="71">
        <f t="shared" ca="1" si="205"/>
        <v>0</v>
      </c>
      <c r="T507" s="71">
        <f t="shared" si="206"/>
        <v>0</v>
      </c>
      <c r="U507" s="356">
        <f t="shared" ca="1" si="207"/>
        <v>0</v>
      </c>
      <c r="V507" s="356">
        <f t="shared" ca="1" si="208"/>
        <v>0</v>
      </c>
      <c r="W507" s="356">
        <f t="shared" si="209"/>
        <v>0</v>
      </c>
      <c r="X507" s="356">
        <f t="shared" si="210"/>
        <v>0</v>
      </c>
      <c r="Y507" s="72">
        <f>IF(AV507&gt;0,"NEEDED",IFERROR(IF('Project Summary'!$C$11="NH",(VLOOKUP(AH507,Lighting_All,6,0)+AO507),(VLOOKUP(AH507,Lighting_All,4,0)+AO507)),0)*H507)</f>
        <v>0</v>
      </c>
      <c r="Z507" s="261" t="str">
        <f t="shared" ca="1" si="211"/>
        <v/>
      </c>
      <c r="AA507" s="73">
        <f t="shared" ca="1" si="196"/>
        <v>0</v>
      </c>
      <c r="AC507" s="28" t="str">
        <f ca="1">IFERROR(OFFSET(INDEX(INDIRECT(VLOOKUP($C507,Lighting_Type_Exist_lu,2,0)),MATCH(Lighting!$D507,INDIRECT(VLOOKUP($C507,Lighting_Type_Exist_lu,2,0)),0),1),0,1),"")</f>
        <v/>
      </c>
      <c r="AD507" s="7" t="str">
        <f ca="1">IFERROR(OFFSET(INDEX(INDIRECT(VLOOKUP($C507,Lighting_Type_Exist_lu,2,0)),MATCH(Lighting!$D507,INDIRECT(VLOOKUP($C507,Lighting_Type_Exist_lu,2,0)),0),1),0,3),"")</f>
        <v/>
      </c>
      <c r="AE507" s="40" t="str">
        <f ca="1">IFERROR(OFFSET(INDEX(INDIRECT(VLOOKUP($C507,Lighting_Type_Exist_lu,2,0)),MATCH(Lighting!$D507,INDIRECT(VLOOKUP($C507,Lighting_Type_Exist_lu,2,0)),0),1),0,4),"")</f>
        <v/>
      </c>
      <c r="AF507" s="262">
        <f t="shared" ca="1" si="212"/>
        <v>0</v>
      </c>
      <c r="AH507" s="263" t="str">
        <f>IF(J507="","",VLOOKUP(J507,SKU!E:M,3,0))</f>
        <v/>
      </c>
      <c r="AI507" s="263">
        <f>_xlfn.IFNA(IF('Project Summary'!$C$11="NH",VLOOKUP(AH507,Lighting_All,5,0),VLOOKUP(AH507,Lighting_All,3,0)),"")</f>
        <v>0</v>
      </c>
      <c r="AJ507" s="264" t="str">
        <f t="shared" si="199"/>
        <v>NA</v>
      </c>
      <c r="AK507" s="265">
        <f>IFERROR(VLOOKUP(J507,SKU!E:L,7,),0)</f>
        <v>0</v>
      </c>
      <c r="AL507" s="92" t="str">
        <f>IFERROR(IF(J507="","",(VLOOKUP(AH507,Lookups!A:G,7,0)*H507)),"")</f>
        <v/>
      </c>
      <c r="AM507" s="92">
        <f t="shared" ca="1" si="213"/>
        <v>0</v>
      </c>
      <c r="AN507" s="92">
        <f t="shared" ca="1" si="214"/>
        <v>0</v>
      </c>
      <c r="AO507" s="92">
        <f>(1-EXACT(G507,M507))*IFERROR(IF('Project Summary'!$C$11="NH",VLOOKUP(M507,Lighting_All,6,0),VLOOKUP(M507,Lighting_All,4,0)),0)*(Q507&gt;0)*(1-EXACT(M507,Lookups!$A$62))*(1-EXACT(M507,Lookups!$A$63))</f>
        <v>0</v>
      </c>
      <c r="AP507" s="92">
        <f t="shared" si="200"/>
        <v>0</v>
      </c>
      <c r="AQ507" s="92" t="str">
        <f t="shared" ca="1" si="215"/>
        <v/>
      </c>
      <c r="AR507" s="92" t="str">
        <f ca="1">_xlfn.IFNA(VLOOKUP(AQ507,Recycling!$S$10:$T$35,2,0),"")</f>
        <v/>
      </c>
      <c r="AS507" s="266">
        <f t="shared" si="216"/>
        <v>0</v>
      </c>
      <c r="AT507" s="92">
        <f t="shared" si="217"/>
        <v>0</v>
      </c>
      <c r="AU507" s="92">
        <f>EXACT(G507,"None")*OR(EXACT(M507,Lookups!$A$62),EXACT(M507,Lookups!$A$63))</f>
        <v>0</v>
      </c>
      <c r="AV507" s="267">
        <f t="shared" si="218"/>
        <v>0</v>
      </c>
      <c r="AW507" s="267">
        <f>IFERROR(VLOOKUP(AH507,Lookups!A:B,2,0),0)</f>
        <v>0</v>
      </c>
      <c r="AX507" s="267">
        <f t="shared" si="219"/>
        <v>0</v>
      </c>
      <c r="AY507" s="92">
        <f t="shared" ca="1" si="220"/>
        <v>0</v>
      </c>
      <c r="AZ507" s="92">
        <f t="shared" si="201"/>
        <v>0</v>
      </c>
      <c r="BA507" s="92">
        <f t="shared" si="221"/>
        <v>0.504</v>
      </c>
      <c r="BB507" s="92">
        <f t="shared" si="222"/>
        <v>0.38900000000000001</v>
      </c>
      <c r="BC507" s="92">
        <v>0.13800000000000001</v>
      </c>
      <c r="BD507" s="92">
        <v>0.13400000000000001</v>
      </c>
      <c r="BE507" s="92">
        <f t="shared" si="202"/>
        <v>0</v>
      </c>
      <c r="BF507" s="92">
        <f t="shared" si="223"/>
        <v>0</v>
      </c>
    </row>
    <row r="508" spans="1:58" x14ac:dyDescent="0.35">
      <c r="A508" s="26"/>
      <c r="B508" s="76"/>
      <c r="C508" s="59"/>
      <c r="D508" s="475"/>
      <c r="E508" s="476"/>
      <c r="F508" s="237" t="str">
        <f ca="1">IFERROR(OFFSET(INDEX(INDIRECT(VLOOKUP($C508,Lighting_Type_Exist_lu,2,0)),MATCH(Lighting!$D508,INDIRECT(VLOOKUP($C508,Lighting_Type_Exist_lu,2,0)),0),1),0,2),"")</f>
        <v/>
      </c>
      <c r="G508" s="61" t="s">
        <v>84</v>
      </c>
      <c r="H508" s="74"/>
      <c r="I508" s="238" t="str">
        <f>IF(J508="","",VLOOKUP(J508,SKU!E:M,9,0))</f>
        <v/>
      </c>
      <c r="J508" s="64"/>
      <c r="K508" s="260" t="str">
        <f>IF(J508="","",VLOOKUP(J508,SKU!E:M,2,0))</f>
        <v/>
      </c>
      <c r="L508" s="239" t="str">
        <f>IF(J508="","",VLOOKUP(J508,SKU!E:M,6,0))</f>
        <v/>
      </c>
      <c r="M508" s="135" t="s">
        <v>84</v>
      </c>
      <c r="N508" s="28">
        <f t="shared" si="197"/>
        <v>0</v>
      </c>
      <c r="O508" s="20">
        <f t="shared" si="198"/>
        <v>0</v>
      </c>
      <c r="P508" s="71">
        <f t="shared" ca="1" si="203"/>
        <v>0</v>
      </c>
      <c r="Q508" s="71">
        <f>IFERROR((($H508*$L508*$N508)-($H508*$L508*$O508))/1000,0)*(1-EXACT(M508,Lookups!$A$62))*(1-EXACT(M508,Lookups!$A$63))</f>
        <v>0</v>
      </c>
      <c r="R508" s="71">
        <f t="shared" ca="1" si="204"/>
        <v>0</v>
      </c>
      <c r="S508" s="71">
        <f t="shared" ca="1" si="205"/>
        <v>0</v>
      </c>
      <c r="T508" s="71">
        <f t="shared" si="206"/>
        <v>0</v>
      </c>
      <c r="U508" s="356">
        <f t="shared" ca="1" si="207"/>
        <v>0</v>
      </c>
      <c r="V508" s="356">
        <f t="shared" ca="1" si="208"/>
        <v>0</v>
      </c>
      <c r="W508" s="356">
        <f t="shared" si="209"/>
        <v>0</v>
      </c>
      <c r="X508" s="356">
        <f t="shared" si="210"/>
        <v>0</v>
      </c>
      <c r="Y508" s="72">
        <f>IF(AV508&gt;0,"NEEDED",IFERROR(IF('Project Summary'!$C$11="NH",(VLOOKUP(AH508,Lighting_All,6,0)+AO508),(VLOOKUP(AH508,Lighting_All,4,0)+AO508)),0)*H508)</f>
        <v>0</v>
      </c>
      <c r="Z508" s="261" t="str">
        <f t="shared" ca="1" si="211"/>
        <v/>
      </c>
      <c r="AA508" s="73">
        <f t="shared" ca="1" si="196"/>
        <v>0</v>
      </c>
      <c r="AC508" s="28" t="str">
        <f ca="1">IFERROR(OFFSET(INDEX(INDIRECT(VLOOKUP($C508,Lighting_Type_Exist_lu,2,0)),MATCH(Lighting!$D508,INDIRECT(VLOOKUP($C508,Lighting_Type_Exist_lu,2,0)),0),1),0,1),"")</f>
        <v/>
      </c>
      <c r="AD508" s="7" t="str">
        <f ca="1">IFERROR(OFFSET(INDEX(INDIRECT(VLOOKUP($C508,Lighting_Type_Exist_lu,2,0)),MATCH(Lighting!$D508,INDIRECT(VLOOKUP($C508,Lighting_Type_Exist_lu,2,0)),0),1),0,3),"")</f>
        <v/>
      </c>
      <c r="AE508" s="40" t="str">
        <f ca="1">IFERROR(OFFSET(INDEX(INDIRECT(VLOOKUP($C508,Lighting_Type_Exist_lu,2,0)),MATCH(Lighting!$D508,INDIRECT(VLOOKUP($C508,Lighting_Type_Exist_lu,2,0)),0),1),0,4),"")</f>
        <v/>
      </c>
      <c r="AF508" s="262">
        <f t="shared" ca="1" si="212"/>
        <v>0</v>
      </c>
      <c r="AH508" s="263" t="str">
        <f>IF(J508="","",VLOOKUP(J508,SKU!E:M,3,0))</f>
        <v/>
      </c>
      <c r="AI508" s="263">
        <f>_xlfn.IFNA(IF('Project Summary'!$C$11="NH",VLOOKUP(AH508,Lighting_All,5,0),VLOOKUP(AH508,Lighting_All,3,0)),"")</f>
        <v>0</v>
      </c>
      <c r="AJ508" s="264" t="str">
        <f t="shared" si="199"/>
        <v>NA</v>
      </c>
      <c r="AK508" s="265">
        <f>IFERROR(VLOOKUP(J508,SKU!E:L,7,),0)</f>
        <v>0</v>
      </c>
      <c r="AL508" s="92" t="str">
        <f>IFERROR(IF(J508="","",(VLOOKUP(AH508,Lookups!A:G,7,0)*H508)),"")</f>
        <v/>
      </c>
      <c r="AM508" s="92">
        <f t="shared" ca="1" si="213"/>
        <v>0</v>
      </c>
      <c r="AN508" s="92">
        <f t="shared" ca="1" si="214"/>
        <v>0</v>
      </c>
      <c r="AO508" s="92">
        <f>(1-EXACT(G508,M508))*IFERROR(IF('Project Summary'!$C$11="NH",VLOOKUP(M508,Lighting_All,6,0),VLOOKUP(M508,Lighting_All,4,0)),0)*(Q508&gt;0)*(1-EXACT(M508,Lookups!$A$62))*(1-EXACT(M508,Lookups!$A$63))</f>
        <v>0</v>
      </c>
      <c r="AP508" s="92">
        <f t="shared" si="200"/>
        <v>0</v>
      </c>
      <c r="AQ508" s="92" t="str">
        <f t="shared" ca="1" si="215"/>
        <v/>
      </c>
      <c r="AR508" s="92" t="str">
        <f ca="1">_xlfn.IFNA(VLOOKUP(AQ508,Recycling!$S$10:$T$35,2,0),"")</f>
        <v/>
      </c>
      <c r="AS508" s="266">
        <f t="shared" si="216"/>
        <v>0</v>
      </c>
      <c r="AT508" s="92">
        <f t="shared" si="217"/>
        <v>0</v>
      </c>
      <c r="AU508" s="92">
        <f>EXACT(G508,"None")*OR(EXACT(M508,Lookups!$A$62),EXACT(M508,Lookups!$A$63))</f>
        <v>0</v>
      </c>
      <c r="AV508" s="267">
        <f t="shared" si="218"/>
        <v>0</v>
      </c>
      <c r="AW508" s="267">
        <f>IFERROR(VLOOKUP(AH508,Lookups!A:B,2,0),0)</f>
        <v>0</v>
      </c>
      <c r="AX508" s="267">
        <f t="shared" si="219"/>
        <v>0</v>
      </c>
      <c r="AY508" s="92">
        <f t="shared" ca="1" si="220"/>
        <v>0</v>
      </c>
      <c r="AZ508" s="92">
        <f t="shared" si="201"/>
        <v>0</v>
      </c>
      <c r="BA508" s="92">
        <f t="shared" si="221"/>
        <v>0.504</v>
      </c>
      <c r="BB508" s="92">
        <f t="shared" si="222"/>
        <v>0.38900000000000001</v>
      </c>
      <c r="BC508" s="92">
        <v>0.13800000000000001</v>
      </c>
      <c r="BD508" s="92">
        <v>0.13400000000000001</v>
      </c>
      <c r="BE508" s="92">
        <f t="shared" si="202"/>
        <v>0</v>
      </c>
      <c r="BF508" s="92">
        <f t="shared" si="223"/>
        <v>0</v>
      </c>
    </row>
    <row r="509" spans="1:58" ht="15" thickBot="1" x14ac:dyDescent="0.4">
      <c r="A509" s="27"/>
      <c r="B509" s="77"/>
      <c r="C509" s="60"/>
      <c r="D509" s="483"/>
      <c r="E509" s="484"/>
      <c r="F509" s="240" t="str">
        <f ca="1">IFERROR(OFFSET(INDEX(INDIRECT(VLOOKUP($C509,Lighting_Type_Exist_lu,2,0)),MATCH(Lighting!$D509,INDIRECT(VLOOKUP($C509,Lighting_Type_Exist_lu,2,0)),0),1),0,2),"")</f>
        <v/>
      </c>
      <c r="G509" s="62" t="s">
        <v>84</v>
      </c>
      <c r="H509" s="75"/>
      <c r="I509" s="241" t="str">
        <f>IF(J509="","",VLOOKUP(J509,SKU!E:M,9,0))</f>
        <v/>
      </c>
      <c r="J509" s="83"/>
      <c r="K509" s="268" t="str">
        <f>IF(J509="","",VLOOKUP(J509,SKU!E:M,2,0))</f>
        <v/>
      </c>
      <c r="L509" s="242" t="str">
        <f>IF(J509="","",VLOOKUP(J509,SKU!E:M,6,0))</f>
        <v/>
      </c>
      <c r="M509" s="167" t="s">
        <v>84</v>
      </c>
      <c r="N509" s="29">
        <f t="shared" si="197"/>
        <v>0</v>
      </c>
      <c r="O509" s="30">
        <f t="shared" si="198"/>
        <v>0</v>
      </c>
      <c r="P509" s="78">
        <f t="shared" ca="1" si="203"/>
        <v>0</v>
      </c>
      <c r="Q509" s="78">
        <f>IFERROR((($H509*$L509*$N509)-($H509*$L509*$O509))/1000,0)*(1-EXACT(M509,Lookups!$A$62))*(1-EXACT(M509,Lookups!$A$63))</f>
        <v>0</v>
      </c>
      <c r="R509" s="78">
        <f t="shared" ca="1" si="204"/>
        <v>0</v>
      </c>
      <c r="S509" s="78">
        <f t="shared" ca="1" si="205"/>
        <v>0</v>
      </c>
      <c r="T509" s="78">
        <f t="shared" si="206"/>
        <v>0</v>
      </c>
      <c r="U509" s="357">
        <f t="shared" ca="1" si="207"/>
        <v>0</v>
      </c>
      <c r="V509" s="357">
        <f t="shared" ca="1" si="208"/>
        <v>0</v>
      </c>
      <c r="W509" s="357">
        <f>IFERROR($H509*$L509*BC509/1000,0)</f>
        <v>0</v>
      </c>
      <c r="X509" s="356">
        <f t="shared" si="210"/>
        <v>0</v>
      </c>
      <c r="Y509" s="80">
        <f>IF(AV509&gt;0,"NEEDED",IFERROR(IF('Project Summary'!$C$11="NH",(VLOOKUP(AH509,Lighting_All,6,0)+AO509),(VLOOKUP(AH509,Lighting_All,4,0)+AO509)),0)*H509)</f>
        <v>0</v>
      </c>
      <c r="Z509" s="269" t="str">
        <f t="shared" ca="1" si="211"/>
        <v/>
      </c>
      <c r="AA509" s="79">
        <f t="shared" ca="1" si="196"/>
        <v>0</v>
      </c>
      <c r="AC509" s="29" t="str">
        <f ca="1">IFERROR(OFFSET(INDEX(INDIRECT(VLOOKUP($C509,Lighting_Type_Exist_lu,2,0)),MATCH(Lighting!$D509,INDIRECT(VLOOKUP($C509,Lighting_Type_Exist_lu,2,0)),0),1),0,1),"")</f>
        <v/>
      </c>
      <c r="AD509" s="270" t="str">
        <f ca="1">IFERROR(OFFSET(INDEX(INDIRECT(VLOOKUP($C509,Lighting_Type_Exist_lu,2,0)),MATCH(Lighting!$D509,INDIRECT(VLOOKUP($C509,Lighting_Type_Exist_lu,2,0)),0),1),0,3),"")</f>
        <v/>
      </c>
      <c r="AE509" s="41" t="str">
        <f ca="1">IFERROR(OFFSET(INDEX(INDIRECT(VLOOKUP($C509,Lighting_Type_Exist_lu,2,0)),MATCH(Lighting!$D509,INDIRECT(VLOOKUP($C509,Lighting_Type_Exist_lu,2,0)),0),1),0,4),"")</f>
        <v/>
      </c>
      <c r="AF509" s="271">
        <f ca="1">IFERROR((LEFT(AC509,2)/1)*B509,0)</f>
        <v>0</v>
      </c>
      <c r="AH509" s="272" t="str">
        <f>IF(J509="","",VLOOKUP(J509,SKU!E:M,3,0))</f>
        <v/>
      </c>
      <c r="AI509" s="272">
        <f>_xlfn.IFNA(IF('Project Summary'!$C$11="NH",VLOOKUP(AH509,Lighting_All,5,0),VLOOKUP(AH509,Lighting_All,3,0)),"")</f>
        <v>0</v>
      </c>
      <c r="AJ509" s="273" t="str">
        <f t="shared" si="199"/>
        <v>NA</v>
      </c>
      <c r="AK509" s="274">
        <f>IFERROR(VLOOKUP(J509,SKU!E:L,7,),0)</f>
        <v>0</v>
      </c>
      <c r="AL509" s="92" t="str">
        <f>IFERROR(IF(J509="","",(VLOOKUP(AH509,Lookups!A:G,7,0)*H509)),"")</f>
        <v/>
      </c>
      <c r="AM509" s="111">
        <f t="shared" ca="1" si="213"/>
        <v>0</v>
      </c>
      <c r="AN509" s="111">
        <f t="shared" ca="1" si="214"/>
        <v>0</v>
      </c>
      <c r="AO509" s="92">
        <f>(1-EXACT(G509,M509))*IFERROR(IF('Project Summary'!$C$11="NH",VLOOKUP(M509,Lighting_All,6,0),VLOOKUP(M509,Lighting_All,4,0)),0)*(Q509&gt;0)*(1-EXACT(M509,Lookups!$A$62))*(1-EXACT(M509,Lookups!$A$63))</f>
        <v>0</v>
      </c>
      <c r="AP509" s="92">
        <f t="shared" si="200"/>
        <v>0</v>
      </c>
      <c r="AQ509" s="92" t="str">
        <f t="shared" ca="1" si="215"/>
        <v/>
      </c>
      <c r="AR509" s="92" t="str">
        <f ca="1">_xlfn.IFNA(VLOOKUP(AQ509,Recycling!$S$10:$T$35,2,0),"")</f>
        <v/>
      </c>
      <c r="AS509" s="266">
        <f t="shared" si="216"/>
        <v>0</v>
      </c>
      <c r="AT509" s="92">
        <f t="shared" si="217"/>
        <v>0</v>
      </c>
      <c r="AU509" s="92">
        <f>EXACT(G509,"None")*OR(EXACT(M509,Lookups!$A$62),EXACT(M509,Lookups!$A$63))</f>
        <v>0</v>
      </c>
      <c r="AV509" s="267">
        <f t="shared" si="218"/>
        <v>0</v>
      </c>
      <c r="AW509" s="267">
        <f>IFERROR(VLOOKUP(AH509,Lookups!A:B,2,0),0)</f>
        <v>0</v>
      </c>
      <c r="AX509" s="267">
        <f t="shared" si="219"/>
        <v>0</v>
      </c>
      <c r="AY509" s="92">
        <f t="shared" ca="1" si="220"/>
        <v>0</v>
      </c>
      <c r="AZ509" s="92">
        <f t="shared" si="201"/>
        <v>0</v>
      </c>
      <c r="BA509" s="92">
        <f t="shared" si="221"/>
        <v>0.504</v>
      </c>
      <c r="BB509" s="92">
        <f t="shared" si="222"/>
        <v>0.38900000000000001</v>
      </c>
      <c r="BC509" s="92">
        <v>0.13800000000000001</v>
      </c>
      <c r="BD509" s="92">
        <v>0.13400000000000001</v>
      </c>
      <c r="BE509" s="92">
        <f t="shared" si="202"/>
        <v>0</v>
      </c>
      <c r="BF509" s="92">
        <f t="shared" si="223"/>
        <v>0</v>
      </c>
    </row>
    <row r="510" spans="1:58" x14ac:dyDescent="0.35"/>
  </sheetData>
  <sheetProtection algorithmName="SHA-512" hashValue="Ii21STykxL5QJNrb+ICyS39c578zZeQLMq9Nyi8mMrwW1pEPOy8SnDyzz98eYOrEfTwKG2X+pvlfGoym5LIbiA==" saltValue="JHQbIzbGh07DBSzVg/Zhqg==" spinCount="100000" sheet="1" objects="1" scenarios="1"/>
  <mergeCells count="510">
    <mergeCell ref="AO10:BF10"/>
    <mergeCell ref="D508:E508"/>
    <mergeCell ref="D509:E509"/>
    <mergeCell ref="D499:E499"/>
    <mergeCell ref="D500:E500"/>
    <mergeCell ref="D501:E501"/>
    <mergeCell ref="D502:E502"/>
    <mergeCell ref="D503:E503"/>
    <mergeCell ref="D504:E504"/>
    <mergeCell ref="D505:E505"/>
    <mergeCell ref="D506:E506"/>
    <mergeCell ref="D507:E507"/>
    <mergeCell ref="D490:E490"/>
    <mergeCell ref="D491:E491"/>
    <mergeCell ref="D492:E492"/>
    <mergeCell ref="D493:E493"/>
    <mergeCell ref="D494:E494"/>
    <mergeCell ref="D495:E495"/>
    <mergeCell ref="D496:E496"/>
    <mergeCell ref="D497:E497"/>
    <mergeCell ref="D498:E498"/>
    <mergeCell ref="D481:E481"/>
    <mergeCell ref="D482:E482"/>
    <mergeCell ref="D483:E483"/>
    <mergeCell ref="D484:E484"/>
    <mergeCell ref="D485:E485"/>
    <mergeCell ref="D486:E486"/>
    <mergeCell ref="D487:E487"/>
    <mergeCell ref="D488:E488"/>
    <mergeCell ref="D489:E489"/>
    <mergeCell ref="D472:E472"/>
    <mergeCell ref="D473:E473"/>
    <mergeCell ref="D474:E474"/>
    <mergeCell ref="D475:E475"/>
    <mergeCell ref="D476:E476"/>
    <mergeCell ref="D477:E477"/>
    <mergeCell ref="D478:E478"/>
    <mergeCell ref="D479:E479"/>
    <mergeCell ref="D480:E480"/>
    <mergeCell ref="D463:E463"/>
    <mergeCell ref="D464:E464"/>
    <mergeCell ref="D465:E465"/>
    <mergeCell ref="D466:E466"/>
    <mergeCell ref="D467:E467"/>
    <mergeCell ref="D468:E468"/>
    <mergeCell ref="D469:E469"/>
    <mergeCell ref="D470:E470"/>
    <mergeCell ref="D471:E471"/>
    <mergeCell ref="D454:E454"/>
    <mergeCell ref="D455:E455"/>
    <mergeCell ref="D456:E456"/>
    <mergeCell ref="D457:E457"/>
    <mergeCell ref="D458:E458"/>
    <mergeCell ref="D459:E459"/>
    <mergeCell ref="D460:E460"/>
    <mergeCell ref="D461:E461"/>
    <mergeCell ref="D462:E462"/>
    <mergeCell ref="D445:E445"/>
    <mergeCell ref="D446:E446"/>
    <mergeCell ref="D447:E447"/>
    <mergeCell ref="D448:E448"/>
    <mergeCell ref="D449:E449"/>
    <mergeCell ref="D450:E450"/>
    <mergeCell ref="D451:E451"/>
    <mergeCell ref="D452:E452"/>
    <mergeCell ref="D453:E453"/>
    <mergeCell ref="D436:E436"/>
    <mergeCell ref="D437:E437"/>
    <mergeCell ref="D438:E438"/>
    <mergeCell ref="D439:E439"/>
    <mergeCell ref="D440:E440"/>
    <mergeCell ref="D441:E441"/>
    <mergeCell ref="D442:E442"/>
    <mergeCell ref="D443:E443"/>
    <mergeCell ref="D444:E444"/>
    <mergeCell ref="D427:E427"/>
    <mergeCell ref="D428:E428"/>
    <mergeCell ref="D429:E429"/>
    <mergeCell ref="D430:E430"/>
    <mergeCell ref="D431:E431"/>
    <mergeCell ref="D432:E432"/>
    <mergeCell ref="D433:E433"/>
    <mergeCell ref="D434:E434"/>
    <mergeCell ref="D435:E435"/>
    <mergeCell ref="D418:E418"/>
    <mergeCell ref="D419:E419"/>
    <mergeCell ref="D420:E420"/>
    <mergeCell ref="D421:E421"/>
    <mergeCell ref="D422:E422"/>
    <mergeCell ref="D423:E423"/>
    <mergeCell ref="D424:E424"/>
    <mergeCell ref="D425:E425"/>
    <mergeCell ref="D426:E426"/>
    <mergeCell ref="D409:E409"/>
    <mergeCell ref="D410:E410"/>
    <mergeCell ref="D411:E411"/>
    <mergeCell ref="D412:E412"/>
    <mergeCell ref="D413:E413"/>
    <mergeCell ref="D414:E414"/>
    <mergeCell ref="D415:E415"/>
    <mergeCell ref="D416:E416"/>
    <mergeCell ref="D417:E417"/>
    <mergeCell ref="D400:E400"/>
    <mergeCell ref="D401:E401"/>
    <mergeCell ref="D402:E402"/>
    <mergeCell ref="D403:E403"/>
    <mergeCell ref="D404:E404"/>
    <mergeCell ref="D405:E405"/>
    <mergeCell ref="D406:E406"/>
    <mergeCell ref="D407:E407"/>
    <mergeCell ref="D408:E408"/>
    <mergeCell ref="D391:E391"/>
    <mergeCell ref="D392:E392"/>
    <mergeCell ref="D393:E393"/>
    <mergeCell ref="D394:E394"/>
    <mergeCell ref="D395:E395"/>
    <mergeCell ref="D396:E396"/>
    <mergeCell ref="D397:E397"/>
    <mergeCell ref="D398:E398"/>
    <mergeCell ref="D399:E399"/>
    <mergeCell ref="D382:E382"/>
    <mergeCell ref="D383:E383"/>
    <mergeCell ref="D384:E384"/>
    <mergeCell ref="D385:E385"/>
    <mergeCell ref="D386:E386"/>
    <mergeCell ref="D387:E387"/>
    <mergeCell ref="D388:E388"/>
    <mergeCell ref="D389:E389"/>
    <mergeCell ref="D390:E390"/>
    <mergeCell ref="D373:E373"/>
    <mergeCell ref="D374:E374"/>
    <mergeCell ref="D375:E375"/>
    <mergeCell ref="D376:E376"/>
    <mergeCell ref="D377:E377"/>
    <mergeCell ref="D378:E378"/>
    <mergeCell ref="D379:E379"/>
    <mergeCell ref="D380:E380"/>
    <mergeCell ref="D381:E381"/>
    <mergeCell ref="D364:E364"/>
    <mergeCell ref="D365:E365"/>
    <mergeCell ref="D366:E366"/>
    <mergeCell ref="D367:E367"/>
    <mergeCell ref="D368:E368"/>
    <mergeCell ref="D369:E369"/>
    <mergeCell ref="D370:E370"/>
    <mergeCell ref="D371:E371"/>
    <mergeCell ref="D372:E372"/>
    <mergeCell ref="D355:E355"/>
    <mergeCell ref="D356:E356"/>
    <mergeCell ref="D357:E357"/>
    <mergeCell ref="D358:E358"/>
    <mergeCell ref="D359:E359"/>
    <mergeCell ref="D360:E360"/>
    <mergeCell ref="D361:E361"/>
    <mergeCell ref="D362:E362"/>
    <mergeCell ref="D363:E363"/>
    <mergeCell ref="D346:E346"/>
    <mergeCell ref="D347:E347"/>
    <mergeCell ref="D348:E348"/>
    <mergeCell ref="D349:E349"/>
    <mergeCell ref="D350:E350"/>
    <mergeCell ref="D351:E351"/>
    <mergeCell ref="D352:E352"/>
    <mergeCell ref="D353:E353"/>
    <mergeCell ref="D354:E354"/>
    <mergeCell ref="D337:E337"/>
    <mergeCell ref="D338:E338"/>
    <mergeCell ref="D339:E339"/>
    <mergeCell ref="D340:E340"/>
    <mergeCell ref="D341:E341"/>
    <mergeCell ref="D342:E342"/>
    <mergeCell ref="D343:E343"/>
    <mergeCell ref="D344:E344"/>
    <mergeCell ref="D345:E345"/>
    <mergeCell ref="D328:E328"/>
    <mergeCell ref="D329:E329"/>
    <mergeCell ref="D330:E330"/>
    <mergeCell ref="D331:E331"/>
    <mergeCell ref="D332:E332"/>
    <mergeCell ref="D333:E333"/>
    <mergeCell ref="D334:E334"/>
    <mergeCell ref="D335:E335"/>
    <mergeCell ref="D336:E336"/>
    <mergeCell ref="D319:E319"/>
    <mergeCell ref="D320:E320"/>
    <mergeCell ref="D321:E321"/>
    <mergeCell ref="D322:E322"/>
    <mergeCell ref="D323:E323"/>
    <mergeCell ref="D324:E324"/>
    <mergeCell ref="D325:E325"/>
    <mergeCell ref="D326:E326"/>
    <mergeCell ref="D327:E327"/>
    <mergeCell ref="D310:E310"/>
    <mergeCell ref="D311:E311"/>
    <mergeCell ref="D312:E312"/>
    <mergeCell ref="D313:E313"/>
    <mergeCell ref="D314:E314"/>
    <mergeCell ref="D315:E315"/>
    <mergeCell ref="D316:E316"/>
    <mergeCell ref="D317:E317"/>
    <mergeCell ref="D318:E318"/>
    <mergeCell ref="D279:E279"/>
    <mergeCell ref="D280:E280"/>
    <mergeCell ref="D281:E281"/>
    <mergeCell ref="D282:E282"/>
    <mergeCell ref="D283:E283"/>
    <mergeCell ref="D289:E289"/>
    <mergeCell ref="D290:E290"/>
    <mergeCell ref="D291:E291"/>
    <mergeCell ref="D292:E292"/>
    <mergeCell ref="D293:E293"/>
    <mergeCell ref="D284:E284"/>
    <mergeCell ref="D285:E285"/>
    <mergeCell ref="D286:E286"/>
    <mergeCell ref="D287:E287"/>
    <mergeCell ref="D288:E288"/>
    <mergeCell ref="D308:E308"/>
    <mergeCell ref="D299:E299"/>
    <mergeCell ref="D300:E300"/>
    <mergeCell ref="D301:E301"/>
    <mergeCell ref="D302:E302"/>
    <mergeCell ref="D303:E303"/>
    <mergeCell ref="D294:E294"/>
    <mergeCell ref="D295:E295"/>
    <mergeCell ref="D296:E296"/>
    <mergeCell ref="D297:E297"/>
    <mergeCell ref="D298:E298"/>
    <mergeCell ref="D304:E304"/>
    <mergeCell ref="D305:E305"/>
    <mergeCell ref="D306:E306"/>
    <mergeCell ref="D307:E307"/>
    <mergeCell ref="D274:E274"/>
    <mergeCell ref="D275:E275"/>
    <mergeCell ref="D276:E276"/>
    <mergeCell ref="D277:E277"/>
    <mergeCell ref="D278:E278"/>
    <mergeCell ref="D269:E269"/>
    <mergeCell ref="D270:E270"/>
    <mergeCell ref="D271:E271"/>
    <mergeCell ref="D272:E272"/>
    <mergeCell ref="D273:E273"/>
    <mergeCell ref="D264:E264"/>
    <mergeCell ref="D265:E265"/>
    <mergeCell ref="D266:E266"/>
    <mergeCell ref="D267:E267"/>
    <mergeCell ref="D268:E268"/>
    <mergeCell ref="D259:E259"/>
    <mergeCell ref="D260:E260"/>
    <mergeCell ref="D261:E261"/>
    <mergeCell ref="D262:E262"/>
    <mergeCell ref="D263:E263"/>
    <mergeCell ref="D254:E254"/>
    <mergeCell ref="D255:E255"/>
    <mergeCell ref="D256:E256"/>
    <mergeCell ref="D257:E257"/>
    <mergeCell ref="D258:E258"/>
    <mergeCell ref="D249:E249"/>
    <mergeCell ref="D250:E250"/>
    <mergeCell ref="D251:E251"/>
    <mergeCell ref="D252:E252"/>
    <mergeCell ref="D253:E253"/>
    <mergeCell ref="D244:E244"/>
    <mergeCell ref="D245:E245"/>
    <mergeCell ref="D246:E246"/>
    <mergeCell ref="D247:E247"/>
    <mergeCell ref="D248:E248"/>
    <mergeCell ref="D239:E239"/>
    <mergeCell ref="D240:E240"/>
    <mergeCell ref="D241:E241"/>
    <mergeCell ref="D242:E242"/>
    <mergeCell ref="D243:E243"/>
    <mergeCell ref="D234:E234"/>
    <mergeCell ref="D235:E235"/>
    <mergeCell ref="D236:E236"/>
    <mergeCell ref="D237:E237"/>
    <mergeCell ref="D238:E238"/>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4:E194"/>
    <mergeCell ref="D195:E195"/>
    <mergeCell ref="D196:E196"/>
    <mergeCell ref="D197:E197"/>
    <mergeCell ref="D198:E198"/>
    <mergeCell ref="D189:E189"/>
    <mergeCell ref="D190:E190"/>
    <mergeCell ref="D191:E191"/>
    <mergeCell ref="D192:E192"/>
    <mergeCell ref="D193:E193"/>
    <mergeCell ref="D184:E184"/>
    <mergeCell ref="D185:E185"/>
    <mergeCell ref="D186:E186"/>
    <mergeCell ref="D187:E187"/>
    <mergeCell ref="D188:E188"/>
    <mergeCell ref="D179:E179"/>
    <mergeCell ref="D180:E180"/>
    <mergeCell ref="D181:E181"/>
    <mergeCell ref="D182:E182"/>
    <mergeCell ref="D183:E183"/>
    <mergeCell ref="D174:E174"/>
    <mergeCell ref="D175:E175"/>
    <mergeCell ref="D176:E176"/>
    <mergeCell ref="D177:E177"/>
    <mergeCell ref="D178:E178"/>
    <mergeCell ref="D169:E169"/>
    <mergeCell ref="D170:E170"/>
    <mergeCell ref="D171:E171"/>
    <mergeCell ref="D172:E172"/>
    <mergeCell ref="D173:E173"/>
    <mergeCell ref="D164:E164"/>
    <mergeCell ref="D165:E165"/>
    <mergeCell ref="D166:E166"/>
    <mergeCell ref="D167:E167"/>
    <mergeCell ref="D168:E168"/>
    <mergeCell ref="D159:E159"/>
    <mergeCell ref="D160:E160"/>
    <mergeCell ref="D161:E161"/>
    <mergeCell ref="D162:E162"/>
    <mergeCell ref="D163:E163"/>
    <mergeCell ref="D154:E154"/>
    <mergeCell ref="D155:E155"/>
    <mergeCell ref="D156:E156"/>
    <mergeCell ref="D157:E157"/>
    <mergeCell ref="D158:E158"/>
    <mergeCell ref="D149:E149"/>
    <mergeCell ref="D150:E150"/>
    <mergeCell ref="D151:E151"/>
    <mergeCell ref="D152:E152"/>
    <mergeCell ref="D153:E153"/>
    <mergeCell ref="D144:E144"/>
    <mergeCell ref="D145:E145"/>
    <mergeCell ref="D146:E146"/>
    <mergeCell ref="D147:E147"/>
    <mergeCell ref="D148:E148"/>
    <mergeCell ref="D139:E139"/>
    <mergeCell ref="D140:E140"/>
    <mergeCell ref="D141:E141"/>
    <mergeCell ref="D142:E142"/>
    <mergeCell ref="D143:E143"/>
    <mergeCell ref="D134:E134"/>
    <mergeCell ref="D135:E135"/>
    <mergeCell ref="D136:E136"/>
    <mergeCell ref="D137:E137"/>
    <mergeCell ref="D138:E138"/>
    <mergeCell ref="D129:E129"/>
    <mergeCell ref="D130:E130"/>
    <mergeCell ref="D131:E131"/>
    <mergeCell ref="D132:E132"/>
    <mergeCell ref="D133:E133"/>
    <mergeCell ref="D124:E124"/>
    <mergeCell ref="D125:E125"/>
    <mergeCell ref="D126:E126"/>
    <mergeCell ref="D127:E127"/>
    <mergeCell ref="D128:E128"/>
    <mergeCell ref="D119:E119"/>
    <mergeCell ref="D120:E120"/>
    <mergeCell ref="D121:E121"/>
    <mergeCell ref="D122:E122"/>
    <mergeCell ref="D123:E123"/>
    <mergeCell ref="D114:E114"/>
    <mergeCell ref="D115:E115"/>
    <mergeCell ref="D116:E116"/>
    <mergeCell ref="D117:E117"/>
    <mergeCell ref="D118:E118"/>
    <mergeCell ref="D109:E109"/>
    <mergeCell ref="D110:E110"/>
    <mergeCell ref="D111:E111"/>
    <mergeCell ref="D112:E112"/>
    <mergeCell ref="D113:E113"/>
    <mergeCell ref="D104:E104"/>
    <mergeCell ref="D105:E105"/>
    <mergeCell ref="D106:E106"/>
    <mergeCell ref="D107:E107"/>
    <mergeCell ref="D108:E108"/>
    <mergeCell ref="D99:E99"/>
    <mergeCell ref="D100:E100"/>
    <mergeCell ref="D101:E101"/>
    <mergeCell ref="D102:E102"/>
    <mergeCell ref="D103:E103"/>
    <mergeCell ref="D94:E94"/>
    <mergeCell ref="D95:E95"/>
    <mergeCell ref="D96:E96"/>
    <mergeCell ref="D97:E97"/>
    <mergeCell ref="D98:E98"/>
    <mergeCell ref="D89:E89"/>
    <mergeCell ref="D90:E90"/>
    <mergeCell ref="D91:E91"/>
    <mergeCell ref="D92:E92"/>
    <mergeCell ref="D93:E93"/>
    <mergeCell ref="D84:E84"/>
    <mergeCell ref="D85:E85"/>
    <mergeCell ref="D86:E86"/>
    <mergeCell ref="D87:E87"/>
    <mergeCell ref="D88:E88"/>
    <mergeCell ref="D79:E79"/>
    <mergeCell ref="D80:E80"/>
    <mergeCell ref="D81:E81"/>
    <mergeCell ref="D82:E82"/>
    <mergeCell ref="D83:E83"/>
    <mergeCell ref="D74:E74"/>
    <mergeCell ref="D75:E75"/>
    <mergeCell ref="D76:E76"/>
    <mergeCell ref="D77:E77"/>
    <mergeCell ref="D78:E78"/>
    <mergeCell ref="D69:E69"/>
    <mergeCell ref="D70:E70"/>
    <mergeCell ref="D71:E71"/>
    <mergeCell ref="D72:E72"/>
    <mergeCell ref="D73:E73"/>
    <mergeCell ref="D64:E64"/>
    <mergeCell ref="D65:E65"/>
    <mergeCell ref="D66:E66"/>
    <mergeCell ref="D67:E67"/>
    <mergeCell ref="D68:E68"/>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35:E35"/>
    <mergeCell ref="D36:E36"/>
    <mergeCell ref="D37:E37"/>
    <mergeCell ref="D38:E38"/>
    <mergeCell ref="D19:E19"/>
    <mergeCell ref="D309:E309"/>
    <mergeCell ref="AC10:AF10"/>
    <mergeCell ref="N10:AA10"/>
    <mergeCell ref="H10:M10"/>
    <mergeCell ref="D17:E17"/>
    <mergeCell ref="D18:E18"/>
    <mergeCell ref="D13:E13"/>
    <mergeCell ref="D12:E12"/>
    <mergeCell ref="D11:E11"/>
    <mergeCell ref="D44:E44"/>
    <mergeCell ref="D45:E45"/>
    <mergeCell ref="D46:E46"/>
    <mergeCell ref="D47:E47"/>
    <mergeCell ref="D48:E48"/>
    <mergeCell ref="D39:E39"/>
    <mergeCell ref="D40:E40"/>
    <mergeCell ref="D41:E41"/>
    <mergeCell ref="D42:E42"/>
    <mergeCell ref="D43:E43"/>
    <mergeCell ref="D34:E34"/>
    <mergeCell ref="D21:E21"/>
    <mergeCell ref="D22:E22"/>
    <mergeCell ref="D23:E23"/>
    <mergeCell ref="D24:E24"/>
    <mergeCell ref="D25:E25"/>
    <mergeCell ref="D26:E26"/>
    <mergeCell ref="D27:E27"/>
    <mergeCell ref="D28:E28"/>
    <mergeCell ref="D29:E29"/>
    <mergeCell ref="G5:L9"/>
    <mergeCell ref="L1:M3"/>
    <mergeCell ref="AL10:AN10"/>
    <mergeCell ref="N8:O8"/>
    <mergeCell ref="N9:O9"/>
    <mergeCell ref="D30:E30"/>
    <mergeCell ref="D31:E31"/>
    <mergeCell ref="D32:E32"/>
    <mergeCell ref="D33:E33"/>
    <mergeCell ref="D14:E14"/>
    <mergeCell ref="D16:E16"/>
    <mergeCell ref="D15:E15"/>
    <mergeCell ref="D20:E20"/>
    <mergeCell ref="AH10:AK10"/>
    <mergeCell ref="C10:E10"/>
  </mergeCells>
  <conditionalFormatting sqref="O12:O509">
    <cfRule type="expression" dxfId="44" priority="12">
      <formula>IF($O12&gt;$N12,TRUE,FALSE)</formula>
    </cfRule>
  </conditionalFormatting>
  <conditionalFormatting sqref="Z12:Z509">
    <cfRule type="expression" dxfId="43" priority="7">
      <formula>VALUE(AM12)&lt;=AL12</formula>
    </cfRule>
  </conditionalFormatting>
  <conditionalFormatting sqref="M12:M509">
    <cfRule type="expression" dxfId="42" priority="6">
      <formula>$AU12&gt;0</formula>
    </cfRule>
  </conditionalFormatting>
  <conditionalFormatting sqref="G5:L9">
    <cfRule type="notContainsBlanks" dxfId="41" priority="5">
      <formula>LEN(TRIM(G5))&gt;0</formula>
    </cfRule>
  </conditionalFormatting>
  <conditionalFormatting sqref="P12:P509">
    <cfRule type="expression" dxfId="40" priority="4">
      <formula>AV12&gt;0</formula>
    </cfRule>
  </conditionalFormatting>
  <conditionalFormatting sqref="Y12:Y509">
    <cfRule type="expression" dxfId="39" priority="2">
      <formula>AV12&gt;0</formula>
    </cfRule>
  </conditionalFormatting>
  <dataValidations count="5">
    <dataValidation type="whole" allowBlank="1" showInputMessage="1" showErrorMessage="1" sqref="H12:H509" xr:uid="{D4DACFDD-044B-40A9-B2A5-5B6C7D560CE8}">
      <formula1>0</formula1>
      <formula2>9999</formula2>
    </dataValidation>
    <dataValidation type="list" allowBlank="1" showInputMessage="1" showErrorMessage="1" sqref="M12:M509 G12:G509" xr:uid="{FE28E062-59C4-47C5-8697-B57044F25710}">
      <formula1>Sensor_Type</formula1>
    </dataValidation>
    <dataValidation type="list" allowBlank="1" showInputMessage="1" showErrorMessage="1" sqref="C12:C509" xr:uid="{0E12E5C2-513D-4708-A052-C95FF3EA5C96}">
      <formula1>Lighting_Type_Exist</formula1>
    </dataValidation>
    <dataValidation type="list" allowBlank="1" showInputMessage="1" showErrorMessage="1" sqref="D12:D509 E12:E308" xr:uid="{7ABACDFE-3BA0-4631-8BF6-C0AE29015D53}">
      <formula1>INDIRECT(VLOOKUP($C12,Lighting_Type_Exist_lu,2,0))</formula1>
    </dataValidation>
    <dataValidation type="list" showInputMessage="1" showErrorMessage="1" sqref="J12:J509" xr:uid="{04881AB4-D0B8-45F8-BDAA-B1BA2DB8D9D3}">
      <formula1>Master_SKU</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80" id="{67BA19F9-3EE6-4566-995A-1C3EE15780F4}">
            <xm:f>IF($I30&lt;&gt;OFFSET(SKU!$B$1,MATCH($B$6&amp;$J30,SKU!$B$2:$B$61,0),2),TRUE,FALSE)</xm:f>
            <x14:dxf>
              <font>
                <color rgb="FFFF0000"/>
              </font>
            </x14:dxf>
          </x14:cfRule>
          <xm:sqref>J30:J509</xm:sqref>
        </x14:conditionalFormatting>
        <x14:conditionalFormatting xmlns:xm="http://schemas.microsoft.com/office/excel/2006/main">
          <x14:cfRule type="expression" priority="1" id="{B330C75B-C5B1-4E76-9612-4E7A7716ECDA}">
            <xm:f>ISNA(MATCH(J12,'SKU lookup'!$B$2:$B$9972,0))</xm:f>
            <x14:dxf>
              <font>
                <color rgb="FFFF0000"/>
              </font>
            </x14:dxf>
          </x14:cfRule>
          <xm:sqref>J12:J509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4CA1-F77A-4848-931B-D764EDF42E35}">
  <sheetPr>
    <pageSetUpPr autoPageBreaks="0"/>
  </sheetPr>
  <dimension ref="A1:BE628"/>
  <sheetViews>
    <sheetView showGridLines="0" zoomScaleNormal="100" workbookViewId="0">
      <pane ySplit="5" topLeftCell="A25" activePane="bottomLeft" state="frozen"/>
      <selection activeCell="G27" sqref="G27"/>
      <selection pane="bottomLeft" activeCell="M126" sqref="M126"/>
    </sheetView>
  </sheetViews>
  <sheetFormatPr defaultColWidth="9.1796875" defaultRowHeight="14.5" zeroHeight="1" x14ac:dyDescent="0.35"/>
  <cols>
    <col min="1" max="1" width="24" customWidth="1"/>
    <col min="2" max="2" width="8.7265625" customWidth="1"/>
    <col min="3" max="3" width="42" customWidth="1"/>
    <col min="4" max="4" width="20" customWidth="1"/>
    <col min="5" max="5" width="28.453125" customWidth="1"/>
    <col min="6" max="6" width="8.7265625" customWidth="1"/>
    <col min="7" max="7" width="10.81640625" customWidth="1"/>
    <col min="8" max="8" width="7.453125" customWidth="1"/>
    <col min="9" max="9" width="12.7265625" bestFit="1" customWidth="1"/>
    <col min="10" max="10" width="24.453125" customWidth="1"/>
    <col min="11" max="11" width="24.453125" hidden="1" customWidth="1"/>
    <col min="12" max="12" width="9.7265625" customWidth="1"/>
    <col min="13" max="13" width="35.26953125" customWidth="1"/>
    <col min="14" max="14" width="8.81640625" customWidth="1"/>
    <col min="15" max="15" width="9.1796875" customWidth="1"/>
    <col min="16" max="16" width="12.54296875" customWidth="1"/>
    <col min="17" max="17" width="11.453125" customWidth="1"/>
    <col min="18" max="20" width="12.26953125" customWidth="1"/>
    <col min="21" max="21" width="11.7265625" customWidth="1"/>
    <col min="22" max="24" width="12.26953125" customWidth="1"/>
    <col min="25" max="25" width="11.453125" customWidth="1"/>
    <col min="26" max="26" width="13.54296875" customWidth="1"/>
    <col min="27" max="27" width="9.54296875" hidden="1" customWidth="1"/>
    <col min="28" max="28" width="1.7265625" customWidth="1"/>
    <col min="29" max="29" width="12" bestFit="1" customWidth="1"/>
    <col min="30" max="30" width="35.453125" bestFit="1" customWidth="1"/>
    <col min="31" max="31" width="10.7265625" customWidth="1"/>
    <col min="32" max="32" width="6.1796875" customWidth="1"/>
    <col min="33" max="33" width="1.7265625" customWidth="1"/>
    <col min="34" max="34" width="41.1796875" customWidth="1"/>
    <col min="37" max="57" width="9.1796875" hidden="1" customWidth="1"/>
  </cols>
  <sheetData>
    <row r="1" spans="1:31" ht="15" customHeight="1" x14ac:dyDescent="0.35">
      <c r="A1" s="1" t="s">
        <v>0</v>
      </c>
      <c r="B1" s="1"/>
      <c r="C1" s="1"/>
      <c r="D1" s="4" t="s">
        <v>48</v>
      </c>
      <c r="E1" s="23" t="s">
        <v>49</v>
      </c>
      <c r="F1" s="1"/>
      <c r="G1" s="1"/>
      <c r="H1" s="1"/>
      <c r="L1" s="513" t="str">
        <f>IF('Project Summary'!$S$5="2023",Lookups!$N$89,"")</f>
        <v/>
      </c>
      <c r="M1" s="513"/>
    </row>
    <row r="2" spans="1:31" ht="15" customHeight="1" x14ac:dyDescent="0.35">
      <c r="A2" s="63" t="s">
        <v>2</v>
      </c>
      <c r="B2" s="18" t="str">
        <f>IF(ISBLANK('Project Summary'!C2),"",'Project Summary'!C2)</f>
        <v>&lt;To be assigned by Eversource&gt;</v>
      </c>
      <c r="C2" s="22"/>
      <c r="D2" s="4" t="s">
        <v>34</v>
      </c>
      <c r="E2" s="21">
        <f>SUM(H115:H612)</f>
        <v>0</v>
      </c>
      <c r="F2" s="1"/>
      <c r="G2" s="1"/>
      <c r="H2" s="1"/>
      <c r="L2" s="513"/>
      <c r="M2" s="513"/>
    </row>
    <row r="3" spans="1:31" ht="15" customHeight="1" x14ac:dyDescent="0.35">
      <c r="A3" s="39" t="s">
        <v>5</v>
      </c>
      <c r="B3" s="18" t="str">
        <f>IF(ISBLANK('Project Summary'!C3),"",'Project Summary'!C3)</f>
        <v>&lt;Enter Business/Customer Name&gt;</v>
      </c>
      <c r="C3" s="22"/>
      <c r="D3" s="4" t="s">
        <v>50</v>
      </c>
      <c r="E3" s="21">
        <f ca="1">SUM($P$115:$P$612)</f>
        <v>0</v>
      </c>
      <c r="F3" s="1"/>
      <c r="H3" s="1"/>
      <c r="L3" s="513"/>
      <c r="M3" s="513"/>
    </row>
    <row r="4" spans="1:31" ht="15" customHeight="1" x14ac:dyDescent="0.35">
      <c r="A4" s="63" t="s">
        <v>8</v>
      </c>
      <c r="B4" s="18" t="str">
        <f>IF(ISBLANK('Project Summary'!C4),"",'Project Summary'!C4)</f>
        <v>&lt;Enter Project Name&gt;</v>
      </c>
      <c r="C4" s="22"/>
      <c r="D4" s="4" t="s">
        <v>51</v>
      </c>
      <c r="E4" s="21">
        <f>SUM($Q$115:$Q$612)</f>
        <v>0</v>
      </c>
      <c r="F4" s="1"/>
      <c r="G4" t="s">
        <v>9</v>
      </c>
      <c r="H4" s="1"/>
      <c r="L4" s="513"/>
      <c r="M4" s="513"/>
    </row>
    <row r="5" spans="1:31" ht="15" thickBot="1" x14ac:dyDescent="0.4">
      <c r="A5" s="65" t="s">
        <v>18</v>
      </c>
      <c r="B5" s="3" t="str">
        <f>IF(ISBLANK('Project Summary'!C8),"",'Project Summary'!C8)</f>
        <v>&lt;Enter Business Segment&gt;</v>
      </c>
      <c r="C5" s="3"/>
      <c r="D5" s="4" t="s">
        <v>2399</v>
      </c>
      <c r="E5" s="21">
        <f ca="1">SUM($R$115:$R$612)</f>
        <v>0</v>
      </c>
      <c r="F5" s="1"/>
      <c r="G5" s="1"/>
      <c r="H5" s="1"/>
    </row>
    <row r="6" spans="1:31" ht="15" customHeight="1" x14ac:dyDescent="0.35">
      <c r="A6" s="160" t="s">
        <v>85</v>
      </c>
      <c r="B6" s="161" t="str">
        <f>IF(ISBLANK('Project Summary'!C9),"",'Project Summary'!C9)</f>
        <v>All</v>
      </c>
      <c r="C6" s="161"/>
      <c r="D6" s="4" t="s">
        <v>36</v>
      </c>
      <c r="E6" s="7">
        <f>SUM(Y115:Y612)</f>
        <v>0</v>
      </c>
      <c r="F6" s="1"/>
      <c r="G6" s="505" t="s">
        <v>86</v>
      </c>
      <c r="H6" s="506"/>
      <c r="I6" s="506"/>
      <c r="J6" s="506"/>
      <c r="K6" s="506"/>
      <c r="L6" s="506"/>
      <c r="M6" s="506"/>
      <c r="N6" s="506"/>
      <c r="O6" s="506"/>
      <c r="P6" s="507"/>
    </row>
    <row r="7" spans="1:31" ht="141.75" customHeight="1" thickBot="1" x14ac:dyDescent="0.4">
      <c r="A7" s="2"/>
      <c r="B7" s="485" t="str">
        <f>IF(SUM(AT115:AT612)&gt;0,"You Must Fill Standalone Controls Tab","")</f>
        <v/>
      </c>
      <c r="C7" s="485"/>
      <c r="D7" s="485"/>
      <c r="F7" s="1"/>
      <c r="G7" s="508"/>
      <c r="H7" s="509"/>
      <c r="I7" s="509"/>
      <c r="J7" s="509"/>
      <c r="K7" s="509"/>
      <c r="L7" s="509"/>
      <c r="M7" s="509"/>
      <c r="N7" s="509"/>
      <c r="O7" s="509"/>
      <c r="P7" s="510"/>
    </row>
    <row r="8" spans="1:31" ht="19" thickBot="1" x14ac:dyDescent="0.5">
      <c r="A8" s="275" t="s">
        <v>87</v>
      </c>
      <c r="AE8" s="13"/>
    </row>
    <row r="9" spans="1:31" ht="34.15" customHeight="1" x14ac:dyDescent="0.35">
      <c r="A9" s="276" t="s">
        <v>63</v>
      </c>
      <c r="B9" s="495" t="s">
        <v>88</v>
      </c>
      <c r="C9" s="495"/>
      <c r="D9" s="495" t="s">
        <v>10</v>
      </c>
      <c r="E9" s="495"/>
      <c r="F9" s="277" t="s">
        <v>89</v>
      </c>
      <c r="G9" s="278" t="s">
        <v>90</v>
      </c>
      <c r="H9" s="279" t="s">
        <v>91</v>
      </c>
      <c r="I9" s="280" t="s">
        <v>92</v>
      </c>
      <c r="J9" s="280" t="s">
        <v>36</v>
      </c>
      <c r="K9" s="492" t="s">
        <v>93</v>
      </c>
      <c r="L9" s="493"/>
      <c r="M9" s="494"/>
      <c r="N9" s="511" t="s">
        <v>94</v>
      </c>
      <c r="O9" s="512"/>
      <c r="P9" s="281" t="s">
        <v>95</v>
      </c>
      <c r="AB9" s="13"/>
    </row>
    <row r="10" spans="1:31" x14ac:dyDescent="0.35">
      <c r="A10" s="390"/>
      <c r="B10" s="486"/>
      <c r="C10" s="486"/>
      <c r="D10" s="487" t="s">
        <v>96</v>
      </c>
      <c r="E10" s="487"/>
      <c r="F10" s="112"/>
      <c r="G10" s="113"/>
      <c r="H10" s="118"/>
      <c r="I10" s="237">
        <f>G10+H10</f>
        <v>0</v>
      </c>
      <c r="J10" s="282">
        <f>IFERROR(IF('Project Summary'!$C$11="NH",VLOOKUP(B10,Lighting_All,6,0),VLOOKUP(B10,Lighting_All,4,0)),0)</f>
        <v>0</v>
      </c>
      <c r="K10" s="487"/>
      <c r="L10" s="487"/>
      <c r="M10" s="487"/>
      <c r="N10" s="488"/>
      <c r="O10" s="488"/>
      <c r="P10" s="131"/>
    </row>
    <row r="11" spans="1:31" x14ac:dyDescent="0.35">
      <c r="A11" s="390"/>
      <c r="B11" s="486"/>
      <c r="C11" s="486"/>
      <c r="D11" s="487" t="s">
        <v>96</v>
      </c>
      <c r="E11" s="487"/>
      <c r="F11" s="112"/>
      <c r="G11" s="113"/>
      <c r="H11" s="118"/>
      <c r="I11" s="237">
        <f t="shared" ref="I11:I109" si="0">G11+H11</f>
        <v>0</v>
      </c>
      <c r="J11" s="282">
        <f>IFERROR(IF('Project Summary'!$C$11="NH",VLOOKUP(B11,Lighting_All,6,0),VLOOKUP(B11,Lighting_All,4,0)),0)</f>
        <v>0</v>
      </c>
      <c r="K11" s="487"/>
      <c r="L11" s="487"/>
      <c r="M11" s="487"/>
      <c r="N11" s="488"/>
      <c r="O11" s="488"/>
      <c r="P11" s="171"/>
    </row>
    <row r="12" spans="1:31" x14ac:dyDescent="0.35">
      <c r="A12" s="390"/>
      <c r="B12" s="486"/>
      <c r="C12" s="486"/>
      <c r="D12" s="487" t="s">
        <v>96</v>
      </c>
      <c r="E12" s="487"/>
      <c r="F12" s="112"/>
      <c r="G12" s="113"/>
      <c r="H12" s="118"/>
      <c r="I12" s="237">
        <f t="shared" si="0"/>
        <v>0</v>
      </c>
      <c r="J12" s="282">
        <f>IFERROR(IF('Project Summary'!$C$11="NH",VLOOKUP(B12,Lighting_All,6,0),VLOOKUP(B12,Lighting_All,4,0)),0)</f>
        <v>0</v>
      </c>
      <c r="K12" s="487"/>
      <c r="L12" s="487"/>
      <c r="M12" s="487"/>
      <c r="N12" s="488"/>
      <c r="O12" s="488"/>
      <c r="P12" s="171"/>
    </row>
    <row r="13" spans="1:31" x14ac:dyDescent="0.35">
      <c r="A13" s="390"/>
      <c r="B13" s="486"/>
      <c r="C13" s="486"/>
      <c r="D13" s="487" t="s">
        <v>96</v>
      </c>
      <c r="E13" s="487"/>
      <c r="F13" s="112"/>
      <c r="G13" s="113"/>
      <c r="H13" s="118"/>
      <c r="I13" s="237">
        <f t="shared" si="0"/>
        <v>0</v>
      </c>
      <c r="J13" s="282">
        <f>IFERROR(IF('Project Summary'!$C$11="NH",VLOOKUP(B13,Lighting_All,6,0),VLOOKUP(B13,Lighting_All,4,0)),0)</f>
        <v>0</v>
      </c>
      <c r="K13" s="487"/>
      <c r="L13" s="487"/>
      <c r="M13" s="487"/>
      <c r="N13" s="488"/>
      <c r="O13" s="488"/>
      <c r="P13" s="171"/>
    </row>
    <row r="14" spans="1:31" x14ac:dyDescent="0.35">
      <c r="A14" s="390"/>
      <c r="B14" s="486"/>
      <c r="C14" s="486"/>
      <c r="D14" s="487" t="s">
        <v>96</v>
      </c>
      <c r="E14" s="487"/>
      <c r="F14" s="112"/>
      <c r="G14" s="113"/>
      <c r="H14" s="118"/>
      <c r="I14" s="237">
        <f t="shared" si="0"/>
        <v>0</v>
      </c>
      <c r="J14" s="282">
        <f>IFERROR(IF('Project Summary'!$C$11="NH",VLOOKUP(B14,Lighting_All,6,0),VLOOKUP(B14,Lighting_All,4,0)),0)</f>
        <v>0</v>
      </c>
      <c r="K14" s="487"/>
      <c r="L14" s="487"/>
      <c r="M14" s="487"/>
      <c r="N14" s="488"/>
      <c r="O14" s="488"/>
      <c r="P14" s="171"/>
    </row>
    <row r="15" spans="1:31" x14ac:dyDescent="0.35">
      <c r="A15" s="390"/>
      <c r="B15" s="486"/>
      <c r="C15" s="486"/>
      <c r="D15" s="487" t="s">
        <v>96</v>
      </c>
      <c r="E15" s="487"/>
      <c r="F15" s="112"/>
      <c r="G15" s="113"/>
      <c r="H15" s="118"/>
      <c r="I15" s="237">
        <f t="shared" si="0"/>
        <v>0</v>
      </c>
      <c r="J15" s="282">
        <f>IFERROR(IF('Project Summary'!$C$11="NH",VLOOKUP(B15,Lighting_All,6,0),VLOOKUP(B15,Lighting_All,4,0)),0)</f>
        <v>0</v>
      </c>
      <c r="K15" s="487"/>
      <c r="L15" s="487"/>
      <c r="M15" s="487"/>
      <c r="N15" s="488"/>
      <c r="O15" s="488"/>
      <c r="P15" s="171"/>
    </row>
    <row r="16" spans="1:31" x14ac:dyDescent="0.35">
      <c r="A16" s="390"/>
      <c r="B16" s="486"/>
      <c r="C16" s="486"/>
      <c r="D16" s="487" t="s">
        <v>96</v>
      </c>
      <c r="E16" s="487"/>
      <c r="F16" s="112"/>
      <c r="G16" s="113"/>
      <c r="H16" s="118"/>
      <c r="I16" s="237">
        <f t="shared" si="0"/>
        <v>0</v>
      </c>
      <c r="J16" s="282">
        <f>IFERROR(IF('Project Summary'!$C$11="NH",VLOOKUP(B16,Lighting_All,6,0),VLOOKUP(B16,Lighting_All,4,0)),0)</f>
        <v>0</v>
      </c>
      <c r="K16" s="487"/>
      <c r="L16" s="487"/>
      <c r="M16" s="487"/>
      <c r="N16" s="488"/>
      <c r="O16" s="488"/>
      <c r="P16" s="171"/>
    </row>
    <row r="17" spans="1:16" x14ac:dyDescent="0.35">
      <c r="A17" s="390"/>
      <c r="B17" s="486"/>
      <c r="C17" s="486"/>
      <c r="D17" s="487" t="s">
        <v>96</v>
      </c>
      <c r="E17" s="487"/>
      <c r="F17" s="112"/>
      <c r="G17" s="113"/>
      <c r="H17" s="118"/>
      <c r="I17" s="237">
        <f t="shared" si="0"/>
        <v>0</v>
      </c>
      <c r="J17" s="282">
        <f>IFERROR(IF('Project Summary'!$C$11="NH",VLOOKUP(B17,Lighting_All,6,0),VLOOKUP(B17,Lighting_All,4,0)),0)</f>
        <v>0</v>
      </c>
      <c r="K17" s="487"/>
      <c r="L17" s="487"/>
      <c r="M17" s="487"/>
      <c r="N17" s="488"/>
      <c r="O17" s="488"/>
      <c r="P17" s="171"/>
    </row>
    <row r="18" spans="1:16" x14ac:dyDescent="0.35">
      <c r="A18" s="390"/>
      <c r="B18" s="486"/>
      <c r="C18" s="486"/>
      <c r="D18" s="487" t="s">
        <v>96</v>
      </c>
      <c r="E18" s="487"/>
      <c r="F18" s="112"/>
      <c r="G18" s="113"/>
      <c r="H18" s="118"/>
      <c r="I18" s="237">
        <f t="shared" si="0"/>
        <v>0</v>
      </c>
      <c r="J18" s="282">
        <f>IFERROR(IF('Project Summary'!$C$11="NH",VLOOKUP(B18,Lighting_All,6,0),VLOOKUP(B18,Lighting_All,4,0)),0)</f>
        <v>0</v>
      </c>
      <c r="K18" s="487"/>
      <c r="L18" s="487"/>
      <c r="M18" s="487"/>
      <c r="N18" s="488"/>
      <c r="O18" s="488"/>
      <c r="P18" s="171"/>
    </row>
    <row r="19" spans="1:16" x14ac:dyDescent="0.35">
      <c r="A19" s="390"/>
      <c r="B19" s="486"/>
      <c r="C19" s="486"/>
      <c r="D19" s="487" t="s">
        <v>96</v>
      </c>
      <c r="E19" s="487"/>
      <c r="F19" s="112"/>
      <c r="G19" s="113"/>
      <c r="H19" s="118"/>
      <c r="I19" s="237">
        <f t="shared" si="0"/>
        <v>0</v>
      </c>
      <c r="J19" s="282">
        <f>IFERROR(IF('Project Summary'!$C$11="NH",VLOOKUP(B19,Lighting_All,6,0),VLOOKUP(B19,Lighting_All,4,0)),0)</f>
        <v>0</v>
      </c>
      <c r="K19" s="487"/>
      <c r="L19" s="487"/>
      <c r="M19" s="487"/>
      <c r="N19" s="488"/>
      <c r="O19" s="488"/>
      <c r="P19" s="171"/>
    </row>
    <row r="20" spans="1:16" x14ac:dyDescent="0.35">
      <c r="A20" s="390"/>
      <c r="B20" s="486"/>
      <c r="C20" s="486"/>
      <c r="D20" s="487" t="s">
        <v>96</v>
      </c>
      <c r="E20" s="487"/>
      <c r="F20" s="112"/>
      <c r="G20" s="113"/>
      <c r="H20" s="118"/>
      <c r="I20" s="237">
        <f t="shared" si="0"/>
        <v>0</v>
      </c>
      <c r="J20" s="282">
        <f>IFERROR(IF('Project Summary'!$C$11="NH",VLOOKUP(B20,Lighting_All,6,0),VLOOKUP(B20,Lighting_All,4,0)),0)</f>
        <v>0</v>
      </c>
      <c r="K20" s="489"/>
      <c r="L20" s="489"/>
      <c r="M20" s="489"/>
      <c r="N20" s="488"/>
      <c r="O20" s="488"/>
      <c r="P20" s="171"/>
    </row>
    <row r="21" spans="1:16" x14ac:dyDescent="0.35">
      <c r="A21" s="390"/>
      <c r="B21" s="486"/>
      <c r="C21" s="486"/>
      <c r="D21" s="487" t="s">
        <v>96</v>
      </c>
      <c r="E21" s="487"/>
      <c r="F21" s="112"/>
      <c r="G21" s="113"/>
      <c r="H21" s="118"/>
      <c r="I21" s="237">
        <f t="shared" si="0"/>
        <v>0</v>
      </c>
      <c r="J21" s="282">
        <f>IFERROR(IF('Project Summary'!$C$11="NH",VLOOKUP(B21,Lighting_All,6,0),VLOOKUP(B21,Lighting_All,4,0)),0)</f>
        <v>0</v>
      </c>
      <c r="K21" s="487"/>
      <c r="L21" s="487"/>
      <c r="M21" s="487"/>
      <c r="N21" s="488"/>
      <c r="O21" s="488"/>
      <c r="P21" s="171"/>
    </row>
    <row r="22" spans="1:16" x14ac:dyDescent="0.35">
      <c r="A22" s="390"/>
      <c r="B22" s="486"/>
      <c r="C22" s="486"/>
      <c r="D22" s="487" t="s">
        <v>96</v>
      </c>
      <c r="E22" s="487"/>
      <c r="F22" s="112"/>
      <c r="G22" s="113"/>
      <c r="H22" s="118"/>
      <c r="I22" s="237">
        <f t="shared" si="0"/>
        <v>0</v>
      </c>
      <c r="J22" s="282">
        <f>IFERROR(IF('Project Summary'!$C$11="NH",VLOOKUP(B22,Lighting_All,6,0),VLOOKUP(B22,Lighting_All,4,0)),0)</f>
        <v>0</v>
      </c>
      <c r="K22" s="487"/>
      <c r="L22" s="487"/>
      <c r="M22" s="487"/>
      <c r="N22" s="488"/>
      <c r="O22" s="488"/>
      <c r="P22" s="171"/>
    </row>
    <row r="23" spans="1:16" x14ac:dyDescent="0.35">
      <c r="A23" s="390"/>
      <c r="B23" s="486"/>
      <c r="C23" s="486"/>
      <c r="D23" s="487" t="s">
        <v>96</v>
      </c>
      <c r="E23" s="487"/>
      <c r="F23" s="112"/>
      <c r="G23" s="113"/>
      <c r="H23" s="118"/>
      <c r="I23" s="237">
        <f t="shared" si="0"/>
        <v>0</v>
      </c>
      <c r="J23" s="282">
        <f>IFERROR(IF('Project Summary'!$C$11="NH",VLOOKUP(B23,Lighting_All,6,0),VLOOKUP(B23,Lighting_All,4,0)),0)</f>
        <v>0</v>
      </c>
      <c r="K23" s="487"/>
      <c r="L23" s="487"/>
      <c r="M23" s="487"/>
      <c r="N23" s="488"/>
      <c r="O23" s="488"/>
      <c r="P23" s="171"/>
    </row>
    <row r="24" spans="1:16" x14ac:dyDescent="0.35">
      <c r="A24" s="390"/>
      <c r="B24" s="486"/>
      <c r="C24" s="486"/>
      <c r="D24" s="487" t="s">
        <v>96</v>
      </c>
      <c r="E24" s="487"/>
      <c r="F24" s="112"/>
      <c r="G24" s="113"/>
      <c r="H24" s="118"/>
      <c r="I24" s="237">
        <f t="shared" si="0"/>
        <v>0</v>
      </c>
      <c r="J24" s="282">
        <f>IFERROR(IF('Project Summary'!$C$11="NH",VLOOKUP(B24,Lighting_All,6,0),VLOOKUP(B24,Lighting_All,4,0)),0)</f>
        <v>0</v>
      </c>
      <c r="K24" s="487"/>
      <c r="L24" s="487"/>
      <c r="M24" s="487"/>
      <c r="N24" s="488"/>
      <c r="O24" s="488"/>
      <c r="P24" s="171"/>
    </row>
    <row r="25" spans="1:16" x14ac:dyDescent="0.35">
      <c r="A25" s="390"/>
      <c r="B25" s="486"/>
      <c r="C25" s="486"/>
      <c r="D25" s="487" t="s">
        <v>96</v>
      </c>
      <c r="E25" s="487"/>
      <c r="F25" s="112"/>
      <c r="G25" s="113"/>
      <c r="H25" s="118"/>
      <c r="I25" s="237">
        <f t="shared" si="0"/>
        <v>0</v>
      </c>
      <c r="J25" s="282">
        <f>IFERROR(IF('Project Summary'!$C$11="NH",VLOOKUP(B25,Lighting_All,6,0),VLOOKUP(B25,Lighting_All,4,0)),0)</f>
        <v>0</v>
      </c>
      <c r="K25" s="487"/>
      <c r="L25" s="487"/>
      <c r="M25" s="487"/>
      <c r="N25" s="488"/>
      <c r="O25" s="488"/>
      <c r="P25" s="171"/>
    </row>
    <row r="26" spans="1:16" x14ac:dyDescent="0.35">
      <c r="A26" s="390"/>
      <c r="B26" s="486"/>
      <c r="C26" s="486"/>
      <c r="D26" s="487" t="s">
        <v>96</v>
      </c>
      <c r="E26" s="487"/>
      <c r="F26" s="112"/>
      <c r="G26" s="113"/>
      <c r="H26" s="118"/>
      <c r="I26" s="237">
        <f t="shared" si="0"/>
        <v>0</v>
      </c>
      <c r="J26" s="282">
        <f>IFERROR(IF('Project Summary'!$C$11="NH",VLOOKUP(B26,Lighting_All,6,0),VLOOKUP(B26,Lighting_All,4,0)),0)</f>
        <v>0</v>
      </c>
      <c r="K26" s="487"/>
      <c r="L26" s="487"/>
      <c r="M26" s="487"/>
      <c r="N26" s="488"/>
      <c r="O26" s="488"/>
      <c r="P26" s="171"/>
    </row>
    <row r="27" spans="1:16" x14ac:dyDescent="0.35">
      <c r="A27" s="390"/>
      <c r="B27" s="486"/>
      <c r="C27" s="486"/>
      <c r="D27" s="487" t="s">
        <v>96</v>
      </c>
      <c r="E27" s="487"/>
      <c r="F27" s="112"/>
      <c r="G27" s="113"/>
      <c r="H27" s="118"/>
      <c r="I27" s="237">
        <f t="shared" si="0"/>
        <v>0</v>
      </c>
      <c r="J27" s="282">
        <f>IFERROR(IF('Project Summary'!$C$11="NH",VLOOKUP(B27,Lighting_All,6,0),VLOOKUP(B27,Lighting_All,4,0)),0)</f>
        <v>0</v>
      </c>
      <c r="K27" s="487"/>
      <c r="L27" s="487"/>
      <c r="M27" s="487"/>
      <c r="N27" s="488"/>
      <c r="O27" s="488"/>
      <c r="P27" s="171"/>
    </row>
    <row r="28" spans="1:16" x14ac:dyDescent="0.35">
      <c r="A28" s="390"/>
      <c r="B28" s="486"/>
      <c r="C28" s="486"/>
      <c r="D28" s="487" t="s">
        <v>96</v>
      </c>
      <c r="E28" s="487"/>
      <c r="F28" s="112"/>
      <c r="G28" s="113"/>
      <c r="H28" s="118"/>
      <c r="I28" s="237">
        <f t="shared" si="0"/>
        <v>0</v>
      </c>
      <c r="J28" s="282">
        <f>IFERROR(IF('Project Summary'!$C$11="NH",VLOOKUP(B28,Lighting_All,6,0),VLOOKUP(B28,Lighting_All,4,0)),0)</f>
        <v>0</v>
      </c>
      <c r="K28" s="487"/>
      <c r="L28" s="487"/>
      <c r="M28" s="487"/>
      <c r="N28" s="488"/>
      <c r="O28" s="488"/>
      <c r="P28" s="171"/>
    </row>
    <row r="29" spans="1:16" x14ac:dyDescent="0.35">
      <c r="A29" s="390"/>
      <c r="B29" s="486"/>
      <c r="C29" s="486"/>
      <c r="D29" s="487" t="s">
        <v>96</v>
      </c>
      <c r="E29" s="487"/>
      <c r="F29" s="112"/>
      <c r="G29" s="113"/>
      <c r="H29" s="118"/>
      <c r="I29" s="237">
        <f t="shared" si="0"/>
        <v>0</v>
      </c>
      <c r="J29" s="282">
        <f>IFERROR(IF('Project Summary'!$C$11="NH",VLOOKUP(B29,Lighting_All,6,0),VLOOKUP(B29,Lighting_All,4,0)),0)</f>
        <v>0</v>
      </c>
      <c r="K29" s="487"/>
      <c r="L29" s="487"/>
      <c r="M29" s="487"/>
      <c r="N29" s="488"/>
      <c r="O29" s="488"/>
      <c r="P29" s="171"/>
    </row>
    <row r="30" spans="1:16" x14ac:dyDescent="0.35">
      <c r="A30" s="390"/>
      <c r="B30" s="486"/>
      <c r="C30" s="486"/>
      <c r="D30" s="487" t="s">
        <v>96</v>
      </c>
      <c r="E30" s="487"/>
      <c r="F30" s="112"/>
      <c r="G30" s="113"/>
      <c r="H30" s="118"/>
      <c r="I30" s="237">
        <f>G30+H30</f>
        <v>0</v>
      </c>
      <c r="J30" s="282">
        <f>IFERROR(IF('Project Summary'!$C$11="NH",VLOOKUP(B30,Lighting_All,6,0),VLOOKUP(B30,Lighting_All,4,0)),0)</f>
        <v>0</v>
      </c>
      <c r="K30" s="487"/>
      <c r="L30" s="487"/>
      <c r="M30" s="487"/>
      <c r="N30" s="488"/>
      <c r="O30" s="488"/>
      <c r="P30" s="131"/>
    </row>
    <row r="31" spans="1:16" x14ac:dyDescent="0.35">
      <c r="A31" s="390"/>
      <c r="B31" s="486"/>
      <c r="C31" s="486"/>
      <c r="D31" s="487" t="s">
        <v>96</v>
      </c>
      <c r="E31" s="487"/>
      <c r="F31" s="112"/>
      <c r="G31" s="113"/>
      <c r="H31" s="118"/>
      <c r="I31" s="237">
        <f t="shared" ref="I31:I101" si="1">G31+H31</f>
        <v>0</v>
      </c>
      <c r="J31" s="282">
        <f>IFERROR(IF('Project Summary'!$C$11="NH",VLOOKUP(B31,Lighting_All,6,0),VLOOKUP(B31,Lighting_All,4,0)),0)</f>
        <v>0</v>
      </c>
      <c r="K31" s="487"/>
      <c r="L31" s="487"/>
      <c r="M31" s="487"/>
      <c r="N31" s="488"/>
      <c r="O31" s="488"/>
      <c r="P31" s="171"/>
    </row>
    <row r="32" spans="1:16" x14ac:dyDescent="0.35">
      <c r="A32" s="390"/>
      <c r="B32" s="486"/>
      <c r="C32" s="486"/>
      <c r="D32" s="487" t="s">
        <v>96</v>
      </c>
      <c r="E32" s="487"/>
      <c r="F32" s="112"/>
      <c r="G32" s="113"/>
      <c r="H32" s="118"/>
      <c r="I32" s="237">
        <f t="shared" si="1"/>
        <v>0</v>
      </c>
      <c r="J32" s="282">
        <f>IFERROR(IF('Project Summary'!$C$11="NH",VLOOKUP(B32,Lighting_All,6,0),VLOOKUP(B32,Lighting_All,4,0)),0)</f>
        <v>0</v>
      </c>
      <c r="K32" s="487"/>
      <c r="L32" s="487"/>
      <c r="M32" s="487"/>
      <c r="N32" s="488"/>
      <c r="O32" s="488"/>
      <c r="P32" s="171"/>
    </row>
    <row r="33" spans="1:16" x14ac:dyDescent="0.35">
      <c r="A33" s="390"/>
      <c r="B33" s="486"/>
      <c r="C33" s="486"/>
      <c r="D33" s="487" t="s">
        <v>96</v>
      </c>
      <c r="E33" s="487"/>
      <c r="F33" s="112"/>
      <c r="G33" s="113"/>
      <c r="H33" s="118"/>
      <c r="I33" s="237">
        <f t="shared" si="1"/>
        <v>0</v>
      </c>
      <c r="J33" s="282">
        <f>IFERROR(IF('Project Summary'!$C$11="NH",VLOOKUP(B33,Lighting_All,6,0),VLOOKUP(B33,Lighting_All,4,0)),0)</f>
        <v>0</v>
      </c>
      <c r="K33" s="487"/>
      <c r="L33" s="487"/>
      <c r="M33" s="487"/>
      <c r="N33" s="488"/>
      <c r="O33" s="488"/>
      <c r="P33" s="171"/>
    </row>
    <row r="34" spans="1:16" x14ac:dyDescent="0.35">
      <c r="A34" s="390"/>
      <c r="B34" s="486"/>
      <c r="C34" s="486"/>
      <c r="D34" s="487" t="s">
        <v>96</v>
      </c>
      <c r="E34" s="487"/>
      <c r="F34" s="112"/>
      <c r="G34" s="113"/>
      <c r="H34" s="118"/>
      <c r="I34" s="237">
        <f t="shared" si="1"/>
        <v>0</v>
      </c>
      <c r="J34" s="282">
        <f>IFERROR(IF('Project Summary'!$C$11="NH",VLOOKUP(B34,Lighting_All,6,0),VLOOKUP(B34,Lighting_All,4,0)),0)</f>
        <v>0</v>
      </c>
      <c r="K34" s="487"/>
      <c r="L34" s="487"/>
      <c r="M34" s="487"/>
      <c r="N34" s="488"/>
      <c r="O34" s="488"/>
      <c r="P34" s="171"/>
    </row>
    <row r="35" spans="1:16" x14ac:dyDescent="0.35">
      <c r="A35" s="390"/>
      <c r="B35" s="486"/>
      <c r="C35" s="486"/>
      <c r="D35" s="487" t="s">
        <v>96</v>
      </c>
      <c r="E35" s="487"/>
      <c r="F35" s="112"/>
      <c r="G35" s="113"/>
      <c r="H35" s="118"/>
      <c r="I35" s="237">
        <f t="shared" si="1"/>
        <v>0</v>
      </c>
      <c r="J35" s="282">
        <f>IFERROR(IF('Project Summary'!$C$11="NH",VLOOKUP(B35,Lighting_All,6,0),VLOOKUP(B35,Lighting_All,4,0)),0)</f>
        <v>0</v>
      </c>
      <c r="K35" s="487"/>
      <c r="L35" s="487"/>
      <c r="M35" s="487"/>
      <c r="N35" s="488"/>
      <c r="O35" s="488"/>
      <c r="P35" s="171"/>
    </row>
    <row r="36" spans="1:16" x14ac:dyDescent="0.35">
      <c r="A36" s="390"/>
      <c r="B36" s="486"/>
      <c r="C36" s="486"/>
      <c r="D36" s="487" t="s">
        <v>96</v>
      </c>
      <c r="E36" s="487"/>
      <c r="F36" s="112"/>
      <c r="G36" s="113"/>
      <c r="H36" s="118"/>
      <c r="I36" s="237">
        <f t="shared" si="1"/>
        <v>0</v>
      </c>
      <c r="J36" s="282">
        <f>IFERROR(IF('Project Summary'!$C$11="NH",VLOOKUP(B36,Lighting_All,6,0),VLOOKUP(B36,Lighting_All,4,0)),0)</f>
        <v>0</v>
      </c>
      <c r="K36" s="487"/>
      <c r="L36" s="487"/>
      <c r="M36" s="487"/>
      <c r="N36" s="488"/>
      <c r="O36" s="488"/>
      <c r="P36" s="171"/>
    </row>
    <row r="37" spans="1:16" x14ac:dyDescent="0.35">
      <c r="A37" s="390"/>
      <c r="B37" s="486"/>
      <c r="C37" s="486"/>
      <c r="D37" s="487" t="s">
        <v>96</v>
      </c>
      <c r="E37" s="487"/>
      <c r="F37" s="112"/>
      <c r="G37" s="113"/>
      <c r="H37" s="118"/>
      <c r="I37" s="237">
        <f t="shared" si="1"/>
        <v>0</v>
      </c>
      <c r="J37" s="282">
        <f>IFERROR(IF('Project Summary'!$C$11="NH",VLOOKUP(B37,Lighting_All,6,0),VLOOKUP(B37,Lighting_All,4,0)),0)</f>
        <v>0</v>
      </c>
      <c r="K37" s="487"/>
      <c r="L37" s="487"/>
      <c r="M37" s="487"/>
      <c r="N37" s="488"/>
      <c r="O37" s="488"/>
      <c r="P37" s="171"/>
    </row>
    <row r="38" spans="1:16" x14ac:dyDescent="0.35">
      <c r="A38" s="390"/>
      <c r="B38" s="486"/>
      <c r="C38" s="486"/>
      <c r="D38" s="487" t="s">
        <v>96</v>
      </c>
      <c r="E38" s="487"/>
      <c r="F38" s="112"/>
      <c r="G38" s="113"/>
      <c r="H38" s="118"/>
      <c r="I38" s="237">
        <f t="shared" si="1"/>
        <v>0</v>
      </c>
      <c r="J38" s="282">
        <f>IFERROR(IF('Project Summary'!$C$11="NH",VLOOKUP(B38,Lighting_All,6,0),VLOOKUP(B38,Lighting_All,4,0)),0)</f>
        <v>0</v>
      </c>
      <c r="K38" s="487"/>
      <c r="L38" s="487"/>
      <c r="M38" s="487"/>
      <c r="N38" s="488"/>
      <c r="O38" s="488"/>
      <c r="P38" s="171"/>
    </row>
    <row r="39" spans="1:16" x14ac:dyDescent="0.35">
      <c r="A39" s="390"/>
      <c r="B39" s="486"/>
      <c r="C39" s="486"/>
      <c r="D39" s="487" t="s">
        <v>96</v>
      </c>
      <c r="E39" s="487"/>
      <c r="F39" s="112"/>
      <c r="G39" s="113"/>
      <c r="H39" s="118"/>
      <c r="I39" s="237">
        <f t="shared" si="1"/>
        <v>0</v>
      </c>
      <c r="J39" s="282">
        <f>IFERROR(IF('Project Summary'!$C$11="NH",VLOOKUP(B39,Lighting_All,6,0),VLOOKUP(B39,Lighting_All,4,0)),0)</f>
        <v>0</v>
      </c>
      <c r="K39" s="487"/>
      <c r="L39" s="487"/>
      <c r="M39" s="487"/>
      <c r="N39" s="488"/>
      <c r="O39" s="488"/>
      <c r="P39" s="171"/>
    </row>
    <row r="40" spans="1:16" x14ac:dyDescent="0.35">
      <c r="A40" s="390"/>
      <c r="B40" s="486"/>
      <c r="C40" s="486"/>
      <c r="D40" s="487" t="s">
        <v>96</v>
      </c>
      <c r="E40" s="487"/>
      <c r="F40" s="112"/>
      <c r="G40" s="113"/>
      <c r="H40" s="118"/>
      <c r="I40" s="237">
        <f t="shared" si="1"/>
        <v>0</v>
      </c>
      <c r="J40" s="282">
        <f>IFERROR(IF('Project Summary'!$C$11="NH",VLOOKUP(B40,Lighting_All,6,0),VLOOKUP(B40,Lighting_All,4,0)),0)</f>
        <v>0</v>
      </c>
      <c r="K40" s="489"/>
      <c r="L40" s="489"/>
      <c r="M40" s="489"/>
      <c r="N40" s="488"/>
      <c r="O40" s="488"/>
      <c r="P40" s="171"/>
    </row>
    <row r="41" spans="1:16" x14ac:dyDescent="0.35">
      <c r="A41" s="390"/>
      <c r="B41" s="486"/>
      <c r="C41" s="486"/>
      <c r="D41" s="487" t="s">
        <v>96</v>
      </c>
      <c r="E41" s="487"/>
      <c r="F41" s="112"/>
      <c r="G41" s="113"/>
      <c r="H41" s="118"/>
      <c r="I41" s="237">
        <f t="shared" si="1"/>
        <v>0</v>
      </c>
      <c r="J41" s="282">
        <f>IFERROR(IF('Project Summary'!$C$11="NH",VLOOKUP(B41,Lighting_All,6,0),VLOOKUP(B41,Lighting_All,4,0)),0)</f>
        <v>0</v>
      </c>
      <c r="K41" s="487"/>
      <c r="L41" s="487"/>
      <c r="M41" s="487"/>
      <c r="N41" s="488"/>
      <c r="O41" s="488"/>
      <c r="P41" s="171"/>
    </row>
    <row r="42" spans="1:16" x14ac:dyDescent="0.35">
      <c r="A42" s="390"/>
      <c r="B42" s="486"/>
      <c r="C42" s="486"/>
      <c r="D42" s="487" t="s">
        <v>96</v>
      </c>
      <c r="E42" s="487"/>
      <c r="F42" s="112"/>
      <c r="G42" s="113"/>
      <c r="H42" s="118"/>
      <c r="I42" s="237">
        <f t="shared" si="1"/>
        <v>0</v>
      </c>
      <c r="J42" s="282">
        <f>IFERROR(IF('Project Summary'!$C$11="NH",VLOOKUP(B42,Lighting_All,6,0),VLOOKUP(B42,Lighting_All,4,0)),0)</f>
        <v>0</v>
      </c>
      <c r="K42" s="487"/>
      <c r="L42" s="487"/>
      <c r="M42" s="487"/>
      <c r="N42" s="488"/>
      <c r="O42" s="488"/>
      <c r="P42" s="171"/>
    </row>
    <row r="43" spans="1:16" x14ac:dyDescent="0.35">
      <c r="A43" s="390"/>
      <c r="B43" s="486"/>
      <c r="C43" s="486"/>
      <c r="D43" s="487" t="s">
        <v>96</v>
      </c>
      <c r="E43" s="487"/>
      <c r="F43" s="112"/>
      <c r="G43" s="113"/>
      <c r="H43" s="118"/>
      <c r="I43" s="237">
        <f t="shared" si="1"/>
        <v>0</v>
      </c>
      <c r="J43" s="282">
        <f>IFERROR(IF('Project Summary'!$C$11="NH",VLOOKUP(B43,Lighting_All,6,0),VLOOKUP(B43,Lighting_All,4,0)),0)</f>
        <v>0</v>
      </c>
      <c r="K43" s="487"/>
      <c r="L43" s="487"/>
      <c r="M43" s="487"/>
      <c r="N43" s="488"/>
      <c r="O43" s="488"/>
      <c r="P43" s="171"/>
    </row>
    <row r="44" spans="1:16" x14ac:dyDescent="0.35">
      <c r="A44" s="390"/>
      <c r="B44" s="486"/>
      <c r="C44" s="486"/>
      <c r="D44" s="487" t="s">
        <v>96</v>
      </c>
      <c r="E44" s="487"/>
      <c r="F44" s="112"/>
      <c r="G44" s="113"/>
      <c r="H44" s="118"/>
      <c r="I44" s="237">
        <f t="shared" si="1"/>
        <v>0</v>
      </c>
      <c r="J44" s="282">
        <f>IFERROR(IF('Project Summary'!$C$11="NH",VLOOKUP(B44,Lighting_All,6,0),VLOOKUP(B44,Lighting_All,4,0)),0)</f>
        <v>0</v>
      </c>
      <c r="K44" s="487"/>
      <c r="L44" s="487"/>
      <c r="M44" s="487"/>
      <c r="N44" s="488"/>
      <c r="O44" s="488"/>
      <c r="P44" s="171"/>
    </row>
    <row r="45" spans="1:16" x14ac:dyDescent="0.35">
      <c r="A45" s="390"/>
      <c r="B45" s="486"/>
      <c r="C45" s="486"/>
      <c r="D45" s="487" t="s">
        <v>96</v>
      </c>
      <c r="E45" s="487"/>
      <c r="F45" s="112"/>
      <c r="G45" s="113"/>
      <c r="H45" s="118"/>
      <c r="I45" s="237">
        <f t="shared" si="1"/>
        <v>0</v>
      </c>
      <c r="J45" s="282">
        <f>IFERROR(IF('Project Summary'!$C$11="NH",VLOOKUP(B45,Lighting_All,6,0),VLOOKUP(B45,Lighting_All,4,0)),0)</f>
        <v>0</v>
      </c>
      <c r="K45" s="487"/>
      <c r="L45" s="487"/>
      <c r="M45" s="487"/>
      <c r="N45" s="488"/>
      <c r="O45" s="488"/>
      <c r="P45" s="171"/>
    </row>
    <row r="46" spans="1:16" x14ac:dyDescent="0.35">
      <c r="A46" s="390"/>
      <c r="B46" s="486"/>
      <c r="C46" s="486"/>
      <c r="D46" s="487" t="s">
        <v>96</v>
      </c>
      <c r="E46" s="487"/>
      <c r="F46" s="112"/>
      <c r="G46" s="113"/>
      <c r="H46" s="118"/>
      <c r="I46" s="237">
        <f t="shared" si="1"/>
        <v>0</v>
      </c>
      <c r="J46" s="282">
        <f>IFERROR(IF('Project Summary'!$C$11="NH",VLOOKUP(B46,Lighting_All,6,0),VLOOKUP(B46,Lighting_All,4,0)),0)</f>
        <v>0</v>
      </c>
      <c r="K46" s="487"/>
      <c r="L46" s="487"/>
      <c r="M46" s="487"/>
      <c r="N46" s="488"/>
      <c r="O46" s="488"/>
      <c r="P46" s="171"/>
    </row>
    <row r="47" spans="1:16" x14ac:dyDescent="0.35">
      <c r="A47" s="390"/>
      <c r="B47" s="486"/>
      <c r="C47" s="486"/>
      <c r="D47" s="487" t="s">
        <v>96</v>
      </c>
      <c r="E47" s="487"/>
      <c r="F47" s="112"/>
      <c r="G47" s="113"/>
      <c r="H47" s="118"/>
      <c r="I47" s="237">
        <f t="shared" si="1"/>
        <v>0</v>
      </c>
      <c r="J47" s="282">
        <f>IFERROR(IF('Project Summary'!$C$11="NH",VLOOKUP(B47,Lighting_All,6,0),VLOOKUP(B47,Lighting_All,4,0)),0)</f>
        <v>0</v>
      </c>
      <c r="K47" s="487"/>
      <c r="L47" s="487"/>
      <c r="M47" s="487"/>
      <c r="N47" s="488"/>
      <c r="O47" s="488"/>
      <c r="P47" s="171"/>
    </row>
    <row r="48" spans="1:16" x14ac:dyDescent="0.35">
      <c r="A48" s="390"/>
      <c r="B48" s="486"/>
      <c r="C48" s="486"/>
      <c r="D48" s="487" t="s">
        <v>96</v>
      </c>
      <c r="E48" s="487"/>
      <c r="F48" s="112"/>
      <c r="G48" s="113"/>
      <c r="H48" s="118"/>
      <c r="I48" s="237">
        <f t="shared" si="1"/>
        <v>0</v>
      </c>
      <c r="J48" s="282">
        <f>IFERROR(IF('Project Summary'!$C$11="NH",VLOOKUP(B48,Lighting_All,6,0),VLOOKUP(B48,Lighting_All,4,0)),0)</f>
        <v>0</v>
      </c>
      <c r="K48" s="487"/>
      <c r="L48" s="487"/>
      <c r="M48" s="487"/>
      <c r="N48" s="488"/>
      <c r="O48" s="488"/>
      <c r="P48" s="171"/>
    </row>
    <row r="49" spans="1:16" x14ac:dyDescent="0.35">
      <c r="A49" s="390"/>
      <c r="B49" s="486"/>
      <c r="C49" s="486"/>
      <c r="D49" s="487" t="s">
        <v>96</v>
      </c>
      <c r="E49" s="487"/>
      <c r="F49" s="112"/>
      <c r="G49" s="113"/>
      <c r="H49" s="118"/>
      <c r="I49" s="237">
        <f t="shared" si="1"/>
        <v>0</v>
      </c>
      <c r="J49" s="282">
        <f>IFERROR(IF('Project Summary'!$C$11="NH",VLOOKUP(B49,Lighting_All,6,0),VLOOKUP(B49,Lighting_All,4,0)),0)</f>
        <v>0</v>
      </c>
      <c r="K49" s="487"/>
      <c r="L49" s="487"/>
      <c r="M49" s="487"/>
      <c r="N49" s="488"/>
      <c r="O49" s="488"/>
      <c r="P49" s="171"/>
    </row>
    <row r="50" spans="1:16" x14ac:dyDescent="0.35">
      <c r="A50" s="390"/>
      <c r="B50" s="486"/>
      <c r="C50" s="486"/>
      <c r="D50" s="487" t="s">
        <v>96</v>
      </c>
      <c r="E50" s="487"/>
      <c r="F50" s="112"/>
      <c r="G50" s="113"/>
      <c r="H50" s="118"/>
      <c r="I50" s="237">
        <f t="shared" si="1"/>
        <v>0</v>
      </c>
      <c r="J50" s="282">
        <f>IFERROR(IF('Project Summary'!$C$11="NH",VLOOKUP(B50,Lighting_All,6,0),VLOOKUP(B50,Lighting_All,4,0)),0)</f>
        <v>0</v>
      </c>
      <c r="K50" s="487"/>
      <c r="L50" s="487"/>
      <c r="M50" s="487"/>
      <c r="N50" s="488"/>
      <c r="O50" s="488"/>
      <c r="P50" s="171"/>
    </row>
    <row r="51" spans="1:16" x14ac:dyDescent="0.35">
      <c r="A51" s="390"/>
      <c r="B51" s="486"/>
      <c r="C51" s="486"/>
      <c r="D51" s="487" t="s">
        <v>96</v>
      </c>
      <c r="E51" s="487"/>
      <c r="F51" s="112"/>
      <c r="G51" s="113"/>
      <c r="H51" s="118"/>
      <c r="I51" s="237">
        <f t="shared" si="1"/>
        <v>0</v>
      </c>
      <c r="J51" s="282">
        <f>IFERROR(IF('Project Summary'!$C$11="NH",VLOOKUP(B51,Lighting_All,6,0),VLOOKUP(B51,Lighting_All,4,0)),0)</f>
        <v>0</v>
      </c>
      <c r="K51" s="487"/>
      <c r="L51" s="487"/>
      <c r="M51" s="487"/>
      <c r="N51" s="488"/>
      <c r="O51" s="488"/>
      <c r="P51" s="171"/>
    </row>
    <row r="52" spans="1:16" x14ac:dyDescent="0.35">
      <c r="A52" s="390"/>
      <c r="B52" s="486"/>
      <c r="C52" s="486"/>
      <c r="D52" s="487" t="s">
        <v>96</v>
      </c>
      <c r="E52" s="487"/>
      <c r="F52" s="112"/>
      <c r="G52" s="113"/>
      <c r="H52" s="118"/>
      <c r="I52" s="237">
        <f t="shared" si="1"/>
        <v>0</v>
      </c>
      <c r="J52" s="282">
        <f>IFERROR(IF('Project Summary'!$C$11="NH",VLOOKUP(B52,Lighting_All,6,0),VLOOKUP(B52,Lighting_All,4,0)),0)</f>
        <v>0</v>
      </c>
      <c r="K52" s="489"/>
      <c r="L52" s="489"/>
      <c r="M52" s="489"/>
      <c r="N52" s="488"/>
      <c r="O52" s="488"/>
      <c r="P52" s="171"/>
    </row>
    <row r="53" spans="1:16" x14ac:dyDescent="0.35">
      <c r="A53" s="390"/>
      <c r="B53" s="486"/>
      <c r="C53" s="486"/>
      <c r="D53" s="487" t="s">
        <v>96</v>
      </c>
      <c r="E53" s="487"/>
      <c r="F53" s="112"/>
      <c r="G53" s="113"/>
      <c r="H53" s="118"/>
      <c r="I53" s="237">
        <f t="shared" si="1"/>
        <v>0</v>
      </c>
      <c r="J53" s="282">
        <f>IFERROR(IF('Project Summary'!$C$11="NH",VLOOKUP(B53,Lighting_All,6,0),VLOOKUP(B53,Lighting_All,4,0)),0)</f>
        <v>0</v>
      </c>
      <c r="K53" s="487"/>
      <c r="L53" s="487"/>
      <c r="M53" s="487"/>
      <c r="N53" s="488"/>
      <c r="O53" s="488"/>
      <c r="P53" s="171"/>
    </row>
    <row r="54" spans="1:16" x14ac:dyDescent="0.35">
      <c r="A54" s="390"/>
      <c r="B54" s="486"/>
      <c r="C54" s="486"/>
      <c r="D54" s="487" t="s">
        <v>96</v>
      </c>
      <c r="E54" s="487"/>
      <c r="F54" s="112"/>
      <c r="G54" s="113"/>
      <c r="H54" s="118"/>
      <c r="I54" s="237">
        <f t="shared" si="1"/>
        <v>0</v>
      </c>
      <c r="J54" s="282">
        <f>IFERROR(IF('Project Summary'!$C$11="NH",VLOOKUP(B54,Lighting_All,6,0),VLOOKUP(B54,Lighting_All,4,0)),0)</f>
        <v>0</v>
      </c>
      <c r="K54" s="487"/>
      <c r="L54" s="487"/>
      <c r="M54" s="487"/>
      <c r="N54" s="488"/>
      <c r="O54" s="488"/>
      <c r="P54" s="171"/>
    </row>
    <row r="55" spans="1:16" x14ac:dyDescent="0.35">
      <c r="A55" s="390"/>
      <c r="B55" s="486"/>
      <c r="C55" s="486"/>
      <c r="D55" s="487" t="s">
        <v>96</v>
      </c>
      <c r="E55" s="487"/>
      <c r="F55" s="112"/>
      <c r="G55" s="113"/>
      <c r="H55" s="118"/>
      <c r="I55" s="237">
        <f t="shared" si="1"/>
        <v>0</v>
      </c>
      <c r="J55" s="282">
        <f>IFERROR(IF('Project Summary'!$C$11="NH",VLOOKUP(B55,Lighting_All,6,0),VLOOKUP(B55,Lighting_All,4,0)),0)</f>
        <v>0</v>
      </c>
      <c r="K55" s="487"/>
      <c r="L55" s="487"/>
      <c r="M55" s="487"/>
      <c r="N55" s="488"/>
      <c r="O55" s="488"/>
      <c r="P55" s="171"/>
    </row>
    <row r="56" spans="1:16" x14ac:dyDescent="0.35">
      <c r="A56" s="390"/>
      <c r="B56" s="486"/>
      <c r="C56" s="486"/>
      <c r="D56" s="487" t="s">
        <v>96</v>
      </c>
      <c r="E56" s="487"/>
      <c r="F56" s="112"/>
      <c r="G56" s="113"/>
      <c r="H56" s="118"/>
      <c r="I56" s="237">
        <f t="shared" si="1"/>
        <v>0</v>
      </c>
      <c r="J56" s="282">
        <f>IFERROR(IF('Project Summary'!$C$11="NH",VLOOKUP(B56,Lighting_All,6,0),VLOOKUP(B56,Lighting_All,4,0)),0)</f>
        <v>0</v>
      </c>
      <c r="K56" s="487"/>
      <c r="L56" s="487"/>
      <c r="M56" s="487"/>
      <c r="N56" s="488"/>
      <c r="O56" s="488"/>
      <c r="P56" s="171"/>
    </row>
    <row r="57" spans="1:16" x14ac:dyDescent="0.35">
      <c r="A57" s="390"/>
      <c r="B57" s="486"/>
      <c r="C57" s="486"/>
      <c r="D57" s="487" t="s">
        <v>96</v>
      </c>
      <c r="E57" s="487"/>
      <c r="F57" s="112"/>
      <c r="G57" s="113"/>
      <c r="H57" s="118"/>
      <c r="I57" s="237">
        <f t="shared" si="1"/>
        <v>0</v>
      </c>
      <c r="J57" s="282">
        <f>IFERROR(IF('Project Summary'!$C$11="NH",VLOOKUP(B57,Lighting_All,6,0),VLOOKUP(B57,Lighting_All,4,0)),0)</f>
        <v>0</v>
      </c>
      <c r="K57" s="487"/>
      <c r="L57" s="487"/>
      <c r="M57" s="487"/>
      <c r="N57" s="488"/>
      <c r="O57" s="488"/>
      <c r="P57" s="171"/>
    </row>
    <row r="58" spans="1:16" x14ac:dyDescent="0.35">
      <c r="A58" s="390"/>
      <c r="B58" s="486"/>
      <c r="C58" s="486"/>
      <c r="D58" s="487" t="s">
        <v>96</v>
      </c>
      <c r="E58" s="487"/>
      <c r="F58" s="112"/>
      <c r="G58" s="113"/>
      <c r="H58" s="118"/>
      <c r="I58" s="237">
        <f t="shared" si="1"/>
        <v>0</v>
      </c>
      <c r="J58" s="282">
        <f>IFERROR(IF('Project Summary'!$C$11="NH",VLOOKUP(B58,Lighting_All,6,0),VLOOKUP(B58,Lighting_All,4,0)),0)</f>
        <v>0</v>
      </c>
      <c r="K58" s="487"/>
      <c r="L58" s="487"/>
      <c r="M58" s="487"/>
      <c r="N58" s="488"/>
      <c r="O58" s="488"/>
      <c r="P58" s="171"/>
    </row>
    <row r="59" spans="1:16" x14ac:dyDescent="0.35">
      <c r="A59" s="390"/>
      <c r="B59" s="486"/>
      <c r="C59" s="486"/>
      <c r="D59" s="487" t="s">
        <v>96</v>
      </c>
      <c r="E59" s="487"/>
      <c r="F59" s="112"/>
      <c r="G59" s="113"/>
      <c r="H59" s="118"/>
      <c r="I59" s="237">
        <f t="shared" si="1"/>
        <v>0</v>
      </c>
      <c r="J59" s="282">
        <f>IFERROR(IF('Project Summary'!$C$11="NH",VLOOKUP(B59,Lighting_All,6,0),VLOOKUP(B59,Lighting_All,4,0)),0)</f>
        <v>0</v>
      </c>
      <c r="K59" s="487"/>
      <c r="L59" s="487"/>
      <c r="M59" s="487"/>
      <c r="N59" s="488"/>
      <c r="O59" s="488"/>
      <c r="P59" s="171"/>
    </row>
    <row r="60" spans="1:16" x14ac:dyDescent="0.35">
      <c r="A60" s="390"/>
      <c r="B60" s="486"/>
      <c r="C60" s="486"/>
      <c r="D60" s="487" t="s">
        <v>96</v>
      </c>
      <c r="E60" s="487"/>
      <c r="F60" s="112"/>
      <c r="G60" s="113"/>
      <c r="H60" s="118"/>
      <c r="I60" s="237">
        <f t="shared" si="1"/>
        <v>0</v>
      </c>
      <c r="J60" s="282">
        <f>IFERROR(IF('Project Summary'!$C$11="NH",VLOOKUP(B60,Lighting_All,6,0),VLOOKUP(B60,Lighting_All,4,0)),0)</f>
        <v>0</v>
      </c>
      <c r="K60" s="487"/>
      <c r="L60" s="487"/>
      <c r="M60" s="487"/>
      <c r="N60" s="488"/>
      <c r="O60" s="488"/>
      <c r="P60" s="171"/>
    </row>
    <row r="61" spans="1:16" x14ac:dyDescent="0.35">
      <c r="A61" s="390"/>
      <c r="B61" s="486"/>
      <c r="C61" s="486"/>
      <c r="D61" s="487" t="s">
        <v>96</v>
      </c>
      <c r="E61" s="487"/>
      <c r="F61" s="112"/>
      <c r="G61" s="113"/>
      <c r="H61" s="118"/>
      <c r="I61" s="237">
        <f t="shared" si="1"/>
        <v>0</v>
      </c>
      <c r="J61" s="282">
        <f>IFERROR(IF('Project Summary'!$C$11="NH",VLOOKUP(B61,Lighting_All,6,0),VLOOKUP(B61,Lighting_All,4,0)),0)</f>
        <v>0</v>
      </c>
      <c r="K61" s="487"/>
      <c r="L61" s="487"/>
      <c r="M61" s="487"/>
      <c r="N61" s="488"/>
      <c r="O61" s="488"/>
      <c r="P61" s="171"/>
    </row>
    <row r="62" spans="1:16" x14ac:dyDescent="0.35">
      <c r="A62" s="390"/>
      <c r="B62" s="486"/>
      <c r="C62" s="486"/>
      <c r="D62" s="487" t="s">
        <v>96</v>
      </c>
      <c r="E62" s="487"/>
      <c r="F62" s="112"/>
      <c r="G62" s="113"/>
      <c r="H62" s="118"/>
      <c r="I62" s="237">
        <f t="shared" si="1"/>
        <v>0</v>
      </c>
      <c r="J62" s="282">
        <f>IFERROR(IF('Project Summary'!$C$11="NH",VLOOKUP(B62,Lighting_All,6,0),VLOOKUP(B62,Lighting_All,4,0)),0)</f>
        <v>0</v>
      </c>
      <c r="K62" s="489"/>
      <c r="L62" s="489"/>
      <c r="M62" s="489"/>
      <c r="N62" s="488"/>
      <c r="O62" s="488"/>
      <c r="P62" s="171"/>
    </row>
    <row r="63" spans="1:16" x14ac:dyDescent="0.35">
      <c r="A63" s="390"/>
      <c r="B63" s="486"/>
      <c r="C63" s="486"/>
      <c r="D63" s="487" t="s">
        <v>96</v>
      </c>
      <c r="E63" s="487"/>
      <c r="F63" s="112"/>
      <c r="G63" s="113"/>
      <c r="H63" s="118"/>
      <c r="I63" s="237">
        <f t="shared" si="1"/>
        <v>0</v>
      </c>
      <c r="J63" s="282">
        <f>IFERROR(IF('Project Summary'!$C$11="NH",VLOOKUP(B63,Lighting_All,6,0),VLOOKUP(B63,Lighting_All,4,0)),0)</f>
        <v>0</v>
      </c>
      <c r="K63" s="487"/>
      <c r="L63" s="487"/>
      <c r="M63" s="487"/>
      <c r="N63" s="488"/>
      <c r="O63" s="488"/>
      <c r="P63" s="171"/>
    </row>
    <row r="64" spans="1:16" x14ac:dyDescent="0.35">
      <c r="A64" s="390"/>
      <c r="B64" s="486"/>
      <c r="C64" s="486"/>
      <c r="D64" s="487" t="s">
        <v>96</v>
      </c>
      <c r="E64" s="487"/>
      <c r="F64" s="112"/>
      <c r="G64" s="113"/>
      <c r="H64" s="118"/>
      <c r="I64" s="237">
        <f t="shared" si="1"/>
        <v>0</v>
      </c>
      <c r="J64" s="282">
        <f>IFERROR(IF('Project Summary'!$C$11="NH",VLOOKUP(B64,Lighting_All,6,0),VLOOKUP(B64,Lighting_All,4,0)),0)</f>
        <v>0</v>
      </c>
      <c r="K64" s="487"/>
      <c r="L64" s="487"/>
      <c r="M64" s="487"/>
      <c r="N64" s="488"/>
      <c r="O64" s="488"/>
      <c r="P64" s="171"/>
    </row>
    <row r="65" spans="1:16" x14ac:dyDescent="0.35">
      <c r="A65" s="390"/>
      <c r="B65" s="486"/>
      <c r="C65" s="486"/>
      <c r="D65" s="487" t="s">
        <v>96</v>
      </c>
      <c r="E65" s="487"/>
      <c r="F65" s="112"/>
      <c r="G65" s="113"/>
      <c r="H65" s="118"/>
      <c r="I65" s="237">
        <f t="shared" si="1"/>
        <v>0</v>
      </c>
      <c r="J65" s="282">
        <f>IFERROR(IF('Project Summary'!$C$11="NH",VLOOKUP(B65,Lighting_All,6,0),VLOOKUP(B65,Lighting_All,4,0)),0)</f>
        <v>0</v>
      </c>
      <c r="K65" s="487"/>
      <c r="L65" s="487"/>
      <c r="M65" s="487"/>
      <c r="N65" s="488"/>
      <c r="O65" s="488"/>
      <c r="P65" s="171"/>
    </row>
    <row r="66" spans="1:16" x14ac:dyDescent="0.35">
      <c r="A66" s="390"/>
      <c r="B66" s="486"/>
      <c r="C66" s="486"/>
      <c r="D66" s="487" t="s">
        <v>96</v>
      </c>
      <c r="E66" s="487"/>
      <c r="F66" s="112"/>
      <c r="G66" s="113"/>
      <c r="H66" s="118"/>
      <c r="I66" s="237">
        <f t="shared" si="1"/>
        <v>0</v>
      </c>
      <c r="J66" s="282">
        <f>IFERROR(IF('Project Summary'!$C$11="NH",VLOOKUP(B66,Lighting_All,6,0),VLOOKUP(B66,Lighting_All,4,0)),0)</f>
        <v>0</v>
      </c>
      <c r="K66" s="487"/>
      <c r="L66" s="487"/>
      <c r="M66" s="487"/>
      <c r="N66" s="488"/>
      <c r="O66" s="488"/>
      <c r="P66" s="171"/>
    </row>
    <row r="67" spans="1:16" x14ac:dyDescent="0.35">
      <c r="A67" s="390"/>
      <c r="B67" s="486"/>
      <c r="C67" s="486"/>
      <c r="D67" s="487" t="s">
        <v>96</v>
      </c>
      <c r="E67" s="487"/>
      <c r="F67" s="112"/>
      <c r="G67" s="113"/>
      <c r="H67" s="118"/>
      <c r="I67" s="237">
        <f t="shared" si="1"/>
        <v>0</v>
      </c>
      <c r="J67" s="282">
        <f>IFERROR(IF('Project Summary'!$C$11="NH",VLOOKUP(B67,Lighting_All,6,0),VLOOKUP(B67,Lighting_All,4,0)),0)</f>
        <v>0</v>
      </c>
      <c r="K67" s="487"/>
      <c r="L67" s="487"/>
      <c r="M67" s="487"/>
      <c r="N67" s="488"/>
      <c r="O67" s="488"/>
      <c r="P67" s="171"/>
    </row>
    <row r="68" spans="1:16" x14ac:dyDescent="0.35">
      <c r="A68" s="390"/>
      <c r="B68" s="486"/>
      <c r="C68" s="486"/>
      <c r="D68" s="487" t="s">
        <v>96</v>
      </c>
      <c r="E68" s="487"/>
      <c r="F68" s="112"/>
      <c r="G68" s="113"/>
      <c r="H68" s="118"/>
      <c r="I68" s="237">
        <f t="shared" si="1"/>
        <v>0</v>
      </c>
      <c r="J68" s="282">
        <f>IFERROR(IF('Project Summary'!$C$11="NH",VLOOKUP(B68,Lighting_All,6,0),VLOOKUP(B68,Lighting_All,4,0)),0)</f>
        <v>0</v>
      </c>
      <c r="K68" s="487"/>
      <c r="L68" s="487"/>
      <c r="M68" s="487"/>
      <c r="N68" s="488"/>
      <c r="O68" s="488"/>
      <c r="P68" s="171"/>
    </row>
    <row r="69" spans="1:16" x14ac:dyDescent="0.35">
      <c r="A69" s="390"/>
      <c r="B69" s="486"/>
      <c r="C69" s="486"/>
      <c r="D69" s="487" t="s">
        <v>96</v>
      </c>
      <c r="E69" s="487"/>
      <c r="F69" s="112"/>
      <c r="G69" s="113"/>
      <c r="H69" s="118"/>
      <c r="I69" s="237">
        <f t="shared" si="1"/>
        <v>0</v>
      </c>
      <c r="J69" s="282">
        <f>IFERROR(IF('Project Summary'!$C$11="NH",VLOOKUP(B69,Lighting_All,6,0),VLOOKUP(B69,Lighting_All,4,0)),0)</f>
        <v>0</v>
      </c>
      <c r="K69" s="487"/>
      <c r="L69" s="487"/>
      <c r="M69" s="487"/>
      <c r="N69" s="488"/>
      <c r="O69" s="488"/>
      <c r="P69" s="171"/>
    </row>
    <row r="70" spans="1:16" x14ac:dyDescent="0.35">
      <c r="A70" s="390"/>
      <c r="B70" s="486"/>
      <c r="C70" s="486"/>
      <c r="D70" s="487" t="s">
        <v>96</v>
      </c>
      <c r="E70" s="487"/>
      <c r="F70" s="112"/>
      <c r="G70" s="113"/>
      <c r="H70" s="118"/>
      <c r="I70" s="237">
        <f t="shared" si="1"/>
        <v>0</v>
      </c>
      <c r="J70" s="282">
        <f>IFERROR(IF('Project Summary'!$C$11="NH",VLOOKUP(B70,Lighting_All,6,0),VLOOKUP(B70,Lighting_All,4,0)),0)</f>
        <v>0</v>
      </c>
      <c r="K70" s="487"/>
      <c r="L70" s="487"/>
      <c r="M70" s="487"/>
      <c r="N70" s="488"/>
      <c r="O70" s="488"/>
      <c r="P70" s="171"/>
    </row>
    <row r="71" spans="1:16" x14ac:dyDescent="0.35">
      <c r="A71" s="390"/>
      <c r="B71" s="486"/>
      <c r="C71" s="486"/>
      <c r="D71" s="487" t="s">
        <v>96</v>
      </c>
      <c r="E71" s="487"/>
      <c r="F71" s="112"/>
      <c r="G71" s="113"/>
      <c r="H71" s="118"/>
      <c r="I71" s="237">
        <f t="shared" si="1"/>
        <v>0</v>
      </c>
      <c r="J71" s="282">
        <f>IFERROR(IF('Project Summary'!$C$11="NH",VLOOKUP(B71,Lighting_All,6,0),VLOOKUP(B71,Lighting_All,4,0)),0)</f>
        <v>0</v>
      </c>
      <c r="K71" s="487"/>
      <c r="L71" s="487"/>
      <c r="M71" s="487"/>
      <c r="N71" s="488"/>
      <c r="O71" s="488"/>
      <c r="P71" s="171"/>
    </row>
    <row r="72" spans="1:16" x14ac:dyDescent="0.35">
      <c r="A72" s="390"/>
      <c r="B72" s="486"/>
      <c r="C72" s="486"/>
      <c r="D72" s="487" t="s">
        <v>96</v>
      </c>
      <c r="E72" s="487"/>
      <c r="F72" s="112"/>
      <c r="G72" s="113"/>
      <c r="H72" s="118"/>
      <c r="I72" s="237">
        <f>G72+H72</f>
        <v>0</v>
      </c>
      <c r="J72" s="282">
        <f>IFERROR(IF('Project Summary'!$C$11="NH",VLOOKUP(B72,Lighting_All,6,0),VLOOKUP(B72,Lighting_All,4,0)),0)</f>
        <v>0</v>
      </c>
      <c r="K72" s="487"/>
      <c r="L72" s="487"/>
      <c r="M72" s="487"/>
      <c r="N72" s="488"/>
      <c r="O72" s="488"/>
      <c r="P72" s="131"/>
    </row>
    <row r="73" spans="1:16" x14ac:dyDescent="0.35">
      <c r="A73" s="390"/>
      <c r="B73" s="486"/>
      <c r="C73" s="486"/>
      <c r="D73" s="487" t="s">
        <v>96</v>
      </c>
      <c r="E73" s="487"/>
      <c r="F73" s="112"/>
      <c r="G73" s="113"/>
      <c r="H73" s="118"/>
      <c r="I73" s="237">
        <f t="shared" ref="I73:I93" si="2">G73+H73</f>
        <v>0</v>
      </c>
      <c r="J73" s="282">
        <f>IFERROR(IF('Project Summary'!$C$11="NH",VLOOKUP(B73,Lighting_All,6,0),VLOOKUP(B73,Lighting_All,4,0)),0)</f>
        <v>0</v>
      </c>
      <c r="K73" s="487"/>
      <c r="L73" s="487"/>
      <c r="M73" s="487"/>
      <c r="N73" s="488"/>
      <c r="O73" s="488"/>
      <c r="P73" s="171"/>
    </row>
    <row r="74" spans="1:16" x14ac:dyDescent="0.35">
      <c r="A74" s="390"/>
      <c r="B74" s="486"/>
      <c r="C74" s="486"/>
      <c r="D74" s="487" t="s">
        <v>96</v>
      </c>
      <c r="E74" s="487"/>
      <c r="F74" s="112"/>
      <c r="G74" s="113"/>
      <c r="H74" s="118"/>
      <c r="I74" s="237">
        <f t="shared" si="2"/>
        <v>0</v>
      </c>
      <c r="J74" s="282">
        <f>IFERROR(IF('Project Summary'!$C$11="NH",VLOOKUP(B74,Lighting_All,6,0),VLOOKUP(B74,Lighting_All,4,0)),0)</f>
        <v>0</v>
      </c>
      <c r="K74" s="487"/>
      <c r="L74" s="487"/>
      <c r="M74" s="487"/>
      <c r="N74" s="488"/>
      <c r="O74" s="488"/>
      <c r="P74" s="171"/>
    </row>
    <row r="75" spans="1:16" x14ac:dyDescent="0.35">
      <c r="A75" s="390"/>
      <c r="B75" s="486"/>
      <c r="C75" s="486"/>
      <c r="D75" s="487" t="s">
        <v>96</v>
      </c>
      <c r="E75" s="487"/>
      <c r="F75" s="112"/>
      <c r="G75" s="113"/>
      <c r="H75" s="118"/>
      <c r="I75" s="237">
        <f t="shared" si="2"/>
        <v>0</v>
      </c>
      <c r="J75" s="282">
        <f>IFERROR(IF('Project Summary'!$C$11="NH",VLOOKUP(B75,Lighting_All,6,0),VLOOKUP(B75,Lighting_All,4,0)),0)</f>
        <v>0</v>
      </c>
      <c r="K75" s="487"/>
      <c r="L75" s="487"/>
      <c r="M75" s="487"/>
      <c r="N75" s="488"/>
      <c r="O75" s="488"/>
      <c r="P75" s="171"/>
    </row>
    <row r="76" spans="1:16" x14ac:dyDescent="0.35">
      <c r="A76" s="390"/>
      <c r="B76" s="486"/>
      <c r="C76" s="486"/>
      <c r="D76" s="487" t="s">
        <v>96</v>
      </c>
      <c r="E76" s="487"/>
      <c r="F76" s="112"/>
      <c r="G76" s="113"/>
      <c r="H76" s="118"/>
      <c r="I76" s="237">
        <f t="shared" si="2"/>
        <v>0</v>
      </c>
      <c r="J76" s="282">
        <f>IFERROR(IF('Project Summary'!$C$11="NH",VLOOKUP(B76,Lighting_All,6,0),VLOOKUP(B76,Lighting_All,4,0)),0)</f>
        <v>0</v>
      </c>
      <c r="K76" s="487"/>
      <c r="L76" s="487"/>
      <c r="M76" s="487"/>
      <c r="N76" s="488"/>
      <c r="O76" s="488"/>
      <c r="P76" s="171"/>
    </row>
    <row r="77" spans="1:16" x14ac:dyDescent="0.35">
      <c r="A77" s="390"/>
      <c r="B77" s="486"/>
      <c r="C77" s="486"/>
      <c r="D77" s="487" t="s">
        <v>96</v>
      </c>
      <c r="E77" s="487"/>
      <c r="F77" s="112"/>
      <c r="G77" s="113"/>
      <c r="H77" s="118"/>
      <c r="I77" s="237">
        <f t="shared" si="2"/>
        <v>0</v>
      </c>
      <c r="J77" s="282">
        <f>IFERROR(IF('Project Summary'!$C$11="NH",VLOOKUP(B77,Lighting_All,6,0),VLOOKUP(B77,Lighting_All,4,0)),0)</f>
        <v>0</v>
      </c>
      <c r="K77" s="487"/>
      <c r="L77" s="487"/>
      <c r="M77" s="487"/>
      <c r="N77" s="488"/>
      <c r="O77" s="488"/>
      <c r="P77" s="171"/>
    </row>
    <row r="78" spans="1:16" x14ac:dyDescent="0.35">
      <c r="A78" s="390"/>
      <c r="B78" s="486"/>
      <c r="C78" s="486"/>
      <c r="D78" s="487" t="s">
        <v>96</v>
      </c>
      <c r="E78" s="487"/>
      <c r="F78" s="112"/>
      <c r="G78" s="113"/>
      <c r="H78" s="118"/>
      <c r="I78" s="237">
        <f t="shared" si="2"/>
        <v>0</v>
      </c>
      <c r="J78" s="282">
        <f>IFERROR(IF('Project Summary'!$C$11="NH",VLOOKUP(B78,Lighting_All,6,0),VLOOKUP(B78,Lighting_All,4,0)),0)</f>
        <v>0</v>
      </c>
      <c r="K78" s="487"/>
      <c r="L78" s="487"/>
      <c r="M78" s="487"/>
      <c r="N78" s="488"/>
      <c r="O78" s="488"/>
      <c r="P78" s="171"/>
    </row>
    <row r="79" spans="1:16" x14ac:dyDescent="0.35">
      <c r="A79" s="390"/>
      <c r="B79" s="486"/>
      <c r="C79" s="486"/>
      <c r="D79" s="487" t="s">
        <v>96</v>
      </c>
      <c r="E79" s="487"/>
      <c r="F79" s="112"/>
      <c r="G79" s="113"/>
      <c r="H79" s="118"/>
      <c r="I79" s="237">
        <f t="shared" si="2"/>
        <v>0</v>
      </c>
      <c r="J79" s="282">
        <f>IFERROR(IF('Project Summary'!$C$11="NH",VLOOKUP(B79,Lighting_All,6,0),VLOOKUP(B79,Lighting_All,4,0)),0)</f>
        <v>0</v>
      </c>
      <c r="K79" s="487"/>
      <c r="L79" s="487"/>
      <c r="M79" s="487"/>
      <c r="N79" s="488"/>
      <c r="O79" s="488"/>
      <c r="P79" s="171"/>
    </row>
    <row r="80" spans="1:16" x14ac:dyDescent="0.35">
      <c r="A80" s="390"/>
      <c r="B80" s="486"/>
      <c r="C80" s="486"/>
      <c r="D80" s="487" t="s">
        <v>96</v>
      </c>
      <c r="E80" s="487"/>
      <c r="F80" s="112"/>
      <c r="G80" s="113"/>
      <c r="H80" s="118"/>
      <c r="I80" s="237">
        <f t="shared" si="2"/>
        <v>0</v>
      </c>
      <c r="J80" s="282">
        <f>IFERROR(IF('Project Summary'!$C$11="NH",VLOOKUP(B80,Lighting_All,6,0),VLOOKUP(B80,Lighting_All,4,0)),0)</f>
        <v>0</v>
      </c>
      <c r="K80" s="487"/>
      <c r="L80" s="487"/>
      <c r="M80" s="487"/>
      <c r="N80" s="488"/>
      <c r="O80" s="488"/>
      <c r="P80" s="171"/>
    </row>
    <row r="81" spans="1:16" x14ac:dyDescent="0.35">
      <c r="A81" s="390"/>
      <c r="B81" s="486"/>
      <c r="C81" s="486"/>
      <c r="D81" s="487" t="s">
        <v>96</v>
      </c>
      <c r="E81" s="487"/>
      <c r="F81" s="112"/>
      <c r="G81" s="113"/>
      <c r="H81" s="118"/>
      <c r="I81" s="237">
        <f t="shared" si="2"/>
        <v>0</v>
      </c>
      <c r="J81" s="282">
        <f>IFERROR(IF('Project Summary'!$C$11="NH",VLOOKUP(B81,Lighting_All,6,0),VLOOKUP(B81,Lighting_All,4,0)),0)</f>
        <v>0</v>
      </c>
      <c r="K81" s="487"/>
      <c r="L81" s="487"/>
      <c r="M81" s="487"/>
      <c r="N81" s="488"/>
      <c r="O81" s="488"/>
      <c r="P81" s="171"/>
    </row>
    <row r="82" spans="1:16" x14ac:dyDescent="0.35">
      <c r="A82" s="390"/>
      <c r="B82" s="486"/>
      <c r="C82" s="486"/>
      <c r="D82" s="487" t="s">
        <v>96</v>
      </c>
      <c r="E82" s="487"/>
      <c r="F82" s="112"/>
      <c r="G82" s="113"/>
      <c r="H82" s="118"/>
      <c r="I82" s="237">
        <f t="shared" si="2"/>
        <v>0</v>
      </c>
      <c r="J82" s="282">
        <f>IFERROR(IF('Project Summary'!$C$11="NH",VLOOKUP(B82,Lighting_All,6,0),VLOOKUP(B82,Lighting_All,4,0)),0)</f>
        <v>0</v>
      </c>
      <c r="K82" s="489"/>
      <c r="L82" s="489"/>
      <c r="M82" s="489"/>
      <c r="N82" s="488"/>
      <c r="O82" s="488"/>
      <c r="P82" s="171"/>
    </row>
    <row r="83" spans="1:16" x14ac:dyDescent="0.35">
      <c r="A83" s="390"/>
      <c r="B83" s="486"/>
      <c r="C83" s="486"/>
      <c r="D83" s="487" t="s">
        <v>96</v>
      </c>
      <c r="E83" s="487"/>
      <c r="F83" s="112"/>
      <c r="G83" s="113"/>
      <c r="H83" s="118"/>
      <c r="I83" s="237">
        <f t="shared" si="2"/>
        <v>0</v>
      </c>
      <c r="J83" s="282">
        <f>IFERROR(IF('Project Summary'!$C$11="NH",VLOOKUP(B83,Lighting_All,6,0),VLOOKUP(B83,Lighting_All,4,0)),0)</f>
        <v>0</v>
      </c>
      <c r="K83" s="487"/>
      <c r="L83" s="487"/>
      <c r="M83" s="487"/>
      <c r="N83" s="488"/>
      <c r="O83" s="488"/>
      <c r="P83" s="171"/>
    </row>
    <row r="84" spans="1:16" x14ac:dyDescent="0.35">
      <c r="A84" s="390"/>
      <c r="B84" s="486"/>
      <c r="C84" s="486"/>
      <c r="D84" s="487" t="s">
        <v>96</v>
      </c>
      <c r="E84" s="487"/>
      <c r="F84" s="112"/>
      <c r="G84" s="113"/>
      <c r="H84" s="118"/>
      <c r="I84" s="237">
        <f t="shared" si="2"/>
        <v>0</v>
      </c>
      <c r="J84" s="282">
        <f>IFERROR(IF('Project Summary'!$C$11="NH",VLOOKUP(B84,Lighting_All,6,0),VLOOKUP(B84,Lighting_All,4,0)),0)</f>
        <v>0</v>
      </c>
      <c r="K84" s="487"/>
      <c r="L84" s="487"/>
      <c r="M84" s="487"/>
      <c r="N84" s="488"/>
      <c r="O84" s="488"/>
      <c r="P84" s="171"/>
    </row>
    <row r="85" spans="1:16" x14ac:dyDescent="0.35">
      <c r="A85" s="390"/>
      <c r="B85" s="486"/>
      <c r="C85" s="486"/>
      <c r="D85" s="487" t="s">
        <v>96</v>
      </c>
      <c r="E85" s="487"/>
      <c r="F85" s="112"/>
      <c r="G85" s="113"/>
      <c r="H85" s="118"/>
      <c r="I85" s="237">
        <f t="shared" si="2"/>
        <v>0</v>
      </c>
      <c r="J85" s="282">
        <f>IFERROR(IF('Project Summary'!$C$11="NH",VLOOKUP(B85,Lighting_All,6,0),VLOOKUP(B85,Lighting_All,4,0)),0)</f>
        <v>0</v>
      </c>
      <c r="K85" s="487"/>
      <c r="L85" s="487"/>
      <c r="M85" s="487"/>
      <c r="N85" s="488"/>
      <c r="O85" s="488"/>
      <c r="P85" s="171"/>
    </row>
    <row r="86" spans="1:16" x14ac:dyDescent="0.35">
      <c r="A86" s="390"/>
      <c r="B86" s="486"/>
      <c r="C86" s="486"/>
      <c r="D86" s="487" t="s">
        <v>96</v>
      </c>
      <c r="E86" s="487"/>
      <c r="F86" s="112"/>
      <c r="G86" s="113"/>
      <c r="H86" s="118"/>
      <c r="I86" s="237">
        <f t="shared" si="2"/>
        <v>0</v>
      </c>
      <c r="J86" s="282">
        <f>IFERROR(IF('Project Summary'!$C$11="NH",VLOOKUP(B86,Lighting_All,6,0),VLOOKUP(B86,Lighting_All,4,0)),0)</f>
        <v>0</v>
      </c>
      <c r="K86" s="487"/>
      <c r="L86" s="487"/>
      <c r="M86" s="487"/>
      <c r="N86" s="488"/>
      <c r="O86" s="488"/>
      <c r="P86" s="171"/>
    </row>
    <row r="87" spans="1:16" x14ac:dyDescent="0.35">
      <c r="A87" s="390"/>
      <c r="B87" s="486"/>
      <c r="C87" s="486"/>
      <c r="D87" s="487" t="s">
        <v>96</v>
      </c>
      <c r="E87" s="487"/>
      <c r="F87" s="112"/>
      <c r="G87" s="113"/>
      <c r="H87" s="118"/>
      <c r="I87" s="237">
        <f t="shared" si="2"/>
        <v>0</v>
      </c>
      <c r="J87" s="282">
        <f>IFERROR(IF('Project Summary'!$C$11="NH",VLOOKUP(B87,Lighting_All,6,0),VLOOKUP(B87,Lighting_All,4,0)),0)</f>
        <v>0</v>
      </c>
      <c r="K87" s="487"/>
      <c r="L87" s="487"/>
      <c r="M87" s="487"/>
      <c r="N87" s="488"/>
      <c r="O87" s="488"/>
      <c r="P87" s="171"/>
    </row>
    <row r="88" spans="1:16" x14ac:dyDescent="0.35">
      <c r="A88" s="390"/>
      <c r="B88" s="486"/>
      <c r="C88" s="486"/>
      <c r="D88" s="487" t="s">
        <v>96</v>
      </c>
      <c r="E88" s="487"/>
      <c r="F88" s="112"/>
      <c r="G88" s="113"/>
      <c r="H88" s="118"/>
      <c r="I88" s="237">
        <f t="shared" si="2"/>
        <v>0</v>
      </c>
      <c r="J88" s="282">
        <f>IFERROR(IF('Project Summary'!$C$11="NH",VLOOKUP(B88,Lighting_All,6,0),VLOOKUP(B88,Lighting_All,4,0)),0)</f>
        <v>0</v>
      </c>
      <c r="K88" s="487"/>
      <c r="L88" s="487"/>
      <c r="M88" s="487"/>
      <c r="N88" s="488"/>
      <c r="O88" s="488"/>
      <c r="P88" s="171"/>
    </row>
    <row r="89" spans="1:16" x14ac:dyDescent="0.35">
      <c r="A89" s="390"/>
      <c r="B89" s="486"/>
      <c r="C89" s="486"/>
      <c r="D89" s="487" t="s">
        <v>96</v>
      </c>
      <c r="E89" s="487"/>
      <c r="F89" s="112"/>
      <c r="G89" s="113"/>
      <c r="H89" s="118"/>
      <c r="I89" s="237">
        <f t="shared" si="2"/>
        <v>0</v>
      </c>
      <c r="J89" s="282">
        <f>IFERROR(IF('Project Summary'!$C$11="NH",VLOOKUP(B89,Lighting_All,6,0),VLOOKUP(B89,Lighting_All,4,0)),0)</f>
        <v>0</v>
      </c>
      <c r="K89" s="487"/>
      <c r="L89" s="487"/>
      <c r="M89" s="487"/>
      <c r="N89" s="488"/>
      <c r="O89" s="488"/>
      <c r="P89" s="171"/>
    </row>
    <row r="90" spans="1:16" x14ac:dyDescent="0.35">
      <c r="A90" s="390"/>
      <c r="B90" s="486"/>
      <c r="C90" s="486"/>
      <c r="D90" s="487" t="s">
        <v>96</v>
      </c>
      <c r="E90" s="487"/>
      <c r="F90" s="112"/>
      <c r="G90" s="113"/>
      <c r="H90" s="118"/>
      <c r="I90" s="237">
        <f t="shared" si="2"/>
        <v>0</v>
      </c>
      <c r="J90" s="282">
        <f>IFERROR(IF('Project Summary'!$C$11="NH",VLOOKUP(B90,Lighting_All,6,0),VLOOKUP(B90,Lighting_All,4,0)),0)</f>
        <v>0</v>
      </c>
      <c r="K90" s="487"/>
      <c r="L90" s="487"/>
      <c r="M90" s="487"/>
      <c r="N90" s="488"/>
      <c r="O90" s="488"/>
      <c r="P90" s="171"/>
    </row>
    <row r="91" spans="1:16" x14ac:dyDescent="0.35">
      <c r="A91" s="390"/>
      <c r="B91" s="486"/>
      <c r="C91" s="486"/>
      <c r="D91" s="487" t="s">
        <v>96</v>
      </c>
      <c r="E91" s="487"/>
      <c r="F91" s="112"/>
      <c r="G91" s="113"/>
      <c r="H91" s="118"/>
      <c r="I91" s="237">
        <f t="shared" si="2"/>
        <v>0</v>
      </c>
      <c r="J91" s="282">
        <f>IFERROR(IF('Project Summary'!$C$11="NH",VLOOKUP(B91,Lighting_All,6,0),VLOOKUP(B91,Lighting_All,4,0)),0)</f>
        <v>0</v>
      </c>
      <c r="K91" s="487"/>
      <c r="L91" s="487"/>
      <c r="M91" s="487"/>
      <c r="N91" s="488"/>
      <c r="O91" s="488"/>
      <c r="P91" s="171"/>
    </row>
    <row r="92" spans="1:16" x14ac:dyDescent="0.35">
      <c r="A92" s="390"/>
      <c r="B92" s="486"/>
      <c r="C92" s="486"/>
      <c r="D92" s="487" t="s">
        <v>96</v>
      </c>
      <c r="E92" s="487"/>
      <c r="F92" s="112"/>
      <c r="G92" s="113"/>
      <c r="H92" s="118"/>
      <c r="I92" s="237">
        <f t="shared" si="2"/>
        <v>0</v>
      </c>
      <c r="J92" s="282">
        <f>IFERROR(IF('Project Summary'!$C$11="NH",VLOOKUP(B92,Lighting_All,6,0),VLOOKUP(B92,Lighting_All,4,0)),0)</f>
        <v>0</v>
      </c>
      <c r="K92" s="487"/>
      <c r="L92" s="487"/>
      <c r="M92" s="487"/>
      <c r="N92" s="488"/>
      <c r="O92" s="488"/>
      <c r="P92" s="171"/>
    </row>
    <row r="93" spans="1:16" x14ac:dyDescent="0.35">
      <c r="A93" s="390"/>
      <c r="B93" s="486"/>
      <c r="C93" s="486"/>
      <c r="D93" s="487" t="s">
        <v>96</v>
      </c>
      <c r="E93" s="487"/>
      <c r="F93" s="112"/>
      <c r="G93" s="113"/>
      <c r="H93" s="118"/>
      <c r="I93" s="237">
        <f t="shared" si="2"/>
        <v>0</v>
      </c>
      <c r="J93" s="282">
        <f>IFERROR(IF('Project Summary'!$C$11="NH",VLOOKUP(B93,Lighting_All,6,0),VLOOKUP(B93,Lighting_All,4,0)),0)</f>
        <v>0</v>
      </c>
      <c r="K93" s="487"/>
      <c r="L93" s="487"/>
      <c r="M93" s="487"/>
      <c r="N93" s="488"/>
      <c r="O93" s="488"/>
      <c r="P93" s="171"/>
    </row>
    <row r="94" spans="1:16" x14ac:dyDescent="0.35">
      <c r="A94" s="390"/>
      <c r="B94" s="486"/>
      <c r="C94" s="486"/>
      <c r="D94" s="487" t="s">
        <v>96</v>
      </c>
      <c r="E94" s="487"/>
      <c r="F94" s="112"/>
      <c r="G94" s="113"/>
      <c r="H94" s="118"/>
      <c r="I94" s="237">
        <f t="shared" si="1"/>
        <v>0</v>
      </c>
      <c r="J94" s="282">
        <f>IFERROR(IF('Project Summary'!$C$11="NH",VLOOKUP(B94,Lighting_All,6,0),VLOOKUP(B94,Lighting_All,4,0)),0)</f>
        <v>0</v>
      </c>
      <c r="K94" s="487"/>
      <c r="L94" s="487"/>
      <c r="M94" s="487"/>
      <c r="N94" s="488"/>
      <c r="O94" s="488"/>
      <c r="P94" s="171"/>
    </row>
    <row r="95" spans="1:16" x14ac:dyDescent="0.35">
      <c r="A95" s="390"/>
      <c r="B95" s="486"/>
      <c r="C95" s="486"/>
      <c r="D95" s="487" t="s">
        <v>96</v>
      </c>
      <c r="E95" s="487"/>
      <c r="F95" s="112"/>
      <c r="G95" s="113"/>
      <c r="H95" s="118"/>
      <c r="I95" s="237">
        <f t="shared" si="1"/>
        <v>0</v>
      </c>
      <c r="J95" s="282">
        <f>IFERROR(IF('Project Summary'!$C$11="NH",VLOOKUP(B95,Lighting_All,6,0),VLOOKUP(B95,Lighting_All,4,0)),0)</f>
        <v>0</v>
      </c>
      <c r="K95" s="487"/>
      <c r="L95" s="487"/>
      <c r="M95" s="487"/>
      <c r="N95" s="488"/>
      <c r="O95" s="488"/>
      <c r="P95" s="171"/>
    </row>
    <row r="96" spans="1:16" x14ac:dyDescent="0.35">
      <c r="A96" s="390"/>
      <c r="B96" s="486"/>
      <c r="C96" s="486"/>
      <c r="D96" s="487" t="s">
        <v>96</v>
      </c>
      <c r="E96" s="487"/>
      <c r="F96" s="112"/>
      <c r="G96" s="113"/>
      <c r="H96" s="118"/>
      <c r="I96" s="237">
        <f t="shared" si="1"/>
        <v>0</v>
      </c>
      <c r="J96" s="282">
        <f>IFERROR(IF('Project Summary'!$C$11="NH",VLOOKUP(B96,Lighting_All,6,0),VLOOKUP(B96,Lighting_All,4,0)),0)</f>
        <v>0</v>
      </c>
      <c r="K96" s="487"/>
      <c r="L96" s="487"/>
      <c r="M96" s="487"/>
      <c r="N96" s="488"/>
      <c r="O96" s="488"/>
      <c r="P96" s="171"/>
    </row>
    <row r="97" spans="1:31" x14ac:dyDescent="0.35">
      <c r="A97" s="390"/>
      <c r="B97" s="486"/>
      <c r="C97" s="486"/>
      <c r="D97" s="487" t="s">
        <v>96</v>
      </c>
      <c r="E97" s="487"/>
      <c r="F97" s="112"/>
      <c r="G97" s="113"/>
      <c r="H97" s="118"/>
      <c r="I97" s="237">
        <f t="shared" si="1"/>
        <v>0</v>
      </c>
      <c r="J97" s="282">
        <f>IFERROR(IF('Project Summary'!$C$11="NH",VLOOKUP(B97,Lighting_All,6,0),VLOOKUP(B97,Lighting_All,4,0)),0)</f>
        <v>0</v>
      </c>
      <c r="K97" s="487"/>
      <c r="L97" s="487"/>
      <c r="M97" s="487"/>
      <c r="N97" s="488"/>
      <c r="O97" s="488"/>
      <c r="P97" s="171"/>
    </row>
    <row r="98" spans="1:31" x14ac:dyDescent="0.35">
      <c r="A98" s="390"/>
      <c r="B98" s="486"/>
      <c r="C98" s="486"/>
      <c r="D98" s="487" t="s">
        <v>96</v>
      </c>
      <c r="E98" s="487"/>
      <c r="F98" s="112"/>
      <c r="G98" s="113"/>
      <c r="H98" s="118"/>
      <c r="I98" s="237">
        <f t="shared" si="1"/>
        <v>0</v>
      </c>
      <c r="J98" s="282">
        <f>IFERROR(IF('Project Summary'!$C$11="NH",VLOOKUP(B98,Lighting_All,6,0),VLOOKUP(B98,Lighting_All,4,0)),0)</f>
        <v>0</v>
      </c>
      <c r="K98" s="487"/>
      <c r="L98" s="487"/>
      <c r="M98" s="487"/>
      <c r="N98" s="488"/>
      <c r="O98" s="488"/>
      <c r="P98" s="171"/>
    </row>
    <row r="99" spans="1:31" x14ac:dyDescent="0.35">
      <c r="A99" s="390"/>
      <c r="B99" s="486"/>
      <c r="C99" s="486"/>
      <c r="D99" s="487" t="s">
        <v>96</v>
      </c>
      <c r="E99" s="487"/>
      <c r="F99" s="112"/>
      <c r="G99" s="113"/>
      <c r="H99" s="118"/>
      <c r="I99" s="237">
        <f t="shared" si="1"/>
        <v>0</v>
      </c>
      <c r="J99" s="282">
        <f>IFERROR(IF('Project Summary'!$C$11="NH",VLOOKUP(B99,Lighting_All,6,0),VLOOKUP(B99,Lighting_All,4,0)),0)</f>
        <v>0</v>
      </c>
      <c r="K99" s="487"/>
      <c r="L99" s="487"/>
      <c r="M99" s="487"/>
      <c r="N99" s="488"/>
      <c r="O99" s="488"/>
      <c r="P99" s="171"/>
    </row>
    <row r="100" spans="1:31" x14ac:dyDescent="0.35">
      <c r="A100" s="390"/>
      <c r="B100" s="486"/>
      <c r="C100" s="486"/>
      <c r="D100" s="487" t="s">
        <v>96</v>
      </c>
      <c r="E100" s="487"/>
      <c r="F100" s="112"/>
      <c r="G100" s="113"/>
      <c r="H100" s="118"/>
      <c r="I100" s="237">
        <f t="shared" si="1"/>
        <v>0</v>
      </c>
      <c r="J100" s="282">
        <f>IFERROR(IF('Project Summary'!$C$11="NH",VLOOKUP(B100,Lighting_All,6,0),VLOOKUP(B100,Lighting_All,4,0)),0)</f>
        <v>0</v>
      </c>
      <c r="K100" s="487"/>
      <c r="L100" s="487"/>
      <c r="M100" s="487"/>
      <c r="N100" s="488"/>
      <c r="O100" s="488"/>
      <c r="P100" s="171"/>
    </row>
    <row r="101" spans="1:31" x14ac:dyDescent="0.35">
      <c r="A101" s="390"/>
      <c r="B101" s="486"/>
      <c r="C101" s="486"/>
      <c r="D101" s="487" t="s">
        <v>96</v>
      </c>
      <c r="E101" s="487"/>
      <c r="F101" s="112"/>
      <c r="G101" s="113"/>
      <c r="H101" s="118"/>
      <c r="I101" s="237">
        <f t="shared" si="1"/>
        <v>0</v>
      </c>
      <c r="J101" s="282">
        <f>IFERROR(IF('Project Summary'!$C$11="NH",VLOOKUP(B101,Lighting_All,6,0),VLOOKUP(B101,Lighting_All,4,0)),0)</f>
        <v>0</v>
      </c>
      <c r="K101" s="487"/>
      <c r="L101" s="487"/>
      <c r="M101" s="487"/>
      <c r="N101" s="488"/>
      <c r="O101" s="488"/>
      <c r="P101" s="171"/>
    </row>
    <row r="102" spans="1:31" x14ac:dyDescent="0.35">
      <c r="A102" s="390"/>
      <c r="B102" s="486"/>
      <c r="C102" s="486"/>
      <c r="D102" s="487" t="s">
        <v>96</v>
      </c>
      <c r="E102" s="487"/>
      <c r="F102" s="112"/>
      <c r="G102" s="113"/>
      <c r="H102" s="118"/>
      <c r="I102" s="237">
        <f>G102+H102</f>
        <v>0</v>
      </c>
      <c r="J102" s="282">
        <f>IFERROR(IF('Project Summary'!$C$11="NH",VLOOKUP(B102,Lighting_All,6,0),VLOOKUP(B102,Lighting_All,4,0)),0)</f>
        <v>0</v>
      </c>
      <c r="K102" s="487"/>
      <c r="L102" s="487"/>
      <c r="M102" s="487"/>
      <c r="N102" s="488"/>
      <c r="O102" s="488"/>
      <c r="P102" s="131"/>
    </row>
    <row r="103" spans="1:31" x14ac:dyDescent="0.35">
      <c r="A103" s="390"/>
      <c r="B103" s="486"/>
      <c r="C103" s="486"/>
      <c r="D103" s="487" t="s">
        <v>96</v>
      </c>
      <c r="E103" s="487"/>
      <c r="F103" s="112"/>
      <c r="G103" s="113"/>
      <c r="H103" s="118"/>
      <c r="I103" s="237">
        <f t="shared" ref="I103:I108" si="3">G103+H103</f>
        <v>0</v>
      </c>
      <c r="J103" s="282">
        <f>IFERROR(IF('Project Summary'!$C$11="NH",VLOOKUP(B103,Lighting_All,6,0),VLOOKUP(B103,Lighting_All,4,0)),0)</f>
        <v>0</v>
      </c>
      <c r="K103" s="487"/>
      <c r="L103" s="487"/>
      <c r="M103" s="487"/>
      <c r="N103" s="488"/>
      <c r="O103" s="488"/>
      <c r="P103" s="171"/>
    </row>
    <row r="104" spans="1:31" x14ac:dyDescent="0.35">
      <c r="A104" s="390"/>
      <c r="B104" s="486"/>
      <c r="C104" s="486"/>
      <c r="D104" s="487" t="s">
        <v>96</v>
      </c>
      <c r="E104" s="487"/>
      <c r="F104" s="112"/>
      <c r="G104" s="113"/>
      <c r="H104" s="118"/>
      <c r="I104" s="237">
        <f t="shared" si="3"/>
        <v>0</v>
      </c>
      <c r="J104" s="282">
        <f>IFERROR(IF('Project Summary'!$C$11="NH",VLOOKUP(B104,Lighting_All,6,0),VLOOKUP(B104,Lighting_All,4,0)),0)</f>
        <v>0</v>
      </c>
      <c r="K104" s="487"/>
      <c r="L104" s="487"/>
      <c r="M104" s="487"/>
      <c r="N104" s="488"/>
      <c r="O104" s="488"/>
      <c r="P104" s="171"/>
    </row>
    <row r="105" spans="1:31" x14ac:dyDescent="0.35">
      <c r="A105" s="390"/>
      <c r="B105" s="486"/>
      <c r="C105" s="486"/>
      <c r="D105" s="487" t="s">
        <v>96</v>
      </c>
      <c r="E105" s="487"/>
      <c r="F105" s="112"/>
      <c r="G105" s="113"/>
      <c r="H105" s="118"/>
      <c r="I105" s="237">
        <f t="shared" si="3"/>
        <v>0</v>
      </c>
      <c r="J105" s="282">
        <f>IFERROR(IF('Project Summary'!$C$11="NH",VLOOKUP(B105,Lighting_All,6,0),VLOOKUP(B105,Lighting_All,4,0)),0)</f>
        <v>0</v>
      </c>
      <c r="K105" s="487"/>
      <c r="L105" s="487"/>
      <c r="M105" s="487"/>
      <c r="N105" s="488"/>
      <c r="O105" s="488"/>
      <c r="P105" s="171"/>
    </row>
    <row r="106" spans="1:31" x14ac:dyDescent="0.35">
      <c r="A106" s="390"/>
      <c r="B106" s="486"/>
      <c r="C106" s="486"/>
      <c r="D106" s="487" t="s">
        <v>96</v>
      </c>
      <c r="E106" s="487"/>
      <c r="F106" s="112"/>
      <c r="G106" s="113"/>
      <c r="H106" s="118"/>
      <c r="I106" s="237">
        <f t="shared" si="3"/>
        <v>0</v>
      </c>
      <c r="J106" s="282">
        <f>IFERROR(IF('Project Summary'!$C$11="NH",VLOOKUP(B106,Lighting_All,6,0),VLOOKUP(B106,Lighting_All,4,0)),0)</f>
        <v>0</v>
      </c>
      <c r="K106" s="487"/>
      <c r="L106" s="487"/>
      <c r="M106" s="487"/>
      <c r="N106" s="488"/>
      <c r="O106" s="488"/>
      <c r="P106" s="171"/>
    </row>
    <row r="107" spans="1:31" x14ac:dyDescent="0.35">
      <c r="A107" s="390"/>
      <c r="B107" s="486"/>
      <c r="C107" s="486"/>
      <c r="D107" s="487" t="s">
        <v>96</v>
      </c>
      <c r="E107" s="487"/>
      <c r="F107" s="112"/>
      <c r="G107" s="113"/>
      <c r="H107" s="118"/>
      <c r="I107" s="237">
        <f t="shared" si="3"/>
        <v>0</v>
      </c>
      <c r="J107" s="282">
        <f>IFERROR(IF('Project Summary'!$C$11="NH",VLOOKUP(B107,Lighting_All,6,0),VLOOKUP(B107,Lighting_All,4,0)),0)</f>
        <v>0</v>
      </c>
      <c r="K107" s="487"/>
      <c r="L107" s="487"/>
      <c r="M107" s="487"/>
      <c r="N107" s="488"/>
      <c r="O107" s="488"/>
      <c r="P107" s="171"/>
    </row>
    <row r="108" spans="1:31" x14ac:dyDescent="0.35">
      <c r="A108" s="390"/>
      <c r="B108" s="486"/>
      <c r="C108" s="486"/>
      <c r="D108" s="487" t="s">
        <v>96</v>
      </c>
      <c r="E108" s="487"/>
      <c r="F108" s="112"/>
      <c r="G108" s="113"/>
      <c r="H108" s="118"/>
      <c r="I108" s="237">
        <f t="shared" si="3"/>
        <v>0</v>
      </c>
      <c r="J108" s="282">
        <f>IFERROR(IF('Project Summary'!$C$11="NH",VLOOKUP(B108,Lighting_All,6,0),VLOOKUP(B108,Lighting_All,4,0)),0)</f>
        <v>0</v>
      </c>
      <c r="K108" s="487"/>
      <c r="L108" s="487"/>
      <c r="M108" s="487"/>
      <c r="N108" s="488"/>
      <c r="O108" s="488"/>
      <c r="P108" s="171"/>
    </row>
    <row r="109" spans="1:31" ht="15" thickBot="1" x14ac:dyDescent="0.4">
      <c r="A109" s="391"/>
      <c r="B109" s="501"/>
      <c r="C109" s="501"/>
      <c r="D109" s="500" t="s">
        <v>96</v>
      </c>
      <c r="E109" s="500"/>
      <c r="F109" s="114"/>
      <c r="G109" s="115"/>
      <c r="H109" s="119"/>
      <c r="I109" s="240">
        <f t="shared" si="0"/>
        <v>0</v>
      </c>
      <c r="J109" s="283">
        <f>IFERROR(IF('Project Summary'!$C$11="NH",VLOOKUP(B109,Lighting_All,6,0),VLOOKUP(B109,Lighting_All,4,0)),0)</f>
        <v>0</v>
      </c>
      <c r="K109" s="500"/>
      <c r="L109" s="500"/>
      <c r="M109" s="500"/>
      <c r="N109" s="490"/>
      <c r="O109" s="491"/>
      <c r="P109" s="172"/>
    </row>
    <row r="110" spans="1:31" x14ac:dyDescent="0.35">
      <c r="A110" s="2"/>
      <c r="F110" s="1"/>
      <c r="G110" s="1"/>
      <c r="H110" s="1"/>
      <c r="I110" s="1"/>
      <c r="J110" s="1"/>
      <c r="K110" s="1"/>
      <c r="L110" s="1"/>
      <c r="M110" s="1"/>
    </row>
    <row r="111" spans="1:31" x14ac:dyDescent="0.35">
      <c r="A111" s="2"/>
      <c r="F111" s="1"/>
      <c r="G111" s="1"/>
      <c r="H111" s="1"/>
      <c r="I111" s="1"/>
      <c r="J111" s="1"/>
      <c r="K111" s="1"/>
      <c r="L111" s="1"/>
      <c r="M111" s="1"/>
      <c r="N111" s="465" t="s">
        <v>54</v>
      </c>
      <c r="O111" s="465"/>
    </row>
    <row r="112" spans="1:31" ht="19" thickBot="1" x14ac:dyDescent="0.5">
      <c r="A112" s="275" t="s">
        <v>97</v>
      </c>
      <c r="B112" s="1"/>
      <c r="C112" s="1"/>
      <c r="D112" s="1"/>
      <c r="E112" s="1"/>
      <c r="F112" s="1"/>
      <c r="G112" s="1"/>
      <c r="H112" s="1"/>
      <c r="I112" s="1"/>
      <c r="J112" s="1"/>
      <c r="K112" s="1"/>
      <c r="N112" s="466">
        <f>VLOOKUP(B5,Lighting_BurnTime,2,0)</f>
        <v>0</v>
      </c>
      <c r="O112" s="467"/>
      <c r="AE112" s="13"/>
    </row>
    <row r="113" spans="1:57" x14ac:dyDescent="0.35">
      <c r="A113" s="389" t="s">
        <v>1830</v>
      </c>
      <c r="B113" s="284">
        <f>SUM(B115:B612)</f>
        <v>0</v>
      </c>
      <c r="C113" s="471" t="s">
        <v>55</v>
      </c>
      <c r="D113" s="471"/>
      <c r="E113" s="471"/>
      <c r="F113" s="285"/>
      <c r="G113" s="285"/>
      <c r="H113" s="470" t="s">
        <v>56</v>
      </c>
      <c r="I113" s="471"/>
      <c r="J113" s="471"/>
      <c r="K113" s="471"/>
      <c r="L113" s="471"/>
      <c r="M113" s="477"/>
      <c r="N113" s="470" t="s">
        <v>57</v>
      </c>
      <c r="O113" s="471"/>
      <c r="P113" s="471"/>
      <c r="Q113" s="471"/>
      <c r="R113" s="471"/>
      <c r="S113" s="471"/>
      <c r="T113" s="471"/>
      <c r="U113" s="471"/>
      <c r="V113" s="471"/>
      <c r="W113" s="471"/>
      <c r="X113" s="471"/>
      <c r="Y113" s="471"/>
      <c r="Z113" s="477"/>
      <c r="AA113" s="184"/>
      <c r="AB113" s="286"/>
      <c r="AC113" s="470" t="s">
        <v>58</v>
      </c>
      <c r="AD113" s="471"/>
      <c r="AE113" s="471"/>
      <c r="AF113" s="477"/>
      <c r="AG113" s="287"/>
      <c r="AH113" s="470" t="s">
        <v>59</v>
      </c>
      <c r="AI113" s="471"/>
      <c r="AJ113" s="477"/>
      <c r="AK113" s="496" t="s">
        <v>60</v>
      </c>
      <c r="AL113" s="497"/>
      <c r="AM113" s="497"/>
      <c r="AN113" s="482"/>
      <c r="AO113" s="482"/>
      <c r="AP113" s="482"/>
      <c r="AQ113" s="482"/>
      <c r="AR113" s="482"/>
      <c r="AS113" s="482"/>
      <c r="AT113" s="482"/>
      <c r="AU113" s="482"/>
      <c r="AV113" s="482"/>
      <c r="AW113" s="482"/>
      <c r="AX113" s="482"/>
      <c r="AY113" s="482"/>
      <c r="AZ113" s="482"/>
      <c r="BA113" s="482"/>
      <c r="BB113" s="482"/>
      <c r="BC113" s="482"/>
      <c r="BD113" s="482"/>
      <c r="BE113" s="482"/>
    </row>
    <row r="114" spans="1:57" ht="72.5" x14ac:dyDescent="0.35">
      <c r="A114" s="24" t="s">
        <v>61</v>
      </c>
      <c r="B114" s="6" t="s">
        <v>62</v>
      </c>
      <c r="C114" s="6" t="s">
        <v>63</v>
      </c>
      <c r="D114" s="498" t="s">
        <v>64</v>
      </c>
      <c r="E114" s="499"/>
      <c r="F114" s="4" t="s">
        <v>65</v>
      </c>
      <c r="G114" s="8" t="s">
        <v>66</v>
      </c>
      <c r="H114" s="24" t="s">
        <v>62</v>
      </c>
      <c r="I114" s="288" t="s">
        <v>63</v>
      </c>
      <c r="J114" s="8" t="s">
        <v>10</v>
      </c>
      <c r="K114" s="288" t="s">
        <v>67</v>
      </c>
      <c r="L114" s="4" t="s">
        <v>65</v>
      </c>
      <c r="M114" s="289" t="s">
        <v>1835</v>
      </c>
      <c r="N114" s="257" t="s">
        <v>68</v>
      </c>
      <c r="O114" s="4" t="s">
        <v>69</v>
      </c>
      <c r="P114" s="4" t="s">
        <v>50</v>
      </c>
      <c r="Q114" s="4" t="s">
        <v>51</v>
      </c>
      <c r="R114" s="4" t="s">
        <v>52</v>
      </c>
      <c r="S114" s="4" t="s">
        <v>2417</v>
      </c>
      <c r="T114" s="4" t="s">
        <v>2418</v>
      </c>
      <c r="U114" s="4" t="s">
        <v>2425</v>
      </c>
      <c r="V114" s="4" t="s">
        <v>2426</v>
      </c>
      <c r="W114" s="4" t="s">
        <v>2427</v>
      </c>
      <c r="X114" s="4" t="s">
        <v>2428</v>
      </c>
      <c r="Y114" s="4" t="s">
        <v>36</v>
      </c>
      <c r="Z114" s="25" t="s">
        <v>70</v>
      </c>
      <c r="AA114" s="120" t="s">
        <v>37</v>
      </c>
      <c r="AC114" s="257" t="s">
        <v>71</v>
      </c>
      <c r="AD114" s="4" t="s">
        <v>72</v>
      </c>
      <c r="AE114" s="4" t="s">
        <v>73</v>
      </c>
      <c r="AF114" s="25" t="s">
        <v>62</v>
      </c>
      <c r="AH114" s="257" t="s">
        <v>74</v>
      </c>
      <c r="AI114" s="257" t="s">
        <v>75</v>
      </c>
      <c r="AJ114" s="25" t="s">
        <v>76</v>
      </c>
      <c r="AK114" s="259" t="s">
        <v>78</v>
      </c>
      <c r="AL114" s="4" t="s">
        <v>79</v>
      </c>
      <c r="AM114" s="4" t="s">
        <v>80</v>
      </c>
      <c r="AN114" s="4" t="s">
        <v>81</v>
      </c>
      <c r="AO114" s="4" t="s">
        <v>82</v>
      </c>
      <c r="AP114" s="4" t="s">
        <v>83</v>
      </c>
      <c r="AQ114" s="4" t="s">
        <v>83</v>
      </c>
      <c r="AR114" s="4" t="s">
        <v>83</v>
      </c>
      <c r="AS114" s="4" t="s">
        <v>83</v>
      </c>
      <c r="AT114" s="4" t="s">
        <v>1858</v>
      </c>
      <c r="AU114" s="4" t="s">
        <v>66</v>
      </c>
      <c r="AV114" s="4" t="s">
        <v>2389</v>
      </c>
      <c r="AW114" s="4" t="s">
        <v>2390</v>
      </c>
      <c r="AX114" s="4" t="s">
        <v>2435</v>
      </c>
      <c r="AY114" s="4" t="s">
        <v>2437</v>
      </c>
      <c r="AZ114" s="4" t="s">
        <v>2415</v>
      </c>
      <c r="BA114" s="4" t="s">
        <v>2416</v>
      </c>
      <c r="BB114" s="4" t="s">
        <v>2431</v>
      </c>
      <c r="BC114" s="4" t="s">
        <v>2432</v>
      </c>
      <c r="BD114" s="4" t="s">
        <v>2420</v>
      </c>
      <c r="BE114" s="4" t="s">
        <v>2421</v>
      </c>
    </row>
    <row r="115" spans="1:57" x14ac:dyDescent="0.35">
      <c r="A115" s="26"/>
      <c r="B115" s="76"/>
      <c r="C115" s="58"/>
      <c r="D115" s="468"/>
      <c r="E115" s="469"/>
      <c r="F115" s="237" t="str">
        <f ca="1">IFERROR(OFFSET(INDEX(INDIRECT(VLOOKUP($C115,Lighting_Type_Exist_lu,2,0)),MATCH(NewSKULighting!$D115,INDIRECT(VLOOKUP($C115,Lighting_Type_Exist_lu,2,0)),0),1),0,2),"")</f>
        <v/>
      </c>
      <c r="G115" s="168" t="s">
        <v>84</v>
      </c>
      <c r="H115" s="74"/>
      <c r="I115" s="260" t="str">
        <f t="shared" ref="I115:I178" si="4">_xlfn.XLOOKUP($J115,$D$10:$D$109,$A$10:$A$109,"")</f>
        <v/>
      </c>
      <c r="J115" s="64"/>
      <c r="K115" s="260" t="str">
        <f t="shared" ref="K115:K178" si="5">_xlfn.XLOOKUP($J115,$D$10:$D$20,$K$10:$K$20,"")</f>
        <v/>
      </c>
      <c r="L115" s="239" t="str">
        <f t="shared" ref="L115:L178" si="6">_xlfn.XLOOKUP($J115,$D$10:$D$109,$I$10:$I$109,"")</f>
        <v/>
      </c>
      <c r="M115" s="116" t="s">
        <v>84</v>
      </c>
      <c r="N115" s="28">
        <f t="shared" ref="N115:N178" si="7">IFERROR($N$112*VLOOKUP(G115,Sensor_Type_lu,3,0),$N$112)</f>
        <v>0</v>
      </c>
      <c r="O115" s="20">
        <f t="shared" ref="O115:O139" si="8">IFERROR($N$112*VLOOKUP(M115,Sensor_Type_lu,3,0),0)</f>
        <v>0</v>
      </c>
      <c r="P115" s="71">
        <f ca="1">IF(AU115&gt;0,"ERROR",IFERROR((($B115*$F115*$N115)-($H115*$L115*$N115))/1000,0))</f>
        <v>0</v>
      </c>
      <c r="Q115" s="71">
        <f>IFERROR((($H115*$L115*$N115)-($H115*$L115*$O115))/1000,0)*(1-EXACT(M115,Lookups!$A$62))*(1-EXACT(M115,Lookups!$A$63))</f>
        <v>0</v>
      </c>
      <c r="R115" s="71">
        <f ca="1">IF(AU115&gt;0,"CONTROLS",P115+Q115)</f>
        <v>0</v>
      </c>
      <c r="S115" s="71">
        <f t="shared" ref="S115:S178" ca="1" si="9">IFERROR(P115*BD115,"")</f>
        <v>0</v>
      </c>
      <c r="T115" s="71">
        <f t="shared" ref="T115:T178" si="10">IFERROR(Q115*BE115,0)</f>
        <v>0</v>
      </c>
      <c r="U115" s="356">
        <f t="shared" ref="U115:U178" ca="1" si="11">IFERROR(($B115*$F115-$H115*$L115)*AZ115/1000,0)</f>
        <v>0</v>
      </c>
      <c r="V115" s="356">
        <f t="shared" ref="V115:V178" ca="1" si="12">IFERROR(($B115*$F115-$H115*$L115)*BA115/1000,0)</f>
        <v>0</v>
      </c>
      <c r="W115" s="356">
        <f>IFERROR($H115*$L115*BB115*AY115/1000,0)</f>
        <v>0</v>
      </c>
      <c r="X115" s="356">
        <f>IFERROR($H115*$L115*BC115*AY115/1000,0)</f>
        <v>0</v>
      </c>
      <c r="Y115" s="72">
        <f>IF(AU115&gt;0,"NEEDED",IFERROR(IF('Project Summary'!$C$11="NH",(VLOOKUP(AH115,Lighting_All,6,0)+AN115),(VLOOKUP(AH115,Lighting_All,4,0)+AN115)),0)*H115)</f>
        <v>0</v>
      </c>
      <c r="Z115" s="290" t="str">
        <f ca="1">IFERROR((($B115*$F115)-($H115*$L115))/$H115,"")</f>
        <v/>
      </c>
      <c r="AA115" s="291">
        <f t="shared" ref="AA115:AA139" ca="1" si="13">IFERROR(Y115/R115,0)</f>
        <v>0</v>
      </c>
      <c r="AC115" s="292" t="str">
        <f ca="1">IFERROR(OFFSET(INDEX(INDIRECT(VLOOKUP($C115,Lighting_Type_Exist_lu,2,0)),MATCH(NewSKULighting!$D115,INDIRECT(VLOOKUP($C115,Lighting_Type_Exist_lu,2,0)),0),1),0,1),"")</f>
        <v/>
      </c>
      <c r="AD115" s="293" t="str">
        <f ca="1">IFERROR(OFFSET(INDEX(INDIRECT(VLOOKUP($C115,Lighting_Type_Exist_lu,2,0)),MATCH(NewSKULighting!$D115,INDIRECT(VLOOKUP($C115,Lighting_Type_Exist_lu,2,0)),0),1),0,3),"")</f>
        <v/>
      </c>
      <c r="AE115" s="294" t="str">
        <f ca="1">IFERROR(OFFSET(INDEX(INDIRECT(VLOOKUP($C115,Lighting_Type_Exist_lu,2,0)),MATCH(NewSKULighting!$D115,INDIRECT(VLOOKUP($C115,Lighting_Type_Exist_lu,2,0)),0),1),0,4),"")</f>
        <v/>
      </c>
      <c r="AF115" s="262">
        <f ca="1">IFERROR((LEFT(AC115,2)/1)*B115,0)</f>
        <v>0</v>
      </c>
      <c r="AH115" s="260" t="str">
        <f t="shared" ref="AH115:AH178" si="14">_xlfn.XLOOKUP($J115,$D$10:$D$109,$B$10:$B$109,"")</f>
        <v/>
      </c>
      <c r="AI115" s="263">
        <f>IFERROR(_xlfn.IFNA(IF('Project Summary'!$C$11="NH",VLOOKUP(AH115,Lighting_All,5,0),VLOOKUP(AH115,Lighting_All,3,0)),""),"")</f>
        <v>0</v>
      </c>
      <c r="AJ115" s="295" t="str">
        <f t="shared" ref="AJ115:AJ139" si="15">_xlfn.IFNA(VLOOKUP(M115,Sensor_Type_lu,2,0),"")</f>
        <v>NA</v>
      </c>
      <c r="AK115" s="296" t="str">
        <f>IFERROR(IF(J115="","",(VLOOKUP(AH115,Lookups!A:G,7,0)*H115)),"")</f>
        <v/>
      </c>
      <c r="AL115" s="297">
        <f ca="1">IFERROR(Z115*H115,0)</f>
        <v>0</v>
      </c>
      <c r="AM115" s="297">
        <f ca="1">IFERROR(((B115*F115)-(H115*L115))-AK115,0)</f>
        <v>0</v>
      </c>
      <c r="AN115" s="297">
        <f>(1-EXACT(G115,M115))*IFERROR(VLOOKUP(M115,Lighting_All,6,0),0)*(Q115&gt;0)*(1-EXACT(M115,Lookups!$A$62))*(1-EXACT(M115,Lookups!$A$63))</f>
        <v>0</v>
      </c>
      <c r="AO115" s="297">
        <f t="shared" ref="AO115:AO139" si="16">IFERROR(VLOOKUP(M115,Lighting_All,7,0),0)</f>
        <v>0</v>
      </c>
      <c r="AP115" s="297" t="str">
        <f ca="1">RIGHT(AC115,3)</f>
        <v/>
      </c>
      <c r="AQ115" s="297" t="str">
        <f ca="1">_xlfn.IFNA(VLOOKUP(AP115,Recycling!$S$10:$T$35,2,0),"")</f>
        <v/>
      </c>
      <c r="AR115" s="297">
        <f>B115-AS115</f>
        <v>0</v>
      </c>
      <c r="AS115" s="298">
        <f>IF(I115="Linear",IF(AK115/H115=10,H115,0),0)</f>
        <v>0</v>
      </c>
      <c r="AT115" s="298">
        <f>EXACT(G115,"None")*OR(EXACT(M115,Lookups!$A$62),EXACT(M115,Lookups!$A$63))</f>
        <v>0</v>
      </c>
      <c r="AU115" s="299">
        <f>EXACT(G115,"")+AND(EXACT(M115,""))</f>
        <v>0</v>
      </c>
      <c r="AV115" s="297">
        <f>IFERROR(VLOOKUP(AH115,Lookups!A:B,2,0),0)</f>
        <v>0</v>
      </c>
      <c r="AW115" s="297">
        <f>IFERROR(((AV115*H115*$N$112)/1000),0)</f>
        <v>0</v>
      </c>
      <c r="AX115" s="297">
        <f>IF(AG115&lt;0,1,0)</f>
        <v>0</v>
      </c>
      <c r="AY115" s="297">
        <f t="shared" ref="AY115:AY178" si="17">IFERROR(1-VLOOKUP(M115,Sensor_Type_lu,3,0),0)</f>
        <v>0</v>
      </c>
      <c r="AZ115" s="297">
        <f t="shared" ref="AZ115:AZ178" si="18">IF(I115="Outdoor",0,0.504)</f>
        <v>0.504</v>
      </c>
      <c r="BA115" s="297">
        <f>IF(I115="Outdoor",1,0.389)</f>
        <v>0.38900000000000001</v>
      </c>
      <c r="BB115" s="297">
        <v>0.13800000000000001</v>
      </c>
      <c r="BC115" s="297">
        <v>0.13400000000000001</v>
      </c>
      <c r="BD115" s="297">
        <f t="shared" ref="BD115:BD178" si="19">IFERROR(VLOOKUP(AH115,Lighting_All,8,0),"")</f>
        <v>0</v>
      </c>
      <c r="BE115" s="297">
        <f t="shared" ref="BE115:BE178" si="20">IF(M115="None",0,9)</f>
        <v>0</v>
      </c>
    </row>
    <row r="116" spans="1:57" x14ac:dyDescent="0.35">
      <c r="A116" s="26"/>
      <c r="B116" s="76"/>
      <c r="C116" s="58"/>
      <c r="D116" s="468"/>
      <c r="E116" s="469"/>
      <c r="F116" s="237" t="str">
        <f ca="1">IFERROR(OFFSET(INDEX(INDIRECT(VLOOKUP($C116,Lighting_Type_Exist_lu,2,0)),MATCH(NewSKULighting!$D116,INDIRECT(VLOOKUP($C116,Lighting_Type_Exist_lu,2,0)),0),1),0,2),"")</f>
        <v/>
      </c>
      <c r="G116" s="168" t="s">
        <v>84</v>
      </c>
      <c r="H116" s="74"/>
      <c r="I116" s="260" t="str">
        <f t="shared" si="4"/>
        <v/>
      </c>
      <c r="J116" s="64"/>
      <c r="K116" s="260" t="str">
        <f t="shared" si="5"/>
        <v/>
      </c>
      <c r="L116" s="239" t="str">
        <f t="shared" si="6"/>
        <v/>
      </c>
      <c r="M116" s="116" t="s">
        <v>84</v>
      </c>
      <c r="N116" s="28">
        <f t="shared" si="7"/>
        <v>0</v>
      </c>
      <c r="O116" s="20">
        <f t="shared" si="8"/>
        <v>0</v>
      </c>
      <c r="P116" s="71">
        <f t="shared" ref="P116:P179" ca="1" si="21">IF(AU116&gt;0,"ERROR",IFERROR((($B116*$F116*$N116)-($H116*$L116*$N116))/1000,0))</f>
        <v>0</v>
      </c>
      <c r="Q116" s="71">
        <f>IFERROR((($H116*$L116*$N116)-($H116*$L116*$O116))/1000,0)*(1-EXACT(M116,Lookups!$A$62))*(1-EXACT(M116,Lookups!$A$63))</f>
        <v>0</v>
      </c>
      <c r="R116" s="71">
        <f t="shared" ref="R116:R179" ca="1" si="22">IF(AU116&gt;0,"CONTROLS",P116+Q116)</f>
        <v>0</v>
      </c>
      <c r="S116" s="71">
        <f t="shared" ca="1" si="9"/>
        <v>0</v>
      </c>
      <c r="T116" s="71">
        <f t="shared" si="10"/>
        <v>0</v>
      </c>
      <c r="U116" s="356">
        <f t="shared" ca="1" si="11"/>
        <v>0</v>
      </c>
      <c r="V116" s="356">
        <f t="shared" ca="1" si="12"/>
        <v>0</v>
      </c>
      <c r="W116" s="356">
        <f t="shared" ref="W116:W179" si="23">IFERROR($H116*$L116*BB116*AY116/1000,0)</f>
        <v>0</v>
      </c>
      <c r="X116" s="356">
        <f t="shared" ref="X116:X179" si="24">IFERROR($H116*$L116*BC116*AY116/1000,0)</f>
        <v>0</v>
      </c>
      <c r="Y116" s="72">
        <f>IF(AU116&gt;0,"NEEDED",IFERROR(IF('Project Summary'!$C$11="NH",(VLOOKUP(AH116,Lighting_All,6,0)+AN116),(VLOOKUP(AH116,Lighting_All,4,0)+AN116)),0)*H116)</f>
        <v>0</v>
      </c>
      <c r="Z116" s="290" t="str">
        <f t="shared" ref="Z116:Z179" ca="1" si="25">IFERROR((($B116*$F116)-($H116*$L116))/$H116,"")</f>
        <v/>
      </c>
      <c r="AA116" s="291">
        <f t="shared" ca="1" si="13"/>
        <v>0</v>
      </c>
      <c r="AC116" s="28" t="str">
        <f ca="1">IFERROR(OFFSET(INDEX(INDIRECT(VLOOKUP($C116,Lighting_Type_Exist_lu,2,0)),MATCH(NewSKULighting!$D116,INDIRECT(VLOOKUP($C116,Lighting_Type_Exist_lu,2,0)),0),1),0,1),"")</f>
        <v/>
      </c>
      <c r="AD116" s="7" t="str">
        <f ca="1">IFERROR(OFFSET(INDEX(INDIRECT(VLOOKUP($C116,Lighting_Type_Exist_lu,2,0)),MATCH(NewSKULighting!$D116,INDIRECT(VLOOKUP($C116,Lighting_Type_Exist_lu,2,0)),0),1),0,3),"")</f>
        <v/>
      </c>
      <c r="AE116" s="40" t="str">
        <f ca="1">IFERROR(OFFSET(INDEX(INDIRECT(VLOOKUP($C116,Lighting_Type_Exist_lu,2,0)),MATCH(NewSKULighting!$D116,INDIRECT(VLOOKUP($C116,Lighting_Type_Exist_lu,2,0)),0),1),0,4),"")</f>
        <v/>
      </c>
      <c r="AF116" s="262">
        <f t="shared" ref="AF116:AF139" ca="1" si="26">IFERROR((LEFT(AC116,2)/1)*B116,0)</f>
        <v>0</v>
      </c>
      <c r="AH116" s="260" t="str">
        <f t="shared" si="14"/>
        <v/>
      </c>
      <c r="AI116" s="263">
        <f>IFERROR(_xlfn.IFNA(IF('Project Summary'!$C$11="NH",VLOOKUP(AH116,Lighting_All,5,0),VLOOKUP(AH116,Lighting_All,3,0)),""),"")</f>
        <v>0</v>
      </c>
      <c r="AJ116" s="295" t="str">
        <f t="shared" si="15"/>
        <v>NA</v>
      </c>
      <c r="AK116" s="296" t="str">
        <f>IFERROR(IF(J116="","",(VLOOKUP(AH116,Lookups!A:G,7,0)*H116)),"")</f>
        <v/>
      </c>
      <c r="AL116" s="92">
        <f t="shared" ref="AL116:AL124" ca="1" si="27">IFERROR(Z116*H116,0)</f>
        <v>0</v>
      </c>
      <c r="AM116" s="92">
        <f t="shared" ref="AM116:AM124" ca="1" si="28">IFERROR(((B116*F116)-(H116*L116))-AK116,0)</f>
        <v>0</v>
      </c>
      <c r="AN116" s="297">
        <f>(1-EXACT(G116,M116))*IFERROR(VLOOKUP(M116,Lighting_All,6,0),0)*(Q116&gt;0)*(1-EXACT(M116,Lookups!$A$62))*(1-EXACT(M116,Lookups!$A$63))</f>
        <v>0</v>
      </c>
      <c r="AO116" s="92">
        <f t="shared" si="16"/>
        <v>0</v>
      </c>
      <c r="AP116" s="92" t="str">
        <f t="shared" ref="AP116:AP124" ca="1" si="29">RIGHT(AC116,3)</f>
        <v/>
      </c>
      <c r="AQ116" s="92" t="str">
        <f ca="1">_xlfn.IFNA(VLOOKUP(AP116,Recycling!$S$10:$T$35,2,0),"")</f>
        <v/>
      </c>
      <c r="AR116" s="92">
        <f t="shared" ref="AR116:AR124" si="30">B116-AS116</f>
        <v>0</v>
      </c>
      <c r="AS116" s="300">
        <f t="shared" ref="AS116:AS124" si="31">IF(I116="Linear",IF(AK116/H116=10,H116,0),0)</f>
        <v>0</v>
      </c>
      <c r="AT116" s="298">
        <f>EXACT(G116,"None")*OR(EXACT(M116,Lookups!$A$62),EXACT(M116,Lookups!$A$63))</f>
        <v>0</v>
      </c>
      <c r="AU116" s="299">
        <f t="shared" ref="AU116:AU179" si="32">EXACT(G116,"")+AND(EXACT(M116,""))</f>
        <v>0</v>
      </c>
      <c r="AV116" s="92">
        <f>IFERROR(VLOOKUP(AH116,Lookups!A:B,2,0),0)</f>
        <v>0</v>
      </c>
      <c r="AW116" s="92">
        <f t="shared" ref="AW116:AW179" si="33">IFERROR(AV116*H116,0)</f>
        <v>0</v>
      </c>
      <c r="AX116" s="297">
        <f t="shared" ref="AX116:AX179" si="34">IF(AG116&lt;0,1,0)</f>
        <v>0</v>
      </c>
      <c r="AY116" s="297">
        <f t="shared" si="17"/>
        <v>0</v>
      </c>
      <c r="AZ116" s="92">
        <f t="shared" si="18"/>
        <v>0.504</v>
      </c>
      <c r="BA116" s="297">
        <f t="shared" ref="BA116:BA179" si="35">IF(I116="Outdoor",1,0.389)</f>
        <v>0.38900000000000001</v>
      </c>
      <c r="BB116" s="297">
        <v>0.13800000000000001</v>
      </c>
      <c r="BC116" s="297">
        <v>0.13400000000000001</v>
      </c>
      <c r="BD116" s="92">
        <f t="shared" si="19"/>
        <v>0</v>
      </c>
      <c r="BE116" s="92">
        <f t="shared" si="20"/>
        <v>0</v>
      </c>
    </row>
    <row r="117" spans="1:57" x14ac:dyDescent="0.35">
      <c r="A117" s="26"/>
      <c r="B117" s="76"/>
      <c r="C117" s="58"/>
      <c r="D117" s="468"/>
      <c r="E117" s="469"/>
      <c r="F117" s="237" t="str">
        <f ca="1">IFERROR(OFFSET(INDEX(INDIRECT(VLOOKUP($C117,Lighting_Type_Exist_lu,2,0)),MATCH(NewSKULighting!$D117,INDIRECT(VLOOKUP($C117,Lighting_Type_Exist_lu,2,0)),0),1),0,2),"")</f>
        <v/>
      </c>
      <c r="G117" s="168" t="s">
        <v>84</v>
      </c>
      <c r="H117" s="74"/>
      <c r="I117" s="260" t="str">
        <f t="shared" si="4"/>
        <v/>
      </c>
      <c r="J117" s="64"/>
      <c r="K117" s="260" t="str">
        <f t="shared" si="5"/>
        <v/>
      </c>
      <c r="L117" s="239" t="str">
        <f t="shared" si="6"/>
        <v/>
      </c>
      <c r="M117" s="116" t="s">
        <v>84</v>
      </c>
      <c r="N117" s="28">
        <f t="shared" si="7"/>
        <v>0</v>
      </c>
      <c r="O117" s="20">
        <f t="shared" si="8"/>
        <v>0</v>
      </c>
      <c r="P117" s="71">
        <f t="shared" ca="1" si="21"/>
        <v>0</v>
      </c>
      <c r="Q117" s="71">
        <f>IFERROR((($H117*$L117*$N117)-($H117*$L117*$O117))/1000,0)*(1-EXACT(M117,Lookups!$A$62))*(1-EXACT(M117,Lookups!$A$63))</f>
        <v>0</v>
      </c>
      <c r="R117" s="71">
        <f t="shared" ca="1" si="22"/>
        <v>0</v>
      </c>
      <c r="S117" s="71">
        <f t="shared" ca="1" si="9"/>
        <v>0</v>
      </c>
      <c r="T117" s="71">
        <f t="shared" si="10"/>
        <v>0</v>
      </c>
      <c r="U117" s="356">
        <f t="shared" ca="1" si="11"/>
        <v>0</v>
      </c>
      <c r="V117" s="356">
        <f t="shared" ca="1" si="12"/>
        <v>0</v>
      </c>
      <c r="W117" s="356">
        <f t="shared" si="23"/>
        <v>0</v>
      </c>
      <c r="X117" s="356">
        <f t="shared" si="24"/>
        <v>0</v>
      </c>
      <c r="Y117" s="72">
        <f>IF(AU117&gt;0,"NEEDED",IFERROR(IF('Project Summary'!$C$11="NH",(VLOOKUP(AH117,Lighting_All,6,0)+AN117),(VLOOKUP(AH117,Lighting_All,4,0)+AN117)),0)*H117)</f>
        <v>0</v>
      </c>
      <c r="Z117" s="290" t="str">
        <f t="shared" ca="1" si="25"/>
        <v/>
      </c>
      <c r="AA117" s="291">
        <f t="shared" ca="1" si="13"/>
        <v>0</v>
      </c>
      <c r="AC117" s="28" t="str">
        <f ca="1">IFERROR(OFFSET(INDEX(INDIRECT(VLOOKUP($C117,Lighting_Type_Exist_lu,2,0)),MATCH(NewSKULighting!$D117,INDIRECT(VLOOKUP($C117,Lighting_Type_Exist_lu,2,0)),0),1),0,1),"")</f>
        <v/>
      </c>
      <c r="AD117" s="7" t="str">
        <f ca="1">IFERROR(OFFSET(INDEX(INDIRECT(VLOOKUP($C117,Lighting_Type_Exist_lu,2,0)),MATCH(NewSKULighting!$D117,INDIRECT(VLOOKUP($C117,Lighting_Type_Exist_lu,2,0)),0),1),0,3),"")</f>
        <v/>
      </c>
      <c r="AE117" s="40" t="str">
        <f ca="1">IFERROR(OFFSET(INDEX(INDIRECT(VLOOKUP($C117,Lighting_Type_Exist_lu,2,0)),MATCH(NewSKULighting!$D117,INDIRECT(VLOOKUP($C117,Lighting_Type_Exist_lu,2,0)),0),1),0,4),"")</f>
        <v/>
      </c>
      <c r="AF117" s="262">
        <f t="shared" ca="1" si="26"/>
        <v>0</v>
      </c>
      <c r="AH117" s="260" t="str">
        <f t="shared" si="14"/>
        <v/>
      </c>
      <c r="AI117" s="263">
        <f>IFERROR(_xlfn.IFNA(IF('Project Summary'!$C$11="NH",VLOOKUP(AH117,Lighting_All,5,0),VLOOKUP(AH117,Lighting_All,3,0)),""),"")</f>
        <v>0</v>
      </c>
      <c r="AJ117" s="295" t="str">
        <f t="shared" si="15"/>
        <v>NA</v>
      </c>
      <c r="AK117" s="296" t="str">
        <f>IFERROR(IF(J117="","",(VLOOKUP(AH117,Lookups!A:G,7,0)*H117)),"")</f>
        <v/>
      </c>
      <c r="AL117" s="92">
        <f t="shared" ca="1" si="27"/>
        <v>0</v>
      </c>
      <c r="AM117" s="92">
        <f t="shared" ca="1" si="28"/>
        <v>0</v>
      </c>
      <c r="AN117" s="297">
        <f>(1-EXACT(G117,M117))*IFERROR(VLOOKUP(M117,Lighting_All,6,0),0)*(Q117&gt;0)*(1-EXACT(M117,Lookups!$A$62))*(1-EXACT(M117,Lookups!$A$63))</f>
        <v>0</v>
      </c>
      <c r="AO117" s="92">
        <f t="shared" si="16"/>
        <v>0</v>
      </c>
      <c r="AP117" s="92" t="str">
        <f t="shared" ca="1" si="29"/>
        <v/>
      </c>
      <c r="AQ117" s="92" t="str">
        <f ca="1">_xlfn.IFNA(VLOOKUP(AP117,Recycling!$S$10:$T$35,2,0),"")</f>
        <v/>
      </c>
      <c r="AR117" s="92">
        <f t="shared" si="30"/>
        <v>0</v>
      </c>
      <c r="AS117" s="300">
        <f t="shared" si="31"/>
        <v>0</v>
      </c>
      <c r="AT117" s="298">
        <f>EXACT(G117,"None")*OR(EXACT(M117,Lookups!$A$62),EXACT(M117,Lookups!$A$63))</f>
        <v>0</v>
      </c>
      <c r="AU117" s="299">
        <f t="shared" si="32"/>
        <v>0</v>
      </c>
      <c r="AV117" s="92">
        <f>IFERROR(VLOOKUP(AH117,Lookups!A:B,2,0),0)</f>
        <v>0</v>
      </c>
      <c r="AW117" s="92">
        <f t="shared" si="33"/>
        <v>0</v>
      </c>
      <c r="AX117" s="297">
        <f t="shared" si="34"/>
        <v>0</v>
      </c>
      <c r="AY117" s="297">
        <f t="shared" si="17"/>
        <v>0</v>
      </c>
      <c r="AZ117" s="92">
        <f t="shared" si="18"/>
        <v>0.504</v>
      </c>
      <c r="BA117" s="297">
        <f t="shared" si="35"/>
        <v>0.38900000000000001</v>
      </c>
      <c r="BB117" s="297">
        <v>0.13800000000000001</v>
      </c>
      <c r="BC117" s="297">
        <v>0.13400000000000001</v>
      </c>
      <c r="BD117" s="92">
        <f t="shared" si="19"/>
        <v>0</v>
      </c>
      <c r="BE117" s="92">
        <f t="shared" si="20"/>
        <v>0</v>
      </c>
    </row>
    <row r="118" spans="1:57" x14ac:dyDescent="0.35">
      <c r="A118" s="26"/>
      <c r="B118" s="76"/>
      <c r="C118" s="58"/>
      <c r="D118" s="468"/>
      <c r="E118" s="469"/>
      <c r="F118" s="237" t="str">
        <f ca="1">IFERROR(OFFSET(INDEX(INDIRECT(VLOOKUP($C118,Lighting_Type_Exist_lu,2,0)),MATCH(NewSKULighting!$D118,INDIRECT(VLOOKUP($C118,Lighting_Type_Exist_lu,2,0)),0),1),0,2),"")</f>
        <v/>
      </c>
      <c r="G118" s="168" t="s">
        <v>84</v>
      </c>
      <c r="H118" s="74"/>
      <c r="I118" s="260" t="str">
        <f t="shared" si="4"/>
        <v/>
      </c>
      <c r="J118" s="64"/>
      <c r="K118" s="260" t="str">
        <f t="shared" si="5"/>
        <v/>
      </c>
      <c r="L118" s="239" t="str">
        <f t="shared" si="6"/>
        <v/>
      </c>
      <c r="M118" s="116" t="s">
        <v>84</v>
      </c>
      <c r="N118" s="28">
        <f t="shared" si="7"/>
        <v>0</v>
      </c>
      <c r="O118" s="20">
        <f t="shared" si="8"/>
        <v>0</v>
      </c>
      <c r="P118" s="71">
        <f t="shared" ca="1" si="21"/>
        <v>0</v>
      </c>
      <c r="Q118" s="71">
        <f>IFERROR((($H118*$L118*$N118)-($H118*$L118*$O118))/1000,0)*(1-EXACT(M118,Lookups!$A$62))*(1-EXACT(M118,Lookups!$A$63))</f>
        <v>0</v>
      </c>
      <c r="R118" s="71">
        <f t="shared" ca="1" si="22"/>
        <v>0</v>
      </c>
      <c r="S118" s="71">
        <f t="shared" ca="1" si="9"/>
        <v>0</v>
      </c>
      <c r="T118" s="71">
        <f t="shared" si="10"/>
        <v>0</v>
      </c>
      <c r="U118" s="356">
        <f t="shared" ca="1" si="11"/>
        <v>0</v>
      </c>
      <c r="V118" s="356">
        <f t="shared" ca="1" si="12"/>
        <v>0</v>
      </c>
      <c r="W118" s="356">
        <f t="shared" si="23"/>
        <v>0</v>
      </c>
      <c r="X118" s="356">
        <f t="shared" si="24"/>
        <v>0</v>
      </c>
      <c r="Y118" s="72">
        <f>IF(AU118&gt;0,"NEEDED",IFERROR(IF('Project Summary'!$C$11="NH",(VLOOKUP(AH118,Lighting_All,6,0)+AN118),(VLOOKUP(AH118,Lighting_All,4,0)+AN118)),0)*H118)</f>
        <v>0</v>
      </c>
      <c r="Z118" s="290" t="str">
        <f t="shared" ca="1" si="25"/>
        <v/>
      </c>
      <c r="AA118" s="291">
        <f t="shared" ca="1" si="13"/>
        <v>0</v>
      </c>
      <c r="AC118" s="28" t="str">
        <f ca="1">IFERROR(OFFSET(INDEX(INDIRECT(VLOOKUP($C118,Lighting_Type_Exist_lu,2,0)),MATCH(NewSKULighting!$D118,INDIRECT(VLOOKUP($C118,Lighting_Type_Exist_lu,2,0)),0),1),0,1),"")</f>
        <v/>
      </c>
      <c r="AD118" s="7" t="str">
        <f ca="1">IFERROR(OFFSET(INDEX(INDIRECT(VLOOKUP($C118,Lighting_Type_Exist_lu,2,0)),MATCH(NewSKULighting!$D118,INDIRECT(VLOOKUP($C118,Lighting_Type_Exist_lu,2,0)),0),1),0,3),"")</f>
        <v/>
      </c>
      <c r="AE118" s="40" t="str">
        <f ca="1">IFERROR(OFFSET(INDEX(INDIRECT(VLOOKUP($C118,Lighting_Type_Exist_lu,2,0)),MATCH(NewSKULighting!$D118,INDIRECT(VLOOKUP($C118,Lighting_Type_Exist_lu,2,0)),0),1),0,4),"")</f>
        <v/>
      </c>
      <c r="AF118" s="262">
        <f t="shared" ca="1" si="26"/>
        <v>0</v>
      </c>
      <c r="AH118" s="260" t="str">
        <f t="shared" si="14"/>
        <v/>
      </c>
      <c r="AI118" s="263">
        <f>IFERROR(_xlfn.IFNA(IF('Project Summary'!$C$11="NH",VLOOKUP(AH118,Lighting_All,5,0),VLOOKUP(AH118,Lighting_All,3,0)),""),"")</f>
        <v>0</v>
      </c>
      <c r="AJ118" s="295" t="str">
        <f t="shared" si="15"/>
        <v>NA</v>
      </c>
      <c r="AK118" s="296" t="str">
        <f>IFERROR(IF(J118="","",(VLOOKUP(AH118,Lookups!A:G,7,0)*H118)),"")</f>
        <v/>
      </c>
      <c r="AL118" s="92">
        <f t="shared" ca="1" si="27"/>
        <v>0</v>
      </c>
      <c r="AM118" s="92">
        <f t="shared" ca="1" si="28"/>
        <v>0</v>
      </c>
      <c r="AN118" s="297">
        <f>(1-EXACT(G118,M118))*IFERROR(VLOOKUP(M118,Lighting_All,6,0),0)*(Q118&gt;0)*(1-EXACT(M118,Lookups!$A$62))*(1-EXACT(M118,Lookups!$A$63))</f>
        <v>0</v>
      </c>
      <c r="AO118" s="92">
        <f t="shared" si="16"/>
        <v>0</v>
      </c>
      <c r="AP118" s="92" t="str">
        <f t="shared" ca="1" si="29"/>
        <v/>
      </c>
      <c r="AQ118" s="92" t="str">
        <f ca="1">_xlfn.IFNA(VLOOKUP(AP118,Recycling!$S$10:$T$35,2,0),"")</f>
        <v/>
      </c>
      <c r="AR118" s="92">
        <f t="shared" si="30"/>
        <v>0</v>
      </c>
      <c r="AS118" s="300">
        <f t="shared" si="31"/>
        <v>0</v>
      </c>
      <c r="AT118" s="298">
        <f>EXACT(G118,"None")*OR(EXACT(M118,Lookups!$A$62),EXACT(M118,Lookups!$A$63))</f>
        <v>0</v>
      </c>
      <c r="AU118" s="299">
        <f t="shared" si="32"/>
        <v>0</v>
      </c>
      <c r="AV118" s="92">
        <f>IFERROR(VLOOKUP(AH118,Lookups!A:B,2,0),0)</f>
        <v>0</v>
      </c>
      <c r="AW118" s="92">
        <f t="shared" si="33"/>
        <v>0</v>
      </c>
      <c r="AX118" s="297">
        <f t="shared" si="34"/>
        <v>0</v>
      </c>
      <c r="AY118" s="297">
        <f t="shared" si="17"/>
        <v>0</v>
      </c>
      <c r="AZ118" s="92">
        <f t="shared" si="18"/>
        <v>0.504</v>
      </c>
      <c r="BA118" s="297">
        <f t="shared" si="35"/>
        <v>0.38900000000000001</v>
      </c>
      <c r="BB118" s="297">
        <v>0.13800000000000001</v>
      </c>
      <c r="BC118" s="297">
        <v>0.13400000000000001</v>
      </c>
      <c r="BD118" s="92">
        <f t="shared" si="19"/>
        <v>0</v>
      </c>
      <c r="BE118" s="92">
        <f t="shared" si="20"/>
        <v>0</v>
      </c>
    </row>
    <row r="119" spans="1:57" x14ac:dyDescent="0.35">
      <c r="A119" s="26"/>
      <c r="B119" s="76"/>
      <c r="C119" s="58"/>
      <c r="D119" s="468"/>
      <c r="E119" s="469"/>
      <c r="F119" s="237" t="str">
        <f ca="1">IFERROR(OFFSET(INDEX(INDIRECT(VLOOKUP($C119,Lighting_Type_Exist_lu,2,0)),MATCH(NewSKULighting!$D119,INDIRECT(VLOOKUP($C119,Lighting_Type_Exist_lu,2,0)),0),1),0,2),"")</f>
        <v/>
      </c>
      <c r="G119" s="168" t="s">
        <v>84</v>
      </c>
      <c r="H119" s="74"/>
      <c r="I119" s="260" t="str">
        <f t="shared" si="4"/>
        <v/>
      </c>
      <c r="J119" s="64"/>
      <c r="K119" s="260" t="str">
        <f t="shared" si="5"/>
        <v/>
      </c>
      <c r="L119" s="239" t="str">
        <f t="shared" si="6"/>
        <v/>
      </c>
      <c r="M119" s="116" t="s">
        <v>84</v>
      </c>
      <c r="N119" s="28">
        <f t="shared" si="7"/>
        <v>0</v>
      </c>
      <c r="O119" s="20">
        <f t="shared" si="8"/>
        <v>0</v>
      </c>
      <c r="P119" s="71">
        <f t="shared" ca="1" si="21"/>
        <v>0</v>
      </c>
      <c r="Q119" s="71">
        <f>IFERROR((($H119*$L119*$N119)-($H119*$L119*$O119))/1000,0)*(1-EXACT(M119,Lookups!$A$62))*(1-EXACT(M119,Lookups!$A$63))</f>
        <v>0</v>
      </c>
      <c r="R119" s="71">
        <f t="shared" ca="1" si="22"/>
        <v>0</v>
      </c>
      <c r="S119" s="71">
        <f t="shared" ca="1" si="9"/>
        <v>0</v>
      </c>
      <c r="T119" s="71">
        <f t="shared" si="10"/>
        <v>0</v>
      </c>
      <c r="U119" s="356">
        <f t="shared" ca="1" si="11"/>
        <v>0</v>
      </c>
      <c r="V119" s="356">
        <f t="shared" ca="1" si="12"/>
        <v>0</v>
      </c>
      <c r="W119" s="356">
        <f t="shared" si="23"/>
        <v>0</v>
      </c>
      <c r="X119" s="356">
        <f t="shared" si="24"/>
        <v>0</v>
      </c>
      <c r="Y119" s="72">
        <f>IF(AU119&gt;0,"NEEDED",IFERROR(IF('Project Summary'!$C$11="NH",(VLOOKUP(AH119,Lighting_All,6,0)+AN119),(VLOOKUP(AH119,Lighting_All,4,0)+AN119)),0)*H119)</f>
        <v>0</v>
      </c>
      <c r="Z119" s="290" t="str">
        <f t="shared" ca="1" si="25"/>
        <v/>
      </c>
      <c r="AA119" s="291">
        <f t="shared" ca="1" si="13"/>
        <v>0</v>
      </c>
      <c r="AC119" s="28" t="str">
        <f ca="1">IFERROR(OFFSET(INDEX(INDIRECT(VLOOKUP($C119,Lighting_Type_Exist_lu,2,0)),MATCH(NewSKULighting!$D119,INDIRECT(VLOOKUP($C119,Lighting_Type_Exist_lu,2,0)),0),1),0,1),"")</f>
        <v/>
      </c>
      <c r="AD119" s="7" t="str">
        <f ca="1">IFERROR(OFFSET(INDEX(INDIRECT(VLOOKUP($C119,Lighting_Type_Exist_lu,2,0)),MATCH(NewSKULighting!$D119,INDIRECT(VLOOKUP($C119,Lighting_Type_Exist_lu,2,0)),0),1),0,3),"")</f>
        <v/>
      </c>
      <c r="AE119" s="40" t="str">
        <f ca="1">IFERROR(OFFSET(INDEX(INDIRECT(VLOOKUP($C119,Lighting_Type_Exist_lu,2,0)),MATCH(NewSKULighting!$D119,INDIRECT(VLOOKUP($C119,Lighting_Type_Exist_lu,2,0)),0),1),0,4),"")</f>
        <v/>
      </c>
      <c r="AF119" s="262">
        <f t="shared" ca="1" si="26"/>
        <v>0</v>
      </c>
      <c r="AH119" s="260" t="str">
        <f t="shared" si="14"/>
        <v/>
      </c>
      <c r="AI119" s="263">
        <f>IFERROR(_xlfn.IFNA(IF('Project Summary'!$C$11="NH",VLOOKUP(AH119,Lighting_All,5,0),VLOOKUP(AH119,Lighting_All,3,0)),""),"")</f>
        <v>0</v>
      </c>
      <c r="AJ119" s="295" t="str">
        <f t="shared" si="15"/>
        <v>NA</v>
      </c>
      <c r="AK119" s="296" t="str">
        <f>IFERROR(IF(J119="","",(VLOOKUP(AH119,Lookups!A:G,7,0)*H119)),"")</f>
        <v/>
      </c>
      <c r="AL119" s="92">
        <f t="shared" ca="1" si="27"/>
        <v>0</v>
      </c>
      <c r="AM119" s="92">
        <f t="shared" ca="1" si="28"/>
        <v>0</v>
      </c>
      <c r="AN119" s="297">
        <f>(1-EXACT(G119,M119))*IFERROR(VLOOKUP(M119,Lighting_All,6,0),0)*(Q119&gt;0)*(1-EXACT(M119,Lookups!$A$62))*(1-EXACT(M119,Lookups!$A$63))</f>
        <v>0</v>
      </c>
      <c r="AO119" s="92">
        <f t="shared" si="16"/>
        <v>0</v>
      </c>
      <c r="AP119" s="92" t="str">
        <f t="shared" ca="1" si="29"/>
        <v/>
      </c>
      <c r="AQ119" s="92" t="str">
        <f ca="1">_xlfn.IFNA(VLOOKUP(AP119,Recycling!$S$10:$T$35,2,0),"")</f>
        <v/>
      </c>
      <c r="AR119" s="92">
        <f t="shared" si="30"/>
        <v>0</v>
      </c>
      <c r="AS119" s="300">
        <f t="shared" si="31"/>
        <v>0</v>
      </c>
      <c r="AT119" s="298">
        <f>EXACT(G119,"None")*OR(EXACT(M119,Lookups!$A$62),EXACT(M119,Lookups!$A$63))</f>
        <v>0</v>
      </c>
      <c r="AU119" s="299">
        <f t="shared" si="32"/>
        <v>0</v>
      </c>
      <c r="AV119" s="92">
        <f>IFERROR(VLOOKUP(AH119,Lookups!A:B,2,0),0)</f>
        <v>0</v>
      </c>
      <c r="AW119" s="92">
        <f t="shared" si="33"/>
        <v>0</v>
      </c>
      <c r="AX119" s="297">
        <f t="shared" si="34"/>
        <v>0</v>
      </c>
      <c r="AY119" s="297">
        <f t="shared" si="17"/>
        <v>0</v>
      </c>
      <c r="AZ119" s="92">
        <f t="shared" si="18"/>
        <v>0.504</v>
      </c>
      <c r="BA119" s="297">
        <f t="shared" si="35"/>
        <v>0.38900000000000001</v>
      </c>
      <c r="BB119" s="297">
        <v>0.13800000000000001</v>
      </c>
      <c r="BC119" s="297">
        <v>0.13400000000000001</v>
      </c>
      <c r="BD119" s="92">
        <f t="shared" si="19"/>
        <v>0</v>
      </c>
      <c r="BE119" s="92">
        <f t="shared" si="20"/>
        <v>0</v>
      </c>
    </row>
    <row r="120" spans="1:57" x14ac:dyDescent="0.35">
      <c r="A120" s="26"/>
      <c r="B120" s="76"/>
      <c r="C120" s="58"/>
      <c r="D120" s="468"/>
      <c r="E120" s="469"/>
      <c r="F120" s="237" t="str">
        <f ca="1">IFERROR(OFFSET(INDEX(INDIRECT(VLOOKUP($C120,Lighting_Type_Exist_lu,2,0)),MATCH(NewSKULighting!$D120,INDIRECT(VLOOKUP($C120,Lighting_Type_Exist_lu,2,0)),0),1),0,2),"")</f>
        <v/>
      </c>
      <c r="G120" s="168" t="s">
        <v>84</v>
      </c>
      <c r="H120" s="74"/>
      <c r="I120" s="260" t="str">
        <f t="shared" si="4"/>
        <v/>
      </c>
      <c r="J120" s="64"/>
      <c r="K120" s="260" t="str">
        <f t="shared" si="5"/>
        <v/>
      </c>
      <c r="L120" s="239" t="str">
        <f t="shared" si="6"/>
        <v/>
      </c>
      <c r="M120" s="116" t="s">
        <v>84</v>
      </c>
      <c r="N120" s="28">
        <f t="shared" si="7"/>
        <v>0</v>
      </c>
      <c r="O120" s="20">
        <f t="shared" si="8"/>
        <v>0</v>
      </c>
      <c r="P120" s="71">
        <f t="shared" ca="1" si="21"/>
        <v>0</v>
      </c>
      <c r="Q120" s="71">
        <f>IFERROR((($H120*$L120*$N120)-($H120*$L120*$O120))/1000,0)*(1-EXACT(M120,Lookups!$A$62))*(1-EXACT(M120,Lookups!$A$63))</f>
        <v>0</v>
      </c>
      <c r="R120" s="71">
        <f t="shared" ca="1" si="22"/>
        <v>0</v>
      </c>
      <c r="S120" s="71">
        <f t="shared" ca="1" si="9"/>
        <v>0</v>
      </c>
      <c r="T120" s="71">
        <f t="shared" si="10"/>
        <v>0</v>
      </c>
      <c r="U120" s="356">
        <f t="shared" ca="1" si="11"/>
        <v>0</v>
      </c>
      <c r="V120" s="356">
        <f t="shared" ca="1" si="12"/>
        <v>0</v>
      </c>
      <c r="W120" s="356">
        <f t="shared" si="23"/>
        <v>0</v>
      </c>
      <c r="X120" s="356">
        <f t="shared" si="24"/>
        <v>0</v>
      </c>
      <c r="Y120" s="72">
        <f>IF(AU120&gt;0,"NEEDED",IFERROR(IF('Project Summary'!$C$11="NH",(VLOOKUP(AH120,Lighting_All,6,0)+AN120),(VLOOKUP(AH120,Lighting_All,4,0)+AN120)),0)*H120)</f>
        <v>0</v>
      </c>
      <c r="Z120" s="290" t="str">
        <f t="shared" ca="1" si="25"/>
        <v/>
      </c>
      <c r="AA120" s="291">
        <f t="shared" ca="1" si="13"/>
        <v>0</v>
      </c>
      <c r="AC120" s="28" t="str">
        <f ca="1">IFERROR(OFFSET(INDEX(INDIRECT(VLOOKUP($C120,Lighting_Type_Exist_lu,2,0)),MATCH(NewSKULighting!$D120,INDIRECT(VLOOKUP($C120,Lighting_Type_Exist_lu,2,0)),0),1),0,1),"")</f>
        <v/>
      </c>
      <c r="AD120" s="7" t="str">
        <f ca="1">IFERROR(OFFSET(INDEX(INDIRECT(VLOOKUP($C120,Lighting_Type_Exist_lu,2,0)),MATCH(NewSKULighting!$D120,INDIRECT(VLOOKUP($C120,Lighting_Type_Exist_lu,2,0)),0),1),0,3),"")</f>
        <v/>
      </c>
      <c r="AE120" s="40" t="str">
        <f ca="1">IFERROR(OFFSET(INDEX(INDIRECT(VLOOKUP($C120,Lighting_Type_Exist_lu,2,0)),MATCH(NewSKULighting!$D120,INDIRECT(VLOOKUP($C120,Lighting_Type_Exist_lu,2,0)),0),1),0,4),"")</f>
        <v/>
      </c>
      <c r="AF120" s="262">
        <f t="shared" ca="1" si="26"/>
        <v>0</v>
      </c>
      <c r="AH120" s="260" t="str">
        <f t="shared" si="14"/>
        <v/>
      </c>
      <c r="AI120" s="263">
        <f>IFERROR(_xlfn.IFNA(IF('Project Summary'!$C$11="NH",VLOOKUP(AH120,Lighting_All,5,0),VLOOKUP(AH120,Lighting_All,3,0)),""),"")</f>
        <v>0</v>
      </c>
      <c r="AJ120" s="295" t="str">
        <f t="shared" si="15"/>
        <v>NA</v>
      </c>
      <c r="AK120" s="296" t="str">
        <f>IFERROR(IF(J120="","",(VLOOKUP(AH120,Lookups!A:G,7,0)*H120)),"")</f>
        <v/>
      </c>
      <c r="AL120" s="92">
        <f t="shared" ca="1" si="27"/>
        <v>0</v>
      </c>
      <c r="AM120" s="92">
        <f t="shared" ca="1" si="28"/>
        <v>0</v>
      </c>
      <c r="AN120" s="297">
        <f>(1-EXACT(G120,M120))*IFERROR(VLOOKUP(M120,Lighting_All,6,0),0)*(Q120&gt;0)*(1-EXACT(M120,Lookups!$A$62))*(1-EXACT(M120,Lookups!$A$63))</f>
        <v>0</v>
      </c>
      <c r="AO120" s="92">
        <f t="shared" si="16"/>
        <v>0</v>
      </c>
      <c r="AP120" s="92" t="str">
        <f t="shared" ca="1" si="29"/>
        <v/>
      </c>
      <c r="AQ120" s="92" t="str">
        <f ca="1">_xlfn.IFNA(VLOOKUP(AP120,Recycling!$S$10:$T$35,2,0),"")</f>
        <v/>
      </c>
      <c r="AR120" s="92">
        <f t="shared" si="30"/>
        <v>0</v>
      </c>
      <c r="AS120" s="300">
        <f t="shared" si="31"/>
        <v>0</v>
      </c>
      <c r="AT120" s="298">
        <f>EXACT(G120,"None")*OR(EXACT(M120,Lookups!$A$62),EXACT(M120,Lookups!$A$63))</f>
        <v>0</v>
      </c>
      <c r="AU120" s="299">
        <f t="shared" si="32"/>
        <v>0</v>
      </c>
      <c r="AV120" s="92">
        <f>IFERROR(VLOOKUP(AH120,Lookups!A:B,2,0),0)</f>
        <v>0</v>
      </c>
      <c r="AW120" s="92">
        <f t="shared" si="33"/>
        <v>0</v>
      </c>
      <c r="AX120" s="297">
        <f t="shared" si="34"/>
        <v>0</v>
      </c>
      <c r="AY120" s="297">
        <f t="shared" si="17"/>
        <v>0</v>
      </c>
      <c r="AZ120" s="92">
        <f t="shared" si="18"/>
        <v>0.504</v>
      </c>
      <c r="BA120" s="297">
        <f t="shared" si="35"/>
        <v>0.38900000000000001</v>
      </c>
      <c r="BB120" s="297">
        <v>0.13800000000000001</v>
      </c>
      <c r="BC120" s="297">
        <v>0.13400000000000001</v>
      </c>
      <c r="BD120" s="92">
        <f t="shared" si="19"/>
        <v>0</v>
      </c>
      <c r="BE120" s="92">
        <f t="shared" si="20"/>
        <v>0</v>
      </c>
    </row>
    <row r="121" spans="1:57" x14ac:dyDescent="0.35">
      <c r="A121" s="26"/>
      <c r="B121" s="76"/>
      <c r="C121" s="58"/>
      <c r="D121" s="468"/>
      <c r="E121" s="469"/>
      <c r="F121" s="237" t="str">
        <f ca="1">IFERROR(OFFSET(INDEX(INDIRECT(VLOOKUP($C121,Lighting_Type_Exist_lu,2,0)),MATCH(NewSKULighting!$D121,INDIRECT(VLOOKUP($C121,Lighting_Type_Exist_lu,2,0)),0),1),0,2),"")</f>
        <v/>
      </c>
      <c r="G121" s="168" t="s">
        <v>84</v>
      </c>
      <c r="H121" s="74"/>
      <c r="I121" s="260" t="str">
        <f t="shared" si="4"/>
        <v/>
      </c>
      <c r="J121" s="64"/>
      <c r="K121" s="260" t="str">
        <f t="shared" si="5"/>
        <v/>
      </c>
      <c r="L121" s="239" t="str">
        <f t="shared" si="6"/>
        <v/>
      </c>
      <c r="M121" s="116" t="s">
        <v>84</v>
      </c>
      <c r="N121" s="28">
        <f t="shared" si="7"/>
        <v>0</v>
      </c>
      <c r="O121" s="20">
        <f t="shared" si="8"/>
        <v>0</v>
      </c>
      <c r="P121" s="71">
        <f t="shared" ca="1" si="21"/>
        <v>0</v>
      </c>
      <c r="Q121" s="71">
        <f>IFERROR((($H121*$L121*$N121)-($H121*$L121*$O121))/1000,0)*(1-EXACT(M121,Lookups!$A$62))*(1-EXACT(M121,Lookups!$A$63))</f>
        <v>0</v>
      </c>
      <c r="R121" s="71">
        <f t="shared" ca="1" si="22"/>
        <v>0</v>
      </c>
      <c r="S121" s="71">
        <f t="shared" ca="1" si="9"/>
        <v>0</v>
      </c>
      <c r="T121" s="71">
        <f t="shared" si="10"/>
        <v>0</v>
      </c>
      <c r="U121" s="356">
        <f t="shared" ca="1" si="11"/>
        <v>0</v>
      </c>
      <c r="V121" s="356">
        <f t="shared" ca="1" si="12"/>
        <v>0</v>
      </c>
      <c r="W121" s="356">
        <f t="shared" si="23"/>
        <v>0</v>
      </c>
      <c r="X121" s="356">
        <f t="shared" si="24"/>
        <v>0</v>
      </c>
      <c r="Y121" s="72">
        <f>IF(AU121&gt;0,"NEEDED",IFERROR(IF('Project Summary'!$C$11="NH",(VLOOKUP(AH121,Lighting_All,6,0)+AN121),(VLOOKUP(AH121,Lighting_All,4,0)+AN121)),0)*H121)</f>
        <v>0</v>
      </c>
      <c r="Z121" s="290" t="str">
        <f t="shared" ca="1" si="25"/>
        <v/>
      </c>
      <c r="AA121" s="291">
        <f t="shared" ca="1" si="13"/>
        <v>0</v>
      </c>
      <c r="AC121" s="28" t="str">
        <f ca="1">IFERROR(OFFSET(INDEX(INDIRECT(VLOOKUP($C121,Lighting_Type_Exist_lu,2,0)),MATCH(NewSKULighting!$D121,INDIRECT(VLOOKUP($C121,Lighting_Type_Exist_lu,2,0)),0),1),0,1),"")</f>
        <v/>
      </c>
      <c r="AD121" s="7" t="str">
        <f ca="1">IFERROR(OFFSET(INDEX(INDIRECT(VLOOKUP($C121,Lighting_Type_Exist_lu,2,0)),MATCH(NewSKULighting!$D121,INDIRECT(VLOOKUP($C121,Lighting_Type_Exist_lu,2,0)),0),1),0,3),"")</f>
        <v/>
      </c>
      <c r="AE121" s="40" t="str">
        <f ca="1">IFERROR(OFFSET(INDEX(INDIRECT(VLOOKUP($C121,Lighting_Type_Exist_lu,2,0)),MATCH(NewSKULighting!$D121,INDIRECT(VLOOKUP($C121,Lighting_Type_Exist_lu,2,0)),0),1),0,4),"")</f>
        <v/>
      </c>
      <c r="AF121" s="262">
        <f t="shared" ca="1" si="26"/>
        <v>0</v>
      </c>
      <c r="AH121" s="260" t="str">
        <f t="shared" si="14"/>
        <v/>
      </c>
      <c r="AI121" s="263">
        <f>IFERROR(_xlfn.IFNA(IF('Project Summary'!$C$11="NH",VLOOKUP(AH121,Lighting_All,5,0),VLOOKUP(AH121,Lighting_All,3,0)),""),"")</f>
        <v>0</v>
      </c>
      <c r="AJ121" s="295" t="str">
        <f t="shared" si="15"/>
        <v>NA</v>
      </c>
      <c r="AK121" s="296" t="str">
        <f>IFERROR(IF(J121="","",(VLOOKUP(AH121,Lookups!A:G,7,0)*H121)),"")</f>
        <v/>
      </c>
      <c r="AL121" s="92">
        <f t="shared" ca="1" si="27"/>
        <v>0</v>
      </c>
      <c r="AM121" s="92">
        <f t="shared" ca="1" si="28"/>
        <v>0</v>
      </c>
      <c r="AN121" s="297">
        <f>(1-EXACT(G121,M121))*IFERROR(VLOOKUP(M121,Lighting_All,6,0),0)*(Q121&gt;0)*(1-EXACT(M121,Lookups!$A$62))*(1-EXACT(M121,Lookups!$A$63))</f>
        <v>0</v>
      </c>
      <c r="AO121" s="92">
        <f t="shared" si="16"/>
        <v>0</v>
      </c>
      <c r="AP121" s="92" t="str">
        <f t="shared" ca="1" si="29"/>
        <v/>
      </c>
      <c r="AQ121" s="92" t="str">
        <f ca="1">_xlfn.IFNA(VLOOKUP(AP121,Recycling!$S$10:$T$35,2,0),"")</f>
        <v/>
      </c>
      <c r="AR121" s="92">
        <f t="shared" si="30"/>
        <v>0</v>
      </c>
      <c r="AS121" s="300">
        <f t="shared" si="31"/>
        <v>0</v>
      </c>
      <c r="AT121" s="298">
        <f>EXACT(G121,"None")*OR(EXACT(M121,Lookups!$A$62),EXACT(M121,Lookups!$A$63))</f>
        <v>0</v>
      </c>
      <c r="AU121" s="299">
        <f t="shared" si="32"/>
        <v>0</v>
      </c>
      <c r="AV121" s="92">
        <f>IFERROR(VLOOKUP(AH121,Lookups!A:B,2,0),0)</f>
        <v>0</v>
      </c>
      <c r="AW121" s="92">
        <f t="shared" si="33"/>
        <v>0</v>
      </c>
      <c r="AX121" s="297">
        <f t="shared" si="34"/>
        <v>0</v>
      </c>
      <c r="AY121" s="297">
        <f t="shared" si="17"/>
        <v>0</v>
      </c>
      <c r="AZ121" s="92">
        <f t="shared" si="18"/>
        <v>0.504</v>
      </c>
      <c r="BA121" s="297">
        <f t="shared" si="35"/>
        <v>0.38900000000000001</v>
      </c>
      <c r="BB121" s="297">
        <v>0.13800000000000001</v>
      </c>
      <c r="BC121" s="297">
        <v>0.13400000000000001</v>
      </c>
      <c r="BD121" s="92">
        <f t="shared" si="19"/>
        <v>0</v>
      </c>
      <c r="BE121" s="92">
        <f t="shared" si="20"/>
        <v>0</v>
      </c>
    </row>
    <row r="122" spans="1:57" x14ac:dyDescent="0.35">
      <c r="A122" s="26"/>
      <c r="B122" s="76"/>
      <c r="C122" s="58"/>
      <c r="D122" s="468"/>
      <c r="E122" s="469"/>
      <c r="F122" s="237" t="str">
        <f ca="1">IFERROR(OFFSET(INDEX(INDIRECT(VLOOKUP($C122,Lighting_Type_Exist_lu,2,0)),MATCH(NewSKULighting!$D122,INDIRECT(VLOOKUP($C122,Lighting_Type_Exist_lu,2,0)),0),1),0,2),"")</f>
        <v/>
      </c>
      <c r="G122" s="168" t="s">
        <v>84</v>
      </c>
      <c r="H122" s="74"/>
      <c r="I122" s="260" t="str">
        <f t="shared" si="4"/>
        <v/>
      </c>
      <c r="J122" s="64"/>
      <c r="K122" s="260" t="str">
        <f t="shared" si="5"/>
        <v/>
      </c>
      <c r="L122" s="239" t="str">
        <f t="shared" si="6"/>
        <v/>
      </c>
      <c r="M122" s="116" t="s">
        <v>84</v>
      </c>
      <c r="N122" s="28">
        <f t="shared" si="7"/>
        <v>0</v>
      </c>
      <c r="O122" s="20">
        <f t="shared" si="8"/>
        <v>0</v>
      </c>
      <c r="P122" s="71">
        <f t="shared" ca="1" si="21"/>
        <v>0</v>
      </c>
      <c r="Q122" s="71">
        <f>IFERROR((($H122*$L122*$N122)-($H122*$L122*$O122))/1000,0)*(1-EXACT(M122,Lookups!$A$62))*(1-EXACT(M122,Lookups!$A$63))</f>
        <v>0</v>
      </c>
      <c r="R122" s="71">
        <f t="shared" ca="1" si="22"/>
        <v>0</v>
      </c>
      <c r="S122" s="71">
        <f t="shared" ca="1" si="9"/>
        <v>0</v>
      </c>
      <c r="T122" s="71">
        <f t="shared" si="10"/>
        <v>0</v>
      </c>
      <c r="U122" s="356">
        <f t="shared" ca="1" si="11"/>
        <v>0</v>
      </c>
      <c r="V122" s="356">
        <f t="shared" ca="1" si="12"/>
        <v>0</v>
      </c>
      <c r="W122" s="356">
        <f t="shared" si="23"/>
        <v>0</v>
      </c>
      <c r="X122" s="356">
        <f t="shared" si="24"/>
        <v>0</v>
      </c>
      <c r="Y122" s="72">
        <f>IF(AU122&gt;0,"NEEDED",IFERROR(IF('Project Summary'!$C$11="NH",(VLOOKUP(AH122,Lighting_All,6,0)+AN122),(VLOOKUP(AH122,Lighting_All,4,0)+AN122)),0)*H122)</f>
        <v>0</v>
      </c>
      <c r="Z122" s="290" t="str">
        <f t="shared" ca="1" si="25"/>
        <v/>
      </c>
      <c r="AA122" s="291">
        <f t="shared" ca="1" si="13"/>
        <v>0</v>
      </c>
      <c r="AC122" s="28" t="str">
        <f ca="1">IFERROR(OFFSET(INDEX(INDIRECT(VLOOKUP($C122,Lighting_Type_Exist_lu,2,0)),MATCH(NewSKULighting!$D122,INDIRECT(VLOOKUP($C122,Lighting_Type_Exist_lu,2,0)),0),1),0,1),"")</f>
        <v/>
      </c>
      <c r="AD122" s="7" t="str">
        <f ca="1">IFERROR(OFFSET(INDEX(INDIRECT(VLOOKUP($C122,Lighting_Type_Exist_lu,2,0)),MATCH(NewSKULighting!$D122,INDIRECT(VLOOKUP($C122,Lighting_Type_Exist_lu,2,0)),0),1),0,3),"")</f>
        <v/>
      </c>
      <c r="AE122" s="40" t="str">
        <f ca="1">IFERROR(OFFSET(INDEX(INDIRECT(VLOOKUP($C122,Lighting_Type_Exist_lu,2,0)),MATCH(NewSKULighting!$D122,INDIRECT(VLOOKUP($C122,Lighting_Type_Exist_lu,2,0)),0),1),0,4),"")</f>
        <v/>
      </c>
      <c r="AF122" s="262">
        <f t="shared" ca="1" si="26"/>
        <v>0</v>
      </c>
      <c r="AH122" s="260" t="str">
        <f t="shared" si="14"/>
        <v/>
      </c>
      <c r="AI122" s="263">
        <f>IFERROR(_xlfn.IFNA(IF('Project Summary'!$C$11="NH",VLOOKUP(AH122,Lighting_All,5,0),VLOOKUP(AH122,Lighting_All,3,0)),""),"")</f>
        <v>0</v>
      </c>
      <c r="AJ122" s="295" t="str">
        <f t="shared" si="15"/>
        <v>NA</v>
      </c>
      <c r="AK122" s="296" t="str">
        <f>IFERROR(IF(J122="","",(VLOOKUP(AH122,Lookups!A:G,7,0)*H122)),"")</f>
        <v/>
      </c>
      <c r="AL122" s="92">
        <f t="shared" ca="1" si="27"/>
        <v>0</v>
      </c>
      <c r="AM122" s="92">
        <f t="shared" ca="1" si="28"/>
        <v>0</v>
      </c>
      <c r="AN122" s="297">
        <f>(1-EXACT(G122,M122))*IFERROR(VLOOKUP(M122,Lighting_All,6,0),0)*(Q122&gt;0)*(1-EXACT(M122,Lookups!$A$62))*(1-EXACT(M122,Lookups!$A$63))</f>
        <v>0</v>
      </c>
      <c r="AO122" s="92">
        <f t="shared" si="16"/>
        <v>0</v>
      </c>
      <c r="AP122" s="92" t="str">
        <f t="shared" ca="1" si="29"/>
        <v/>
      </c>
      <c r="AQ122" s="92" t="str">
        <f ca="1">_xlfn.IFNA(VLOOKUP(AP122,Recycling!$S$10:$T$35,2,0),"")</f>
        <v/>
      </c>
      <c r="AR122" s="92">
        <f t="shared" si="30"/>
        <v>0</v>
      </c>
      <c r="AS122" s="300">
        <f t="shared" si="31"/>
        <v>0</v>
      </c>
      <c r="AT122" s="298">
        <f>EXACT(G122,"None")*OR(EXACT(M122,Lookups!$A$62),EXACT(M122,Lookups!$A$63))</f>
        <v>0</v>
      </c>
      <c r="AU122" s="299">
        <f t="shared" si="32"/>
        <v>0</v>
      </c>
      <c r="AV122" s="92">
        <f>IFERROR(VLOOKUP(AH122,Lookups!A:B,2,0),0)</f>
        <v>0</v>
      </c>
      <c r="AW122" s="92">
        <f t="shared" si="33"/>
        <v>0</v>
      </c>
      <c r="AX122" s="297">
        <f t="shared" si="34"/>
        <v>0</v>
      </c>
      <c r="AY122" s="297">
        <f t="shared" si="17"/>
        <v>0</v>
      </c>
      <c r="AZ122" s="92">
        <f t="shared" si="18"/>
        <v>0.504</v>
      </c>
      <c r="BA122" s="297">
        <f t="shared" si="35"/>
        <v>0.38900000000000001</v>
      </c>
      <c r="BB122" s="297">
        <v>0.13800000000000001</v>
      </c>
      <c r="BC122" s="297">
        <v>0.13400000000000001</v>
      </c>
      <c r="BD122" s="92">
        <f t="shared" si="19"/>
        <v>0</v>
      </c>
      <c r="BE122" s="92">
        <f t="shared" si="20"/>
        <v>0</v>
      </c>
    </row>
    <row r="123" spans="1:57" x14ac:dyDescent="0.35">
      <c r="A123" s="26"/>
      <c r="B123" s="76"/>
      <c r="C123" s="58"/>
      <c r="D123" s="468"/>
      <c r="E123" s="469"/>
      <c r="F123" s="237" t="str">
        <f ca="1">IFERROR(OFFSET(INDEX(INDIRECT(VLOOKUP($C123,Lighting_Type_Exist_lu,2,0)),MATCH(NewSKULighting!$D123,INDIRECT(VLOOKUP($C123,Lighting_Type_Exist_lu,2,0)),0),1),0,2),"")</f>
        <v/>
      </c>
      <c r="G123" s="168" t="s">
        <v>84</v>
      </c>
      <c r="H123" s="74"/>
      <c r="I123" s="260" t="str">
        <f t="shared" si="4"/>
        <v/>
      </c>
      <c r="J123" s="64"/>
      <c r="K123" s="260" t="str">
        <f t="shared" si="5"/>
        <v/>
      </c>
      <c r="L123" s="239" t="str">
        <f t="shared" si="6"/>
        <v/>
      </c>
      <c r="M123" s="116" t="s">
        <v>84</v>
      </c>
      <c r="N123" s="28">
        <f t="shared" si="7"/>
        <v>0</v>
      </c>
      <c r="O123" s="20">
        <f t="shared" si="8"/>
        <v>0</v>
      </c>
      <c r="P123" s="71">
        <f t="shared" ca="1" si="21"/>
        <v>0</v>
      </c>
      <c r="Q123" s="71">
        <f>IFERROR((($H123*$L123*$N123)-($H123*$L123*$O123))/1000,0)*(1-EXACT(M123,Lookups!$A$62))*(1-EXACT(M123,Lookups!$A$63))</f>
        <v>0</v>
      </c>
      <c r="R123" s="71">
        <f t="shared" ca="1" si="22"/>
        <v>0</v>
      </c>
      <c r="S123" s="71">
        <f t="shared" ca="1" si="9"/>
        <v>0</v>
      </c>
      <c r="T123" s="71">
        <f t="shared" si="10"/>
        <v>0</v>
      </c>
      <c r="U123" s="356">
        <f t="shared" ca="1" si="11"/>
        <v>0</v>
      </c>
      <c r="V123" s="356">
        <f t="shared" ca="1" si="12"/>
        <v>0</v>
      </c>
      <c r="W123" s="356">
        <f t="shared" si="23"/>
        <v>0</v>
      </c>
      <c r="X123" s="356">
        <f t="shared" si="24"/>
        <v>0</v>
      </c>
      <c r="Y123" s="72">
        <f>IF(AU123&gt;0,"NEEDED",IFERROR(IF('Project Summary'!$C$11="NH",(VLOOKUP(AH123,Lighting_All,6,0)+AN123),(VLOOKUP(AH123,Lighting_All,4,0)+AN123)),0)*H123)</f>
        <v>0</v>
      </c>
      <c r="Z123" s="290" t="str">
        <f t="shared" ca="1" si="25"/>
        <v/>
      </c>
      <c r="AA123" s="291">
        <f t="shared" ca="1" si="13"/>
        <v>0</v>
      </c>
      <c r="AC123" s="28" t="str">
        <f ca="1">IFERROR(OFFSET(INDEX(INDIRECT(VLOOKUP($C123,Lighting_Type_Exist_lu,2,0)),MATCH(NewSKULighting!$D123,INDIRECT(VLOOKUP($C123,Lighting_Type_Exist_lu,2,0)),0),1),0,1),"")</f>
        <v/>
      </c>
      <c r="AD123" s="7" t="str">
        <f ca="1">IFERROR(OFFSET(INDEX(INDIRECT(VLOOKUP($C123,Lighting_Type_Exist_lu,2,0)),MATCH(NewSKULighting!$D123,INDIRECT(VLOOKUP($C123,Lighting_Type_Exist_lu,2,0)),0),1),0,3),"")</f>
        <v/>
      </c>
      <c r="AE123" s="40" t="str">
        <f ca="1">IFERROR(OFFSET(INDEX(INDIRECT(VLOOKUP($C123,Lighting_Type_Exist_lu,2,0)),MATCH(NewSKULighting!$D123,INDIRECT(VLOOKUP($C123,Lighting_Type_Exist_lu,2,0)),0),1),0,4),"")</f>
        <v/>
      </c>
      <c r="AF123" s="262">
        <f t="shared" ca="1" si="26"/>
        <v>0</v>
      </c>
      <c r="AH123" s="260" t="str">
        <f t="shared" si="14"/>
        <v/>
      </c>
      <c r="AI123" s="263">
        <f>IFERROR(_xlfn.IFNA(IF('Project Summary'!$C$11="NH",VLOOKUP(AH123,Lighting_All,5,0),VLOOKUP(AH123,Lighting_All,3,0)),""),"")</f>
        <v>0</v>
      </c>
      <c r="AJ123" s="295" t="str">
        <f t="shared" si="15"/>
        <v>NA</v>
      </c>
      <c r="AK123" s="296" t="str">
        <f>IFERROR(IF(J123="","",(VLOOKUP(AH123,Lookups!A:G,7,0)*H123)),"")</f>
        <v/>
      </c>
      <c r="AL123" s="92">
        <f t="shared" ca="1" si="27"/>
        <v>0</v>
      </c>
      <c r="AM123" s="92">
        <f t="shared" ca="1" si="28"/>
        <v>0</v>
      </c>
      <c r="AN123" s="297">
        <f>(1-EXACT(G123,M123))*IFERROR(VLOOKUP(M123,Lighting_All,6,0),0)*(Q123&gt;0)*(1-EXACT(M123,Lookups!$A$62))*(1-EXACT(M123,Lookups!$A$63))</f>
        <v>0</v>
      </c>
      <c r="AO123" s="92">
        <f t="shared" si="16"/>
        <v>0</v>
      </c>
      <c r="AP123" s="92" t="str">
        <f t="shared" ca="1" si="29"/>
        <v/>
      </c>
      <c r="AQ123" s="92" t="str">
        <f ca="1">_xlfn.IFNA(VLOOKUP(AP123,Recycling!$S$10:$T$35,2,0),"")</f>
        <v/>
      </c>
      <c r="AR123" s="92">
        <f t="shared" si="30"/>
        <v>0</v>
      </c>
      <c r="AS123" s="300">
        <f t="shared" si="31"/>
        <v>0</v>
      </c>
      <c r="AT123" s="298">
        <f>EXACT(G123,"None")*OR(EXACT(M123,Lookups!$A$62),EXACT(M123,Lookups!$A$63))</f>
        <v>0</v>
      </c>
      <c r="AU123" s="299">
        <f t="shared" si="32"/>
        <v>0</v>
      </c>
      <c r="AV123" s="92">
        <f>IFERROR(VLOOKUP(AH123,Lookups!A:B,2,0),0)</f>
        <v>0</v>
      </c>
      <c r="AW123" s="92">
        <f t="shared" si="33"/>
        <v>0</v>
      </c>
      <c r="AX123" s="297">
        <f t="shared" si="34"/>
        <v>0</v>
      </c>
      <c r="AY123" s="297">
        <f t="shared" si="17"/>
        <v>0</v>
      </c>
      <c r="AZ123" s="92">
        <f t="shared" si="18"/>
        <v>0.504</v>
      </c>
      <c r="BA123" s="297">
        <f t="shared" si="35"/>
        <v>0.38900000000000001</v>
      </c>
      <c r="BB123" s="297">
        <v>0.13800000000000001</v>
      </c>
      <c r="BC123" s="297">
        <v>0.13400000000000001</v>
      </c>
      <c r="BD123" s="92">
        <f t="shared" si="19"/>
        <v>0</v>
      </c>
      <c r="BE123" s="92">
        <f t="shared" si="20"/>
        <v>0</v>
      </c>
    </row>
    <row r="124" spans="1:57" x14ac:dyDescent="0.35">
      <c r="A124" s="26"/>
      <c r="B124" s="76"/>
      <c r="C124" s="58"/>
      <c r="D124" s="468"/>
      <c r="E124" s="469"/>
      <c r="F124" s="237" t="str">
        <f ca="1">IFERROR(OFFSET(INDEX(INDIRECT(VLOOKUP($C124,Lighting_Type_Exist_lu,2,0)),MATCH(NewSKULighting!$D124,INDIRECT(VLOOKUP($C124,Lighting_Type_Exist_lu,2,0)),0),1),0,2),"")</f>
        <v/>
      </c>
      <c r="G124" s="168" t="s">
        <v>84</v>
      </c>
      <c r="H124" s="74"/>
      <c r="I124" s="260" t="str">
        <f t="shared" si="4"/>
        <v/>
      </c>
      <c r="J124" s="64"/>
      <c r="K124" s="260" t="str">
        <f t="shared" si="5"/>
        <v/>
      </c>
      <c r="L124" s="239" t="str">
        <f t="shared" si="6"/>
        <v/>
      </c>
      <c r="M124" s="116" t="s">
        <v>84</v>
      </c>
      <c r="N124" s="28">
        <f t="shared" si="7"/>
        <v>0</v>
      </c>
      <c r="O124" s="20">
        <f t="shared" si="8"/>
        <v>0</v>
      </c>
      <c r="P124" s="71">
        <f t="shared" ca="1" si="21"/>
        <v>0</v>
      </c>
      <c r="Q124" s="71">
        <f>IFERROR((($H124*$L124*$N124)-($H124*$L124*$O124))/1000,0)*(1-EXACT(M124,Lookups!$A$62))*(1-EXACT(M124,Lookups!$A$63))</f>
        <v>0</v>
      </c>
      <c r="R124" s="71">
        <f t="shared" ca="1" si="22"/>
        <v>0</v>
      </c>
      <c r="S124" s="71">
        <f t="shared" ca="1" si="9"/>
        <v>0</v>
      </c>
      <c r="T124" s="71">
        <f t="shared" si="10"/>
        <v>0</v>
      </c>
      <c r="U124" s="356">
        <f t="shared" ca="1" si="11"/>
        <v>0</v>
      </c>
      <c r="V124" s="356">
        <f t="shared" ca="1" si="12"/>
        <v>0</v>
      </c>
      <c r="W124" s="356">
        <f t="shared" si="23"/>
        <v>0</v>
      </c>
      <c r="X124" s="356">
        <f t="shared" si="24"/>
        <v>0</v>
      </c>
      <c r="Y124" s="72">
        <f>IF(AU124&gt;0,"NEEDED",IFERROR(IF('Project Summary'!$C$11="NH",(VLOOKUP(AH124,Lighting_All,6,0)+AN124),(VLOOKUP(AH124,Lighting_All,4,0)+AN124)),0)*H124)</f>
        <v>0</v>
      </c>
      <c r="Z124" s="290" t="str">
        <f t="shared" ca="1" si="25"/>
        <v/>
      </c>
      <c r="AA124" s="291">
        <f t="shared" ca="1" si="13"/>
        <v>0</v>
      </c>
      <c r="AC124" s="28" t="str">
        <f ca="1">IFERROR(OFFSET(INDEX(INDIRECT(VLOOKUP($C124,Lighting_Type_Exist_lu,2,0)),MATCH(NewSKULighting!$D124,INDIRECT(VLOOKUP($C124,Lighting_Type_Exist_lu,2,0)),0),1),0,1),"")</f>
        <v/>
      </c>
      <c r="AD124" s="7" t="str">
        <f ca="1">IFERROR(OFFSET(INDEX(INDIRECT(VLOOKUP($C124,Lighting_Type_Exist_lu,2,0)),MATCH(NewSKULighting!$D124,INDIRECT(VLOOKUP($C124,Lighting_Type_Exist_lu,2,0)),0),1),0,3),"")</f>
        <v/>
      </c>
      <c r="AE124" s="40" t="str">
        <f ca="1">IFERROR(OFFSET(INDEX(INDIRECT(VLOOKUP($C124,Lighting_Type_Exist_lu,2,0)),MATCH(NewSKULighting!$D124,INDIRECT(VLOOKUP($C124,Lighting_Type_Exist_lu,2,0)),0),1),0,4),"")</f>
        <v/>
      </c>
      <c r="AF124" s="262">
        <f t="shared" ca="1" si="26"/>
        <v>0</v>
      </c>
      <c r="AH124" s="260" t="str">
        <f t="shared" si="14"/>
        <v/>
      </c>
      <c r="AI124" s="263">
        <f>IFERROR(_xlfn.IFNA(IF('Project Summary'!$C$11="NH",VLOOKUP(AH124,Lighting_All,5,0),VLOOKUP(AH124,Lighting_All,3,0)),""),"")</f>
        <v>0</v>
      </c>
      <c r="AJ124" s="295" t="str">
        <f t="shared" si="15"/>
        <v>NA</v>
      </c>
      <c r="AK124" s="296" t="str">
        <f>IFERROR(IF(J124="","",(VLOOKUP(AH124,Lookups!A:G,7,0)*H124)),"")</f>
        <v/>
      </c>
      <c r="AL124" s="92">
        <f t="shared" ca="1" si="27"/>
        <v>0</v>
      </c>
      <c r="AM124" s="92">
        <f t="shared" ca="1" si="28"/>
        <v>0</v>
      </c>
      <c r="AN124" s="297">
        <f>(1-EXACT(G124,M124))*IFERROR(VLOOKUP(M124,Lighting_All,6,0),0)*(Q124&gt;0)*(1-EXACT(M124,Lookups!$A$62))*(1-EXACT(M124,Lookups!$A$63))</f>
        <v>0</v>
      </c>
      <c r="AO124" s="92">
        <f t="shared" si="16"/>
        <v>0</v>
      </c>
      <c r="AP124" s="92" t="str">
        <f t="shared" ca="1" si="29"/>
        <v/>
      </c>
      <c r="AQ124" s="92" t="str">
        <f ca="1">_xlfn.IFNA(VLOOKUP(AP124,Recycling!$S$10:$T$35,2,0),"")</f>
        <v/>
      </c>
      <c r="AR124" s="92">
        <f t="shared" si="30"/>
        <v>0</v>
      </c>
      <c r="AS124" s="300">
        <f t="shared" si="31"/>
        <v>0</v>
      </c>
      <c r="AT124" s="298">
        <f>EXACT(G124,"None")*OR(EXACT(M124,Lookups!$A$62),EXACT(M124,Lookups!$A$63))</f>
        <v>0</v>
      </c>
      <c r="AU124" s="299">
        <f t="shared" si="32"/>
        <v>0</v>
      </c>
      <c r="AV124" s="92">
        <f>IFERROR(VLOOKUP(AH124,Lookups!A:B,2,0),0)</f>
        <v>0</v>
      </c>
      <c r="AW124" s="92">
        <f t="shared" si="33"/>
        <v>0</v>
      </c>
      <c r="AX124" s="297">
        <f t="shared" si="34"/>
        <v>0</v>
      </c>
      <c r="AY124" s="297">
        <f t="shared" si="17"/>
        <v>0</v>
      </c>
      <c r="AZ124" s="92">
        <f t="shared" si="18"/>
        <v>0.504</v>
      </c>
      <c r="BA124" s="297">
        <f t="shared" si="35"/>
        <v>0.38900000000000001</v>
      </c>
      <c r="BB124" s="297">
        <v>0.13800000000000001</v>
      </c>
      <c r="BC124" s="297">
        <v>0.13400000000000001</v>
      </c>
      <c r="BD124" s="92">
        <f t="shared" si="19"/>
        <v>0</v>
      </c>
      <c r="BE124" s="92">
        <f t="shared" si="20"/>
        <v>0</v>
      </c>
    </row>
    <row r="125" spans="1:57" x14ac:dyDescent="0.35">
      <c r="A125" s="26"/>
      <c r="B125" s="76"/>
      <c r="C125" s="58"/>
      <c r="D125" s="468"/>
      <c r="E125" s="469"/>
      <c r="F125" s="237" t="str">
        <f ca="1">IFERROR(OFFSET(INDEX(INDIRECT(VLOOKUP($C125,Lighting_Type_Exist_lu,2,0)),MATCH(NewSKULighting!$D125,INDIRECT(VLOOKUP($C125,Lighting_Type_Exist_lu,2,0)),0),1),0,2),"")</f>
        <v/>
      </c>
      <c r="G125" s="168" t="s">
        <v>84</v>
      </c>
      <c r="H125" s="74"/>
      <c r="I125" s="260" t="str">
        <f t="shared" si="4"/>
        <v/>
      </c>
      <c r="J125" s="64"/>
      <c r="K125" s="260" t="str">
        <f t="shared" si="5"/>
        <v/>
      </c>
      <c r="L125" s="239" t="str">
        <f t="shared" si="6"/>
        <v/>
      </c>
      <c r="M125" s="116" t="s">
        <v>84</v>
      </c>
      <c r="N125" s="28">
        <f t="shared" si="7"/>
        <v>0</v>
      </c>
      <c r="O125" s="20">
        <f t="shared" si="8"/>
        <v>0</v>
      </c>
      <c r="P125" s="71">
        <f t="shared" ca="1" si="21"/>
        <v>0</v>
      </c>
      <c r="Q125" s="71">
        <f>IFERROR((($H125*$L125*$N125)-($H125*$L125*$O125))/1000,0)*(1-EXACT(M125,Lookups!$A$62))*(1-EXACT(M125,Lookups!$A$63))</f>
        <v>0</v>
      </c>
      <c r="R125" s="71">
        <f t="shared" ca="1" si="22"/>
        <v>0</v>
      </c>
      <c r="S125" s="71">
        <f t="shared" ca="1" si="9"/>
        <v>0</v>
      </c>
      <c r="T125" s="71">
        <f t="shared" si="10"/>
        <v>0</v>
      </c>
      <c r="U125" s="356">
        <f t="shared" ca="1" si="11"/>
        <v>0</v>
      </c>
      <c r="V125" s="356">
        <f t="shared" ca="1" si="12"/>
        <v>0</v>
      </c>
      <c r="W125" s="356">
        <f t="shared" si="23"/>
        <v>0</v>
      </c>
      <c r="X125" s="356">
        <f t="shared" si="24"/>
        <v>0</v>
      </c>
      <c r="Y125" s="72">
        <f>IF(AU125&gt;0,"NEEDED",IFERROR(IF('Project Summary'!$C$11="NH",(VLOOKUP(AH125,Lighting_All,6,0)+AN125),(VLOOKUP(AH125,Lighting_All,4,0)+AN125)),0)*H125)</f>
        <v>0</v>
      </c>
      <c r="Z125" s="290" t="str">
        <f t="shared" ca="1" si="25"/>
        <v/>
      </c>
      <c r="AA125" s="291">
        <f t="shared" ca="1" si="13"/>
        <v>0</v>
      </c>
      <c r="AC125" s="28" t="str">
        <f ca="1">IFERROR(OFFSET(INDEX(INDIRECT(VLOOKUP($C125,Lighting_Type_Exist_lu,2,0)),MATCH(NewSKULighting!$D125,INDIRECT(VLOOKUP($C125,Lighting_Type_Exist_lu,2,0)),0),1),0,1),"")</f>
        <v/>
      </c>
      <c r="AD125" s="7" t="str">
        <f ca="1">IFERROR(OFFSET(INDEX(INDIRECT(VLOOKUP($C125,Lighting_Type_Exist_lu,2,0)),MATCH(NewSKULighting!$D125,INDIRECT(VLOOKUP($C125,Lighting_Type_Exist_lu,2,0)),0),1),0,3),"")</f>
        <v/>
      </c>
      <c r="AE125" s="40" t="str">
        <f ca="1">IFERROR(OFFSET(INDEX(INDIRECT(VLOOKUP($C125,Lighting_Type_Exist_lu,2,0)),MATCH(NewSKULighting!$D125,INDIRECT(VLOOKUP($C125,Lighting_Type_Exist_lu,2,0)),0),1),0,4),"")</f>
        <v/>
      </c>
      <c r="AF125" s="262">
        <f t="shared" ca="1" si="26"/>
        <v>0</v>
      </c>
      <c r="AH125" s="260" t="str">
        <f t="shared" si="14"/>
        <v/>
      </c>
      <c r="AI125" s="263">
        <f>IFERROR(_xlfn.IFNA(IF('Project Summary'!$C$11="NH",VLOOKUP(AH125,Lighting_All,5,0),VLOOKUP(AH125,Lighting_All,3,0)),""),"")</f>
        <v>0</v>
      </c>
      <c r="AJ125" s="295" t="str">
        <f t="shared" si="15"/>
        <v>NA</v>
      </c>
      <c r="AK125" s="296" t="str">
        <f>IFERROR(IF(J125="","",(VLOOKUP(AH125,Lookups!A:G,7,0)*H125)),"")</f>
        <v/>
      </c>
      <c r="AL125" s="92">
        <f t="shared" ref="AL125:AL139" ca="1" si="36">IFERROR(Z125*H125,0)</f>
        <v>0</v>
      </c>
      <c r="AM125" s="92">
        <f t="shared" ref="AM125:AM139" ca="1" si="37">IFERROR(((B125*F125)-(H125*L125))-AK125,0)</f>
        <v>0</v>
      </c>
      <c r="AN125" s="297">
        <f>(1-EXACT(G125,M125))*IFERROR(VLOOKUP(M125,Lighting_All,6,0),0)*(Q125&gt;0)*(1-EXACT(M125,Lookups!$A$62))*(1-EXACT(M125,Lookups!$A$63))</f>
        <v>0</v>
      </c>
      <c r="AO125" s="92">
        <f t="shared" si="16"/>
        <v>0</v>
      </c>
      <c r="AP125" s="92" t="str">
        <f t="shared" ref="AP125:AP139" ca="1" si="38">RIGHT(AC125,3)</f>
        <v/>
      </c>
      <c r="AQ125" s="92" t="str">
        <f ca="1">_xlfn.IFNA(VLOOKUP(AP125,Recycling!$S$10:$T$35,2,0),"")</f>
        <v/>
      </c>
      <c r="AR125" s="92">
        <f t="shared" ref="AR125:AR139" si="39">B125-AS125</f>
        <v>0</v>
      </c>
      <c r="AS125" s="300">
        <f t="shared" ref="AS125:AS139" si="40">IF(I125="Linear",IF(AK125/H125=10,H125,0),0)</f>
        <v>0</v>
      </c>
      <c r="AT125" s="298">
        <f>EXACT(G125,"None")*OR(EXACT(M125,Lookups!$A$62),EXACT(M125,Lookups!$A$63))</f>
        <v>0</v>
      </c>
      <c r="AU125" s="299">
        <f t="shared" si="32"/>
        <v>0</v>
      </c>
      <c r="AV125" s="92">
        <f>IFERROR(VLOOKUP(AH125,Lookups!A:B,2,0),0)</f>
        <v>0</v>
      </c>
      <c r="AW125" s="92">
        <f t="shared" si="33"/>
        <v>0</v>
      </c>
      <c r="AX125" s="297">
        <f t="shared" si="34"/>
        <v>0</v>
      </c>
      <c r="AY125" s="297">
        <f t="shared" si="17"/>
        <v>0</v>
      </c>
      <c r="AZ125" s="92">
        <f t="shared" si="18"/>
        <v>0.504</v>
      </c>
      <c r="BA125" s="297">
        <f t="shared" si="35"/>
        <v>0.38900000000000001</v>
      </c>
      <c r="BB125" s="297">
        <v>0.13800000000000001</v>
      </c>
      <c r="BC125" s="297">
        <v>0.13400000000000001</v>
      </c>
      <c r="BD125" s="92">
        <f t="shared" si="19"/>
        <v>0</v>
      </c>
      <c r="BE125" s="92">
        <f t="shared" si="20"/>
        <v>0</v>
      </c>
    </row>
    <row r="126" spans="1:57" x14ac:dyDescent="0.35">
      <c r="A126" s="26"/>
      <c r="B126" s="76"/>
      <c r="C126" s="58"/>
      <c r="D126" s="468"/>
      <c r="E126" s="469"/>
      <c r="F126" s="237" t="str">
        <f ca="1">IFERROR(OFFSET(INDEX(INDIRECT(VLOOKUP($C126,Lighting_Type_Exist_lu,2,0)),MATCH(NewSKULighting!$D126,INDIRECT(VLOOKUP($C126,Lighting_Type_Exist_lu,2,0)),0),1),0,2),"")</f>
        <v/>
      </c>
      <c r="G126" s="168" t="s">
        <v>84</v>
      </c>
      <c r="H126" s="74"/>
      <c r="I126" s="260" t="str">
        <f t="shared" si="4"/>
        <v/>
      </c>
      <c r="J126" s="64"/>
      <c r="K126" s="260" t="str">
        <f t="shared" si="5"/>
        <v/>
      </c>
      <c r="L126" s="239" t="str">
        <f t="shared" si="6"/>
        <v/>
      </c>
      <c r="M126" s="116" t="s">
        <v>84</v>
      </c>
      <c r="N126" s="28">
        <f t="shared" si="7"/>
        <v>0</v>
      </c>
      <c r="O126" s="20">
        <f t="shared" si="8"/>
        <v>0</v>
      </c>
      <c r="P126" s="71">
        <f t="shared" ca="1" si="21"/>
        <v>0</v>
      </c>
      <c r="Q126" s="71">
        <f>IFERROR((($H126*$L126*$N126)-($H126*$L126*$O126))/1000,0)*(1-EXACT(M126,Lookups!$A$62))*(1-EXACT(M126,Lookups!$A$63))</f>
        <v>0</v>
      </c>
      <c r="R126" s="71">
        <f t="shared" ca="1" si="22"/>
        <v>0</v>
      </c>
      <c r="S126" s="71">
        <f t="shared" ca="1" si="9"/>
        <v>0</v>
      </c>
      <c r="T126" s="71">
        <f t="shared" si="10"/>
        <v>0</v>
      </c>
      <c r="U126" s="356">
        <f t="shared" ca="1" si="11"/>
        <v>0</v>
      </c>
      <c r="V126" s="356">
        <f t="shared" ca="1" si="12"/>
        <v>0</v>
      </c>
      <c r="W126" s="356">
        <f t="shared" si="23"/>
        <v>0</v>
      </c>
      <c r="X126" s="356">
        <f t="shared" si="24"/>
        <v>0</v>
      </c>
      <c r="Y126" s="72">
        <f>IF(AU126&gt;0,"NEEDED",IFERROR(IF('Project Summary'!$C$11="NH",(VLOOKUP(AH126,Lighting_All,6,0)+AN126),(VLOOKUP(AH126,Lighting_All,4,0)+AN126)),0)*H126)</f>
        <v>0</v>
      </c>
      <c r="Z126" s="290" t="str">
        <f t="shared" ca="1" si="25"/>
        <v/>
      </c>
      <c r="AA126" s="291">
        <f t="shared" ca="1" si="13"/>
        <v>0</v>
      </c>
      <c r="AC126" s="28" t="str">
        <f ca="1">IFERROR(OFFSET(INDEX(INDIRECT(VLOOKUP($C126,Lighting_Type_Exist_lu,2,0)),MATCH(NewSKULighting!$D126,INDIRECT(VLOOKUP($C126,Lighting_Type_Exist_lu,2,0)),0),1),0,1),"")</f>
        <v/>
      </c>
      <c r="AD126" s="7" t="str">
        <f ca="1">IFERROR(OFFSET(INDEX(INDIRECT(VLOOKUP($C126,Lighting_Type_Exist_lu,2,0)),MATCH(NewSKULighting!$D126,INDIRECT(VLOOKUP($C126,Lighting_Type_Exist_lu,2,0)),0),1),0,3),"")</f>
        <v/>
      </c>
      <c r="AE126" s="40" t="str">
        <f ca="1">IFERROR(OFFSET(INDEX(INDIRECT(VLOOKUP($C126,Lighting_Type_Exist_lu,2,0)),MATCH(NewSKULighting!$D126,INDIRECT(VLOOKUP($C126,Lighting_Type_Exist_lu,2,0)),0),1),0,4),"")</f>
        <v/>
      </c>
      <c r="AF126" s="262">
        <f t="shared" ca="1" si="26"/>
        <v>0</v>
      </c>
      <c r="AH126" s="260" t="str">
        <f t="shared" si="14"/>
        <v/>
      </c>
      <c r="AI126" s="263">
        <f>IFERROR(_xlfn.IFNA(IF('Project Summary'!$C$11="NH",VLOOKUP(AH126,Lighting_All,5,0),VLOOKUP(AH126,Lighting_All,3,0)),""),"")</f>
        <v>0</v>
      </c>
      <c r="AJ126" s="295" t="str">
        <f t="shared" si="15"/>
        <v>NA</v>
      </c>
      <c r="AK126" s="296" t="str">
        <f>IFERROR(IF(J126="","",(VLOOKUP(AH126,Lookups!A:G,7,0)*H126)),"")</f>
        <v/>
      </c>
      <c r="AL126" s="92">
        <f t="shared" ca="1" si="36"/>
        <v>0</v>
      </c>
      <c r="AM126" s="92">
        <f t="shared" ca="1" si="37"/>
        <v>0</v>
      </c>
      <c r="AN126" s="297">
        <f>(1-EXACT(G126,M126))*IFERROR(VLOOKUP(M126,Lighting_All,6,0),0)*(Q126&gt;0)*(1-EXACT(M126,Lookups!$A$62))*(1-EXACT(M126,Lookups!$A$63))</f>
        <v>0</v>
      </c>
      <c r="AO126" s="92">
        <f t="shared" si="16"/>
        <v>0</v>
      </c>
      <c r="AP126" s="92" t="str">
        <f t="shared" ca="1" si="38"/>
        <v/>
      </c>
      <c r="AQ126" s="92" t="str">
        <f ca="1">_xlfn.IFNA(VLOOKUP(AP126,Recycling!$S$10:$T$35,2,0),"")</f>
        <v/>
      </c>
      <c r="AR126" s="92">
        <f t="shared" si="39"/>
        <v>0</v>
      </c>
      <c r="AS126" s="300">
        <f t="shared" si="40"/>
        <v>0</v>
      </c>
      <c r="AT126" s="298">
        <f>EXACT(G126,"None")*OR(EXACT(M126,Lookups!$A$62),EXACT(M126,Lookups!$A$63))</f>
        <v>0</v>
      </c>
      <c r="AU126" s="299">
        <f t="shared" si="32"/>
        <v>0</v>
      </c>
      <c r="AV126" s="92">
        <f>IFERROR(VLOOKUP(AH126,Lookups!A:B,2,0),0)</f>
        <v>0</v>
      </c>
      <c r="AW126" s="92">
        <f t="shared" si="33"/>
        <v>0</v>
      </c>
      <c r="AX126" s="297">
        <f t="shared" si="34"/>
        <v>0</v>
      </c>
      <c r="AY126" s="297">
        <f t="shared" si="17"/>
        <v>0</v>
      </c>
      <c r="AZ126" s="92">
        <f t="shared" si="18"/>
        <v>0.504</v>
      </c>
      <c r="BA126" s="297">
        <f t="shared" si="35"/>
        <v>0.38900000000000001</v>
      </c>
      <c r="BB126" s="297">
        <v>0.13800000000000001</v>
      </c>
      <c r="BC126" s="297">
        <v>0.13400000000000001</v>
      </c>
      <c r="BD126" s="92">
        <f t="shared" si="19"/>
        <v>0</v>
      </c>
      <c r="BE126" s="92">
        <f t="shared" si="20"/>
        <v>0</v>
      </c>
    </row>
    <row r="127" spans="1:57" x14ac:dyDescent="0.35">
      <c r="A127" s="26"/>
      <c r="B127" s="76"/>
      <c r="C127" s="58"/>
      <c r="D127" s="468"/>
      <c r="E127" s="469"/>
      <c r="F127" s="237" t="str">
        <f ca="1">IFERROR(OFFSET(INDEX(INDIRECT(VLOOKUP($C127,Lighting_Type_Exist_lu,2,0)),MATCH(NewSKULighting!$D127,INDIRECT(VLOOKUP($C127,Lighting_Type_Exist_lu,2,0)),0),1),0,2),"")</f>
        <v/>
      </c>
      <c r="G127" s="168" t="s">
        <v>84</v>
      </c>
      <c r="H127" s="74"/>
      <c r="I127" s="260" t="str">
        <f t="shared" si="4"/>
        <v/>
      </c>
      <c r="J127" s="64"/>
      <c r="K127" s="260" t="str">
        <f t="shared" si="5"/>
        <v/>
      </c>
      <c r="L127" s="239" t="str">
        <f t="shared" si="6"/>
        <v/>
      </c>
      <c r="M127" s="116" t="s">
        <v>84</v>
      </c>
      <c r="N127" s="28">
        <f t="shared" si="7"/>
        <v>0</v>
      </c>
      <c r="O127" s="20">
        <f t="shared" si="8"/>
        <v>0</v>
      </c>
      <c r="P127" s="71">
        <f t="shared" ca="1" si="21"/>
        <v>0</v>
      </c>
      <c r="Q127" s="71">
        <f>IFERROR((($H127*$L127*$N127)-($H127*$L127*$O127))/1000,0)*(1-EXACT(M127,Lookups!$A$62))*(1-EXACT(M127,Lookups!$A$63))</f>
        <v>0</v>
      </c>
      <c r="R127" s="71">
        <f t="shared" ca="1" si="22"/>
        <v>0</v>
      </c>
      <c r="S127" s="71">
        <f t="shared" ca="1" si="9"/>
        <v>0</v>
      </c>
      <c r="T127" s="71">
        <f t="shared" si="10"/>
        <v>0</v>
      </c>
      <c r="U127" s="356">
        <f t="shared" ca="1" si="11"/>
        <v>0</v>
      </c>
      <c r="V127" s="356">
        <f t="shared" ca="1" si="12"/>
        <v>0</v>
      </c>
      <c r="W127" s="356">
        <f t="shared" si="23"/>
        <v>0</v>
      </c>
      <c r="X127" s="356">
        <f t="shared" si="24"/>
        <v>0</v>
      </c>
      <c r="Y127" s="72">
        <f>IF(AU127&gt;0,"NEEDED",IFERROR(IF('Project Summary'!$C$11="NH",(VLOOKUP(AH127,Lighting_All,6,0)+AN127),(VLOOKUP(AH127,Lighting_All,4,0)+AN127)),0)*H127)</f>
        <v>0</v>
      </c>
      <c r="Z127" s="290" t="str">
        <f t="shared" ca="1" si="25"/>
        <v/>
      </c>
      <c r="AA127" s="291">
        <f t="shared" ca="1" si="13"/>
        <v>0</v>
      </c>
      <c r="AC127" s="28" t="str">
        <f ca="1">IFERROR(OFFSET(INDEX(INDIRECT(VLOOKUP($C127,Lighting_Type_Exist_lu,2,0)),MATCH(NewSKULighting!$D127,INDIRECT(VLOOKUP($C127,Lighting_Type_Exist_lu,2,0)),0),1),0,1),"")</f>
        <v/>
      </c>
      <c r="AD127" s="7" t="str">
        <f ca="1">IFERROR(OFFSET(INDEX(INDIRECT(VLOOKUP($C127,Lighting_Type_Exist_lu,2,0)),MATCH(NewSKULighting!$D127,INDIRECT(VLOOKUP($C127,Lighting_Type_Exist_lu,2,0)),0),1),0,3),"")</f>
        <v/>
      </c>
      <c r="AE127" s="40" t="str">
        <f ca="1">IFERROR(OFFSET(INDEX(INDIRECT(VLOOKUP($C127,Lighting_Type_Exist_lu,2,0)),MATCH(NewSKULighting!$D127,INDIRECT(VLOOKUP($C127,Lighting_Type_Exist_lu,2,0)),0),1),0,4),"")</f>
        <v/>
      </c>
      <c r="AF127" s="262">
        <f t="shared" ca="1" si="26"/>
        <v>0</v>
      </c>
      <c r="AH127" s="260" t="str">
        <f t="shared" si="14"/>
        <v/>
      </c>
      <c r="AI127" s="263">
        <f>IFERROR(_xlfn.IFNA(IF('Project Summary'!$C$11="NH",VLOOKUP(AH127,Lighting_All,5,0),VLOOKUP(AH127,Lighting_All,3,0)),""),"")</f>
        <v>0</v>
      </c>
      <c r="AJ127" s="295" t="str">
        <f t="shared" si="15"/>
        <v>NA</v>
      </c>
      <c r="AK127" s="296" t="str">
        <f>IFERROR(IF(J127="","",(VLOOKUP(AH127,Lookups!A:G,7,0)*H127)),"")</f>
        <v/>
      </c>
      <c r="AL127" s="92">
        <f t="shared" ca="1" si="36"/>
        <v>0</v>
      </c>
      <c r="AM127" s="92">
        <f t="shared" ca="1" si="37"/>
        <v>0</v>
      </c>
      <c r="AN127" s="297">
        <f>(1-EXACT(G127,M127))*IFERROR(VLOOKUP(M127,Lighting_All,6,0),0)*(Q127&gt;0)*(1-EXACT(M127,Lookups!$A$62))*(1-EXACT(M127,Lookups!$A$63))</f>
        <v>0</v>
      </c>
      <c r="AO127" s="92">
        <f t="shared" si="16"/>
        <v>0</v>
      </c>
      <c r="AP127" s="92" t="str">
        <f t="shared" ca="1" si="38"/>
        <v/>
      </c>
      <c r="AQ127" s="92" t="str">
        <f ca="1">_xlfn.IFNA(VLOOKUP(AP127,Recycling!$S$10:$T$35,2,0),"")</f>
        <v/>
      </c>
      <c r="AR127" s="92">
        <f t="shared" si="39"/>
        <v>0</v>
      </c>
      <c r="AS127" s="300">
        <f t="shared" si="40"/>
        <v>0</v>
      </c>
      <c r="AT127" s="298">
        <f>EXACT(G127,"None")*OR(EXACT(M127,Lookups!$A$62),EXACT(M127,Lookups!$A$63))</f>
        <v>0</v>
      </c>
      <c r="AU127" s="299">
        <f t="shared" si="32"/>
        <v>0</v>
      </c>
      <c r="AV127" s="92">
        <f>IFERROR(VLOOKUP(AH127,Lookups!A:B,2,0),0)</f>
        <v>0</v>
      </c>
      <c r="AW127" s="92">
        <f t="shared" si="33"/>
        <v>0</v>
      </c>
      <c r="AX127" s="297">
        <f t="shared" si="34"/>
        <v>0</v>
      </c>
      <c r="AY127" s="297">
        <f t="shared" si="17"/>
        <v>0</v>
      </c>
      <c r="AZ127" s="92">
        <f t="shared" si="18"/>
        <v>0.504</v>
      </c>
      <c r="BA127" s="297">
        <f t="shared" si="35"/>
        <v>0.38900000000000001</v>
      </c>
      <c r="BB127" s="297">
        <v>0.13800000000000001</v>
      </c>
      <c r="BC127" s="297">
        <v>0.13400000000000001</v>
      </c>
      <c r="BD127" s="92">
        <f t="shared" si="19"/>
        <v>0</v>
      </c>
      <c r="BE127" s="92">
        <f t="shared" si="20"/>
        <v>0</v>
      </c>
    </row>
    <row r="128" spans="1:57" x14ac:dyDescent="0.35">
      <c r="A128" s="26"/>
      <c r="B128" s="76"/>
      <c r="C128" s="58"/>
      <c r="D128" s="468"/>
      <c r="E128" s="469"/>
      <c r="F128" s="237" t="str">
        <f ca="1">IFERROR(OFFSET(INDEX(INDIRECT(VLOOKUP($C128,Lighting_Type_Exist_lu,2,0)),MATCH(NewSKULighting!$D128,INDIRECT(VLOOKUP($C128,Lighting_Type_Exist_lu,2,0)),0),1),0,2),"")</f>
        <v/>
      </c>
      <c r="G128" s="168" t="s">
        <v>84</v>
      </c>
      <c r="H128" s="74"/>
      <c r="I128" s="260" t="str">
        <f t="shared" si="4"/>
        <v/>
      </c>
      <c r="J128" s="64"/>
      <c r="K128" s="260" t="str">
        <f t="shared" si="5"/>
        <v/>
      </c>
      <c r="L128" s="239" t="str">
        <f t="shared" si="6"/>
        <v/>
      </c>
      <c r="M128" s="116" t="s">
        <v>84</v>
      </c>
      <c r="N128" s="28">
        <f t="shared" si="7"/>
        <v>0</v>
      </c>
      <c r="O128" s="20">
        <f t="shared" si="8"/>
        <v>0</v>
      </c>
      <c r="P128" s="71">
        <f t="shared" ca="1" si="21"/>
        <v>0</v>
      </c>
      <c r="Q128" s="71">
        <f>IFERROR((($H128*$L128*$N128)-($H128*$L128*$O128))/1000,0)*(1-EXACT(M128,Lookups!$A$62))*(1-EXACT(M128,Lookups!$A$63))</f>
        <v>0</v>
      </c>
      <c r="R128" s="71">
        <f t="shared" ca="1" si="22"/>
        <v>0</v>
      </c>
      <c r="S128" s="71">
        <f t="shared" ca="1" si="9"/>
        <v>0</v>
      </c>
      <c r="T128" s="71">
        <f t="shared" si="10"/>
        <v>0</v>
      </c>
      <c r="U128" s="356">
        <f t="shared" ca="1" si="11"/>
        <v>0</v>
      </c>
      <c r="V128" s="356">
        <f t="shared" ca="1" si="12"/>
        <v>0</v>
      </c>
      <c r="W128" s="356">
        <f t="shared" si="23"/>
        <v>0</v>
      </c>
      <c r="X128" s="356">
        <f t="shared" si="24"/>
        <v>0</v>
      </c>
      <c r="Y128" s="72">
        <f>IF(AU128&gt;0,"NEEDED",IFERROR(IF('Project Summary'!$C$11="NH",(VLOOKUP(AH128,Lighting_All,6,0)+AN128),(VLOOKUP(AH128,Lighting_All,4,0)+AN128)),0)*H128)</f>
        <v>0</v>
      </c>
      <c r="Z128" s="290" t="str">
        <f t="shared" ca="1" si="25"/>
        <v/>
      </c>
      <c r="AA128" s="291">
        <f t="shared" ca="1" si="13"/>
        <v>0</v>
      </c>
      <c r="AB128" t="s">
        <v>98</v>
      </c>
      <c r="AC128" s="28" t="str">
        <f ca="1">IFERROR(OFFSET(INDEX(INDIRECT(VLOOKUP($C128,Lighting_Type_Exist_lu,2,0)),MATCH(NewSKULighting!$D128,INDIRECT(VLOOKUP($C128,Lighting_Type_Exist_lu,2,0)),0),1),0,1),"")</f>
        <v/>
      </c>
      <c r="AD128" s="7" t="str">
        <f ca="1">IFERROR(OFFSET(INDEX(INDIRECT(VLOOKUP($C128,Lighting_Type_Exist_lu,2,0)),MATCH(NewSKULighting!$D128,INDIRECT(VLOOKUP($C128,Lighting_Type_Exist_lu,2,0)),0),1),0,3),"")</f>
        <v/>
      </c>
      <c r="AE128" s="40" t="str">
        <f ca="1">IFERROR(OFFSET(INDEX(INDIRECT(VLOOKUP($C128,Lighting_Type_Exist_lu,2,0)),MATCH(NewSKULighting!$D128,INDIRECT(VLOOKUP($C128,Lighting_Type_Exist_lu,2,0)),0),1),0,4),"")</f>
        <v/>
      </c>
      <c r="AF128" s="262">
        <f t="shared" ca="1" si="26"/>
        <v>0</v>
      </c>
      <c r="AG128" t="s">
        <v>98</v>
      </c>
      <c r="AH128" s="260" t="str">
        <f t="shared" si="14"/>
        <v/>
      </c>
      <c r="AI128" s="263">
        <f>IFERROR(_xlfn.IFNA(IF('Project Summary'!$C$11="NH",VLOOKUP(AH128,Lighting_All,5,0),VLOOKUP(AH128,Lighting_All,3,0)),""),"")</f>
        <v>0</v>
      </c>
      <c r="AJ128" s="295" t="str">
        <f t="shared" si="15"/>
        <v>NA</v>
      </c>
      <c r="AK128" s="296" t="str">
        <f>IFERROR(IF(J128="","",(VLOOKUP(AH128,Lookups!A:G,7,0)*H128)),"")</f>
        <v/>
      </c>
      <c r="AL128" s="92">
        <f t="shared" ca="1" si="36"/>
        <v>0</v>
      </c>
      <c r="AM128" s="92">
        <f t="shared" ca="1" si="37"/>
        <v>0</v>
      </c>
      <c r="AN128" s="297">
        <f>(1-EXACT(G128,M128))*IFERROR(VLOOKUP(M128,Lighting_All,6,0),0)*(Q128&gt;0)*(1-EXACT(M128,Lookups!$A$62))*(1-EXACT(M128,Lookups!$A$63))</f>
        <v>0</v>
      </c>
      <c r="AO128" s="92">
        <f t="shared" si="16"/>
        <v>0</v>
      </c>
      <c r="AP128" s="92" t="str">
        <f t="shared" ca="1" si="38"/>
        <v/>
      </c>
      <c r="AQ128" s="92" t="str">
        <f ca="1">_xlfn.IFNA(VLOOKUP(AP128,Recycling!$S$10:$T$35,2,0),"")</f>
        <v/>
      </c>
      <c r="AR128" s="92">
        <f t="shared" si="39"/>
        <v>0</v>
      </c>
      <c r="AS128" s="300">
        <f t="shared" si="40"/>
        <v>0</v>
      </c>
      <c r="AT128" s="298">
        <f>EXACT(G128,"None")*OR(EXACT(M128,Lookups!$A$62),EXACT(M128,Lookups!$A$63))</f>
        <v>0</v>
      </c>
      <c r="AU128" s="299">
        <f t="shared" si="32"/>
        <v>0</v>
      </c>
      <c r="AV128" s="92">
        <f>IFERROR(VLOOKUP(AH128,Lookups!A:B,2,0),0)</f>
        <v>0</v>
      </c>
      <c r="AW128" s="92">
        <f t="shared" si="33"/>
        <v>0</v>
      </c>
      <c r="AX128" s="297">
        <f t="shared" si="34"/>
        <v>0</v>
      </c>
      <c r="AY128" s="297">
        <f t="shared" si="17"/>
        <v>0</v>
      </c>
      <c r="AZ128" s="92">
        <f t="shared" si="18"/>
        <v>0.504</v>
      </c>
      <c r="BA128" s="297">
        <f t="shared" si="35"/>
        <v>0.38900000000000001</v>
      </c>
      <c r="BB128" s="297">
        <v>0.13800000000000001</v>
      </c>
      <c r="BC128" s="297">
        <v>0.13400000000000001</v>
      </c>
      <c r="BD128" s="92">
        <f t="shared" si="19"/>
        <v>0</v>
      </c>
      <c r="BE128" s="92">
        <f t="shared" si="20"/>
        <v>0</v>
      </c>
    </row>
    <row r="129" spans="1:57" x14ac:dyDescent="0.35">
      <c r="A129" s="26"/>
      <c r="B129" s="76"/>
      <c r="C129" s="58"/>
      <c r="D129" s="468"/>
      <c r="E129" s="469"/>
      <c r="F129" s="237" t="str">
        <f ca="1">IFERROR(OFFSET(INDEX(INDIRECT(VLOOKUP($C129,Lighting_Type_Exist_lu,2,0)),MATCH(NewSKULighting!$D129,INDIRECT(VLOOKUP($C129,Lighting_Type_Exist_lu,2,0)),0),1),0,2),"")</f>
        <v/>
      </c>
      <c r="G129" s="168" t="s">
        <v>84</v>
      </c>
      <c r="H129" s="74"/>
      <c r="I129" s="260" t="str">
        <f t="shared" si="4"/>
        <v/>
      </c>
      <c r="J129" s="64"/>
      <c r="K129" s="260" t="str">
        <f t="shared" si="5"/>
        <v/>
      </c>
      <c r="L129" s="239" t="str">
        <f t="shared" si="6"/>
        <v/>
      </c>
      <c r="M129" s="116" t="s">
        <v>84</v>
      </c>
      <c r="N129" s="28">
        <f t="shared" si="7"/>
        <v>0</v>
      </c>
      <c r="O129" s="20">
        <f t="shared" si="8"/>
        <v>0</v>
      </c>
      <c r="P129" s="71">
        <f t="shared" ca="1" si="21"/>
        <v>0</v>
      </c>
      <c r="Q129" s="71">
        <f>IFERROR((($H129*$L129*$N129)-($H129*$L129*$O129))/1000,0)*(1-EXACT(M129,Lookups!$A$62))*(1-EXACT(M129,Lookups!$A$63))</f>
        <v>0</v>
      </c>
      <c r="R129" s="71">
        <f t="shared" ca="1" si="22"/>
        <v>0</v>
      </c>
      <c r="S129" s="71">
        <f t="shared" ca="1" si="9"/>
        <v>0</v>
      </c>
      <c r="T129" s="71">
        <f t="shared" si="10"/>
        <v>0</v>
      </c>
      <c r="U129" s="356">
        <f t="shared" ca="1" si="11"/>
        <v>0</v>
      </c>
      <c r="V129" s="356">
        <f t="shared" ca="1" si="12"/>
        <v>0</v>
      </c>
      <c r="W129" s="356">
        <f t="shared" si="23"/>
        <v>0</v>
      </c>
      <c r="X129" s="356">
        <f t="shared" si="24"/>
        <v>0</v>
      </c>
      <c r="Y129" s="72">
        <f>IF(AU129&gt;0,"NEEDED",IFERROR(IF('Project Summary'!$C$11="NH",(VLOOKUP(AH129,Lighting_All,6,0)+AN129),(VLOOKUP(AH129,Lighting_All,4,0)+AN129)),0)*H129)</f>
        <v>0</v>
      </c>
      <c r="Z129" s="290" t="str">
        <f t="shared" ca="1" si="25"/>
        <v/>
      </c>
      <c r="AA129" s="291">
        <f t="shared" ca="1" si="13"/>
        <v>0</v>
      </c>
      <c r="AC129" s="28" t="str">
        <f ca="1">IFERROR(OFFSET(INDEX(INDIRECT(VLOOKUP($C129,Lighting_Type_Exist_lu,2,0)),MATCH(NewSKULighting!$D129,INDIRECT(VLOOKUP($C129,Lighting_Type_Exist_lu,2,0)),0),1),0,1),"")</f>
        <v/>
      </c>
      <c r="AD129" s="7" t="str">
        <f ca="1">IFERROR(OFFSET(INDEX(INDIRECT(VLOOKUP($C129,Lighting_Type_Exist_lu,2,0)),MATCH(NewSKULighting!$D129,INDIRECT(VLOOKUP($C129,Lighting_Type_Exist_lu,2,0)),0),1),0,3),"")</f>
        <v/>
      </c>
      <c r="AE129" s="40" t="str">
        <f ca="1">IFERROR(OFFSET(INDEX(INDIRECT(VLOOKUP($C129,Lighting_Type_Exist_lu,2,0)),MATCH(NewSKULighting!$D129,INDIRECT(VLOOKUP($C129,Lighting_Type_Exist_lu,2,0)),0),1),0,4),"")</f>
        <v/>
      </c>
      <c r="AF129" s="262">
        <f t="shared" ca="1" si="26"/>
        <v>0</v>
      </c>
      <c r="AH129" s="260" t="str">
        <f t="shared" si="14"/>
        <v/>
      </c>
      <c r="AI129" s="263">
        <f>IFERROR(_xlfn.IFNA(IF('Project Summary'!$C$11="NH",VLOOKUP(AH129,Lighting_All,5,0),VLOOKUP(AH129,Lighting_All,3,0)),""),"")</f>
        <v>0</v>
      </c>
      <c r="AJ129" s="295" t="str">
        <f t="shared" si="15"/>
        <v>NA</v>
      </c>
      <c r="AK129" s="296" t="str">
        <f>IFERROR(IF(J129="","",(VLOOKUP(AH129,Lookups!A:G,7,0)*H129)),"")</f>
        <v/>
      </c>
      <c r="AL129" s="92">
        <f t="shared" ca="1" si="36"/>
        <v>0</v>
      </c>
      <c r="AM129" s="92">
        <f t="shared" ca="1" si="37"/>
        <v>0</v>
      </c>
      <c r="AN129" s="297">
        <f>(1-EXACT(G129,M129))*IFERROR(VLOOKUP(M129,Lighting_All,6,0),0)*(Q129&gt;0)*(1-EXACT(M129,Lookups!$A$62))*(1-EXACT(M129,Lookups!$A$63))</f>
        <v>0</v>
      </c>
      <c r="AO129" s="92">
        <f t="shared" si="16"/>
        <v>0</v>
      </c>
      <c r="AP129" s="92" t="str">
        <f t="shared" ca="1" si="38"/>
        <v/>
      </c>
      <c r="AQ129" s="92" t="str">
        <f ca="1">_xlfn.IFNA(VLOOKUP(AP129,Recycling!$S$10:$T$35,2,0),"")</f>
        <v/>
      </c>
      <c r="AR129" s="92">
        <f t="shared" si="39"/>
        <v>0</v>
      </c>
      <c r="AS129" s="300">
        <f t="shared" si="40"/>
        <v>0</v>
      </c>
      <c r="AT129" s="298">
        <f>EXACT(G129,"None")*OR(EXACT(M129,Lookups!$A$62),EXACT(M129,Lookups!$A$63))</f>
        <v>0</v>
      </c>
      <c r="AU129" s="299">
        <f t="shared" si="32"/>
        <v>0</v>
      </c>
      <c r="AV129" s="92">
        <f>IFERROR(VLOOKUP(AH129,Lookups!A:B,2,0),0)</f>
        <v>0</v>
      </c>
      <c r="AW129" s="92">
        <f t="shared" si="33"/>
        <v>0</v>
      </c>
      <c r="AX129" s="297">
        <f t="shared" si="34"/>
        <v>0</v>
      </c>
      <c r="AY129" s="297">
        <f t="shared" si="17"/>
        <v>0</v>
      </c>
      <c r="AZ129" s="92">
        <f t="shared" si="18"/>
        <v>0.504</v>
      </c>
      <c r="BA129" s="297">
        <f t="shared" si="35"/>
        <v>0.38900000000000001</v>
      </c>
      <c r="BB129" s="297">
        <v>0.13800000000000001</v>
      </c>
      <c r="BC129" s="297">
        <v>0.13400000000000001</v>
      </c>
      <c r="BD129" s="92">
        <f t="shared" si="19"/>
        <v>0</v>
      </c>
      <c r="BE129" s="92">
        <f t="shared" si="20"/>
        <v>0</v>
      </c>
    </row>
    <row r="130" spans="1:57" x14ac:dyDescent="0.35">
      <c r="A130" s="26"/>
      <c r="B130" s="76"/>
      <c r="C130" s="58"/>
      <c r="D130" s="468"/>
      <c r="E130" s="469"/>
      <c r="F130" s="237" t="str">
        <f ca="1">IFERROR(OFFSET(INDEX(INDIRECT(VLOOKUP($C130,Lighting_Type_Exist_lu,2,0)),MATCH(NewSKULighting!$D130,INDIRECT(VLOOKUP($C130,Lighting_Type_Exist_lu,2,0)),0),1),0,2),"")</f>
        <v/>
      </c>
      <c r="G130" s="168" t="s">
        <v>84</v>
      </c>
      <c r="H130" s="74"/>
      <c r="I130" s="260" t="str">
        <f t="shared" si="4"/>
        <v/>
      </c>
      <c r="J130" s="64"/>
      <c r="K130" s="260" t="str">
        <f t="shared" si="5"/>
        <v/>
      </c>
      <c r="L130" s="239" t="str">
        <f t="shared" si="6"/>
        <v/>
      </c>
      <c r="M130" s="116" t="s">
        <v>84</v>
      </c>
      <c r="N130" s="28">
        <f t="shared" si="7"/>
        <v>0</v>
      </c>
      <c r="O130" s="20">
        <f t="shared" si="8"/>
        <v>0</v>
      </c>
      <c r="P130" s="71">
        <f t="shared" ca="1" si="21"/>
        <v>0</v>
      </c>
      <c r="Q130" s="71">
        <f>IFERROR((($H130*$L130*$N130)-($H130*$L130*$O130))/1000,0)*(1-EXACT(M130,Lookups!$A$62))*(1-EXACT(M130,Lookups!$A$63))</f>
        <v>0</v>
      </c>
      <c r="R130" s="71">
        <f t="shared" ca="1" si="22"/>
        <v>0</v>
      </c>
      <c r="S130" s="71">
        <f t="shared" ca="1" si="9"/>
        <v>0</v>
      </c>
      <c r="T130" s="71">
        <f t="shared" si="10"/>
        <v>0</v>
      </c>
      <c r="U130" s="356">
        <f t="shared" ca="1" si="11"/>
        <v>0</v>
      </c>
      <c r="V130" s="356">
        <f t="shared" ca="1" si="12"/>
        <v>0</v>
      </c>
      <c r="W130" s="356">
        <f t="shared" si="23"/>
        <v>0</v>
      </c>
      <c r="X130" s="356">
        <f t="shared" si="24"/>
        <v>0</v>
      </c>
      <c r="Y130" s="72">
        <f>IF(AU130&gt;0,"NEEDED",IFERROR(IF('Project Summary'!$C$11="NH",(VLOOKUP(AH130,Lighting_All,6,0)+AN130),(VLOOKUP(AH130,Lighting_All,4,0)+AN130)),0)*H130)</f>
        <v>0</v>
      </c>
      <c r="Z130" s="290" t="str">
        <f t="shared" ca="1" si="25"/>
        <v/>
      </c>
      <c r="AA130" s="291">
        <f t="shared" ca="1" si="13"/>
        <v>0</v>
      </c>
      <c r="AB130" t="s">
        <v>98</v>
      </c>
      <c r="AC130" s="28" t="str">
        <f ca="1">IFERROR(OFFSET(INDEX(INDIRECT(VLOOKUP($C130,Lighting_Type_Exist_lu,2,0)),MATCH(NewSKULighting!$D130,INDIRECT(VLOOKUP($C130,Lighting_Type_Exist_lu,2,0)),0),1),0,1),"")</f>
        <v/>
      </c>
      <c r="AD130" s="7" t="str">
        <f ca="1">IFERROR(OFFSET(INDEX(INDIRECT(VLOOKUP($C130,Lighting_Type_Exist_lu,2,0)),MATCH(NewSKULighting!$D130,INDIRECT(VLOOKUP($C130,Lighting_Type_Exist_lu,2,0)),0),1),0,3),"")</f>
        <v/>
      </c>
      <c r="AE130" s="40" t="str">
        <f ca="1">IFERROR(OFFSET(INDEX(INDIRECT(VLOOKUP($C130,Lighting_Type_Exist_lu,2,0)),MATCH(NewSKULighting!$D130,INDIRECT(VLOOKUP($C130,Lighting_Type_Exist_lu,2,0)),0),1),0,4),"")</f>
        <v/>
      </c>
      <c r="AF130" s="262">
        <f t="shared" ca="1" si="26"/>
        <v>0</v>
      </c>
      <c r="AG130" t="s">
        <v>98</v>
      </c>
      <c r="AH130" s="260" t="str">
        <f t="shared" si="14"/>
        <v/>
      </c>
      <c r="AI130" s="263">
        <f>IFERROR(_xlfn.IFNA(IF('Project Summary'!$C$11="NH",VLOOKUP(AH130,Lighting_All,5,0),VLOOKUP(AH130,Lighting_All,3,0)),""),"")</f>
        <v>0</v>
      </c>
      <c r="AJ130" s="295" t="str">
        <f t="shared" si="15"/>
        <v>NA</v>
      </c>
      <c r="AK130" s="296" t="str">
        <f>IFERROR(IF(J130="","",(VLOOKUP(AH130,Lookups!A:G,7,0)*H130)),"")</f>
        <v/>
      </c>
      <c r="AL130" s="92">
        <f t="shared" ca="1" si="36"/>
        <v>0</v>
      </c>
      <c r="AM130" s="92">
        <f t="shared" ca="1" si="37"/>
        <v>0</v>
      </c>
      <c r="AN130" s="297">
        <f>(1-EXACT(G130,M130))*IFERROR(VLOOKUP(M130,Lighting_All,6,0),0)*(Q130&gt;0)*(1-EXACT(M130,Lookups!$A$62))*(1-EXACT(M130,Lookups!$A$63))</f>
        <v>0</v>
      </c>
      <c r="AO130" s="92">
        <f t="shared" si="16"/>
        <v>0</v>
      </c>
      <c r="AP130" s="92" t="str">
        <f t="shared" ca="1" si="38"/>
        <v/>
      </c>
      <c r="AQ130" s="92" t="str">
        <f ca="1">_xlfn.IFNA(VLOOKUP(AP130,Recycling!$S$10:$T$35,2,0),"")</f>
        <v/>
      </c>
      <c r="AR130" s="92">
        <f t="shared" si="39"/>
        <v>0</v>
      </c>
      <c r="AS130" s="300">
        <f t="shared" si="40"/>
        <v>0</v>
      </c>
      <c r="AT130" s="298">
        <f>EXACT(G130,"None")*OR(EXACT(M130,Lookups!$A$62),EXACT(M130,Lookups!$A$63))</f>
        <v>0</v>
      </c>
      <c r="AU130" s="299">
        <f t="shared" si="32"/>
        <v>0</v>
      </c>
      <c r="AV130" s="92">
        <f>IFERROR(VLOOKUP(AH130,Lookups!A:B,2,0),0)</f>
        <v>0</v>
      </c>
      <c r="AW130" s="92">
        <f t="shared" si="33"/>
        <v>0</v>
      </c>
      <c r="AX130" s="297">
        <f t="shared" si="34"/>
        <v>0</v>
      </c>
      <c r="AY130" s="297">
        <f t="shared" si="17"/>
        <v>0</v>
      </c>
      <c r="AZ130" s="92">
        <f t="shared" si="18"/>
        <v>0.504</v>
      </c>
      <c r="BA130" s="297">
        <f t="shared" si="35"/>
        <v>0.38900000000000001</v>
      </c>
      <c r="BB130" s="297">
        <v>0.13800000000000001</v>
      </c>
      <c r="BC130" s="297">
        <v>0.13400000000000001</v>
      </c>
      <c r="BD130" s="92">
        <f t="shared" si="19"/>
        <v>0</v>
      </c>
      <c r="BE130" s="92">
        <f t="shared" si="20"/>
        <v>0</v>
      </c>
    </row>
    <row r="131" spans="1:57" x14ac:dyDescent="0.35">
      <c r="A131" s="26"/>
      <c r="B131" s="76"/>
      <c r="C131" s="58"/>
      <c r="D131" s="468"/>
      <c r="E131" s="469"/>
      <c r="F131" s="237" t="str">
        <f ca="1">IFERROR(OFFSET(INDEX(INDIRECT(VLOOKUP($C131,Lighting_Type_Exist_lu,2,0)),MATCH(NewSKULighting!$D131,INDIRECT(VLOOKUP($C131,Lighting_Type_Exist_lu,2,0)),0),1),0,2),"")</f>
        <v/>
      </c>
      <c r="G131" s="168" t="s">
        <v>84</v>
      </c>
      <c r="H131" s="74"/>
      <c r="I131" s="260" t="str">
        <f t="shared" si="4"/>
        <v/>
      </c>
      <c r="J131" s="64"/>
      <c r="K131" s="260" t="str">
        <f t="shared" si="5"/>
        <v/>
      </c>
      <c r="L131" s="239" t="str">
        <f t="shared" si="6"/>
        <v/>
      </c>
      <c r="M131" s="116" t="s">
        <v>84</v>
      </c>
      <c r="N131" s="28">
        <f t="shared" si="7"/>
        <v>0</v>
      </c>
      <c r="O131" s="20">
        <f t="shared" si="8"/>
        <v>0</v>
      </c>
      <c r="P131" s="71">
        <f t="shared" ca="1" si="21"/>
        <v>0</v>
      </c>
      <c r="Q131" s="71">
        <f>IFERROR((($H131*$L131*$N131)-($H131*$L131*$O131))/1000,0)*(1-EXACT(M131,Lookups!$A$62))*(1-EXACT(M131,Lookups!$A$63))</f>
        <v>0</v>
      </c>
      <c r="R131" s="71">
        <f t="shared" ca="1" si="22"/>
        <v>0</v>
      </c>
      <c r="S131" s="71">
        <f t="shared" ca="1" si="9"/>
        <v>0</v>
      </c>
      <c r="T131" s="71">
        <f t="shared" si="10"/>
        <v>0</v>
      </c>
      <c r="U131" s="356">
        <f t="shared" ca="1" si="11"/>
        <v>0</v>
      </c>
      <c r="V131" s="356">
        <f t="shared" ca="1" si="12"/>
        <v>0</v>
      </c>
      <c r="W131" s="356">
        <f t="shared" si="23"/>
        <v>0</v>
      </c>
      <c r="X131" s="356">
        <f t="shared" si="24"/>
        <v>0</v>
      </c>
      <c r="Y131" s="72">
        <f>IF(AU131&gt;0,"NEEDED",IFERROR(IF('Project Summary'!$C$11="NH",(VLOOKUP(AH131,Lighting_All,6,0)+AN131),(VLOOKUP(AH131,Lighting_All,4,0)+AN131)),0)*H131)</f>
        <v>0</v>
      </c>
      <c r="Z131" s="290" t="str">
        <f t="shared" ca="1" si="25"/>
        <v/>
      </c>
      <c r="AA131" s="291">
        <f t="shared" ca="1" si="13"/>
        <v>0</v>
      </c>
      <c r="AC131" s="28" t="str">
        <f ca="1">IFERROR(OFFSET(INDEX(INDIRECT(VLOOKUP($C131,Lighting_Type_Exist_lu,2,0)),MATCH(NewSKULighting!$D131,INDIRECT(VLOOKUP($C131,Lighting_Type_Exist_lu,2,0)),0),1),0,1),"")</f>
        <v/>
      </c>
      <c r="AD131" s="7" t="str">
        <f ca="1">IFERROR(OFFSET(INDEX(INDIRECT(VLOOKUP($C131,Lighting_Type_Exist_lu,2,0)),MATCH(NewSKULighting!$D131,INDIRECT(VLOOKUP($C131,Lighting_Type_Exist_lu,2,0)),0),1),0,3),"")</f>
        <v/>
      </c>
      <c r="AE131" s="40" t="str">
        <f ca="1">IFERROR(OFFSET(INDEX(INDIRECT(VLOOKUP($C131,Lighting_Type_Exist_lu,2,0)),MATCH(NewSKULighting!$D131,INDIRECT(VLOOKUP($C131,Lighting_Type_Exist_lu,2,0)),0),1),0,4),"")</f>
        <v/>
      </c>
      <c r="AF131" s="262">
        <f t="shared" ca="1" si="26"/>
        <v>0</v>
      </c>
      <c r="AH131" s="260" t="str">
        <f t="shared" si="14"/>
        <v/>
      </c>
      <c r="AI131" s="263">
        <f>IFERROR(_xlfn.IFNA(IF('Project Summary'!$C$11="NH",VLOOKUP(AH131,Lighting_All,5,0),VLOOKUP(AH131,Lighting_All,3,0)),""),"")</f>
        <v>0</v>
      </c>
      <c r="AJ131" s="295" t="str">
        <f t="shared" si="15"/>
        <v>NA</v>
      </c>
      <c r="AK131" s="296" t="str">
        <f>IFERROR(IF(J131="","",(VLOOKUP(AH131,Lookups!A:G,7,0)*H131)),"")</f>
        <v/>
      </c>
      <c r="AL131" s="92">
        <f t="shared" ca="1" si="36"/>
        <v>0</v>
      </c>
      <c r="AM131" s="92">
        <f t="shared" ca="1" si="37"/>
        <v>0</v>
      </c>
      <c r="AN131" s="297">
        <f>(1-EXACT(G131,M131))*IFERROR(VLOOKUP(M131,Lighting_All,6,0),0)*(Q131&gt;0)*(1-EXACT(M131,Lookups!$A$62))*(1-EXACT(M131,Lookups!$A$63))</f>
        <v>0</v>
      </c>
      <c r="AO131" s="92">
        <f t="shared" si="16"/>
        <v>0</v>
      </c>
      <c r="AP131" s="92" t="str">
        <f t="shared" ca="1" si="38"/>
        <v/>
      </c>
      <c r="AQ131" s="92" t="str">
        <f ca="1">_xlfn.IFNA(VLOOKUP(AP131,Recycling!$S$10:$T$35,2,0),"")</f>
        <v/>
      </c>
      <c r="AR131" s="92">
        <f t="shared" si="39"/>
        <v>0</v>
      </c>
      <c r="AS131" s="300">
        <f t="shared" si="40"/>
        <v>0</v>
      </c>
      <c r="AT131" s="298">
        <f>EXACT(G131,"None")*OR(EXACT(M131,Lookups!$A$62),EXACT(M131,Lookups!$A$63))</f>
        <v>0</v>
      </c>
      <c r="AU131" s="299">
        <f t="shared" si="32"/>
        <v>0</v>
      </c>
      <c r="AV131" s="92">
        <f>IFERROR(VLOOKUP(AH131,Lookups!A:B,2,0),0)</f>
        <v>0</v>
      </c>
      <c r="AW131" s="92">
        <f t="shared" si="33"/>
        <v>0</v>
      </c>
      <c r="AX131" s="297">
        <f t="shared" si="34"/>
        <v>0</v>
      </c>
      <c r="AY131" s="297">
        <f t="shared" si="17"/>
        <v>0</v>
      </c>
      <c r="AZ131" s="92">
        <f t="shared" si="18"/>
        <v>0.504</v>
      </c>
      <c r="BA131" s="297">
        <f t="shared" si="35"/>
        <v>0.38900000000000001</v>
      </c>
      <c r="BB131" s="297">
        <v>0.13800000000000001</v>
      </c>
      <c r="BC131" s="297">
        <v>0.13400000000000001</v>
      </c>
      <c r="BD131" s="92">
        <f t="shared" si="19"/>
        <v>0</v>
      </c>
      <c r="BE131" s="92">
        <f t="shared" si="20"/>
        <v>0</v>
      </c>
    </row>
    <row r="132" spans="1:57" x14ac:dyDescent="0.35">
      <c r="A132" s="26"/>
      <c r="B132" s="76"/>
      <c r="C132" s="58"/>
      <c r="D132" s="468"/>
      <c r="E132" s="469"/>
      <c r="F132" s="237" t="str">
        <f ca="1">IFERROR(OFFSET(INDEX(INDIRECT(VLOOKUP($C132,Lighting_Type_Exist_lu,2,0)),MATCH(NewSKULighting!$D132,INDIRECT(VLOOKUP($C132,Lighting_Type_Exist_lu,2,0)),0),1),0,2),"")</f>
        <v/>
      </c>
      <c r="G132" s="168" t="s">
        <v>84</v>
      </c>
      <c r="H132" s="74"/>
      <c r="I132" s="260" t="str">
        <f t="shared" si="4"/>
        <v/>
      </c>
      <c r="J132" s="64"/>
      <c r="K132" s="260" t="str">
        <f t="shared" si="5"/>
        <v/>
      </c>
      <c r="L132" s="239" t="str">
        <f t="shared" si="6"/>
        <v/>
      </c>
      <c r="M132" s="116" t="s">
        <v>84</v>
      </c>
      <c r="N132" s="28">
        <f t="shared" si="7"/>
        <v>0</v>
      </c>
      <c r="O132" s="20">
        <f t="shared" si="8"/>
        <v>0</v>
      </c>
      <c r="P132" s="71">
        <f t="shared" ca="1" si="21"/>
        <v>0</v>
      </c>
      <c r="Q132" s="71">
        <f>IFERROR((($H132*$L132*$N132)-($H132*$L132*$O132))/1000,0)*(1-EXACT(M132,Lookups!$A$62))*(1-EXACT(M132,Lookups!$A$63))</f>
        <v>0</v>
      </c>
      <c r="R132" s="71">
        <f t="shared" ca="1" si="22"/>
        <v>0</v>
      </c>
      <c r="S132" s="71">
        <f t="shared" ca="1" si="9"/>
        <v>0</v>
      </c>
      <c r="T132" s="71">
        <f t="shared" si="10"/>
        <v>0</v>
      </c>
      <c r="U132" s="356">
        <f t="shared" ca="1" si="11"/>
        <v>0</v>
      </c>
      <c r="V132" s="356">
        <f t="shared" ca="1" si="12"/>
        <v>0</v>
      </c>
      <c r="W132" s="356">
        <f t="shared" si="23"/>
        <v>0</v>
      </c>
      <c r="X132" s="356">
        <f t="shared" si="24"/>
        <v>0</v>
      </c>
      <c r="Y132" s="72">
        <f>IF(AU132&gt;0,"NEEDED",IFERROR(IF('Project Summary'!$C$11="NH",(VLOOKUP(AH132,Lighting_All,6,0)+AN132),(VLOOKUP(AH132,Lighting_All,4,0)+AN132)),0)*H132)</f>
        <v>0</v>
      </c>
      <c r="Z132" s="290" t="str">
        <f t="shared" ca="1" si="25"/>
        <v/>
      </c>
      <c r="AA132" s="291">
        <f t="shared" ca="1" si="13"/>
        <v>0</v>
      </c>
      <c r="AB132" t="s">
        <v>98</v>
      </c>
      <c r="AC132" s="28" t="str">
        <f ca="1">IFERROR(OFFSET(INDEX(INDIRECT(VLOOKUP($C132,Lighting_Type_Exist_lu,2,0)),MATCH(NewSKULighting!$D132,INDIRECT(VLOOKUP($C132,Lighting_Type_Exist_lu,2,0)),0),1),0,1),"")</f>
        <v/>
      </c>
      <c r="AD132" s="7" t="str">
        <f ca="1">IFERROR(OFFSET(INDEX(INDIRECT(VLOOKUP($C132,Lighting_Type_Exist_lu,2,0)),MATCH(NewSKULighting!$D132,INDIRECT(VLOOKUP($C132,Lighting_Type_Exist_lu,2,0)),0),1),0,3),"")</f>
        <v/>
      </c>
      <c r="AE132" s="40" t="str">
        <f ca="1">IFERROR(OFFSET(INDEX(INDIRECT(VLOOKUP($C132,Lighting_Type_Exist_lu,2,0)),MATCH(NewSKULighting!$D132,INDIRECT(VLOOKUP($C132,Lighting_Type_Exist_lu,2,0)),0),1),0,4),"")</f>
        <v/>
      </c>
      <c r="AF132" s="262">
        <f t="shared" ca="1" si="26"/>
        <v>0</v>
      </c>
      <c r="AG132" t="s">
        <v>98</v>
      </c>
      <c r="AH132" s="260" t="str">
        <f t="shared" si="14"/>
        <v/>
      </c>
      <c r="AI132" s="263">
        <f>IFERROR(_xlfn.IFNA(IF('Project Summary'!$C$11="NH",VLOOKUP(AH132,Lighting_All,5,0),VLOOKUP(AH132,Lighting_All,3,0)),""),"")</f>
        <v>0</v>
      </c>
      <c r="AJ132" s="295" t="str">
        <f t="shared" si="15"/>
        <v>NA</v>
      </c>
      <c r="AK132" s="296" t="str">
        <f>IFERROR(IF(J132="","",(VLOOKUP(AH132,Lookups!A:G,7,0)*H132)),"")</f>
        <v/>
      </c>
      <c r="AL132" s="92">
        <f t="shared" ca="1" si="36"/>
        <v>0</v>
      </c>
      <c r="AM132" s="92">
        <f t="shared" ca="1" si="37"/>
        <v>0</v>
      </c>
      <c r="AN132" s="297">
        <f>(1-EXACT(G132,M132))*IFERROR(VLOOKUP(M132,Lighting_All,6,0),0)*(Q132&gt;0)*(1-EXACT(M132,Lookups!$A$62))*(1-EXACT(M132,Lookups!$A$63))</f>
        <v>0</v>
      </c>
      <c r="AO132" s="92">
        <f t="shared" si="16"/>
        <v>0</v>
      </c>
      <c r="AP132" s="92" t="str">
        <f t="shared" ca="1" si="38"/>
        <v/>
      </c>
      <c r="AQ132" s="92" t="str">
        <f ca="1">_xlfn.IFNA(VLOOKUP(AP132,Recycling!$S$10:$T$35,2,0),"")</f>
        <v/>
      </c>
      <c r="AR132" s="92">
        <f t="shared" si="39"/>
        <v>0</v>
      </c>
      <c r="AS132" s="300">
        <f t="shared" si="40"/>
        <v>0</v>
      </c>
      <c r="AT132" s="298">
        <f>EXACT(G132,"None")*OR(EXACT(M132,Lookups!$A$62),EXACT(M132,Lookups!$A$63))</f>
        <v>0</v>
      </c>
      <c r="AU132" s="299">
        <f t="shared" si="32"/>
        <v>0</v>
      </c>
      <c r="AV132" s="92">
        <f>IFERROR(VLOOKUP(AH132,Lookups!A:B,2,0),0)</f>
        <v>0</v>
      </c>
      <c r="AW132" s="92">
        <f t="shared" si="33"/>
        <v>0</v>
      </c>
      <c r="AX132" s="297">
        <f t="shared" si="34"/>
        <v>0</v>
      </c>
      <c r="AY132" s="297">
        <f t="shared" si="17"/>
        <v>0</v>
      </c>
      <c r="AZ132" s="92">
        <f t="shared" si="18"/>
        <v>0.504</v>
      </c>
      <c r="BA132" s="297">
        <f t="shared" si="35"/>
        <v>0.38900000000000001</v>
      </c>
      <c r="BB132" s="297">
        <v>0.13800000000000001</v>
      </c>
      <c r="BC132" s="297">
        <v>0.13400000000000001</v>
      </c>
      <c r="BD132" s="92">
        <f t="shared" si="19"/>
        <v>0</v>
      </c>
      <c r="BE132" s="92">
        <f t="shared" si="20"/>
        <v>0</v>
      </c>
    </row>
    <row r="133" spans="1:57" x14ac:dyDescent="0.35">
      <c r="A133" s="26"/>
      <c r="B133" s="76"/>
      <c r="C133" s="58"/>
      <c r="D133" s="468"/>
      <c r="E133" s="469"/>
      <c r="F133" s="237" t="str">
        <f ca="1">IFERROR(OFFSET(INDEX(INDIRECT(VLOOKUP($C133,Lighting_Type_Exist_lu,2,0)),MATCH(NewSKULighting!$D133,INDIRECT(VLOOKUP($C133,Lighting_Type_Exist_lu,2,0)),0),1),0,2),"")</f>
        <v/>
      </c>
      <c r="G133" s="168" t="s">
        <v>84</v>
      </c>
      <c r="H133" s="74"/>
      <c r="I133" s="260" t="str">
        <f t="shared" si="4"/>
        <v/>
      </c>
      <c r="J133" s="64"/>
      <c r="K133" s="260" t="str">
        <f t="shared" si="5"/>
        <v/>
      </c>
      <c r="L133" s="239" t="str">
        <f t="shared" si="6"/>
        <v/>
      </c>
      <c r="M133" s="116" t="s">
        <v>84</v>
      </c>
      <c r="N133" s="28">
        <f t="shared" si="7"/>
        <v>0</v>
      </c>
      <c r="O133" s="20">
        <f t="shared" si="8"/>
        <v>0</v>
      </c>
      <c r="P133" s="71">
        <f t="shared" ca="1" si="21"/>
        <v>0</v>
      </c>
      <c r="Q133" s="71">
        <f>IFERROR((($H133*$L133*$N133)-($H133*$L133*$O133))/1000,0)*(1-EXACT(M133,Lookups!$A$62))*(1-EXACT(M133,Lookups!$A$63))</f>
        <v>0</v>
      </c>
      <c r="R133" s="71">
        <f t="shared" ca="1" si="22"/>
        <v>0</v>
      </c>
      <c r="S133" s="71">
        <f t="shared" ca="1" si="9"/>
        <v>0</v>
      </c>
      <c r="T133" s="71">
        <f t="shared" si="10"/>
        <v>0</v>
      </c>
      <c r="U133" s="356">
        <f t="shared" ca="1" si="11"/>
        <v>0</v>
      </c>
      <c r="V133" s="356">
        <f t="shared" ca="1" si="12"/>
        <v>0</v>
      </c>
      <c r="W133" s="356">
        <f t="shared" si="23"/>
        <v>0</v>
      </c>
      <c r="X133" s="356">
        <f t="shared" si="24"/>
        <v>0</v>
      </c>
      <c r="Y133" s="72">
        <f>IF(AU133&gt;0,"NEEDED",IFERROR(IF('Project Summary'!$C$11="NH",(VLOOKUP(AH133,Lighting_All,6,0)+AN133),(VLOOKUP(AH133,Lighting_All,4,0)+AN133)),0)*H133)</f>
        <v>0</v>
      </c>
      <c r="Z133" s="290" t="str">
        <f t="shared" ca="1" si="25"/>
        <v/>
      </c>
      <c r="AA133" s="291">
        <f t="shared" ca="1" si="13"/>
        <v>0</v>
      </c>
      <c r="AC133" s="28" t="str">
        <f ca="1">IFERROR(OFFSET(INDEX(INDIRECT(VLOOKUP($C133,Lighting_Type_Exist_lu,2,0)),MATCH(NewSKULighting!$D133,INDIRECT(VLOOKUP($C133,Lighting_Type_Exist_lu,2,0)),0),1),0,1),"")</f>
        <v/>
      </c>
      <c r="AD133" s="7" t="str">
        <f ca="1">IFERROR(OFFSET(INDEX(INDIRECT(VLOOKUP($C133,Lighting_Type_Exist_lu,2,0)),MATCH(NewSKULighting!$D133,INDIRECT(VLOOKUP($C133,Lighting_Type_Exist_lu,2,0)),0),1),0,3),"")</f>
        <v/>
      </c>
      <c r="AE133" s="40" t="str">
        <f ca="1">IFERROR(OFFSET(INDEX(INDIRECT(VLOOKUP($C133,Lighting_Type_Exist_lu,2,0)),MATCH(NewSKULighting!$D133,INDIRECT(VLOOKUP($C133,Lighting_Type_Exist_lu,2,0)),0),1),0,4),"")</f>
        <v/>
      </c>
      <c r="AF133" s="262">
        <f t="shared" ca="1" si="26"/>
        <v>0</v>
      </c>
      <c r="AH133" s="260" t="str">
        <f t="shared" si="14"/>
        <v/>
      </c>
      <c r="AI133" s="263">
        <f>IFERROR(_xlfn.IFNA(IF('Project Summary'!$C$11="NH",VLOOKUP(AH133,Lighting_All,5,0),VLOOKUP(AH133,Lighting_All,3,0)),""),"")</f>
        <v>0</v>
      </c>
      <c r="AJ133" s="295" t="str">
        <f t="shared" si="15"/>
        <v>NA</v>
      </c>
      <c r="AK133" s="296" t="str">
        <f>IFERROR(IF(J133="","",(VLOOKUP(AH133,Lookups!A:G,7,0)*H133)),"")</f>
        <v/>
      </c>
      <c r="AL133" s="92">
        <f t="shared" ca="1" si="36"/>
        <v>0</v>
      </c>
      <c r="AM133" s="92">
        <f t="shared" ca="1" si="37"/>
        <v>0</v>
      </c>
      <c r="AN133" s="297">
        <f>(1-EXACT(G133,M133))*IFERROR(VLOOKUP(M133,Lighting_All,6,0),0)*(Q133&gt;0)*(1-EXACT(M133,Lookups!$A$62))*(1-EXACT(M133,Lookups!$A$63))</f>
        <v>0</v>
      </c>
      <c r="AO133" s="92">
        <f t="shared" si="16"/>
        <v>0</v>
      </c>
      <c r="AP133" s="92" t="str">
        <f t="shared" ca="1" si="38"/>
        <v/>
      </c>
      <c r="AQ133" s="92" t="str">
        <f ca="1">_xlfn.IFNA(VLOOKUP(AP133,Recycling!$S$10:$T$35,2,0),"")</f>
        <v/>
      </c>
      <c r="AR133" s="92">
        <f t="shared" si="39"/>
        <v>0</v>
      </c>
      <c r="AS133" s="300">
        <f t="shared" si="40"/>
        <v>0</v>
      </c>
      <c r="AT133" s="298">
        <f>EXACT(G133,"None")*OR(EXACT(M133,Lookups!$A$62),EXACT(M133,Lookups!$A$63))</f>
        <v>0</v>
      </c>
      <c r="AU133" s="299">
        <f t="shared" si="32"/>
        <v>0</v>
      </c>
      <c r="AV133" s="92">
        <f>IFERROR(VLOOKUP(AH133,Lookups!A:B,2,0),0)</f>
        <v>0</v>
      </c>
      <c r="AW133" s="92">
        <f t="shared" si="33"/>
        <v>0</v>
      </c>
      <c r="AX133" s="297">
        <f t="shared" si="34"/>
        <v>0</v>
      </c>
      <c r="AY133" s="297">
        <f t="shared" si="17"/>
        <v>0</v>
      </c>
      <c r="AZ133" s="92">
        <f t="shared" si="18"/>
        <v>0.504</v>
      </c>
      <c r="BA133" s="297">
        <f t="shared" si="35"/>
        <v>0.38900000000000001</v>
      </c>
      <c r="BB133" s="297">
        <v>0.13800000000000001</v>
      </c>
      <c r="BC133" s="297">
        <v>0.13400000000000001</v>
      </c>
      <c r="BD133" s="92">
        <f t="shared" si="19"/>
        <v>0</v>
      </c>
      <c r="BE133" s="92">
        <f t="shared" si="20"/>
        <v>0</v>
      </c>
    </row>
    <row r="134" spans="1:57" x14ac:dyDescent="0.35">
      <c r="A134" s="26"/>
      <c r="B134" s="76"/>
      <c r="C134" s="58"/>
      <c r="D134" s="468"/>
      <c r="E134" s="469"/>
      <c r="F134" s="237" t="str">
        <f ca="1">IFERROR(OFFSET(INDEX(INDIRECT(VLOOKUP($C134,Lighting_Type_Exist_lu,2,0)),MATCH(NewSKULighting!$D134,INDIRECT(VLOOKUP($C134,Lighting_Type_Exist_lu,2,0)),0),1),0,2),"")</f>
        <v/>
      </c>
      <c r="G134" s="168" t="s">
        <v>84</v>
      </c>
      <c r="H134" s="74"/>
      <c r="I134" s="260" t="str">
        <f t="shared" si="4"/>
        <v/>
      </c>
      <c r="J134" s="64"/>
      <c r="K134" s="260" t="str">
        <f t="shared" si="5"/>
        <v/>
      </c>
      <c r="L134" s="239" t="str">
        <f t="shared" si="6"/>
        <v/>
      </c>
      <c r="M134" s="116" t="s">
        <v>84</v>
      </c>
      <c r="N134" s="28">
        <f t="shared" si="7"/>
        <v>0</v>
      </c>
      <c r="O134" s="20">
        <f t="shared" si="8"/>
        <v>0</v>
      </c>
      <c r="P134" s="71">
        <f t="shared" ca="1" si="21"/>
        <v>0</v>
      </c>
      <c r="Q134" s="71">
        <f>IFERROR((($H134*$L134*$N134)-($H134*$L134*$O134))/1000,0)*(1-EXACT(M134,Lookups!$A$62))*(1-EXACT(M134,Lookups!$A$63))</f>
        <v>0</v>
      </c>
      <c r="R134" s="71">
        <f t="shared" ca="1" si="22"/>
        <v>0</v>
      </c>
      <c r="S134" s="71">
        <f t="shared" ca="1" si="9"/>
        <v>0</v>
      </c>
      <c r="T134" s="71">
        <f t="shared" si="10"/>
        <v>0</v>
      </c>
      <c r="U134" s="356">
        <f t="shared" ca="1" si="11"/>
        <v>0</v>
      </c>
      <c r="V134" s="356">
        <f t="shared" ca="1" si="12"/>
        <v>0</v>
      </c>
      <c r="W134" s="356">
        <f t="shared" si="23"/>
        <v>0</v>
      </c>
      <c r="X134" s="356">
        <f t="shared" si="24"/>
        <v>0</v>
      </c>
      <c r="Y134" s="72">
        <f>IF(AU134&gt;0,"NEEDED",IFERROR(IF('Project Summary'!$C$11="NH",(VLOOKUP(AH134,Lighting_All,6,0)+AN134),(VLOOKUP(AH134,Lighting_All,4,0)+AN134)),0)*H134)</f>
        <v>0</v>
      </c>
      <c r="Z134" s="290" t="str">
        <f t="shared" ca="1" si="25"/>
        <v/>
      </c>
      <c r="AA134" s="291">
        <f t="shared" ca="1" si="13"/>
        <v>0</v>
      </c>
      <c r="AB134" t="s">
        <v>98</v>
      </c>
      <c r="AC134" s="28" t="str">
        <f ca="1">IFERROR(OFFSET(INDEX(INDIRECT(VLOOKUP($C134,Lighting_Type_Exist_lu,2,0)),MATCH(NewSKULighting!$D134,INDIRECT(VLOOKUP($C134,Lighting_Type_Exist_lu,2,0)),0),1),0,1),"")</f>
        <v/>
      </c>
      <c r="AD134" s="7" t="str">
        <f ca="1">IFERROR(OFFSET(INDEX(INDIRECT(VLOOKUP($C134,Lighting_Type_Exist_lu,2,0)),MATCH(NewSKULighting!$D134,INDIRECT(VLOOKUP($C134,Lighting_Type_Exist_lu,2,0)),0),1),0,3),"")</f>
        <v/>
      </c>
      <c r="AE134" s="40" t="str">
        <f ca="1">IFERROR(OFFSET(INDEX(INDIRECT(VLOOKUP($C134,Lighting_Type_Exist_lu,2,0)),MATCH(NewSKULighting!$D134,INDIRECT(VLOOKUP($C134,Lighting_Type_Exist_lu,2,0)),0),1),0,4),"")</f>
        <v/>
      </c>
      <c r="AF134" s="262">
        <f t="shared" ca="1" si="26"/>
        <v>0</v>
      </c>
      <c r="AG134" t="s">
        <v>98</v>
      </c>
      <c r="AH134" s="260" t="str">
        <f t="shared" si="14"/>
        <v/>
      </c>
      <c r="AI134" s="263">
        <f>IFERROR(_xlfn.IFNA(IF('Project Summary'!$C$11="NH",VLOOKUP(AH134,Lighting_All,5,0),VLOOKUP(AH134,Lighting_All,3,0)),""),"")</f>
        <v>0</v>
      </c>
      <c r="AJ134" s="295" t="str">
        <f t="shared" si="15"/>
        <v>NA</v>
      </c>
      <c r="AK134" s="296" t="str">
        <f>IFERROR(IF(J134="","",(VLOOKUP(AH134,Lookups!A:G,7,0)*H134)),"")</f>
        <v/>
      </c>
      <c r="AL134" s="92">
        <f t="shared" ca="1" si="36"/>
        <v>0</v>
      </c>
      <c r="AM134" s="92">
        <f t="shared" ca="1" si="37"/>
        <v>0</v>
      </c>
      <c r="AN134" s="297">
        <f>(1-EXACT(G134,M134))*IFERROR(VLOOKUP(M134,Lighting_All,6,0),0)*(Q134&gt;0)*(1-EXACT(M134,Lookups!$A$62))*(1-EXACT(M134,Lookups!$A$63))</f>
        <v>0</v>
      </c>
      <c r="AO134" s="92">
        <f t="shared" si="16"/>
        <v>0</v>
      </c>
      <c r="AP134" s="92" t="str">
        <f t="shared" ca="1" si="38"/>
        <v/>
      </c>
      <c r="AQ134" s="92" t="str">
        <f ca="1">_xlfn.IFNA(VLOOKUP(AP134,Recycling!$S$10:$T$35,2,0),"")</f>
        <v/>
      </c>
      <c r="AR134" s="92">
        <f t="shared" si="39"/>
        <v>0</v>
      </c>
      <c r="AS134" s="300">
        <f t="shared" si="40"/>
        <v>0</v>
      </c>
      <c r="AT134" s="298">
        <f>EXACT(G134,"None")*OR(EXACT(M134,Lookups!$A$62),EXACT(M134,Lookups!$A$63))</f>
        <v>0</v>
      </c>
      <c r="AU134" s="299">
        <f t="shared" si="32"/>
        <v>0</v>
      </c>
      <c r="AV134" s="92">
        <f>IFERROR(VLOOKUP(AH134,Lookups!A:B,2,0),0)</f>
        <v>0</v>
      </c>
      <c r="AW134" s="92">
        <f t="shared" si="33"/>
        <v>0</v>
      </c>
      <c r="AX134" s="297">
        <f t="shared" si="34"/>
        <v>0</v>
      </c>
      <c r="AY134" s="297">
        <f t="shared" si="17"/>
        <v>0</v>
      </c>
      <c r="AZ134" s="92">
        <f t="shared" si="18"/>
        <v>0.504</v>
      </c>
      <c r="BA134" s="297">
        <f t="shared" si="35"/>
        <v>0.38900000000000001</v>
      </c>
      <c r="BB134" s="297">
        <v>0.13800000000000001</v>
      </c>
      <c r="BC134" s="297">
        <v>0.13400000000000001</v>
      </c>
      <c r="BD134" s="92">
        <f t="shared" si="19"/>
        <v>0</v>
      </c>
      <c r="BE134" s="92">
        <f t="shared" si="20"/>
        <v>0</v>
      </c>
    </row>
    <row r="135" spans="1:57" x14ac:dyDescent="0.35">
      <c r="A135" s="26"/>
      <c r="B135" s="76"/>
      <c r="C135" s="58"/>
      <c r="D135" s="468"/>
      <c r="E135" s="469"/>
      <c r="F135" s="237" t="str">
        <f ca="1">IFERROR(OFFSET(INDEX(INDIRECT(VLOOKUP($C135,Lighting_Type_Exist_lu,2,0)),MATCH(NewSKULighting!$D135,INDIRECT(VLOOKUP($C135,Lighting_Type_Exist_lu,2,0)),0),1),0,2),"")</f>
        <v/>
      </c>
      <c r="G135" s="168" t="s">
        <v>84</v>
      </c>
      <c r="H135" s="74"/>
      <c r="I135" s="260" t="str">
        <f t="shared" si="4"/>
        <v/>
      </c>
      <c r="J135" s="64"/>
      <c r="K135" s="260" t="str">
        <f t="shared" si="5"/>
        <v/>
      </c>
      <c r="L135" s="239" t="str">
        <f t="shared" si="6"/>
        <v/>
      </c>
      <c r="M135" s="116" t="s">
        <v>84</v>
      </c>
      <c r="N135" s="28">
        <f t="shared" si="7"/>
        <v>0</v>
      </c>
      <c r="O135" s="20">
        <f t="shared" si="8"/>
        <v>0</v>
      </c>
      <c r="P135" s="71">
        <f t="shared" ca="1" si="21"/>
        <v>0</v>
      </c>
      <c r="Q135" s="71">
        <f>IFERROR((($H135*$L135*$N135)-($H135*$L135*$O135))/1000,0)*(1-EXACT(M135,Lookups!$A$62))*(1-EXACT(M135,Lookups!$A$63))</f>
        <v>0</v>
      </c>
      <c r="R135" s="71">
        <f t="shared" ca="1" si="22"/>
        <v>0</v>
      </c>
      <c r="S135" s="71">
        <f t="shared" ca="1" si="9"/>
        <v>0</v>
      </c>
      <c r="T135" s="71">
        <f t="shared" si="10"/>
        <v>0</v>
      </c>
      <c r="U135" s="356">
        <f t="shared" ca="1" si="11"/>
        <v>0</v>
      </c>
      <c r="V135" s="356">
        <f t="shared" ca="1" si="12"/>
        <v>0</v>
      </c>
      <c r="W135" s="356">
        <f t="shared" si="23"/>
        <v>0</v>
      </c>
      <c r="X135" s="356">
        <f t="shared" si="24"/>
        <v>0</v>
      </c>
      <c r="Y135" s="72">
        <f>IF(AU135&gt;0,"NEEDED",IFERROR(IF('Project Summary'!$C$11="NH",(VLOOKUP(AH135,Lighting_All,6,0)+AN135),(VLOOKUP(AH135,Lighting_All,4,0)+AN135)),0)*H135)</f>
        <v>0</v>
      </c>
      <c r="Z135" s="290" t="str">
        <f t="shared" ca="1" si="25"/>
        <v/>
      </c>
      <c r="AA135" s="291">
        <f t="shared" ca="1" si="13"/>
        <v>0</v>
      </c>
      <c r="AC135" s="28" t="str">
        <f ca="1">IFERROR(OFFSET(INDEX(INDIRECT(VLOOKUP($C135,Lighting_Type_Exist_lu,2,0)),MATCH(NewSKULighting!$D135,INDIRECT(VLOOKUP($C135,Lighting_Type_Exist_lu,2,0)),0),1),0,1),"")</f>
        <v/>
      </c>
      <c r="AD135" s="7" t="str">
        <f ca="1">IFERROR(OFFSET(INDEX(INDIRECT(VLOOKUP($C135,Lighting_Type_Exist_lu,2,0)),MATCH(NewSKULighting!$D135,INDIRECT(VLOOKUP($C135,Lighting_Type_Exist_lu,2,0)),0),1),0,3),"")</f>
        <v/>
      </c>
      <c r="AE135" s="40" t="str">
        <f ca="1">IFERROR(OFFSET(INDEX(INDIRECT(VLOOKUP($C135,Lighting_Type_Exist_lu,2,0)),MATCH(NewSKULighting!$D135,INDIRECT(VLOOKUP($C135,Lighting_Type_Exist_lu,2,0)),0),1),0,4),"")</f>
        <v/>
      </c>
      <c r="AF135" s="262">
        <f t="shared" ca="1" si="26"/>
        <v>0</v>
      </c>
      <c r="AH135" s="260" t="str">
        <f t="shared" si="14"/>
        <v/>
      </c>
      <c r="AI135" s="263">
        <f>IFERROR(_xlfn.IFNA(IF('Project Summary'!$C$11="NH",VLOOKUP(AH135,Lighting_All,5,0),VLOOKUP(AH135,Lighting_All,3,0)),""),"")</f>
        <v>0</v>
      </c>
      <c r="AJ135" s="295" t="str">
        <f t="shared" si="15"/>
        <v>NA</v>
      </c>
      <c r="AK135" s="296" t="str">
        <f>IFERROR(IF(J135="","",(VLOOKUP(AH135,Lookups!A:G,7,0)*H135)),"")</f>
        <v/>
      </c>
      <c r="AL135" s="92">
        <f t="shared" ca="1" si="36"/>
        <v>0</v>
      </c>
      <c r="AM135" s="92">
        <f t="shared" ca="1" si="37"/>
        <v>0</v>
      </c>
      <c r="AN135" s="297">
        <f>(1-EXACT(G135,M135))*IFERROR(VLOOKUP(M135,Lighting_All,6,0),0)*(Q135&gt;0)*(1-EXACT(M135,Lookups!$A$62))*(1-EXACT(M135,Lookups!$A$63))</f>
        <v>0</v>
      </c>
      <c r="AO135" s="92">
        <f t="shared" si="16"/>
        <v>0</v>
      </c>
      <c r="AP135" s="92" t="str">
        <f t="shared" ca="1" si="38"/>
        <v/>
      </c>
      <c r="AQ135" s="92" t="str">
        <f ca="1">_xlfn.IFNA(VLOOKUP(AP135,Recycling!$S$10:$T$35,2,0),"")</f>
        <v/>
      </c>
      <c r="AR135" s="92">
        <f t="shared" si="39"/>
        <v>0</v>
      </c>
      <c r="AS135" s="300">
        <f t="shared" si="40"/>
        <v>0</v>
      </c>
      <c r="AT135" s="298">
        <f>EXACT(G135,"None")*OR(EXACT(M135,Lookups!$A$62),EXACT(M135,Lookups!$A$63))</f>
        <v>0</v>
      </c>
      <c r="AU135" s="299">
        <f t="shared" si="32"/>
        <v>0</v>
      </c>
      <c r="AV135" s="92">
        <f>IFERROR(VLOOKUP(AH135,Lookups!A:B,2,0),0)</f>
        <v>0</v>
      </c>
      <c r="AW135" s="92">
        <f t="shared" si="33"/>
        <v>0</v>
      </c>
      <c r="AX135" s="297">
        <f t="shared" si="34"/>
        <v>0</v>
      </c>
      <c r="AY135" s="297">
        <f t="shared" si="17"/>
        <v>0</v>
      </c>
      <c r="AZ135" s="92">
        <f t="shared" si="18"/>
        <v>0.504</v>
      </c>
      <c r="BA135" s="297">
        <f t="shared" si="35"/>
        <v>0.38900000000000001</v>
      </c>
      <c r="BB135" s="297">
        <v>0.13800000000000001</v>
      </c>
      <c r="BC135" s="297">
        <v>0.13400000000000001</v>
      </c>
      <c r="BD135" s="92">
        <f t="shared" si="19"/>
        <v>0</v>
      </c>
      <c r="BE135" s="92">
        <f t="shared" si="20"/>
        <v>0</v>
      </c>
    </row>
    <row r="136" spans="1:57" x14ac:dyDescent="0.35">
      <c r="A136" s="26"/>
      <c r="B136" s="76"/>
      <c r="C136" s="58"/>
      <c r="D136" s="468"/>
      <c r="E136" s="469"/>
      <c r="F136" s="237" t="str">
        <f ca="1">IFERROR(OFFSET(INDEX(INDIRECT(VLOOKUP($C136,Lighting_Type_Exist_lu,2,0)),MATCH(NewSKULighting!$D136,INDIRECT(VLOOKUP($C136,Lighting_Type_Exist_lu,2,0)),0),1),0,2),"")</f>
        <v/>
      </c>
      <c r="G136" s="168" t="s">
        <v>84</v>
      </c>
      <c r="H136" s="74"/>
      <c r="I136" s="260" t="str">
        <f t="shared" si="4"/>
        <v/>
      </c>
      <c r="J136" s="64"/>
      <c r="K136" s="260" t="str">
        <f t="shared" si="5"/>
        <v/>
      </c>
      <c r="L136" s="239" t="str">
        <f t="shared" si="6"/>
        <v/>
      </c>
      <c r="M136" s="116" t="s">
        <v>84</v>
      </c>
      <c r="N136" s="28">
        <f t="shared" si="7"/>
        <v>0</v>
      </c>
      <c r="O136" s="20">
        <f t="shared" si="8"/>
        <v>0</v>
      </c>
      <c r="P136" s="71">
        <f t="shared" ca="1" si="21"/>
        <v>0</v>
      </c>
      <c r="Q136" s="71">
        <f>IFERROR((($H136*$L136*$N136)-($H136*$L136*$O136))/1000,0)*(1-EXACT(M136,Lookups!$A$62))*(1-EXACT(M136,Lookups!$A$63))</f>
        <v>0</v>
      </c>
      <c r="R136" s="71">
        <f t="shared" ca="1" si="22"/>
        <v>0</v>
      </c>
      <c r="S136" s="71">
        <f t="shared" ca="1" si="9"/>
        <v>0</v>
      </c>
      <c r="T136" s="71">
        <f t="shared" si="10"/>
        <v>0</v>
      </c>
      <c r="U136" s="356">
        <f t="shared" ca="1" si="11"/>
        <v>0</v>
      </c>
      <c r="V136" s="356">
        <f t="shared" ca="1" si="12"/>
        <v>0</v>
      </c>
      <c r="W136" s="356">
        <f t="shared" si="23"/>
        <v>0</v>
      </c>
      <c r="X136" s="356">
        <f t="shared" si="24"/>
        <v>0</v>
      </c>
      <c r="Y136" s="72">
        <f>IF(AU136&gt;0,"NEEDED",IFERROR(IF('Project Summary'!$C$11="NH",(VLOOKUP(AH136,Lighting_All,6,0)+AN136),(VLOOKUP(AH136,Lighting_All,4,0)+AN136)),0)*H136)</f>
        <v>0</v>
      </c>
      <c r="Z136" s="290" t="str">
        <f t="shared" ca="1" si="25"/>
        <v/>
      </c>
      <c r="AA136" s="291">
        <f t="shared" ca="1" si="13"/>
        <v>0</v>
      </c>
      <c r="AB136" t="s">
        <v>98</v>
      </c>
      <c r="AC136" s="28" t="str">
        <f ca="1">IFERROR(OFFSET(INDEX(INDIRECT(VLOOKUP($C136,Lighting_Type_Exist_lu,2,0)),MATCH(NewSKULighting!$D136,INDIRECT(VLOOKUP($C136,Lighting_Type_Exist_lu,2,0)),0),1),0,1),"")</f>
        <v/>
      </c>
      <c r="AD136" s="7" t="str">
        <f ca="1">IFERROR(OFFSET(INDEX(INDIRECT(VLOOKUP($C136,Lighting_Type_Exist_lu,2,0)),MATCH(NewSKULighting!$D136,INDIRECT(VLOOKUP($C136,Lighting_Type_Exist_lu,2,0)),0),1),0,3),"")</f>
        <v/>
      </c>
      <c r="AE136" s="40" t="str">
        <f ca="1">IFERROR(OFFSET(INDEX(INDIRECT(VLOOKUP($C136,Lighting_Type_Exist_lu,2,0)),MATCH(NewSKULighting!$D136,INDIRECT(VLOOKUP($C136,Lighting_Type_Exist_lu,2,0)),0),1),0,4),"")</f>
        <v/>
      </c>
      <c r="AF136" s="262">
        <f t="shared" ca="1" si="26"/>
        <v>0</v>
      </c>
      <c r="AG136" t="s">
        <v>98</v>
      </c>
      <c r="AH136" s="260" t="str">
        <f t="shared" si="14"/>
        <v/>
      </c>
      <c r="AI136" s="263">
        <f>IFERROR(_xlfn.IFNA(IF('Project Summary'!$C$11="NH",VLOOKUP(AH136,Lighting_All,5,0),VLOOKUP(AH136,Lighting_All,3,0)),""),"")</f>
        <v>0</v>
      </c>
      <c r="AJ136" s="295" t="str">
        <f t="shared" si="15"/>
        <v>NA</v>
      </c>
      <c r="AK136" s="296" t="str">
        <f>IFERROR(IF(J136="","",(VLOOKUP(AH136,Lookups!A:G,7,0)*H136)),"")</f>
        <v/>
      </c>
      <c r="AL136" s="92">
        <f t="shared" ca="1" si="36"/>
        <v>0</v>
      </c>
      <c r="AM136" s="92">
        <f t="shared" ca="1" si="37"/>
        <v>0</v>
      </c>
      <c r="AN136" s="297">
        <f>(1-EXACT(G136,M136))*IFERROR(VLOOKUP(M136,Lighting_All,6,0),0)*(Q136&gt;0)*(1-EXACT(M136,Lookups!$A$62))*(1-EXACT(M136,Lookups!$A$63))</f>
        <v>0</v>
      </c>
      <c r="AO136" s="92">
        <f t="shared" si="16"/>
        <v>0</v>
      </c>
      <c r="AP136" s="92" t="str">
        <f t="shared" ca="1" si="38"/>
        <v/>
      </c>
      <c r="AQ136" s="92" t="str">
        <f ca="1">_xlfn.IFNA(VLOOKUP(AP136,Recycling!$S$10:$T$35,2,0),"")</f>
        <v/>
      </c>
      <c r="AR136" s="92">
        <f t="shared" si="39"/>
        <v>0</v>
      </c>
      <c r="AS136" s="300">
        <f t="shared" si="40"/>
        <v>0</v>
      </c>
      <c r="AT136" s="298">
        <f>EXACT(G136,"None")*OR(EXACT(M136,Lookups!$A$62),EXACT(M136,Lookups!$A$63))</f>
        <v>0</v>
      </c>
      <c r="AU136" s="299">
        <f t="shared" si="32"/>
        <v>0</v>
      </c>
      <c r="AV136" s="92">
        <f>IFERROR(VLOOKUP(AH136,Lookups!A:B,2,0),0)</f>
        <v>0</v>
      </c>
      <c r="AW136" s="92">
        <f t="shared" si="33"/>
        <v>0</v>
      </c>
      <c r="AX136" s="297">
        <f t="shared" si="34"/>
        <v>0</v>
      </c>
      <c r="AY136" s="297">
        <f t="shared" si="17"/>
        <v>0</v>
      </c>
      <c r="AZ136" s="92">
        <f t="shared" si="18"/>
        <v>0.504</v>
      </c>
      <c r="BA136" s="297">
        <f t="shared" si="35"/>
        <v>0.38900000000000001</v>
      </c>
      <c r="BB136" s="297">
        <v>0.13800000000000001</v>
      </c>
      <c r="BC136" s="297">
        <v>0.13400000000000001</v>
      </c>
      <c r="BD136" s="92">
        <f t="shared" si="19"/>
        <v>0</v>
      </c>
      <c r="BE136" s="92">
        <f t="shared" si="20"/>
        <v>0</v>
      </c>
    </row>
    <row r="137" spans="1:57" x14ac:dyDescent="0.35">
      <c r="A137" s="26"/>
      <c r="B137" s="76"/>
      <c r="C137" s="58"/>
      <c r="D137" s="468"/>
      <c r="E137" s="469"/>
      <c r="F137" s="237" t="str">
        <f ca="1">IFERROR(OFFSET(INDEX(INDIRECT(VLOOKUP($C137,Lighting_Type_Exist_lu,2,0)),MATCH(NewSKULighting!$D137,INDIRECT(VLOOKUP($C137,Lighting_Type_Exist_lu,2,0)),0),1),0,2),"")</f>
        <v/>
      </c>
      <c r="G137" s="168" t="s">
        <v>84</v>
      </c>
      <c r="H137" s="74"/>
      <c r="I137" s="260" t="str">
        <f t="shared" si="4"/>
        <v/>
      </c>
      <c r="J137" s="64"/>
      <c r="K137" s="260" t="str">
        <f t="shared" si="5"/>
        <v/>
      </c>
      <c r="L137" s="239" t="str">
        <f t="shared" si="6"/>
        <v/>
      </c>
      <c r="M137" s="116" t="s">
        <v>84</v>
      </c>
      <c r="N137" s="28">
        <f t="shared" si="7"/>
        <v>0</v>
      </c>
      <c r="O137" s="20">
        <f t="shared" si="8"/>
        <v>0</v>
      </c>
      <c r="P137" s="71">
        <f t="shared" ca="1" si="21"/>
        <v>0</v>
      </c>
      <c r="Q137" s="71">
        <f>IFERROR((($H137*$L137*$N137)-($H137*$L137*$O137))/1000,0)*(1-EXACT(M137,Lookups!$A$62))*(1-EXACT(M137,Lookups!$A$63))</f>
        <v>0</v>
      </c>
      <c r="R137" s="71">
        <f t="shared" ca="1" si="22"/>
        <v>0</v>
      </c>
      <c r="S137" s="71">
        <f t="shared" ca="1" si="9"/>
        <v>0</v>
      </c>
      <c r="T137" s="71">
        <f t="shared" si="10"/>
        <v>0</v>
      </c>
      <c r="U137" s="356">
        <f t="shared" ca="1" si="11"/>
        <v>0</v>
      </c>
      <c r="V137" s="356">
        <f t="shared" ca="1" si="12"/>
        <v>0</v>
      </c>
      <c r="W137" s="356">
        <f t="shared" si="23"/>
        <v>0</v>
      </c>
      <c r="X137" s="356">
        <f t="shared" si="24"/>
        <v>0</v>
      </c>
      <c r="Y137" s="72">
        <f>IF(AU137&gt;0,"NEEDED",IFERROR(IF('Project Summary'!$C$11="NH",(VLOOKUP(AH137,Lighting_All,6,0)+AN137),(VLOOKUP(AH137,Lighting_All,4,0)+AN137)),0)*H137)</f>
        <v>0</v>
      </c>
      <c r="Z137" s="290" t="str">
        <f t="shared" ca="1" si="25"/>
        <v/>
      </c>
      <c r="AA137" s="291">
        <f t="shared" ca="1" si="13"/>
        <v>0</v>
      </c>
      <c r="AC137" s="28" t="str">
        <f ca="1">IFERROR(OFFSET(INDEX(INDIRECT(VLOOKUP($C137,Lighting_Type_Exist_lu,2,0)),MATCH(NewSKULighting!$D137,INDIRECT(VLOOKUP($C137,Lighting_Type_Exist_lu,2,0)),0),1),0,1),"")</f>
        <v/>
      </c>
      <c r="AD137" s="7" t="str">
        <f ca="1">IFERROR(OFFSET(INDEX(INDIRECT(VLOOKUP($C137,Lighting_Type_Exist_lu,2,0)),MATCH(NewSKULighting!$D137,INDIRECT(VLOOKUP($C137,Lighting_Type_Exist_lu,2,0)),0),1),0,3),"")</f>
        <v/>
      </c>
      <c r="AE137" s="40" t="str">
        <f ca="1">IFERROR(OFFSET(INDEX(INDIRECT(VLOOKUP($C137,Lighting_Type_Exist_lu,2,0)),MATCH(NewSKULighting!$D137,INDIRECT(VLOOKUP($C137,Lighting_Type_Exist_lu,2,0)),0),1),0,4),"")</f>
        <v/>
      </c>
      <c r="AF137" s="262">
        <f t="shared" ca="1" si="26"/>
        <v>0</v>
      </c>
      <c r="AH137" s="260" t="str">
        <f t="shared" si="14"/>
        <v/>
      </c>
      <c r="AI137" s="263">
        <f>IFERROR(_xlfn.IFNA(IF('Project Summary'!$C$11="NH",VLOOKUP(AH137,Lighting_All,5,0),VLOOKUP(AH137,Lighting_All,3,0)),""),"")</f>
        <v>0</v>
      </c>
      <c r="AJ137" s="295" t="str">
        <f t="shared" si="15"/>
        <v>NA</v>
      </c>
      <c r="AK137" s="296" t="str">
        <f>IFERROR(IF(J137="","",(VLOOKUP(AH137,Lookups!A:G,7,0)*H137)),"")</f>
        <v/>
      </c>
      <c r="AL137" s="92">
        <f t="shared" ca="1" si="36"/>
        <v>0</v>
      </c>
      <c r="AM137" s="92">
        <f t="shared" ca="1" si="37"/>
        <v>0</v>
      </c>
      <c r="AN137" s="297">
        <f>(1-EXACT(G137,M137))*IFERROR(VLOOKUP(M137,Lighting_All,6,0),0)*(Q137&gt;0)*(1-EXACT(M137,Lookups!$A$62))*(1-EXACT(M137,Lookups!$A$63))</f>
        <v>0</v>
      </c>
      <c r="AO137" s="92">
        <f t="shared" si="16"/>
        <v>0</v>
      </c>
      <c r="AP137" s="92" t="str">
        <f t="shared" ca="1" si="38"/>
        <v/>
      </c>
      <c r="AQ137" s="92" t="str">
        <f ca="1">_xlfn.IFNA(VLOOKUP(AP137,Recycling!$S$10:$T$35,2,0),"")</f>
        <v/>
      </c>
      <c r="AR137" s="92">
        <f t="shared" si="39"/>
        <v>0</v>
      </c>
      <c r="AS137" s="300">
        <f t="shared" si="40"/>
        <v>0</v>
      </c>
      <c r="AT137" s="298">
        <f>EXACT(G137,"None")*OR(EXACT(M137,Lookups!$A$62),EXACT(M137,Lookups!$A$63))</f>
        <v>0</v>
      </c>
      <c r="AU137" s="299">
        <f t="shared" si="32"/>
        <v>0</v>
      </c>
      <c r="AV137" s="92">
        <f>IFERROR(VLOOKUP(AH137,Lookups!A:B,2,0),0)</f>
        <v>0</v>
      </c>
      <c r="AW137" s="92">
        <f t="shared" si="33"/>
        <v>0</v>
      </c>
      <c r="AX137" s="297">
        <f t="shared" si="34"/>
        <v>0</v>
      </c>
      <c r="AY137" s="297">
        <f t="shared" si="17"/>
        <v>0</v>
      </c>
      <c r="AZ137" s="92">
        <f t="shared" si="18"/>
        <v>0.504</v>
      </c>
      <c r="BA137" s="297">
        <f t="shared" si="35"/>
        <v>0.38900000000000001</v>
      </c>
      <c r="BB137" s="297">
        <v>0.13800000000000001</v>
      </c>
      <c r="BC137" s="297">
        <v>0.13400000000000001</v>
      </c>
      <c r="BD137" s="92">
        <f t="shared" si="19"/>
        <v>0</v>
      </c>
      <c r="BE137" s="92">
        <f t="shared" si="20"/>
        <v>0</v>
      </c>
    </row>
    <row r="138" spans="1:57" x14ac:dyDescent="0.35">
      <c r="A138" s="163"/>
      <c r="B138" s="164"/>
      <c r="C138" s="59"/>
      <c r="D138" s="502"/>
      <c r="E138" s="503"/>
      <c r="F138" s="301" t="str">
        <f ca="1">IFERROR(OFFSET(INDEX(INDIRECT(VLOOKUP($C138,Lighting_Type_Exist_lu,2,0)),MATCH(NewSKULighting!$D138,INDIRECT(VLOOKUP($C138,Lighting_Type_Exist_lu,2,0)),0),1),0,2),"")</f>
        <v/>
      </c>
      <c r="G138" s="169" t="s">
        <v>84</v>
      </c>
      <c r="H138" s="165"/>
      <c r="I138" s="302" t="str">
        <f t="shared" si="4"/>
        <v/>
      </c>
      <c r="J138" s="166"/>
      <c r="K138" s="302" t="str">
        <f t="shared" si="5"/>
        <v/>
      </c>
      <c r="L138" s="303" t="str">
        <f t="shared" si="6"/>
        <v/>
      </c>
      <c r="M138" s="116" t="s">
        <v>84</v>
      </c>
      <c r="N138" s="28">
        <f t="shared" si="7"/>
        <v>0</v>
      </c>
      <c r="O138" s="304">
        <f t="shared" si="8"/>
        <v>0</v>
      </c>
      <c r="P138" s="71">
        <f t="shared" ca="1" si="21"/>
        <v>0</v>
      </c>
      <c r="Q138" s="71">
        <f>IFERROR((($H138*$L138*$N138)-($H138*$L138*$O138))/1000,0)*(1-EXACT(M138,Lookups!$A$62))*(1-EXACT(M138,Lookups!$A$63))</f>
        <v>0</v>
      </c>
      <c r="R138" s="71">
        <f t="shared" ca="1" si="22"/>
        <v>0</v>
      </c>
      <c r="S138" s="71">
        <f t="shared" ca="1" si="9"/>
        <v>0</v>
      </c>
      <c r="T138" s="71">
        <f t="shared" si="10"/>
        <v>0</v>
      </c>
      <c r="U138" s="356">
        <f t="shared" ca="1" si="11"/>
        <v>0</v>
      </c>
      <c r="V138" s="356">
        <f t="shared" ca="1" si="12"/>
        <v>0</v>
      </c>
      <c r="W138" s="356">
        <f t="shared" si="23"/>
        <v>0</v>
      </c>
      <c r="X138" s="356">
        <f t="shared" si="24"/>
        <v>0</v>
      </c>
      <c r="Y138" s="72">
        <f>IF(AU138&gt;0,"NEEDED",IFERROR(IF('Project Summary'!$C$11="NH",(VLOOKUP(AH138,Lighting_All,6,0)+AN138),(VLOOKUP(AH138,Lighting_All,4,0)+AN138)),0)*H138)</f>
        <v>0</v>
      </c>
      <c r="Z138" s="305" t="str">
        <f t="shared" ca="1" si="25"/>
        <v/>
      </c>
      <c r="AA138" s="306">
        <f t="shared" ca="1" si="13"/>
        <v>0</v>
      </c>
      <c r="AB138" t="s">
        <v>98</v>
      </c>
      <c r="AC138" s="307" t="str">
        <f ca="1">IFERROR(OFFSET(INDEX(INDIRECT(VLOOKUP($C138,Lighting_Type_Exist_lu,2,0)),MATCH(NewSKULighting!$D138,INDIRECT(VLOOKUP($C138,Lighting_Type_Exist_lu,2,0)),0),1),0,1),"")</f>
        <v/>
      </c>
      <c r="AD138" s="308" t="str">
        <f ca="1">IFERROR(OFFSET(INDEX(INDIRECT(VLOOKUP($C138,Lighting_Type_Exist_lu,2,0)),MATCH(NewSKULighting!$D138,INDIRECT(VLOOKUP($C138,Lighting_Type_Exist_lu,2,0)),0),1),0,3),"")</f>
        <v/>
      </c>
      <c r="AE138" s="309" t="str">
        <f ca="1">IFERROR(OFFSET(INDEX(INDIRECT(VLOOKUP($C138,Lighting_Type_Exist_lu,2,0)),MATCH(NewSKULighting!$D138,INDIRECT(VLOOKUP($C138,Lighting_Type_Exist_lu,2,0)),0),1),0,4),"")</f>
        <v/>
      </c>
      <c r="AF138" s="310">
        <f t="shared" ca="1" si="26"/>
        <v>0</v>
      </c>
      <c r="AG138" t="s">
        <v>98</v>
      </c>
      <c r="AH138" s="302" t="str">
        <f t="shared" si="14"/>
        <v/>
      </c>
      <c r="AI138" s="263">
        <f>IFERROR(_xlfn.IFNA(IF('Project Summary'!$C$11="NH",VLOOKUP(AH138,Lighting_All,5,0),VLOOKUP(AH138,Lighting_All,3,0)),""),"")</f>
        <v>0</v>
      </c>
      <c r="AJ138" s="311" t="str">
        <f t="shared" si="15"/>
        <v>NA</v>
      </c>
      <c r="AK138" s="296" t="str">
        <f>IFERROR(IF(J138="","",(VLOOKUP(AH138,Lookups!A:G,7,0)*H138)),"")</f>
        <v/>
      </c>
      <c r="AL138" s="312">
        <f t="shared" ca="1" si="36"/>
        <v>0</v>
      </c>
      <c r="AM138" s="312">
        <f t="shared" ca="1" si="37"/>
        <v>0</v>
      </c>
      <c r="AN138" s="297">
        <f>(1-EXACT(G138,M138))*IFERROR(VLOOKUP(M138,Lighting_All,6,0),0)*(Q138&gt;0)*(1-EXACT(M138,Lookups!$A$62))*(1-EXACT(M138,Lookups!$A$63))</f>
        <v>0</v>
      </c>
      <c r="AO138" s="312">
        <f t="shared" si="16"/>
        <v>0</v>
      </c>
      <c r="AP138" s="312" t="str">
        <f t="shared" ca="1" si="38"/>
        <v/>
      </c>
      <c r="AQ138" s="312" t="str">
        <f ca="1">_xlfn.IFNA(VLOOKUP(AP138,Recycling!$S$10:$T$35,2,0),"")</f>
        <v/>
      </c>
      <c r="AR138" s="312">
        <f t="shared" si="39"/>
        <v>0</v>
      </c>
      <c r="AS138" s="313">
        <f t="shared" si="40"/>
        <v>0</v>
      </c>
      <c r="AT138" s="298">
        <f>EXACT(G138,"None")*OR(EXACT(M138,Lookups!$A$62),EXACT(M138,Lookups!$A$63))</f>
        <v>0</v>
      </c>
      <c r="AU138" s="299">
        <f t="shared" si="32"/>
        <v>0</v>
      </c>
      <c r="AV138" s="312">
        <f>IFERROR(VLOOKUP(AH138,Lookups!A:B,2,0),0)</f>
        <v>0</v>
      </c>
      <c r="AW138" s="312">
        <f t="shared" si="33"/>
        <v>0</v>
      </c>
      <c r="AX138" s="297">
        <f t="shared" si="34"/>
        <v>0</v>
      </c>
      <c r="AY138" s="297">
        <f t="shared" si="17"/>
        <v>0</v>
      </c>
      <c r="AZ138" s="312">
        <f t="shared" si="18"/>
        <v>0.504</v>
      </c>
      <c r="BA138" s="297">
        <f t="shared" si="35"/>
        <v>0.38900000000000001</v>
      </c>
      <c r="BB138" s="297">
        <v>0.13800000000000001</v>
      </c>
      <c r="BC138" s="297">
        <v>0.13400000000000001</v>
      </c>
      <c r="BD138" s="312">
        <f t="shared" si="19"/>
        <v>0</v>
      </c>
      <c r="BE138" s="312">
        <f t="shared" si="20"/>
        <v>0</v>
      </c>
    </row>
    <row r="139" spans="1:57" x14ac:dyDescent="0.35">
      <c r="A139" s="26"/>
      <c r="B139" s="76"/>
      <c r="C139" s="58"/>
      <c r="D139" s="504"/>
      <c r="E139" s="504"/>
      <c r="F139" s="237" t="str">
        <f ca="1">IFERROR(OFFSET(INDEX(INDIRECT(VLOOKUP($C139,Lighting_Type_Exist_lu,2,0)),MATCH(NewSKULighting!$D139,INDIRECT(VLOOKUP($C139,Lighting_Type_Exist_lu,2,0)),0),1),0,2),"")</f>
        <v/>
      </c>
      <c r="G139" s="168" t="s">
        <v>84</v>
      </c>
      <c r="H139" s="74"/>
      <c r="I139" s="238" t="str">
        <f t="shared" si="4"/>
        <v/>
      </c>
      <c r="J139" s="58"/>
      <c r="K139" s="238" t="str">
        <f t="shared" si="5"/>
        <v/>
      </c>
      <c r="L139" s="239" t="str">
        <f t="shared" si="6"/>
        <v/>
      </c>
      <c r="M139" s="116" t="s">
        <v>84</v>
      </c>
      <c r="N139" s="28">
        <f t="shared" si="7"/>
        <v>0</v>
      </c>
      <c r="O139" s="20">
        <f t="shared" si="8"/>
        <v>0</v>
      </c>
      <c r="P139" s="71">
        <f t="shared" ca="1" si="21"/>
        <v>0</v>
      </c>
      <c r="Q139" s="71">
        <f>IFERROR((($H139*$L139*$N139)-($H139*$L139*$O139))/1000,0)*(1-EXACT(M139,Lookups!$A$62))*(1-EXACT(M139,Lookups!$A$63))</f>
        <v>0</v>
      </c>
      <c r="R139" s="71">
        <f t="shared" ca="1" si="22"/>
        <v>0</v>
      </c>
      <c r="S139" s="71">
        <f t="shared" ca="1" si="9"/>
        <v>0</v>
      </c>
      <c r="T139" s="71">
        <f t="shared" si="10"/>
        <v>0</v>
      </c>
      <c r="U139" s="356">
        <f t="shared" ca="1" si="11"/>
        <v>0</v>
      </c>
      <c r="V139" s="356">
        <f t="shared" ca="1" si="12"/>
        <v>0</v>
      </c>
      <c r="W139" s="356">
        <f t="shared" si="23"/>
        <v>0</v>
      </c>
      <c r="X139" s="356">
        <f t="shared" si="24"/>
        <v>0</v>
      </c>
      <c r="Y139" s="72">
        <f>IF(AU139&gt;0,"NEEDED",IFERROR(IF('Project Summary'!$C$11="NH",(VLOOKUP(AH139,Lighting_All,6,0)+AN139),(VLOOKUP(AH139,Lighting_All,4,0)+AN139)),0)*H139)</f>
        <v>0</v>
      </c>
      <c r="Z139" s="290" t="str">
        <f t="shared" ca="1" si="25"/>
        <v/>
      </c>
      <c r="AA139" s="352">
        <f t="shared" ca="1" si="13"/>
        <v>0</v>
      </c>
      <c r="AB139" s="3"/>
      <c r="AC139" s="20" t="str">
        <f ca="1">IFERROR(OFFSET(INDEX(INDIRECT(VLOOKUP($C139,Lighting_Type_Exist_lu,2,0)),MATCH(NewSKULighting!$D139,INDIRECT(VLOOKUP($C139,Lighting_Type_Exist_lu,2,0)),0),1),0,1),"")</f>
        <v/>
      </c>
      <c r="AD139" s="7" t="str">
        <f ca="1">IFERROR(OFFSET(INDEX(INDIRECT(VLOOKUP($C139,Lighting_Type_Exist_lu,2,0)),MATCH(NewSKULighting!$D139,INDIRECT(VLOOKUP($C139,Lighting_Type_Exist_lu,2,0)),0),1),0,3),"")</f>
        <v/>
      </c>
      <c r="AE139" s="40" t="str">
        <f ca="1">IFERROR(OFFSET(INDEX(INDIRECT(VLOOKUP($C139,Lighting_Type_Exist_lu,2,0)),MATCH(NewSKULighting!$D139,INDIRECT(VLOOKUP($C139,Lighting_Type_Exist_lu,2,0)),0),1),0,4),"")</f>
        <v/>
      </c>
      <c r="AF139" s="314">
        <f t="shared" ca="1" si="26"/>
        <v>0</v>
      </c>
      <c r="AG139" s="3"/>
      <c r="AH139" s="238" t="str">
        <f t="shared" si="14"/>
        <v/>
      </c>
      <c r="AI139" s="263">
        <f>IFERROR(_xlfn.IFNA(IF('Project Summary'!$C$11="NH",VLOOKUP(AH139,Lighting_All,5,0),VLOOKUP(AH139,Lighting_All,3,0)),""),"")</f>
        <v>0</v>
      </c>
      <c r="AJ139" s="295" t="str">
        <f t="shared" si="15"/>
        <v>NA</v>
      </c>
      <c r="AK139" s="296" t="str">
        <f>IFERROR(IF(J139="","",(VLOOKUP(AH139,Lookups!A:G,7,0)*H139)),"")</f>
        <v/>
      </c>
      <c r="AL139" s="92">
        <f t="shared" ca="1" si="36"/>
        <v>0</v>
      </c>
      <c r="AM139" s="92">
        <f t="shared" ca="1" si="37"/>
        <v>0</v>
      </c>
      <c r="AN139" s="297">
        <f>(1-EXACT(G139,M139))*IFERROR(VLOOKUP(M139,Lighting_All,6,0),0)*(Q139&gt;0)*(1-EXACT(M139,Lookups!$A$62))*(1-EXACT(M139,Lookups!$A$63))</f>
        <v>0</v>
      </c>
      <c r="AO139" s="92">
        <f t="shared" si="16"/>
        <v>0</v>
      </c>
      <c r="AP139" s="92" t="str">
        <f t="shared" ca="1" si="38"/>
        <v/>
      </c>
      <c r="AQ139" s="92" t="str">
        <f ca="1">_xlfn.IFNA(VLOOKUP(AP139,Recycling!$S$10:$T$35,2,0),"")</f>
        <v/>
      </c>
      <c r="AR139" s="92">
        <f t="shared" si="39"/>
        <v>0</v>
      </c>
      <c r="AS139" s="92">
        <f t="shared" si="40"/>
        <v>0</v>
      </c>
      <c r="AT139" s="298">
        <f>EXACT(G139,"None")*OR(EXACT(M139,Lookups!$A$62),EXACT(M139,Lookups!$A$63))</f>
        <v>0</v>
      </c>
      <c r="AU139" s="299">
        <f t="shared" si="32"/>
        <v>0</v>
      </c>
      <c r="AV139" s="92">
        <f>IFERROR(VLOOKUP(AH139,Lookups!A:B,2,0),0)</f>
        <v>0</v>
      </c>
      <c r="AW139" s="92">
        <f t="shared" si="33"/>
        <v>0</v>
      </c>
      <c r="AX139" s="297">
        <f t="shared" si="34"/>
        <v>0</v>
      </c>
      <c r="AY139" s="297">
        <f t="shared" si="17"/>
        <v>0</v>
      </c>
      <c r="AZ139" s="92">
        <f t="shared" si="18"/>
        <v>0.504</v>
      </c>
      <c r="BA139" s="297">
        <f t="shared" si="35"/>
        <v>0.38900000000000001</v>
      </c>
      <c r="BB139" s="297">
        <v>0.13800000000000001</v>
      </c>
      <c r="BC139" s="297">
        <v>0.13400000000000001</v>
      </c>
      <c r="BD139" s="92">
        <f t="shared" si="19"/>
        <v>0</v>
      </c>
      <c r="BE139" s="92">
        <f t="shared" si="20"/>
        <v>0</v>
      </c>
    </row>
    <row r="140" spans="1:57" x14ac:dyDescent="0.35">
      <c r="A140" s="26"/>
      <c r="B140" s="76"/>
      <c r="C140" s="58"/>
      <c r="D140" s="504"/>
      <c r="E140" s="504"/>
      <c r="F140" s="237" t="str">
        <f ca="1">IFERROR(OFFSET(INDEX(INDIRECT(VLOOKUP($C140,Lighting_Type_Exist_lu,2,0)),MATCH(NewSKULighting!$D140,INDIRECT(VLOOKUP($C140,Lighting_Type_Exist_lu,2,0)),0),1),0,2),"")</f>
        <v/>
      </c>
      <c r="G140" s="168" t="s">
        <v>84</v>
      </c>
      <c r="H140" s="74"/>
      <c r="I140" s="238" t="str">
        <f t="shared" si="4"/>
        <v/>
      </c>
      <c r="J140" s="58"/>
      <c r="K140" s="238" t="str">
        <f t="shared" si="5"/>
        <v/>
      </c>
      <c r="L140" s="239" t="str">
        <f t="shared" si="6"/>
        <v/>
      </c>
      <c r="M140" s="116" t="s">
        <v>84</v>
      </c>
      <c r="N140" s="28">
        <f t="shared" si="7"/>
        <v>0</v>
      </c>
      <c r="O140" s="20">
        <f t="shared" ref="O140:O203" si="41">IFERROR($N$112*VLOOKUP(M140,Sensor_Type_lu,3,0),0)</f>
        <v>0</v>
      </c>
      <c r="P140" s="71">
        <f t="shared" ca="1" si="21"/>
        <v>0</v>
      </c>
      <c r="Q140" s="71">
        <f>IFERROR((($H140*$L140*$N140)-($H140*$L140*$O140))/1000,0)*(1-EXACT(M140,Lookups!$A$62))*(1-EXACT(M140,Lookups!$A$63))</f>
        <v>0</v>
      </c>
      <c r="R140" s="71">
        <f t="shared" ca="1" si="22"/>
        <v>0</v>
      </c>
      <c r="S140" s="71">
        <f t="shared" ca="1" si="9"/>
        <v>0</v>
      </c>
      <c r="T140" s="71">
        <f t="shared" si="10"/>
        <v>0</v>
      </c>
      <c r="U140" s="356">
        <f t="shared" ca="1" si="11"/>
        <v>0</v>
      </c>
      <c r="V140" s="356">
        <f t="shared" ca="1" si="12"/>
        <v>0</v>
      </c>
      <c r="W140" s="356">
        <f t="shared" si="23"/>
        <v>0</v>
      </c>
      <c r="X140" s="356">
        <f t="shared" si="24"/>
        <v>0</v>
      </c>
      <c r="Y140" s="72">
        <f>IF(AU140&gt;0,"NEEDED",IFERROR(IF('Project Summary'!$C$11="NH",(VLOOKUP(AH140,Lighting_All,6,0)+AN140),(VLOOKUP(AH140,Lighting_All,4,0)+AN140)),0)*H140)</f>
        <v>0</v>
      </c>
      <c r="Z140" s="290" t="str">
        <f t="shared" ca="1" si="25"/>
        <v/>
      </c>
      <c r="AA140" s="352">
        <f t="shared" ref="AA140:AA203" ca="1" si="42">IFERROR(Y140/R140,0)</f>
        <v>0</v>
      </c>
      <c r="AB140" s="3"/>
      <c r="AC140" s="20" t="str">
        <f ca="1">IFERROR(OFFSET(INDEX(INDIRECT(VLOOKUP($C140,Lighting_Type_Exist_lu,2,0)),MATCH(NewSKULighting!$D140,INDIRECT(VLOOKUP($C140,Lighting_Type_Exist_lu,2,0)),0),1),0,1),"")</f>
        <v/>
      </c>
      <c r="AD140" s="7" t="str">
        <f ca="1">IFERROR(OFFSET(INDEX(INDIRECT(VLOOKUP($C140,Lighting_Type_Exist_lu,2,0)),MATCH(NewSKULighting!$D140,INDIRECT(VLOOKUP($C140,Lighting_Type_Exist_lu,2,0)),0),1),0,3),"")</f>
        <v/>
      </c>
      <c r="AE140" s="40" t="str">
        <f ca="1">IFERROR(OFFSET(INDEX(INDIRECT(VLOOKUP($C140,Lighting_Type_Exist_lu,2,0)),MATCH(NewSKULighting!$D140,INDIRECT(VLOOKUP($C140,Lighting_Type_Exist_lu,2,0)),0),1),0,4),"")</f>
        <v/>
      </c>
      <c r="AF140" s="314">
        <f t="shared" ref="AF140:AF203" ca="1" si="43">IFERROR((LEFT(AC140,2)/1)*B140,0)</f>
        <v>0</v>
      </c>
      <c r="AG140" s="3"/>
      <c r="AH140" s="238" t="str">
        <f t="shared" si="14"/>
        <v/>
      </c>
      <c r="AI140" s="263">
        <f>IFERROR(_xlfn.IFNA(IF('Project Summary'!$C$11="NH",VLOOKUP(AH140,Lighting_All,5,0),VLOOKUP(AH140,Lighting_All,3,0)),""),"")</f>
        <v>0</v>
      </c>
      <c r="AJ140" s="295" t="str">
        <f t="shared" ref="AJ140:AJ203" si="44">_xlfn.IFNA(VLOOKUP(M140,Sensor_Type_lu,2,0),"")</f>
        <v>NA</v>
      </c>
      <c r="AK140" s="296" t="str">
        <f>IFERROR(IF(J140="","",(VLOOKUP(AH140,Lookups!A:G,7,0)*H140)),"")</f>
        <v/>
      </c>
      <c r="AL140" s="92">
        <f t="shared" ref="AL140:AL203" ca="1" si="45">IFERROR(Z140*H140,0)</f>
        <v>0</v>
      </c>
      <c r="AM140" s="92">
        <f t="shared" ref="AM140:AM203" ca="1" si="46">IFERROR(((B140*F140)-(H140*L140))-AK140,0)</f>
        <v>0</v>
      </c>
      <c r="AN140" s="297">
        <f>(1-EXACT(G140,M140))*IFERROR(VLOOKUP(M140,Lighting_All,6,0),0)*(Q140&gt;0)*(1-EXACT(M140,Lookups!$A$62))*(1-EXACT(M140,Lookups!$A$63))</f>
        <v>0</v>
      </c>
      <c r="AO140" s="92">
        <f t="shared" ref="AO140:AO203" si="47">IFERROR(VLOOKUP(M140,Lighting_All,7,0),0)</f>
        <v>0</v>
      </c>
      <c r="AP140" s="92" t="str">
        <f t="shared" ref="AP140:AP203" ca="1" si="48">RIGHT(AC140,3)</f>
        <v/>
      </c>
      <c r="AQ140" s="92" t="str">
        <f ca="1">_xlfn.IFNA(VLOOKUP(AP140,Recycling!$S$10:$T$35,2,0),"")</f>
        <v/>
      </c>
      <c r="AR140" s="92">
        <f t="shared" ref="AR140:AR203" si="49">B140-AS140</f>
        <v>0</v>
      </c>
      <c r="AS140" s="92">
        <f t="shared" ref="AS140:AS203" si="50">IF(I140="Linear",IF(AK140/H140=10,H140,0),0)</f>
        <v>0</v>
      </c>
      <c r="AT140" s="298">
        <f>EXACT(G140,"None")*OR(EXACT(M140,Lookups!$A$62),EXACT(M140,Lookups!$A$63))</f>
        <v>0</v>
      </c>
      <c r="AU140" s="299">
        <f t="shared" si="32"/>
        <v>0</v>
      </c>
      <c r="AV140" s="92">
        <f>IFERROR(VLOOKUP(AH140,Lookups!A:B,2,0),0)</f>
        <v>0</v>
      </c>
      <c r="AW140" s="92">
        <f t="shared" si="33"/>
        <v>0</v>
      </c>
      <c r="AX140" s="297">
        <f t="shared" si="34"/>
        <v>0</v>
      </c>
      <c r="AY140" s="297">
        <f t="shared" si="17"/>
        <v>0</v>
      </c>
      <c r="AZ140" s="92">
        <f t="shared" si="18"/>
        <v>0.504</v>
      </c>
      <c r="BA140" s="297">
        <f t="shared" si="35"/>
        <v>0.38900000000000001</v>
      </c>
      <c r="BB140" s="297">
        <v>0.13800000000000001</v>
      </c>
      <c r="BC140" s="297">
        <v>0.13400000000000001</v>
      </c>
      <c r="BD140" s="92">
        <f t="shared" si="19"/>
        <v>0</v>
      </c>
      <c r="BE140" s="92">
        <f t="shared" si="20"/>
        <v>0</v>
      </c>
    </row>
    <row r="141" spans="1:57" x14ac:dyDescent="0.35">
      <c r="A141" s="26"/>
      <c r="B141" s="76"/>
      <c r="C141" s="58"/>
      <c r="D141" s="504"/>
      <c r="E141" s="504"/>
      <c r="F141" s="237" t="str">
        <f ca="1">IFERROR(OFFSET(INDEX(INDIRECT(VLOOKUP($C141,Lighting_Type_Exist_lu,2,0)),MATCH(NewSKULighting!$D141,INDIRECT(VLOOKUP($C141,Lighting_Type_Exist_lu,2,0)),0),1),0,2),"")</f>
        <v/>
      </c>
      <c r="G141" s="168" t="s">
        <v>84</v>
      </c>
      <c r="H141" s="74"/>
      <c r="I141" s="238" t="str">
        <f t="shared" si="4"/>
        <v/>
      </c>
      <c r="J141" s="58"/>
      <c r="K141" s="238" t="str">
        <f t="shared" si="5"/>
        <v/>
      </c>
      <c r="L141" s="239" t="str">
        <f t="shared" si="6"/>
        <v/>
      </c>
      <c r="M141" s="116" t="s">
        <v>84</v>
      </c>
      <c r="N141" s="28">
        <f t="shared" si="7"/>
        <v>0</v>
      </c>
      <c r="O141" s="20">
        <f t="shared" si="41"/>
        <v>0</v>
      </c>
      <c r="P141" s="71">
        <f t="shared" ca="1" si="21"/>
        <v>0</v>
      </c>
      <c r="Q141" s="71">
        <f>IFERROR((($H141*$L141*$N141)-($H141*$L141*$O141))/1000,0)*(1-EXACT(M141,Lookups!$A$62))*(1-EXACT(M141,Lookups!$A$63))</f>
        <v>0</v>
      </c>
      <c r="R141" s="71">
        <f t="shared" ca="1" si="22"/>
        <v>0</v>
      </c>
      <c r="S141" s="71">
        <f t="shared" ca="1" si="9"/>
        <v>0</v>
      </c>
      <c r="T141" s="71">
        <f t="shared" si="10"/>
        <v>0</v>
      </c>
      <c r="U141" s="356">
        <f t="shared" ca="1" si="11"/>
        <v>0</v>
      </c>
      <c r="V141" s="356">
        <f t="shared" ca="1" si="12"/>
        <v>0</v>
      </c>
      <c r="W141" s="356">
        <f t="shared" si="23"/>
        <v>0</v>
      </c>
      <c r="X141" s="356">
        <f t="shared" si="24"/>
        <v>0</v>
      </c>
      <c r="Y141" s="72">
        <f>IF(AU141&gt;0,"NEEDED",IFERROR(IF('Project Summary'!$C$11="NH",(VLOOKUP(AH141,Lighting_All,6,0)+AN141),(VLOOKUP(AH141,Lighting_All,4,0)+AN141)),0)*H141)</f>
        <v>0</v>
      </c>
      <c r="Z141" s="290" t="str">
        <f t="shared" ca="1" si="25"/>
        <v/>
      </c>
      <c r="AA141" s="352">
        <f t="shared" ca="1" si="42"/>
        <v>0</v>
      </c>
      <c r="AB141" s="3"/>
      <c r="AC141" s="20" t="str">
        <f ca="1">IFERROR(OFFSET(INDEX(INDIRECT(VLOOKUP($C141,Lighting_Type_Exist_lu,2,0)),MATCH(NewSKULighting!$D141,INDIRECT(VLOOKUP($C141,Lighting_Type_Exist_lu,2,0)),0),1),0,1),"")</f>
        <v/>
      </c>
      <c r="AD141" s="7" t="str">
        <f ca="1">IFERROR(OFFSET(INDEX(INDIRECT(VLOOKUP($C141,Lighting_Type_Exist_lu,2,0)),MATCH(NewSKULighting!$D141,INDIRECT(VLOOKUP($C141,Lighting_Type_Exist_lu,2,0)),0),1),0,3),"")</f>
        <v/>
      </c>
      <c r="AE141" s="40" t="str">
        <f ca="1">IFERROR(OFFSET(INDEX(INDIRECT(VLOOKUP($C141,Lighting_Type_Exist_lu,2,0)),MATCH(NewSKULighting!$D141,INDIRECT(VLOOKUP($C141,Lighting_Type_Exist_lu,2,0)),0),1),0,4),"")</f>
        <v/>
      </c>
      <c r="AF141" s="314">
        <f t="shared" ca="1" si="43"/>
        <v>0</v>
      </c>
      <c r="AG141" s="3"/>
      <c r="AH141" s="238" t="str">
        <f t="shared" si="14"/>
        <v/>
      </c>
      <c r="AI141" s="263">
        <f>IFERROR(_xlfn.IFNA(IF('Project Summary'!$C$11="NH",VLOOKUP(AH141,Lighting_All,5,0),VLOOKUP(AH141,Lighting_All,3,0)),""),"")</f>
        <v>0</v>
      </c>
      <c r="AJ141" s="295" t="str">
        <f t="shared" si="44"/>
        <v>NA</v>
      </c>
      <c r="AK141" s="296" t="str">
        <f>IFERROR(IF(J141="","",(VLOOKUP(AH141,Lookups!A:G,7,0)*H141)),"")</f>
        <v/>
      </c>
      <c r="AL141" s="92">
        <f t="shared" ca="1" si="45"/>
        <v>0</v>
      </c>
      <c r="AM141" s="92">
        <f t="shared" ca="1" si="46"/>
        <v>0</v>
      </c>
      <c r="AN141" s="297">
        <f>(1-EXACT(G141,M141))*IFERROR(VLOOKUP(M141,Lighting_All,6,0),0)*(Q141&gt;0)*(1-EXACT(M141,Lookups!$A$62))*(1-EXACT(M141,Lookups!$A$63))</f>
        <v>0</v>
      </c>
      <c r="AO141" s="92">
        <f t="shared" si="47"/>
        <v>0</v>
      </c>
      <c r="AP141" s="92" t="str">
        <f t="shared" ca="1" si="48"/>
        <v/>
      </c>
      <c r="AQ141" s="92" t="str">
        <f ca="1">_xlfn.IFNA(VLOOKUP(AP141,Recycling!$S$10:$T$35,2,0),"")</f>
        <v/>
      </c>
      <c r="AR141" s="92">
        <f t="shared" si="49"/>
        <v>0</v>
      </c>
      <c r="AS141" s="92">
        <f t="shared" si="50"/>
        <v>0</v>
      </c>
      <c r="AT141" s="298">
        <f>EXACT(G141,"None")*OR(EXACT(M141,Lookups!$A$62),EXACT(M141,Lookups!$A$63))</f>
        <v>0</v>
      </c>
      <c r="AU141" s="299">
        <f t="shared" si="32"/>
        <v>0</v>
      </c>
      <c r="AV141" s="92">
        <f>IFERROR(VLOOKUP(AH141,Lookups!A:B,2,0),0)</f>
        <v>0</v>
      </c>
      <c r="AW141" s="92">
        <f t="shared" si="33"/>
        <v>0</v>
      </c>
      <c r="AX141" s="297">
        <f t="shared" si="34"/>
        <v>0</v>
      </c>
      <c r="AY141" s="297">
        <f t="shared" si="17"/>
        <v>0</v>
      </c>
      <c r="AZ141" s="92">
        <f t="shared" si="18"/>
        <v>0.504</v>
      </c>
      <c r="BA141" s="297">
        <f t="shared" si="35"/>
        <v>0.38900000000000001</v>
      </c>
      <c r="BB141" s="297">
        <v>0.13800000000000001</v>
      </c>
      <c r="BC141" s="297">
        <v>0.13400000000000001</v>
      </c>
      <c r="BD141" s="92">
        <f t="shared" si="19"/>
        <v>0</v>
      </c>
      <c r="BE141" s="92">
        <f t="shared" si="20"/>
        <v>0</v>
      </c>
    </row>
    <row r="142" spans="1:57" x14ac:dyDescent="0.35">
      <c r="A142" s="26"/>
      <c r="B142" s="76"/>
      <c r="C142" s="58"/>
      <c r="D142" s="504"/>
      <c r="E142" s="504"/>
      <c r="F142" s="237" t="str">
        <f ca="1">IFERROR(OFFSET(INDEX(INDIRECT(VLOOKUP($C142,Lighting_Type_Exist_lu,2,0)),MATCH(NewSKULighting!$D142,INDIRECT(VLOOKUP($C142,Lighting_Type_Exist_lu,2,0)),0),1),0,2),"")</f>
        <v/>
      </c>
      <c r="G142" s="168" t="s">
        <v>84</v>
      </c>
      <c r="H142" s="74"/>
      <c r="I142" s="238" t="str">
        <f t="shared" si="4"/>
        <v/>
      </c>
      <c r="J142" s="58"/>
      <c r="K142" s="238" t="str">
        <f t="shared" si="5"/>
        <v/>
      </c>
      <c r="L142" s="239" t="str">
        <f t="shared" si="6"/>
        <v/>
      </c>
      <c r="M142" s="116" t="s">
        <v>84</v>
      </c>
      <c r="N142" s="28">
        <f t="shared" si="7"/>
        <v>0</v>
      </c>
      <c r="O142" s="20">
        <f t="shared" si="41"/>
        <v>0</v>
      </c>
      <c r="P142" s="71">
        <f t="shared" ca="1" si="21"/>
        <v>0</v>
      </c>
      <c r="Q142" s="71">
        <f>IFERROR((($H142*$L142*$N142)-($H142*$L142*$O142))/1000,0)*(1-EXACT(M142,Lookups!$A$62))*(1-EXACT(M142,Lookups!$A$63))</f>
        <v>0</v>
      </c>
      <c r="R142" s="71">
        <f t="shared" ca="1" si="22"/>
        <v>0</v>
      </c>
      <c r="S142" s="71">
        <f t="shared" ca="1" si="9"/>
        <v>0</v>
      </c>
      <c r="T142" s="71">
        <f t="shared" si="10"/>
        <v>0</v>
      </c>
      <c r="U142" s="356">
        <f t="shared" ca="1" si="11"/>
        <v>0</v>
      </c>
      <c r="V142" s="356">
        <f t="shared" ca="1" si="12"/>
        <v>0</v>
      </c>
      <c r="W142" s="356">
        <f t="shared" si="23"/>
        <v>0</v>
      </c>
      <c r="X142" s="356">
        <f t="shared" si="24"/>
        <v>0</v>
      </c>
      <c r="Y142" s="72">
        <f>IF(AU142&gt;0,"NEEDED",IFERROR(IF('Project Summary'!$C$11="NH",(VLOOKUP(AH142,Lighting_All,6,0)+AN142),(VLOOKUP(AH142,Lighting_All,4,0)+AN142)),0)*H142)</f>
        <v>0</v>
      </c>
      <c r="Z142" s="290" t="str">
        <f t="shared" ca="1" si="25"/>
        <v/>
      </c>
      <c r="AA142" s="352">
        <f t="shared" ca="1" si="42"/>
        <v>0</v>
      </c>
      <c r="AB142" s="3"/>
      <c r="AC142" s="20" t="str">
        <f ca="1">IFERROR(OFFSET(INDEX(INDIRECT(VLOOKUP($C142,Lighting_Type_Exist_lu,2,0)),MATCH(NewSKULighting!$D142,INDIRECT(VLOOKUP($C142,Lighting_Type_Exist_lu,2,0)),0),1),0,1),"")</f>
        <v/>
      </c>
      <c r="AD142" s="7" t="str">
        <f ca="1">IFERROR(OFFSET(INDEX(INDIRECT(VLOOKUP($C142,Lighting_Type_Exist_lu,2,0)),MATCH(NewSKULighting!$D142,INDIRECT(VLOOKUP($C142,Lighting_Type_Exist_lu,2,0)),0),1),0,3),"")</f>
        <v/>
      </c>
      <c r="AE142" s="40" t="str">
        <f ca="1">IFERROR(OFFSET(INDEX(INDIRECT(VLOOKUP($C142,Lighting_Type_Exist_lu,2,0)),MATCH(NewSKULighting!$D142,INDIRECT(VLOOKUP($C142,Lighting_Type_Exist_lu,2,0)),0),1),0,4),"")</f>
        <v/>
      </c>
      <c r="AF142" s="314">
        <f t="shared" ca="1" si="43"/>
        <v>0</v>
      </c>
      <c r="AG142" s="3"/>
      <c r="AH142" s="238" t="str">
        <f t="shared" si="14"/>
        <v/>
      </c>
      <c r="AI142" s="263">
        <f>IFERROR(_xlfn.IFNA(IF('Project Summary'!$C$11="NH",VLOOKUP(AH142,Lighting_All,5,0),VLOOKUP(AH142,Lighting_All,3,0)),""),"")</f>
        <v>0</v>
      </c>
      <c r="AJ142" s="295" t="str">
        <f t="shared" si="44"/>
        <v>NA</v>
      </c>
      <c r="AK142" s="296" t="str">
        <f>IFERROR(IF(J142="","",(VLOOKUP(AH142,Lookups!A:G,7,0)*H142)),"")</f>
        <v/>
      </c>
      <c r="AL142" s="92">
        <f t="shared" ca="1" si="45"/>
        <v>0</v>
      </c>
      <c r="AM142" s="92">
        <f t="shared" ca="1" si="46"/>
        <v>0</v>
      </c>
      <c r="AN142" s="297">
        <f>(1-EXACT(G142,M142))*IFERROR(VLOOKUP(M142,Lighting_All,6,0),0)*(Q142&gt;0)*(1-EXACT(M142,Lookups!$A$62))*(1-EXACT(M142,Lookups!$A$63))</f>
        <v>0</v>
      </c>
      <c r="AO142" s="92">
        <f t="shared" si="47"/>
        <v>0</v>
      </c>
      <c r="AP142" s="92" t="str">
        <f t="shared" ca="1" si="48"/>
        <v/>
      </c>
      <c r="AQ142" s="92" t="str">
        <f ca="1">_xlfn.IFNA(VLOOKUP(AP142,Recycling!$S$10:$T$35,2,0),"")</f>
        <v/>
      </c>
      <c r="AR142" s="92">
        <f t="shared" si="49"/>
        <v>0</v>
      </c>
      <c r="AS142" s="92">
        <f t="shared" si="50"/>
        <v>0</v>
      </c>
      <c r="AT142" s="298">
        <f>EXACT(G142,"None")*OR(EXACT(M142,Lookups!$A$62),EXACT(M142,Lookups!$A$63))</f>
        <v>0</v>
      </c>
      <c r="AU142" s="299">
        <f t="shared" si="32"/>
        <v>0</v>
      </c>
      <c r="AV142" s="92">
        <f>IFERROR(VLOOKUP(AH142,Lookups!A:B,2,0),0)</f>
        <v>0</v>
      </c>
      <c r="AW142" s="92">
        <f t="shared" si="33"/>
        <v>0</v>
      </c>
      <c r="AX142" s="297">
        <f t="shared" si="34"/>
        <v>0</v>
      </c>
      <c r="AY142" s="297">
        <f t="shared" si="17"/>
        <v>0</v>
      </c>
      <c r="AZ142" s="92">
        <f t="shared" si="18"/>
        <v>0.504</v>
      </c>
      <c r="BA142" s="297">
        <f t="shared" si="35"/>
        <v>0.38900000000000001</v>
      </c>
      <c r="BB142" s="297">
        <v>0.13800000000000001</v>
      </c>
      <c r="BC142" s="297">
        <v>0.13400000000000001</v>
      </c>
      <c r="BD142" s="92">
        <f t="shared" si="19"/>
        <v>0</v>
      </c>
      <c r="BE142" s="92">
        <f t="shared" si="20"/>
        <v>0</v>
      </c>
    </row>
    <row r="143" spans="1:57" x14ac:dyDescent="0.35">
      <c r="A143" s="26"/>
      <c r="B143" s="76"/>
      <c r="C143" s="58"/>
      <c r="D143" s="504"/>
      <c r="E143" s="504"/>
      <c r="F143" s="237" t="str">
        <f ca="1">IFERROR(OFFSET(INDEX(INDIRECT(VLOOKUP($C143,Lighting_Type_Exist_lu,2,0)),MATCH(NewSKULighting!$D143,INDIRECT(VLOOKUP($C143,Lighting_Type_Exist_lu,2,0)),0),1),0,2),"")</f>
        <v/>
      </c>
      <c r="G143" s="168" t="s">
        <v>84</v>
      </c>
      <c r="H143" s="74"/>
      <c r="I143" s="238" t="str">
        <f t="shared" si="4"/>
        <v/>
      </c>
      <c r="J143" s="58"/>
      <c r="K143" s="238" t="str">
        <f t="shared" si="5"/>
        <v/>
      </c>
      <c r="L143" s="239" t="str">
        <f t="shared" si="6"/>
        <v/>
      </c>
      <c r="M143" s="116" t="s">
        <v>84</v>
      </c>
      <c r="N143" s="28">
        <f t="shared" si="7"/>
        <v>0</v>
      </c>
      <c r="O143" s="20">
        <f t="shared" si="41"/>
        <v>0</v>
      </c>
      <c r="P143" s="71">
        <f t="shared" ca="1" si="21"/>
        <v>0</v>
      </c>
      <c r="Q143" s="71">
        <f>IFERROR((($H143*$L143*$N143)-($H143*$L143*$O143))/1000,0)*(1-EXACT(M143,Lookups!$A$62))*(1-EXACT(M143,Lookups!$A$63))</f>
        <v>0</v>
      </c>
      <c r="R143" s="71">
        <f t="shared" ca="1" si="22"/>
        <v>0</v>
      </c>
      <c r="S143" s="71">
        <f t="shared" ca="1" si="9"/>
        <v>0</v>
      </c>
      <c r="T143" s="71">
        <f t="shared" si="10"/>
        <v>0</v>
      </c>
      <c r="U143" s="356">
        <f t="shared" ca="1" si="11"/>
        <v>0</v>
      </c>
      <c r="V143" s="356">
        <f t="shared" ca="1" si="12"/>
        <v>0</v>
      </c>
      <c r="W143" s="356">
        <f t="shared" si="23"/>
        <v>0</v>
      </c>
      <c r="X143" s="356">
        <f t="shared" si="24"/>
        <v>0</v>
      </c>
      <c r="Y143" s="72">
        <f>IF(AU143&gt;0,"NEEDED",IFERROR(IF('Project Summary'!$C$11="NH",(VLOOKUP(AH143,Lighting_All,6,0)+AN143),(VLOOKUP(AH143,Lighting_All,4,0)+AN143)),0)*H143)</f>
        <v>0</v>
      </c>
      <c r="Z143" s="290" t="str">
        <f t="shared" ca="1" si="25"/>
        <v/>
      </c>
      <c r="AA143" s="352">
        <f t="shared" ca="1" si="42"/>
        <v>0</v>
      </c>
      <c r="AB143" s="3"/>
      <c r="AC143" s="20" t="str">
        <f ca="1">IFERROR(OFFSET(INDEX(INDIRECT(VLOOKUP($C143,Lighting_Type_Exist_lu,2,0)),MATCH(NewSKULighting!$D143,INDIRECT(VLOOKUP($C143,Lighting_Type_Exist_lu,2,0)),0),1),0,1),"")</f>
        <v/>
      </c>
      <c r="AD143" s="7" t="str">
        <f ca="1">IFERROR(OFFSET(INDEX(INDIRECT(VLOOKUP($C143,Lighting_Type_Exist_lu,2,0)),MATCH(NewSKULighting!$D143,INDIRECT(VLOOKUP($C143,Lighting_Type_Exist_lu,2,0)),0),1),0,3),"")</f>
        <v/>
      </c>
      <c r="AE143" s="40" t="str">
        <f ca="1">IFERROR(OFFSET(INDEX(INDIRECT(VLOOKUP($C143,Lighting_Type_Exist_lu,2,0)),MATCH(NewSKULighting!$D143,INDIRECT(VLOOKUP($C143,Lighting_Type_Exist_lu,2,0)),0),1),0,4),"")</f>
        <v/>
      </c>
      <c r="AF143" s="314">
        <f t="shared" ca="1" si="43"/>
        <v>0</v>
      </c>
      <c r="AG143" s="3"/>
      <c r="AH143" s="238" t="str">
        <f t="shared" si="14"/>
        <v/>
      </c>
      <c r="AI143" s="263">
        <f>IFERROR(_xlfn.IFNA(IF('Project Summary'!$C$11="NH",VLOOKUP(AH143,Lighting_All,5,0),VLOOKUP(AH143,Lighting_All,3,0)),""),"")</f>
        <v>0</v>
      </c>
      <c r="AJ143" s="295" t="str">
        <f t="shared" si="44"/>
        <v>NA</v>
      </c>
      <c r="AK143" s="296" t="str">
        <f>IFERROR(IF(J143="","",(VLOOKUP(AH143,Lookups!A:G,7,0)*H143)),"")</f>
        <v/>
      </c>
      <c r="AL143" s="92">
        <f t="shared" ca="1" si="45"/>
        <v>0</v>
      </c>
      <c r="AM143" s="92">
        <f t="shared" ca="1" si="46"/>
        <v>0</v>
      </c>
      <c r="AN143" s="297">
        <f>(1-EXACT(G143,M143))*IFERROR(VLOOKUP(M143,Lighting_All,6,0),0)*(Q143&gt;0)*(1-EXACT(M143,Lookups!$A$62))*(1-EXACT(M143,Lookups!$A$63))</f>
        <v>0</v>
      </c>
      <c r="AO143" s="92">
        <f t="shared" si="47"/>
        <v>0</v>
      </c>
      <c r="AP143" s="92" t="str">
        <f t="shared" ca="1" si="48"/>
        <v/>
      </c>
      <c r="AQ143" s="92" t="str">
        <f ca="1">_xlfn.IFNA(VLOOKUP(AP143,Recycling!$S$10:$T$35,2,0),"")</f>
        <v/>
      </c>
      <c r="AR143" s="92">
        <f t="shared" si="49"/>
        <v>0</v>
      </c>
      <c r="AS143" s="92">
        <f t="shared" si="50"/>
        <v>0</v>
      </c>
      <c r="AT143" s="298">
        <f>EXACT(G143,"None")*OR(EXACT(M143,Lookups!$A$62),EXACT(M143,Lookups!$A$63))</f>
        <v>0</v>
      </c>
      <c r="AU143" s="299">
        <f t="shared" si="32"/>
        <v>0</v>
      </c>
      <c r="AV143" s="92">
        <f>IFERROR(VLOOKUP(AH143,Lookups!A:B,2,0),0)</f>
        <v>0</v>
      </c>
      <c r="AW143" s="92">
        <f t="shared" si="33"/>
        <v>0</v>
      </c>
      <c r="AX143" s="297">
        <f t="shared" si="34"/>
        <v>0</v>
      </c>
      <c r="AY143" s="297">
        <f t="shared" si="17"/>
        <v>0</v>
      </c>
      <c r="AZ143" s="92">
        <f t="shared" si="18"/>
        <v>0.504</v>
      </c>
      <c r="BA143" s="297">
        <f t="shared" si="35"/>
        <v>0.38900000000000001</v>
      </c>
      <c r="BB143" s="297">
        <v>0.13800000000000001</v>
      </c>
      <c r="BC143" s="297">
        <v>0.13400000000000001</v>
      </c>
      <c r="BD143" s="92">
        <f t="shared" si="19"/>
        <v>0</v>
      </c>
      <c r="BE143" s="92">
        <f t="shared" si="20"/>
        <v>0</v>
      </c>
    </row>
    <row r="144" spans="1:57" x14ac:dyDescent="0.35">
      <c r="A144" s="26"/>
      <c r="B144" s="76"/>
      <c r="C144" s="58"/>
      <c r="D144" s="504"/>
      <c r="E144" s="504"/>
      <c r="F144" s="237" t="str">
        <f ca="1">IFERROR(OFFSET(INDEX(INDIRECT(VLOOKUP($C144,Lighting_Type_Exist_lu,2,0)),MATCH(NewSKULighting!$D144,INDIRECT(VLOOKUP($C144,Lighting_Type_Exist_lu,2,0)),0),1),0,2),"")</f>
        <v/>
      </c>
      <c r="G144" s="168" t="s">
        <v>84</v>
      </c>
      <c r="H144" s="74"/>
      <c r="I144" s="238" t="str">
        <f t="shared" si="4"/>
        <v/>
      </c>
      <c r="J144" s="58"/>
      <c r="K144" s="238" t="str">
        <f t="shared" si="5"/>
        <v/>
      </c>
      <c r="L144" s="239" t="str">
        <f t="shared" si="6"/>
        <v/>
      </c>
      <c r="M144" s="116" t="s">
        <v>84</v>
      </c>
      <c r="N144" s="28">
        <f t="shared" si="7"/>
        <v>0</v>
      </c>
      <c r="O144" s="20">
        <f t="shared" si="41"/>
        <v>0</v>
      </c>
      <c r="P144" s="71">
        <f t="shared" ca="1" si="21"/>
        <v>0</v>
      </c>
      <c r="Q144" s="71">
        <f>IFERROR((($H144*$L144*$N144)-($H144*$L144*$O144))/1000,0)*(1-EXACT(M144,Lookups!$A$62))*(1-EXACT(M144,Lookups!$A$63))</f>
        <v>0</v>
      </c>
      <c r="R144" s="71">
        <f t="shared" ca="1" si="22"/>
        <v>0</v>
      </c>
      <c r="S144" s="71">
        <f t="shared" ca="1" si="9"/>
        <v>0</v>
      </c>
      <c r="T144" s="71">
        <f t="shared" si="10"/>
        <v>0</v>
      </c>
      <c r="U144" s="356">
        <f t="shared" ca="1" si="11"/>
        <v>0</v>
      </c>
      <c r="V144" s="356">
        <f t="shared" ca="1" si="12"/>
        <v>0</v>
      </c>
      <c r="W144" s="356">
        <f t="shared" si="23"/>
        <v>0</v>
      </c>
      <c r="X144" s="356">
        <f t="shared" si="24"/>
        <v>0</v>
      </c>
      <c r="Y144" s="72">
        <f>IF(AU144&gt;0,"NEEDED",IFERROR(IF('Project Summary'!$C$11="NH",(VLOOKUP(AH144,Lighting_All,6,0)+AN144),(VLOOKUP(AH144,Lighting_All,4,0)+AN144)),0)*H144)</f>
        <v>0</v>
      </c>
      <c r="Z144" s="290" t="str">
        <f t="shared" ca="1" si="25"/>
        <v/>
      </c>
      <c r="AA144" s="352">
        <f t="shared" ca="1" si="42"/>
        <v>0</v>
      </c>
      <c r="AB144" s="3"/>
      <c r="AC144" s="20" t="str">
        <f ca="1">IFERROR(OFFSET(INDEX(INDIRECT(VLOOKUP($C144,Lighting_Type_Exist_lu,2,0)),MATCH(NewSKULighting!$D144,INDIRECT(VLOOKUP($C144,Lighting_Type_Exist_lu,2,0)),0),1),0,1),"")</f>
        <v/>
      </c>
      <c r="AD144" s="7" t="str">
        <f ca="1">IFERROR(OFFSET(INDEX(INDIRECT(VLOOKUP($C144,Lighting_Type_Exist_lu,2,0)),MATCH(NewSKULighting!$D144,INDIRECT(VLOOKUP($C144,Lighting_Type_Exist_lu,2,0)),0),1),0,3),"")</f>
        <v/>
      </c>
      <c r="AE144" s="40" t="str">
        <f ca="1">IFERROR(OFFSET(INDEX(INDIRECT(VLOOKUP($C144,Lighting_Type_Exist_lu,2,0)),MATCH(NewSKULighting!$D144,INDIRECT(VLOOKUP($C144,Lighting_Type_Exist_lu,2,0)),0),1),0,4),"")</f>
        <v/>
      </c>
      <c r="AF144" s="314">
        <f t="shared" ca="1" si="43"/>
        <v>0</v>
      </c>
      <c r="AG144" s="3"/>
      <c r="AH144" s="238" t="str">
        <f t="shared" si="14"/>
        <v/>
      </c>
      <c r="AI144" s="263">
        <f>IFERROR(_xlfn.IFNA(IF('Project Summary'!$C$11="NH",VLOOKUP(AH144,Lighting_All,5,0),VLOOKUP(AH144,Lighting_All,3,0)),""),"")</f>
        <v>0</v>
      </c>
      <c r="AJ144" s="295" t="str">
        <f t="shared" si="44"/>
        <v>NA</v>
      </c>
      <c r="AK144" s="296" t="str">
        <f>IFERROR(IF(J144="","",(VLOOKUP(AH144,Lookups!A:G,7,0)*H144)),"")</f>
        <v/>
      </c>
      <c r="AL144" s="92">
        <f t="shared" ca="1" si="45"/>
        <v>0</v>
      </c>
      <c r="AM144" s="92">
        <f t="shared" ca="1" si="46"/>
        <v>0</v>
      </c>
      <c r="AN144" s="297">
        <f>(1-EXACT(G144,M144))*IFERROR(VLOOKUP(M144,Lighting_All,6,0),0)*(Q144&gt;0)*(1-EXACT(M144,Lookups!$A$62))*(1-EXACT(M144,Lookups!$A$63))</f>
        <v>0</v>
      </c>
      <c r="AO144" s="92">
        <f t="shared" si="47"/>
        <v>0</v>
      </c>
      <c r="AP144" s="92" t="str">
        <f t="shared" ca="1" si="48"/>
        <v/>
      </c>
      <c r="AQ144" s="92" t="str">
        <f ca="1">_xlfn.IFNA(VLOOKUP(AP144,Recycling!$S$10:$T$35,2,0),"")</f>
        <v/>
      </c>
      <c r="AR144" s="92">
        <f t="shared" si="49"/>
        <v>0</v>
      </c>
      <c r="AS144" s="92">
        <f t="shared" si="50"/>
        <v>0</v>
      </c>
      <c r="AT144" s="298">
        <f>EXACT(G144,"None")*OR(EXACT(M144,Lookups!$A$62),EXACT(M144,Lookups!$A$63))</f>
        <v>0</v>
      </c>
      <c r="AU144" s="299">
        <f t="shared" si="32"/>
        <v>0</v>
      </c>
      <c r="AV144" s="92">
        <f>IFERROR(VLOOKUP(AH144,Lookups!A:B,2,0),0)</f>
        <v>0</v>
      </c>
      <c r="AW144" s="92">
        <f t="shared" si="33"/>
        <v>0</v>
      </c>
      <c r="AX144" s="297">
        <f t="shared" si="34"/>
        <v>0</v>
      </c>
      <c r="AY144" s="297">
        <f t="shared" si="17"/>
        <v>0</v>
      </c>
      <c r="AZ144" s="92">
        <f t="shared" si="18"/>
        <v>0.504</v>
      </c>
      <c r="BA144" s="297">
        <f t="shared" si="35"/>
        <v>0.38900000000000001</v>
      </c>
      <c r="BB144" s="297">
        <v>0.13800000000000001</v>
      </c>
      <c r="BC144" s="297">
        <v>0.13400000000000001</v>
      </c>
      <c r="BD144" s="92">
        <f t="shared" si="19"/>
        <v>0</v>
      </c>
      <c r="BE144" s="92">
        <f t="shared" si="20"/>
        <v>0</v>
      </c>
    </row>
    <row r="145" spans="1:57" x14ac:dyDescent="0.35">
      <c r="A145" s="26"/>
      <c r="B145" s="76"/>
      <c r="C145" s="58"/>
      <c r="D145" s="504"/>
      <c r="E145" s="504"/>
      <c r="F145" s="237" t="str">
        <f ca="1">IFERROR(OFFSET(INDEX(INDIRECT(VLOOKUP($C145,Lighting_Type_Exist_lu,2,0)),MATCH(NewSKULighting!$D145,INDIRECT(VLOOKUP($C145,Lighting_Type_Exist_lu,2,0)),0),1),0,2),"")</f>
        <v/>
      </c>
      <c r="G145" s="168" t="s">
        <v>84</v>
      </c>
      <c r="H145" s="74"/>
      <c r="I145" s="238" t="str">
        <f t="shared" si="4"/>
        <v/>
      </c>
      <c r="J145" s="58"/>
      <c r="K145" s="238" t="str">
        <f t="shared" si="5"/>
        <v/>
      </c>
      <c r="L145" s="239" t="str">
        <f t="shared" si="6"/>
        <v/>
      </c>
      <c r="M145" s="116" t="s">
        <v>84</v>
      </c>
      <c r="N145" s="28">
        <f t="shared" si="7"/>
        <v>0</v>
      </c>
      <c r="O145" s="20">
        <f t="shared" si="41"/>
        <v>0</v>
      </c>
      <c r="P145" s="71">
        <f t="shared" ca="1" si="21"/>
        <v>0</v>
      </c>
      <c r="Q145" s="71">
        <f>IFERROR((($H145*$L145*$N145)-($H145*$L145*$O145))/1000,0)*(1-EXACT(M145,Lookups!$A$62))*(1-EXACT(M145,Lookups!$A$63))</f>
        <v>0</v>
      </c>
      <c r="R145" s="71">
        <f t="shared" ca="1" si="22"/>
        <v>0</v>
      </c>
      <c r="S145" s="71">
        <f t="shared" ca="1" si="9"/>
        <v>0</v>
      </c>
      <c r="T145" s="71">
        <f t="shared" si="10"/>
        <v>0</v>
      </c>
      <c r="U145" s="356">
        <f t="shared" ca="1" si="11"/>
        <v>0</v>
      </c>
      <c r="V145" s="356">
        <f t="shared" ca="1" si="12"/>
        <v>0</v>
      </c>
      <c r="W145" s="356">
        <f t="shared" si="23"/>
        <v>0</v>
      </c>
      <c r="X145" s="356">
        <f t="shared" si="24"/>
        <v>0</v>
      </c>
      <c r="Y145" s="72">
        <f>IF(AU145&gt;0,"NEEDED",IFERROR(IF('Project Summary'!$C$11="NH",(VLOOKUP(AH145,Lighting_All,6,0)+AN145),(VLOOKUP(AH145,Lighting_All,4,0)+AN145)),0)*H145)</f>
        <v>0</v>
      </c>
      <c r="Z145" s="290" t="str">
        <f t="shared" ca="1" si="25"/>
        <v/>
      </c>
      <c r="AA145" s="352">
        <f t="shared" ca="1" si="42"/>
        <v>0</v>
      </c>
      <c r="AB145" s="3"/>
      <c r="AC145" s="20" t="str">
        <f ca="1">IFERROR(OFFSET(INDEX(INDIRECT(VLOOKUP($C145,Lighting_Type_Exist_lu,2,0)),MATCH(NewSKULighting!$D145,INDIRECT(VLOOKUP($C145,Lighting_Type_Exist_lu,2,0)),0),1),0,1),"")</f>
        <v/>
      </c>
      <c r="AD145" s="7" t="str">
        <f ca="1">IFERROR(OFFSET(INDEX(INDIRECT(VLOOKUP($C145,Lighting_Type_Exist_lu,2,0)),MATCH(NewSKULighting!$D145,INDIRECT(VLOOKUP($C145,Lighting_Type_Exist_lu,2,0)),0),1),0,3),"")</f>
        <v/>
      </c>
      <c r="AE145" s="40" t="str">
        <f ca="1">IFERROR(OFFSET(INDEX(INDIRECT(VLOOKUP($C145,Lighting_Type_Exist_lu,2,0)),MATCH(NewSKULighting!$D145,INDIRECT(VLOOKUP($C145,Lighting_Type_Exist_lu,2,0)),0),1),0,4),"")</f>
        <v/>
      </c>
      <c r="AF145" s="314">
        <f t="shared" ca="1" si="43"/>
        <v>0</v>
      </c>
      <c r="AG145" s="3"/>
      <c r="AH145" s="238" t="str">
        <f t="shared" si="14"/>
        <v/>
      </c>
      <c r="AI145" s="263">
        <f>IFERROR(_xlfn.IFNA(IF('Project Summary'!$C$11="NH",VLOOKUP(AH145,Lighting_All,5,0),VLOOKUP(AH145,Lighting_All,3,0)),""),"")</f>
        <v>0</v>
      </c>
      <c r="AJ145" s="295" t="str">
        <f t="shared" si="44"/>
        <v>NA</v>
      </c>
      <c r="AK145" s="296" t="str">
        <f>IFERROR(IF(J145="","",(VLOOKUP(AH145,Lookups!A:G,7,0)*H145)),"")</f>
        <v/>
      </c>
      <c r="AL145" s="92">
        <f t="shared" ca="1" si="45"/>
        <v>0</v>
      </c>
      <c r="AM145" s="92">
        <f t="shared" ca="1" si="46"/>
        <v>0</v>
      </c>
      <c r="AN145" s="297">
        <f>(1-EXACT(G145,M145))*IFERROR(VLOOKUP(M145,Lighting_All,6,0),0)*(Q145&gt;0)*(1-EXACT(M145,Lookups!$A$62))*(1-EXACT(M145,Lookups!$A$63))</f>
        <v>0</v>
      </c>
      <c r="AO145" s="92">
        <f t="shared" si="47"/>
        <v>0</v>
      </c>
      <c r="AP145" s="92" t="str">
        <f t="shared" ca="1" si="48"/>
        <v/>
      </c>
      <c r="AQ145" s="92" t="str">
        <f ca="1">_xlfn.IFNA(VLOOKUP(AP145,Recycling!$S$10:$T$35,2,0),"")</f>
        <v/>
      </c>
      <c r="AR145" s="92">
        <f t="shared" si="49"/>
        <v>0</v>
      </c>
      <c r="AS145" s="92">
        <f t="shared" si="50"/>
        <v>0</v>
      </c>
      <c r="AT145" s="298">
        <f>EXACT(G145,"None")*OR(EXACT(M145,Lookups!$A$62),EXACT(M145,Lookups!$A$63))</f>
        <v>0</v>
      </c>
      <c r="AU145" s="299">
        <f t="shared" si="32"/>
        <v>0</v>
      </c>
      <c r="AV145" s="92">
        <f>IFERROR(VLOOKUP(AH145,Lookups!A:B,2,0),0)</f>
        <v>0</v>
      </c>
      <c r="AW145" s="92">
        <f t="shared" si="33"/>
        <v>0</v>
      </c>
      <c r="AX145" s="297">
        <f t="shared" si="34"/>
        <v>0</v>
      </c>
      <c r="AY145" s="297">
        <f t="shared" si="17"/>
        <v>0</v>
      </c>
      <c r="AZ145" s="92">
        <f t="shared" si="18"/>
        <v>0.504</v>
      </c>
      <c r="BA145" s="297">
        <f t="shared" si="35"/>
        <v>0.38900000000000001</v>
      </c>
      <c r="BB145" s="297">
        <v>0.13800000000000001</v>
      </c>
      <c r="BC145" s="297">
        <v>0.13400000000000001</v>
      </c>
      <c r="BD145" s="92">
        <f t="shared" si="19"/>
        <v>0</v>
      </c>
      <c r="BE145" s="92">
        <f t="shared" si="20"/>
        <v>0</v>
      </c>
    </row>
    <row r="146" spans="1:57" x14ac:dyDescent="0.35">
      <c r="A146" s="26"/>
      <c r="B146" s="76"/>
      <c r="C146" s="58"/>
      <c r="D146" s="504"/>
      <c r="E146" s="504"/>
      <c r="F146" s="237" t="str">
        <f ca="1">IFERROR(OFFSET(INDEX(INDIRECT(VLOOKUP($C146,Lighting_Type_Exist_lu,2,0)),MATCH(NewSKULighting!$D146,INDIRECT(VLOOKUP($C146,Lighting_Type_Exist_lu,2,0)),0),1),0,2),"")</f>
        <v/>
      </c>
      <c r="G146" s="168" t="s">
        <v>84</v>
      </c>
      <c r="H146" s="74"/>
      <c r="I146" s="238" t="str">
        <f t="shared" si="4"/>
        <v/>
      </c>
      <c r="J146" s="58"/>
      <c r="K146" s="238" t="str">
        <f t="shared" si="5"/>
        <v/>
      </c>
      <c r="L146" s="239" t="str">
        <f t="shared" si="6"/>
        <v/>
      </c>
      <c r="M146" s="116" t="s">
        <v>84</v>
      </c>
      <c r="N146" s="28">
        <f t="shared" si="7"/>
        <v>0</v>
      </c>
      <c r="O146" s="20">
        <f t="shared" si="41"/>
        <v>0</v>
      </c>
      <c r="P146" s="71">
        <f t="shared" ca="1" si="21"/>
        <v>0</v>
      </c>
      <c r="Q146" s="71">
        <f>IFERROR((($H146*$L146*$N146)-($H146*$L146*$O146))/1000,0)*(1-EXACT(M146,Lookups!$A$62))*(1-EXACT(M146,Lookups!$A$63))</f>
        <v>0</v>
      </c>
      <c r="R146" s="71">
        <f t="shared" ca="1" si="22"/>
        <v>0</v>
      </c>
      <c r="S146" s="71">
        <f t="shared" ca="1" si="9"/>
        <v>0</v>
      </c>
      <c r="T146" s="71">
        <f t="shared" si="10"/>
        <v>0</v>
      </c>
      <c r="U146" s="356">
        <f t="shared" ca="1" si="11"/>
        <v>0</v>
      </c>
      <c r="V146" s="356">
        <f t="shared" ca="1" si="12"/>
        <v>0</v>
      </c>
      <c r="W146" s="356">
        <f t="shared" si="23"/>
        <v>0</v>
      </c>
      <c r="X146" s="356">
        <f t="shared" si="24"/>
        <v>0</v>
      </c>
      <c r="Y146" s="72">
        <f>IF(AU146&gt;0,"NEEDED",IFERROR(IF('Project Summary'!$C$11="NH",(VLOOKUP(AH146,Lighting_All,6,0)+AN146),(VLOOKUP(AH146,Lighting_All,4,0)+AN146)),0)*H146)</f>
        <v>0</v>
      </c>
      <c r="Z146" s="290" t="str">
        <f t="shared" ca="1" si="25"/>
        <v/>
      </c>
      <c r="AA146" s="352">
        <f t="shared" ca="1" si="42"/>
        <v>0</v>
      </c>
      <c r="AB146" s="3"/>
      <c r="AC146" s="20" t="str">
        <f ca="1">IFERROR(OFFSET(INDEX(INDIRECT(VLOOKUP($C146,Lighting_Type_Exist_lu,2,0)),MATCH(NewSKULighting!$D146,INDIRECT(VLOOKUP($C146,Lighting_Type_Exist_lu,2,0)),0),1),0,1),"")</f>
        <v/>
      </c>
      <c r="AD146" s="7" t="str">
        <f ca="1">IFERROR(OFFSET(INDEX(INDIRECT(VLOOKUP($C146,Lighting_Type_Exist_lu,2,0)),MATCH(NewSKULighting!$D146,INDIRECT(VLOOKUP($C146,Lighting_Type_Exist_lu,2,0)),0),1),0,3),"")</f>
        <v/>
      </c>
      <c r="AE146" s="40" t="str">
        <f ca="1">IFERROR(OFFSET(INDEX(INDIRECT(VLOOKUP($C146,Lighting_Type_Exist_lu,2,0)),MATCH(NewSKULighting!$D146,INDIRECT(VLOOKUP($C146,Lighting_Type_Exist_lu,2,0)),0),1),0,4),"")</f>
        <v/>
      </c>
      <c r="AF146" s="314">
        <f t="shared" ca="1" si="43"/>
        <v>0</v>
      </c>
      <c r="AG146" s="3"/>
      <c r="AH146" s="238" t="str">
        <f t="shared" si="14"/>
        <v/>
      </c>
      <c r="AI146" s="263">
        <f>IFERROR(_xlfn.IFNA(IF('Project Summary'!$C$11="NH",VLOOKUP(AH146,Lighting_All,5,0),VLOOKUP(AH146,Lighting_All,3,0)),""),"")</f>
        <v>0</v>
      </c>
      <c r="AJ146" s="295" t="str">
        <f t="shared" si="44"/>
        <v>NA</v>
      </c>
      <c r="AK146" s="296" t="str">
        <f>IFERROR(IF(J146="","",(VLOOKUP(AH146,Lookups!A:G,7,0)*H146)),"")</f>
        <v/>
      </c>
      <c r="AL146" s="92">
        <f t="shared" ca="1" si="45"/>
        <v>0</v>
      </c>
      <c r="AM146" s="92">
        <f t="shared" ca="1" si="46"/>
        <v>0</v>
      </c>
      <c r="AN146" s="297">
        <f>(1-EXACT(G146,M146))*IFERROR(VLOOKUP(M146,Lighting_All,6,0),0)*(Q146&gt;0)*(1-EXACT(M146,Lookups!$A$62))*(1-EXACT(M146,Lookups!$A$63))</f>
        <v>0</v>
      </c>
      <c r="AO146" s="92">
        <f t="shared" si="47"/>
        <v>0</v>
      </c>
      <c r="AP146" s="92" t="str">
        <f t="shared" ca="1" si="48"/>
        <v/>
      </c>
      <c r="AQ146" s="92" t="str">
        <f ca="1">_xlfn.IFNA(VLOOKUP(AP146,Recycling!$S$10:$T$35,2,0),"")</f>
        <v/>
      </c>
      <c r="AR146" s="92">
        <f t="shared" si="49"/>
        <v>0</v>
      </c>
      <c r="AS146" s="92">
        <f t="shared" si="50"/>
        <v>0</v>
      </c>
      <c r="AT146" s="298">
        <f>EXACT(G146,"None")*OR(EXACT(M146,Lookups!$A$62),EXACT(M146,Lookups!$A$63))</f>
        <v>0</v>
      </c>
      <c r="AU146" s="299">
        <f t="shared" si="32"/>
        <v>0</v>
      </c>
      <c r="AV146" s="92">
        <f>IFERROR(VLOOKUP(AH146,Lookups!A:B,2,0),0)</f>
        <v>0</v>
      </c>
      <c r="AW146" s="92">
        <f t="shared" si="33"/>
        <v>0</v>
      </c>
      <c r="AX146" s="297">
        <f t="shared" si="34"/>
        <v>0</v>
      </c>
      <c r="AY146" s="297">
        <f t="shared" si="17"/>
        <v>0</v>
      </c>
      <c r="AZ146" s="92">
        <f t="shared" si="18"/>
        <v>0.504</v>
      </c>
      <c r="BA146" s="297">
        <f t="shared" si="35"/>
        <v>0.38900000000000001</v>
      </c>
      <c r="BB146" s="297">
        <v>0.13800000000000001</v>
      </c>
      <c r="BC146" s="297">
        <v>0.13400000000000001</v>
      </c>
      <c r="BD146" s="92">
        <f t="shared" si="19"/>
        <v>0</v>
      </c>
      <c r="BE146" s="92">
        <f t="shared" si="20"/>
        <v>0</v>
      </c>
    </row>
    <row r="147" spans="1:57" x14ac:dyDescent="0.35">
      <c r="A147" s="26"/>
      <c r="B147" s="76"/>
      <c r="C147" s="58"/>
      <c r="D147" s="504"/>
      <c r="E147" s="504"/>
      <c r="F147" s="237" t="str">
        <f ca="1">IFERROR(OFFSET(INDEX(INDIRECT(VLOOKUP($C147,Lighting_Type_Exist_lu,2,0)),MATCH(NewSKULighting!$D147,INDIRECT(VLOOKUP($C147,Lighting_Type_Exist_lu,2,0)),0),1),0,2),"")</f>
        <v/>
      </c>
      <c r="G147" s="168" t="s">
        <v>84</v>
      </c>
      <c r="H147" s="74"/>
      <c r="I147" s="238" t="str">
        <f t="shared" si="4"/>
        <v/>
      </c>
      <c r="J147" s="58"/>
      <c r="K147" s="238" t="str">
        <f t="shared" si="5"/>
        <v/>
      </c>
      <c r="L147" s="239" t="str">
        <f t="shared" si="6"/>
        <v/>
      </c>
      <c r="M147" s="116" t="s">
        <v>84</v>
      </c>
      <c r="N147" s="28">
        <f t="shared" si="7"/>
        <v>0</v>
      </c>
      <c r="O147" s="20">
        <f t="shared" si="41"/>
        <v>0</v>
      </c>
      <c r="P147" s="71">
        <f t="shared" ca="1" si="21"/>
        <v>0</v>
      </c>
      <c r="Q147" s="71">
        <f>IFERROR((($H147*$L147*$N147)-($H147*$L147*$O147))/1000,0)*(1-EXACT(M147,Lookups!$A$62))*(1-EXACT(M147,Lookups!$A$63))</f>
        <v>0</v>
      </c>
      <c r="R147" s="71">
        <f t="shared" ca="1" si="22"/>
        <v>0</v>
      </c>
      <c r="S147" s="71">
        <f t="shared" ca="1" si="9"/>
        <v>0</v>
      </c>
      <c r="T147" s="71">
        <f t="shared" si="10"/>
        <v>0</v>
      </c>
      <c r="U147" s="356">
        <f t="shared" ca="1" si="11"/>
        <v>0</v>
      </c>
      <c r="V147" s="356">
        <f t="shared" ca="1" si="12"/>
        <v>0</v>
      </c>
      <c r="W147" s="356">
        <f t="shared" si="23"/>
        <v>0</v>
      </c>
      <c r="X147" s="356">
        <f t="shared" si="24"/>
        <v>0</v>
      </c>
      <c r="Y147" s="72">
        <f>IF(AU147&gt;0,"NEEDED",IFERROR(IF('Project Summary'!$C$11="NH",(VLOOKUP(AH147,Lighting_All,6,0)+AN147),(VLOOKUP(AH147,Lighting_All,4,0)+AN147)),0)*H147)</f>
        <v>0</v>
      </c>
      <c r="Z147" s="290" t="str">
        <f t="shared" ca="1" si="25"/>
        <v/>
      </c>
      <c r="AA147" s="352">
        <f t="shared" ca="1" si="42"/>
        <v>0</v>
      </c>
      <c r="AB147" s="3"/>
      <c r="AC147" s="20" t="str">
        <f ca="1">IFERROR(OFFSET(INDEX(INDIRECT(VLOOKUP($C147,Lighting_Type_Exist_lu,2,0)),MATCH(NewSKULighting!$D147,INDIRECT(VLOOKUP($C147,Lighting_Type_Exist_lu,2,0)),0),1),0,1),"")</f>
        <v/>
      </c>
      <c r="AD147" s="7" t="str">
        <f ca="1">IFERROR(OFFSET(INDEX(INDIRECT(VLOOKUP($C147,Lighting_Type_Exist_lu,2,0)),MATCH(NewSKULighting!$D147,INDIRECT(VLOOKUP($C147,Lighting_Type_Exist_lu,2,0)),0),1),0,3),"")</f>
        <v/>
      </c>
      <c r="AE147" s="40" t="str">
        <f ca="1">IFERROR(OFFSET(INDEX(INDIRECT(VLOOKUP($C147,Lighting_Type_Exist_lu,2,0)),MATCH(NewSKULighting!$D147,INDIRECT(VLOOKUP($C147,Lighting_Type_Exist_lu,2,0)),0),1),0,4),"")</f>
        <v/>
      </c>
      <c r="AF147" s="314">
        <f t="shared" ca="1" si="43"/>
        <v>0</v>
      </c>
      <c r="AG147" s="3"/>
      <c r="AH147" s="238" t="str">
        <f t="shared" si="14"/>
        <v/>
      </c>
      <c r="AI147" s="263">
        <f>IFERROR(_xlfn.IFNA(IF('Project Summary'!$C$11="NH",VLOOKUP(AH147,Lighting_All,5,0),VLOOKUP(AH147,Lighting_All,3,0)),""),"")</f>
        <v>0</v>
      </c>
      <c r="AJ147" s="295" t="str">
        <f t="shared" si="44"/>
        <v>NA</v>
      </c>
      <c r="AK147" s="296" t="str">
        <f>IFERROR(IF(J147="","",(VLOOKUP(AH147,Lookups!A:G,7,0)*H147)),"")</f>
        <v/>
      </c>
      <c r="AL147" s="92">
        <f t="shared" ca="1" si="45"/>
        <v>0</v>
      </c>
      <c r="AM147" s="92">
        <f t="shared" ca="1" si="46"/>
        <v>0</v>
      </c>
      <c r="AN147" s="297">
        <f>(1-EXACT(G147,M147))*IFERROR(VLOOKUP(M147,Lighting_All,6,0),0)*(Q147&gt;0)*(1-EXACT(M147,Lookups!$A$62))*(1-EXACT(M147,Lookups!$A$63))</f>
        <v>0</v>
      </c>
      <c r="AO147" s="92">
        <f t="shared" si="47"/>
        <v>0</v>
      </c>
      <c r="AP147" s="92" t="str">
        <f t="shared" ca="1" si="48"/>
        <v/>
      </c>
      <c r="AQ147" s="92" t="str">
        <f ca="1">_xlfn.IFNA(VLOOKUP(AP147,Recycling!$S$10:$T$35,2,0),"")</f>
        <v/>
      </c>
      <c r="AR147" s="92">
        <f t="shared" si="49"/>
        <v>0</v>
      </c>
      <c r="AS147" s="92">
        <f t="shared" si="50"/>
        <v>0</v>
      </c>
      <c r="AT147" s="298">
        <f>EXACT(G147,"None")*OR(EXACT(M147,Lookups!$A$62),EXACT(M147,Lookups!$A$63))</f>
        <v>0</v>
      </c>
      <c r="AU147" s="299">
        <f t="shared" si="32"/>
        <v>0</v>
      </c>
      <c r="AV147" s="92">
        <f>IFERROR(VLOOKUP(AH147,Lookups!A:B,2,0),0)</f>
        <v>0</v>
      </c>
      <c r="AW147" s="92">
        <f t="shared" si="33"/>
        <v>0</v>
      </c>
      <c r="AX147" s="297">
        <f t="shared" si="34"/>
        <v>0</v>
      </c>
      <c r="AY147" s="297">
        <f t="shared" si="17"/>
        <v>0</v>
      </c>
      <c r="AZ147" s="92">
        <f t="shared" si="18"/>
        <v>0.504</v>
      </c>
      <c r="BA147" s="297">
        <f t="shared" si="35"/>
        <v>0.38900000000000001</v>
      </c>
      <c r="BB147" s="297">
        <v>0.13800000000000001</v>
      </c>
      <c r="BC147" s="297">
        <v>0.13400000000000001</v>
      </c>
      <c r="BD147" s="92">
        <f t="shared" si="19"/>
        <v>0</v>
      </c>
      <c r="BE147" s="92">
        <f t="shared" si="20"/>
        <v>0</v>
      </c>
    </row>
    <row r="148" spans="1:57" x14ac:dyDescent="0.35">
      <c r="A148" s="26"/>
      <c r="B148" s="76"/>
      <c r="C148" s="58"/>
      <c r="D148" s="504"/>
      <c r="E148" s="504"/>
      <c r="F148" s="237" t="str">
        <f ca="1">IFERROR(OFFSET(INDEX(INDIRECT(VLOOKUP($C148,Lighting_Type_Exist_lu,2,0)),MATCH(NewSKULighting!$D148,INDIRECT(VLOOKUP($C148,Lighting_Type_Exist_lu,2,0)),0),1),0,2),"")</f>
        <v/>
      </c>
      <c r="G148" s="168" t="s">
        <v>84</v>
      </c>
      <c r="H148" s="74"/>
      <c r="I148" s="238" t="str">
        <f t="shared" si="4"/>
        <v/>
      </c>
      <c r="J148" s="58"/>
      <c r="K148" s="238" t="str">
        <f t="shared" si="5"/>
        <v/>
      </c>
      <c r="L148" s="239" t="str">
        <f t="shared" si="6"/>
        <v/>
      </c>
      <c r="M148" s="116" t="s">
        <v>84</v>
      </c>
      <c r="N148" s="28">
        <f t="shared" si="7"/>
        <v>0</v>
      </c>
      <c r="O148" s="20">
        <f t="shared" si="41"/>
        <v>0</v>
      </c>
      <c r="P148" s="71">
        <f t="shared" ca="1" si="21"/>
        <v>0</v>
      </c>
      <c r="Q148" s="71">
        <f>IFERROR((($H148*$L148*$N148)-($H148*$L148*$O148))/1000,0)*(1-EXACT(M148,Lookups!$A$62))*(1-EXACT(M148,Lookups!$A$63))</f>
        <v>0</v>
      </c>
      <c r="R148" s="71">
        <f t="shared" ca="1" si="22"/>
        <v>0</v>
      </c>
      <c r="S148" s="71">
        <f t="shared" ca="1" si="9"/>
        <v>0</v>
      </c>
      <c r="T148" s="71">
        <f t="shared" si="10"/>
        <v>0</v>
      </c>
      <c r="U148" s="356">
        <f t="shared" ca="1" si="11"/>
        <v>0</v>
      </c>
      <c r="V148" s="356">
        <f t="shared" ca="1" si="12"/>
        <v>0</v>
      </c>
      <c r="W148" s="356">
        <f t="shared" si="23"/>
        <v>0</v>
      </c>
      <c r="X148" s="356">
        <f t="shared" si="24"/>
        <v>0</v>
      </c>
      <c r="Y148" s="72">
        <f>IF(AU148&gt;0,"NEEDED",IFERROR(IF('Project Summary'!$C$11="NH",(VLOOKUP(AH148,Lighting_All,6,0)+AN148),(VLOOKUP(AH148,Lighting_All,4,0)+AN148)),0)*H148)</f>
        <v>0</v>
      </c>
      <c r="Z148" s="290" t="str">
        <f t="shared" ca="1" si="25"/>
        <v/>
      </c>
      <c r="AA148" s="352">
        <f t="shared" ca="1" si="42"/>
        <v>0</v>
      </c>
      <c r="AB148" s="3"/>
      <c r="AC148" s="20" t="str">
        <f ca="1">IFERROR(OFFSET(INDEX(INDIRECT(VLOOKUP($C148,Lighting_Type_Exist_lu,2,0)),MATCH(NewSKULighting!$D148,INDIRECT(VLOOKUP($C148,Lighting_Type_Exist_lu,2,0)),0),1),0,1),"")</f>
        <v/>
      </c>
      <c r="AD148" s="7" t="str">
        <f ca="1">IFERROR(OFFSET(INDEX(INDIRECT(VLOOKUP($C148,Lighting_Type_Exist_lu,2,0)),MATCH(NewSKULighting!$D148,INDIRECT(VLOOKUP($C148,Lighting_Type_Exist_lu,2,0)),0),1),0,3),"")</f>
        <v/>
      </c>
      <c r="AE148" s="40" t="str">
        <f ca="1">IFERROR(OFFSET(INDEX(INDIRECT(VLOOKUP($C148,Lighting_Type_Exist_lu,2,0)),MATCH(NewSKULighting!$D148,INDIRECT(VLOOKUP($C148,Lighting_Type_Exist_lu,2,0)),0),1),0,4),"")</f>
        <v/>
      </c>
      <c r="AF148" s="314">
        <f t="shared" ca="1" si="43"/>
        <v>0</v>
      </c>
      <c r="AG148" s="3"/>
      <c r="AH148" s="238" t="str">
        <f t="shared" si="14"/>
        <v/>
      </c>
      <c r="AI148" s="263">
        <f>IFERROR(_xlfn.IFNA(IF('Project Summary'!$C$11="NH",VLOOKUP(AH148,Lighting_All,5,0),VLOOKUP(AH148,Lighting_All,3,0)),""),"")</f>
        <v>0</v>
      </c>
      <c r="AJ148" s="295" t="str">
        <f t="shared" si="44"/>
        <v>NA</v>
      </c>
      <c r="AK148" s="296" t="str">
        <f>IFERROR(IF(J148="","",(VLOOKUP(AH148,Lookups!A:G,7,0)*H148)),"")</f>
        <v/>
      </c>
      <c r="AL148" s="92">
        <f t="shared" ca="1" si="45"/>
        <v>0</v>
      </c>
      <c r="AM148" s="92">
        <f t="shared" ca="1" si="46"/>
        <v>0</v>
      </c>
      <c r="AN148" s="297">
        <f>(1-EXACT(G148,M148))*IFERROR(VLOOKUP(M148,Lighting_All,6,0),0)*(Q148&gt;0)*(1-EXACT(M148,Lookups!$A$62))*(1-EXACT(M148,Lookups!$A$63))</f>
        <v>0</v>
      </c>
      <c r="AO148" s="92">
        <f t="shared" si="47"/>
        <v>0</v>
      </c>
      <c r="AP148" s="92" t="str">
        <f t="shared" ca="1" si="48"/>
        <v/>
      </c>
      <c r="AQ148" s="92" t="str">
        <f ca="1">_xlfn.IFNA(VLOOKUP(AP148,Recycling!$S$10:$T$35,2,0),"")</f>
        <v/>
      </c>
      <c r="AR148" s="92">
        <f t="shared" si="49"/>
        <v>0</v>
      </c>
      <c r="AS148" s="92">
        <f t="shared" si="50"/>
        <v>0</v>
      </c>
      <c r="AT148" s="298">
        <f>EXACT(G148,"None")*OR(EXACT(M148,Lookups!$A$62),EXACT(M148,Lookups!$A$63))</f>
        <v>0</v>
      </c>
      <c r="AU148" s="299">
        <f t="shared" si="32"/>
        <v>0</v>
      </c>
      <c r="AV148" s="92">
        <f>IFERROR(VLOOKUP(AH148,Lookups!A:B,2,0),0)</f>
        <v>0</v>
      </c>
      <c r="AW148" s="92">
        <f t="shared" si="33"/>
        <v>0</v>
      </c>
      <c r="AX148" s="297">
        <f t="shared" si="34"/>
        <v>0</v>
      </c>
      <c r="AY148" s="297">
        <f t="shared" si="17"/>
        <v>0</v>
      </c>
      <c r="AZ148" s="92">
        <f t="shared" si="18"/>
        <v>0.504</v>
      </c>
      <c r="BA148" s="297">
        <f t="shared" si="35"/>
        <v>0.38900000000000001</v>
      </c>
      <c r="BB148" s="297">
        <v>0.13800000000000001</v>
      </c>
      <c r="BC148" s="297">
        <v>0.13400000000000001</v>
      </c>
      <c r="BD148" s="92">
        <f t="shared" si="19"/>
        <v>0</v>
      </c>
      <c r="BE148" s="92">
        <f t="shared" si="20"/>
        <v>0</v>
      </c>
    </row>
    <row r="149" spans="1:57" x14ac:dyDescent="0.35">
      <c r="A149" s="26"/>
      <c r="B149" s="76"/>
      <c r="C149" s="58"/>
      <c r="D149" s="504"/>
      <c r="E149" s="504"/>
      <c r="F149" s="237" t="str">
        <f ca="1">IFERROR(OFFSET(INDEX(INDIRECT(VLOOKUP($C149,Lighting_Type_Exist_lu,2,0)),MATCH(NewSKULighting!$D149,INDIRECT(VLOOKUP($C149,Lighting_Type_Exist_lu,2,0)),0),1),0,2),"")</f>
        <v/>
      </c>
      <c r="G149" s="168" t="s">
        <v>84</v>
      </c>
      <c r="H149" s="74"/>
      <c r="I149" s="238" t="str">
        <f t="shared" si="4"/>
        <v/>
      </c>
      <c r="J149" s="58"/>
      <c r="K149" s="238" t="str">
        <f t="shared" si="5"/>
        <v/>
      </c>
      <c r="L149" s="239" t="str">
        <f t="shared" si="6"/>
        <v/>
      </c>
      <c r="M149" s="116" t="s">
        <v>84</v>
      </c>
      <c r="N149" s="28">
        <f t="shared" si="7"/>
        <v>0</v>
      </c>
      <c r="O149" s="20">
        <f t="shared" si="41"/>
        <v>0</v>
      </c>
      <c r="P149" s="71">
        <f t="shared" ca="1" si="21"/>
        <v>0</v>
      </c>
      <c r="Q149" s="71">
        <f>IFERROR((($H149*$L149*$N149)-($H149*$L149*$O149))/1000,0)*(1-EXACT(M149,Lookups!$A$62))*(1-EXACT(M149,Lookups!$A$63))</f>
        <v>0</v>
      </c>
      <c r="R149" s="71">
        <f t="shared" ca="1" si="22"/>
        <v>0</v>
      </c>
      <c r="S149" s="71">
        <f t="shared" ca="1" si="9"/>
        <v>0</v>
      </c>
      <c r="T149" s="71">
        <f t="shared" si="10"/>
        <v>0</v>
      </c>
      <c r="U149" s="356">
        <f t="shared" ca="1" si="11"/>
        <v>0</v>
      </c>
      <c r="V149" s="356">
        <f t="shared" ca="1" si="12"/>
        <v>0</v>
      </c>
      <c r="W149" s="356">
        <f t="shared" si="23"/>
        <v>0</v>
      </c>
      <c r="X149" s="356">
        <f t="shared" si="24"/>
        <v>0</v>
      </c>
      <c r="Y149" s="72">
        <f>IF(AU149&gt;0,"NEEDED",IFERROR(IF('Project Summary'!$C$11="NH",(VLOOKUP(AH149,Lighting_All,6,0)+AN149),(VLOOKUP(AH149,Lighting_All,4,0)+AN149)),0)*H149)</f>
        <v>0</v>
      </c>
      <c r="Z149" s="290" t="str">
        <f t="shared" ca="1" si="25"/>
        <v/>
      </c>
      <c r="AA149" s="352">
        <f t="shared" ca="1" si="42"/>
        <v>0</v>
      </c>
      <c r="AB149" s="3"/>
      <c r="AC149" s="20" t="str">
        <f ca="1">IFERROR(OFFSET(INDEX(INDIRECT(VLOOKUP($C149,Lighting_Type_Exist_lu,2,0)),MATCH(NewSKULighting!$D149,INDIRECT(VLOOKUP($C149,Lighting_Type_Exist_lu,2,0)),0),1),0,1),"")</f>
        <v/>
      </c>
      <c r="AD149" s="7" t="str">
        <f ca="1">IFERROR(OFFSET(INDEX(INDIRECT(VLOOKUP($C149,Lighting_Type_Exist_lu,2,0)),MATCH(NewSKULighting!$D149,INDIRECT(VLOOKUP($C149,Lighting_Type_Exist_lu,2,0)),0),1),0,3),"")</f>
        <v/>
      </c>
      <c r="AE149" s="40" t="str">
        <f ca="1">IFERROR(OFFSET(INDEX(INDIRECT(VLOOKUP($C149,Lighting_Type_Exist_lu,2,0)),MATCH(NewSKULighting!$D149,INDIRECT(VLOOKUP($C149,Lighting_Type_Exist_lu,2,0)),0),1),0,4),"")</f>
        <v/>
      </c>
      <c r="AF149" s="314">
        <f t="shared" ca="1" si="43"/>
        <v>0</v>
      </c>
      <c r="AG149" s="3"/>
      <c r="AH149" s="238" t="str">
        <f t="shared" si="14"/>
        <v/>
      </c>
      <c r="AI149" s="263">
        <f>IFERROR(_xlfn.IFNA(IF('Project Summary'!$C$11="NH",VLOOKUP(AH149,Lighting_All,5,0),VLOOKUP(AH149,Lighting_All,3,0)),""),"")</f>
        <v>0</v>
      </c>
      <c r="AJ149" s="295" t="str">
        <f t="shared" si="44"/>
        <v>NA</v>
      </c>
      <c r="AK149" s="296" t="str">
        <f>IFERROR(IF(J149="","",(VLOOKUP(AH149,Lookups!A:G,7,0)*H149)),"")</f>
        <v/>
      </c>
      <c r="AL149" s="92">
        <f t="shared" ca="1" si="45"/>
        <v>0</v>
      </c>
      <c r="AM149" s="92">
        <f t="shared" ca="1" si="46"/>
        <v>0</v>
      </c>
      <c r="AN149" s="297">
        <f>(1-EXACT(G149,M149))*IFERROR(VLOOKUP(M149,Lighting_All,6,0),0)*(Q149&gt;0)*(1-EXACT(M149,Lookups!$A$62))*(1-EXACT(M149,Lookups!$A$63))</f>
        <v>0</v>
      </c>
      <c r="AO149" s="92">
        <f t="shared" si="47"/>
        <v>0</v>
      </c>
      <c r="AP149" s="92" t="str">
        <f t="shared" ca="1" si="48"/>
        <v/>
      </c>
      <c r="AQ149" s="92" t="str">
        <f ca="1">_xlfn.IFNA(VLOOKUP(AP149,Recycling!$S$10:$T$35,2,0),"")</f>
        <v/>
      </c>
      <c r="AR149" s="92">
        <f t="shared" si="49"/>
        <v>0</v>
      </c>
      <c r="AS149" s="92">
        <f t="shared" si="50"/>
        <v>0</v>
      </c>
      <c r="AT149" s="298">
        <f>EXACT(G149,"None")*OR(EXACT(M149,Lookups!$A$62),EXACT(M149,Lookups!$A$63))</f>
        <v>0</v>
      </c>
      <c r="AU149" s="299">
        <f t="shared" si="32"/>
        <v>0</v>
      </c>
      <c r="AV149" s="92">
        <f>IFERROR(VLOOKUP(AH149,Lookups!A:B,2,0),0)</f>
        <v>0</v>
      </c>
      <c r="AW149" s="92">
        <f t="shared" si="33"/>
        <v>0</v>
      </c>
      <c r="AX149" s="297">
        <f t="shared" si="34"/>
        <v>0</v>
      </c>
      <c r="AY149" s="297">
        <f t="shared" si="17"/>
        <v>0</v>
      </c>
      <c r="AZ149" s="92">
        <f t="shared" si="18"/>
        <v>0.504</v>
      </c>
      <c r="BA149" s="297">
        <f t="shared" si="35"/>
        <v>0.38900000000000001</v>
      </c>
      <c r="BB149" s="297">
        <v>0.13800000000000001</v>
      </c>
      <c r="BC149" s="297">
        <v>0.13400000000000001</v>
      </c>
      <c r="BD149" s="92">
        <f t="shared" si="19"/>
        <v>0</v>
      </c>
      <c r="BE149" s="92">
        <f t="shared" si="20"/>
        <v>0</v>
      </c>
    </row>
    <row r="150" spans="1:57" x14ac:dyDescent="0.35">
      <c r="A150" s="26"/>
      <c r="B150" s="76"/>
      <c r="C150" s="58"/>
      <c r="D150" s="504"/>
      <c r="E150" s="504"/>
      <c r="F150" s="237" t="str">
        <f ca="1">IFERROR(OFFSET(INDEX(INDIRECT(VLOOKUP($C150,Lighting_Type_Exist_lu,2,0)),MATCH(NewSKULighting!$D150,INDIRECT(VLOOKUP($C150,Lighting_Type_Exist_lu,2,0)),0),1),0,2),"")</f>
        <v/>
      </c>
      <c r="G150" s="168" t="s">
        <v>84</v>
      </c>
      <c r="H150" s="74"/>
      <c r="I150" s="238" t="str">
        <f t="shared" si="4"/>
        <v/>
      </c>
      <c r="J150" s="58"/>
      <c r="K150" s="238" t="str">
        <f t="shared" si="5"/>
        <v/>
      </c>
      <c r="L150" s="239" t="str">
        <f t="shared" si="6"/>
        <v/>
      </c>
      <c r="M150" s="116" t="s">
        <v>84</v>
      </c>
      <c r="N150" s="28">
        <f t="shared" si="7"/>
        <v>0</v>
      </c>
      <c r="O150" s="20">
        <f t="shared" si="41"/>
        <v>0</v>
      </c>
      <c r="P150" s="71">
        <f t="shared" ca="1" si="21"/>
        <v>0</v>
      </c>
      <c r="Q150" s="71">
        <f>IFERROR((($H150*$L150*$N150)-($H150*$L150*$O150))/1000,0)*(1-EXACT(M150,Lookups!$A$62))*(1-EXACT(M150,Lookups!$A$63))</f>
        <v>0</v>
      </c>
      <c r="R150" s="71">
        <f t="shared" ca="1" si="22"/>
        <v>0</v>
      </c>
      <c r="S150" s="71">
        <f t="shared" ca="1" si="9"/>
        <v>0</v>
      </c>
      <c r="T150" s="71">
        <f t="shared" si="10"/>
        <v>0</v>
      </c>
      <c r="U150" s="356">
        <f t="shared" ca="1" si="11"/>
        <v>0</v>
      </c>
      <c r="V150" s="356">
        <f t="shared" ca="1" si="12"/>
        <v>0</v>
      </c>
      <c r="W150" s="356">
        <f t="shared" si="23"/>
        <v>0</v>
      </c>
      <c r="X150" s="356">
        <f t="shared" si="24"/>
        <v>0</v>
      </c>
      <c r="Y150" s="72">
        <f>IF(AU150&gt;0,"NEEDED",IFERROR(IF('Project Summary'!$C$11="NH",(VLOOKUP(AH150,Lighting_All,6,0)+AN150),(VLOOKUP(AH150,Lighting_All,4,0)+AN150)),0)*H150)</f>
        <v>0</v>
      </c>
      <c r="Z150" s="290" t="str">
        <f t="shared" ca="1" si="25"/>
        <v/>
      </c>
      <c r="AA150" s="352">
        <f t="shared" ca="1" si="42"/>
        <v>0</v>
      </c>
      <c r="AB150" s="3"/>
      <c r="AC150" s="20" t="str">
        <f ca="1">IFERROR(OFFSET(INDEX(INDIRECT(VLOOKUP($C150,Lighting_Type_Exist_lu,2,0)),MATCH(NewSKULighting!$D150,INDIRECT(VLOOKUP($C150,Lighting_Type_Exist_lu,2,0)),0),1),0,1),"")</f>
        <v/>
      </c>
      <c r="AD150" s="7" t="str">
        <f ca="1">IFERROR(OFFSET(INDEX(INDIRECT(VLOOKUP($C150,Lighting_Type_Exist_lu,2,0)),MATCH(NewSKULighting!$D150,INDIRECT(VLOOKUP($C150,Lighting_Type_Exist_lu,2,0)),0),1),0,3),"")</f>
        <v/>
      </c>
      <c r="AE150" s="40" t="str">
        <f ca="1">IFERROR(OFFSET(INDEX(INDIRECT(VLOOKUP($C150,Lighting_Type_Exist_lu,2,0)),MATCH(NewSKULighting!$D150,INDIRECT(VLOOKUP($C150,Lighting_Type_Exist_lu,2,0)),0),1),0,4),"")</f>
        <v/>
      </c>
      <c r="AF150" s="314">
        <f t="shared" ca="1" si="43"/>
        <v>0</v>
      </c>
      <c r="AG150" s="3"/>
      <c r="AH150" s="238" t="str">
        <f t="shared" si="14"/>
        <v/>
      </c>
      <c r="AI150" s="263">
        <f>IFERROR(_xlfn.IFNA(IF('Project Summary'!$C$11="NH",VLOOKUP(AH150,Lighting_All,5,0),VLOOKUP(AH150,Lighting_All,3,0)),""),"")</f>
        <v>0</v>
      </c>
      <c r="AJ150" s="295" t="str">
        <f t="shared" si="44"/>
        <v>NA</v>
      </c>
      <c r="AK150" s="296" t="str">
        <f>IFERROR(IF(J150="","",(VLOOKUP(AH150,Lookups!A:G,7,0)*H150)),"")</f>
        <v/>
      </c>
      <c r="AL150" s="92">
        <f t="shared" ca="1" si="45"/>
        <v>0</v>
      </c>
      <c r="AM150" s="92">
        <f t="shared" ca="1" si="46"/>
        <v>0</v>
      </c>
      <c r="AN150" s="297">
        <f>(1-EXACT(G150,M150))*IFERROR(VLOOKUP(M150,Lighting_All,6,0),0)*(Q150&gt;0)*(1-EXACT(M150,Lookups!$A$62))*(1-EXACT(M150,Lookups!$A$63))</f>
        <v>0</v>
      </c>
      <c r="AO150" s="92">
        <f t="shared" si="47"/>
        <v>0</v>
      </c>
      <c r="AP150" s="92" t="str">
        <f t="shared" ca="1" si="48"/>
        <v/>
      </c>
      <c r="AQ150" s="92" t="str">
        <f ca="1">_xlfn.IFNA(VLOOKUP(AP150,Recycling!$S$10:$T$35,2,0),"")</f>
        <v/>
      </c>
      <c r="AR150" s="92">
        <f t="shared" si="49"/>
        <v>0</v>
      </c>
      <c r="AS150" s="92">
        <f t="shared" si="50"/>
        <v>0</v>
      </c>
      <c r="AT150" s="298">
        <f>EXACT(G150,"None")*OR(EXACT(M150,Lookups!$A$62),EXACT(M150,Lookups!$A$63))</f>
        <v>0</v>
      </c>
      <c r="AU150" s="299">
        <f t="shared" si="32"/>
        <v>0</v>
      </c>
      <c r="AV150" s="92">
        <f>IFERROR(VLOOKUP(AH150,Lookups!A:B,2,0),0)</f>
        <v>0</v>
      </c>
      <c r="AW150" s="92">
        <f t="shared" si="33"/>
        <v>0</v>
      </c>
      <c r="AX150" s="297">
        <f t="shared" si="34"/>
        <v>0</v>
      </c>
      <c r="AY150" s="297">
        <f t="shared" si="17"/>
        <v>0</v>
      </c>
      <c r="AZ150" s="92">
        <f t="shared" si="18"/>
        <v>0.504</v>
      </c>
      <c r="BA150" s="297">
        <f t="shared" si="35"/>
        <v>0.38900000000000001</v>
      </c>
      <c r="BB150" s="297">
        <v>0.13800000000000001</v>
      </c>
      <c r="BC150" s="297">
        <v>0.13400000000000001</v>
      </c>
      <c r="BD150" s="92">
        <f t="shared" si="19"/>
        <v>0</v>
      </c>
      <c r="BE150" s="92">
        <f t="shared" si="20"/>
        <v>0</v>
      </c>
    </row>
    <row r="151" spans="1:57" x14ac:dyDescent="0.35">
      <c r="A151" s="26"/>
      <c r="B151" s="76"/>
      <c r="C151" s="58"/>
      <c r="D151" s="504"/>
      <c r="E151" s="504"/>
      <c r="F151" s="237" t="str">
        <f ca="1">IFERROR(OFFSET(INDEX(INDIRECT(VLOOKUP($C151,Lighting_Type_Exist_lu,2,0)),MATCH(NewSKULighting!$D151,INDIRECT(VLOOKUP($C151,Lighting_Type_Exist_lu,2,0)),0),1),0,2),"")</f>
        <v/>
      </c>
      <c r="G151" s="168" t="s">
        <v>84</v>
      </c>
      <c r="H151" s="74"/>
      <c r="I151" s="238" t="str">
        <f t="shared" si="4"/>
        <v/>
      </c>
      <c r="J151" s="58"/>
      <c r="K151" s="238" t="str">
        <f t="shared" si="5"/>
        <v/>
      </c>
      <c r="L151" s="239" t="str">
        <f t="shared" si="6"/>
        <v/>
      </c>
      <c r="M151" s="116" t="s">
        <v>84</v>
      </c>
      <c r="N151" s="28">
        <f t="shared" si="7"/>
        <v>0</v>
      </c>
      <c r="O151" s="20">
        <f t="shared" si="41"/>
        <v>0</v>
      </c>
      <c r="P151" s="71">
        <f t="shared" ca="1" si="21"/>
        <v>0</v>
      </c>
      <c r="Q151" s="71">
        <f>IFERROR((($H151*$L151*$N151)-($H151*$L151*$O151))/1000,0)*(1-EXACT(M151,Lookups!$A$62))*(1-EXACT(M151,Lookups!$A$63))</f>
        <v>0</v>
      </c>
      <c r="R151" s="71">
        <f t="shared" ca="1" si="22"/>
        <v>0</v>
      </c>
      <c r="S151" s="71">
        <f t="shared" ca="1" si="9"/>
        <v>0</v>
      </c>
      <c r="T151" s="71">
        <f t="shared" si="10"/>
        <v>0</v>
      </c>
      <c r="U151" s="356">
        <f t="shared" ca="1" si="11"/>
        <v>0</v>
      </c>
      <c r="V151" s="356">
        <f t="shared" ca="1" si="12"/>
        <v>0</v>
      </c>
      <c r="W151" s="356">
        <f t="shared" si="23"/>
        <v>0</v>
      </c>
      <c r="X151" s="356">
        <f t="shared" si="24"/>
        <v>0</v>
      </c>
      <c r="Y151" s="72">
        <f>IF(AU151&gt;0,"NEEDED",IFERROR(IF('Project Summary'!$C$11="NH",(VLOOKUP(AH151,Lighting_All,6,0)+AN151),(VLOOKUP(AH151,Lighting_All,4,0)+AN151)),0)*H151)</f>
        <v>0</v>
      </c>
      <c r="Z151" s="290" t="str">
        <f t="shared" ca="1" si="25"/>
        <v/>
      </c>
      <c r="AA151" s="352">
        <f t="shared" ca="1" si="42"/>
        <v>0</v>
      </c>
      <c r="AB151" s="3"/>
      <c r="AC151" s="20" t="str">
        <f ca="1">IFERROR(OFFSET(INDEX(INDIRECT(VLOOKUP($C151,Lighting_Type_Exist_lu,2,0)),MATCH(NewSKULighting!$D151,INDIRECT(VLOOKUP($C151,Lighting_Type_Exist_lu,2,0)),0),1),0,1),"")</f>
        <v/>
      </c>
      <c r="AD151" s="7" t="str">
        <f ca="1">IFERROR(OFFSET(INDEX(INDIRECT(VLOOKUP($C151,Lighting_Type_Exist_lu,2,0)),MATCH(NewSKULighting!$D151,INDIRECT(VLOOKUP($C151,Lighting_Type_Exist_lu,2,0)),0),1),0,3),"")</f>
        <v/>
      </c>
      <c r="AE151" s="40" t="str">
        <f ca="1">IFERROR(OFFSET(INDEX(INDIRECT(VLOOKUP($C151,Lighting_Type_Exist_lu,2,0)),MATCH(NewSKULighting!$D151,INDIRECT(VLOOKUP($C151,Lighting_Type_Exist_lu,2,0)),0),1),0,4),"")</f>
        <v/>
      </c>
      <c r="AF151" s="314">
        <f t="shared" ca="1" si="43"/>
        <v>0</v>
      </c>
      <c r="AG151" s="3"/>
      <c r="AH151" s="238" t="str">
        <f t="shared" si="14"/>
        <v/>
      </c>
      <c r="AI151" s="263">
        <f>IFERROR(_xlfn.IFNA(IF('Project Summary'!$C$11="NH",VLOOKUP(AH151,Lighting_All,5,0),VLOOKUP(AH151,Lighting_All,3,0)),""),"")</f>
        <v>0</v>
      </c>
      <c r="AJ151" s="295" t="str">
        <f t="shared" si="44"/>
        <v>NA</v>
      </c>
      <c r="AK151" s="296" t="str">
        <f>IFERROR(IF(J151="","",(VLOOKUP(AH151,Lookups!A:G,7,0)*H151)),"")</f>
        <v/>
      </c>
      <c r="AL151" s="92">
        <f t="shared" ca="1" si="45"/>
        <v>0</v>
      </c>
      <c r="AM151" s="92">
        <f t="shared" ca="1" si="46"/>
        <v>0</v>
      </c>
      <c r="AN151" s="297">
        <f>(1-EXACT(G151,M151))*IFERROR(VLOOKUP(M151,Lighting_All,6,0),0)*(Q151&gt;0)*(1-EXACT(M151,Lookups!$A$62))*(1-EXACT(M151,Lookups!$A$63))</f>
        <v>0</v>
      </c>
      <c r="AO151" s="92">
        <f t="shared" si="47"/>
        <v>0</v>
      </c>
      <c r="AP151" s="92" t="str">
        <f t="shared" ca="1" si="48"/>
        <v/>
      </c>
      <c r="AQ151" s="92" t="str">
        <f ca="1">_xlfn.IFNA(VLOOKUP(AP151,Recycling!$S$10:$T$35,2,0),"")</f>
        <v/>
      </c>
      <c r="AR151" s="92">
        <f t="shared" si="49"/>
        <v>0</v>
      </c>
      <c r="AS151" s="92">
        <f t="shared" si="50"/>
        <v>0</v>
      </c>
      <c r="AT151" s="298">
        <f>EXACT(G151,"None")*OR(EXACT(M151,Lookups!$A$62),EXACT(M151,Lookups!$A$63))</f>
        <v>0</v>
      </c>
      <c r="AU151" s="299">
        <f t="shared" si="32"/>
        <v>0</v>
      </c>
      <c r="AV151" s="92">
        <f>IFERROR(VLOOKUP(AH151,Lookups!A:B,2,0),0)</f>
        <v>0</v>
      </c>
      <c r="AW151" s="92">
        <f t="shared" si="33"/>
        <v>0</v>
      </c>
      <c r="AX151" s="297">
        <f t="shared" si="34"/>
        <v>0</v>
      </c>
      <c r="AY151" s="297">
        <f t="shared" si="17"/>
        <v>0</v>
      </c>
      <c r="AZ151" s="92">
        <f t="shared" si="18"/>
        <v>0.504</v>
      </c>
      <c r="BA151" s="297">
        <f t="shared" si="35"/>
        <v>0.38900000000000001</v>
      </c>
      <c r="BB151" s="297">
        <v>0.13800000000000001</v>
      </c>
      <c r="BC151" s="297">
        <v>0.13400000000000001</v>
      </c>
      <c r="BD151" s="92">
        <f t="shared" si="19"/>
        <v>0</v>
      </c>
      <c r="BE151" s="92">
        <f t="shared" si="20"/>
        <v>0</v>
      </c>
    </row>
    <row r="152" spans="1:57" x14ac:dyDescent="0.35">
      <c r="A152" s="26"/>
      <c r="B152" s="76"/>
      <c r="C152" s="58"/>
      <c r="D152" s="504"/>
      <c r="E152" s="504"/>
      <c r="F152" s="237" t="str">
        <f ca="1">IFERROR(OFFSET(INDEX(INDIRECT(VLOOKUP($C152,Lighting_Type_Exist_lu,2,0)),MATCH(NewSKULighting!$D152,INDIRECT(VLOOKUP($C152,Lighting_Type_Exist_lu,2,0)),0),1),0,2),"")</f>
        <v/>
      </c>
      <c r="G152" s="168" t="s">
        <v>84</v>
      </c>
      <c r="H152" s="74"/>
      <c r="I152" s="238" t="str">
        <f t="shared" si="4"/>
        <v/>
      </c>
      <c r="J152" s="58"/>
      <c r="K152" s="238" t="str">
        <f t="shared" si="5"/>
        <v/>
      </c>
      <c r="L152" s="239" t="str">
        <f t="shared" si="6"/>
        <v/>
      </c>
      <c r="M152" s="116" t="s">
        <v>84</v>
      </c>
      <c r="N152" s="28">
        <f t="shared" si="7"/>
        <v>0</v>
      </c>
      <c r="O152" s="20">
        <f t="shared" si="41"/>
        <v>0</v>
      </c>
      <c r="P152" s="71">
        <f t="shared" ca="1" si="21"/>
        <v>0</v>
      </c>
      <c r="Q152" s="71">
        <f>IFERROR((($H152*$L152*$N152)-($H152*$L152*$O152))/1000,0)*(1-EXACT(M152,Lookups!$A$62))*(1-EXACT(M152,Lookups!$A$63))</f>
        <v>0</v>
      </c>
      <c r="R152" s="71">
        <f t="shared" ca="1" si="22"/>
        <v>0</v>
      </c>
      <c r="S152" s="71">
        <f t="shared" ca="1" si="9"/>
        <v>0</v>
      </c>
      <c r="T152" s="71">
        <f t="shared" si="10"/>
        <v>0</v>
      </c>
      <c r="U152" s="356">
        <f t="shared" ca="1" si="11"/>
        <v>0</v>
      </c>
      <c r="V152" s="356">
        <f t="shared" ca="1" si="12"/>
        <v>0</v>
      </c>
      <c r="W152" s="356">
        <f t="shared" si="23"/>
        <v>0</v>
      </c>
      <c r="X152" s="356">
        <f t="shared" si="24"/>
        <v>0</v>
      </c>
      <c r="Y152" s="72">
        <f>IF(AU152&gt;0,"NEEDED",IFERROR(IF('Project Summary'!$C$11="NH",(VLOOKUP(AH152,Lighting_All,6,0)+AN152),(VLOOKUP(AH152,Lighting_All,4,0)+AN152)),0)*H152)</f>
        <v>0</v>
      </c>
      <c r="Z152" s="290" t="str">
        <f t="shared" ca="1" si="25"/>
        <v/>
      </c>
      <c r="AA152" s="352">
        <f t="shared" ca="1" si="42"/>
        <v>0</v>
      </c>
      <c r="AB152" s="3"/>
      <c r="AC152" s="20" t="str">
        <f ca="1">IFERROR(OFFSET(INDEX(INDIRECT(VLOOKUP($C152,Lighting_Type_Exist_lu,2,0)),MATCH(NewSKULighting!$D152,INDIRECT(VLOOKUP($C152,Lighting_Type_Exist_lu,2,0)),0),1),0,1),"")</f>
        <v/>
      </c>
      <c r="AD152" s="7" t="str">
        <f ca="1">IFERROR(OFFSET(INDEX(INDIRECT(VLOOKUP($C152,Lighting_Type_Exist_lu,2,0)),MATCH(NewSKULighting!$D152,INDIRECT(VLOOKUP($C152,Lighting_Type_Exist_lu,2,0)),0),1),0,3),"")</f>
        <v/>
      </c>
      <c r="AE152" s="40" t="str">
        <f ca="1">IFERROR(OFFSET(INDEX(INDIRECT(VLOOKUP($C152,Lighting_Type_Exist_lu,2,0)),MATCH(NewSKULighting!$D152,INDIRECT(VLOOKUP($C152,Lighting_Type_Exist_lu,2,0)),0),1),0,4),"")</f>
        <v/>
      </c>
      <c r="AF152" s="314">
        <f t="shared" ca="1" si="43"/>
        <v>0</v>
      </c>
      <c r="AG152" s="3"/>
      <c r="AH152" s="238" t="str">
        <f t="shared" si="14"/>
        <v/>
      </c>
      <c r="AI152" s="263">
        <f>IFERROR(_xlfn.IFNA(IF('Project Summary'!$C$11="NH",VLOOKUP(AH152,Lighting_All,5,0),VLOOKUP(AH152,Lighting_All,3,0)),""),"")</f>
        <v>0</v>
      </c>
      <c r="AJ152" s="295" t="str">
        <f t="shared" si="44"/>
        <v>NA</v>
      </c>
      <c r="AK152" s="296" t="str">
        <f>IFERROR(IF(J152="","",(VLOOKUP(AH152,Lookups!A:G,7,0)*H152)),"")</f>
        <v/>
      </c>
      <c r="AL152" s="92">
        <f t="shared" ca="1" si="45"/>
        <v>0</v>
      </c>
      <c r="AM152" s="92">
        <f t="shared" ca="1" si="46"/>
        <v>0</v>
      </c>
      <c r="AN152" s="297">
        <f>(1-EXACT(G152,M152))*IFERROR(VLOOKUP(M152,Lighting_All,6,0),0)*(Q152&gt;0)*(1-EXACT(M152,Lookups!$A$62))*(1-EXACT(M152,Lookups!$A$63))</f>
        <v>0</v>
      </c>
      <c r="AO152" s="92">
        <f t="shared" si="47"/>
        <v>0</v>
      </c>
      <c r="AP152" s="92" t="str">
        <f t="shared" ca="1" si="48"/>
        <v/>
      </c>
      <c r="AQ152" s="92" t="str">
        <f ca="1">_xlfn.IFNA(VLOOKUP(AP152,Recycling!$S$10:$T$35,2,0),"")</f>
        <v/>
      </c>
      <c r="AR152" s="92">
        <f t="shared" si="49"/>
        <v>0</v>
      </c>
      <c r="AS152" s="92">
        <f t="shared" si="50"/>
        <v>0</v>
      </c>
      <c r="AT152" s="298">
        <f>EXACT(G152,"None")*OR(EXACT(M152,Lookups!$A$62),EXACT(M152,Lookups!$A$63))</f>
        <v>0</v>
      </c>
      <c r="AU152" s="299">
        <f t="shared" si="32"/>
        <v>0</v>
      </c>
      <c r="AV152" s="92">
        <f>IFERROR(VLOOKUP(AH152,Lookups!A:B,2,0),0)</f>
        <v>0</v>
      </c>
      <c r="AW152" s="92">
        <f t="shared" si="33"/>
        <v>0</v>
      </c>
      <c r="AX152" s="297">
        <f t="shared" si="34"/>
        <v>0</v>
      </c>
      <c r="AY152" s="297">
        <f t="shared" si="17"/>
        <v>0</v>
      </c>
      <c r="AZ152" s="92">
        <f t="shared" si="18"/>
        <v>0.504</v>
      </c>
      <c r="BA152" s="297">
        <f t="shared" si="35"/>
        <v>0.38900000000000001</v>
      </c>
      <c r="BB152" s="297">
        <v>0.13800000000000001</v>
      </c>
      <c r="BC152" s="297">
        <v>0.13400000000000001</v>
      </c>
      <c r="BD152" s="92">
        <f t="shared" si="19"/>
        <v>0</v>
      </c>
      <c r="BE152" s="92">
        <f t="shared" si="20"/>
        <v>0</v>
      </c>
    </row>
    <row r="153" spans="1:57" x14ac:dyDescent="0.35">
      <c r="A153" s="26"/>
      <c r="B153" s="76"/>
      <c r="C153" s="58"/>
      <c r="D153" s="504"/>
      <c r="E153" s="504"/>
      <c r="F153" s="237" t="str">
        <f ca="1">IFERROR(OFFSET(INDEX(INDIRECT(VLOOKUP($C153,Lighting_Type_Exist_lu,2,0)),MATCH(NewSKULighting!$D153,INDIRECT(VLOOKUP($C153,Lighting_Type_Exist_lu,2,0)),0),1),0,2),"")</f>
        <v/>
      </c>
      <c r="G153" s="168" t="s">
        <v>84</v>
      </c>
      <c r="H153" s="74"/>
      <c r="I153" s="238" t="str">
        <f t="shared" si="4"/>
        <v/>
      </c>
      <c r="J153" s="58"/>
      <c r="K153" s="238" t="str">
        <f t="shared" si="5"/>
        <v/>
      </c>
      <c r="L153" s="239" t="str">
        <f t="shared" si="6"/>
        <v/>
      </c>
      <c r="M153" s="116" t="s">
        <v>84</v>
      </c>
      <c r="N153" s="28">
        <f t="shared" si="7"/>
        <v>0</v>
      </c>
      <c r="O153" s="20">
        <f t="shared" si="41"/>
        <v>0</v>
      </c>
      <c r="P153" s="71">
        <f t="shared" ca="1" si="21"/>
        <v>0</v>
      </c>
      <c r="Q153" s="71">
        <f>IFERROR((($H153*$L153*$N153)-($H153*$L153*$O153))/1000,0)*(1-EXACT(M153,Lookups!$A$62))*(1-EXACT(M153,Lookups!$A$63))</f>
        <v>0</v>
      </c>
      <c r="R153" s="71">
        <f t="shared" ca="1" si="22"/>
        <v>0</v>
      </c>
      <c r="S153" s="71">
        <f t="shared" ca="1" si="9"/>
        <v>0</v>
      </c>
      <c r="T153" s="71">
        <f t="shared" si="10"/>
        <v>0</v>
      </c>
      <c r="U153" s="356">
        <f t="shared" ca="1" si="11"/>
        <v>0</v>
      </c>
      <c r="V153" s="356">
        <f t="shared" ca="1" si="12"/>
        <v>0</v>
      </c>
      <c r="W153" s="356">
        <f t="shared" si="23"/>
        <v>0</v>
      </c>
      <c r="X153" s="356">
        <f t="shared" si="24"/>
        <v>0</v>
      </c>
      <c r="Y153" s="72">
        <f>IF(AU153&gt;0,"NEEDED",IFERROR(IF('Project Summary'!$C$11="NH",(VLOOKUP(AH153,Lighting_All,6,0)+AN153),(VLOOKUP(AH153,Lighting_All,4,0)+AN153)),0)*H153)</f>
        <v>0</v>
      </c>
      <c r="Z153" s="290" t="str">
        <f t="shared" ca="1" si="25"/>
        <v/>
      </c>
      <c r="AA153" s="352">
        <f t="shared" ca="1" si="42"/>
        <v>0</v>
      </c>
      <c r="AB153" s="3"/>
      <c r="AC153" s="20" t="str">
        <f ca="1">IFERROR(OFFSET(INDEX(INDIRECT(VLOOKUP($C153,Lighting_Type_Exist_lu,2,0)),MATCH(NewSKULighting!$D153,INDIRECT(VLOOKUP($C153,Lighting_Type_Exist_lu,2,0)),0),1),0,1),"")</f>
        <v/>
      </c>
      <c r="AD153" s="7" t="str">
        <f ca="1">IFERROR(OFFSET(INDEX(INDIRECT(VLOOKUP($C153,Lighting_Type_Exist_lu,2,0)),MATCH(NewSKULighting!$D153,INDIRECT(VLOOKUP($C153,Lighting_Type_Exist_lu,2,0)),0),1),0,3),"")</f>
        <v/>
      </c>
      <c r="AE153" s="40" t="str">
        <f ca="1">IFERROR(OFFSET(INDEX(INDIRECT(VLOOKUP($C153,Lighting_Type_Exist_lu,2,0)),MATCH(NewSKULighting!$D153,INDIRECT(VLOOKUP($C153,Lighting_Type_Exist_lu,2,0)),0),1),0,4),"")</f>
        <v/>
      </c>
      <c r="AF153" s="314">
        <f t="shared" ca="1" si="43"/>
        <v>0</v>
      </c>
      <c r="AG153" s="3"/>
      <c r="AH153" s="238" t="str">
        <f t="shared" si="14"/>
        <v/>
      </c>
      <c r="AI153" s="263">
        <f>IFERROR(_xlfn.IFNA(IF('Project Summary'!$C$11="NH",VLOOKUP(AH153,Lighting_All,5,0),VLOOKUP(AH153,Lighting_All,3,0)),""),"")</f>
        <v>0</v>
      </c>
      <c r="AJ153" s="295" t="str">
        <f t="shared" si="44"/>
        <v>NA</v>
      </c>
      <c r="AK153" s="296" t="str">
        <f>IFERROR(IF(J153="","",(VLOOKUP(AH153,Lookups!A:G,7,0)*H153)),"")</f>
        <v/>
      </c>
      <c r="AL153" s="92">
        <f t="shared" ca="1" si="45"/>
        <v>0</v>
      </c>
      <c r="AM153" s="92">
        <f t="shared" ca="1" si="46"/>
        <v>0</v>
      </c>
      <c r="AN153" s="297">
        <f>(1-EXACT(G153,M153))*IFERROR(VLOOKUP(M153,Lighting_All,6,0),0)*(Q153&gt;0)*(1-EXACT(M153,Lookups!$A$62))*(1-EXACT(M153,Lookups!$A$63))</f>
        <v>0</v>
      </c>
      <c r="AO153" s="92">
        <f t="shared" si="47"/>
        <v>0</v>
      </c>
      <c r="AP153" s="92" t="str">
        <f t="shared" ca="1" si="48"/>
        <v/>
      </c>
      <c r="AQ153" s="92" t="str">
        <f ca="1">_xlfn.IFNA(VLOOKUP(AP153,Recycling!$S$10:$T$35,2,0),"")</f>
        <v/>
      </c>
      <c r="AR153" s="92">
        <f t="shared" si="49"/>
        <v>0</v>
      </c>
      <c r="AS153" s="92">
        <f t="shared" si="50"/>
        <v>0</v>
      </c>
      <c r="AT153" s="298">
        <f>EXACT(G153,"None")*OR(EXACT(M153,Lookups!$A$62),EXACT(M153,Lookups!$A$63))</f>
        <v>0</v>
      </c>
      <c r="AU153" s="299">
        <f t="shared" si="32"/>
        <v>0</v>
      </c>
      <c r="AV153" s="92">
        <f>IFERROR(VLOOKUP(AH153,Lookups!A:B,2,0),0)</f>
        <v>0</v>
      </c>
      <c r="AW153" s="92">
        <f t="shared" si="33"/>
        <v>0</v>
      </c>
      <c r="AX153" s="297">
        <f t="shared" si="34"/>
        <v>0</v>
      </c>
      <c r="AY153" s="297">
        <f t="shared" si="17"/>
        <v>0</v>
      </c>
      <c r="AZ153" s="92">
        <f t="shared" si="18"/>
        <v>0.504</v>
      </c>
      <c r="BA153" s="297">
        <f t="shared" si="35"/>
        <v>0.38900000000000001</v>
      </c>
      <c r="BB153" s="297">
        <v>0.13800000000000001</v>
      </c>
      <c r="BC153" s="297">
        <v>0.13400000000000001</v>
      </c>
      <c r="BD153" s="92">
        <f t="shared" si="19"/>
        <v>0</v>
      </c>
      <c r="BE153" s="92">
        <f t="shared" si="20"/>
        <v>0</v>
      </c>
    </row>
    <row r="154" spans="1:57" x14ac:dyDescent="0.35">
      <c r="A154" s="26"/>
      <c r="B154" s="76"/>
      <c r="C154" s="58"/>
      <c r="D154" s="504"/>
      <c r="E154" s="504"/>
      <c r="F154" s="237" t="str">
        <f ca="1">IFERROR(OFFSET(INDEX(INDIRECT(VLOOKUP($C154,Lighting_Type_Exist_lu,2,0)),MATCH(NewSKULighting!$D154,INDIRECT(VLOOKUP($C154,Lighting_Type_Exist_lu,2,0)),0),1),0,2),"")</f>
        <v/>
      </c>
      <c r="G154" s="168" t="s">
        <v>84</v>
      </c>
      <c r="H154" s="74"/>
      <c r="I154" s="238" t="str">
        <f t="shared" si="4"/>
        <v/>
      </c>
      <c r="J154" s="58"/>
      <c r="K154" s="238" t="str">
        <f t="shared" si="5"/>
        <v/>
      </c>
      <c r="L154" s="239" t="str">
        <f t="shared" si="6"/>
        <v/>
      </c>
      <c r="M154" s="116" t="s">
        <v>84</v>
      </c>
      <c r="N154" s="28">
        <f t="shared" si="7"/>
        <v>0</v>
      </c>
      <c r="O154" s="20">
        <f t="shared" si="41"/>
        <v>0</v>
      </c>
      <c r="P154" s="71">
        <f t="shared" ca="1" si="21"/>
        <v>0</v>
      </c>
      <c r="Q154" s="71">
        <f>IFERROR((($H154*$L154*$N154)-($H154*$L154*$O154))/1000,0)*(1-EXACT(M154,Lookups!$A$62))*(1-EXACT(M154,Lookups!$A$63))</f>
        <v>0</v>
      </c>
      <c r="R154" s="71">
        <f t="shared" ca="1" si="22"/>
        <v>0</v>
      </c>
      <c r="S154" s="71">
        <f t="shared" ca="1" si="9"/>
        <v>0</v>
      </c>
      <c r="T154" s="71">
        <f t="shared" si="10"/>
        <v>0</v>
      </c>
      <c r="U154" s="356">
        <f t="shared" ca="1" si="11"/>
        <v>0</v>
      </c>
      <c r="V154" s="356">
        <f t="shared" ca="1" si="12"/>
        <v>0</v>
      </c>
      <c r="W154" s="356">
        <f t="shared" si="23"/>
        <v>0</v>
      </c>
      <c r="X154" s="356">
        <f t="shared" si="24"/>
        <v>0</v>
      </c>
      <c r="Y154" s="72">
        <f>IF(AU154&gt;0,"NEEDED",IFERROR(IF('Project Summary'!$C$11="NH",(VLOOKUP(AH154,Lighting_All,6,0)+AN154),(VLOOKUP(AH154,Lighting_All,4,0)+AN154)),0)*H154)</f>
        <v>0</v>
      </c>
      <c r="Z154" s="290" t="str">
        <f t="shared" ca="1" si="25"/>
        <v/>
      </c>
      <c r="AA154" s="352">
        <f t="shared" ca="1" si="42"/>
        <v>0</v>
      </c>
      <c r="AB154" s="3"/>
      <c r="AC154" s="20" t="str">
        <f ca="1">IFERROR(OFFSET(INDEX(INDIRECT(VLOOKUP($C154,Lighting_Type_Exist_lu,2,0)),MATCH(NewSKULighting!$D154,INDIRECT(VLOOKUP($C154,Lighting_Type_Exist_lu,2,0)),0),1),0,1),"")</f>
        <v/>
      </c>
      <c r="AD154" s="7" t="str">
        <f ca="1">IFERROR(OFFSET(INDEX(INDIRECT(VLOOKUP($C154,Lighting_Type_Exist_lu,2,0)),MATCH(NewSKULighting!$D154,INDIRECT(VLOOKUP($C154,Lighting_Type_Exist_lu,2,0)),0),1),0,3),"")</f>
        <v/>
      </c>
      <c r="AE154" s="40" t="str">
        <f ca="1">IFERROR(OFFSET(INDEX(INDIRECT(VLOOKUP($C154,Lighting_Type_Exist_lu,2,0)),MATCH(NewSKULighting!$D154,INDIRECT(VLOOKUP($C154,Lighting_Type_Exist_lu,2,0)),0),1),0,4),"")</f>
        <v/>
      </c>
      <c r="AF154" s="314">
        <f t="shared" ca="1" si="43"/>
        <v>0</v>
      </c>
      <c r="AG154" s="3"/>
      <c r="AH154" s="238" t="str">
        <f t="shared" si="14"/>
        <v/>
      </c>
      <c r="AI154" s="263">
        <f>IFERROR(_xlfn.IFNA(IF('Project Summary'!$C$11="NH",VLOOKUP(AH154,Lighting_All,5,0),VLOOKUP(AH154,Lighting_All,3,0)),""),"")</f>
        <v>0</v>
      </c>
      <c r="AJ154" s="295" t="str">
        <f t="shared" si="44"/>
        <v>NA</v>
      </c>
      <c r="AK154" s="296" t="str">
        <f>IFERROR(IF(J154="","",(VLOOKUP(AH154,Lookups!A:G,7,0)*H154)),"")</f>
        <v/>
      </c>
      <c r="AL154" s="92">
        <f t="shared" ca="1" si="45"/>
        <v>0</v>
      </c>
      <c r="AM154" s="92">
        <f t="shared" ca="1" si="46"/>
        <v>0</v>
      </c>
      <c r="AN154" s="297">
        <f>(1-EXACT(G154,M154))*IFERROR(VLOOKUP(M154,Lighting_All,6,0),0)*(Q154&gt;0)*(1-EXACT(M154,Lookups!$A$62))*(1-EXACT(M154,Lookups!$A$63))</f>
        <v>0</v>
      </c>
      <c r="AO154" s="92">
        <f t="shared" si="47"/>
        <v>0</v>
      </c>
      <c r="AP154" s="92" t="str">
        <f t="shared" ca="1" si="48"/>
        <v/>
      </c>
      <c r="AQ154" s="92" t="str">
        <f ca="1">_xlfn.IFNA(VLOOKUP(AP154,Recycling!$S$10:$T$35,2,0),"")</f>
        <v/>
      </c>
      <c r="AR154" s="92">
        <f t="shared" si="49"/>
        <v>0</v>
      </c>
      <c r="AS154" s="92">
        <f t="shared" si="50"/>
        <v>0</v>
      </c>
      <c r="AT154" s="298">
        <f>EXACT(G154,"None")*OR(EXACT(M154,Lookups!$A$62),EXACT(M154,Lookups!$A$63))</f>
        <v>0</v>
      </c>
      <c r="AU154" s="299">
        <f t="shared" si="32"/>
        <v>0</v>
      </c>
      <c r="AV154" s="92">
        <f>IFERROR(VLOOKUP(AH154,Lookups!A:B,2,0),0)</f>
        <v>0</v>
      </c>
      <c r="AW154" s="92">
        <f t="shared" si="33"/>
        <v>0</v>
      </c>
      <c r="AX154" s="297">
        <f t="shared" si="34"/>
        <v>0</v>
      </c>
      <c r="AY154" s="297">
        <f t="shared" si="17"/>
        <v>0</v>
      </c>
      <c r="AZ154" s="92">
        <f t="shared" si="18"/>
        <v>0.504</v>
      </c>
      <c r="BA154" s="297">
        <f t="shared" si="35"/>
        <v>0.38900000000000001</v>
      </c>
      <c r="BB154" s="297">
        <v>0.13800000000000001</v>
      </c>
      <c r="BC154" s="297">
        <v>0.13400000000000001</v>
      </c>
      <c r="BD154" s="92">
        <f t="shared" si="19"/>
        <v>0</v>
      </c>
      <c r="BE154" s="92">
        <f t="shared" si="20"/>
        <v>0</v>
      </c>
    </row>
    <row r="155" spans="1:57" x14ac:dyDescent="0.35">
      <c r="A155" s="26"/>
      <c r="B155" s="76"/>
      <c r="C155" s="58"/>
      <c r="D155" s="504"/>
      <c r="E155" s="504"/>
      <c r="F155" s="237" t="str">
        <f ca="1">IFERROR(OFFSET(INDEX(INDIRECT(VLOOKUP($C155,Lighting_Type_Exist_lu,2,0)),MATCH(NewSKULighting!$D155,INDIRECT(VLOOKUP($C155,Lighting_Type_Exist_lu,2,0)),0),1),0,2),"")</f>
        <v/>
      </c>
      <c r="G155" s="168" t="s">
        <v>84</v>
      </c>
      <c r="H155" s="74"/>
      <c r="I155" s="238" t="str">
        <f t="shared" si="4"/>
        <v/>
      </c>
      <c r="J155" s="58"/>
      <c r="K155" s="238" t="str">
        <f t="shared" si="5"/>
        <v/>
      </c>
      <c r="L155" s="239" t="str">
        <f t="shared" si="6"/>
        <v/>
      </c>
      <c r="M155" s="116" t="s">
        <v>84</v>
      </c>
      <c r="N155" s="28">
        <f t="shared" si="7"/>
        <v>0</v>
      </c>
      <c r="O155" s="20">
        <f t="shared" si="41"/>
        <v>0</v>
      </c>
      <c r="P155" s="71">
        <f t="shared" ca="1" si="21"/>
        <v>0</v>
      </c>
      <c r="Q155" s="71">
        <f>IFERROR((($H155*$L155*$N155)-($H155*$L155*$O155))/1000,0)*(1-EXACT(M155,Lookups!$A$62))*(1-EXACT(M155,Lookups!$A$63))</f>
        <v>0</v>
      </c>
      <c r="R155" s="71">
        <f t="shared" ca="1" si="22"/>
        <v>0</v>
      </c>
      <c r="S155" s="71">
        <f t="shared" ca="1" si="9"/>
        <v>0</v>
      </c>
      <c r="T155" s="71">
        <f t="shared" si="10"/>
        <v>0</v>
      </c>
      <c r="U155" s="356">
        <f t="shared" ca="1" si="11"/>
        <v>0</v>
      </c>
      <c r="V155" s="356">
        <f t="shared" ca="1" si="12"/>
        <v>0</v>
      </c>
      <c r="W155" s="356">
        <f t="shared" si="23"/>
        <v>0</v>
      </c>
      <c r="X155" s="356">
        <f t="shared" si="24"/>
        <v>0</v>
      </c>
      <c r="Y155" s="72">
        <f>IF(AU155&gt;0,"NEEDED",IFERROR(IF('Project Summary'!$C$11="NH",(VLOOKUP(AH155,Lighting_All,6,0)+AN155),(VLOOKUP(AH155,Lighting_All,4,0)+AN155)),0)*H155)</f>
        <v>0</v>
      </c>
      <c r="Z155" s="290" t="str">
        <f t="shared" ca="1" si="25"/>
        <v/>
      </c>
      <c r="AA155" s="352">
        <f t="shared" ca="1" si="42"/>
        <v>0</v>
      </c>
      <c r="AB155" s="3"/>
      <c r="AC155" s="20" t="str">
        <f ca="1">IFERROR(OFFSET(INDEX(INDIRECT(VLOOKUP($C155,Lighting_Type_Exist_lu,2,0)),MATCH(NewSKULighting!$D155,INDIRECT(VLOOKUP($C155,Lighting_Type_Exist_lu,2,0)),0),1),0,1),"")</f>
        <v/>
      </c>
      <c r="AD155" s="7" t="str">
        <f ca="1">IFERROR(OFFSET(INDEX(INDIRECT(VLOOKUP($C155,Lighting_Type_Exist_lu,2,0)),MATCH(NewSKULighting!$D155,INDIRECT(VLOOKUP($C155,Lighting_Type_Exist_lu,2,0)),0),1),0,3),"")</f>
        <v/>
      </c>
      <c r="AE155" s="40" t="str">
        <f ca="1">IFERROR(OFFSET(INDEX(INDIRECT(VLOOKUP($C155,Lighting_Type_Exist_lu,2,0)),MATCH(NewSKULighting!$D155,INDIRECT(VLOOKUP($C155,Lighting_Type_Exist_lu,2,0)),0),1),0,4),"")</f>
        <v/>
      </c>
      <c r="AF155" s="314">
        <f t="shared" ca="1" si="43"/>
        <v>0</v>
      </c>
      <c r="AG155" s="3"/>
      <c r="AH155" s="238" t="str">
        <f t="shared" si="14"/>
        <v/>
      </c>
      <c r="AI155" s="263">
        <f>IFERROR(_xlfn.IFNA(IF('Project Summary'!$C$11="NH",VLOOKUP(AH155,Lighting_All,5,0),VLOOKUP(AH155,Lighting_All,3,0)),""),"")</f>
        <v>0</v>
      </c>
      <c r="AJ155" s="295" t="str">
        <f t="shared" si="44"/>
        <v>NA</v>
      </c>
      <c r="AK155" s="296" t="str">
        <f>IFERROR(IF(J155="","",(VLOOKUP(AH155,Lookups!A:G,7,0)*H155)),"")</f>
        <v/>
      </c>
      <c r="AL155" s="92">
        <f t="shared" ca="1" si="45"/>
        <v>0</v>
      </c>
      <c r="AM155" s="92">
        <f t="shared" ca="1" si="46"/>
        <v>0</v>
      </c>
      <c r="AN155" s="297">
        <f>(1-EXACT(G155,M155))*IFERROR(VLOOKUP(M155,Lighting_All,6,0),0)*(Q155&gt;0)*(1-EXACT(M155,Lookups!$A$62))*(1-EXACT(M155,Lookups!$A$63))</f>
        <v>0</v>
      </c>
      <c r="AO155" s="92">
        <f t="shared" si="47"/>
        <v>0</v>
      </c>
      <c r="AP155" s="92" t="str">
        <f t="shared" ca="1" si="48"/>
        <v/>
      </c>
      <c r="AQ155" s="92" t="str">
        <f ca="1">_xlfn.IFNA(VLOOKUP(AP155,Recycling!$S$10:$T$35,2,0),"")</f>
        <v/>
      </c>
      <c r="AR155" s="92">
        <f t="shared" si="49"/>
        <v>0</v>
      </c>
      <c r="AS155" s="92">
        <f t="shared" si="50"/>
        <v>0</v>
      </c>
      <c r="AT155" s="298">
        <f>EXACT(G155,"None")*OR(EXACT(M155,Lookups!$A$62),EXACT(M155,Lookups!$A$63))</f>
        <v>0</v>
      </c>
      <c r="AU155" s="299">
        <f t="shared" si="32"/>
        <v>0</v>
      </c>
      <c r="AV155" s="92">
        <f>IFERROR(VLOOKUP(AH155,Lookups!A:B,2,0),0)</f>
        <v>0</v>
      </c>
      <c r="AW155" s="92">
        <f t="shared" si="33"/>
        <v>0</v>
      </c>
      <c r="AX155" s="297">
        <f t="shared" si="34"/>
        <v>0</v>
      </c>
      <c r="AY155" s="297">
        <f t="shared" si="17"/>
        <v>0</v>
      </c>
      <c r="AZ155" s="92">
        <f t="shared" si="18"/>
        <v>0.504</v>
      </c>
      <c r="BA155" s="297">
        <f t="shared" si="35"/>
        <v>0.38900000000000001</v>
      </c>
      <c r="BB155" s="297">
        <v>0.13800000000000001</v>
      </c>
      <c r="BC155" s="297">
        <v>0.13400000000000001</v>
      </c>
      <c r="BD155" s="92">
        <f t="shared" si="19"/>
        <v>0</v>
      </c>
      <c r="BE155" s="92">
        <f t="shared" si="20"/>
        <v>0</v>
      </c>
    </row>
    <row r="156" spans="1:57" x14ac:dyDescent="0.35">
      <c r="A156" s="26"/>
      <c r="B156" s="76"/>
      <c r="C156" s="58"/>
      <c r="D156" s="504"/>
      <c r="E156" s="504"/>
      <c r="F156" s="237" t="str">
        <f ca="1">IFERROR(OFFSET(INDEX(INDIRECT(VLOOKUP($C156,Lighting_Type_Exist_lu,2,0)),MATCH(NewSKULighting!$D156,INDIRECT(VLOOKUP($C156,Lighting_Type_Exist_lu,2,0)),0),1),0,2),"")</f>
        <v/>
      </c>
      <c r="G156" s="168" t="s">
        <v>84</v>
      </c>
      <c r="H156" s="74"/>
      <c r="I156" s="238" t="str">
        <f t="shared" si="4"/>
        <v/>
      </c>
      <c r="J156" s="58"/>
      <c r="K156" s="238" t="str">
        <f t="shared" si="5"/>
        <v/>
      </c>
      <c r="L156" s="239" t="str">
        <f t="shared" si="6"/>
        <v/>
      </c>
      <c r="M156" s="116" t="s">
        <v>84</v>
      </c>
      <c r="N156" s="28">
        <f t="shared" si="7"/>
        <v>0</v>
      </c>
      <c r="O156" s="20">
        <f t="shared" si="41"/>
        <v>0</v>
      </c>
      <c r="P156" s="71">
        <f t="shared" ca="1" si="21"/>
        <v>0</v>
      </c>
      <c r="Q156" s="71">
        <f>IFERROR((($H156*$L156*$N156)-($H156*$L156*$O156))/1000,0)*(1-EXACT(M156,Lookups!$A$62))*(1-EXACT(M156,Lookups!$A$63))</f>
        <v>0</v>
      </c>
      <c r="R156" s="71">
        <f t="shared" ca="1" si="22"/>
        <v>0</v>
      </c>
      <c r="S156" s="71">
        <f t="shared" ca="1" si="9"/>
        <v>0</v>
      </c>
      <c r="T156" s="71">
        <f t="shared" si="10"/>
        <v>0</v>
      </c>
      <c r="U156" s="356">
        <f t="shared" ca="1" si="11"/>
        <v>0</v>
      </c>
      <c r="V156" s="356">
        <f t="shared" ca="1" si="12"/>
        <v>0</v>
      </c>
      <c r="W156" s="356">
        <f t="shared" si="23"/>
        <v>0</v>
      </c>
      <c r="X156" s="356">
        <f t="shared" si="24"/>
        <v>0</v>
      </c>
      <c r="Y156" s="72">
        <f>IF(AU156&gt;0,"NEEDED",IFERROR(IF('Project Summary'!$C$11="NH",(VLOOKUP(AH156,Lighting_All,6,0)+AN156),(VLOOKUP(AH156,Lighting_All,4,0)+AN156)),0)*H156)</f>
        <v>0</v>
      </c>
      <c r="Z156" s="290" t="str">
        <f t="shared" ca="1" si="25"/>
        <v/>
      </c>
      <c r="AA156" s="352">
        <f t="shared" ca="1" si="42"/>
        <v>0</v>
      </c>
      <c r="AB156" s="3"/>
      <c r="AC156" s="20" t="str">
        <f ca="1">IFERROR(OFFSET(INDEX(INDIRECT(VLOOKUP($C156,Lighting_Type_Exist_lu,2,0)),MATCH(NewSKULighting!$D156,INDIRECT(VLOOKUP($C156,Lighting_Type_Exist_lu,2,0)),0),1),0,1),"")</f>
        <v/>
      </c>
      <c r="AD156" s="7" t="str">
        <f ca="1">IFERROR(OFFSET(INDEX(INDIRECT(VLOOKUP($C156,Lighting_Type_Exist_lu,2,0)),MATCH(NewSKULighting!$D156,INDIRECT(VLOOKUP($C156,Lighting_Type_Exist_lu,2,0)),0),1),0,3),"")</f>
        <v/>
      </c>
      <c r="AE156" s="40" t="str">
        <f ca="1">IFERROR(OFFSET(INDEX(INDIRECT(VLOOKUP($C156,Lighting_Type_Exist_lu,2,0)),MATCH(NewSKULighting!$D156,INDIRECT(VLOOKUP($C156,Lighting_Type_Exist_lu,2,0)),0),1),0,4),"")</f>
        <v/>
      </c>
      <c r="AF156" s="314">
        <f t="shared" ca="1" si="43"/>
        <v>0</v>
      </c>
      <c r="AG156" s="3"/>
      <c r="AH156" s="238" t="str">
        <f t="shared" si="14"/>
        <v/>
      </c>
      <c r="AI156" s="263">
        <f>IFERROR(_xlfn.IFNA(IF('Project Summary'!$C$11="NH",VLOOKUP(AH156,Lighting_All,5,0),VLOOKUP(AH156,Lighting_All,3,0)),""),"")</f>
        <v>0</v>
      </c>
      <c r="AJ156" s="295" t="str">
        <f t="shared" si="44"/>
        <v>NA</v>
      </c>
      <c r="AK156" s="296" t="str">
        <f>IFERROR(IF(J156="","",(VLOOKUP(AH156,Lookups!A:G,7,0)*H156)),"")</f>
        <v/>
      </c>
      <c r="AL156" s="92">
        <f t="shared" ca="1" si="45"/>
        <v>0</v>
      </c>
      <c r="AM156" s="92">
        <f t="shared" ca="1" si="46"/>
        <v>0</v>
      </c>
      <c r="AN156" s="297">
        <f>(1-EXACT(G156,M156))*IFERROR(VLOOKUP(M156,Lighting_All,6,0),0)*(Q156&gt;0)*(1-EXACT(M156,Lookups!$A$62))*(1-EXACT(M156,Lookups!$A$63))</f>
        <v>0</v>
      </c>
      <c r="AO156" s="92">
        <f t="shared" si="47"/>
        <v>0</v>
      </c>
      <c r="AP156" s="92" t="str">
        <f t="shared" ca="1" si="48"/>
        <v/>
      </c>
      <c r="AQ156" s="92" t="str">
        <f ca="1">_xlfn.IFNA(VLOOKUP(AP156,Recycling!$S$10:$T$35,2,0),"")</f>
        <v/>
      </c>
      <c r="AR156" s="92">
        <f t="shared" si="49"/>
        <v>0</v>
      </c>
      <c r="AS156" s="92">
        <f t="shared" si="50"/>
        <v>0</v>
      </c>
      <c r="AT156" s="298">
        <f>EXACT(G156,"None")*OR(EXACT(M156,Lookups!$A$62),EXACT(M156,Lookups!$A$63))</f>
        <v>0</v>
      </c>
      <c r="AU156" s="299">
        <f t="shared" si="32"/>
        <v>0</v>
      </c>
      <c r="AV156" s="92">
        <f>IFERROR(VLOOKUP(AH156,Lookups!A:B,2,0),0)</f>
        <v>0</v>
      </c>
      <c r="AW156" s="92">
        <f t="shared" si="33"/>
        <v>0</v>
      </c>
      <c r="AX156" s="297">
        <f t="shared" si="34"/>
        <v>0</v>
      </c>
      <c r="AY156" s="297">
        <f t="shared" si="17"/>
        <v>0</v>
      </c>
      <c r="AZ156" s="92">
        <f t="shared" si="18"/>
        <v>0.504</v>
      </c>
      <c r="BA156" s="297">
        <f t="shared" si="35"/>
        <v>0.38900000000000001</v>
      </c>
      <c r="BB156" s="297">
        <v>0.13800000000000001</v>
      </c>
      <c r="BC156" s="297">
        <v>0.13400000000000001</v>
      </c>
      <c r="BD156" s="92">
        <f t="shared" si="19"/>
        <v>0</v>
      </c>
      <c r="BE156" s="92">
        <f t="shared" si="20"/>
        <v>0</v>
      </c>
    </row>
    <row r="157" spans="1:57" x14ac:dyDescent="0.35">
      <c r="A157" s="26"/>
      <c r="B157" s="76"/>
      <c r="C157" s="58"/>
      <c r="D157" s="504"/>
      <c r="E157" s="504"/>
      <c r="F157" s="237" t="str">
        <f ca="1">IFERROR(OFFSET(INDEX(INDIRECT(VLOOKUP($C157,Lighting_Type_Exist_lu,2,0)),MATCH(NewSKULighting!$D157,INDIRECT(VLOOKUP($C157,Lighting_Type_Exist_lu,2,0)),0),1),0,2),"")</f>
        <v/>
      </c>
      <c r="G157" s="168" t="s">
        <v>84</v>
      </c>
      <c r="H157" s="74"/>
      <c r="I157" s="238" t="str">
        <f t="shared" si="4"/>
        <v/>
      </c>
      <c r="J157" s="58"/>
      <c r="K157" s="238" t="str">
        <f t="shared" si="5"/>
        <v/>
      </c>
      <c r="L157" s="239" t="str">
        <f t="shared" si="6"/>
        <v/>
      </c>
      <c r="M157" s="116" t="s">
        <v>84</v>
      </c>
      <c r="N157" s="28">
        <f t="shared" si="7"/>
        <v>0</v>
      </c>
      <c r="O157" s="20">
        <f t="shared" si="41"/>
        <v>0</v>
      </c>
      <c r="P157" s="71">
        <f t="shared" ca="1" si="21"/>
        <v>0</v>
      </c>
      <c r="Q157" s="71">
        <f>IFERROR((($H157*$L157*$N157)-($H157*$L157*$O157))/1000,0)*(1-EXACT(M157,Lookups!$A$62))*(1-EXACT(M157,Lookups!$A$63))</f>
        <v>0</v>
      </c>
      <c r="R157" s="71">
        <f t="shared" ca="1" si="22"/>
        <v>0</v>
      </c>
      <c r="S157" s="71">
        <f t="shared" ca="1" si="9"/>
        <v>0</v>
      </c>
      <c r="T157" s="71">
        <f t="shared" si="10"/>
        <v>0</v>
      </c>
      <c r="U157" s="356">
        <f t="shared" ca="1" si="11"/>
        <v>0</v>
      </c>
      <c r="V157" s="356">
        <f t="shared" ca="1" si="12"/>
        <v>0</v>
      </c>
      <c r="W157" s="356">
        <f t="shared" si="23"/>
        <v>0</v>
      </c>
      <c r="X157" s="356">
        <f t="shared" si="24"/>
        <v>0</v>
      </c>
      <c r="Y157" s="72">
        <f>IF(AU157&gt;0,"NEEDED",IFERROR(IF('Project Summary'!$C$11="NH",(VLOOKUP(AH157,Lighting_All,6,0)+AN157),(VLOOKUP(AH157,Lighting_All,4,0)+AN157)),0)*H157)</f>
        <v>0</v>
      </c>
      <c r="Z157" s="290" t="str">
        <f t="shared" ca="1" si="25"/>
        <v/>
      </c>
      <c r="AA157" s="352">
        <f t="shared" ca="1" si="42"/>
        <v>0</v>
      </c>
      <c r="AB157" s="3"/>
      <c r="AC157" s="20" t="str">
        <f ca="1">IFERROR(OFFSET(INDEX(INDIRECT(VLOOKUP($C157,Lighting_Type_Exist_lu,2,0)),MATCH(NewSKULighting!$D157,INDIRECT(VLOOKUP($C157,Lighting_Type_Exist_lu,2,0)),0),1),0,1),"")</f>
        <v/>
      </c>
      <c r="AD157" s="7" t="str">
        <f ca="1">IFERROR(OFFSET(INDEX(INDIRECT(VLOOKUP($C157,Lighting_Type_Exist_lu,2,0)),MATCH(NewSKULighting!$D157,INDIRECT(VLOOKUP($C157,Lighting_Type_Exist_lu,2,0)),0),1),0,3),"")</f>
        <v/>
      </c>
      <c r="AE157" s="40" t="str">
        <f ca="1">IFERROR(OFFSET(INDEX(INDIRECT(VLOOKUP($C157,Lighting_Type_Exist_lu,2,0)),MATCH(NewSKULighting!$D157,INDIRECT(VLOOKUP($C157,Lighting_Type_Exist_lu,2,0)),0),1),0,4),"")</f>
        <v/>
      </c>
      <c r="AF157" s="314">
        <f t="shared" ca="1" si="43"/>
        <v>0</v>
      </c>
      <c r="AG157" s="3"/>
      <c r="AH157" s="238" t="str">
        <f t="shared" si="14"/>
        <v/>
      </c>
      <c r="AI157" s="263">
        <f>IFERROR(_xlfn.IFNA(IF('Project Summary'!$C$11="NH",VLOOKUP(AH157,Lighting_All,5,0),VLOOKUP(AH157,Lighting_All,3,0)),""),"")</f>
        <v>0</v>
      </c>
      <c r="AJ157" s="295" t="str">
        <f t="shared" si="44"/>
        <v>NA</v>
      </c>
      <c r="AK157" s="296" t="str">
        <f>IFERROR(IF(J157="","",(VLOOKUP(AH157,Lookups!A:G,7,0)*H157)),"")</f>
        <v/>
      </c>
      <c r="AL157" s="92">
        <f t="shared" ca="1" si="45"/>
        <v>0</v>
      </c>
      <c r="AM157" s="92">
        <f t="shared" ca="1" si="46"/>
        <v>0</v>
      </c>
      <c r="AN157" s="297">
        <f>(1-EXACT(G157,M157))*IFERROR(VLOOKUP(M157,Lighting_All,6,0),0)*(Q157&gt;0)*(1-EXACT(M157,Lookups!$A$62))*(1-EXACT(M157,Lookups!$A$63))</f>
        <v>0</v>
      </c>
      <c r="AO157" s="92">
        <f t="shared" si="47"/>
        <v>0</v>
      </c>
      <c r="AP157" s="92" t="str">
        <f t="shared" ca="1" si="48"/>
        <v/>
      </c>
      <c r="AQ157" s="92" t="str">
        <f ca="1">_xlfn.IFNA(VLOOKUP(AP157,Recycling!$S$10:$T$35,2,0),"")</f>
        <v/>
      </c>
      <c r="AR157" s="92">
        <f t="shared" si="49"/>
        <v>0</v>
      </c>
      <c r="AS157" s="92">
        <f t="shared" si="50"/>
        <v>0</v>
      </c>
      <c r="AT157" s="298">
        <f>EXACT(G157,"None")*OR(EXACT(M157,Lookups!$A$62),EXACT(M157,Lookups!$A$63))</f>
        <v>0</v>
      </c>
      <c r="AU157" s="299">
        <f t="shared" si="32"/>
        <v>0</v>
      </c>
      <c r="AV157" s="92">
        <f>IFERROR(VLOOKUP(AH157,Lookups!A:B,2,0),0)</f>
        <v>0</v>
      </c>
      <c r="AW157" s="92">
        <f t="shared" si="33"/>
        <v>0</v>
      </c>
      <c r="AX157" s="297">
        <f t="shared" si="34"/>
        <v>0</v>
      </c>
      <c r="AY157" s="297">
        <f t="shared" si="17"/>
        <v>0</v>
      </c>
      <c r="AZ157" s="92">
        <f t="shared" si="18"/>
        <v>0.504</v>
      </c>
      <c r="BA157" s="297">
        <f t="shared" si="35"/>
        <v>0.38900000000000001</v>
      </c>
      <c r="BB157" s="297">
        <v>0.13800000000000001</v>
      </c>
      <c r="BC157" s="297">
        <v>0.13400000000000001</v>
      </c>
      <c r="BD157" s="92">
        <f t="shared" si="19"/>
        <v>0</v>
      </c>
      <c r="BE157" s="92">
        <f t="shared" si="20"/>
        <v>0</v>
      </c>
    </row>
    <row r="158" spans="1:57" x14ac:dyDescent="0.35">
      <c r="A158" s="26"/>
      <c r="B158" s="76"/>
      <c r="C158" s="58"/>
      <c r="D158" s="504"/>
      <c r="E158" s="504"/>
      <c r="F158" s="237" t="str">
        <f ca="1">IFERROR(OFFSET(INDEX(INDIRECT(VLOOKUP($C158,Lighting_Type_Exist_lu,2,0)),MATCH(NewSKULighting!$D158,INDIRECT(VLOOKUP($C158,Lighting_Type_Exist_lu,2,0)),0),1),0,2),"")</f>
        <v/>
      </c>
      <c r="G158" s="168" t="s">
        <v>84</v>
      </c>
      <c r="H158" s="74"/>
      <c r="I158" s="238" t="str">
        <f t="shared" si="4"/>
        <v/>
      </c>
      <c r="J158" s="58"/>
      <c r="K158" s="238" t="str">
        <f t="shared" si="5"/>
        <v/>
      </c>
      <c r="L158" s="239" t="str">
        <f t="shared" si="6"/>
        <v/>
      </c>
      <c r="M158" s="116" t="s">
        <v>84</v>
      </c>
      <c r="N158" s="28">
        <f t="shared" si="7"/>
        <v>0</v>
      </c>
      <c r="O158" s="20">
        <f t="shared" si="41"/>
        <v>0</v>
      </c>
      <c r="P158" s="71">
        <f t="shared" ca="1" si="21"/>
        <v>0</v>
      </c>
      <c r="Q158" s="71">
        <f>IFERROR((($H158*$L158*$N158)-($H158*$L158*$O158))/1000,0)*(1-EXACT(M158,Lookups!$A$62))*(1-EXACT(M158,Lookups!$A$63))</f>
        <v>0</v>
      </c>
      <c r="R158" s="71">
        <f t="shared" ca="1" si="22"/>
        <v>0</v>
      </c>
      <c r="S158" s="71">
        <f t="shared" ca="1" si="9"/>
        <v>0</v>
      </c>
      <c r="T158" s="71">
        <f t="shared" si="10"/>
        <v>0</v>
      </c>
      <c r="U158" s="356">
        <f t="shared" ca="1" si="11"/>
        <v>0</v>
      </c>
      <c r="V158" s="356">
        <f t="shared" ca="1" si="12"/>
        <v>0</v>
      </c>
      <c r="W158" s="356">
        <f t="shared" si="23"/>
        <v>0</v>
      </c>
      <c r="X158" s="356">
        <f t="shared" si="24"/>
        <v>0</v>
      </c>
      <c r="Y158" s="72">
        <f>IF(AU158&gt;0,"NEEDED",IFERROR(IF('Project Summary'!$C$11="NH",(VLOOKUP(AH158,Lighting_All,6,0)+AN158),(VLOOKUP(AH158,Lighting_All,4,0)+AN158)),0)*H158)</f>
        <v>0</v>
      </c>
      <c r="Z158" s="290" t="str">
        <f t="shared" ca="1" si="25"/>
        <v/>
      </c>
      <c r="AA158" s="352">
        <f t="shared" ca="1" si="42"/>
        <v>0</v>
      </c>
      <c r="AB158" s="3"/>
      <c r="AC158" s="20" t="str">
        <f ca="1">IFERROR(OFFSET(INDEX(INDIRECT(VLOOKUP($C158,Lighting_Type_Exist_lu,2,0)),MATCH(NewSKULighting!$D158,INDIRECT(VLOOKUP($C158,Lighting_Type_Exist_lu,2,0)),0),1),0,1),"")</f>
        <v/>
      </c>
      <c r="AD158" s="7" t="str">
        <f ca="1">IFERROR(OFFSET(INDEX(INDIRECT(VLOOKUP($C158,Lighting_Type_Exist_lu,2,0)),MATCH(NewSKULighting!$D158,INDIRECT(VLOOKUP($C158,Lighting_Type_Exist_lu,2,0)),0),1),0,3),"")</f>
        <v/>
      </c>
      <c r="AE158" s="40" t="str">
        <f ca="1">IFERROR(OFFSET(INDEX(INDIRECT(VLOOKUP($C158,Lighting_Type_Exist_lu,2,0)),MATCH(NewSKULighting!$D158,INDIRECT(VLOOKUP($C158,Lighting_Type_Exist_lu,2,0)),0),1),0,4),"")</f>
        <v/>
      </c>
      <c r="AF158" s="314">
        <f t="shared" ca="1" si="43"/>
        <v>0</v>
      </c>
      <c r="AG158" s="3"/>
      <c r="AH158" s="238" t="str">
        <f t="shared" si="14"/>
        <v/>
      </c>
      <c r="AI158" s="263">
        <f>IFERROR(_xlfn.IFNA(IF('Project Summary'!$C$11="NH",VLOOKUP(AH158,Lighting_All,5,0),VLOOKUP(AH158,Lighting_All,3,0)),""),"")</f>
        <v>0</v>
      </c>
      <c r="AJ158" s="295" t="str">
        <f t="shared" si="44"/>
        <v>NA</v>
      </c>
      <c r="AK158" s="296" t="str">
        <f>IFERROR(IF(J158="","",(VLOOKUP(AH158,Lookups!A:G,7,0)*H158)),"")</f>
        <v/>
      </c>
      <c r="AL158" s="92">
        <f t="shared" ca="1" si="45"/>
        <v>0</v>
      </c>
      <c r="AM158" s="92">
        <f t="shared" ca="1" si="46"/>
        <v>0</v>
      </c>
      <c r="AN158" s="297">
        <f>(1-EXACT(G158,M158))*IFERROR(VLOOKUP(M158,Lighting_All,6,0),0)*(Q158&gt;0)*(1-EXACT(M158,Lookups!$A$62))*(1-EXACT(M158,Lookups!$A$63))</f>
        <v>0</v>
      </c>
      <c r="AO158" s="92">
        <f t="shared" si="47"/>
        <v>0</v>
      </c>
      <c r="AP158" s="92" t="str">
        <f t="shared" ca="1" si="48"/>
        <v/>
      </c>
      <c r="AQ158" s="92" t="str">
        <f ca="1">_xlfn.IFNA(VLOOKUP(AP158,Recycling!$S$10:$T$35,2,0),"")</f>
        <v/>
      </c>
      <c r="AR158" s="92">
        <f t="shared" si="49"/>
        <v>0</v>
      </c>
      <c r="AS158" s="92">
        <f t="shared" si="50"/>
        <v>0</v>
      </c>
      <c r="AT158" s="298">
        <f>EXACT(G158,"None")*OR(EXACT(M158,Lookups!$A$62),EXACT(M158,Lookups!$A$63))</f>
        <v>0</v>
      </c>
      <c r="AU158" s="299">
        <f t="shared" si="32"/>
        <v>0</v>
      </c>
      <c r="AV158" s="92">
        <f>IFERROR(VLOOKUP(AH158,Lookups!A:B,2,0),0)</f>
        <v>0</v>
      </c>
      <c r="AW158" s="92">
        <f t="shared" si="33"/>
        <v>0</v>
      </c>
      <c r="AX158" s="297">
        <f t="shared" si="34"/>
        <v>0</v>
      </c>
      <c r="AY158" s="297">
        <f t="shared" si="17"/>
        <v>0</v>
      </c>
      <c r="AZ158" s="92">
        <f t="shared" si="18"/>
        <v>0.504</v>
      </c>
      <c r="BA158" s="297">
        <f t="shared" si="35"/>
        <v>0.38900000000000001</v>
      </c>
      <c r="BB158" s="297">
        <v>0.13800000000000001</v>
      </c>
      <c r="BC158" s="297">
        <v>0.13400000000000001</v>
      </c>
      <c r="BD158" s="92">
        <f t="shared" si="19"/>
        <v>0</v>
      </c>
      <c r="BE158" s="92">
        <f t="shared" si="20"/>
        <v>0</v>
      </c>
    </row>
    <row r="159" spans="1:57" x14ac:dyDescent="0.35">
      <c r="A159" s="26"/>
      <c r="B159" s="76"/>
      <c r="C159" s="58"/>
      <c r="D159" s="504"/>
      <c r="E159" s="504"/>
      <c r="F159" s="237" t="str">
        <f ca="1">IFERROR(OFFSET(INDEX(INDIRECT(VLOOKUP($C159,Lighting_Type_Exist_lu,2,0)),MATCH(NewSKULighting!$D159,INDIRECT(VLOOKUP($C159,Lighting_Type_Exist_lu,2,0)),0),1),0,2),"")</f>
        <v/>
      </c>
      <c r="G159" s="168" t="s">
        <v>84</v>
      </c>
      <c r="H159" s="74"/>
      <c r="I159" s="238" t="str">
        <f t="shared" si="4"/>
        <v/>
      </c>
      <c r="J159" s="58"/>
      <c r="K159" s="238" t="str">
        <f t="shared" si="5"/>
        <v/>
      </c>
      <c r="L159" s="239" t="str">
        <f t="shared" si="6"/>
        <v/>
      </c>
      <c r="M159" s="116" t="s">
        <v>84</v>
      </c>
      <c r="N159" s="28">
        <f t="shared" si="7"/>
        <v>0</v>
      </c>
      <c r="O159" s="20">
        <f t="shared" si="41"/>
        <v>0</v>
      </c>
      <c r="P159" s="71">
        <f t="shared" ca="1" si="21"/>
        <v>0</v>
      </c>
      <c r="Q159" s="71">
        <f>IFERROR((($H159*$L159*$N159)-($H159*$L159*$O159))/1000,0)*(1-EXACT(M159,Lookups!$A$62))*(1-EXACT(M159,Lookups!$A$63))</f>
        <v>0</v>
      </c>
      <c r="R159" s="71">
        <f t="shared" ca="1" si="22"/>
        <v>0</v>
      </c>
      <c r="S159" s="71">
        <f t="shared" ca="1" si="9"/>
        <v>0</v>
      </c>
      <c r="T159" s="71">
        <f t="shared" si="10"/>
        <v>0</v>
      </c>
      <c r="U159" s="356">
        <f t="shared" ca="1" si="11"/>
        <v>0</v>
      </c>
      <c r="V159" s="356">
        <f t="shared" ca="1" si="12"/>
        <v>0</v>
      </c>
      <c r="W159" s="356">
        <f t="shared" si="23"/>
        <v>0</v>
      </c>
      <c r="X159" s="356">
        <f t="shared" si="24"/>
        <v>0</v>
      </c>
      <c r="Y159" s="72">
        <f>IF(AU159&gt;0,"NEEDED",IFERROR(IF('Project Summary'!$C$11="NH",(VLOOKUP(AH159,Lighting_All,6,0)+AN159),(VLOOKUP(AH159,Lighting_All,4,0)+AN159)),0)*H159)</f>
        <v>0</v>
      </c>
      <c r="Z159" s="290" t="str">
        <f t="shared" ca="1" si="25"/>
        <v/>
      </c>
      <c r="AA159" s="352">
        <f t="shared" ca="1" si="42"/>
        <v>0</v>
      </c>
      <c r="AB159" s="3"/>
      <c r="AC159" s="20" t="str">
        <f ca="1">IFERROR(OFFSET(INDEX(INDIRECT(VLOOKUP($C159,Lighting_Type_Exist_lu,2,0)),MATCH(NewSKULighting!$D159,INDIRECT(VLOOKUP($C159,Lighting_Type_Exist_lu,2,0)),0),1),0,1),"")</f>
        <v/>
      </c>
      <c r="AD159" s="7" t="str">
        <f ca="1">IFERROR(OFFSET(INDEX(INDIRECT(VLOOKUP($C159,Lighting_Type_Exist_lu,2,0)),MATCH(NewSKULighting!$D159,INDIRECT(VLOOKUP($C159,Lighting_Type_Exist_lu,2,0)),0),1),0,3),"")</f>
        <v/>
      </c>
      <c r="AE159" s="40" t="str">
        <f ca="1">IFERROR(OFFSET(INDEX(INDIRECT(VLOOKUP($C159,Lighting_Type_Exist_lu,2,0)),MATCH(NewSKULighting!$D159,INDIRECT(VLOOKUP($C159,Lighting_Type_Exist_lu,2,0)),0),1),0,4),"")</f>
        <v/>
      </c>
      <c r="AF159" s="314">
        <f t="shared" ca="1" si="43"/>
        <v>0</v>
      </c>
      <c r="AG159" s="3"/>
      <c r="AH159" s="238" t="str">
        <f t="shared" si="14"/>
        <v/>
      </c>
      <c r="AI159" s="263">
        <f>IFERROR(_xlfn.IFNA(IF('Project Summary'!$C$11="NH",VLOOKUP(AH159,Lighting_All,5,0),VLOOKUP(AH159,Lighting_All,3,0)),""),"")</f>
        <v>0</v>
      </c>
      <c r="AJ159" s="295" t="str">
        <f t="shared" si="44"/>
        <v>NA</v>
      </c>
      <c r="AK159" s="296" t="str">
        <f>IFERROR(IF(J159="","",(VLOOKUP(AH159,Lookups!A:G,7,0)*H159)),"")</f>
        <v/>
      </c>
      <c r="AL159" s="92">
        <f t="shared" ca="1" si="45"/>
        <v>0</v>
      </c>
      <c r="AM159" s="92">
        <f t="shared" ca="1" si="46"/>
        <v>0</v>
      </c>
      <c r="AN159" s="297">
        <f>(1-EXACT(G159,M159))*IFERROR(VLOOKUP(M159,Lighting_All,6,0),0)*(Q159&gt;0)*(1-EXACT(M159,Lookups!$A$62))*(1-EXACT(M159,Lookups!$A$63))</f>
        <v>0</v>
      </c>
      <c r="AO159" s="92">
        <f t="shared" si="47"/>
        <v>0</v>
      </c>
      <c r="AP159" s="92" t="str">
        <f t="shared" ca="1" si="48"/>
        <v/>
      </c>
      <c r="AQ159" s="92" t="str">
        <f ca="1">_xlfn.IFNA(VLOOKUP(AP159,Recycling!$S$10:$T$35,2,0),"")</f>
        <v/>
      </c>
      <c r="AR159" s="92">
        <f t="shared" si="49"/>
        <v>0</v>
      </c>
      <c r="AS159" s="92">
        <f t="shared" si="50"/>
        <v>0</v>
      </c>
      <c r="AT159" s="298">
        <f>EXACT(G159,"None")*OR(EXACT(M159,Lookups!$A$62),EXACT(M159,Lookups!$A$63))</f>
        <v>0</v>
      </c>
      <c r="AU159" s="299">
        <f t="shared" si="32"/>
        <v>0</v>
      </c>
      <c r="AV159" s="92">
        <f>IFERROR(VLOOKUP(AH159,Lookups!A:B,2,0),0)</f>
        <v>0</v>
      </c>
      <c r="AW159" s="92">
        <f t="shared" si="33"/>
        <v>0</v>
      </c>
      <c r="AX159" s="297">
        <f t="shared" si="34"/>
        <v>0</v>
      </c>
      <c r="AY159" s="297">
        <f t="shared" si="17"/>
        <v>0</v>
      </c>
      <c r="AZ159" s="92">
        <f t="shared" si="18"/>
        <v>0.504</v>
      </c>
      <c r="BA159" s="297">
        <f t="shared" si="35"/>
        <v>0.38900000000000001</v>
      </c>
      <c r="BB159" s="297">
        <v>0.13800000000000001</v>
      </c>
      <c r="BC159" s="297">
        <v>0.13400000000000001</v>
      </c>
      <c r="BD159" s="92">
        <f t="shared" si="19"/>
        <v>0</v>
      </c>
      <c r="BE159" s="92">
        <f t="shared" si="20"/>
        <v>0</v>
      </c>
    </row>
    <row r="160" spans="1:57" x14ac:dyDescent="0.35">
      <c r="A160" s="26"/>
      <c r="B160" s="76"/>
      <c r="C160" s="58"/>
      <c r="D160" s="504"/>
      <c r="E160" s="504"/>
      <c r="F160" s="237" t="str">
        <f ca="1">IFERROR(OFFSET(INDEX(INDIRECT(VLOOKUP($C160,Lighting_Type_Exist_lu,2,0)),MATCH(NewSKULighting!$D160,INDIRECT(VLOOKUP($C160,Lighting_Type_Exist_lu,2,0)),0),1),0,2),"")</f>
        <v/>
      </c>
      <c r="G160" s="168" t="s">
        <v>84</v>
      </c>
      <c r="H160" s="74"/>
      <c r="I160" s="238" t="str">
        <f t="shared" si="4"/>
        <v/>
      </c>
      <c r="J160" s="58"/>
      <c r="K160" s="238" t="str">
        <f t="shared" si="5"/>
        <v/>
      </c>
      <c r="L160" s="239" t="str">
        <f t="shared" si="6"/>
        <v/>
      </c>
      <c r="M160" s="116" t="s">
        <v>84</v>
      </c>
      <c r="N160" s="28">
        <f t="shared" si="7"/>
        <v>0</v>
      </c>
      <c r="O160" s="20">
        <f t="shared" si="41"/>
        <v>0</v>
      </c>
      <c r="P160" s="71">
        <f t="shared" ca="1" si="21"/>
        <v>0</v>
      </c>
      <c r="Q160" s="71">
        <f>IFERROR((($H160*$L160*$N160)-($H160*$L160*$O160))/1000,0)*(1-EXACT(M160,Lookups!$A$62))*(1-EXACT(M160,Lookups!$A$63))</f>
        <v>0</v>
      </c>
      <c r="R160" s="71">
        <f t="shared" ca="1" si="22"/>
        <v>0</v>
      </c>
      <c r="S160" s="71">
        <f t="shared" ca="1" si="9"/>
        <v>0</v>
      </c>
      <c r="T160" s="71">
        <f t="shared" si="10"/>
        <v>0</v>
      </c>
      <c r="U160" s="356">
        <f t="shared" ca="1" si="11"/>
        <v>0</v>
      </c>
      <c r="V160" s="356">
        <f t="shared" ca="1" si="12"/>
        <v>0</v>
      </c>
      <c r="W160" s="356">
        <f t="shared" si="23"/>
        <v>0</v>
      </c>
      <c r="X160" s="356">
        <f t="shared" si="24"/>
        <v>0</v>
      </c>
      <c r="Y160" s="72">
        <f>IF(AU160&gt;0,"NEEDED",IFERROR(IF('Project Summary'!$C$11="NH",(VLOOKUP(AH160,Lighting_All,6,0)+AN160),(VLOOKUP(AH160,Lighting_All,4,0)+AN160)),0)*H160)</f>
        <v>0</v>
      </c>
      <c r="Z160" s="290" t="str">
        <f t="shared" ca="1" si="25"/>
        <v/>
      </c>
      <c r="AA160" s="352">
        <f t="shared" ca="1" si="42"/>
        <v>0</v>
      </c>
      <c r="AB160" s="3"/>
      <c r="AC160" s="20" t="str">
        <f ca="1">IFERROR(OFFSET(INDEX(INDIRECT(VLOOKUP($C160,Lighting_Type_Exist_lu,2,0)),MATCH(NewSKULighting!$D160,INDIRECT(VLOOKUP($C160,Lighting_Type_Exist_lu,2,0)),0),1),0,1),"")</f>
        <v/>
      </c>
      <c r="AD160" s="7" t="str">
        <f ca="1">IFERROR(OFFSET(INDEX(INDIRECT(VLOOKUP($C160,Lighting_Type_Exist_lu,2,0)),MATCH(NewSKULighting!$D160,INDIRECT(VLOOKUP($C160,Lighting_Type_Exist_lu,2,0)),0),1),0,3),"")</f>
        <v/>
      </c>
      <c r="AE160" s="40" t="str">
        <f ca="1">IFERROR(OFFSET(INDEX(INDIRECT(VLOOKUP($C160,Lighting_Type_Exist_lu,2,0)),MATCH(NewSKULighting!$D160,INDIRECT(VLOOKUP($C160,Lighting_Type_Exist_lu,2,0)),0),1),0,4),"")</f>
        <v/>
      </c>
      <c r="AF160" s="314">
        <f t="shared" ca="1" si="43"/>
        <v>0</v>
      </c>
      <c r="AG160" s="3"/>
      <c r="AH160" s="238" t="str">
        <f t="shared" si="14"/>
        <v/>
      </c>
      <c r="AI160" s="263">
        <f>IFERROR(_xlfn.IFNA(IF('Project Summary'!$C$11="NH",VLOOKUP(AH160,Lighting_All,5,0),VLOOKUP(AH160,Lighting_All,3,0)),""),"")</f>
        <v>0</v>
      </c>
      <c r="AJ160" s="295" t="str">
        <f t="shared" si="44"/>
        <v>NA</v>
      </c>
      <c r="AK160" s="296" t="str">
        <f>IFERROR(IF(J160="","",(VLOOKUP(AH160,Lookups!A:G,7,0)*H160)),"")</f>
        <v/>
      </c>
      <c r="AL160" s="92">
        <f t="shared" ca="1" si="45"/>
        <v>0</v>
      </c>
      <c r="AM160" s="92">
        <f t="shared" ca="1" si="46"/>
        <v>0</v>
      </c>
      <c r="AN160" s="297">
        <f>(1-EXACT(G160,M160))*IFERROR(VLOOKUP(M160,Lighting_All,6,0),0)*(Q160&gt;0)*(1-EXACT(M160,Lookups!$A$62))*(1-EXACT(M160,Lookups!$A$63))</f>
        <v>0</v>
      </c>
      <c r="AO160" s="92">
        <f t="shared" si="47"/>
        <v>0</v>
      </c>
      <c r="AP160" s="92" t="str">
        <f t="shared" ca="1" si="48"/>
        <v/>
      </c>
      <c r="AQ160" s="92" t="str">
        <f ca="1">_xlfn.IFNA(VLOOKUP(AP160,Recycling!$S$10:$T$35,2,0),"")</f>
        <v/>
      </c>
      <c r="AR160" s="92">
        <f t="shared" si="49"/>
        <v>0</v>
      </c>
      <c r="AS160" s="92">
        <f t="shared" si="50"/>
        <v>0</v>
      </c>
      <c r="AT160" s="298">
        <f>EXACT(G160,"None")*OR(EXACT(M160,Lookups!$A$62),EXACT(M160,Lookups!$A$63))</f>
        <v>0</v>
      </c>
      <c r="AU160" s="299">
        <f t="shared" si="32"/>
        <v>0</v>
      </c>
      <c r="AV160" s="92">
        <f>IFERROR(VLOOKUP(AH160,Lookups!A:B,2,0),0)</f>
        <v>0</v>
      </c>
      <c r="AW160" s="92">
        <f t="shared" si="33"/>
        <v>0</v>
      </c>
      <c r="AX160" s="297">
        <f t="shared" si="34"/>
        <v>0</v>
      </c>
      <c r="AY160" s="297">
        <f t="shared" si="17"/>
        <v>0</v>
      </c>
      <c r="AZ160" s="92">
        <f t="shared" si="18"/>
        <v>0.504</v>
      </c>
      <c r="BA160" s="297">
        <f t="shared" si="35"/>
        <v>0.38900000000000001</v>
      </c>
      <c r="BB160" s="297">
        <v>0.13800000000000001</v>
      </c>
      <c r="BC160" s="297">
        <v>0.13400000000000001</v>
      </c>
      <c r="BD160" s="92">
        <f t="shared" si="19"/>
        <v>0</v>
      </c>
      <c r="BE160" s="92">
        <f t="shared" si="20"/>
        <v>0</v>
      </c>
    </row>
    <row r="161" spans="1:57" x14ac:dyDescent="0.35">
      <c r="A161" s="26"/>
      <c r="B161" s="76"/>
      <c r="C161" s="58"/>
      <c r="D161" s="504"/>
      <c r="E161" s="504"/>
      <c r="F161" s="237" t="str">
        <f ca="1">IFERROR(OFFSET(INDEX(INDIRECT(VLOOKUP($C161,Lighting_Type_Exist_lu,2,0)),MATCH(NewSKULighting!$D161,INDIRECT(VLOOKUP($C161,Lighting_Type_Exist_lu,2,0)),0),1),0,2),"")</f>
        <v/>
      </c>
      <c r="G161" s="168" t="s">
        <v>84</v>
      </c>
      <c r="H161" s="74"/>
      <c r="I161" s="238" t="str">
        <f t="shared" si="4"/>
        <v/>
      </c>
      <c r="J161" s="58"/>
      <c r="K161" s="238" t="str">
        <f t="shared" si="5"/>
        <v/>
      </c>
      <c r="L161" s="239" t="str">
        <f t="shared" si="6"/>
        <v/>
      </c>
      <c r="M161" s="116" t="s">
        <v>84</v>
      </c>
      <c r="N161" s="28">
        <f t="shared" si="7"/>
        <v>0</v>
      </c>
      <c r="O161" s="20">
        <f t="shared" si="41"/>
        <v>0</v>
      </c>
      <c r="P161" s="71">
        <f t="shared" ca="1" si="21"/>
        <v>0</v>
      </c>
      <c r="Q161" s="71">
        <f>IFERROR((($H161*$L161*$N161)-($H161*$L161*$O161))/1000,0)*(1-EXACT(M161,Lookups!$A$62))*(1-EXACT(M161,Lookups!$A$63))</f>
        <v>0</v>
      </c>
      <c r="R161" s="71">
        <f t="shared" ca="1" si="22"/>
        <v>0</v>
      </c>
      <c r="S161" s="71">
        <f t="shared" ca="1" si="9"/>
        <v>0</v>
      </c>
      <c r="T161" s="71">
        <f t="shared" si="10"/>
        <v>0</v>
      </c>
      <c r="U161" s="356">
        <f t="shared" ca="1" si="11"/>
        <v>0</v>
      </c>
      <c r="V161" s="356">
        <f t="shared" ca="1" si="12"/>
        <v>0</v>
      </c>
      <c r="W161" s="356">
        <f t="shared" si="23"/>
        <v>0</v>
      </c>
      <c r="X161" s="356">
        <f t="shared" si="24"/>
        <v>0</v>
      </c>
      <c r="Y161" s="72">
        <f>IF(AU161&gt;0,"NEEDED",IFERROR(IF('Project Summary'!$C$11="NH",(VLOOKUP(AH161,Lighting_All,6,0)+AN161),(VLOOKUP(AH161,Lighting_All,4,0)+AN161)),0)*H161)</f>
        <v>0</v>
      </c>
      <c r="Z161" s="290" t="str">
        <f t="shared" ca="1" si="25"/>
        <v/>
      </c>
      <c r="AA161" s="352">
        <f t="shared" ca="1" si="42"/>
        <v>0</v>
      </c>
      <c r="AB161" s="3"/>
      <c r="AC161" s="20" t="str">
        <f ca="1">IFERROR(OFFSET(INDEX(INDIRECT(VLOOKUP($C161,Lighting_Type_Exist_lu,2,0)),MATCH(NewSKULighting!$D161,INDIRECT(VLOOKUP($C161,Lighting_Type_Exist_lu,2,0)),0),1),0,1),"")</f>
        <v/>
      </c>
      <c r="AD161" s="7" t="str">
        <f ca="1">IFERROR(OFFSET(INDEX(INDIRECT(VLOOKUP($C161,Lighting_Type_Exist_lu,2,0)),MATCH(NewSKULighting!$D161,INDIRECT(VLOOKUP($C161,Lighting_Type_Exist_lu,2,0)),0),1),0,3),"")</f>
        <v/>
      </c>
      <c r="AE161" s="40" t="str">
        <f ca="1">IFERROR(OFFSET(INDEX(INDIRECT(VLOOKUP($C161,Lighting_Type_Exist_lu,2,0)),MATCH(NewSKULighting!$D161,INDIRECT(VLOOKUP($C161,Lighting_Type_Exist_lu,2,0)),0),1),0,4),"")</f>
        <v/>
      </c>
      <c r="AF161" s="314">
        <f t="shared" ca="1" si="43"/>
        <v>0</v>
      </c>
      <c r="AG161" s="3"/>
      <c r="AH161" s="238" t="str">
        <f t="shared" si="14"/>
        <v/>
      </c>
      <c r="AI161" s="263">
        <f>IFERROR(_xlfn.IFNA(IF('Project Summary'!$C$11="NH",VLOOKUP(AH161,Lighting_All,5,0),VLOOKUP(AH161,Lighting_All,3,0)),""),"")</f>
        <v>0</v>
      </c>
      <c r="AJ161" s="295" t="str">
        <f t="shared" si="44"/>
        <v>NA</v>
      </c>
      <c r="AK161" s="296" t="str">
        <f>IFERROR(IF(J161="","",(VLOOKUP(AH161,Lookups!A:G,7,0)*H161)),"")</f>
        <v/>
      </c>
      <c r="AL161" s="92">
        <f t="shared" ca="1" si="45"/>
        <v>0</v>
      </c>
      <c r="AM161" s="92">
        <f t="shared" ca="1" si="46"/>
        <v>0</v>
      </c>
      <c r="AN161" s="297">
        <f>(1-EXACT(G161,M161))*IFERROR(VLOOKUP(M161,Lighting_All,6,0),0)*(Q161&gt;0)*(1-EXACT(M161,Lookups!$A$62))*(1-EXACT(M161,Lookups!$A$63))</f>
        <v>0</v>
      </c>
      <c r="AO161" s="92">
        <f t="shared" si="47"/>
        <v>0</v>
      </c>
      <c r="AP161" s="92" t="str">
        <f t="shared" ca="1" si="48"/>
        <v/>
      </c>
      <c r="AQ161" s="92" t="str">
        <f ca="1">_xlfn.IFNA(VLOOKUP(AP161,Recycling!$S$10:$T$35,2,0),"")</f>
        <v/>
      </c>
      <c r="AR161" s="92">
        <f t="shared" si="49"/>
        <v>0</v>
      </c>
      <c r="AS161" s="92">
        <f t="shared" si="50"/>
        <v>0</v>
      </c>
      <c r="AT161" s="298">
        <f>EXACT(G161,"None")*OR(EXACT(M161,Lookups!$A$62),EXACT(M161,Lookups!$A$63))</f>
        <v>0</v>
      </c>
      <c r="AU161" s="299">
        <f t="shared" si="32"/>
        <v>0</v>
      </c>
      <c r="AV161" s="92">
        <f>IFERROR(VLOOKUP(AH161,Lookups!A:B,2,0),0)</f>
        <v>0</v>
      </c>
      <c r="AW161" s="92">
        <f t="shared" si="33"/>
        <v>0</v>
      </c>
      <c r="AX161" s="297">
        <f t="shared" si="34"/>
        <v>0</v>
      </c>
      <c r="AY161" s="297">
        <f t="shared" si="17"/>
        <v>0</v>
      </c>
      <c r="AZ161" s="92">
        <f t="shared" si="18"/>
        <v>0.504</v>
      </c>
      <c r="BA161" s="297">
        <f t="shared" si="35"/>
        <v>0.38900000000000001</v>
      </c>
      <c r="BB161" s="297">
        <v>0.13800000000000001</v>
      </c>
      <c r="BC161" s="297">
        <v>0.13400000000000001</v>
      </c>
      <c r="BD161" s="92">
        <f t="shared" si="19"/>
        <v>0</v>
      </c>
      <c r="BE161" s="92">
        <f t="shared" si="20"/>
        <v>0</v>
      </c>
    </row>
    <row r="162" spans="1:57" x14ac:dyDescent="0.35">
      <c r="A162" s="26"/>
      <c r="B162" s="76"/>
      <c r="C162" s="58"/>
      <c r="D162" s="504"/>
      <c r="E162" s="504"/>
      <c r="F162" s="237" t="str">
        <f ca="1">IFERROR(OFFSET(INDEX(INDIRECT(VLOOKUP($C162,Lighting_Type_Exist_lu,2,0)),MATCH(NewSKULighting!$D162,INDIRECT(VLOOKUP($C162,Lighting_Type_Exist_lu,2,0)),0),1),0,2),"")</f>
        <v/>
      </c>
      <c r="G162" s="168" t="s">
        <v>84</v>
      </c>
      <c r="H162" s="74"/>
      <c r="I162" s="238" t="str">
        <f t="shared" si="4"/>
        <v/>
      </c>
      <c r="J162" s="58"/>
      <c r="K162" s="238" t="str">
        <f t="shared" si="5"/>
        <v/>
      </c>
      <c r="L162" s="239" t="str">
        <f t="shared" si="6"/>
        <v/>
      </c>
      <c r="M162" s="116" t="s">
        <v>84</v>
      </c>
      <c r="N162" s="28">
        <f t="shared" si="7"/>
        <v>0</v>
      </c>
      <c r="O162" s="20">
        <f t="shared" si="41"/>
        <v>0</v>
      </c>
      <c r="P162" s="71">
        <f t="shared" ca="1" si="21"/>
        <v>0</v>
      </c>
      <c r="Q162" s="71">
        <f>IFERROR((($H162*$L162*$N162)-($H162*$L162*$O162))/1000,0)*(1-EXACT(M162,Lookups!$A$62))*(1-EXACT(M162,Lookups!$A$63))</f>
        <v>0</v>
      </c>
      <c r="R162" s="71">
        <f t="shared" ca="1" si="22"/>
        <v>0</v>
      </c>
      <c r="S162" s="71">
        <f t="shared" ca="1" si="9"/>
        <v>0</v>
      </c>
      <c r="T162" s="71">
        <f t="shared" si="10"/>
        <v>0</v>
      </c>
      <c r="U162" s="356">
        <f t="shared" ca="1" si="11"/>
        <v>0</v>
      </c>
      <c r="V162" s="356">
        <f t="shared" ca="1" si="12"/>
        <v>0</v>
      </c>
      <c r="W162" s="356">
        <f t="shared" si="23"/>
        <v>0</v>
      </c>
      <c r="X162" s="356">
        <f t="shared" si="24"/>
        <v>0</v>
      </c>
      <c r="Y162" s="72">
        <f>IF(AU162&gt;0,"NEEDED",IFERROR(IF('Project Summary'!$C$11="NH",(VLOOKUP(AH162,Lighting_All,6,0)+AN162),(VLOOKUP(AH162,Lighting_All,4,0)+AN162)),0)*H162)</f>
        <v>0</v>
      </c>
      <c r="Z162" s="290" t="str">
        <f t="shared" ca="1" si="25"/>
        <v/>
      </c>
      <c r="AA162" s="352">
        <f t="shared" ca="1" si="42"/>
        <v>0</v>
      </c>
      <c r="AB162" s="3"/>
      <c r="AC162" s="20" t="str">
        <f ca="1">IFERROR(OFFSET(INDEX(INDIRECT(VLOOKUP($C162,Lighting_Type_Exist_lu,2,0)),MATCH(NewSKULighting!$D162,INDIRECT(VLOOKUP($C162,Lighting_Type_Exist_lu,2,0)),0),1),0,1),"")</f>
        <v/>
      </c>
      <c r="AD162" s="7" t="str">
        <f ca="1">IFERROR(OFFSET(INDEX(INDIRECT(VLOOKUP($C162,Lighting_Type_Exist_lu,2,0)),MATCH(NewSKULighting!$D162,INDIRECT(VLOOKUP($C162,Lighting_Type_Exist_lu,2,0)),0),1),0,3),"")</f>
        <v/>
      </c>
      <c r="AE162" s="40" t="str">
        <f ca="1">IFERROR(OFFSET(INDEX(INDIRECT(VLOOKUP($C162,Lighting_Type_Exist_lu,2,0)),MATCH(NewSKULighting!$D162,INDIRECT(VLOOKUP($C162,Lighting_Type_Exist_lu,2,0)),0),1),0,4),"")</f>
        <v/>
      </c>
      <c r="AF162" s="314">
        <f t="shared" ca="1" si="43"/>
        <v>0</v>
      </c>
      <c r="AG162" s="3"/>
      <c r="AH162" s="238" t="str">
        <f t="shared" si="14"/>
        <v/>
      </c>
      <c r="AI162" s="263">
        <f>IFERROR(_xlfn.IFNA(IF('Project Summary'!$C$11="NH",VLOOKUP(AH162,Lighting_All,5,0),VLOOKUP(AH162,Lighting_All,3,0)),""),"")</f>
        <v>0</v>
      </c>
      <c r="AJ162" s="295" t="str">
        <f t="shared" si="44"/>
        <v>NA</v>
      </c>
      <c r="AK162" s="296" t="str">
        <f>IFERROR(IF(J162="","",(VLOOKUP(AH162,Lookups!A:G,7,0)*H162)),"")</f>
        <v/>
      </c>
      <c r="AL162" s="92">
        <f t="shared" ca="1" si="45"/>
        <v>0</v>
      </c>
      <c r="AM162" s="92">
        <f t="shared" ca="1" si="46"/>
        <v>0</v>
      </c>
      <c r="AN162" s="297">
        <f>(1-EXACT(G162,M162))*IFERROR(VLOOKUP(M162,Lighting_All,6,0),0)*(Q162&gt;0)*(1-EXACT(M162,Lookups!$A$62))*(1-EXACT(M162,Lookups!$A$63))</f>
        <v>0</v>
      </c>
      <c r="AO162" s="92">
        <f t="shared" si="47"/>
        <v>0</v>
      </c>
      <c r="AP162" s="92" t="str">
        <f t="shared" ca="1" si="48"/>
        <v/>
      </c>
      <c r="AQ162" s="92" t="str">
        <f ca="1">_xlfn.IFNA(VLOOKUP(AP162,Recycling!$S$10:$T$35,2,0),"")</f>
        <v/>
      </c>
      <c r="AR162" s="92">
        <f t="shared" si="49"/>
        <v>0</v>
      </c>
      <c r="AS162" s="92">
        <f t="shared" si="50"/>
        <v>0</v>
      </c>
      <c r="AT162" s="298">
        <f>EXACT(G162,"None")*OR(EXACT(M162,Lookups!$A$62),EXACT(M162,Lookups!$A$63))</f>
        <v>0</v>
      </c>
      <c r="AU162" s="299">
        <f t="shared" si="32"/>
        <v>0</v>
      </c>
      <c r="AV162" s="92">
        <f>IFERROR(VLOOKUP(AH162,Lookups!A:B,2,0),0)</f>
        <v>0</v>
      </c>
      <c r="AW162" s="92">
        <f t="shared" si="33"/>
        <v>0</v>
      </c>
      <c r="AX162" s="297">
        <f t="shared" si="34"/>
        <v>0</v>
      </c>
      <c r="AY162" s="297">
        <f t="shared" si="17"/>
        <v>0</v>
      </c>
      <c r="AZ162" s="92">
        <f t="shared" si="18"/>
        <v>0.504</v>
      </c>
      <c r="BA162" s="297">
        <f t="shared" si="35"/>
        <v>0.38900000000000001</v>
      </c>
      <c r="BB162" s="297">
        <v>0.13800000000000001</v>
      </c>
      <c r="BC162" s="297">
        <v>0.13400000000000001</v>
      </c>
      <c r="BD162" s="92">
        <f t="shared" si="19"/>
        <v>0</v>
      </c>
      <c r="BE162" s="92">
        <f t="shared" si="20"/>
        <v>0</v>
      </c>
    </row>
    <row r="163" spans="1:57" x14ac:dyDescent="0.35">
      <c r="A163" s="26"/>
      <c r="B163" s="76"/>
      <c r="C163" s="58"/>
      <c r="D163" s="504"/>
      <c r="E163" s="504"/>
      <c r="F163" s="237" t="str">
        <f ca="1">IFERROR(OFFSET(INDEX(INDIRECT(VLOOKUP($C163,Lighting_Type_Exist_lu,2,0)),MATCH(NewSKULighting!$D163,INDIRECT(VLOOKUP($C163,Lighting_Type_Exist_lu,2,0)),0),1),0,2),"")</f>
        <v/>
      </c>
      <c r="G163" s="168" t="s">
        <v>84</v>
      </c>
      <c r="H163" s="74"/>
      <c r="I163" s="238" t="str">
        <f t="shared" si="4"/>
        <v/>
      </c>
      <c r="J163" s="58"/>
      <c r="K163" s="238" t="str">
        <f t="shared" si="5"/>
        <v/>
      </c>
      <c r="L163" s="239" t="str">
        <f t="shared" si="6"/>
        <v/>
      </c>
      <c r="M163" s="116" t="s">
        <v>84</v>
      </c>
      <c r="N163" s="28">
        <f t="shared" si="7"/>
        <v>0</v>
      </c>
      <c r="O163" s="20">
        <f t="shared" si="41"/>
        <v>0</v>
      </c>
      <c r="P163" s="71">
        <f t="shared" ca="1" si="21"/>
        <v>0</v>
      </c>
      <c r="Q163" s="71">
        <f>IFERROR((($H163*$L163*$N163)-($H163*$L163*$O163))/1000,0)*(1-EXACT(M163,Lookups!$A$62))*(1-EXACT(M163,Lookups!$A$63))</f>
        <v>0</v>
      </c>
      <c r="R163" s="71">
        <f t="shared" ca="1" si="22"/>
        <v>0</v>
      </c>
      <c r="S163" s="71">
        <f t="shared" ca="1" si="9"/>
        <v>0</v>
      </c>
      <c r="T163" s="71">
        <f t="shared" si="10"/>
        <v>0</v>
      </c>
      <c r="U163" s="356">
        <f t="shared" ca="1" si="11"/>
        <v>0</v>
      </c>
      <c r="V163" s="356">
        <f t="shared" ca="1" si="12"/>
        <v>0</v>
      </c>
      <c r="W163" s="356">
        <f t="shared" si="23"/>
        <v>0</v>
      </c>
      <c r="X163" s="356">
        <f t="shared" si="24"/>
        <v>0</v>
      </c>
      <c r="Y163" s="72">
        <f>IF(AU163&gt;0,"NEEDED",IFERROR(IF('Project Summary'!$C$11="NH",(VLOOKUP(AH163,Lighting_All,6,0)+AN163),(VLOOKUP(AH163,Lighting_All,4,0)+AN163)),0)*H163)</f>
        <v>0</v>
      </c>
      <c r="Z163" s="290" t="str">
        <f t="shared" ca="1" si="25"/>
        <v/>
      </c>
      <c r="AA163" s="352">
        <f t="shared" ca="1" si="42"/>
        <v>0</v>
      </c>
      <c r="AB163" s="3"/>
      <c r="AC163" s="20" t="str">
        <f ca="1">IFERROR(OFFSET(INDEX(INDIRECT(VLOOKUP($C163,Lighting_Type_Exist_lu,2,0)),MATCH(NewSKULighting!$D163,INDIRECT(VLOOKUP($C163,Lighting_Type_Exist_lu,2,0)),0),1),0,1),"")</f>
        <v/>
      </c>
      <c r="AD163" s="7" t="str">
        <f ca="1">IFERROR(OFFSET(INDEX(INDIRECT(VLOOKUP($C163,Lighting_Type_Exist_lu,2,0)),MATCH(NewSKULighting!$D163,INDIRECT(VLOOKUP($C163,Lighting_Type_Exist_lu,2,0)),0),1),0,3),"")</f>
        <v/>
      </c>
      <c r="AE163" s="40" t="str">
        <f ca="1">IFERROR(OFFSET(INDEX(INDIRECT(VLOOKUP($C163,Lighting_Type_Exist_lu,2,0)),MATCH(NewSKULighting!$D163,INDIRECT(VLOOKUP($C163,Lighting_Type_Exist_lu,2,0)),0),1),0,4),"")</f>
        <v/>
      </c>
      <c r="AF163" s="314">
        <f t="shared" ca="1" si="43"/>
        <v>0</v>
      </c>
      <c r="AG163" s="3"/>
      <c r="AH163" s="238" t="str">
        <f t="shared" si="14"/>
        <v/>
      </c>
      <c r="AI163" s="263">
        <f>IFERROR(_xlfn.IFNA(IF('Project Summary'!$C$11="NH",VLOOKUP(AH163,Lighting_All,5,0),VLOOKUP(AH163,Lighting_All,3,0)),""),"")</f>
        <v>0</v>
      </c>
      <c r="AJ163" s="295" t="str">
        <f t="shared" si="44"/>
        <v>NA</v>
      </c>
      <c r="AK163" s="296" t="str">
        <f>IFERROR(IF(J163="","",(VLOOKUP(AH163,Lookups!A:G,7,0)*H163)),"")</f>
        <v/>
      </c>
      <c r="AL163" s="92">
        <f t="shared" ca="1" si="45"/>
        <v>0</v>
      </c>
      <c r="AM163" s="92">
        <f t="shared" ca="1" si="46"/>
        <v>0</v>
      </c>
      <c r="AN163" s="297">
        <f>(1-EXACT(G163,M163))*IFERROR(VLOOKUP(M163,Lighting_All,6,0),0)*(Q163&gt;0)*(1-EXACT(M163,Lookups!$A$62))*(1-EXACT(M163,Lookups!$A$63))</f>
        <v>0</v>
      </c>
      <c r="AO163" s="92">
        <f t="shared" si="47"/>
        <v>0</v>
      </c>
      <c r="AP163" s="92" t="str">
        <f t="shared" ca="1" si="48"/>
        <v/>
      </c>
      <c r="AQ163" s="92" t="str">
        <f ca="1">_xlfn.IFNA(VLOOKUP(AP163,Recycling!$S$10:$T$35,2,0),"")</f>
        <v/>
      </c>
      <c r="AR163" s="92">
        <f t="shared" si="49"/>
        <v>0</v>
      </c>
      <c r="AS163" s="92">
        <f t="shared" si="50"/>
        <v>0</v>
      </c>
      <c r="AT163" s="298">
        <f>EXACT(G163,"None")*OR(EXACT(M163,Lookups!$A$62),EXACT(M163,Lookups!$A$63))</f>
        <v>0</v>
      </c>
      <c r="AU163" s="299">
        <f t="shared" si="32"/>
        <v>0</v>
      </c>
      <c r="AV163" s="92">
        <f>IFERROR(VLOOKUP(AH163,Lookups!A:B,2,0),0)</f>
        <v>0</v>
      </c>
      <c r="AW163" s="92">
        <f t="shared" si="33"/>
        <v>0</v>
      </c>
      <c r="AX163" s="297">
        <f t="shared" si="34"/>
        <v>0</v>
      </c>
      <c r="AY163" s="297">
        <f t="shared" si="17"/>
        <v>0</v>
      </c>
      <c r="AZ163" s="92">
        <f t="shared" si="18"/>
        <v>0.504</v>
      </c>
      <c r="BA163" s="297">
        <f t="shared" si="35"/>
        <v>0.38900000000000001</v>
      </c>
      <c r="BB163" s="297">
        <v>0.13800000000000001</v>
      </c>
      <c r="BC163" s="297">
        <v>0.13400000000000001</v>
      </c>
      <c r="BD163" s="92">
        <f t="shared" si="19"/>
        <v>0</v>
      </c>
      <c r="BE163" s="92">
        <f t="shared" si="20"/>
        <v>0</v>
      </c>
    </row>
    <row r="164" spans="1:57" x14ac:dyDescent="0.35">
      <c r="A164" s="26"/>
      <c r="B164" s="76"/>
      <c r="C164" s="58"/>
      <c r="D164" s="504"/>
      <c r="E164" s="504"/>
      <c r="F164" s="237" t="str">
        <f ca="1">IFERROR(OFFSET(INDEX(INDIRECT(VLOOKUP($C164,Lighting_Type_Exist_lu,2,0)),MATCH(NewSKULighting!$D164,INDIRECT(VLOOKUP($C164,Lighting_Type_Exist_lu,2,0)),0),1),0,2),"")</f>
        <v/>
      </c>
      <c r="G164" s="168" t="s">
        <v>84</v>
      </c>
      <c r="H164" s="74"/>
      <c r="I164" s="238" t="str">
        <f t="shared" si="4"/>
        <v/>
      </c>
      <c r="J164" s="58"/>
      <c r="K164" s="238" t="str">
        <f t="shared" si="5"/>
        <v/>
      </c>
      <c r="L164" s="239" t="str">
        <f t="shared" si="6"/>
        <v/>
      </c>
      <c r="M164" s="116" t="s">
        <v>84</v>
      </c>
      <c r="N164" s="28">
        <f t="shared" si="7"/>
        <v>0</v>
      </c>
      <c r="O164" s="20">
        <f t="shared" si="41"/>
        <v>0</v>
      </c>
      <c r="P164" s="71">
        <f t="shared" ca="1" si="21"/>
        <v>0</v>
      </c>
      <c r="Q164" s="71">
        <f>IFERROR((($H164*$L164*$N164)-($H164*$L164*$O164))/1000,0)*(1-EXACT(M164,Lookups!$A$62))*(1-EXACT(M164,Lookups!$A$63))</f>
        <v>0</v>
      </c>
      <c r="R164" s="71">
        <f t="shared" ca="1" si="22"/>
        <v>0</v>
      </c>
      <c r="S164" s="71">
        <f t="shared" ca="1" si="9"/>
        <v>0</v>
      </c>
      <c r="T164" s="71">
        <f t="shared" si="10"/>
        <v>0</v>
      </c>
      <c r="U164" s="356">
        <f t="shared" ca="1" si="11"/>
        <v>0</v>
      </c>
      <c r="V164" s="356">
        <f t="shared" ca="1" si="12"/>
        <v>0</v>
      </c>
      <c r="W164" s="356">
        <f t="shared" si="23"/>
        <v>0</v>
      </c>
      <c r="X164" s="356">
        <f t="shared" si="24"/>
        <v>0</v>
      </c>
      <c r="Y164" s="72">
        <f>IF(AU164&gt;0,"NEEDED",IFERROR(IF('Project Summary'!$C$11="NH",(VLOOKUP(AH164,Lighting_All,6,0)+AN164),(VLOOKUP(AH164,Lighting_All,4,0)+AN164)),0)*H164)</f>
        <v>0</v>
      </c>
      <c r="Z164" s="290" t="str">
        <f t="shared" ca="1" si="25"/>
        <v/>
      </c>
      <c r="AA164" s="352">
        <f t="shared" ca="1" si="42"/>
        <v>0</v>
      </c>
      <c r="AB164" s="3"/>
      <c r="AC164" s="20" t="str">
        <f ca="1">IFERROR(OFFSET(INDEX(INDIRECT(VLOOKUP($C164,Lighting_Type_Exist_lu,2,0)),MATCH(NewSKULighting!$D164,INDIRECT(VLOOKUP($C164,Lighting_Type_Exist_lu,2,0)),0),1),0,1),"")</f>
        <v/>
      </c>
      <c r="AD164" s="7" t="str">
        <f ca="1">IFERROR(OFFSET(INDEX(INDIRECT(VLOOKUP($C164,Lighting_Type_Exist_lu,2,0)),MATCH(NewSKULighting!$D164,INDIRECT(VLOOKUP($C164,Lighting_Type_Exist_lu,2,0)),0),1),0,3),"")</f>
        <v/>
      </c>
      <c r="AE164" s="40" t="str">
        <f ca="1">IFERROR(OFFSET(INDEX(INDIRECT(VLOOKUP($C164,Lighting_Type_Exist_lu,2,0)),MATCH(NewSKULighting!$D164,INDIRECT(VLOOKUP($C164,Lighting_Type_Exist_lu,2,0)),0),1),0,4),"")</f>
        <v/>
      </c>
      <c r="AF164" s="314">
        <f t="shared" ca="1" si="43"/>
        <v>0</v>
      </c>
      <c r="AG164" s="3"/>
      <c r="AH164" s="238" t="str">
        <f t="shared" si="14"/>
        <v/>
      </c>
      <c r="AI164" s="263">
        <f>IFERROR(_xlfn.IFNA(IF('Project Summary'!$C$11="NH",VLOOKUP(AH164,Lighting_All,5,0),VLOOKUP(AH164,Lighting_All,3,0)),""),"")</f>
        <v>0</v>
      </c>
      <c r="AJ164" s="295" t="str">
        <f t="shared" si="44"/>
        <v>NA</v>
      </c>
      <c r="AK164" s="296" t="str">
        <f>IFERROR(IF(J164="","",(VLOOKUP(AH164,Lookups!A:G,7,0)*H164)),"")</f>
        <v/>
      </c>
      <c r="AL164" s="92">
        <f t="shared" ca="1" si="45"/>
        <v>0</v>
      </c>
      <c r="AM164" s="92">
        <f t="shared" ca="1" si="46"/>
        <v>0</v>
      </c>
      <c r="AN164" s="297">
        <f>(1-EXACT(G164,M164))*IFERROR(VLOOKUP(M164,Lighting_All,6,0),0)*(Q164&gt;0)*(1-EXACT(M164,Lookups!$A$62))*(1-EXACT(M164,Lookups!$A$63))</f>
        <v>0</v>
      </c>
      <c r="AO164" s="92">
        <f t="shared" si="47"/>
        <v>0</v>
      </c>
      <c r="AP164" s="92" t="str">
        <f t="shared" ca="1" si="48"/>
        <v/>
      </c>
      <c r="AQ164" s="92" t="str">
        <f ca="1">_xlfn.IFNA(VLOOKUP(AP164,Recycling!$S$10:$T$35,2,0),"")</f>
        <v/>
      </c>
      <c r="AR164" s="92">
        <f t="shared" si="49"/>
        <v>0</v>
      </c>
      <c r="AS164" s="92">
        <f t="shared" si="50"/>
        <v>0</v>
      </c>
      <c r="AT164" s="298">
        <f>EXACT(G164,"None")*OR(EXACT(M164,Lookups!$A$62),EXACT(M164,Lookups!$A$63))</f>
        <v>0</v>
      </c>
      <c r="AU164" s="299">
        <f t="shared" si="32"/>
        <v>0</v>
      </c>
      <c r="AV164" s="92">
        <f>IFERROR(VLOOKUP(AH164,Lookups!A:B,2,0),0)</f>
        <v>0</v>
      </c>
      <c r="AW164" s="92">
        <f t="shared" si="33"/>
        <v>0</v>
      </c>
      <c r="AX164" s="297">
        <f t="shared" si="34"/>
        <v>0</v>
      </c>
      <c r="AY164" s="297">
        <f t="shared" si="17"/>
        <v>0</v>
      </c>
      <c r="AZ164" s="92">
        <f t="shared" si="18"/>
        <v>0.504</v>
      </c>
      <c r="BA164" s="297">
        <f t="shared" si="35"/>
        <v>0.38900000000000001</v>
      </c>
      <c r="BB164" s="297">
        <v>0.13800000000000001</v>
      </c>
      <c r="BC164" s="297">
        <v>0.13400000000000001</v>
      </c>
      <c r="BD164" s="92">
        <f t="shared" si="19"/>
        <v>0</v>
      </c>
      <c r="BE164" s="92">
        <f t="shared" si="20"/>
        <v>0</v>
      </c>
    </row>
    <row r="165" spans="1:57" x14ac:dyDescent="0.35">
      <c r="A165" s="26"/>
      <c r="B165" s="76"/>
      <c r="C165" s="58"/>
      <c r="D165" s="504"/>
      <c r="E165" s="504"/>
      <c r="F165" s="237" t="str">
        <f ca="1">IFERROR(OFFSET(INDEX(INDIRECT(VLOOKUP($C165,Lighting_Type_Exist_lu,2,0)),MATCH(NewSKULighting!$D165,INDIRECT(VLOOKUP($C165,Lighting_Type_Exist_lu,2,0)),0),1),0,2),"")</f>
        <v/>
      </c>
      <c r="G165" s="168" t="s">
        <v>84</v>
      </c>
      <c r="H165" s="74"/>
      <c r="I165" s="238" t="str">
        <f t="shared" si="4"/>
        <v/>
      </c>
      <c r="J165" s="58"/>
      <c r="K165" s="238" t="str">
        <f t="shared" si="5"/>
        <v/>
      </c>
      <c r="L165" s="239" t="str">
        <f t="shared" si="6"/>
        <v/>
      </c>
      <c r="M165" s="116" t="s">
        <v>84</v>
      </c>
      <c r="N165" s="28">
        <f t="shared" si="7"/>
        <v>0</v>
      </c>
      <c r="O165" s="20">
        <f t="shared" si="41"/>
        <v>0</v>
      </c>
      <c r="P165" s="71">
        <f t="shared" ca="1" si="21"/>
        <v>0</v>
      </c>
      <c r="Q165" s="71">
        <f>IFERROR((($H165*$L165*$N165)-($H165*$L165*$O165))/1000,0)*(1-EXACT(M165,Lookups!$A$62))*(1-EXACT(M165,Lookups!$A$63))</f>
        <v>0</v>
      </c>
      <c r="R165" s="71">
        <f t="shared" ca="1" si="22"/>
        <v>0</v>
      </c>
      <c r="S165" s="71">
        <f t="shared" ca="1" si="9"/>
        <v>0</v>
      </c>
      <c r="T165" s="71">
        <f t="shared" si="10"/>
        <v>0</v>
      </c>
      <c r="U165" s="356">
        <f t="shared" ca="1" si="11"/>
        <v>0</v>
      </c>
      <c r="V165" s="356">
        <f t="shared" ca="1" si="12"/>
        <v>0</v>
      </c>
      <c r="W165" s="356">
        <f t="shared" si="23"/>
        <v>0</v>
      </c>
      <c r="X165" s="356">
        <f t="shared" si="24"/>
        <v>0</v>
      </c>
      <c r="Y165" s="72">
        <f>IF(AU165&gt;0,"NEEDED",IFERROR(IF('Project Summary'!$C$11="NH",(VLOOKUP(AH165,Lighting_All,6,0)+AN165),(VLOOKUP(AH165,Lighting_All,4,0)+AN165)),0)*H165)</f>
        <v>0</v>
      </c>
      <c r="Z165" s="290" t="str">
        <f t="shared" ca="1" si="25"/>
        <v/>
      </c>
      <c r="AA165" s="352">
        <f t="shared" ca="1" si="42"/>
        <v>0</v>
      </c>
      <c r="AB165" s="3"/>
      <c r="AC165" s="20" t="str">
        <f ca="1">IFERROR(OFFSET(INDEX(INDIRECT(VLOOKUP($C165,Lighting_Type_Exist_lu,2,0)),MATCH(NewSKULighting!$D165,INDIRECT(VLOOKUP($C165,Lighting_Type_Exist_lu,2,0)),0),1),0,1),"")</f>
        <v/>
      </c>
      <c r="AD165" s="7" t="str">
        <f ca="1">IFERROR(OFFSET(INDEX(INDIRECT(VLOOKUP($C165,Lighting_Type_Exist_lu,2,0)),MATCH(NewSKULighting!$D165,INDIRECT(VLOOKUP($C165,Lighting_Type_Exist_lu,2,0)),0),1),0,3),"")</f>
        <v/>
      </c>
      <c r="AE165" s="40" t="str">
        <f ca="1">IFERROR(OFFSET(INDEX(INDIRECT(VLOOKUP($C165,Lighting_Type_Exist_lu,2,0)),MATCH(NewSKULighting!$D165,INDIRECT(VLOOKUP($C165,Lighting_Type_Exist_lu,2,0)),0),1),0,4),"")</f>
        <v/>
      </c>
      <c r="AF165" s="314">
        <f t="shared" ca="1" si="43"/>
        <v>0</v>
      </c>
      <c r="AG165" s="3"/>
      <c r="AH165" s="238" t="str">
        <f t="shared" si="14"/>
        <v/>
      </c>
      <c r="AI165" s="263">
        <f>IFERROR(_xlfn.IFNA(IF('Project Summary'!$C$11="NH",VLOOKUP(AH165,Lighting_All,5,0),VLOOKUP(AH165,Lighting_All,3,0)),""),"")</f>
        <v>0</v>
      </c>
      <c r="AJ165" s="295" t="str">
        <f t="shared" si="44"/>
        <v>NA</v>
      </c>
      <c r="AK165" s="296" t="str">
        <f>IFERROR(IF(J165="","",(VLOOKUP(AH165,Lookups!A:G,7,0)*H165)),"")</f>
        <v/>
      </c>
      <c r="AL165" s="92">
        <f t="shared" ca="1" si="45"/>
        <v>0</v>
      </c>
      <c r="AM165" s="92">
        <f t="shared" ca="1" si="46"/>
        <v>0</v>
      </c>
      <c r="AN165" s="297">
        <f>(1-EXACT(G165,M165))*IFERROR(VLOOKUP(M165,Lighting_All,6,0),0)*(Q165&gt;0)*(1-EXACT(M165,Lookups!$A$62))*(1-EXACT(M165,Lookups!$A$63))</f>
        <v>0</v>
      </c>
      <c r="AO165" s="92">
        <f t="shared" si="47"/>
        <v>0</v>
      </c>
      <c r="AP165" s="92" t="str">
        <f t="shared" ca="1" si="48"/>
        <v/>
      </c>
      <c r="AQ165" s="92" t="str">
        <f ca="1">_xlfn.IFNA(VLOOKUP(AP165,Recycling!$S$10:$T$35,2,0),"")</f>
        <v/>
      </c>
      <c r="AR165" s="92">
        <f t="shared" si="49"/>
        <v>0</v>
      </c>
      <c r="AS165" s="92">
        <f t="shared" si="50"/>
        <v>0</v>
      </c>
      <c r="AT165" s="298">
        <f>EXACT(G165,"None")*OR(EXACT(M165,Lookups!$A$62),EXACT(M165,Lookups!$A$63))</f>
        <v>0</v>
      </c>
      <c r="AU165" s="299">
        <f t="shared" si="32"/>
        <v>0</v>
      </c>
      <c r="AV165" s="92">
        <f>IFERROR(VLOOKUP(AH165,Lookups!A:B,2,0),0)</f>
        <v>0</v>
      </c>
      <c r="AW165" s="92">
        <f t="shared" si="33"/>
        <v>0</v>
      </c>
      <c r="AX165" s="297">
        <f t="shared" si="34"/>
        <v>0</v>
      </c>
      <c r="AY165" s="297">
        <f t="shared" si="17"/>
        <v>0</v>
      </c>
      <c r="AZ165" s="92">
        <f t="shared" si="18"/>
        <v>0.504</v>
      </c>
      <c r="BA165" s="297">
        <f t="shared" si="35"/>
        <v>0.38900000000000001</v>
      </c>
      <c r="BB165" s="297">
        <v>0.13800000000000001</v>
      </c>
      <c r="BC165" s="297">
        <v>0.13400000000000001</v>
      </c>
      <c r="BD165" s="92">
        <f t="shared" si="19"/>
        <v>0</v>
      </c>
      <c r="BE165" s="92">
        <f t="shared" si="20"/>
        <v>0</v>
      </c>
    </row>
    <row r="166" spans="1:57" x14ac:dyDescent="0.35">
      <c r="A166" s="26"/>
      <c r="B166" s="76"/>
      <c r="C166" s="58"/>
      <c r="D166" s="504"/>
      <c r="E166" s="504"/>
      <c r="F166" s="237" t="str">
        <f ca="1">IFERROR(OFFSET(INDEX(INDIRECT(VLOOKUP($C166,Lighting_Type_Exist_lu,2,0)),MATCH(NewSKULighting!$D166,INDIRECT(VLOOKUP($C166,Lighting_Type_Exist_lu,2,0)),0),1),0,2),"")</f>
        <v/>
      </c>
      <c r="G166" s="168" t="s">
        <v>84</v>
      </c>
      <c r="H166" s="74"/>
      <c r="I166" s="238" t="str">
        <f t="shared" si="4"/>
        <v/>
      </c>
      <c r="J166" s="58"/>
      <c r="K166" s="238" t="str">
        <f t="shared" si="5"/>
        <v/>
      </c>
      <c r="L166" s="239" t="str">
        <f t="shared" si="6"/>
        <v/>
      </c>
      <c r="M166" s="116" t="s">
        <v>84</v>
      </c>
      <c r="N166" s="28">
        <f t="shared" si="7"/>
        <v>0</v>
      </c>
      <c r="O166" s="20">
        <f t="shared" si="41"/>
        <v>0</v>
      </c>
      <c r="P166" s="71">
        <f t="shared" ca="1" si="21"/>
        <v>0</v>
      </c>
      <c r="Q166" s="71">
        <f>IFERROR((($H166*$L166*$N166)-($H166*$L166*$O166))/1000,0)*(1-EXACT(M166,Lookups!$A$62))*(1-EXACT(M166,Lookups!$A$63))</f>
        <v>0</v>
      </c>
      <c r="R166" s="71">
        <f t="shared" ca="1" si="22"/>
        <v>0</v>
      </c>
      <c r="S166" s="71">
        <f t="shared" ca="1" si="9"/>
        <v>0</v>
      </c>
      <c r="T166" s="71">
        <f t="shared" si="10"/>
        <v>0</v>
      </c>
      <c r="U166" s="356">
        <f t="shared" ca="1" si="11"/>
        <v>0</v>
      </c>
      <c r="V166" s="356">
        <f t="shared" ca="1" si="12"/>
        <v>0</v>
      </c>
      <c r="W166" s="356">
        <f t="shared" si="23"/>
        <v>0</v>
      </c>
      <c r="X166" s="356">
        <f t="shared" si="24"/>
        <v>0</v>
      </c>
      <c r="Y166" s="72">
        <f>IF(AU166&gt;0,"NEEDED",IFERROR(IF('Project Summary'!$C$11="NH",(VLOOKUP(AH166,Lighting_All,6,0)+AN166),(VLOOKUP(AH166,Lighting_All,4,0)+AN166)),0)*H166)</f>
        <v>0</v>
      </c>
      <c r="Z166" s="290" t="str">
        <f t="shared" ca="1" si="25"/>
        <v/>
      </c>
      <c r="AA166" s="352">
        <f t="shared" ca="1" si="42"/>
        <v>0</v>
      </c>
      <c r="AB166" s="3"/>
      <c r="AC166" s="20" t="str">
        <f ca="1">IFERROR(OFFSET(INDEX(INDIRECT(VLOOKUP($C166,Lighting_Type_Exist_lu,2,0)),MATCH(NewSKULighting!$D166,INDIRECT(VLOOKUP($C166,Lighting_Type_Exist_lu,2,0)),0),1),0,1),"")</f>
        <v/>
      </c>
      <c r="AD166" s="7" t="str">
        <f ca="1">IFERROR(OFFSET(INDEX(INDIRECT(VLOOKUP($C166,Lighting_Type_Exist_lu,2,0)),MATCH(NewSKULighting!$D166,INDIRECT(VLOOKUP($C166,Lighting_Type_Exist_lu,2,0)),0),1),0,3),"")</f>
        <v/>
      </c>
      <c r="AE166" s="40" t="str">
        <f ca="1">IFERROR(OFFSET(INDEX(INDIRECT(VLOOKUP($C166,Lighting_Type_Exist_lu,2,0)),MATCH(NewSKULighting!$D166,INDIRECT(VLOOKUP($C166,Lighting_Type_Exist_lu,2,0)),0),1),0,4),"")</f>
        <v/>
      </c>
      <c r="AF166" s="314">
        <f t="shared" ca="1" si="43"/>
        <v>0</v>
      </c>
      <c r="AG166" s="3"/>
      <c r="AH166" s="238" t="str">
        <f t="shared" si="14"/>
        <v/>
      </c>
      <c r="AI166" s="263">
        <f>IFERROR(_xlfn.IFNA(IF('Project Summary'!$C$11="NH",VLOOKUP(AH166,Lighting_All,5,0),VLOOKUP(AH166,Lighting_All,3,0)),""),"")</f>
        <v>0</v>
      </c>
      <c r="AJ166" s="295" t="str">
        <f t="shared" si="44"/>
        <v>NA</v>
      </c>
      <c r="AK166" s="296" t="str">
        <f>IFERROR(IF(J166="","",(VLOOKUP(AH166,Lookups!A:G,7,0)*H166)),"")</f>
        <v/>
      </c>
      <c r="AL166" s="92">
        <f t="shared" ca="1" si="45"/>
        <v>0</v>
      </c>
      <c r="AM166" s="92">
        <f t="shared" ca="1" si="46"/>
        <v>0</v>
      </c>
      <c r="AN166" s="297">
        <f>(1-EXACT(G166,M166))*IFERROR(VLOOKUP(M166,Lighting_All,6,0),0)*(Q166&gt;0)*(1-EXACT(M166,Lookups!$A$62))*(1-EXACT(M166,Lookups!$A$63))</f>
        <v>0</v>
      </c>
      <c r="AO166" s="92">
        <f t="shared" si="47"/>
        <v>0</v>
      </c>
      <c r="AP166" s="92" t="str">
        <f t="shared" ca="1" si="48"/>
        <v/>
      </c>
      <c r="AQ166" s="92" t="str">
        <f ca="1">_xlfn.IFNA(VLOOKUP(AP166,Recycling!$S$10:$T$35,2,0),"")</f>
        <v/>
      </c>
      <c r="AR166" s="92">
        <f t="shared" si="49"/>
        <v>0</v>
      </c>
      <c r="AS166" s="92">
        <f t="shared" si="50"/>
        <v>0</v>
      </c>
      <c r="AT166" s="298">
        <f>EXACT(G166,"None")*OR(EXACT(M166,Lookups!$A$62),EXACT(M166,Lookups!$A$63))</f>
        <v>0</v>
      </c>
      <c r="AU166" s="299">
        <f t="shared" si="32"/>
        <v>0</v>
      </c>
      <c r="AV166" s="92">
        <f>IFERROR(VLOOKUP(AH166,Lookups!A:B,2,0),0)</f>
        <v>0</v>
      </c>
      <c r="AW166" s="92">
        <f t="shared" si="33"/>
        <v>0</v>
      </c>
      <c r="AX166" s="297">
        <f t="shared" si="34"/>
        <v>0</v>
      </c>
      <c r="AY166" s="297">
        <f t="shared" si="17"/>
        <v>0</v>
      </c>
      <c r="AZ166" s="92">
        <f t="shared" si="18"/>
        <v>0.504</v>
      </c>
      <c r="BA166" s="297">
        <f t="shared" si="35"/>
        <v>0.38900000000000001</v>
      </c>
      <c r="BB166" s="297">
        <v>0.13800000000000001</v>
      </c>
      <c r="BC166" s="297">
        <v>0.13400000000000001</v>
      </c>
      <c r="BD166" s="92">
        <f t="shared" si="19"/>
        <v>0</v>
      </c>
      <c r="BE166" s="92">
        <f t="shared" si="20"/>
        <v>0</v>
      </c>
    </row>
    <row r="167" spans="1:57" x14ac:dyDescent="0.35">
      <c r="A167" s="26"/>
      <c r="B167" s="76"/>
      <c r="C167" s="58"/>
      <c r="D167" s="504"/>
      <c r="E167" s="504"/>
      <c r="F167" s="237" t="str">
        <f ca="1">IFERROR(OFFSET(INDEX(INDIRECT(VLOOKUP($C167,Lighting_Type_Exist_lu,2,0)),MATCH(NewSKULighting!$D167,INDIRECT(VLOOKUP($C167,Lighting_Type_Exist_lu,2,0)),0),1),0,2),"")</f>
        <v/>
      </c>
      <c r="G167" s="168" t="s">
        <v>84</v>
      </c>
      <c r="H167" s="74"/>
      <c r="I167" s="238" t="str">
        <f t="shared" si="4"/>
        <v/>
      </c>
      <c r="J167" s="58"/>
      <c r="K167" s="238" t="str">
        <f t="shared" si="5"/>
        <v/>
      </c>
      <c r="L167" s="239" t="str">
        <f t="shared" si="6"/>
        <v/>
      </c>
      <c r="M167" s="116" t="s">
        <v>84</v>
      </c>
      <c r="N167" s="28">
        <f t="shared" si="7"/>
        <v>0</v>
      </c>
      <c r="O167" s="20">
        <f t="shared" si="41"/>
        <v>0</v>
      </c>
      <c r="P167" s="71">
        <f t="shared" ca="1" si="21"/>
        <v>0</v>
      </c>
      <c r="Q167" s="71">
        <f>IFERROR((($H167*$L167*$N167)-($H167*$L167*$O167))/1000,0)*(1-EXACT(M167,Lookups!$A$62))*(1-EXACT(M167,Lookups!$A$63))</f>
        <v>0</v>
      </c>
      <c r="R167" s="71">
        <f t="shared" ca="1" si="22"/>
        <v>0</v>
      </c>
      <c r="S167" s="71">
        <f t="shared" ca="1" si="9"/>
        <v>0</v>
      </c>
      <c r="T167" s="71">
        <f t="shared" si="10"/>
        <v>0</v>
      </c>
      <c r="U167" s="356">
        <f t="shared" ca="1" si="11"/>
        <v>0</v>
      </c>
      <c r="V167" s="356">
        <f t="shared" ca="1" si="12"/>
        <v>0</v>
      </c>
      <c r="W167" s="356">
        <f t="shared" si="23"/>
        <v>0</v>
      </c>
      <c r="X167" s="356">
        <f t="shared" si="24"/>
        <v>0</v>
      </c>
      <c r="Y167" s="72">
        <f>IF(AU167&gt;0,"NEEDED",IFERROR(IF('Project Summary'!$C$11="NH",(VLOOKUP(AH167,Lighting_All,6,0)+AN167),(VLOOKUP(AH167,Lighting_All,4,0)+AN167)),0)*H167)</f>
        <v>0</v>
      </c>
      <c r="Z167" s="290" t="str">
        <f t="shared" ca="1" si="25"/>
        <v/>
      </c>
      <c r="AA167" s="352">
        <f t="shared" ca="1" si="42"/>
        <v>0</v>
      </c>
      <c r="AB167" s="3"/>
      <c r="AC167" s="20" t="str">
        <f ca="1">IFERROR(OFFSET(INDEX(INDIRECT(VLOOKUP($C167,Lighting_Type_Exist_lu,2,0)),MATCH(NewSKULighting!$D167,INDIRECT(VLOOKUP($C167,Lighting_Type_Exist_lu,2,0)),0),1),0,1),"")</f>
        <v/>
      </c>
      <c r="AD167" s="7" t="str">
        <f ca="1">IFERROR(OFFSET(INDEX(INDIRECT(VLOOKUP($C167,Lighting_Type_Exist_lu,2,0)),MATCH(NewSKULighting!$D167,INDIRECT(VLOOKUP($C167,Lighting_Type_Exist_lu,2,0)),0),1),0,3),"")</f>
        <v/>
      </c>
      <c r="AE167" s="40" t="str">
        <f ca="1">IFERROR(OFFSET(INDEX(INDIRECT(VLOOKUP($C167,Lighting_Type_Exist_lu,2,0)),MATCH(NewSKULighting!$D167,INDIRECT(VLOOKUP($C167,Lighting_Type_Exist_lu,2,0)),0),1),0,4),"")</f>
        <v/>
      </c>
      <c r="AF167" s="314">
        <f t="shared" ca="1" si="43"/>
        <v>0</v>
      </c>
      <c r="AG167" s="3"/>
      <c r="AH167" s="238" t="str">
        <f t="shared" si="14"/>
        <v/>
      </c>
      <c r="AI167" s="263">
        <f>IFERROR(_xlfn.IFNA(IF('Project Summary'!$C$11="NH",VLOOKUP(AH167,Lighting_All,5,0),VLOOKUP(AH167,Lighting_All,3,0)),""),"")</f>
        <v>0</v>
      </c>
      <c r="AJ167" s="295" t="str">
        <f t="shared" si="44"/>
        <v>NA</v>
      </c>
      <c r="AK167" s="296" t="str">
        <f>IFERROR(IF(J167="","",(VLOOKUP(AH167,Lookups!A:G,7,0)*H167)),"")</f>
        <v/>
      </c>
      <c r="AL167" s="92">
        <f t="shared" ca="1" si="45"/>
        <v>0</v>
      </c>
      <c r="AM167" s="92">
        <f t="shared" ca="1" si="46"/>
        <v>0</v>
      </c>
      <c r="AN167" s="297">
        <f>(1-EXACT(G167,M167))*IFERROR(VLOOKUP(M167,Lighting_All,6,0),0)*(Q167&gt;0)*(1-EXACT(M167,Lookups!$A$62))*(1-EXACT(M167,Lookups!$A$63))</f>
        <v>0</v>
      </c>
      <c r="AO167" s="92">
        <f t="shared" si="47"/>
        <v>0</v>
      </c>
      <c r="AP167" s="92" t="str">
        <f t="shared" ca="1" si="48"/>
        <v/>
      </c>
      <c r="AQ167" s="92" t="str">
        <f ca="1">_xlfn.IFNA(VLOOKUP(AP167,Recycling!$S$10:$T$35,2,0),"")</f>
        <v/>
      </c>
      <c r="AR167" s="92">
        <f t="shared" si="49"/>
        <v>0</v>
      </c>
      <c r="AS167" s="92">
        <f t="shared" si="50"/>
        <v>0</v>
      </c>
      <c r="AT167" s="298">
        <f>EXACT(G167,"None")*OR(EXACT(M167,Lookups!$A$62),EXACT(M167,Lookups!$A$63))</f>
        <v>0</v>
      </c>
      <c r="AU167" s="299">
        <f t="shared" si="32"/>
        <v>0</v>
      </c>
      <c r="AV167" s="92">
        <f>IFERROR(VLOOKUP(AH167,Lookups!A:B,2,0),0)</f>
        <v>0</v>
      </c>
      <c r="AW167" s="92">
        <f t="shared" si="33"/>
        <v>0</v>
      </c>
      <c r="AX167" s="297">
        <f t="shared" si="34"/>
        <v>0</v>
      </c>
      <c r="AY167" s="297">
        <f t="shared" si="17"/>
        <v>0</v>
      </c>
      <c r="AZ167" s="92">
        <f t="shared" si="18"/>
        <v>0.504</v>
      </c>
      <c r="BA167" s="297">
        <f t="shared" si="35"/>
        <v>0.38900000000000001</v>
      </c>
      <c r="BB167" s="297">
        <v>0.13800000000000001</v>
      </c>
      <c r="BC167" s="297">
        <v>0.13400000000000001</v>
      </c>
      <c r="BD167" s="92">
        <f t="shared" si="19"/>
        <v>0</v>
      </c>
      <c r="BE167" s="92">
        <f t="shared" si="20"/>
        <v>0</v>
      </c>
    </row>
    <row r="168" spans="1:57" x14ac:dyDescent="0.35">
      <c r="A168" s="26"/>
      <c r="B168" s="76"/>
      <c r="C168" s="58"/>
      <c r="D168" s="504"/>
      <c r="E168" s="504"/>
      <c r="F168" s="237" t="str">
        <f ca="1">IFERROR(OFFSET(INDEX(INDIRECT(VLOOKUP($C168,Lighting_Type_Exist_lu,2,0)),MATCH(NewSKULighting!$D168,INDIRECT(VLOOKUP($C168,Lighting_Type_Exist_lu,2,0)),0),1),0,2),"")</f>
        <v/>
      </c>
      <c r="G168" s="168" t="s">
        <v>84</v>
      </c>
      <c r="H168" s="74"/>
      <c r="I168" s="238" t="str">
        <f t="shared" si="4"/>
        <v/>
      </c>
      <c r="J168" s="58"/>
      <c r="K168" s="238" t="str">
        <f t="shared" si="5"/>
        <v/>
      </c>
      <c r="L168" s="239" t="str">
        <f t="shared" si="6"/>
        <v/>
      </c>
      <c r="M168" s="116" t="s">
        <v>84</v>
      </c>
      <c r="N168" s="28">
        <f t="shared" si="7"/>
        <v>0</v>
      </c>
      <c r="O168" s="20">
        <f t="shared" si="41"/>
        <v>0</v>
      </c>
      <c r="P168" s="71">
        <f t="shared" ca="1" si="21"/>
        <v>0</v>
      </c>
      <c r="Q168" s="71">
        <f>IFERROR((($H168*$L168*$N168)-($H168*$L168*$O168))/1000,0)*(1-EXACT(M168,Lookups!$A$62))*(1-EXACT(M168,Lookups!$A$63))</f>
        <v>0</v>
      </c>
      <c r="R168" s="71">
        <f t="shared" ca="1" si="22"/>
        <v>0</v>
      </c>
      <c r="S168" s="71">
        <f t="shared" ca="1" si="9"/>
        <v>0</v>
      </c>
      <c r="T168" s="71">
        <f t="shared" si="10"/>
        <v>0</v>
      </c>
      <c r="U168" s="356">
        <f t="shared" ca="1" si="11"/>
        <v>0</v>
      </c>
      <c r="V168" s="356">
        <f t="shared" ca="1" si="12"/>
        <v>0</v>
      </c>
      <c r="W168" s="356">
        <f t="shared" si="23"/>
        <v>0</v>
      </c>
      <c r="X168" s="356">
        <f t="shared" si="24"/>
        <v>0</v>
      </c>
      <c r="Y168" s="72">
        <f>IF(AU168&gt;0,"NEEDED",IFERROR(IF('Project Summary'!$C$11="NH",(VLOOKUP(AH168,Lighting_All,6,0)+AN168),(VLOOKUP(AH168,Lighting_All,4,0)+AN168)),0)*H168)</f>
        <v>0</v>
      </c>
      <c r="Z168" s="290" t="str">
        <f t="shared" ca="1" si="25"/>
        <v/>
      </c>
      <c r="AA168" s="352">
        <f t="shared" ca="1" si="42"/>
        <v>0</v>
      </c>
      <c r="AB168" s="3"/>
      <c r="AC168" s="20" t="str">
        <f ca="1">IFERROR(OFFSET(INDEX(INDIRECT(VLOOKUP($C168,Lighting_Type_Exist_lu,2,0)),MATCH(NewSKULighting!$D168,INDIRECT(VLOOKUP($C168,Lighting_Type_Exist_lu,2,0)),0),1),0,1),"")</f>
        <v/>
      </c>
      <c r="AD168" s="7" t="str">
        <f ca="1">IFERROR(OFFSET(INDEX(INDIRECT(VLOOKUP($C168,Lighting_Type_Exist_lu,2,0)),MATCH(NewSKULighting!$D168,INDIRECT(VLOOKUP($C168,Lighting_Type_Exist_lu,2,0)),0),1),0,3),"")</f>
        <v/>
      </c>
      <c r="AE168" s="40" t="str">
        <f ca="1">IFERROR(OFFSET(INDEX(INDIRECT(VLOOKUP($C168,Lighting_Type_Exist_lu,2,0)),MATCH(NewSKULighting!$D168,INDIRECT(VLOOKUP($C168,Lighting_Type_Exist_lu,2,0)),0),1),0,4),"")</f>
        <v/>
      </c>
      <c r="AF168" s="314">
        <f t="shared" ca="1" si="43"/>
        <v>0</v>
      </c>
      <c r="AG168" s="3"/>
      <c r="AH168" s="238" t="str">
        <f t="shared" si="14"/>
        <v/>
      </c>
      <c r="AI168" s="263">
        <f>IFERROR(_xlfn.IFNA(IF('Project Summary'!$C$11="NH",VLOOKUP(AH168,Lighting_All,5,0),VLOOKUP(AH168,Lighting_All,3,0)),""),"")</f>
        <v>0</v>
      </c>
      <c r="AJ168" s="295" t="str">
        <f t="shared" si="44"/>
        <v>NA</v>
      </c>
      <c r="AK168" s="296" t="str">
        <f>IFERROR(IF(J168="","",(VLOOKUP(AH168,Lookups!A:G,7,0)*H168)),"")</f>
        <v/>
      </c>
      <c r="AL168" s="92">
        <f t="shared" ca="1" si="45"/>
        <v>0</v>
      </c>
      <c r="AM168" s="92">
        <f t="shared" ca="1" si="46"/>
        <v>0</v>
      </c>
      <c r="AN168" s="297">
        <f>(1-EXACT(G168,M168))*IFERROR(VLOOKUP(M168,Lighting_All,6,0),0)*(Q168&gt;0)*(1-EXACT(M168,Lookups!$A$62))*(1-EXACT(M168,Lookups!$A$63))</f>
        <v>0</v>
      </c>
      <c r="AO168" s="92">
        <f t="shared" si="47"/>
        <v>0</v>
      </c>
      <c r="AP168" s="92" t="str">
        <f t="shared" ca="1" si="48"/>
        <v/>
      </c>
      <c r="AQ168" s="92" t="str">
        <f ca="1">_xlfn.IFNA(VLOOKUP(AP168,Recycling!$S$10:$T$35,2,0),"")</f>
        <v/>
      </c>
      <c r="AR168" s="92">
        <f t="shared" si="49"/>
        <v>0</v>
      </c>
      <c r="AS168" s="92">
        <f t="shared" si="50"/>
        <v>0</v>
      </c>
      <c r="AT168" s="298">
        <f>EXACT(G168,"None")*OR(EXACT(M168,Lookups!$A$62),EXACT(M168,Lookups!$A$63))</f>
        <v>0</v>
      </c>
      <c r="AU168" s="299">
        <f t="shared" si="32"/>
        <v>0</v>
      </c>
      <c r="AV168" s="92">
        <f>IFERROR(VLOOKUP(AH168,Lookups!A:B,2,0),0)</f>
        <v>0</v>
      </c>
      <c r="AW168" s="92">
        <f t="shared" si="33"/>
        <v>0</v>
      </c>
      <c r="AX168" s="297">
        <f t="shared" si="34"/>
        <v>0</v>
      </c>
      <c r="AY168" s="297">
        <f t="shared" si="17"/>
        <v>0</v>
      </c>
      <c r="AZ168" s="92">
        <f t="shared" si="18"/>
        <v>0.504</v>
      </c>
      <c r="BA168" s="297">
        <f t="shared" si="35"/>
        <v>0.38900000000000001</v>
      </c>
      <c r="BB168" s="297">
        <v>0.13800000000000001</v>
      </c>
      <c r="BC168" s="297">
        <v>0.13400000000000001</v>
      </c>
      <c r="BD168" s="92">
        <f t="shared" si="19"/>
        <v>0</v>
      </c>
      <c r="BE168" s="92">
        <f t="shared" si="20"/>
        <v>0</v>
      </c>
    </row>
    <row r="169" spans="1:57" x14ac:dyDescent="0.35">
      <c r="A169" s="26"/>
      <c r="B169" s="76"/>
      <c r="C169" s="58"/>
      <c r="D169" s="504"/>
      <c r="E169" s="504"/>
      <c r="F169" s="237" t="str">
        <f ca="1">IFERROR(OFFSET(INDEX(INDIRECT(VLOOKUP($C169,Lighting_Type_Exist_lu,2,0)),MATCH(NewSKULighting!$D169,INDIRECT(VLOOKUP($C169,Lighting_Type_Exist_lu,2,0)),0),1),0,2),"")</f>
        <v/>
      </c>
      <c r="G169" s="168" t="s">
        <v>84</v>
      </c>
      <c r="H169" s="74"/>
      <c r="I169" s="238" t="str">
        <f t="shared" si="4"/>
        <v/>
      </c>
      <c r="J169" s="58"/>
      <c r="K169" s="238" t="str">
        <f t="shared" si="5"/>
        <v/>
      </c>
      <c r="L169" s="239" t="str">
        <f t="shared" si="6"/>
        <v/>
      </c>
      <c r="M169" s="116" t="s">
        <v>84</v>
      </c>
      <c r="N169" s="28">
        <f t="shared" si="7"/>
        <v>0</v>
      </c>
      <c r="O169" s="20">
        <f t="shared" si="41"/>
        <v>0</v>
      </c>
      <c r="P169" s="71">
        <f t="shared" ca="1" si="21"/>
        <v>0</v>
      </c>
      <c r="Q169" s="71">
        <f>IFERROR((($H169*$L169*$N169)-($H169*$L169*$O169))/1000,0)*(1-EXACT(M169,Lookups!$A$62))*(1-EXACT(M169,Lookups!$A$63))</f>
        <v>0</v>
      </c>
      <c r="R169" s="71">
        <f t="shared" ca="1" si="22"/>
        <v>0</v>
      </c>
      <c r="S169" s="71">
        <f t="shared" ca="1" si="9"/>
        <v>0</v>
      </c>
      <c r="T169" s="71">
        <f t="shared" si="10"/>
        <v>0</v>
      </c>
      <c r="U169" s="356">
        <f t="shared" ca="1" si="11"/>
        <v>0</v>
      </c>
      <c r="V169" s="356">
        <f t="shared" ca="1" si="12"/>
        <v>0</v>
      </c>
      <c r="W169" s="356">
        <f t="shared" si="23"/>
        <v>0</v>
      </c>
      <c r="X169" s="356">
        <f t="shared" si="24"/>
        <v>0</v>
      </c>
      <c r="Y169" s="72">
        <f>IF(AU169&gt;0,"NEEDED",IFERROR(IF('Project Summary'!$C$11="NH",(VLOOKUP(AH169,Lighting_All,6,0)+AN169),(VLOOKUP(AH169,Lighting_All,4,0)+AN169)),0)*H169)</f>
        <v>0</v>
      </c>
      <c r="Z169" s="290" t="str">
        <f t="shared" ca="1" si="25"/>
        <v/>
      </c>
      <c r="AA169" s="352">
        <f t="shared" ca="1" si="42"/>
        <v>0</v>
      </c>
      <c r="AB169" s="3"/>
      <c r="AC169" s="20" t="str">
        <f ca="1">IFERROR(OFFSET(INDEX(INDIRECT(VLOOKUP($C169,Lighting_Type_Exist_lu,2,0)),MATCH(NewSKULighting!$D169,INDIRECT(VLOOKUP($C169,Lighting_Type_Exist_lu,2,0)),0),1),0,1),"")</f>
        <v/>
      </c>
      <c r="AD169" s="7" t="str">
        <f ca="1">IFERROR(OFFSET(INDEX(INDIRECT(VLOOKUP($C169,Lighting_Type_Exist_lu,2,0)),MATCH(NewSKULighting!$D169,INDIRECT(VLOOKUP($C169,Lighting_Type_Exist_lu,2,0)),0),1),0,3),"")</f>
        <v/>
      </c>
      <c r="AE169" s="40" t="str">
        <f ca="1">IFERROR(OFFSET(INDEX(INDIRECT(VLOOKUP($C169,Lighting_Type_Exist_lu,2,0)),MATCH(NewSKULighting!$D169,INDIRECT(VLOOKUP($C169,Lighting_Type_Exist_lu,2,0)),0),1),0,4),"")</f>
        <v/>
      </c>
      <c r="AF169" s="314">
        <f t="shared" ca="1" si="43"/>
        <v>0</v>
      </c>
      <c r="AG169" s="3"/>
      <c r="AH169" s="238" t="str">
        <f t="shared" si="14"/>
        <v/>
      </c>
      <c r="AI169" s="263">
        <f>IFERROR(_xlfn.IFNA(IF('Project Summary'!$C$11="NH",VLOOKUP(AH169,Lighting_All,5,0),VLOOKUP(AH169,Lighting_All,3,0)),""),"")</f>
        <v>0</v>
      </c>
      <c r="AJ169" s="295" t="str">
        <f t="shared" si="44"/>
        <v>NA</v>
      </c>
      <c r="AK169" s="296" t="str">
        <f>IFERROR(IF(J169="","",(VLOOKUP(AH169,Lookups!A:G,7,0)*H169)),"")</f>
        <v/>
      </c>
      <c r="AL169" s="92">
        <f t="shared" ca="1" si="45"/>
        <v>0</v>
      </c>
      <c r="AM169" s="92">
        <f t="shared" ca="1" si="46"/>
        <v>0</v>
      </c>
      <c r="AN169" s="297">
        <f>(1-EXACT(G169,M169))*IFERROR(VLOOKUP(M169,Lighting_All,6,0),0)*(Q169&gt;0)*(1-EXACT(M169,Lookups!$A$62))*(1-EXACT(M169,Lookups!$A$63))</f>
        <v>0</v>
      </c>
      <c r="AO169" s="92">
        <f t="shared" si="47"/>
        <v>0</v>
      </c>
      <c r="AP169" s="92" t="str">
        <f t="shared" ca="1" si="48"/>
        <v/>
      </c>
      <c r="AQ169" s="92" t="str">
        <f ca="1">_xlfn.IFNA(VLOOKUP(AP169,Recycling!$S$10:$T$35,2,0),"")</f>
        <v/>
      </c>
      <c r="AR169" s="92">
        <f t="shared" si="49"/>
        <v>0</v>
      </c>
      <c r="AS169" s="92">
        <f t="shared" si="50"/>
        <v>0</v>
      </c>
      <c r="AT169" s="298">
        <f>EXACT(G169,"None")*OR(EXACT(M169,Lookups!$A$62),EXACT(M169,Lookups!$A$63))</f>
        <v>0</v>
      </c>
      <c r="AU169" s="299">
        <f t="shared" si="32"/>
        <v>0</v>
      </c>
      <c r="AV169" s="92">
        <f>IFERROR(VLOOKUP(AH169,Lookups!A:B,2,0),0)</f>
        <v>0</v>
      </c>
      <c r="AW169" s="92">
        <f t="shared" si="33"/>
        <v>0</v>
      </c>
      <c r="AX169" s="297">
        <f t="shared" si="34"/>
        <v>0</v>
      </c>
      <c r="AY169" s="297">
        <f t="shared" si="17"/>
        <v>0</v>
      </c>
      <c r="AZ169" s="92">
        <f t="shared" si="18"/>
        <v>0.504</v>
      </c>
      <c r="BA169" s="297">
        <f t="shared" si="35"/>
        <v>0.38900000000000001</v>
      </c>
      <c r="BB169" s="297">
        <v>0.13800000000000001</v>
      </c>
      <c r="BC169" s="297">
        <v>0.13400000000000001</v>
      </c>
      <c r="BD169" s="92">
        <f t="shared" si="19"/>
        <v>0</v>
      </c>
      <c r="BE169" s="92">
        <f t="shared" si="20"/>
        <v>0</v>
      </c>
    </row>
    <row r="170" spans="1:57" x14ac:dyDescent="0.35">
      <c r="A170" s="26"/>
      <c r="B170" s="76"/>
      <c r="C170" s="58"/>
      <c r="D170" s="504"/>
      <c r="E170" s="504"/>
      <c r="F170" s="237" t="str">
        <f ca="1">IFERROR(OFFSET(INDEX(INDIRECT(VLOOKUP($C170,Lighting_Type_Exist_lu,2,0)),MATCH(NewSKULighting!$D170,INDIRECT(VLOOKUP($C170,Lighting_Type_Exist_lu,2,0)),0),1),0,2),"")</f>
        <v/>
      </c>
      <c r="G170" s="168" t="s">
        <v>84</v>
      </c>
      <c r="H170" s="74"/>
      <c r="I170" s="238" t="str">
        <f t="shared" si="4"/>
        <v/>
      </c>
      <c r="J170" s="58"/>
      <c r="K170" s="238" t="str">
        <f t="shared" si="5"/>
        <v/>
      </c>
      <c r="L170" s="239" t="str">
        <f t="shared" si="6"/>
        <v/>
      </c>
      <c r="M170" s="116" t="s">
        <v>84</v>
      </c>
      <c r="N170" s="28">
        <f t="shared" si="7"/>
        <v>0</v>
      </c>
      <c r="O170" s="20">
        <f t="shared" si="41"/>
        <v>0</v>
      </c>
      <c r="P170" s="71">
        <f t="shared" ca="1" si="21"/>
        <v>0</v>
      </c>
      <c r="Q170" s="71">
        <f>IFERROR((($H170*$L170*$N170)-($H170*$L170*$O170))/1000,0)*(1-EXACT(M170,Lookups!$A$62))*(1-EXACT(M170,Lookups!$A$63))</f>
        <v>0</v>
      </c>
      <c r="R170" s="71">
        <f t="shared" ca="1" si="22"/>
        <v>0</v>
      </c>
      <c r="S170" s="71">
        <f t="shared" ca="1" si="9"/>
        <v>0</v>
      </c>
      <c r="T170" s="71">
        <f t="shared" si="10"/>
        <v>0</v>
      </c>
      <c r="U170" s="356">
        <f t="shared" ca="1" si="11"/>
        <v>0</v>
      </c>
      <c r="V170" s="356">
        <f t="shared" ca="1" si="12"/>
        <v>0</v>
      </c>
      <c r="W170" s="356">
        <f t="shared" si="23"/>
        <v>0</v>
      </c>
      <c r="X170" s="356">
        <f t="shared" si="24"/>
        <v>0</v>
      </c>
      <c r="Y170" s="72">
        <f>IF(AU170&gt;0,"NEEDED",IFERROR(IF('Project Summary'!$C$11="NH",(VLOOKUP(AH170,Lighting_All,6,0)+AN170),(VLOOKUP(AH170,Lighting_All,4,0)+AN170)),0)*H170)</f>
        <v>0</v>
      </c>
      <c r="Z170" s="290" t="str">
        <f t="shared" ca="1" si="25"/>
        <v/>
      </c>
      <c r="AA170" s="352">
        <f t="shared" ca="1" si="42"/>
        <v>0</v>
      </c>
      <c r="AB170" s="3"/>
      <c r="AC170" s="20" t="str">
        <f ca="1">IFERROR(OFFSET(INDEX(INDIRECT(VLOOKUP($C170,Lighting_Type_Exist_lu,2,0)),MATCH(NewSKULighting!$D170,INDIRECT(VLOOKUP($C170,Lighting_Type_Exist_lu,2,0)),0),1),0,1),"")</f>
        <v/>
      </c>
      <c r="AD170" s="7" t="str">
        <f ca="1">IFERROR(OFFSET(INDEX(INDIRECT(VLOOKUP($C170,Lighting_Type_Exist_lu,2,0)),MATCH(NewSKULighting!$D170,INDIRECT(VLOOKUP($C170,Lighting_Type_Exist_lu,2,0)),0),1),0,3),"")</f>
        <v/>
      </c>
      <c r="AE170" s="40" t="str">
        <f ca="1">IFERROR(OFFSET(INDEX(INDIRECT(VLOOKUP($C170,Lighting_Type_Exist_lu,2,0)),MATCH(NewSKULighting!$D170,INDIRECT(VLOOKUP($C170,Lighting_Type_Exist_lu,2,0)),0),1),0,4),"")</f>
        <v/>
      </c>
      <c r="AF170" s="314">
        <f t="shared" ca="1" si="43"/>
        <v>0</v>
      </c>
      <c r="AG170" s="3"/>
      <c r="AH170" s="238" t="str">
        <f t="shared" si="14"/>
        <v/>
      </c>
      <c r="AI170" s="263">
        <f>IFERROR(_xlfn.IFNA(IF('Project Summary'!$C$11="NH",VLOOKUP(AH170,Lighting_All,5,0),VLOOKUP(AH170,Lighting_All,3,0)),""),"")</f>
        <v>0</v>
      </c>
      <c r="AJ170" s="295" t="str">
        <f t="shared" si="44"/>
        <v>NA</v>
      </c>
      <c r="AK170" s="296" t="str">
        <f>IFERROR(IF(J170="","",(VLOOKUP(AH170,Lookups!A:G,7,0)*H170)),"")</f>
        <v/>
      </c>
      <c r="AL170" s="92">
        <f t="shared" ca="1" si="45"/>
        <v>0</v>
      </c>
      <c r="AM170" s="92">
        <f t="shared" ca="1" si="46"/>
        <v>0</v>
      </c>
      <c r="AN170" s="297">
        <f>(1-EXACT(G170,M170))*IFERROR(VLOOKUP(M170,Lighting_All,6,0),0)*(Q170&gt;0)*(1-EXACT(M170,Lookups!$A$62))*(1-EXACT(M170,Lookups!$A$63))</f>
        <v>0</v>
      </c>
      <c r="AO170" s="92">
        <f t="shared" si="47"/>
        <v>0</v>
      </c>
      <c r="AP170" s="92" t="str">
        <f t="shared" ca="1" si="48"/>
        <v/>
      </c>
      <c r="AQ170" s="92" t="str">
        <f ca="1">_xlfn.IFNA(VLOOKUP(AP170,Recycling!$S$10:$T$35,2,0),"")</f>
        <v/>
      </c>
      <c r="AR170" s="92">
        <f t="shared" si="49"/>
        <v>0</v>
      </c>
      <c r="AS170" s="92">
        <f t="shared" si="50"/>
        <v>0</v>
      </c>
      <c r="AT170" s="298">
        <f>EXACT(G170,"None")*OR(EXACT(M170,Lookups!$A$62),EXACT(M170,Lookups!$A$63))</f>
        <v>0</v>
      </c>
      <c r="AU170" s="299">
        <f t="shared" si="32"/>
        <v>0</v>
      </c>
      <c r="AV170" s="92">
        <f>IFERROR(VLOOKUP(AH170,Lookups!A:B,2,0),0)</f>
        <v>0</v>
      </c>
      <c r="AW170" s="92">
        <f t="shared" si="33"/>
        <v>0</v>
      </c>
      <c r="AX170" s="297">
        <f t="shared" si="34"/>
        <v>0</v>
      </c>
      <c r="AY170" s="297">
        <f t="shared" si="17"/>
        <v>0</v>
      </c>
      <c r="AZ170" s="92">
        <f t="shared" si="18"/>
        <v>0.504</v>
      </c>
      <c r="BA170" s="297">
        <f t="shared" si="35"/>
        <v>0.38900000000000001</v>
      </c>
      <c r="BB170" s="297">
        <v>0.13800000000000001</v>
      </c>
      <c r="BC170" s="297">
        <v>0.13400000000000001</v>
      </c>
      <c r="BD170" s="92">
        <f t="shared" si="19"/>
        <v>0</v>
      </c>
      <c r="BE170" s="92">
        <f t="shared" si="20"/>
        <v>0</v>
      </c>
    </row>
    <row r="171" spans="1:57" x14ac:dyDescent="0.35">
      <c r="A171" s="26"/>
      <c r="B171" s="76"/>
      <c r="C171" s="58"/>
      <c r="D171" s="504"/>
      <c r="E171" s="504"/>
      <c r="F171" s="237" t="str">
        <f ca="1">IFERROR(OFFSET(INDEX(INDIRECT(VLOOKUP($C171,Lighting_Type_Exist_lu,2,0)),MATCH(NewSKULighting!$D171,INDIRECT(VLOOKUP($C171,Lighting_Type_Exist_lu,2,0)),0),1),0,2),"")</f>
        <v/>
      </c>
      <c r="G171" s="168" t="s">
        <v>84</v>
      </c>
      <c r="H171" s="74"/>
      <c r="I171" s="238" t="str">
        <f t="shared" si="4"/>
        <v/>
      </c>
      <c r="J171" s="58"/>
      <c r="K171" s="238" t="str">
        <f t="shared" si="5"/>
        <v/>
      </c>
      <c r="L171" s="239" t="str">
        <f t="shared" si="6"/>
        <v/>
      </c>
      <c r="M171" s="116" t="s">
        <v>84</v>
      </c>
      <c r="N171" s="28">
        <f t="shared" si="7"/>
        <v>0</v>
      </c>
      <c r="O171" s="20">
        <f t="shared" si="41"/>
        <v>0</v>
      </c>
      <c r="P171" s="71">
        <f t="shared" ca="1" si="21"/>
        <v>0</v>
      </c>
      <c r="Q171" s="71">
        <f>IFERROR((($H171*$L171*$N171)-($H171*$L171*$O171))/1000,0)*(1-EXACT(M171,Lookups!$A$62))*(1-EXACT(M171,Lookups!$A$63))</f>
        <v>0</v>
      </c>
      <c r="R171" s="71">
        <f t="shared" ca="1" si="22"/>
        <v>0</v>
      </c>
      <c r="S171" s="71">
        <f t="shared" ca="1" si="9"/>
        <v>0</v>
      </c>
      <c r="T171" s="71">
        <f t="shared" si="10"/>
        <v>0</v>
      </c>
      <c r="U171" s="356">
        <f t="shared" ca="1" si="11"/>
        <v>0</v>
      </c>
      <c r="V171" s="356">
        <f t="shared" ca="1" si="12"/>
        <v>0</v>
      </c>
      <c r="W171" s="356">
        <f t="shared" si="23"/>
        <v>0</v>
      </c>
      <c r="X171" s="356">
        <f t="shared" si="24"/>
        <v>0</v>
      </c>
      <c r="Y171" s="72">
        <f>IF(AU171&gt;0,"NEEDED",IFERROR(IF('Project Summary'!$C$11="NH",(VLOOKUP(AH171,Lighting_All,6,0)+AN171),(VLOOKUP(AH171,Lighting_All,4,0)+AN171)),0)*H171)</f>
        <v>0</v>
      </c>
      <c r="Z171" s="290" t="str">
        <f t="shared" ca="1" si="25"/>
        <v/>
      </c>
      <c r="AA171" s="352">
        <f t="shared" ca="1" si="42"/>
        <v>0</v>
      </c>
      <c r="AB171" s="3"/>
      <c r="AC171" s="20" t="str">
        <f ca="1">IFERROR(OFFSET(INDEX(INDIRECT(VLOOKUP($C171,Lighting_Type_Exist_lu,2,0)),MATCH(NewSKULighting!$D171,INDIRECT(VLOOKUP($C171,Lighting_Type_Exist_lu,2,0)),0),1),0,1),"")</f>
        <v/>
      </c>
      <c r="AD171" s="7" t="str">
        <f ca="1">IFERROR(OFFSET(INDEX(INDIRECT(VLOOKUP($C171,Lighting_Type_Exist_lu,2,0)),MATCH(NewSKULighting!$D171,INDIRECT(VLOOKUP($C171,Lighting_Type_Exist_lu,2,0)),0),1),0,3),"")</f>
        <v/>
      </c>
      <c r="AE171" s="40" t="str">
        <f ca="1">IFERROR(OFFSET(INDEX(INDIRECT(VLOOKUP($C171,Lighting_Type_Exist_lu,2,0)),MATCH(NewSKULighting!$D171,INDIRECT(VLOOKUP($C171,Lighting_Type_Exist_lu,2,0)),0),1),0,4),"")</f>
        <v/>
      </c>
      <c r="AF171" s="314">
        <f t="shared" ca="1" si="43"/>
        <v>0</v>
      </c>
      <c r="AG171" s="3"/>
      <c r="AH171" s="238" t="str">
        <f t="shared" si="14"/>
        <v/>
      </c>
      <c r="AI171" s="263">
        <f>IFERROR(_xlfn.IFNA(IF('Project Summary'!$C$11="NH",VLOOKUP(AH171,Lighting_All,5,0),VLOOKUP(AH171,Lighting_All,3,0)),""),"")</f>
        <v>0</v>
      </c>
      <c r="AJ171" s="295" t="str">
        <f t="shared" si="44"/>
        <v>NA</v>
      </c>
      <c r="AK171" s="296" t="str">
        <f>IFERROR(IF(J171="","",(VLOOKUP(AH171,Lookups!A:G,7,0)*H171)),"")</f>
        <v/>
      </c>
      <c r="AL171" s="92">
        <f t="shared" ca="1" si="45"/>
        <v>0</v>
      </c>
      <c r="AM171" s="92">
        <f t="shared" ca="1" si="46"/>
        <v>0</v>
      </c>
      <c r="AN171" s="297">
        <f>(1-EXACT(G171,M171))*IFERROR(VLOOKUP(M171,Lighting_All,6,0),0)*(Q171&gt;0)*(1-EXACT(M171,Lookups!$A$62))*(1-EXACT(M171,Lookups!$A$63))</f>
        <v>0</v>
      </c>
      <c r="AO171" s="92">
        <f t="shared" si="47"/>
        <v>0</v>
      </c>
      <c r="AP171" s="92" t="str">
        <f t="shared" ca="1" si="48"/>
        <v/>
      </c>
      <c r="AQ171" s="92" t="str">
        <f ca="1">_xlfn.IFNA(VLOOKUP(AP171,Recycling!$S$10:$T$35,2,0),"")</f>
        <v/>
      </c>
      <c r="AR171" s="92">
        <f t="shared" si="49"/>
        <v>0</v>
      </c>
      <c r="AS171" s="92">
        <f t="shared" si="50"/>
        <v>0</v>
      </c>
      <c r="AT171" s="298">
        <f>EXACT(G171,"None")*OR(EXACT(M171,Lookups!$A$62),EXACT(M171,Lookups!$A$63))</f>
        <v>0</v>
      </c>
      <c r="AU171" s="299">
        <f t="shared" si="32"/>
        <v>0</v>
      </c>
      <c r="AV171" s="92">
        <f>IFERROR(VLOOKUP(AH171,Lookups!A:B,2,0),0)</f>
        <v>0</v>
      </c>
      <c r="AW171" s="92">
        <f t="shared" si="33"/>
        <v>0</v>
      </c>
      <c r="AX171" s="297">
        <f t="shared" si="34"/>
        <v>0</v>
      </c>
      <c r="AY171" s="297">
        <f t="shared" si="17"/>
        <v>0</v>
      </c>
      <c r="AZ171" s="92">
        <f t="shared" si="18"/>
        <v>0.504</v>
      </c>
      <c r="BA171" s="297">
        <f t="shared" si="35"/>
        <v>0.38900000000000001</v>
      </c>
      <c r="BB171" s="297">
        <v>0.13800000000000001</v>
      </c>
      <c r="BC171" s="297">
        <v>0.13400000000000001</v>
      </c>
      <c r="BD171" s="92">
        <f t="shared" si="19"/>
        <v>0</v>
      </c>
      <c r="BE171" s="92">
        <f t="shared" si="20"/>
        <v>0</v>
      </c>
    </row>
    <row r="172" spans="1:57" x14ac:dyDescent="0.35">
      <c r="A172" s="26"/>
      <c r="B172" s="76"/>
      <c r="C172" s="58"/>
      <c r="D172" s="504"/>
      <c r="E172" s="504"/>
      <c r="F172" s="237" t="str">
        <f ca="1">IFERROR(OFFSET(INDEX(INDIRECT(VLOOKUP($C172,Lighting_Type_Exist_lu,2,0)),MATCH(NewSKULighting!$D172,INDIRECT(VLOOKUP($C172,Lighting_Type_Exist_lu,2,0)),0),1),0,2),"")</f>
        <v/>
      </c>
      <c r="G172" s="168" t="s">
        <v>84</v>
      </c>
      <c r="H172" s="74"/>
      <c r="I172" s="238" t="str">
        <f t="shared" si="4"/>
        <v/>
      </c>
      <c r="J172" s="58"/>
      <c r="K172" s="238" t="str">
        <f t="shared" si="5"/>
        <v/>
      </c>
      <c r="L172" s="239" t="str">
        <f t="shared" si="6"/>
        <v/>
      </c>
      <c r="M172" s="116" t="s">
        <v>84</v>
      </c>
      <c r="N172" s="28">
        <f t="shared" si="7"/>
        <v>0</v>
      </c>
      <c r="O172" s="20">
        <f t="shared" si="41"/>
        <v>0</v>
      </c>
      <c r="P172" s="71">
        <f t="shared" ca="1" si="21"/>
        <v>0</v>
      </c>
      <c r="Q172" s="71">
        <f>IFERROR((($H172*$L172*$N172)-($H172*$L172*$O172))/1000,0)*(1-EXACT(M172,Lookups!$A$62))*(1-EXACT(M172,Lookups!$A$63))</f>
        <v>0</v>
      </c>
      <c r="R172" s="71">
        <f t="shared" ca="1" si="22"/>
        <v>0</v>
      </c>
      <c r="S172" s="71">
        <f t="shared" ca="1" si="9"/>
        <v>0</v>
      </c>
      <c r="T172" s="71">
        <f t="shared" si="10"/>
        <v>0</v>
      </c>
      <c r="U172" s="356">
        <f t="shared" ca="1" si="11"/>
        <v>0</v>
      </c>
      <c r="V172" s="356">
        <f t="shared" ca="1" si="12"/>
        <v>0</v>
      </c>
      <c r="W172" s="356">
        <f t="shared" si="23"/>
        <v>0</v>
      </c>
      <c r="X172" s="356">
        <f t="shared" si="24"/>
        <v>0</v>
      </c>
      <c r="Y172" s="72">
        <f>IF(AU172&gt;0,"NEEDED",IFERROR(IF('Project Summary'!$C$11="NH",(VLOOKUP(AH172,Lighting_All,6,0)+AN172),(VLOOKUP(AH172,Lighting_All,4,0)+AN172)),0)*H172)</f>
        <v>0</v>
      </c>
      <c r="Z172" s="290" t="str">
        <f t="shared" ca="1" si="25"/>
        <v/>
      </c>
      <c r="AA172" s="352">
        <f t="shared" ca="1" si="42"/>
        <v>0</v>
      </c>
      <c r="AB172" s="3"/>
      <c r="AC172" s="20" t="str">
        <f ca="1">IFERROR(OFFSET(INDEX(INDIRECT(VLOOKUP($C172,Lighting_Type_Exist_lu,2,0)),MATCH(NewSKULighting!$D172,INDIRECT(VLOOKUP($C172,Lighting_Type_Exist_lu,2,0)),0),1),0,1),"")</f>
        <v/>
      </c>
      <c r="AD172" s="7" t="str">
        <f ca="1">IFERROR(OFFSET(INDEX(INDIRECT(VLOOKUP($C172,Lighting_Type_Exist_lu,2,0)),MATCH(NewSKULighting!$D172,INDIRECT(VLOOKUP($C172,Lighting_Type_Exist_lu,2,0)),0),1),0,3),"")</f>
        <v/>
      </c>
      <c r="AE172" s="40" t="str">
        <f ca="1">IFERROR(OFFSET(INDEX(INDIRECT(VLOOKUP($C172,Lighting_Type_Exist_lu,2,0)),MATCH(NewSKULighting!$D172,INDIRECT(VLOOKUP($C172,Lighting_Type_Exist_lu,2,0)),0),1),0,4),"")</f>
        <v/>
      </c>
      <c r="AF172" s="314">
        <f t="shared" ca="1" si="43"/>
        <v>0</v>
      </c>
      <c r="AG172" s="3"/>
      <c r="AH172" s="238" t="str">
        <f t="shared" si="14"/>
        <v/>
      </c>
      <c r="AI172" s="263">
        <f>IFERROR(_xlfn.IFNA(IF('Project Summary'!$C$11="NH",VLOOKUP(AH172,Lighting_All,5,0),VLOOKUP(AH172,Lighting_All,3,0)),""),"")</f>
        <v>0</v>
      </c>
      <c r="AJ172" s="295" t="str">
        <f t="shared" si="44"/>
        <v>NA</v>
      </c>
      <c r="AK172" s="296" t="str">
        <f>IFERROR(IF(J172="","",(VLOOKUP(AH172,Lookups!A:G,7,0)*H172)),"")</f>
        <v/>
      </c>
      <c r="AL172" s="92">
        <f t="shared" ca="1" si="45"/>
        <v>0</v>
      </c>
      <c r="AM172" s="92">
        <f t="shared" ca="1" si="46"/>
        <v>0</v>
      </c>
      <c r="AN172" s="297">
        <f>(1-EXACT(G172,M172))*IFERROR(VLOOKUP(M172,Lighting_All,6,0),0)*(Q172&gt;0)*(1-EXACT(M172,Lookups!$A$62))*(1-EXACT(M172,Lookups!$A$63))</f>
        <v>0</v>
      </c>
      <c r="AO172" s="92">
        <f t="shared" si="47"/>
        <v>0</v>
      </c>
      <c r="AP172" s="92" t="str">
        <f t="shared" ca="1" si="48"/>
        <v/>
      </c>
      <c r="AQ172" s="92" t="str">
        <f ca="1">_xlfn.IFNA(VLOOKUP(AP172,Recycling!$S$10:$T$35,2,0),"")</f>
        <v/>
      </c>
      <c r="AR172" s="92">
        <f t="shared" si="49"/>
        <v>0</v>
      </c>
      <c r="AS172" s="92">
        <f t="shared" si="50"/>
        <v>0</v>
      </c>
      <c r="AT172" s="298">
        <f>EXACT(G172,"None")*OR(EXACT(M172,Lookups!$A$62),EXACT(M172,Lookups!$A$63))</f>
        <v>0</v>
      </c>
      <c r="AU172" s="299">
        <f t="shared" si="32"/>
        <v>0</v>
      </c>
      <c r="AV172" s="92">
        <f>IFERROR(VLOOKUP(AH172,Lookups!A:B,2,0),0)</f>
        <v>0</v>
      </c>
      <c r="AW172" s="92">
        <f t="shared" si="33"/>
        <v>0</v>
      </c>
      <c r="AX172" s="297">
        <f t="shared" si="34"/>
        <v>0</v>
      </c>
      <c r="AY172" s="297">
        <f t="shared" si="17"/>
        <v>0</v>
      </c>
      <c r="AZ172" s="92">
        <f t="shared" si="18"/>
        <v>0.504</v>
      </c>
      <c r="BA172" s="297">
        <f t="shared" si="35"/>
        <v>0.38900000000000001</v>
      </c>
      <c r="BB172" s="297">
        <v>0.13800000000000001</v>
      </c>
      <c r="BC172" s="297">
        <v>0.13400000000000001</v>
      </c>
      <c r="BD172" s="92">
        <f t="shared" si="19"/>
        <v>0</v>
      </c>
      <c r="BE172" s="92">
        <f t="shared" si="20"/>
        <v>0</v>
      </c>
    </row>
    <row r="173" spans="1:57" x14ac:dyDescent="0.35">
      <c r="A173" s="26"/>
      <c r="B173" s="76"/>
      <c r="C173" s="58"/>
      <c r="D173" s="504"/>
      <c r="E173" s="504"/>
      <c r="F173" s="237" t="str">
        <f ca="1">IFERROR(OFFSET(INDEX(INDIRECT(VLOOKUP($C173,Lighting_Type_Exist_lu,2,0)),MATCH(NewSKULighting!$D173,INDIRECT(VLOOKUP($C173,Lighting_Type_Exist_lu,2,0)),0),1),0,2),"")</f>
        <v/>
      </c>
      <c r="G173" s="168" t="s">
        <v>84</v>
      </c>
      <c r="H173" s="74"/>
      <c r="I173" s="238" t="str">
        <f t="shared" si="4"/>
        <v/>
      </c>
      <c r="J173" s="58"/>
      <c r="K173" s="238" t="str">
        <f t="shared" si="5"/>
        <v/>
      </c>
      <c r="L173" s="239" t="str">
        <f t="shared" si="6"/>
        <v/>
      </c>
      <c r="M173" s="116" t="s">
        <v>84</v>
      </c>
      <c r="N173" s="28">
        <f t="shared" si="7"/>
        <v>0</v>
      </c>
      <c r="O173" s="20">
        <f t="shared" si="41"/>
        <v>0</v>
      </c>
      <c r="P173" s="71">
        <f t="shared" ca="1" si="21"/>
        <v>0</v>
      </c>
      <c r="Q173" s="71">
        <f>IFERROR((($H173*$L173*$N173)-($H173*$L173*$O173))/1000,0)*(1-EXACT(M173,Lookups!$A$62))*(1-EXACT(M173,Lookups!$A$63))</f>
        <v>0</v>
      </c>
      <c r="R173" s="71">
        <f t="shared" ca="1" si="22"/>
        <v>0</v>
      </c>
      <c r="S173" s="71">
        <f t="shared" ca="1" si="9"/>
        <v>0</v>
      </c>
      <c r="T173" s="71">
        <f t="shared" si="10"/>
        <v>0</v>
      </c>
      <c r="U173" s="356">
        <f t="shared" ca="1" si="11"/>
        <v>0</v>
      </c>
      <c r="V173" s="356">
        <f t="shared" ca="1" si="12"/>
        <v>0</v>
      </c>
      <c r="W173" s="356">
        <f t="shared" si="23"/>
        <v>0</v>
      </c>
      <c r="X173" s="356">
        <f t="shared" si="24"/>
        <v>0</v>
      </c>
      <c r="Y173" s="72">
        <f>IF(AU173&gt;0,"NEEDED",IFERROR(IF('Project Summary'!$C$11="NH",(VLOOKUP(AH173,Lighting_All,6,0)+AN173),(VLOOKUP(AH173,Lighting_All,4,0)+AN173)),0)*H173)</f>
        <v>0</v>
      </c>
      <c r="Z173" s="290" t="str">
        <f t="shared" ca="1" si="25"/>
        <v/>
      </c>
      <c r="AA173" s="352">
        <f t="shared" ca="1" si="42"/>
        <v>0</v>
      </c>
      <c r="AB173" s="3"/>
      <c r="AC173" s="20" t="str">
        <f ca="1">IFERROR(OFFSET(INDEX(INDIRECT(VLOOKUP($C173,Lighting_Type_Exist_lu,2,0)),MATCH(NewSKULighting!$D173,INDIRECT(VLOOKUP($C173,Lighting_Type_Exist_lu,2,0)),0),1),0,1),"")</f>
        <v/>
      </c>
      <c r="AD173" s="7" t="str">
        <f ca="1">IFERROR(OFFSET(INDEX(INDIRECT(VLOOKUP($C173,Lighting_Type_Exist_lu,2,0)),MATCH(NewSKULighting!$D173,INDIRECT(VLOOKUP($C173,Lighting_Type_Exist_lu,2,0)),0),1),0,3),"")</f>
        <v/>
      </c>
      <c r="AE173" s="40" t="str">
        <f ca="1">IFERROR(OFFSET(INDEX(INDIRECT(VLOOKUP($C173,Lighting_Type_Exist_lu,2,0)),MATCH(NewSKULighting!$D173,INDIRECT(VLOOKUP($C173,Lighting_Type_Exist_lu,2,0)),0),1),0,4),"")</f>
        <v/>
      </c>
      <c r="AF173" s="314">
        <f t="shared" ca="1" si="43"/>
        <v>0</v>
      </c>
      <c r="AG173" s="3"/>
      <c r="AH173" s="238" t="str">
        <f t="shared" si="14"/>
        <v/>
      </c>
      <c r="AI173" s="263">
        <f>IFERROR(_xlfn.IFNA(IF('Project Summary'!$C$11="NH",VLOOKUP(AH173,Lighting_All,5,0),VLOOKUP(AH173,Lighting_All,3,0)),""),"")</f>
        <v>0</v>
      </c>
      <c r="AJ173" s="295" t="str">
        <f t="shared" si="44"/>
        <v>NA</v>
      </c>
      <c r="AK173" s="296" t="str">
        <f>IFERROR(IF(J173="","",(VLOOKUP(AH173,Lookups!A:G,7,0)*H173)),"")</f>
        <v/>
      </c>
      <c r="AL173" s="92">
        <f t="shared" ca="1" si="45"/>
        <v>0</v>
      </c>
      <c r="AM173" s="92">
        <f t="shared" ca="1" si="46"/>
        <v>0</v>
      </c>
      <c r="AN173" s="297">
        <f>(1-EXACT(G173,M173))*IFERROR(VLOOKUP(M173,Lighting_All,6,0),0)*(Q173&gt;0)*(1-EXACT(M173,Lookups!$A$62))*(1-EXACT(M173,Lookups!$A$63))</f>
        <v>0</v>
      </c>
      <c r="AO173" s="92">
        <f t="shared" si="47"/>
        <v>0</v>
      </c>
      <c r="AP173" s="92" t="str">
        <f t="shared" ca="1" si="48"/>
        <v/>
      </c>
      <c r="AQ173" s="92" t="str">
        <f ca="1">_xlfn.IFNA(VLOOKUP(AP173,Recycling!$S$10:$T$35,2,0),"")</f>
        <v/>
      </c>
      <c r="AR173" s="92">
        <f t="shared" si="49"/>
        <v>0</v>
      </c>
      <c r="AS173" s="92">
        <f t="shared" si="50"/>
        <v>0</v>
      </c>
      <c r="AT173" s="298">
        <f>EXACT(G173,"None")*OR(EXACT(M173,Lookups!$A$62),EXACT(M173,Lookups!$A$63))</f>
        <v>0</v>
      </c>
      <c r="AU173" s="299">
        <f t="shared" si="32"/>
        <v>0</v>
      </c>
      <c r="AV173" s="92">
        <f>IFERROR(VLOOKUP(AH173,Lookups!A:B,2,0),0)</f>
        <v>0</v>
      </c>
      <c r="AW173" s="92">
        <f t="shared" si="33"/>
        <v>0</v>
      </c>
      <c r="AX173" s="297">
        <f t="shared" si="34"/>
        <v>0</v>
      </c>
      <c r="AY173" s="297">
        <f t="shared" si="17"/>
        <v>0</v>
      </c>
      <c r="AZ173" s="92">
        <f t="shared" si="18"/>
        <v>0.504</v>
      </c>
      <c r="BA173" s="297">
        <f t="shared" si="35"/>
        <v>0.38900000000000001</v>
      </c>
      <c r="BB173" s="297">
        <v>0.13800000000000001</v>
      </c>
      <c r="BC173" s="297">
        <v>0.13400000000000001</v>
      </c>
      <c r="BD173" s="92">
        <f t="shared" si="19"/>
        <v>0</v>
      </c>
      <c r="BE173" s="92">
        <f t="shared" si="20"/>
        <v>0</v>
      </c>
    </row>
    <row r="174" spans="1:57" x14ac:dyDescent="0.35">
      <c r="A174" s="26"/>
      <c r="B174" s="76"/>
      <c r="C174" s="58"/>
      <c r="D174" s="504"/>
      <c r="E174" s="504"/>
      <c r="F174" s="237" t="str">
        <f ca="1">IFERROR(OFFSET(INDEX(INDIRECT(VLOOKUP($C174,Lighting_Type_Exist_lu,2,0)),MATCH(NewSKULighting!$D174,INDIRECT(VLOOKUP($C174,Lighting_Type_Exist_lu,2,0)),0),1),0,2),"")</f>
        <v/>
      </c>
      <c r="G174" s="168" t="s">
        <v>84</v>
      </c>
      <c r="H174" s="74"/>
      <c r="I174" s="238" t="str">
        <f t="shared" si="4"/>
        <v/>
      </c>
      <c r="J174" s="58"/>
      <c r="K174" s="238" t="str">
        <f t="shared" si="5"/>
        <v/>
      </c>
      <c r="L174" s="239" t="str">
        <f t="shared" si="6"/>
        <v/>
      </c>
      <c r="M174" s="116" t="s">
        <v>84</v>
      </c>
      <c r="N174" s="28">
        <f t="shared" si="7"/>
        <v>0</v>
      </c>
      <c r="O174" s="20">
        <f t="shared" si="41"/>
        <v>0</v>
      </c>
      <c r="P174" s="71">
        <f t="shared" ca="1" si="21"/>
        <v>0</v>
      </c>
      <c r="Q174" s="71">
        <f>IFERROR((($H174*$L174*$N174)-($H174*$L174*$O174))/1000,0)*(1-EXACT(M174,Lookups!$A$62))*(1-EXACT(M174,Lookups!$A$63))</f>
        <v>0</v>
      </c>
      <c r="R174" s="71">
        <f t="shared" ca="1" si="22"/>
        <v>0</v>
      </c>
      <c r="S174" s="71">
        <f t="shared" ca="1" si="9"/>
        <v>0</v>
      </c>
      <c r="T174" s="71">
        <f t="shared" si="10"/>
        <v>0</v>
      </c>
      <c r="U174" s="356">
        <f t="shared" ca="1" si="11"/>
        <v>0</v>
      </c>
      <c r="V174" s="356">
        <f t="shared" ca="1" si="12"/>
        <v>0</v>
      </c>
      <c r="W174" s="356">
        <f t="shared" si="23"/>
        <v>0</v>
      </c>
      <c r="X174" s="356">
        <f t="shared" si="24"/>
        <v>0</v>
      </c>
      <c r="Y174" s="72">
        <f>IF(AU174&gt;0,"NEEDED",IFERROR(IF('Project Summary'!$C$11="NH",(VLOOKUP(AH174,Lighting_All,6,0)+AN174),(VLOOKUP(AH174,Lighting_All,4,0)+AN174)),0)*H174)</f>
        <v>0</v>
      </c>
      <c r="Z174" s="290" t="str">
        <f t="shared" ca="1" si="25"/>
        <v/>
      </c>
      <c r="AA174" s="352">
        <f t="shared" ca="1" si="42"/>
        <v>0</v>
      </c>
      <c r="AB174" s="3"/>
      <c r="AC174" s="20" t="str">
        <f ca="1">IFERROR(OFFSET(INDEX(INDIRECT(VLOOKUP($C174,Lighting_Type_Exist_lu,2,0)),MATCH(NewSKULighting!$D174,INDIRECT(VLOOKUP($C174,Lighting_Type_Exist_lu,2,0)),0),1),0,1),"")</f>
        <v/>
      </c>
      <c r="AD174" s="7" t="str">
        <f ca="1">IFERROR(OFFSET(INDEX(INDIRECT(VLOOKUP($C174,Lighting_Type_Exist_lu,2,0)),MATCH(NewSKULighting!$D174,INDIRECT(VLOOKUP($C174,Lighting_Type_Exist_lu,2,0)),0),1),0,3),"")</f>
        <v/>
      </c>
      <c r="AE174" s="40" t="str">
        <f ca="1">IFERROR(OFFSET(INDEX(INDIRECT(VLOOKUP($C174,Lighting_Type_Exist_lu,2,0)),MATCH(NewSKULighting!$D174,INDIRECT(VLOOKUP($C174,Lighting_Type_Exist_lu,2,0)),0),1),0,4),"")</f>
        <v/>
      </c>
      <c r="AF174" s="314">
        <f t="shared" ca="1" si="43"/>
        <v>0</v>
      </c>
      <c r="AG174" s="3"/>
      <c r="AH174" s="238" t="str">
        <f t="shared" si="14"/>
        <v/>
      </c>
      <c r="AI174" s="263">
        <f>IFERROR(_xlfn.IFNA(IF('Project Summary'!$C$11="NH",VLOOKUP(AH174,Lighting_All,5,0),VLOOKUP(AH174,Lighting_All,3,0)),""),"")</f>
        <v>0</v>
      </c>
      <c r="AJ174" s="295" t="str">
        <f t="shared" si="44"/>
        <v>NA</v>
      </c>
      <c r="AK174" s="296" t="str">
        <f>IFERROR(IF(J174="","",(VLOOKUP(AH174,Lookups!A:G,7,0)*H174)),"")</f>
        <v/>
      </c>
      <c r="AL174" s="92">
        <f t="shared" ca="1" si="45"/>
        <v>0</v>
      </c>
      <c r="AM174" s="92">
        <f t="shared" ca="1" si="46"/>
        <v>0</v>
      </c>
      <c r="AN174" s="297">
        <f>(1-EXACT(G174,M174))*IFERROR(VLOOKUP(M174,Lighting_All,6,0),0)*(Q174&gt;0)*(1-EXACT(M174,Lookups!$A$62))*(1-EXACT(M174,Lookups!$A$63))</f>
        <v>0</v>
      </c>
      <c r="AO174" s="92">
        <f t="shared" si="47"/>
        <v>0</v>
      </c>
      <c r="AP174" s="92" t="str">
        <f t="shared" ca="1" si="48"/>
        <v/>
      </c>
      <c r="AQ174" s="92" t="str">
        <f ca="1">_xlfn.IFNA(VLOOKUP(AP174,Recycling!$S$10:$T$35,2,0),"")</f>
        <v/>
      </c>
      <c r="AR174" s="92">
        <f t="shared" si="49"/>
        <v>0</v>
      </c>
      <c r="AS174" s="92">
        <f t="shared" si="50"/>
        <v>0</v>
      </c>
      <c r="AT174" s="298">
        <f>EXACT(G174,"None")*OR(EXACT(M174,Lookups!$A$62),EXACT(M174,Lookups!$A$63))</f>
        <v>0</v>
      </c>
      <c r="AU174" s="299">
        <f t="shared" si="32"/>
        <v>0</v>
      </c>
      <c r="AV174" s="92">
        <f>IFERROR(VLOOKUP(AH174,Lookups!A:B,2,0),0)</f>
        <v>0</v>
      </c>
      <c r="AW174" s="92">
        <f t="shared" si="33"/>
        <v>0</v>
      </c>
      <c r="AX174" s="297">
        <f t="shared" si="34"/>
        <v>0</v>
      </c>
      <c r="AY174" s="297">
        <f t="shared" si="17"/>
        <v>0</v>
      </c>
      <c r="AZ174" s="92">
        <f t="shared" si="18"/>
        <v>0.504</v>
      </c>
      <c r="BA174" s="297">
        <f t="shared" si="35"/>
        <v>0.38900000000000001</v>
      </c>
      <c r="BB174" s="297">
        <v>0.13800000000000001</v>
      </c>
      <c r="BC174" s="297">
        <v>0.13400000000000001</v>
      </c>
      <c r="BD174" s="92">
        <f t="shared" si="19"/>
        <v>0</v>
      </c>
      <c r="BE174" s="92">
        <f t="shared" si="20"/>
        <v>0</v>
      </c>
    </row>
    <row r="175" spans="1:57" x14ac:dyDescent="0.35">
      <c r="A175" s="26"/>
      <c r="B175" s="76"/>
      <c r="C175" s="58"/>
      <c r="D175" s="504"/>
      <c r="E175" s="504"/>
      <c r="F175" s="237" t="str">
        <f ca="1">IFERROR(OFFSET(INDEX(INDIRECT(VLOOKUP($C175,Lighting_Type_Exist_lu,2,0)),MATCH(NewSKULighting!$D175,INDIRECT(VLOOKUP($C175,Lighting_Type_Exist_lu,2,0)),0),1),0,2),"")</f>
        <v/>
      </c>
      <c r="G175" s="168" t="s">
        <v>84</v>
      </c>
      <c r="H175" s="74"/>
      <c r="I175" s="238" t="str">
        <f t="shared" si="4"/>
        <v/>
      </c>
      <c r="J175" s="58"/>
      <c r="K175" s="238" t="str">
        <f t="shared" si="5"/>
        <v/>
      </c>
      <c r="L175" s="239" t="str">
        <f t="shared" si="6"/>
        <v/>
      </c>
      <c r="M175" s="116" t="s">
        <v>84</v>
      </c>
      <c r="N175" s="28">
        <f t="shared" si="7"/>
        <v>0</v>
      </c>
      <c r="O175" s="20">
        <f t="shared" si="41"/>
        <v>0</v>
      </c>
      <c r="P175" s="71">
        <f t="shared" ca="1" si="21"/>
        <v>0</v>
      </c>
      <c r="Q175" s="71">
        <f>IFERROR((($H175*$L175*$N175)-($H175*$L175*$O175))/1000,0)*(1-EXACT(M175,Lookups!$A$62))*(1-EXACT(M175,Lookups!$A$63))</f>
        <v>0</v>
      </c>
      <c r="R175" s="71">
        <f t="shared" ca="1" si="22"/>
        <v>0</v>
      </c>
      <c r="S175" s="71">
        <f t="shared" ca="1" si="9"/>
        <v>0</v>
      </c>
      <c r="T175" s="71">
        <f t="shared" si="10"/>
        <v>0</v>
      </c>
      <c r="U175" s="356">
        <f t="shared" ca="1" si="11"/>
        <v>0</v>
      </c>
      <c r="V175" s="356">
        <f t="shared" ca="1" si="12"/>
        <v>0</v>
      </c>
      <c r="W175" s="356">
        <f t="shared" si="23"/>
        <v>0</v>
      </c>
      <c r="X175" s="356">
        <f t="shared" si="24"/>
        <v>0</v>
      </c>
      <c r="Y175" s="72">
        <f>IF(AU175&gt;0,"NEEDED",IFERROR(IF('Project Summary'!$C$11="NH",(VLOOKUP(AH175,Lighting_All,6,0)+AN175),(VLOOKUP(AH175,Lighting_All,4,0)+AN175)),0)*H175)</f>
        <v>0</v>
      </c>
      <c r="Z175" s="290" t="str">
        <f t="shared" ca="1" si="25"/>
        <v/>
      </c>
      <c r="AA175" s="352">
        <f t="shared" ca="1" si="42"/>
        <v>0</v>
      </c>
      <c r="AB175" s="3"/>
      <c r="AC175" s="20" t="str">
        <f ca="1">IFERROR(OFFSET(INDEX(INDIRECT(VLOOKUP($C175,Lighting_Type_Exist_lu,2,0)),MATCH(NewSKULighting!$D175,INDIRECT(VLOOKUP($C175,Lighting_Type_Exist_lu,2,0)),0),1),0,1),"")</f>
        <v/>
      </c>
      <c r="AD175" s="7" t="str">
        <f ca="1">IFERROR(OFFSET(INDEX(INDIRECT(VLOOKUP($C175,Lighting_Type_Exist_lu,2,0)),MATCH(NewSKULighting!$D175,INDIRECT(VLOOKUP($C175,Lighting_Type_Exist_lu,2,0)),0),1),0,3),"")</f>
        <v/>
      </c>
      <c r="AE175" s="40" t="str">
        <f ca="1">IFERROR(OFFSET(INDEX(INDIRECT(VLOOKUP($C175,Lighting_Type_Exist_lu,2,0)),MATCH(NewSKULighting!$D175,INDIRECT(VLOOKUP($C175,Lighting_Type_Exist_lu,2,0)),0),1),0,4),"")</f>
        <v/>
      </c>
      <c r="AF175" s="314">
        <f t="shared" ca="1" si="43"/>
        <v>0</v>
      </c>
      <c r="AG175" s="3"/>
      <c r="AH175" s="238" t="str">
        <f t="shared" si="14"/>
        <v/>
      </c>
      <c r="AI175" s="263">
        <f>IFERROR(_xlfn.IFNA(IF('Project Summary'!$C$11="NH",VLOOKUP(AH175,Lighting_All,5,0),VLOOKUP(AH175,Lighting_All,3,0)),""),"")</f>
        <v>0</v>
      </c>
      <c r="AJ175" s="295" t="str">
        <f t="shared" si="44"/>
        <v>NA</v>
      </c>
      <c r="AK175" s="296" t="str">
        <f>IFERROR(IF(J175="","",(VLOOKUP(AH175,Lookups!A:G,7,0)*H175)),"")</f>
        <v/>
      </c>
      <c r="AL175" s="92">
        <f t="shared" ca="1" si="45"/>
        <v>0</v>
      </c>
      <c r="AM175" s="92">
        <f t="shared" ca="1" si="46"/>
        <v>0</v>
      </c>
      <c r="AN175" s="297">
        <f>(1-EXACT(G175,M175))*IFERROR(VLOOKUP(M175,Lighting_All,6,0),0)*(Q175&gt;0)*(1-EXACT(M175,Lookups!$A$62))*(1-EXACT(M175,Lookups!$A$63))</f>
        <v>0</v>
      </c>
      <c r="AO175" s="92">
        <f t="shared" si="47"/>
        <v>0</v>
      </c>
      <c r="AP175" s="92" t="str">
        <f t="shared" ca="1" si="48"/>
        <v/>
      </c>
      <c r="AQ175" s="92" t="str">
        <f ca="1">_xlfn.IFNA(VLOOKUP(AP175,Recycling!$S$10:$T$35,2,0),"")</f>
        <v/>
      </c>
      <c r="AR175" s="92">
        <f t="shared" si="49"/>
        <v>0</v>
      </c>
      <c r="AS175" s="92">
        <f t="shared" si="50"/>
        <v>0</v>
      </c>
      <c r="AT175" s="298">
        <f>EXACT(G175,"None")*OR(EXACT(M175,Lookups!$A$62),EXACT(M175,Lookups!$A$63))</f>
        <v>0</v>
      </c>
      <c r="AU175" s="299">
        <f t="shared" si="32"/>
        <v>0</v>
      </c>
      <c r="AV175" s="92">
        <f>IFERROR(VLOOKUP(AH175,Lookups!A:B,2,0),0)</f>
        <v>0</v>
      </c>
      <c r="AW175" s="92">
        <f t="shared" si="33"/>
        <v>0</v>
      </c>
      <c r="AX175" s="297">
        <f t="shared" si="34"/>
        <v>0</v>
      </c>
      <c r="AY175" s="297">
        <f t="shared" si="17"/>
        <v>0</v>
      </c>
      <c r="AZ175" s="92">
        <f t="shared" si="18"/>
        <v>0.504</v>
      </c>
      <c r="BA175" s="297">
        <f t="shared" si="35"/>
        <v>0.38900000000000001</v>
      </c>
      <c r="BB175" s="297">
        <v>0.13800000000000001</v>
      </c>
      <c r="BC175" s="297">
        <v>0.13400000000000001</v>
      </c>
      <c r="BD175" s="92">
        <f t="shared" si="19"/>
        <v>0</v>
      </c>
      <c r="BE175" s="92">
        <f t="shared" si="20"/>
        <v>0</v>
      </c>
    </row>
    <row r="176" spans="1:57" x14ac:dyDescent="0.35">
      <c r="A176" s="26"/>
      <c r="B176" s="76"/>
      <c r="C176" s="58"/>
      <c r="D176" s="504"/>
      <c r="E176" s="504"/>
      <c r="F176" s="237" t="str">
        <f ca="1">IFERROR(OFFSET(INDEX(INDIRECT(VLOOKUP($C176,Lighting_Type_Exist_lu,2,0)),MATCH(NewSKULighting!$D176,INDIRECT(VLOOKUP($C176,Lighting_Type_Exist_lu,2,0)),0),1),0,2),"")</f>
        <v/>
      </c>
      <c r="G176" s="168" t="s">
        <v>84</v>
      </c>
      <c r="H176" s="74"/>
      <c r="I176" s="238" t="str">
        <f t="shared" si="4"/>
        <v/>
      </c>
      <c r="J176" s="58"/>
      <c r="K176" s="238" t="str">
        <f t="shared" si="5"/>
        <v/>
      </c>
      <c r="L176" s="239" t="str">
        <f t="shared" si="6"/>
        <v/>
      </c>
      <c r="M176" s="116" t="s">
        <v>84</v>
      </c>
      <c r="N176" s="28">
        <f t="shared" si="7"/>
        <v>0</v>
      </c>
      <c r="O176" s="20">
        <f t="shared" si="41"/>
        <v>0</v>
      </c>
      <c r="P176" s="71">
        <f t="shared" ca="1" si="21"/>
        <v>0</v>
      </c>
      <c r="Q176" s="71">
        <f>IFERROR((($H176*$L176*$N176)-($H176*$L176*$O176))/1000,0)*(1-EXACT(M176,Lookups!$A$62))*(1-EXACT(M176,Lookups!$A$63))</f>
        <v>0</v>
      </c>
      <c r="R176" s="71">
        <f t="shared" ca="1" si="22"/>
        <v>0</v>
      </c>
      <c r="S176" s="71">
        <f t="shared" ca="1" si="9"/>
        <v>0</v>
      </c>
      <c r="T176" s="71">
        <f t="shared" si="10"/>
        <v>0</v>
      </c>
      <c r="U176" s="356">
        <f t="shared" ca="1" si="11"/>
        <v>0</v>
      </c>
      <c r="V176" s="356">
        <f t="shared" ca="1" si="12"/>
        <v>0</v>
      </c>
      <c r="W176" s="356">
        <f t="shared" si="23"/>
        <v>0</v>
      </c>
      <c r="X176" s="356">
        <f t="shared" si="24"/>
        <v>0</v>
      </c>
      <c r="Y176" s="72">
        <f>IF(AU176&gt;0,"NEEDED",IFERROR(IF('Project Summary'!$C$11="NH",(VLOOKUP(AH176,Lighting_All,6,0)+AN176),(VLOOKUP(AH176,Lighting_All,4,0)+AN176)),0)*H176)</f>
        <v>0</v>
      </c>
      <c r="Z176" s="290" t="str">
        <f t="shared" ca="1" si="25"/>
        <v/>
      </c>
      <c r="AA176" s="352">
        <f t="shared" ca="1" si="42"/>
        <v>0</v>
      </c>
      <c r="AB176" s="3"/>
      <c r="AC176" s="20" t="str">
        <f ca="1">IFERROR(OFFSET(INDEX(INDIRECT(VLOOKUP($C176,Lighting_Type_Exist_lu,2,0)),MATCH(NewSKULighting!$D176,INDIRECT(VLOOKUP($C176,Lighting_Type_Exist_lu,2,0)),0),1),0,1),"")</f>
        <v/>
      </c>
      <c r="AD176" s="7" t="str">
        <f ca="1">IFERROR(OFFSET(INDEX(INDIRECT(VLOOKUP($C176,Lighting_Type_Exist_lu,2,0)),MATCH(NewSKULighting!$D176,INDIRECT(VLOOKUP($C176,Lighting_Type_Exist_lu,2,0)),0),1),0,3),"")</f>
        <v/>
      </c>
      <c r="AE176" s="40" t="str">
        <f ca="1">IFERROR(OFFSET(INDEX(INDIRECT(VLOOKUP($C176,Lighting_Type_Exist_lu,2,0)),MATCH(NewSKULighting!$D176,INDIRECT(VLOOKUP($C176,Lighting_Type_Exist_lu,2,0)),0),1),0,4),"")</f>
        <v/>
      </c>
      <c r="AF176" s="314">
        <f t="shared" ca="1" si="43"/>
        <v>0</v>
      </c>
      <c r="AG176" s="3"/>
      <c r="AH176" s="238" t="str">
        <f t="shared" si="14"/>
        <v/>
      </c>
      <c r="AI176" s="263">
        <f>IFERROR(_xlfn.IFNA(IF('Project Summary'!$C$11="NH",VLOOKUP(AH176,Lighting_All,5,0),VLOOKUP(AH176,Lighting_All,3,0)),""),"")</f>
        <v>0</v>
      </c>
      <c r="AJ176" s="295" t="str">
        <f t="shared" si="44"/>
        <v>NA</v>
      </c>
      <c r="AK176" s="296" t="str">
        <f>IFERROR(IF(J176="","",(VLOOKUP(AH176,Lookups!A:G,7,0)*H176)),"")</f>
        <v/>
      </c>
      <c r="AL176" s="92">
        <f t="shared" ca="1" si="45"/>
        <v>0</v>
      </c>
      <c r="AM176" s="92">
        <f t="shared" ca="1" si="46"/>
        <v>0</v>
      </c>
      <c r="AN176" s="297">
        <f>(1-EXACT(G176,M176))*IFERROR(VLOOKUP(M176,Lighting_All,6,0),0)*(Q176&gt;0)*(1-EXACT(M176,Lookups!$A$62))*(1-EXACT(M176,Lookups!$A$63))</f>
        <v>0</v>
      </c>
      <c r="AO176" s="92">
        <f t="shared" si="47"/>
        <v>0</v>
      </c>
      <c r="AP176" s="92" t="str">
        <f t="shared" ca="1" si="48"/>
        <v/>
      </c>
      <c r="AQ176" s="92" t="str">
        <f ca="1">_xlfn.IFNA(VLOOKUP(AP176,Recycling!$S$10:$T$35,2,0),"")</f>
        <v/>
      </c>
      <c r="AR176" s="92">
        <f t="shared" si="49"/>
        <v>0</v>
      </c>
      <c r="AS176" s="92">
        <f t="shared" si="50"/>
        <v>0</v>
      </c>
      <c r="AT176" s="298">
        <f>EXACT(G176,"None")*OR(EXACT(M176,Lookups!$A$62),EXACT(M176,Lookups!$A$63))</f>
        <v>0</v>
      </c>
      <c r="AU176" s="299">
        <f t="shared" si="32"/>
        <v>0</v>
      </c>
      <c r="AV176" s="92">
        <f>IFERROR(VLOOKUP(AH176,Lookups!A:B,2,0),0)</f>
        <v>0</v>
      </c>
      <c r="AW176" s="92">
        <f t="shared" si="33"/>
        <v>0</v>
      </c>
      <c r="AX176" s="297">
        <f t="shared" si="34"/>
        <v>0</v>
      </c>
      <c r="AY176" s="297">
        <f t="shared" si="17"/>
        <v>0</v>
      </c>
      <c r="AZ176" s="92">
        <f t="shared" si="18"/>
        <v>0.504</v>
      </c>
      <c r="BA176" s="297">
        <f t="shared" si="35"/>
        <v>0.38900000000000001</v>
      </c>
      <c r="BB176" s="297">
        <v>0.13800000000000001</v>
      </c>
      <c r="BC176" s="297">
        <v>0.13400000000000001</v>
      </c>
      <c r="BD176" s="92">
        <f t="shared" si="19"/>
        <v>0</v>
      </c>
      <c r="BE176" s="92">
        <f t="shared" si="20"/>
        <v>0</v>
      </c>
    </row>
    <row r="177" spans="1:57" x14ac:dyDescent="0.35">
      <c r="A177" s="26"/>
      <c r="B177" s="76"/>
      <c r="C177" s="58"/>
      <c r="D177" s="504"/>
      <c r="E177" s="504"/>
      <c r="F177" s="237" t="str">
        <f ca="1">IFERROR(OFFSET(INDEX(INDIRECT(VLOOKUP($C177,Lighting_Type_Exist_lu,2,0)),MATCH(NewSKULighting!$D177,INDIRECT(VLOOKUP($C177,Lighting_Type_Exist_lu,2,0)),0),1),0,2),"")</f>
        <v/>
      </c>
      <c r="G177" s="168" t="s">
        <v>84</v>
      </c>
      <c r="H177" s="74"/>
      <c r="I177" s="238" t="str">
        <f t="shared" si="4"/>
        <v/>
      </c>
      <c r="J177" s="58"/>
      <c r="K177" s="238" t="str">
        <f t="shared" si="5"/>
        <v/>
      </c>
      <c r="L177" s="239" t="str">
        <f t="shared" si="6"/>
        <v/>
      </c>
      <c r="M177" s="116" t="s">
        <v>84</v>
      </c>
      <c r="N177" s="28">
        <f t="shared" si="7"/>
        <v>0</v>
      </c>
      <c r="O177" s="20">
        <f t="shared" si="41"/>
        <v>0</v>
      </c>
      <c r="P177" s="71">
        <f t="shared" ca="1" si="21"/>
        <v>0</v>
      </c>
      <c r="Q177" s="71">
        <f>IFERROR((($H177*$L177*$N177)-($H177*$L177*$O177))/1000,0)*(1-EXACT(M177,Lookups!$A$62))*(1-EXACT(M177,Lookups!$A$63))</f>
        <v>0</v>
      </c>
      <c r="R177" s="71">
        <f t="shared" ca="1" si="22"/>
        <v>0</v>
      </c>
      <c r="S177" s="71">
        <f t="shared" ca="1" si="9"/>
        <v>0</v>
      </c>
      <c r="T177" s="71">
        <f t="shared" si="10"/>
        <v>0</v>
      </c>
      <c r="U177" s="356">
        <f t="shared" ca="1" si="11"/>
        <v>0</v>
      </c>
      <c r="V177" s="356">
        <f t="shared" ca="1" si="12"/>
        <v>0</v>
      </c>
      <c r="W177" s="356">
        <f t="shared" si="23"/>
        <v>0</v>
      </c>
      <c r="X177" s="356">
        <f t="shared" si="24"/>
        <v>0</v>
      </c>
      <c r="Y177" s="72">
        <f>IF(AU177&gt;0,"NEEDED",IFERROR(IF('Project Summary'!$C$11="NH",(VLOOKUP(AH177,Lighting_All,6,0)+AN177),(VLOOKUP(AH177,Lighting_All,4,0)+AN177)),0)*H177)</f>
        <v>0</v>
      </c>
      <c r="Z177" s="290" t="str">
        <f t="shared" ca="1" si="25"/>
        <v/>
      </c>
      <c r="AA177" s="352">
        <f t="shared" ca="1" si="42"/>
        <v>0</v>
      </c>
      <c r="AB177" s="3"/>
      <c r="AC177" s="20" t="str">
        <f ca="1">IFERROR(OFFSET(INDEX(INDIRECT(VLOOKUP($C177,Lighting_Type_Exist_lu,2,0)),MATCH(NewSKULighting!$D177,INDIRECT(VLOOKUP($C177,Lighting_Type_Exist_lu,2,0)),0),1),0,1),"")</f>
        <v/>
      </c>
      <c r="AD177" s="7" t="str">
        <f ca="1">IFERROR(OFFSET(INDEX(INDIRECT(VLOOKUP($C177,Lighting_Type_Exist_lu,2,0)),MATCH(NewSKULighting!$D177,INDIRECT(VLOOKUP($C177,Lighting_Type_Exist_lu,2,0)),0),1),0,3),"")</f>
        <v/>
      </c>
      <c r="AE177" s="40" t="str">
        <f ca="1">IFERROR(OFFSET(INDEX(INDIRECT(VLOOKUP($C177,Lighting_Type_Exist_lu,2,0)),MATCH(NewSKULighting!$D177,INDIRECT(VLOOKUP($C177,Lighting_Type_Exist_lu,2,0)),0),1),0,4),"")</f>
        <v/>
      </c>
      <c r="AF177" s="314">
        <f t="shared" ca="1" si="43"/>
        <v>0</v>
      </c>
      <c r="AG177" s="3"/>
      <c r="AH177" s="238" t="str">
        <f t="shared" si="14"/>
        <v/>
      </c>
      <c r="AI177" s="263">
        <f>IFERROR(_xlfn.IFNA(IF('Project Summary'!$C$11="NH",VLOOKUP(AH177,Lighting_All,5,0),VLOOKUP(AH177,Lighting_All,3,0)),""),"")</f>
        <v>0</v>
      </c>
      <c r="AJ177" s="295" t="str">
        <f t="shared" si="44"/>
        <v>NA</v>
      </c>
      <c r="AK177" s="296" t="str">
        <f>IFERROR(IF(J177="","",(VLOOKUP(AH177,Lookups!A:G,7,0)*H177)),"")</f>
        <v/>
      </c>
      <c r="AL177" s="92">
        <f t="shared" ca="1" si="45"/>
        <v>0</v>
      </c>
      <c r="AM177" s="92">
        <f t="shared" ca="1" si="46"/>
        <v>0</v>
      </c>
      <c r="AN177" s="297">
        <f>(1-EXACT(G177,M177))*IFERROR(VLOOKUP(M177,Lighting_All,6,0),0)*(Q177&gt;0)*(1-EXACT(M177,Lookups!$A$62))*(1-EXACT(M177,Lookups!$A$63))</f>
        <v>0</v>
      </c>
      <c r="AO177" s="92">
        <f t="shared" si="47"/>
        <v>0</v>
      </c>
      <c r="AP177" s="92" t="str">
        <f t="shared" ca="1" si="48"/>
        <v/>
      </c>
      <c r="AQ177" s="92" t="str">
        <f ca="1">_xlfn.IFNA(VLOOKUP(AP177,Recycling!$S$10:$T$35,2,0),"")</f>
        <v/>
      </c>
      <c r="AR177" s="92">
        <f t="shared" si="49"/>
        <v>0</v>
      </c>
      <c r="AS177" s="92">
        <f t="shared" si="50"/>
        <v>0</v>
      </c>
      <c r="AT177" s="298">
        <f>EXACT(G177,"None")*OR(EXACT(M177,Lookups!$A$62),EXACT(M177,Lookups!$A$63))</f>
        <v>0</v>
      </c>
      <c r="AU177" s="299">
        <f t="shared" si="32"/>
        <v>0</v>
      </c>
      <c r="AV177" s="92">
        <f>IFERROR(VLOOKUP(AH177,Lookups!A:B,2,0),0)</f>
        <v>0</v>
      </c>
      <c r="AW177" s="92">
        <f t="shared" si="33"/>
        <v>0</v>
      </c>
      <c r="AX177" s="297">
        <f t="shared" si="34"/>
        <v>0</v>
      </c>
      <c r="AY177" s="297">
        <f t="shared" si="17"/>
        <v>0</v>
      </c>
      <c r="AZ177" s="92">
        <f t="shared" si="18"/>
        <v>0.504</v>
      </c>
      <c r="BA177" s="297">
        <f t="shared" si="35"/>
        <v>0.38900000000000001</v>
      </c>
      <c r="BB177" s="297">
        <v>0.13800000000000001</v>
      </c>
      <c r="BC177" s="297">
        <v>0.13400000000000001</v>
      </c>
      <c r="BD177" s="92">
        <f t="shared" si="19"/>
        <v>0</v>
      </c>
      <c r="BE177" s="92">
        <f t="shared" si="20"/>
        <v>0</v>
      </c>
    </row>
    <row r="178" spans="1:57" x14ac:dyDescent="0.35">
      <c r="A178" s="26"/>
      <c r="B178" s="76"/>
      <c r="C178" s="58"/>
      <c r="D178" s="504"/>
      <c r="E178" s="504"/>
      <c r="F178" s="237" t="str">
        <f ca="1">IFERROR(OFFSET(INDEX(INDIRECT(VLOOKUP($C178,Lighting_Type_Exist_lu,2,0)),MATCH(NewSKULighting!$D178,INDIRECT(VLOOKUP($C178,Lighting_Type_Exist_lu,2,0)),0),1),0,2),"")</f>
        <v/>
      </c>
      <c r="G178" s="168" t="s">
        <v>84</v>
      </c>
      <c r="H178" s="74"/>
      <c r="I178" s="238" t="str">
        <f t="shared" si="4"/>
        <v/>
      </c>
      <c r="J178" s="58"/>
      <c r="K178" s="238" t="str">
        <f t="shared" si="5"/>
        <v/>
      </c>
      <c r="L178" s="239" t="str">
        <f t="shared" si="6"/>
        <v/>
      </c>
      <c r="M178" s="116" t="s">
        <v>84</v>
      </c>
      <c r="N178" s="28">
        <f t="shared" si="7"/>
        <v>0</v>
      </c>
      <c r="O178" s="20">
        <f t="shared" si="41"/>
        <v>0</v>
      </c>
      <c r="P178" s="71">
        <f t="shared" ca="1" si="21"/>
        <v>0</v>
      </c>
      <c r="Q178" s="71">
        <f>IFERROR((($H178*$L178*$N178)-($H178*$L178*$O178))/1000,0)*(1-EXACT(M178,Lookups!$A$62))*(1-EXACT(M178,Lookups!$A$63))</f>
        <v>0</v>
      </c>
      <c r="R178" s="71">
        <f t="shared" ca="1" si="22"/>
        <v>0</v>
      </c>
      <c r="S178" s="71">
        <f t="shared" ca="1" si="9"/>
        <v>0</v>
      </c>
      <c r="T178" s="71">
        <f t="shared" si="10"/>
        <v>0</v>
      </c>
      <c r="U178" s="356">
        <f t="shared" ca="1" si="11"/>
        <v>0</v>
      </c>
      <c r="V178" s="356">
        <f t="shared" ca="1" si="12"/>
        <v>0</v>
      </c>
      <c r="W178" s="356">
        <f t="shared" si="23"/>
        <v>0</v>
      </c>
      <c r="X178" s="356">
        <f t="shared" si="24"/>
        <v>0</v>
      </c>
      <c r="Y178" s="72">
        <f>IF(AU178&gt;0,"NEEDED",IFERROR(IF('Project Summary'!$C$11="NH",(VLOOKUP(AH178,Lighting_All,6,0)+AN178),(VLOOKUP(AH178,Lighting_All,4,0)+AN178)),0)*H178)</f>
        <v>0</v>
      </c>
      <c r="Z178" s="290" t="str">
        <f t="shared" ca="1" si="25"/>
        <v/>
      </c>
      <c r="AA178" s="352">
        <f t="shared" ca="1" si="42"/>
        <v>0</v>
      </c>
      <c r="AB178" s="3"/>
      <c r="AC178" s="20" t="str">
        <f ca="1">IFERROR(OFFSET(INDEX(INDIRECT(VLOOKUP($C178,Lighting_Type_Exist_lu,2,0)),MATCH(NewSKULighting!$D178,INDIRECT(VLOOKUP($C178,Lighting_Type_Exist_lu,2,0)),0),1),0,1),"")</f>
        <v/>
      </c>
      <c r="AD178" s="7" t="str">
        <f ca="1">IFERROR(OFFSET(INDEX(INDIRECT(VLOOKUP($C178,Lighting_Type_Exist_lu,2,0)),MATCH(NewSKULighting!$D178,INDIRECT(VLOOKUP($C178,Lighting_Type_Exist_lu,2,0)),0),1),0,3),"")</f>
        <v/>
      </c>
      <c r="AE178" s="40" t="str">
        <f ca="1">IFERROR(OFFSET(INDEX(INDIRECT(VLOOKUP($C178,Lighting_Type_Exist_lu,2,0)),MATCH(NewSKULighting!$D178,INDIRECT(VLOOKUP($C178,Lighting_Type_Exist_lu,2,0)),0),1),0,4),"")</f>
        <v/>
      </c>
      <c r="AF178" s="314">
        <f t="shared" ca="1" si="43"/>
        <v>0</v>
      </c>
      <c r="AG178" s="3"/>
      <c r="AH178" s="238" t="str">
        <f t="shared" si="14"/>
        <v/>
      </c>
      <c r="AI178" s="263">
        <f>IFERROR(_xlfn.IFNA(IF('Project Summary'!$C$11="NH",VLOOKUP(AH178,Lighting_All,5,0),VLOOKUP(AH178,Lighting_All,3,0)),""),"")</f>
        <v>0</v>
      </c>
      <c r="AJ178" s="295" t="str">
        <f t="shared" si="44"/>
        <v>NA</v>
      </c>
      <c r="AK178" s="296" t="str">
        <f>IFERROR(IF(J178="","",(VLOOKUP(AH178,Lookups!A:G,7,0)*H178)),"")</f>
        <v/>
      </c>
      <c r="AL178" s="92">
        <f t="shared" ca="1" si="45"/>
        <v>0</v>
      </c>
      <c r="AM178" s="92">
        <f t="shared" ca="1" si="46"/>
        <v>0</v>
      </c>
      <c r="AN178" s="297">
        <f>(1-EXACT(G178,M178))*IFERROR(VLOOKUP(M178,Lighting_All,6,0),0)*(Q178&gt;0)*(1-EXACT(M178,Lookups!$A$62))*(1-EXACT(M178,Lookups!$A$63))</f>
        <v>0</v>
      </c>
      <c r="AO178" s="92">
        <f t="shared" si="47"/>
        <v>0</v>
      </c>
      <c r="AP178" s="92" t="str">
        <f t="shared" ca="1" si="48"/>
        <v/>
      </c>
      <c r="AQ178" s="92" t="str">
        <f ca="1">_xlfn.IFNA(VLOOKUP(AP178,Recycling!$S$10:$T$35,2,0),"")</f>
        <v/>
      </c>
      <c r="AR178" s="92">
        <f t="shared" si="49"/>
        <v>0</v>
      </c>
      <c r="AS178" s="92">
        <f t="shared" si="50"/>
        <v>0</v>
      </c>
      <c r="AT178" s="298">
        <f>EXACT(G178,"None")*OR(EXACT(M178,Lookups!$A$62),EXACT(M178,Lookups!$A$63))</f>
        <v>0</v>
      </c>
      <c r="AU178" s="299">
        <f t="shared" si="32"/>
        <v>0</v>
      </c>
      <c r="AV178" s="92">
        <f>IFERROR(VLOOKUP(AH178,Lookups!A:B,2,0),0)</f>
        <v>0</v>
      </c>
      <c r="AW178" s="92">
        <f t="shared" si="33"/>
        <v>0</v>
      </c>
      <c r="AX178" s="297">
        <f t="shared" si="34"/>
        <v>0</v>
      </c>
      <c r="AY178" s="297">
        <f t="shared" si="17"/>
        <v>0</v>
      </c>
      <c r="AZ178" s="92">
        <f t="shared" si="18"/>
        <v>0.504</v>
      </c>
      <c r="BA178" s="297">
        <f t="shared" si="35"/>
        <v>0.38900000000000001</v>
      </c>
      <c r="BB178" s="297">
        <v>0.13800000000000001</v>
      </c>
      <c r="BC178" s="297">
        <v>0.13400000000000001</v>
      </c>
      <c r="BD178" s="92">
        <f t="shared" si="19"/>
        <v>0</v>
      </c>
      <c r="BE178" s="92">
        <f t="shared" si="20"/>
        <v>0</v>
      </c>
    </row>
    <row r="179" spans="1:57" x14ac:dyDescent="0.35">
      <c r="A179" s="26"/>
      <c r="B179" s="76"/>
      <c r="C179" s="58"/>
      <c r="D179" s="504"/>
      <c r="E179" s="504"/>
      <c r="F179" s="237" t="str">
        <f ca="1">IFERROR(OFFSET(INDEX(INDIRECT(VLOOKUP($C179,Lighting_Type_Exist_lu,2,0)),MATCH(NewSKULighting!$D179,INDIRECT(VLOOKUP($C179,Lighting_Type_Exist_lu,2,0)),0),1),0,2),"")</f>
        <v/>
      </c>
      <c r="G179" s="168" t="s">
        <v>84</v>
      </c>
      <c r="H179" s="74"/>
      <c r="I179" s="238" t="str">
        <f t="shared" ref="I179:I242" si="51">_xlfn.XLOOKUP($J179,$D$10:$D$109,$A$10:$A$109,"")</f>
        <v/>
      </c>
      <c r="J179" s="58"/>
      <c r="K179" s="238" t="str">
        <f t="shared" ref="K179:K242" si="52">_xlfn.XLOOKUP($J179,$D$10:$D$20,$K$10:$K$20,"")</f>
        <v/>
      </c>
      <c r="L179" s="239" t="str">
        <f t="shared" ref="L179:L242" si="53">_xlfn.XLOOKUP($J179,$D$10:$D$109,$I$10:$I$109,"")</f>
        <v/>
      </c>
      <c r="M179" s="116" t="s">
        <v>84</v>
      </c>
      <c r="N179" s="28">
        <f t="shared" ref="N179:N242" si="54">IFERROR($N$112*VLOOKUP(G179,Sensor_Type_lu,3,0),$N$112)</f>
        <v>0</v>
      </c>
      <c r="O179" s="20">
        <f t="shared" si="41"/>
        <v>0</v>
      </c>
      <c r="P179" s="71">
        <f t="shared" ca="1" si="21"/>
        <v>0</v>
      </c>
      <c r="Q179" s="71">
        <f>IFERROR((($H179*$L179*$N179)-($H179*$L179*$O179))/1000,0)*(1-EXACT(M179,Lookups!$A$62))*(1-EXACT(M179,Lookups!$A$63))</f>
        <v>0</v>
      </c>
      <c r="R179" s="71">
        <f t="shared" ca="1" si="22"/>
        <v>0</v>
      </c>
      <c r="S179" s="71">
        <f t="shared" ref="S179:S242" ca="1" si="55">IFERROR(P179*BD179,"")</f>
        <v>0</v>
      </c>
      <c r="T179" s="71">
        <f t="shared" ref="T179:T242" si="56">IFERROR(Q179*BE179,0)</f>
        <v>0</v>
      </c>
      <c r="U179" s="356">
        <f t="shared" ref="U179:U242" ca="1" si="57">IFERROR(($B179*$F179-$H179*$L179)*AZ179/1000,0)</f>
        <v>0</v>
      </c>
      <c r="V179" s="356">
        <f t="shared" ref="V179:V242" ca="1" si="58">IFERROR(($B179*$F179-$H179*$L179)*BA179/1000,0)</f>
        <v>0</v>
      </c>
      <c r="W179" s="356">
        <f t="shared" si="23"/>
        <v>0</v>
      </c>
      <c r="X179" s="356">
        <f t="shared" si="24"/>
        <v>0</v>
      </c>
      <c r="Y179" s="72">
        <f>IF(AU179&gt;0,"NEEDED",IFERROR(IF('Project Summary'!$C$11="NH",(VLOOKUP(AH179,Lighting_All,6,0)+AN179),(VLOOKUP(AH179,Lighting_All,4,0)+AN179)),0)*H179)</f>
        <v>0</v>
      </c>
      <c r="Z179" s="290" t="str">
        <f t="shared" ca="1" si="25"/>
        <v/>
      </c>
      <c r="AA179" s="352">
        <f t="shared" ca="1" si="42"/>
        <v>0</v>
      </c>
      <c r="AB179" s="3"/>
      <c r="AC179" s="20" t="str">
        <f ca="1">IFERROR(OFFSET(INDEX(INDIRECT(VLOOKUP($C179,Lighting_Type_Exist_lu,2,0)),MATCH(NewSKULighting!$D179,INDIRECT(VLOOKUP($C179,Lighting_Type_Exist_lu,2,0)),0),1),0,1),"")</f>
        <v/>
      </c>
      <c r="AD179" s="7" t="str">
        <f ca="1">IFERROR(OFFSET(INDEX(INDIRECT(VLOOKUP($C179,Lighting_Type_Exist_lu,2,0)),MATCH(NewSKULighting!$D179,INDIRECT(VLOOKUP($C179,Lighting_Type_Exist_lu,2,0)),0),1),0,3),"")</f>
        <v/>
      </c>
      <c r="AE179" s="40" t="str">
        <f ca="1">IFERROR(OFFSET(INDEX(INDIRECT(VLOOKUP($C179,Lighting_Type_Exist_lu,2,0)),MATCH(NewSKULighting!$D179,INDIRECT(VLOOKUP($C179,Lighting_Type_Exist_lu,2,0)),0),1),0,4),"")</f>
        <v/>
      </c>
      <c r="AF179" s="314">
        <f t="shared" ca="1" si="43"/>
        <v>0</v>
      </c>
      <c r="AG179" s="3"/>
      <c r="AH179" s="238" t="str">
        <f t="shared" ref="AH179:AH242" si="59">_xlfn.XLOOKUP($J179,$D$10:$D$109,$B$10:$B$109,"")</f>
        <v/>
      </c>
      <c r="AI179" s="263">
        <f>IFERROR(_xlfn.IFNA(IF('Project Summary'!$C$11="NH",VLOOKUP(AH179,Lighting_All,5,0),VLOOKUP(AH179,Lighting_All,3,0)),""),"")</f>
        <v>0</v>
      </c>
      <c r="AJ179" s="295" t="str">
        <f t="shared" si="44"/>
        <v>NA</v>
      </c>
      <c r="AK179" s="296" t="str">
        <f>IFERROR(IF(J179="","",(VLOOKUP(AH179,Lookups!A:G,7,0)*H179)),"")</f>
        <v/>
      </c>
      <c r="AL179" s="92">
        <f t="shared" ca="1" si="45"/>
        <v>0</v>
      </c>
      <c r="AM179" s="92">
        <f t="shared" ca="1" si="46"/>
        <v>0</v>
      </c>
      <c r="AN179" s="297">
        <f>(1-EXACT(G179,M179))*IFERROR(VLOOKUP(M179,Lighting_All,6,0),0)*(Q179&gt;0)*(1-EXACT(M179,Lookups!$A$62))*(1-EXACT(M179,Lookups!$A$63))</f>
        <v>0</v>
      </c>
      <c r="AO179" s="92">
        <f t="shared" si="47"/>
        <v>0</v>
      </c>
      <c r="AP179" s="92" t="str">
        <f t="shared" ca="1" si="48"/>
        <v/>
      </c>
      <c r="AQ179" s="92" t="str">
        <f ca="1">_xlfn.IFNA(VLOOKUP(AP179,Recycling!$S$10:$T$35,2,0),"")</f>
        <v/>
      </c>
      <c r="AR179" s="92">
        <f t="shared" si="49"/>
        <v>0</v>
      </c>
      <c r="AS179" s="92">
        <f t="shared" si="50"/>
        <v>0</v>
      </c>
      <c r="AT179" s="298">
        <f>EXACT(G179,"None")*OR(EXACT(M179,Lookups!$A$62),EXACT(M179,Lookups!$A$63))</f>
        <v>0</v>
      </c>
      <c r="AU179" s="299">
        <f t="shared" si="32"/>
        <v>0</v>
      </c>
      <c r="AV179" s="92">
        <f>IFERROR(VLOOKUP(AH179,Lookups!A:B,2,0),0)</f>
        <v>0</v>
      </c>
      <c r="AW179" s="92">
        <f t="shared" si="33"/>
        <v>0</v>
      </c>
      <c r="AX179" s="297">
        <f t="shared" si="34"/>
        <v>0</v>
      </c>
      <c r="AY179" s="297">
        <f t="shared" ref="AY179:AY242" si="60">IFERROR(1-VLOOKUP(M179,Sensor_Type_lu,3,0),0)</f>
        <v>0</v>
      </c>
      <c r="AZ179" s="92">
        <f t="shared" ref="AZ179:AZ242" si="61">IF(I179="Outdoor",0,0.504)</f>
        <v>0.504</v>
      </c>
      <c r="BA179" s="297">
        <f t="shared" si="35"/>
        <v>0.38900000000000001</v>
      </c>
      <c r="BB179" s="297">
        <v>0.13800000000000001</v>
      </c>
      <c r="BC179" s="297">
        <v>0.13400000000000001</v>
      </c>
      <c r="BD179" s="92">
        <f t="shared" ref="BD179:BD242" si="62">IFERROR(VLOOKUP(AH179,Lighting_All,8,0),"")</f>
        <v>0</v>
      </c>
      <c r="BE179" s="92">
        <f t="shared" ref="BE179:BE242" si="63">IF(M179="None",0,9)</f>
        <v>0</v>
      </c>
    </row>
    <row r="180" spans="1:57" x14ac:dyDescent="0.35">
      <c r="A180" s="26"/>
      <c r="B180" s="76"/>
      <c r="C180" s="58"/>
      <c r="D180" s="504"/>
      <c r="E180" s="504"/>
      <c r="F180" s="237" t="str">
        <f ca="1">IFERROR(OFFSET(INDEX(INDIRECT(VLOOKUP($C180,Lighting_Type_Exist_lu,2,0)),MATCH(NewSKULighting!$D180,INDIRECT(VLOOKUP($C180,Lighting_Type_Exist_lu,2,0)),0),1),0,2),"")</f>
        <v/>
      </c>
      <c r="G180" s="168" t="s">
        <v>84</v>
      </c>
      <c r="H180" s="74"/>
      <c r="I180" s="238" t="str">
        <f t="shared" si="51"/>
        <v/>
      </c>
      <c r="J180" s="58"/>
      <c r="K180" s="238" t="str">
        <f t="shared" si="52"/>
        <v/>
      </c>
      <c r="L180" s="239" t="str">
        <f t="shared" si="53"/>
        <v/>
      </c>
      <c r="M180" s="116" t="s">
        <v>84</v>
      </c>
      <c r="N180" s="28">
        <f t="shared" si="54"/>
        <v>0</v>
      </c>
      <c r="O180" s="20">
        <f t="shared" si="41"/>
        <v>0</v>
      </c>
      <c r="P180" s="71">
        <f t="shared" ref="P180:P243" ca="1" si="64">IF(AU180&gt;0,"ERROR",IFERROR((($B180*$F180*$N180)-($H180*$L180*$N180))/1000,0))</f>
        <v>0</v>
      </c>
      <c r="Q180" s="71">
        <f>IFERROR((($H180*$L180*$N180)-($H180*$L180*$O180))/1000,0)*(1-EXACT(M180,Lookups!$A$62))*(1-EXACT(M180,Lookups!$A$63))</f>
        <v>0</v>
      </c>
      <c r="R180" s="71">
        <f t="shared" ref="R180:R243" ca="1" si="65">IF(AU180&gt;0,"CONTROLS",P180+Q180)</f>
        <v>0</v>
      </c>
      <c r="S180" s="71">
        <f t="shared" ca="1" si="55"/>
        <v>0</v>
      </c>
      <c r="T180" s="71">
        <f t="shared" si="56"/>
        <v>0</v>
      </c>
      <c r="U180" s="356">
        <f t="shared" ca="1" si="57"/>
        <v>0</v>
      </c>
      <c r="V180" s="356">
        <f t="shared" ca="1" si="58"/>
        <v>0</v>
      </c>
      <c r="W180" s="356">
        <f t="shared" ref="W180:W243" si="66">IFERROR($H180*$L180*BB180*AY180/1000,0)</f>
        <v>0</v>
      </c>
      <c r="X180" s="356">
        <f t="shared" ref="X180:X243" si="67">IFERROR($H180*$L180*BC180*AY180/1000,0)</f>
        <v>0</v>
      </c>
      <c r="Y180" s="72">
        <f>IF(AU180&gt;0,"NEEDED",IFERROR(IF('Project Summary'!$C$11="NH",(VLOOKUP(AH180,Lighting_All,6,0)+AN180),(VLOOKUP(AH180,Lighting_All,4,0)+AN180)),0)*H180)</f>
        <v>0</v>
      </c>
      <c r="Z180" s="290" t="str">
        <f t="shared" ref="Z180:Z243" ca="1" si="68">IFERROR((($B180*$F180)-($H180*$L180))/$H180,"")</f>
        <v/>
      </c>
      <c r="AA180" s="352">
        <f t="shared" ca="1" si="42"/>
        <v>0</v>
      </c>
      <c r="AB180" s="3"/>
      <c r="AC180" s="20" t="str">
        <f ca="1">IFERROR(OFFSET(INDEX(INDIRECT(VLOOKUP($C180,Lighting_Type_Exist_lu,2,0)),MATCH(NewSKULighting!$D180,INDIRECT(VLOOKUP($C180,Lighting_Type_Exist_lu,2,0)),0),1),0,1),"")</f>
        <v/>
      </c>
      <c r="AD180" s="7" t="str">
        <f ca="1">IFERROR(OFFSET(INDEX(INDIRECT(VLOOKUP($C180,Lighting_Type_Exist_lu,2,0)),MATCH(NewSKULighting!$D180,INDIRECT(VLOOKUP($C180,Lighting_Type_Exist_lu,2,0)),0),1),0,3),"")</f>
        <v/>
      </c>
      <c r="AE180" s="40" t="str">
        <f ca="1">IFERROR(OFFSET(INDEX(INDIRECT(VLOOKUP($C180,Lighting_Type_Exist_lu,2,0)),MATCH(NewSKULighting!$D180,INDIRECT(VLOOKUP($C180,Lighting_Type_Exist_lu,2,0)),0),1),0,4),"")</f>
        <v/>
      </c>
      <c r="AF180" s="314">
        <f t="shared" ca="1" si="43"/>
        <v>0</v>
      </c>
      <c r="AG180" s="3"/>
      <c r="AH180" s="238" t="str">
        <f t="shared" si="59"/>
        <v/>
      </c>
      <c r="AI180" s="263">
        <f>IFERROR(_xlfn.IFNA(IF('Project Summary'!$C$11="NH",VLOOKUP(AH180,Lighting_All,5,0),VLOOKUP(AH180,Lighting_All,3,0)),""),"")</f>
        <v>0</v>
      </c>
      <c r="AJ180" s="295" t="str">
        <f t="shared" si="44"/>
        <v>NA</v>
      </c>
      <c r="AK180" s="296" t="str">
        <f>IFERROR(IF(J180="","",(VLOOKUP(AH180,Lookups!A:G,7,0)*H180)),"")</f>
        <v/>
      </c>
      <c r="AL180" s="92">
        <f t="shared" ca="1" si="45"/>
        <v>0</v>
      </c>
      <c r="AM180" s="92">
        <f t="shared" ca="1" si="46"/>
        <v>0</v>
      </c>
      <c r="AN180" s="297">
        <f>(1-EXACT(G180,M180))*IFERROR(VLOOKUP(M180,Lighting_All,6,0),0)*(Q180&gt;0)*(1-EXACT(M180,Lookups!$A$62))*(1-EXACT(M180,Lookups!$A$63))</f>
        <v>0</v>
      </c>
      <c r="AO180" s="92">
        <f t="shared" si="47"/>
        <v>0</v>
      </c>
      <c r="AP180" s="92" t="str">
        <f t="shared" ca="1" si="48"/>
        <v/>
      </c>
      <c r="AQ180" s="92" t="str">
        <f ca="1">_xlfn.IFNA(VLOOKUP(AP180,Recycling!$S$10:$T$35,2,0),"")</f>
        <v/>
      </c>
      <c r="AR180" s="92">
        <f t="shared" si="49"/>
        <v>0</v>
      </c>
      <c r="AS180" s="92">
        <f t="shared" si="50"/>
        <v>0</v>
      </c>
      <c r="AT180" s="298">
        <f>EXACT(G180,"None")*OR(EXACT(M180,Lookups!$A$62),EXACT(M180,Lookups!$A$63))</f>
        <v>0</v>
      </c>
      <c r="AU180" s="299">
        <f t="shared" ref="AU180:AU243" si="69">EXACT(G180,"")+AND(EXACT(M180,""))</f>
        <v>0</v>
      </c>
      <c r="AV180" s="92">
        <f>IFERROR(VLOOKUP(AH180,Lookups!A:B,2,0),0)</f>
        <v>0</v>
      </c>
      <c r="AW180" s="92">
        <f t="shared" ref="AW180:AW243" si="70">IFERROR(AV180*H180,0)</f>
        <v>0</v>
      </c>
      <c r="AX180" s="297">
        <f t="shared" ref="AX180:AX243" si="71">IF(AG180&lt;0,1,0)</f>
        <v>0</v>
      </c>
      <c r="AY180" s="297">
        <f t="shared" si="60"/>
        <v>0</v>
      </c>
      <c r="AZ180" s="92">
        <f t="shared" si="61"/>
        <v>0.504</v>
      </c>
      <c r="BA180" s="297">
        <f t="shared" ref="BA180:BA243" si="72">IF(I180="Outdoor",1,0.389)</f>
        <v>0.38900000000000001</v>
      </c>
      <c r="BB180" s="297">
        <v>0.13800000000000001</v>
      </c>
      <c r="BC180" s="297">
        <v>0.13400000000000001</v>
      </c>
      <c r="BD180" s="92">
        <f t="shared" si="62"/>
        <v>0</v>
      </c>
      <c r="BE180" s="92">
        <f t="shared" si="63"/>
        <v>0</v>
      </c>
    </row>
    <row r="181" spans="1:57" x14ac:dyDescent="0.35">
      <c r="A181" s="26"/>
      <c r="B181" s="76"/>
      <c r="C181" s="58"/>
      <c r="D181" s="504"/>
      <c r="E181" s="504"/>
      <c r="F181" s="237" t="str">
        <f ca="1">IFERROR(OFFSET(INDEX(INDIRECT(VLOOKUP($C181,Lighting_Type_Exist_lu,2,0)),MATCH(NewSKULighting!$D181,INDIRECT(VLOOKUP($C181,Lighting_Type_Exist_lu,2,0)),0),1),0,2),"")</f>
        <v/>
      </c>
      <c r="G181" s="168" t="s">
        <v>84</v>
      </c>
      <c r="H181" s="74"/>
      <c r="I181" s="238" t="str">
        <f t="shared" si="51"/>
        <v/>
      </c>
      <c r="J181" s="58"/>
      <c r="K181" s="238" t="str">
        <f t="shared" si="52"/>
        <v/>
      </c>
      <c r="L181" s="239" t="str">
        <f t="shared" si="53"/>
        <v/>
      </c>
      <c r="M181" s="116" t="s">
        <v>84</v>
      </c>
      <c r="N181" s="28">
        <f t="shared" si="54"/>
        <v>0</v>
      </c>
      <c r="O181" s="20">
        <f t="shared" si="41"/>
        <v>0</v>
      </c>
      <c r="P181" s="71">
        <f t="shared" ca="1" si="64"/>
        <v>0</v>
      </c>
      <c r="Q181" s="71">
        <f>IFERROR((($H181*$L181*$N181)-($H181*$L181*$O181))/1000,0)*(1-EXACT(M181,Lookups!$A$62))*(1-EXACT(M181,Lookups!$A$63))</f>
        <v>0</v>
      </c>
      <c r="R181" s="71">
        <f t="shared" ca="1" si="65"/>
        <v>0</v>
      </c>
      <c r="S181" s="71">
        <f t="shared" ca="1" si="55"/>
        <v>0</v>
      </c>
      <c r="T181" s="71">
        <f t="shared" si="56"/>
        <v>0</v>
      </c>
      <c r="U181" s="356">
        <f t="shared" ca="1" si="57"/>
        <v>0</v>
      </c>
      <c r="V181" s="356">
        <f t="shared" ca="1" si="58"/>
        <v>0</v>
      </c>
      <c r="W181" s="356">
        <f t="shared" si="66"/>
        <v>0</v>
      </c>
      <c r="X181" s="356">
        <f t="shared" si="67"/>
        <v>0</v>
      </c>
      <c r="Y181" s="72">
        <f>IF(AU181&gt;0,"NEEDED",IFERROR(IF('Project Summary'!$C$11="NH",(VLOOKUP(AH181,Lighting_All,6,0)+AN181),(VLOOKUP(AH181,Lighting_All,4,0)+AN181)),0)*H181)</f>
        <v>0</v>
      </c>
      <c r="Z181" s="290" t="str">
        <f t="shared" ca="1" si="68"/>
        <v/>
      </c>
      <c r="AA181" s="352">
        <f t="shared" ca="1" si="42"/>
        <v>0</v>
      </c>
      <c r="AB181" s="3"/>
      <c r="AC181" s="20" t="str">
        <f ca="1">IFERROR(OFFSET(INDEX(INDIRECT(VLOOKUP($C181,Lighting_Type_Exist_lu,2,0)),MATCH(NewSKULighting!$D181,INDIRECT(VLOOKUP($C181,Lighting_Type_Exist_lu,2,0)),0),1),0,1),"")</f>
        <v/>
      </c>
      <c r="AD181" s="7" t="str">
        <f ca="1">IFERROR(OFFSET(INDEX(INDIRECT(VLOOKUP($C181,Lighting_Type_Exist_lu,2,0)),MATCH(NewSKULighting!$D181,INDIRECT(VLOOKUP($C181,Lighting_Type_Exist_lu,2,0)),0),1),0,3),"")</f>
        <v/>
      </c>
      <c r="AE181" s="40" t="str">
        <f ca="1">IFERROR(OFFSET(INDEX(INDIRECT(VLOOKUP($C181,Lighting_Type_Exist_lu,2,0)),MATCH(NewSKULighting!$D181,INDIRECT(VLOOKUP($C181,Lighting_Type_Exist_lu,2,0)),0),1),0,4),"")</f>
        <v/>
      </c>
      <c r="AF181" s="314">
        <f t="shared" ca="1" si="43"/>
        <v>0</v>
      </c>
      <c r="AG181" s="3"/>
      <c r="AH181" s="238" t="str">
        <f t="shared" si="59"/>
        <v/>
      </c>
      <c r="AI181" s="263">
        <f>IFERROR(_xlfn.IFNA(IF('Project Summary'!$C$11="NH",VLOOKUP(AH181,Lighting_All,5,0),VLOOKUP(AH181,Lighting_All,3,0)),""),"")</f>
        <v>0</v>
      </c>
      <c r="AJ181" s="295" t="str">
        <f t="shared" si="44"/>
        <v>NA</v>
      </c>
      <c r="AK181" s="296" t="str">
        <f>IFERROR(IF(J181="","",(VLOOKUP(AH181,Lookups!A:G,7,0)*H181)),"")</f>
        <v/>
      </c>
      <c r="AL181" s="92">
        <f t="shared" ca="1" si="45"/>
        <v>0</v>
      </c>
      <c r="AM181" s="92">
        <f t="shared" ca="1" si="46"/>
        <v>0</v>
      </c>
      <c r="AN181" s="297">
        <f>(1-EXACT(G181,M181))*IFERROR(VLOOKUP(M181,Lighting_All,6,0),0)*(Q181&gt;0)*(1-EXACT(M181,Lookups!$A$62))*(1-EXACT(M181,Lookups!$A$63))</f>
        <v>0</v>
      </c>
      <c r="AO181" s="92">
        <f t="shared" si="47"/>
        <v>0</v>
      </c>
      <c r="AP181" s="92" t="str">
        <f t="shared" ca="1" si="48"/>
        <v/>
      </c>
      <c r="AQ181" s="92" t="str">
        <f ca="1">_xlfn.IFNA(VLOOKUP(AP181,Recycling!$S$10:$T$35,2,0),"")</f>
        <v/>
      </c>
      <c r="AR181" s="92">
        <f t="shared" si="49"/>
        <v>0</v>
      </c>
      <c r="AS181" s="92">
        <f t="shared" si="50"/>
        <v>0</v>
      </c>
      <c r="AT181" s="298">
        <f>EXACT(G181,"None")*OR(EXACT(M181,Lookups!$A$62),EXACT(M181,Lookups!$A$63))</f>
        <v>0</v>
      </c>
      <c r="AU181" s="299">
        <f t="shared" si="69"/>
        <v>0</v>
      </c>
      <c r="AV181" s="92">
        <f>IFERROR(VLOOKUP(AH181,Lookups!A:B,2,0),0)</f>
        <v>0</v>
      </c>
      <c r="AW181" s="92">
        <f t="shared" si="70"/>
        <v>0</v>
      </c>
      <c r="AX181" s="297">
        <f t="shared" si="71"/>
        <v>0</v>
      </c>
      <c r="AY181" s="297">
        <f t="shared" si="60"/>
        <v>0</v>
      </c>
      <c r="AZ181" s="92">
        <f t="shared" si="61"/>
        <v>0.504</v>
      </c>
      <c r="BA181" s="297">
        <f t="shared" si="72"/>
        <v>0.38900000000000001</v>
      </c>
      <c r="BB181" s="297">
        <v>0.13800000000000001</v>
      </c>
      <c r="BC181" s="297">
        <v>0.13400000000000001</v>
      </c>
      <c r="BD181" s="92">
        <f t="shared" si="62"/>
        <v>0</v>
      </c>
      <c r="BE181" s="92">
        <f t="shared" si="63"/>
        <v>0</v>
      </c>
    </row>
    <row r="182" spans="1:57" x14ac:dyDescent="0.35">
      <c r="A182" s="26"/>
      <c r="B182" s="76"/>
      <c r="C182" s="58"/>
      <c r="D182" s="504"/>
      <c r="E182" s="504"/>
      <c r="F182" s="237" t="str">
        <f ca="1">IFERROR(OFFSET(INDEX(INDIRECT(VLOOKUP($C182,Lighting_Type_Exist_lu,2,0)),MATCH(NewSKULighting!$D182,INDIRECT(VLOOKUP($C182,Lighting_Type_Exist_lu,2,0)),0),1),0,2),"")</f>
        <v/>
      </c>
      <c r="G182" s="168" t="s">
        <v>84</v>
      </c>
      <c r="H182" s="74"/>
      <c r="I182" s="238" t="str">
        <f t="shared" si="51"/>
        <v/>
      </c>
      <c r="J182" s="58"/>
      <c r="K182" s="238" t="str">
        <f t="shared" si="52"/>
        <v/>
      </c>
      <c r="L182" s="239" t="str">
        <f t="shared" si="53"/>
        <v/>
      </c>
      <c r="M182" s="116" t="s">
        <v>84</v>
      </c>
      <c r="N182" s="28">
        <f t="shared" si="54"/>
        <v>0</v>
      </c>
      <c r="O182" s="20">
        <f t="shared" si="41"/>
        <v>0</v>
      </c>
      <c r="P182" s="71">
        <f t="shared" ca="1" si="64"/>
        <v>0</v>
      </c>
      <c r="Q182" s="71">
        <f>IFERROR((($H182*$L182*$N182)-($H182*$L182*$O182))/1000,0)*(1-EXACT(M182,Lookups!$A$62))*(1-EXACT(M182,Lookups!$A$63))</f>
        <v>0</v>
      </c>
      <c r="R182" s="71">
        <f t="shared" ca="1" si="65"/>
        <v>0</v>
      </c>
      <c r="S182" s="71">
        <f t="shared" ca="1" si="55"/>
        <v>0</v>
      </c>
      <c r="T182" s="71">
        <f t="shared" si="56"/>
        <v>0</v>
      </c>
      <c r="U182" s="356">
        <f t="shared" ca="1" si="57"/>
        <v>0</v>
      </c>
      <c r="V182" s="356">
        <f t="shared" ca="1" si="58"/>
        <v>0</v>
      </c>
      <c r="W182" s="356">
        <f t="shared" si="66"/>
        <v>0</v>
      </c>
      <c r="X182" s="356">
        <f t="shared" si="67"/>
        <v>0</v>
      </c>
      <c r="Y182" s="72">
        <f>IF(AU182&gt;0,"NEEDED",IFERROR(IF('Project Summary'!$C$11="NH",(VLOOKUP(AH182,Lighting_All,6,0)+AN182),(VLOOKUP(AH182,Lighting_All,4,0)+AN182)),0)*H182)</f>
        <v>0</v>
      </c>
      <c r="Z182" s="290" t="str">
        <f t="shared" ca="1" si="68"/>
        <v/>
      </c>
      <c r="AA182" s="352">
        <f t="shared" ca="1" si="42"/>
        <v>0</v>
      </c>
      <c r="AB182" s="3"/>
      <c r="AC182" s="20" t="str">
        <f ca="1">IFERROR(OFFSET(INDEX(INDIRECT(VLOOKUP($C182,Lighting_Type_Exist_lu,2,0)),MATCH(NewSKULighting!$D182,INDIRECT(VLOOKUP($C182,Lighting_Type_Exist_lu,2,0)),0),1),0,1),"")</f>
        <v/>
      </c>
      <c r="AD182" s="7" t="str">
        <f ca="1">IFERROR(OFFSET(INDEX(INDIRECT(VLOOKUP($C182,Lighting_Type_Exist_lu,2,0)),MATCH(NewSKULighting!$D182,INDIRECT(VLOOKUP($C182,Lighting_Type_Exist_lu,2,0)),0),1),0,3),"")</f>
        <v/>
      </c>
      <c r="AE182" s="40" t="str">
        <f ca="1">IFERROR(OFFSET(INDEX(INDIRECT(VLOOKUP($C182,Lighting_Type_Exist_lu,2,0)),MATCH(NewSKULighting!$D182,INDIRECT(VLOOKUP($C182,Lighting_Type_Exist_lu,2,0)),0),1),0,4),"")</f>
        <v/>
      </c>
      <c r="AF182" s="314">
        <f t="shared" ca="1" si="43"/>
        <v>0</v>
      </c>
      <c r="AG182" s="3"/>
      <c r="AH182" s="238" t="str">
        <f t="shared" si="59"/>
        <v/>
      </c>
      <c r="AI182" s="263">
        <f>IFERROR(_xlfn.IFNA(IF('Project Summary'!$C$11="NH",VLOOKUP(AH182,Lighting_All,5,0),VLOOKUP(AH182,Lighting_All,3,0)),""),"")</f>
        <v>0</v>
      </c>
      <c r="AJ182" s="295" t="str">
        <f t="shared" si="44"/>
        <v>NA</v>
      </c>
      <c r="AK182" s="296" t="str">
        <f>IFERROR(IF(J182="","",(VLOOKUP(AH182,Lookups!A:G,7,0)*H182)),"")</f>
        <v/>
      </c>
      <c r="AL182" s="92">
        <f t="shared" ca="1" si="45"/>
        <v>0</v>
      </c>
      <c r="AM182" s="92">
        <f t="shared" ca="1" si="46"/>
        <v>0</v>
      </c>
      <c r="AN182" s="297">
        <f>(1-EXACT(G182,M182))*IFERROR(VLOOKUP(M182,Lighting_All,6,0),0)*(Q182&gt;0)*(1-EXACT(M182,Lookups!$A$62))*(1-EXACT(M182,Lookups!$A$63))</f>
        <v>0</v>
      </c>
      <c r="AO182" s="92">
        <f t="shared" si="47"/>
        <v>0</v>
      </c>
      <c r="AP182" s="92" t="str">
        <f t="shared" ca="1" si="48"/>
        <v/>
      </c>
      <c r="AQ182" s="92" t="str">
        <f ca="1">_xlfn.IFNA(VLOOKUP(AP182,Recycling!$S$10:$T$35,2,0),"")</f>
        <v/>
      </c>
      <c r="AR182" s="92">
        <f t="shared" si="49"/>
        <v>0</v>
      </c>
      <c r="AS182" s="92">
        <f t="shared" si="50"/>
        <v>0</v>
      </c>
      <c r="AT182" s="298">
        <f>EXACT(G182,"None")*OR(EXACT(M182,Lookups!$A$62),EXACT(M182,Lookups!$A$63))</f>
        <v>0</v>
      </c>
      <c r="AU182" s="299">
        <f t="shared" si="69"/>
        <v>0</v>
      </c>
      <c r="AV182" s="92">
        <f>IFERROR(VLOOKUP(AH182,Lookups!A:B,2,0),0)</f>
        <v>0</v>
      </c>
      <c r="AW182" s="92">
        <f t="shared" si="70"/>
        <v>0</v>
      </c>
      <c r="AX182" s="297">
        <f t="shared" si="71"/>
        <v>0</v>
      </c>
      <c r="AY182" s="297">
        <f t="shared" si="60"/>
        <v>0</v>
      </c>
      <c r="AZ182" s="92">
        <f t="shared" si="61"/>
        <v>0.504</v>
      </c>
      <c r="BA182" s="297">
        <f t="shared" si="72"/>
        <v>0.38900000000000001</v>
      </c>
      <c r="BB182" s="297">
        <v>0.13800000000000001</v>
      </c>
      <c r="BC182" s="297">
        <v>0.13400000000000001</v>
      </c>
      <c r="BD182" s="92">
        <f t="shared" si="62"/>
        <v>0</v>
      </c>
      <c r="BE182" s="92">
        <f t="shared" si="63"/>
        <v>0</v>
      </c>
    </row>
    <row r="183" spans="1:57" x14ac:dyDescent="0.35">
      <c r="A183" s="26"/>
      <c r="B183" s="76"/>
      <c r="C183" s="58"/>
      <c r="D183" s="504"/>
      <c r="E183" s="504"/>
      <c r="F183" s="237" t="str">
        <f ca="1">IFERROR(OFFSET(INDEX(INDIRECT(VLOOKUP($C183,Lighting_Type_Exist_lu,2,0)),MATCH(NewSKULighting!$D183,INDIRECT(VLOOKUP($C183,Lighting_Type_Exist_lu,2,0)),0),1),0,2),"")</f>
        <v/>
      </c>
      <c r="G183" s="168" t="s">
        <v>84</v>
      </c>
      <c r="H183" s="74"/>
      <c r="I183" s="238" t="str">
        <f t="shared" si="51"/>
        <v/>
      </c>
      <c r="J183" s="58"/>
      <c r="K183" s="238" t="str">
        <f t="shared" si="52"/>
        <v/>
      </c>
      <c r="L183" s="239" t="str">
        <f t="shared" si="53"/>
        <v/>
      </c>
      <c r="M183" s="116" t="s">
        <v>84</v>
      </c>
      <c r="N183" s="28">
        <f t="shared" si="54"/>
        <v>0</v>
      </c>
      <c r="O183" s="20">
        <f t="shared" si="41"/>
        <v>0</v>
      </c>
      <c r="P183" s="71">
        <f t="shared" ca="1" si="64"/>
        <v>0</v>
      </c>
      <c r="Q183" s="71">
        <f>IFERROR((($H183*$L183*$N183)-($H183*$L183*$O183))/1000,0)*(1-EXACT(M183,Lookups!$A$62))*(1-EXACT(M183,Lookups!$A$63))</f>
        <v>0</v>
      </c>
      <c r="R183" s="71">
        <f t="shared" ca="1" si="65"/>
        <v>0</v>
      </c>
      <c r="S183" s="71">
        <f t="shared" ca="1" si="55"/>
        <v>0</v>
      </c>
      <c r="T183" s="71">
        <f t="shared" si="56"/>
        <v>0</v>
      </c>
      <c r="U183" s="356">
        <f t="shared" ca="1" si="57"/>
        <v>0</v>
      </c>
      <c r="V183" s="356">
        <f t="shared" ca="1" si="58"/>
        <v>0</v>
      </c>
      <c r="W183" s="356">
        <f t="shared" si="66"/>
        <v>0</v>
      </c>
      <c r="X183" s="356">
        <f t="shared" si="67"/>
        <v>0</v>
      </c>
      <c r="Y183" s="72">
        <f>IF(AU183&gt;0,"NEEDED",IFERROR(IF('Project Summary'!$C$11="NH",(VLOOKUP(AH183,Lighting_All,6,0)+AN183),(VLOOKUP(AH183,Lighting_All,4,0)+AN183)),0)*H183)</f>
        <v>0</v>
      </c>
      <c r="Z183" s="290" t="str">
        <f t="shared" ca="1" si="68"/>
        <v/>
      </c>
      <c r="AA183" s="352">
        <f t="shared" ca="1" si="42"/>
        <v>0</v>
      </c>
      <c r="AB183" s="3"/>
      <c r="AC183" s="20" t="str">
        <f ca="1">IFERROR(OFFSET(INDEX(INDIRECT(VLOOKUP($C183,Lighting_Type_Exist_lu,2,0)),MATCH(NewSKULighting!$D183,INDIRECT(VLOOKUP($C183,Lighting_Type_Exist_lu,2,0)),0),1),0,1),"")</f>
        <v/>
      </c>
      <c r="AD183" s="7" t="str">
        <f ca="1">IFERROR(OFFSET(INDEX(INDIRECT(VLOOKUP($C183,Lighting_Type_Exist_lu,2,0)),MATCH(NewSKULighting!$D183,INDIRECT(VLOOKUP($C183,Lighting_Type_Exist_lu,2,0)),0),1),0,3),"")</f>
        <v/>
      </c>
      <c r="AE183" s="40" t="str">
        <f ca="1">IFERROR(OFFSET(INDEX(INDIRECT(VLOOKUP($C183,Lighting_Type_Exist_lu,2,0)),MATCH(NewSKULighting!$D183,INDIRECT(VLOOKUP($C183,Lighting_Type_Exist_lu,2,0)),0),1),0,4),"")</f>
        <v/>
      </c>
      <c r="AF183" s="314">
        <f t="shared" ca="1" si="43"/>
        <v>0</v>
      </c>
      <c r="AG183" s="3"/>
      <c r="AH183" s="238" t="str">
        <f t="shared" si="59"/>
        <v/>
      </c>
      <c r="AI183" s="263">
        <f>IFERROR(_xlfn.IFNA(IF('Project Summary'!$C$11="NH",VLOOKUP(AH183,Lighting_All,5,0),VLOOKUP(AH183,Lighting_All,3,0)),""),"")</f>
        <v>0</v>
      </c>
      <c r="AJ183" s="295" t="str">
        <f t="shared" si="44"/>
        <v>NA</v>
      </c>
      <c r="AK183" s="296" t="str">
        <f>IFERROR(IF(J183="","",(VLOOKUP(AH183,Lookups!A:G,7,0)*H183)),"")</f>
        <v/>
      </c>
      <c r="AL183" s="92">
        <f t="shared" ca="1" si="45"/>
        <v>0</v>
      </c>
      <c r="AM183" s="92">
        <f t="shared" ca="1" si="46"/>
        <v>0</v>
      </c>
      <c r="AN183" s="297">
        <f>(1-EXACT(G183,M183))*IFERROR(VLOOKUP(M183,Lighting_All,6,0),0)*(Q183&gt;0)*(1-EXACT(M183,Lookups!$A$62))*(1-EXACT(M183,Lookups!$A$63))</f>
        <v>0</v>
      </c>
      <c r="AO183" s="92">
        <f t="shared" si="47"/>
        <v>0</v>
      </c>
      <c r="AP183" s="92" t="str">
        <f t="shared" ca="1" si="48"/>
        <v/>
      </c>
      <c r="AQ183" s="92" t="str">
        <f ca="1">_xlfn.IFNA(VLOOKUP(AP183,Recycling!$S$10:$T$35,2,0),"")</f>
        <v/>
      </c>
      <c r="AR183" s="92">
        <f t="shared" si="49"/>
        <v>0</v>
      </c>
      <c r="AS183" s="92">
        <f t="shared" si="50"/>
        <v>0</v>
      </c>
      <c r="AT183" s="298">
        <f>EXACT(G183,"None")*OR(EXACT(M183,Lookups!$A$62),EXACT(M183,Lookups!$A$63))</f>
        <v>0</v>
      </c>
      <c r="AU183" s="299">
        <f t="shared" si="69"/>
        <v>0</v>
      </c>
      <c r="AV183" s="92">
        <f>IFERROR(VLOOKUP(AH183,Lookups!A:B,2,0),0)</f>
        <v>0</v>
      </c>
      <c r="AW183" s="92">
        <f t="shared" si="70"/>
        <v>0</v>
      </c>
      <c r="AX183" s="297">
        <f t="shared" si="71"/>
        <v>0</v>
      </c>
      <c r="AY183" s="297">
        <f t="shared" si="60"/>
        <v>0</v>
      </c>
      <c r="AZ183" s="92">
        <f t="shared" si="61"/>
        <v>0.504</v>
      </c>
      <c r="BA183" s="297">
        <f t="shared" si="72"/>
        <v>0.38900000000000001</v>
      </c>
      <c r="BB183" s="297">
        <v>0.13800000000000001</v>
      </c>
      <c r="BC183" s="297">
        <v>0.13400000000000001</v>
      </c>
      <c r="BD183" s="92">
        <f t="shared" si="62"/>
        <v>0</v>
      </c>
      <c r="BE183" s="92">
        <f t="shared" si="63"/>
        <v>0</v>
      </c>
    </row>
    <row r="184" spans="1:57" x14ac:dyDescent="0.35">
      <c r="A184" s="26"/>
      <c r="B184" s="76"/>
      <c r="C184" s="58"/>
      <c r="D184" s="504"/>
      <c r="E184" s="504"/>
      <c r="F184" s="237" t="str">
        <f ca="1">IFERROR(OFFSET(INDEX(INDIRECT(VLOOKUP($C184,Lighting_Type_Exist_lu,2,0)),MATCH(NewSKULighting!$D184,INDIRECT(VLOOKUP($C184,Lighting_Type_Exist_lu,2,0)),0),1),0,2),"")</f>
        <v/>
      </c>
      <c r="G184" s="168" t="s">
        <v>84</v>
      </c>
      <c r="H184" s="74"/>
      <c r="I184" s="238" t="str">
        <f t="shared" si="51"/>
        <v/>
      </c>
      <c r="J184" s="58"/>
      <c r="K184" s="238" t="str">
        <f t="shared" si="52"/>
        <v/>
      </c>
      <c r="L184" s="239" t="str">
        <f t="shared" si="53"/>
        <v/>
      </c>
      <c r="M184" s="116" t="s">
        <v>84</v>
      </c>
      <c r="N184" s="28">
        <f t="shared" si="54"/>
        <v>0</v>
      </c>
      <c r="O184" s="20">
        <f t="shared" si="41"/>
        <v>0</v>
      </c>
      <c r="P184" s="71">
        <f t="shared" ca="1" si="64"/>
        <v>0</v>
      </c>
      <c r="Q184" s="71">
        <f>IFERROR((($H184*$L184*$N184)-($H184*$L184*$O184))/1000,0)*(1-EXACT(M184,Lookups!$A$62))*(1-EXACT(M184,Lookups!$A$63))</f>
        <v>0</v>
      </c>
      <c r="R184" s="71">
        <f t="shared" ca="1" si="65"/>
        <v>0</v>
      </c>
      <c r="S184" s="71">
        <f t="shared" ca="1" si="55"/>
        <v>0</v>
      </c>
      <c r="T184" s="71">
        <f t="shared" si="56"/>
        <v>0</v>
      </c>
      <c r="U184" s="356">
        <f t="shared" ca="1" si="57"/>
        <v>0</v>
      </c>
      <c r="V184" s="356">
        <f t="shared" ca="1" si="58"/>
        <v>0</v>
      </c>
      <c r="W184" s="356">
        <f t="shared" si="66"/>
        <v>0</v>
      </c>
      <c r="X184" s="356">
        <f t="shared" si="67"/>
        <v>0</v>
      </c>
      <c r="Y184" s="72">
        <f>IF(AU184&gt;0,"NEEDED",IFERROR(IF('Project Summary'!$C$11="NH",(VLOOKUP(AH184,Lighting_All,6,0)+AN184),(VLOOKUP(AH184,Lighting_All,4,0)+AN184)),0)*H184)</f>
        <v>0</v>
      </c>
      <c r="Z184" s="290" t="str">
        <f t="shared" ca="1" si="68"/>
        <v/>
      </c>
      <c r="AA184" s="352">
        <f t="shared" ca="1" si="42"/>
        <v>0</v>
      </c>
      <c r="AB184" s="3"/>
      <c r="AC184" s="20" t="str">
        <f ca="1">IFERROR(OFFSET(INDEX(INDIRECT(VLOOKUP($C184,Lighting_Type_Exist_lu,2,0)),MATCH(NewSKULighting!$D184,INDIRECT(VLOOKUP($C184,Lighting_Type_Exist_lu,2,0)),0),1),0,1),"")</f>
        <v/>
      </c>
      <c r="AD184" s="7" t="str">
        <f ca="1">IFERROR(OFFSET(INDEX(INDIRECT(VLOOKUP($C184,Lighting_Type_Exist_lu,2,0)),MATCH(NewSKULighting!$D184,INDIRECT(VLOOKUP($C184,Lighting_Type_Exist_lu,2,0)),0),1),0,3),"")</f>
        <v/>
      </c>
      <c r="AE184" s="40" t="str">
        <f ca="1">IFERROR(OFFSET(INDEX(INDIRECT(VLOOKUP($C184,Lighting_Type_Exist_lu,2,0)),MATCH(NewSKULighting!$D184,INDIRECT(VLOOKUP($C184,Lighting_Type_Exist_lu,2,0)),0),1),0,4),"")</f>
        <v/>
      </c>
      <c r="AF184" s="314">
        <f t="shared" ca="1" si="43"/>
        <v>0</v>
      </c>
      <c r="AG184" s="3"/>
      <c r="AH184" s="238" t="str">
        <f t="shared" si="59"/>
        <v/>
      </c>
      <c r="AI184" s="263">
        <f>IFERROR(_xlfn.IFNA(IF('Project Summary'!$C$11="NH",VLOOKUP(AH184,Lighting_All,5,0),VLOOKUP(AH184,Lighting_All,3,0)),""),"")</f>
        <v>0</v>
      </c>
      <c r="AJ184" s="295" t="str">
        <f t="shared" si="44"/>
        <v>NA</v>
      </c>
      <c r="AK184" s="296" t="str">
        <f>IFERROR(IF(J184="","",(VLOOKUP(AH184,Lookups!A:G,7,0)*H184)),"")</f>
        <v/>
      </c>
      <c r="AL184" s="92">
        <f t="shared" ca="1" si="45"/>
        <v>0</v>
      </c>
      <c r="AM184" s="92">
        <f t="shared" ca="1" si="46"/>
        <v>0</v>
      </c>
      <c r="AN184" s="297">
        <f>(1-EXACT(G184,M184))*IFERROR(VLOOKUP(M184,Lighting_All,6,0),0)*(Q184&gt;0)*(1-EXACT(M184,Lookups!$A$62))*(1-EXACT(M184,Lookups!$A$63))</f>
        <v>0</v>
      </c>
      <c r="AO184" s="92">
        <f t="shared" si="47"/>
        <v>0</v>
      </c>
      <c r="AP184" s="92" t="str">
        <f t="shared" ca="1" si="48"/>
        <v/>
      </c>
      <c r="AQ184" s="92" t="str">
        <f ca="1">_xlfn.IFNA(VLOOKUP(AP184,Recycling!$S$10:$T$35,2,0),"")</f>
        <v/>
      </c>
      <c r="AR184" s="92">
        <f t="shared" si="49"/>
        <v>0</v>
      </c>
      <c r="AS184" s="92">
        <f t="shared" si="50"/>
        <v>0</v>
      </c>
      <c r="AT184" s="298">
        <f>EXACT(G184,"None")*OR(EXACT(M184,Lookups!$A$62),EXACT(M184,Lookups!$A$63))</f>
        <v>0</v>
      </c>
      <c r="AU184" s="299">
        <f t="shared" si="69"/>
        <v>0</v>
      </c>
      <c r="AV184" s="92">
        <f>IFERROR(VLOOKUP(AH184,Lookups!A:B,2,0),0)</f>
        <v>0</v>
      </c>
      <c r="AW184" s="92">
        <f t="shared" si="70"/>
        <v>0</v>
      </c>
      <c r="AX184" s="297">
        <f t="shared" si="71"/>
        <v>0</v>
      </c>
      <c r="AY184" s="297">
        <f t="shared" si="60"/>
        <v>0</v>
      </c>
      <c r="AZ184" s="92">
        <f t="shared" si="61"/>
        <v>0.504</v>
      </c>
      <c r="BA184" s="297">
        <f t="shared" si="72"/>
        <v>0.38900000000000001</v>
      </c>
      <c r="BB184" s="297">
        <v>0.13800000000000001</v>
      </c>
      <c r="BC184" s="297">
        <v>0.13400000000000001</v>
      </c>
      <c r="BD184" s="92">
        <f t="shared" si="62"/>
        <v>0</v>
      </c>
      <c r="BE184" s="92">
        <f t="shared" si="63"/>
        <v>0</v>
      </c>
    </row>
    <row r="185" spans="1:57" x14ac:dyDescent="0.35">
      <c r="A185" s="26"/>
      <c r="B185" s="76"/>
      <c r="C185" s="58"/>
      <c r="D185" s="504"/>
      <c r="E185" s="504"/>
      <c r="F185" s="237" t="str">
        <f ca="1">IFERROR(OFFSET(INDEX(INDIRECT(VLOOKUP($C185,Lighting_Type_Exist_lu,2,0)),MATCH(NewSKULighting!$D185,INDIRECT(VLOOKUP($C185,Lighting_Type_Exist_lu,2,0)),0),1),0,2),"")</f>
        <v/>
      </c>
      <c r="G185" s="168" t="s">
        <v>84</v>
      </c>
      <c r="H185" s="74"/>
      <c r="I185" s="238" t="str">
        <f t="shared" si="51"/>
        <v/>
      </c>
      <c r="J185" s="58"/>
      <c r="K185" s="238" t="str">
        <f t="shared" si="52"/>
        <v/>
      </c>
      <c r="L185" s="239" t="str">
        <f t="shared" si="53"/>
        <v/>
      </c>
      <c r="M185" s="116" t="s">
        <v>84</v>
      </c>
      <c r="N185" s="28">
        <f t="shared" si="54"/>
        <v>0</v>
      </c>
      <c r="O185" s="20">
        <f t="shared" si="41"/>
        <v>0</v>
      </c>
      <c r="P185" s="71">
        <f t="shared" ca="1" si="64"/>
        <v>0</v>
      </c>
      <c r="Q185" s="71">
        <f>IFERROR((($H185*$L185*$N185)-($H185*$L185*$O185))/1000,0)*(1-EXACT(M185,Lookups!$A$62))*(1-EXACT(M185,Lookups!$A$63))</f>
        <v>0</v>
      </c>
      <c r="R185" s="71">
        <f t="shared" ca="1" si="65"/>
        <v>0</v>
      </c>
      <c r="S185" s="71">
        <f t="shared" ca="1" si="55"/>
        <v>0</v>
      </c>
      <c r="T185" s="71">
        <f t="shared" si="56"/>
        <v>0</v>
      </c>
      <c r="U185" s="356">
        <f t="shared" ca="1" si="57"/>
        <v>0</v>
      </c>
      <c r="V185" s="356">
        <f t="shared" ca="1" si="58"/>
        <v>0</v>
      </c>
      <c r="W185" s="356">
        <f t="shared" si="66"/>
        <v>0</v>
      </c>
      <c r="X185" s="356">
        <f t="shared" si="67"/>
        <v>0</v>
      </c>
      <c r="Y185" s="72">
        <f>IF(AU185&gt;0,"NEEDED",IFERROR(IF('Project Summary'!$C$11="NH",(VLOOKUP(AH185,Lighting_All,6,0)+AN185),(VLOOKUP(AH185,Lighting_All,4,0)+AN185)),0)*H185)</f>
        <v>0</v>
      </c>
      <c r="Z185" s="290" t="str">
        <f t="shared" ca="1" si="68"/>
        <v/>
      </c>
      <c r="AA185" s="352">
        <f t="shared" ca="1" si="42"/>
        <v>0</v>
      </c>
      <c r="AB185" s="3"/>
      <c r="AC185" s="20" t="str">
        <f ca="1">IFERROR(OFFSET(INDEX(INDIRECT(VLOOKUP($C185,Lighting_Type_Exist_lu,2,0)),MATCH(NewSKULighting!$D185,INDIRECT(VLOOKUP($C185,Lighting_Type_Exist_lu,2,0)),0),1),0,1),"")</f>
        <v/>
      </c>
      <c r="AD185" s="7" t="str">
        <f ca="1">IFERROR(OFFSET(INDEX(INDIRECT(VLOOKUP($C185,Lighting_Type_Exist_lu,2,0)),MATCH(NewSKULighting!$D185,INDIRECT(VLOOKUP($C185,Lighting_Type_Exist_lu,2,0)),0),1),0,3),"")</f>
        <v/>
      </c>
      <c r="AE185" s="40" t="str">
        <f ca="1">IFERROR(OFFSET(INDEX(INDIRECT(VLOOKUP($C185,Lighting_Type_Exist_lu,2,0)),MATCH(NewSKULighting!$D185,INDIRECT(VLOOKUP($C185,Lighting_Type_Exist_lu,2,0)),0),1),0,4),"")</f>
        <v/>
      </c>
      <c r="AF185" s="314">
        <f t="shared" ca="1" si="43"/>
        <v>0</v>
      </c>
      <c r="AG185" s="3"/>
      <c r="AH185" s="238" t="str">
        <f t="shared" si="59"/>
        <v/>
      </c>
      <c r="AI185" s="263">
        <f>IFERROR(_xlfn.IFNA(IF('Project Summary'!$C$11="NH",VLOOKUP(AH185,Lighting_All,5,0),VLOOKUP(AH185,Lighting_All,3,0)),""),"")</f>
        <v>0</v>
      </c>
      <c r="AJ185" s="295" t="str">
        <f t="shared" si="44"/>
        <v>NA</v>
      </c>
      <c r="AK185" s="296" t="str">
        <f>IFERROR(IF(J185="","",(VLOOKUP(AH185,Lookups!A:G,7,0)*H185)),"")</f>
        <v/>
      </c>
      <c r="AL185" s="92">
        <f t="shared" ca="1" si="45"/>
        <v>0</v>
      </c>
      <c r="AM185" s="92">
        <f t="shared" ca="1" si="46"/>
        <v>0</v>
      </c>
      <c r="AN185" s="297">
        <f>(1-EXACT(G185,M185))*IFERROR(VLOOKUP(M185,Lighting_All,6,0),0)*(Q185&gt;0)*(1-EXACT(M185,Lookups!$A$62))*(1-EXACT(M185,Lookups!$A$63))</f>
        <v>0</v>
      </c>
      <c r="AO185" s="92">
        <f t="shared" si="47"/>
        <v>0</v>
      </c>
      <c r="AP185" s="92" t="str">
        <f t="shared" ca="1" si="48"/>
        <v/>
      </c>
      <c r="AQ185" s="92" t="str">
        <f ca="1">_xlfn.IFNA(VLOOKUP(AP185,Recycling!$S$10:$T$35,2,0),"")</f>
        <v/>
      </c>
      <c r="AR185" s="92">
        <f t="shared" si="49"/>
        <v>0</v>
      </c>
      <c r="AS185" s="92">
        <f t="shared" si="50"/>
        <v>0</v>
      </c>
      <c r="AT185" s="298">
        <f>EXACT(G185,"None")*OR(EXACT(M185,Lookups!$A$62),EXACT(M185,Lookups!$A$63))</f>
        <v>0</v>
      </c>
      <c r="AU185" s="299">
        <f t="shared" si="69"/>
        <v>0</v>
      </c>
      <c r="AV185" s="92">
        <f>IFERROR(VLOOKUP(AH185,Lookups!A:B,2,0),0)</f>
        <v>0</v>
      </c>
      <c r="AW185" s="92">
        <f t="shared" si="70"/>
        <v>0</v>
      </c>
      <c r="AX185" s="297">
        <f t="shared" si="71"/>
        <v>0</v>
      </c>
      <c r="AY185" s="297">
        <f t="shared" si="60"/>
        <v>0</v>
      </c>
      <c r="AZ185" s="92">
        <f t="shared" si="61"/>
        <v>0.504</v>
      </c>
      <c r="BA185" s="297">
        <f t="shared" si="72"/>
        <v>0.38900000000000001</v>
      </c>
      <c r="BB185" s="297">
        <v>0.13800000000000001</v>
      </c>
      <c r="BC185" s="297">
        <v>0.13400000000000001</v>
      </c>
      <c r="BD185" s="92">
        <f t="shared" si="62"/>
        <v>0</v>
      </c>
      <c r="BE185" s="92">
        <f t="shared" si="63"/>
        <v>0</v>
      </c>
    </row>
    <row r="186" spans="1:57" x14ac:dyDescent="0.35">
      <c r="A186" s="26"/>
      <c r="B186" s="76"/>
      <c r="C186" s="58"/>
      <c r="D186" s="504"/>
      <c r="E186" s="504"/>
      <c r="F186" s="237" t="str">
        <f ca="1">IFERROR(OFFSET(INDEX(INDIRECT(VLOOKUP($C186,Lighting_Type_Exist_lu,2,0)),MATCH(NewSKULighting!$D186,INDIRECT(VLOOKUP($C186,Lighting_Type_Exist_lu,2,0)),0),1),0,2),"")</f>
        <v/>
      </c>
      <c r="G186" s="168" t="s">
        <v>84</v>
      </c>
      <c r="H186" s="74"/>
      <c r="I186" s="238" t="str">
        <f t="shared" si="51"/>
        <v/>
      </c>
      <c r="J186" s="58"/>
      <c r="K186" s="238" t="str">
        <f t="shared" si="52"/>
        <v/>
      </c>
      <c r="L186" s="239" t="str">
        <f t="shared" si="53"/>
        <v/>
      </c>
      <c r="M186" s="116" t="s">
        <v>84</v>
      </c>
      <c r="N186" s="28">
        <f t="shared" si="54"/>
        <v>0</v>
      </c>
      <c r="O186" s="20">
        <f t="shared" si="41"/>
        <v>0</v>
      </c>
      <c r="P186" s="71">
        <f t="shared" ca="1" si="64"/>
        <v>0</v>
      </c>
      <c r="Q186" s="71">
        <f>IFERROR((($H186*$L186*$N186)-($H186*$L186*$O186))/1000,0)*(1-EXACT(M186,Lookups!$A$62))*(1-EXACT(M186,Lookups!$A$63))</f>
        <v>0</v>
      </c>
      <c r="R186" s="71">
        <f t="shared" ca="1" si="65"/>
        <v>0</v>
      </c>
      <c r="S186" s="71">
        <f t="shared" ca="1" si="55"/>
        <v>0</v>
      </c>
      <c r="T186" s="71">
        <f t="shared" si="56"/>
        <v>0</v>
      </c>
      <c r="U186" s="356">
        <f t="shared" ca="1" si="57"/>
        <v>0</v>
      </c>
      <c r="V186" s="356">
        <f t="shared" ca="1" si="58"/>
        <v>0</v>
      </c>
      <c r="W186" s="356">
        <f t="shared" si="66"/>
        <v>0</v>
      </c>
      <c r="X186" s="356">
        <f t="shared" si="67"/>
        <v>0</v>
      </c>
      <c r="Y186" s="72">
        <f>IF(AU186&gt;0,"NEEDED",IFERROR(IF('Project Summary'!$C$11="NH",(VLOOKUP(AH186,Lighting_All,6,0)+AN186),(VLOOKUP(AH186,Lighting_All,4,0)+AN186)),0)*H186)</f>
        <v>0</v>
      </c>
      <c r="Z186" s="290" t="str">
        <f t="shared" ca="1" si="68"/>
        <v/>
      </c>
      <c r="AA186" s="352">
        <f t="shared" ca="1" si="42"/>
        <v>0</v>
      </c>
      <c r="AB186" s="3"/>
      <c r="AC186" s="20" t="str">
        <f ca="1">IFERROR(OFFSET(INDEX(INDIRECT(VLOOKUP($C186,Lighting_Type_Exist_lu,2,0)),MATCH(NewSKULighting!$D186,INDIRECT(VLOOKUP($C186,Lighting_Type_Exist_lu,2,0)),0),1),0,1),"")</f>
        <v/>
      </c>
      <c r="AD186" s="7" t="str">
        <f ca="1">IFERROR(OFFSET(INDEX(INDIRECT(VLOOKUP($C186,Lighting_Type_Exist_lu,2,0)),MATCH(NewSKULighting!$D186,INDIRECT(VLOOKUP($C186,Lighting_Type_Exist_lu,2,0)),0),1),0,3),"")</f>
        <v/>
      </c>
      <c r="AE186" s="40" t="str">
        <f ca="1">IFERROR(OFFSET(INDEX(INDIRECT(VLOOKUP($C186,Lighting_Type_Exist_lu,2,0)),MATCH(NewSKULighting!$D186,INDIRECT(VLOOKUP($C186,Lighting_Type_Exist_lu,2,0)),0),1),0,4),"")</f>
        <v/>
      </c>
      <c r="AF186" s="314">
        <f t="shared" ca="1" si="43"/>
        <v>0</v>
      </c>
      <c r="AG186" s="3"/>
      <c r="AH186" s="238" t="str">
        <f t="shared" si="59"/>
        <v/>
      </c>
      <c r="AI186" s="263">
        <f>IFERROR(_xlfn.IFNA(IF('Project Summary'!$C$11="NH",VLOOKUP(AH186,Lighting_All,5,0),VLOOKUP(AH186,Lighting_All,3,0)),""),"")</f>
        <v>0</v>
      </c>
      <c r="AJ186" s="295" t="str">
        <f t="shared" si="44"/>
        <v>NA</v>
      </c>
      <c r="AK186" s="296" t="str">
        <f>IFERROR(IF(J186="","",(VLOOKUP(AH186,Lookups!A:G,7,0)*H186)),"")</f>
        <v/>
      </c>
      <c r="AL186" s="92">
        <f t="shared" ca="1" si="45"/>
        <v>0</v>
      </c>
      <c r="AM186" s="92">
        <f t="shared" ca="1" si="46"/>
        <v>0</v>
      </c>
      <c r="AN186" s="297">
        <f>(1-EXACT(G186,M186))*IFERROR(VLOOKUP(M186,Lighting_All,6,0),0)*(Q186&gt;0)*(1-EXACT(M186,Lookups!$A$62))*(1-EXACT(M186,Lookups!$A$63))</f>
        <v>0</v>
      </c>
      <c r="AO186" s="92">
        <f t="shared" si="47"/>
        <v>0</v>
      </c>
      <c r="AP186" s="92" t="str">
        <f t="shared" ca="1" si="48"/>
        <v/>
      </c>
      <c r="AQ186" s="92" t="str">
        <f ca="1">_xlfn.IFNA(VLOOKUP(AP186,Recycling!$S$10:$T$35,2,0),"")</f>
        <v/>
      </c>
      <c r="AR186" s="92">
        <f t="shared" si="49"/>
        <v>0</v>
      </c>
      <c r="AS186" s="92">
        <f t="shared" si="50"/>
        <v>0</v>
      </c>
      <c r="AT186" s="298">
        <f>EXACT(G186,"None")*OR(EXACT(M186,Lookups!$A$62),EXACT(M186,Lookups!$A$63))</f>
        <v>0</v>
      </c>
      <c r="AU186" s="299">
        <f t="shared" si="69"/>
        <v>0</v>
      </c>
      <c r="AV186" s="92">
        <f>IFERROR(VLOOKUP(AH186,Lookups!A:B,2,0),0)</f>
        <v>0</v>
      </c>
      <c r="AW186" s="92">
        <f t="shared" si="70"/>
        <v>0</v>
      </c>
      <c r="AX186" s="297">
        <f t="shared" si="71"/>
        <v>0</v>
      </c>
      <c r="AY186" s="297">
        <f t="shared" si="60"/>
        <v>0</v>
      </c>
      <c r="AZ186" s="92">
        <f t="shared" si="61"/>
        <v>0.504</v>
      </c>
      <c r="BA186" s="297">
        <f t="shared" si="72"/>
        <v>0.38900000000000001</v>
      </c>
      <c r="BB186" s="297">
        <v>0.13800000000000001</v>
      </c>
      <c r="BC186" s="297">
        <v>0.13400000000000001</v>
      </c>
      <c r="BD186" s="92">
        <f t="shared" si="62"/>
        <v>0</v>
      </c>
      <c r="BE186" s="92">
        <f t="shared" si="63"/>
        <v>0</v>
      </c>
    </row>
    <row r="187" spans="1:57" x14ac:dyDescent="0.35">
      <c r="A187" s="26"/>
      <c r="B187" s="76"/>
      <c r="C187" s="58"/>
      <c r="D187" s="504"/>
      <c r="E187" s="504"/>
      <c r="F187" s="237" t="str">
        <f ca="1">IFERROR(OFFSET(INDEX(INDIRECT(VLOOKUP($C187,Lighting_Type_Exist_lu,2,0)),MATCH(NewSKULighting!$D187,INDIRECT(VLOOKUP($C187,Lighting_Type_Exist_lu,2,0)),0),1),0,2),"")</f>
        <v/>
      </c>
      <c r="G187" s="168" t="s">
        <v>84</v>
      </c>
      <c r="H187" s="74"/>
      <c r="I187" s="238" t="str">
        <f t="shared" si="51"/>
        <v/>
      </c>
      <c r="J187" s="58"/>
      <c r="K187" s="238" t="str">
        <f t="shared" si="52"/>
        <v/>
      </c>
      <c r="L187" s="239" t="str">
        <f t="shared" si="53"/>
        <v/>
      </c>
      <c r="M187" s="116" t="s">
        <v>84</v>
      </c>
      <c r="N187" s="28">
        <f t="shared" si="54"/>
        <v>0</v>
      </c>
      <c r="O187" s="20">
        <f t="shared" si="41"/>
        <v>0</v>
      </c>
      <c r="P187" s="71">
        <f t="shared" ca="1" si="64"/>
        <v>0</v>
      </c>
      <c r="Q187" s="71">
        <f>IFERROR((($H187*$L187*$N187)-($H187*$L187*$O187))/1000,0)*(1-EXACT(M187,Lookups!$A$62))*(1-EXACT(M187,Lookups!$A$63))</f>
        <v>0</v>
      </c>
      <c r="R187" s="71">
        <f t="shared" ca="1" si="65"/>
        <v>0</v>
      </c>
      <c r="S187" s="71">
        <f t="shared" ca="1" si="55"/>
        <v>0</v>
      </c>
      <c r="T187" s="71">
        <f t="shared" si="56"/>
        <v>0</v>
      </c>
      <c r="U187" s="356">
        <f t="shared" ca="1" si="57"/>
        <v>0</v>
      </c>
      <c r="V187" s="356">
        <f t="shared" ca="1" si="58"/>
        <v>0</v>
      </c>
      <c r="W187" s="356">
        <f t="shared" si="66"/>
        <v>0</v>
      </c>
      <c r="X187" s="356">
        <f t="shared" si="67"/>
        <v>0</v>
      </c>
      <c r="Y187" s="72">
        <f>IF(AU187&gt;0,"NEEDED",IFERROR(IF('Project Summary'!$C$11="NH",(VLOOKUP(AH187,Lighting_All,6,0)+AN187),(VLOOKUP(AH187,Lighting_All,4,0)+AN187)),0)*H187)</f>
        <v>0</v>
      </c>
      <c r="Z187" s="290" t="str">
        <f t="shared" ca="1" si="68"/>
        <v/>
      </c>
      <c r="AA187" s="352">
        <f t="shared" ca="1" si="42"/>
        <v>0</v>
      </c>
      <c r="AB187" s="3"/>
      <c r="AC187" s="20" t="str">
        <f ca="1">IFERROR(OFFSET(INDEX(INDIRECT(VLOOKUP($C187,Lighting_Type_Exist_lu,2,0)),MATCH(NewSKULighting!$D187,INDIRECT(VLOOKUP($C187,Lighting_Type_Exist_lu,2,0)),0),1),0,1),"")</f>
        <v/>
      </c>
      <c r="AD187" s="7" t="str">
        <f ca="1">IFERROR(OFFSET(INDEX(INDIRECT(VLOOKUP($C187,Lighting_Type_Exist_lu,2,0)),MATCH(NewSKULighting!$D187,INDIRECT(VLOOKUP($C187,Lighting_Type_Exist_lu,2,0)),0),1),0,3),"")</f>
        <v/>
      </c>
      <c r="AE187" s="40" t="str">
        <f ca="1">IFERROR(OFFSET(INDEX(INDIRECT(VLOOKUP($C187,Lighting_Type_Exist_lu,2,0)),MATCH(NewSKULighting!$D187,INDIRECT(VLOOKUP($C187,Lighting_Type_Exist_lu,2,0)),0),1),0,4),"")</f>
        <v/>
      </c>
      <c r="AF187" s="314">
        <f t="shared" ca="1" si="43"/>
        <v>0</v>
      </c>
      <c r="AG187" s="3"/>
      <c r="AH187" s="238" t="str">
        <f t="shared" si="59"/>
        <v/>
      </c>
      <c r="AI187" s="263">
        <f>IFERROR(_xlfn.IFNA(IF('Project Summary'!$C$11="NH",VLOOKUP(AH187,Lighting_All,5,0),VLOOKUP(AH187,Lighting_All,3,0)),""),"")</f>
        <v>0</v>
      </c>
      <c r="AJ187" s="295" t="str">
        <f t="shared" si="44"/>
        <v>NA</v>
      </c>
      <c r="AK187" s="296" t="str">
        <f>IFERROR(IF(J187="","",(VLOOKUP(AH187,Lookups!A:G,7,0)*H187)),"")</f>
        <v/>
      </c>
      <c r="AL187" s="92">
        <f t="shared" ca="1" si="45"/>
        <v>0</v>
      </c>
      <c r="AM187" s="92">
        <f t="shared" ca="1" si="46"/>
        <v>0</v>
      </c>
      <c r="AN187" s="297">
        <f>(1-EXACT(G187,M187))*IFERROR(VLOOKUP(M187,Lighting_All,6,0),0)*(Q187&gt;0)*(1-EXACT(M187,Lookups!$A$62))*(1-EXACT(M187,Lookups!$A$63))</f>
        <v>0</v>
      </c>
      <c r="AO187" s="92">
        <f t="shared" si="47"/>
        <v>0</v>
      </c>
      <c r="AP187" s="92" t="str">
        <f t="shared" ca="1" si="48"/>
        <v/>
      </c>
      <c r="AQ187" s="92" t="str">
        <f ca="1">_xlfn.IFNA(VLOOKUP(AP187,Recycling!$S$10:$T$35,2,0),"")</f>
        <v/>
      </c>
      <c r="AR187" s="92">
        <f t="shared" si="49"/>
        <v>0</v>
      </c>
      <c r="AS187" s="92">
        <f t="shared" si="50"/>
        <v>0</v>
      </c>
      <c r="AT187" s="298">
        <f>EXACT(G187,"None")*OR(EXACT(M187,Lookups!$A$62),EXACT(M187,Lookups!$A$63))</f>
        <v>0</v>
      </c>
      <c r="AU187" s="299">
        <f t="shared" si="69"/>
        <v>0</v>
      </c>
      <c r="AV187" s="92">
        <f>IFERROR(VLOOKUP(AH187,Lookups!A:B,2,0),0)</f>
        <v>0</v>
      </c>
      <c r="AW187" s="92">
        <f t="shared" si="70"/>
        <v>0</v>
      </c>
      <c r="AX187" s="297">
        <f t="shared" si="71"/>
        <v>0</v>
      </c>
      <c r="AY187" s="297">
        <f t="shared" si="60"/>
        <v>0</v>
      </c>
      <c r="AZ187" s="92">
        <f t="shared" si="61"/>
        <v>0.504</v>
      </c>
      <c r="BA187" s="297">
        <f t="shared" si="72"/>
        <v>0.38900000000000001</v>
      </c>
      <c r="BB187" s="297">
        <v>0.13800000000000001</v>
      </c>
      <c r="BC187" s="297">
        <v>0.13400000000000001</v>
      </c>
      <c r="BD187" s="92">
        <f t="shared" si="62"/>
        <v>0</v>
      </c>
      <c r="BE187" s="92">
        <f t="shared" si="63"/>
        <v>0</v>
      </c>
    </row>
    <row r="188" spans="1:57" x14ac:dyDescent="0.35">
      <c r="A188" s="26"/>
      <c r="B188" s="76"/>
      <c r="C188" s="58"/>
      <c r="D188" s="504"/>
      <c r="E188" s="504"/>
      <c r="F188" s="237" t="str">
        <f ca="1">IFERROR(OFFSET(INDEX(INDIRECT(VLOOKUP($C188,Lighting_Type_Exist_lu,2,0)),MATCH(NewSKULighting!$D188,INDIRECT(VLOOKUP($C188,Lighting_Type_Exist_lu,2,0)),0),1),0,2),"")</f>
        <v/>
      </c>
      <c r="G188" s="168" t="s">
        <v>84</v>
      </c>
      <c r="H188" s="74"/>
      <c r="I188" s="238" t="str">
        <f t="shared" si="51"/>
        <v/>
      </c>
      <c r="J188" s="58"/>
      <c r="K188" s="238" t="str">
        <f t="shared" si="52"/>
        <v/>
      </c>
      <c r="L188" s="239" t="str">
        <f t="shared" si="53"/>
        <v/>
      </c>
      <c r="M188" s="116" t="s">
        <v>84</v>
      </c>
      <c r="N188" s="28">
        <f t="shared" si="54"/>
        <v>0</v>
      </c>
      <c r="O188" s="20">
        <f t="shared" si="41"/>
        <v>0</v>
      </c>
      <c r="P188" s="71">
        <f t="shared" ca="1" si="64"/>
        <v>0</v>
      </c>
      <c r="Q188" s="71">
        <f>IFERROR((($H188*$L188*$N188)-($H188*$L188*$O188))/1000,0)*(1-EXACT(M188,Lookups!$A$62))*(1-EXACT(M188,Lookups!$A$63))</f>
        <v>0</v>
      </c>
      <c r="R188" s="71">
        <f t="shared" ca="1" si="65"/>
        <v>0</v>
      </c>
      <c r="S188" s="71">
        <f t="shared" ca="1" si="55"/>
        <v>0</v>
      </c>
      <c r="T188" s="71">
        <f t="shared" si="56"/>
        <v>0</v>
      </c>
      <c r="U188" s="356">
        <f t="shared" ca="1" si="57"/>
        <v>0</v>
      </c>
      <c r="V188" s="356">
        <f t="shared" ca="1" si="58"/>
        <v>0</v>
      </c>
      <c r="W188" s="356">
        <f t="shared" si="66"/>
        <v>0</v>
      </c>
      <c r="X188" s="356">
        <f t="shared" si="67"/>
        <v>0</v>
      </c>
      <c r="Y188" s="72">
        <f>IF(AU188&gt;0,"NEEDED",IFERROR(IF('Project Summary'!$C$11="NH",(VLOOKUP(AH188,Lighting_All,6,0)+AN188),(VLOOKUP(AH188,Lighting_All,4,0)+AN188)),0)*H188)</f>
        <v>0</v>
      </c>
      <c r="Z188" s="290" t="str">
        <f t="shared" ca="1" si="68"/>
        <v/>
      </c>
      <c r="AA188" s="352">
        <f t="shared" ca="1" si="42"/>
        <v>0</v>
      </c>
      <c r="AB188" s="3"/>
      <c r="AC188" s="20" t="str">
        <f ca="1">IFERROR(OFFSET(INDEX(INDIRECT(VLOOKUP($C188,Lighting_Type_Exist_lu,2,0)),MATCH(NewSKULighting!$D188,INDIRECT(VLOOKUP($C188,Lighting_Type_Exist_lu,2,0)),0),1),0,1),"")</f>
        <v/>
      </c>
      <c r="AD188" s="7" t="str">
        <f ca="1">IFERROR(OFFSET(INDEX(INDIRECT(VLOOKUP($C188,Lighting_Type_Exist_lu,2,0)),MATCH(NewSKULighting!$D188,INDIRECT(VLOOKUP($C188,Lighting_Type_Exist_lu,2,0)),0),1),0,3),"")</f>
        <v/>
      </c>
      <c r="AE188" s="40" t="str">
        <f ca="1">IFERROR(OFFSET(INDEX(INDIRECT(VLOOKUP($C188,Lighting_Type_Exist_lu,2,0)),MATCH(NewSKULighting!$D188,INDIRECT(VLOOKUP($C188,Lighting_Type_Exist_lu,2,0)),0),1),0,4),"")</f>
        <v/>
      </c>
      <c r="AF188" s="314">
        <f t="shared" ca="1" si="43"/>
        <v>0</v>
      </c>
      <c r="AG188" s="3"/>
      <c r="AH188" s="238" t="str">
        <f t="shared" si="59"/>
        <v/>
      </c>
      <c r="AI188" s="263">
        <f>IFERROR(_xlfn.IFNA(IF('Project Summary'!$C$11="NH",VLOOKUP(AH188,Lighting_All,5,0),VLOOKUP(AH188,Lighting_All,3,0)),""),"")</f>
        <v>0</v>
      </c>
      <c r="AJ188" s="295" t="str">
        <f t="shared" si="44"/>
        <v>NA</v>
      </c>
      <c r="AK188" s="296" t="str">
        <f>IFERROR(IF(J188="","",(VLOOKUP(AH188,Lookups!A:G,7,0)*H188)),"")</f>
        <v/>
      </c>
      <c r="AL188" s="92">
        <f t="shared" ca="1" si="45"/>
        <v>0</v>
      </c>
      <c r="AM188" s="92">
        <f t="shared" ca="1" si="46"/>
        <v>0</v>
      </c>
      <c r="AN188" s="297">
        <f>(1-EXACT(G188,M188))*IFERROR(VLOOKUP(M188,Lighting_All,6,0),0)*(Q188&gt;0)*(1-EXACT(M188,Lookups!$A$62))*(1-EXACT(M188,Lookups!$A$63))</f>
        <v>0</v>
      </c>
      <c r="AO188" s="92">
        <f t="shared" si="47"/>
        <v>0</v>
      </c>
      <c r="AP188" s="92" t="str">
        <f t="shared" ca="1" si="48"/>
        <v/>
      </c>
      <c r="AQ188" s="92" t="str">
        <f ca="1">_xlfn.IFNA(VLOOKUP(AP188,Recycling!$S$10:$T$35,2,0),"")</f>
        <v/>
      </c>
      <c r="AR188" s="92">
        <f t="shared" si="49"/>
        <v>0</v>
      </c>
      <c r="AS188" s="92">
        <f t="shared" si="50"/>
        <v>0</v>
      </c>
      <c r="AT188" s="298">
        <f>EXACT(G188,"None")*OR(EXACT(M188,Lookups!$A$62),EXACT(M188,Lookups!$A$63))</f>
        <v>0</v>
      </c>
      <c r="AU188" s="299">
        <f t="shared" si="69"/>
        <v>0</v>
      </c>
      <c r="AV188" s="92">
        <f>IFERROR(VLOOKUP(AH188,Lookups!A:B,2,0),0)</f>
        <v>0</v>
      </c>
      <c r="AW188" s="92">
        <f t="shared" si="70"/>
        <v>0</v>
      </c>
      <c r="AX188" s="297">
        <f t="shared" si="71"/>
        <v>0</v>
      </c>
      <c r="AY188" s="297">
        <f t="shared" si="60"/>
        <v>0</v>
      </c>
      <c r="AZ188" s="92">
        <f t="shared" si="61"/>
        <v>0.504</v>
      </c>
      <c r="BA188" s="297">
        <f t="shared" si="72"/>
        <v>0.38900000000000001</v>
      </c>
      <c r="BB188" s="297">
        <v>0.13800000000000001</v>
      </c>
      <c r="BC188" s="297">
        <v>0.13400000000000001</v>
      </c>
      <c r="BD188" s="92">
        <f t="shared" si="62"/>
        <v>0</v>
      </c>
      <c r="BE188" s="92">
        <f t="shared" si="63"/>
        <v>0</v>
      </c>
    </row>
    <row r="189" spans="1:57" x14ac:dyDescent="0.35">
      <c r="A189" s="26"/>
      <c r="B189" s="76"/>
      <c r="C189" s="58"/>
      <c r="D189" s="504"/>
      <c r="E189" s="504"/>
      <c r="F189" s="237" t="str">
        <f ca="1">IFERROR(OFFSET(INDEX(INDIRECT(VLOOKUP($C189,Lighting_Type_Exist_lu,2,0)),MATCH(NewSKULighting!$D189,INDIRECT(VLOOKUP($C189,Lighting_Type_Exist_lu,2,0)),0),1),0,2),"")</f>
        <v/>
      </c>
      <c r="G189" s="168" t="s">
        <v>84</v>
      </c>
      <c r="H189" s="74"/>
      <c r="I189" s="238" t="str">
        <f t="shared" si="51"/>
        <v/>
      </c>
      <c r="J189" s="58"/>
      <c r="K189" s="238" t="str">
        <f t="shared" si="52"/>
        <v/>
      </c>
      <c r="L189" s="239" t="str">
        <f t="shared" si="53"/>
        <v/>
      </c>
      <c r="M189" s="116" t="s">
        <v>84</v>
      </c>
      <c r="N189" s="28">
        <f t="shared" si="54"/>
        <v>0</v>
      </c>
      <c r="O189" s="20">
        <f t="shared" si="41"/>
        <v>0</v>
      </c>
      <c r="P189" s="71">
        <f t="shared" ca="1" si="64"/>
        <v>0</v>
      </c>
      <c r="Q189" s="71">
        <f>IFERROR((($H189*$L189*$N189)-($H189*$L189*$O189))/1000,0)*(1-EXACT(M189,Lookups!$A$62))*(1-EXACT(M189,Lookups!$A$63))</f>
        <v>0</v>
      </c>
      <c r="R189" s="71">
        <f t="shared" ca="1" si="65"/>
        <v>0</v>
      </c>
      <c r="S189" s="71">
        <f t="shared" ca="1" si="55"/>
        <v>0</v>
      </c>
      <c r="T189" s="71">
        <f t="shared" si="56"/>
        <v>0</v>
      </c>
      <c r="U189" s="356">
        <f t="shared" ca="1" si="57"/>
        <v>0</v>
      </c>
      <c r="V189" s="356">
        <f t="shared" ca="1" si="58"/>
        <v>0</v>
      </c>
      <c r="W189" s="356">
        <f t="shared" si="66"/>
        <v>0</v>
      </c>
      <c r="X189" s="356">
        <f t="shared" si="67"/>
        <v>0</v>
      </c>
      <c r="Y189" s="72">
        <f>IF(AU189&gt;0,"NEEDED",IFERROR(IF('Project Summary'!$C$11="NH",(VLOOKUP(AH189,Lighting_All,6,0)+AN189),(VLOOKUP(AH189,Lighting_All,4,0)+AN189)),0)*H189)</f>
        <v>0</v>
      </c>
      <c r="Z189" s="290" t="str">
        <f t="shared" ca="1" si="68"/>
        <v/>
      </c>
      <c r="AA189" s="352">
        <f t="shared" ca="1" si="42"/>
        <v>0</v>
      </c>
      <c r="AB189" s="3"/>
      <c r="AC189" s="20" t="str">
        <f ca="1">IFERROR(OFFSET(INDEX(INDIRECT(VLOOKUP($C189,Lighting_Type_Exist_lu,2,0)),MATCH(NewSKULighting!$D189,INDIRECT(VLOOKUP($C189,Lighting_Type_Exist_lu,2,0)),0),1),0,1),"")</f>
        <v/>
      </c>
      <c r="AD189" s="7" t="str">
        <f ca="1">IFERROR(OFFSET(INDEX(INDIRECT(VLOOKUP($C189,Lighting_Type_Exist_lu,2,0)),MATCH(NewSKULighting!$D189,INDIRECT(VLOOKUP($C189,Lighting_Type_Exist_lu,2,0)),0),1),0,3),"")</f>
        <v/>
      </c>
      <c r="AE189" s="40" t="str">
        <f ca="1">IFERROR(OFFSET(INDEX(INDIRECT(VLOOKUP($C189,Lighting_Type_Exist_lu,2,0)),MATCH(NewSKULighting!$D189,INDIRECT(VLOOKUP($C189,Lighting_Type_Exist_lu,2,0)),0),1),0,4),"")</f>
        <v/>
      </c>
      <c r="AF189" s="314">
        <f t="shared" ca="1" si="43"/>
        <v>0</v>
      </c>
      <c r="AG189" s="3"/>
      <c r="AH189" s="238" t="str">
        <f t="shared" si="59"/>
        <v/>
      </c>
      <c r="AI189" s="263">
        <f>IFERROR(_xlfn.IFNA(IF('Project Summary'!$C$11="NH",VLOOKUP(AH189,Lighting_All,5,0),VLOOKUP(AH189,Lighting_All,3,0)),""),"")</f>
        <v>0</v>
      </c>
      <c r="AJ189" s="295" t="str">
        <f t="shared" si="44"/>
        <v>NA</v>
      </c>
      <c r="AK189" s="296" t="str">
        <f>IFERROR(IF(J189="","",(VLOOKUP(AH189,Lookups!A:G,7,0)*H189)),"")</f>
        <v/>
      </c>
      <c r="AL189" s="92">
        <f t="shared" ca="1" si="45"/>
        <v>0</v>
      </c>
      <c r="AM189" s="92">
        <f t="shared" ca="1" si="46"/>
        <v>0</v>
      </c>
      <c r="AN189" s="297">
        <f>(1-EXACT(G189,M189))*IFERROR(VLOOKUP(M189,Lighting_All,6,0),0)*(Q189&gt;0)*(1-EXACT(M189,Lookups!$A$62))*(1-EXACT(M189,Lookups!$A$63))</f>
        <v>0</v>
      </c>
      <c r="AO189" s="92">
        <f t="shared" si="47"/>
        <v>0</v>
      </c>
      <c r="AP189" s="92" t="str">
        <f t="shared" ca="1" si="48"/>
        <v/>
      </c>
      <c r="AQ189" s="92" t="str">
        <f ca="1">_xlfn.IFNA(VLOOKUP(AP189,Recycling!$S$10:$T$35,2,0),"")</f>
        <v/>
      </c>
      <c r="AR189" s="92">
        <f t="shared" si="49"/>
        <v>0</v>
      </c>
      <c r="AS189" s="92">
        <f t="shared" si="50"/>
        <v>0</v>
      </c>
      <c r="AT189" s="298">
        <f>EXACT(G189,"None")*OR(EXACT(M189,Lookups!$A$62),EXACT(M189,Lookups!$A$63))</f>
        <v>0</v>
      </c>
      <c r="AU189" s="299">
        <f t="shared" si="69"/>
        <v>0</v>
      </c>
      <c r="AV189" s="92">
        <f>IFERROR(VLOOKUP(AH189,Lookups!A:B,2,0),0)</f>
        <v>0</v>
      </c>
      <c r="AW189" s="92">
        <f t="shared" si="70"/>
        <v>0</v>
      </c>
      <c r="AX189" s="297">
        <f t="shared" si="71"/>
        <v>0</v>
      </c>
      <c r="AY189" s="297">
        <f t="shared" si="60"/>
        <v>0</v>
      </c>
      <c r="AZ189" s="92">
        <f t="shared" si="61"/>
        <v>0.504</v>
      </c>
      <c r="BA189" s="297">
        <f t="shared" si="72"/>
        <v>0.38900000000000001</v>
      </c>
      <c r="BB189" s="297">
        <v>0.13800000000000001</v>
      </c>
      <c r="BC189" s="297">
        <v>0.13400000000000001</v>
      </c>
      <c r="BD189" s="92">
        <f t="shared" si="62"/>
        <v>0</v>
      </c>
      <c r="BE189" s="92">
        <f t="shared" si="63"/>
        <v>0</v>
      </c>
    </row>
    <row r="190" spans="1:57" x14ac:dyDescent="0.35">
      <c r="A190" s="26"/>
      <c r="B190" s="76"/>
      <c r="C190" s="58"/>
      <c r="D190" s="504"/>
      <c r="E190" s="504"/>
      <c r="F190" s="237" t="str">
        <f ca="1">IFERROR(OFFSET(INDEX(INDIRECT(VLOOKUP($C190,Lighting_Type_Exist_lu,2,0)),MATCH(NewSKULighting!$D190,INDIRECT(VLOOKUP($C190,Lighting_Type_Exist_lu,2,0)),0),1),0,2),"")</f>
        <v/>
      </c>
      <c r="G190" s="168" t="s">
        <v>84</v>
      </c>
      <c r="H190" s="74"/>
      <c r="I190" s="238" t="str">
        <f t="shared" si="51"/>
        <v/>
      </c>
      <c r="J190" s="58"/>
      <c r="K190" s="238" t="str">
        <f t="shared" si="52"/>
        <v/>
      </c>
      <c r="L190" s="239" t="str">
        <f t="shared" si="53"/>
        <v/>
      </c>
      <c r="M190" s="116" t="s">
        <v>84</v>
      </c>
      <c r="N190" s="28">
        <f t="shared" si="54"/>
        <v>0</v>
      </c>
      <c r="O190" s="20">
        <f t="shared" si="41"/>
        <v>0</v>
      </c>
      <c r="P190" s="71">
        <f t="shared" ca="1" si="64"/>
        <v>0</v>
      </c>
      <c r="Q190" s="71">
        <f>IFERROR((($H190*$L190*$N190)-($H190*$L190*$O190))/1000,0)*(1-EXACT(M190,Lookups!$A$62))*(1-EXACT(M190,Lookups!$A$63))</f>
        <v>0</v>
      </c>
      <c r="R190" s="71">
        <f t="shared" ca="1" si="65"/>
        <v>0</v>
      </c>
      <c r="S190" s="71">
        <f t="shared" ca="1" si="55"/>
        <v>0</v>
      </c>
      <c r="T190" s="71">
        <f t="shared" si="56"/>
        <v>0</v>
      </c>
      <c r="U190" s="356">
        <f t="shared" ca="1" si="57"/>
        <v>0</v>
      </c>
      <c r="V190" s="356">
        <f t="shared" ca="1" si="58"/>
        <v>0</v>
      </c>
      <c r="W190" s="356">
        <f t="shared" si="66"/>
        <v>0</v>
      </c>
      <c r="X190" s="356">
        <f t="shared" si="67"/>
        <v>0</v>
      </c>
      <c r="Y190" s="72">
        <f>IF(AU190&gt;0,"NEEDED",IFERROR(IF('Project Summary'!$C$11="NH",(VLOOKUP(AH190,Lighting_All,6,0)+AN190),(VLOOKUP(AH190,Lighting_All,4,0)+AN190)),0)*H190)</f>
        <v>0</v>
      </c>
      <c r="Z190" s="290" t="str">
        <f t="shared" ca="1" si="68"/>
        <v/>
      </c>
      <c r="AA190" s="352">
        <f t="shared" ca="1" si="42"/>
        <v>0</v>
      </c>
      <c r="AB190" s="3"/>
      <c r="AC190" s="20" t="str">
        <f ca="1">IFERROR(OFFSET(INDEX(INDIRECT(VLOOKUP($C190,Lighting_Type_Exist_lu,2,0)),MATCH(NewSKULighting!$D190,INDIRECT(VLOOKUP($C190,Lighting_Type_Exist_lu,2,0)),0),1),0,1),"")</f>
        <v/>
      </c>
      <c r="AD190" s="7" t="str">
        <f ca="1">IFERROR(OFFSET(INDEX(INDIRECT(VLOOKUP($C190,Lighting_Type_Exist_lu,2,0)),MATCH(NewSKULighting!$D190,INDIRECT(VLOOKUP($C190,Lighting_Type_Exist_lu,2,0)),0),1),0,3),"")</f>
        <v/>
      </c>
      <c r="AE190" s="40" t="str">
        <f ca="1">IFERROR(OFFSET(INDEX(INDIRECT(VLOOKUP($C190,Lighting_Type_Exist_lu,2,0)),MATCH(NewSKULighting!$D190,INDIRECT(VLOOKUP($C190,Lighting_Type_Exist_lu,2,0)),0),1),0,4),"")</f>
        <v/>
      </c>
      <c r="AF190" s="314">
        <f t="shared" ca="1" si="43"/>
        <v>0</v>
      </c>
      <c r="AG190" s="3"/>
      <c r="AH190" s="238" t="str">
        <f t="shared" si="59"/>
        <v/>
      </c>
      <c r="AI190" s="263">
        <f>IFERROR(_xlfn.IFNA(IF('Project Summary'!$C$11="NH",VLOOKUP(AH190,Lighting_All,5,0),VLOOKUP(AH190,Lighting_All,3,0)),""),"")</f>
        <v>0</v>
      </c>
      <c r="AJ190" s="295" t="str">
        <f t="shared" si="44"/>
        <v>NA</v>
      </c>
      <c r="AK190" s="296" t="str">
        <f>IFERROR(IF(J190="","",(VLOOKUP(AH190,Lookups!A:G,7,0)*H190)),"")</f>
        <v/>
      </c>
      <c r="AL190" s="92">
        <f t="shared" ca="1" si="45"/>
        <v>0</v>
      </c>
      <c r="AM190" s="92">
        <f t="shared" ca="1" si="46"/>
        <v>0</v>
      </c>
      <c r="AN190" s="297">
        <f>(1-EXACT(G190,M190))*IFERROR(VLOOKUP(M190,Lighting_All,6,0),0)*(Q190&gt;0)*(1-EXACT(M190,Lookups!$A$62))*(1-EXACT(M190,Lookups!$A$63))</f>
        <v>0</v>
      </c>
      <c r="AO190" s="92">
        <f t="shared" si="47"/>
        <v>0</v>
      </c>
      <c r="AP190" s="92" t="str">
        <f t="shared" ca="1" si="48"/>
        <v/>
      </c>
      <c r="AQ190" s="92" t="str">
        <f ca="1">_xlfn.IFNA(VLOOKUP(AP190,Recycling!$S$10:$T$35,2,0),"")</f>
        <v/>
      </c>
      <c r="AR190" s="92">
        <f t="shared" si="49"/>
        <v>0</v>
      </c>
      <c r="AS190" s="92">
        <f t="shared" si="50"/>
        <v>0</v>
      </c>
      <c r="AT190" s="298">
        <f>EXACT(G190,"None")*OR(EXACT(M190,Lookups!$A$62),EXACT(M190,Lookups!$A$63))</f>
        <v>0</v>
      </c>
      <c r="AU190" s="299">
        <f t="shared" si="69"/>
        <v>0</v>
      </c>
      <c r="AV190" s="92">
        <f>IFERROR(VLOOKUP(AH190,Lookups!A:B,2,0),0)</f>
        <v>0</v>
      </c>
      <c r="AW190" s="92">
        <f t="shared" si="70"/>
        <v>0</v>
      </c>
      <c r="AX190" s="297">
        <f t="shared" si="71"/>
        <v>0</v>
      </c>
      <c r="AY190" s="297">
        <f t="shared" si="60"/>
        <v>0</v>
      </c>
      <c r="AZ190" s="92">
        <f t="shared" si="61"/>
        <v>0.504</v>
      </c>
      <c r="BA190" s="297">
        <f t="shared" si="72"/>
        <v>0.38900000000000001</v>
      </c>
      <c r="BB190" s="297">
        <v>0.13800000000000001</v>
      </c>
      <c r="BC190" s="297">
        <v>0.13400000000000001</v>
      </c>
      <c r="BD190" s="92">
        <f t="shared" si="62"/>
        <v>0</v>
      </c>
      <c r="BE190" s="92">
        <f t="shared" si="63"/>
        <v>0</v>
      </c>
    </row>
    <row r="191" spans="1:57" x14ac:dyDescent="0.35">
      <c r="A191" s="26"/>
      <c r="B191" s="76"/>
      <c r="C191" s="58"/>
      <c r="D191" s="504"/>
      <c r="E191" s="504"/>
      <c r="F191" s="237" t="str">
        <f ca="1">IFERROR(OFFSET(INDEX(INDIRECT(VLOOKUP($C191,Lighting_Type_Exist_lu,2,0)),MATCH(NewSKULighting!$D191,INDIRECT(VLOOKUP($C191,Lighting_Type_Exist_lu,2,0)),0),1),0,2),"")</f>
        <v/>
      </c>
      <c r="G191" s="168" t="s">
        <v>84</v>
      </c>
      <c r="H191" s="74"/>
      <c r="I191" s="238" t="str">
        <f t="shared" si="51"/>
        <v/>
      </c>
      <c r="J191" s="58"/>
      <c r="K191" s="238" t="str">
        <f t="shared" si="52"/>
        <v/>
      </c>
      <c r="L191" s="239" t="str">
        <f t="shared" si="53"/>
        <v/>
      </c>
      <c r="M191" s="116" t="s">
        <v>84</v>
      </c>
      <c r="N191" s="28">
        <f t="shared" si="54"/>
        <v>0</v>
      </c>
      <c r="O191" s="20">
        <f t="shared" si="41"/>
        <v>0</v>
      </c>
      <c r="P191" s="71">
        <f t="shared" ca="1" si="64"/>
        <v>0</v>
      </c>
      <c r="Q191" s="71">
        <f>IFERROR((($H191*$L191*$N191)-($H191*$L191*$O191))/1000,0)*(1-EXACT(M191,Lookups!$A$62))*(1-EXACT(M191,Lookups!$A$63))</f>
        <v>0</v>
      </c>
      <c r="R191" s="71">
        <f t="shared" ca="1" si="65"/>
        <v>0</v>
      </c>
      <c r="S191" s="71">
        <f t="shared" ca="1" si="55"/>
        <v>0</v>
      </c>
      <c r="T191" s="71">
        <f t="shared" si="56"/>
        <v>0</v>
      </c>
      <c r="U191" s="356">
        <f t="shared" ca="1" si="57"/>
        <v>0</v>
      </c>
      <c r="V191" s="356">
        <f t="shared" ca="1" si="58"/>
        <v>0</v>
      </c>
      <c r="W191" s="356">
        <f t="shared" si="66"/>
        <v>0</v>
      </c>
      <c r="X191" s="356">
        <f t="shared" si="67"/>
        <v>0</v>
      </c>
      <c r="Y191" s="72">
        <f>IF(AU191&gt;0,"NEEDED",IFERROR(IF('Project Summary'!$C$11="NH",(VLOOKUP(AH191,Lighting_All,6,0)+AN191),(VLOOKUP(AH191,Lighting_All,4,0)+AN191)),0)*H191)</f>
        <v>0</v>
      </c>
      <c r="Z191" s="290" t="str">
        <f t="shared" ca="1" si="68"/>
        <v/>
      </c>
      <c r="AA191" s="352">
        <f t="shared" ca="1" si="42"/>
        <v>0</v>
      </c>
      <c r="AB191" s="3"/>
      <c r="AC191" s="20" t="str">
        <f ca="1">IFERROR(OFFSET(INDEX(INDIRECT(VLOOKUP($C191,Lighting_Type_Exist_lu,2,0)),MATCH(NewSKULighting!$D191,INDIRECT(VLOOKUP($C191,Lighting_Type_Exist_lu,2,0)),0),1),0,1),"")</f>
        <v/>
      </c>
      <c r="AD191" s="7" t="str">
        <f ca="1">IFERROR(OFFSET(INDEX(INDIRECT(VLOOKUP($C191,Lighting_Type_Exist_lu,2,0)),MATCH(NewSKULighting!$D191,INDIRECT(VLOOKUP($C191,Lighting_Type_Exist_lu,2,0)),0),1),0,3),"")</f>
        <v/>
      </c>
      <c r="AE191" s="40" t="str">
        <f ca="1">IFERROR(OFFSET(INDEX(INDIRECT(VLOOKUP($C191,Lighting_Type_Exist_lu,2,0)),MATCH(NewSKULighting!$D191,INDIRECT(VLOOKUP($C191,Lighting_Type_Exist_lu,2,0)),0),1),0,4),"")</f>
        <v/>
      </c>
      <c r="AF191" s="314">
        <f t="shared" ca="1" si="43"/>
        <v>0</v>
      </c>
      <c r="AG191" s="3"/>
      <c r="AH191" s="238" t="str">
        <f t="shared" si="59"/>
        <v/>
      </c>
      <c r="AI191" s="263">
        <f>IFERROR(_xlfn.IFNA(IF('Project Summary'!$C$11="NH",VLOOKUP(AH191,Lighting_All,5,0),VLOOKUP(AH191,Lighting_All,3,0)),""),"")</f>
        <v>0</v>
      </c>
      <c r="AJ191" s="295" t="str">
        <f t="shared" si="44"/>
        <v>NA</v>
      </c>
      <c r="AK191" s="296" t="str">
        <f>IFERROR(IF(J191="","",(VLOOKUP(AH191,Lookups!A:G,7,0)*H191)),"")</f>
        <v/>
      </c>
      <c r="AL191" s="92">
        <f t="shared" ca="1" si="45"/>
        <v>0</v>
      </c>
      <c r="AM191" s="92">
        <f t="shared" ca="1" si="46"/>
        <v>0</v>
      </c>
      <c r="AN191" s="297">
        <f>(1-EXACT(G191,M191))*IFERROR(VLOOKUP(M191,Lighting_All,6,0),0)*(Q191&gt;0)*(1-EXACT(M191,Lookups!$A$62))*(1-EXACT(M191,Lookups!$A$63))</f>
        <v>0</v>
      </c>
      <c r="AO191" s="92">
        <f t="shared" si="47"/>
        <v>0</v>
      </c>
      <c r="AP191" s="92" t="str">
        <f t="shared" ca="1" si="48"/>
        <v/>
      </c>
      <c r="AQ191" s="92" t="str">
        <f ca="1">_xlfn.IFNA(VLOOKUP(AP191,Recycling!$S$10:$T$35,2,0),"")</f>
        <v/>
      </c>
      <c r="AR191" s="92">
        <f t="shared" si="49"/>
        <v>0</v>
      </c>
      <c r="AS191" s="92">
        <f t="shared" si="50"/>
        <v>0</v>
      </c>
      <c r="AT191" s="298">
        <f>EXACT(G191,"None")*OR(EXACT(M191,Lookups!$A$62),EXACT(M191,Lookups!$A$63))</f>
        <v>0</v>
      </c>
      <c r="AU191" s="299">
        <f t="shared" si="69"/>
        <v>0</v>
      </c>
      <c r="AV191" s="92">
        <f>IFERROR(VLOOKUP(AH191,Lookups!A:B,2,0),0)</f>
        <v>0</v>
      </c>
      <c r="AW191" s="92">
        <f t="shared" si="70"/>
        <v>0</v>
      </c>
      <c r="AX191" s="297">
        <f t="shared" si="71"/>
        <v>0</v>
      </c>
      <c r="AY191" s="297">
        <f t="shared" si="60"/>
        <v>0</v>
      </c>
      <c r="AZ191" s="92">
        <f t="shared" si="61"/>
        <v>0.504</v>
      </c>
      <c r="BA191" s="297">
        <f t="shared" si="72"/>
        <v>0.38900000000000001</v>
      </c>
      <c r="BB191" s="297">
        <v>0.13800000000000001</v>
      </c>
      <c r="BC191" s="297">
        <v>0.13400000000000001</v>
      </c>
      <c r="BD191" s="92">
        <f t="shared" si="62"/>
        <v>0</v>
      </c>
      <c r="BE191" s="92">
        <f t="shared" si="63"/>
        <v>0</v>
      </c>
    </row>
    <row r="192" spans="1:57" x14ac:dyDescent="0.35">
      <c r="A192" s="26"/>
      <c r="B192" s="76"/>
      <c r="C192" s="58"/>
      <c r="D192" s="504"/>
      <c r="E192" s="504"/>
      <c r="F192" s="237" t="str">
        <f ca="1">IFERROR(OFFSET(INDEX(INDIRECT(VLOOKUP($C192,Lighting_Type_Exist_lu,2,0)),MATCH(NewSKULighting!$D192,INDIRECT(VLOOKUP($C192,Lighting_Type_Exist_lu,2,0)),0),1),0,2),"")</f>
        <v/>
      </c>
      <c r="G192" s="168" t="s">
        <v>84</v>
      </c>
      <c r="H192" s="74"/>
      <c r="I192" s="238" t="str">
        <f t="shared" si="51"/>
        <v/>
      </c>
      <c r="J192" s="58"/>
      <c r="K192" s="238" t="str">
        <f t="shared" si="52"/>
        <v/>
      </c>
      <c r="L192" s="239" t="str">
        <f t="shared" si="53"/>
        <v/>
      </c>
      <c r="M192" s="116" t="s">
        <v>84</v>
      </c>
      <c r="N192" s="28">
        <f t="shared" si="54"/>
        <v>0</v>
      </c>
      <c r="O192" s="20">
        <f t="shared" si="41"/>
        <v>0</v>
      </c>
      <c r="P192" s="71">
        <f t="shared" ca="1" si="64"/>
        <v>0</v>
      </c>
      <c r="Q192" s="71">
        <f>IFERROR((($H192*$L192*$N192)-($H192*$L192*$O192))/1000,0)*(1-EXACT(M192,Lookups!$A$62))*(1-EXACT(M192,Lookups!$A$63))</f>
        <v>0</v>
      </c>
      <c r="R192" s="71">
        <f t="shared" ca="1" si="65"/>
        <v>0</v>
      </c>
      <c r="S192" s="71">
        <f t="shared" ca="1" si="55"/>
        <v>0</v>
      </c>
      <c r="T192" s="71">
        <f t="shared" si="56"/>
        <v>0</v>
      </c>
      <c r="U192" s="356">
        <f t="shared" ca="1" si="57"/>
        <v>0</v>
      </c>
      <c r="V192" s="356">
        <f t="shared" ca="1" si="58"/>
        <v>0</v>
      </c>
      <c r="W192" s="356">
        <f t="shared" si="66"/>
        <v>0</v>
      </c>
      <c r="X192" s="356">
        <f t="shared" si="67"/>
        <v>0</v>
      </c>
      <c r="Y192" s="72">
        <f>IF(AU192&gt;0,"NEEDED",IFERROR(IF('Project Summary'!$C$11="NH",(VLOOKUP(AH192,Lighting_All,6,0)+AN192),(VLOOKUP(AH192,Lighting_All,4,0)+AN192)),0)*H192)</f>
        <v>0</v>
      </c>
      <c r="Z192" s="290" t="str">
        <f t="shared" ca="1" si="68"/>
        <v/>
      </c>
      <c r="AA192" s="352">
        <f t="shared" ca="1" si="42"/>
        <v>0</v>
      </c>
      <c r="AB192" s="3"/>
      <c r="AC192" s="20" t="str">
        <f ca="1">IFERROR(OFFSET(INDEX(INDIRECT(VLOOKUP($C192,Lighting_Type_Exist_lu,2,0)),MATCH(NewSKULighting!$D192,INDIRECT(VLOOKUP($C192,Lighting_Type_Exist_lu,2,0)),0),1),0,1),"")</f>
        <v/>
      </c>
      <c r="AD192" s="7" t="str">
        <f ca="1">IFERROR(OFFSET(INDEX(INDIRECT(VLOOKUP($C192,Lighting_Type_Exist_lu,2,0)),MATCH(NewSKULighting!$D192,INDIRECT(VLOOKUP($C192,Lighting_Type_Exist_lu,2,0)),0),1),0,3),"")</f>
        <v/>
      </c>
      <c r="AE192" s="40" t="str">
        <f ca="1">IFERROR(OFFSET(INDEX(INDIRECT(VLOOKUP($C192,Lighting_Type_Exist_lu,2,0)),MATCH(NewSKULighting!$D192,INDIRECT(VLOOKUP($C192,Lighting_Type_Exist_lu,2,0)),0),1),0,4),"")</f>
        <v/>
      </c>
      <c r="AF192" s="314">
        <f t="shared" ca="1" si="43"/>
        <v>0</v>
      </c>
      <c r="AG192" s="3"/>
      <c r="AH192" s="238" t="str">
        <f t="shared" si="59"/>
        <v/>
      </c>
      <c r="AI192" s="263">
        <f>IFERROR(_xlfn.IFNA(IF('Project Summary'!$C$11="NH",VLOOKUP(AH192,Lighting_All,5,0),VLOOKUP(AH192,Lighting_All,3,0)),""),"")</f>
        <v>0</v>
      </c>
      <c r="AJ192" s="295" t="str">
        <f t="shared" si="44"/>
        <v>NA</v>
      </c>
      <c r="AK192" s="296" t="str">
        <f>IFERROR(IF(J192="","",(VLOOKUP(AH192,Lookups!A:G,7,0)*H192)),"")</f>
        <v/>
      </c>
      <c r="AL192" s="92">
        <f t="shared" ca="1" si="45"/>
        <v>0</v>
      </c>
      <c r="AM192" s="92">
        <f t="shared" ca="1" si="46"/>
        <v>0</v>
      </c>
      <c r="AN192" s="297">
        <f>(1-EXACT(G192,M192))*IFERROR(VLOOKUP(M192,Lighting_All,6,0),0)*(Q192&gt;0)*(1-EXACT(M192,Lookups!$A$62))*(1-EXACT(M192,Lookups!$A$63))</f>
        <v>0</v>
      </c>
      <c r="AO192" s="92">
        <f t="shared" si="47"/>
        <v>0</v>
      </c>
      <c r="AP192" s="92" t="str">
        <f t="shared" ca="1" si="48"/>
        <v/>
      </c>
      <c r="AQ192" s="92" t="str">
        <f ca="1">_xlfn.IFNA(VLOOKUP(AP192,Recycling!$S$10:$T$35,2,0),"")</f>
        <v/>
      </c>
      <c r="AR192" s="92">
        <f t="shared" si="49"/>
        <v>0</v>
      </c>
      <c r="AS192" s="92">
        <f t="shared" si="50"/>
        <v>0</v>
      </c>
      <c r="AT192" s="298">
        <f>EXACT(G192,"None")*OR(EXACT(M192,Lookups!$A$62),EXACT(M192,Lookups!$A$63))</f>
        <v>0</v>
      </c>
      <c r="AU192" s="299">
        <f t="shared" si="69"/>
        <v>0</v>
      </c>
      <c r="AV192" s="92">
        <f>IFERROR(VLOOKUP(AH192,Lookups!A:B,2,0),0)</f>
        <v>0</v>
      </c>
      <c r="AW192" s="92">
        <f t="shared" si="70"/>
        <v>0</v>
      </c>
      <c r="AX192" s="297">
        <f t="shared" si="71"/>
        <v>0</v>
      </c>
      <c r="AY192" s="297">
        <f t="shared" si="60"/>
        <v>0</v>
      </c>
      <c r="AZ192" s="92">
        <f t="shared" si="61"/>
        <v>0.504</v>
      </c>
      <c r="BA192" s="297">
        <f t="shared" si="72"/>
        <v>0.38900000000000001</v>
      </c>
      <c r="BB192" s="297">
        <v>0.13800000000000001</v>
      </c>
      <c r="BC192" s="297">
        <v>0.13400000000000001</v>
      </c>
      <c r="BD192" s="92">
        <f t="shared" si="62"/>
        <v>0</v>
      </c>
      <c r="BE192" s="92">
        <f t="shared" si="63"/>
        <v>0</v>
      </c>
    </row>
    <row r="193" spans="1:57" x14ac:dyDescent="0.35">
      <c r="A193" s="26"/>
      <c r="B193" s="76"/>
      <c r="C193" s="58"/>
      <c r="D193" s="504"/>
      <c r="E193" s="504"/>
      <c r="F193" s="237" t="str">
        <f ca="1">IFERROR(OFFSET(INDEX(INDIRECT(VLOOKUP($C193,Lighting_Type_Exist_lu,2,0)),MATCH(NewSKULighting!$D193,INDIRECT(VLOOKUP($C193,Lighting_Type_Exist_lu,2,0)),0),1),0,2),"")</f>
        <v/>
      </c>
      <c r="G193" s="168" t="s">
        <v>84</v>
      </c>
      <c r="H193" s="74"/>
      <c r="I193" s="238" t="str">
        <f t="shared" si="51"/>
        <v/>
      </c>
      <c r="J193" s="58"/>
      <c r="K193" s="238" t="str">
        <f t="shared" si="52"/>
        <v/>
      </c>
      <c r="L193" s="239" t="str">
        <f t="shared" si="53"/>
        <v/>
      </c>
      <c r="M193" s="116" t="s">
        <v>84</v>
      </c>
      <c r="N193" s="28">
        <f t="shared" si="54"/>
        <v>0</v>
      </c>
      <c r="O193" s="20">
        <f t="shared" si="41"/>
        <v>0</v>
      </c>
      <c r="P193" s="71">
        <f t="shared" ca="1" si="64"/>
        <v>0</v>
      </c>
      <c r="Q193" s="71">
        <f>IFERROR((($H193*$L193*$N193)-($H193*$L193*$O193))/1000,0)*(1-EXACT(M193,Lookups!$A$62))*(1-EXACT(M193,Lookups!$A$63))</f>
        <v>0</v>
      </c>
      <c r="R193" s="71">
        <f t="shared" ca="1" si="65"/>
        <v>0</v>
      </c>
      <c r="S193" s="71">
        <f t="shared" ca="1" si="55"/>
        <v>0</v>
      </c>
      <c r="T193" s="71">
        <f t="shared" si="56"/>
        <v>0</v>
      </c>
      <c r="U193" s="356">
        <f t="shared" ca="1" si="57"/>
        <v>0</v>
      </c>
      <c r="V193" s="356">
        <f t="shared" ca="1" si="58"/>
        <v>0</v>
      </c>
      <c r="W193" s="356">
        <f t="shared" si="66"/>
        <v>0</v>
      </c>
      <c r="X193" s="356">
        <f t="shared" si="67"/>
        <v>0</v>
      </c>
      <c r="Y193" s="72">
        <f>IF(AU193&gt;0,"NEEDED",IFERROR(IF('Project Summary'!$C$11="NH",(VLOOKUP(AH193,Lighting_All,6,0)+AN193),(VLOOKUP(AH193,Lighting_All,4,0)+AN193)),0)*H193)</f>
        <v>0</v>
      </c>
      <c r="Z193" s="290" t="str">
        <f t="shared" ca="1" si="68"/>
        <v/>
      </c>
      <c r="AA193" s="352">
        <f t="shared" ca="1" si="42"/>
        <v>0</v>
      </c>
      <c r="AB193" s="3"/>
      <c r="AC193" s="20" t="str">
        <f ca="1">IFERROR(OFFSET(INDEX(INDIRECT(VLOOKUP($C193,Lighting_Type_Exist_lu,2,0)),MATCH(NewSKULighting!$D193,INDIRECT(VLOOKUP($C193,Lighting_Type_Exist_lu,2,0)),0),1),0,1),"")</f>
        <v/>
      </c>
      <c r="AD193" s="7" t="str">
        <f ca="1">IFERROR(OFFSET(INDEX(INDIRECT(VLOOKUP($C193,Lighting_Type_Exist_lu,2,0)),MATCH(NewSKULighting!$D193,INDIRECT(VLOOKUP($C193,Lighting_Type_Exist_lu,2,0)),0),1),0,3),"")</f>
        <v/>
      </c>
      <c r="AE193" s="40" t="str">
        <f ca="1">IFERROR(OFFSET(INDEX(INDIRECT(VLOOKUP($C193,Lighting_Type_Exist_lu,2,0)),MATCH(NewSKULighting!$D193,INDIRECT(VLOOKUP($C193,Lighting_Type_Exist_lu,2,0)),0),1),0,4),"")</f>
        <v/>
      </c>
      <c r="AF193" s="314">
        <f t="shared" ca="1" si="43"/>
        <v>0</v>
      </c>
      <c r="AG193" s="3"/>
      <c r="AH193" s="238" t="str">
        <f t="shared" si="59"/>
        <v/>
      </c>
      <c r="AI193" s="263">
        <f>IFERROR(_xlfn.IFNA(IF('Project Summary'!$C$11="NH",VLOOKUP(AH193,Lighting_All,5,0),VLOOKUP(AH193,Lighting_All,3,0)),""),"")</f>
        <v>0</v>
      </c>
      <c r="AJ193" s="295" t="str">
        <f t="shared" si="44"/>
        <v>NA</v>
      </c>
      <c r="AK193" s="296" t="str">
        <f>IFERROR(IF(J193="","",(VLOOKUP(AH193,Lookups!A:G,7,0)*H193)),"")</f>
        <v/>
      </c>
      <c r="AL193" s="92">
        <f t="shared" ca="1" si="45"/>
        <v>0</v>
      </c>
      <c r="AM193" s="92">
        <f t="shared" ca="1" si="46"/>
        <v>0</v>
      </c>
      <c r="AN193" s="297">
        <f>(1-EXACT(G193,M193))*IFERROR(VLOOKUP(M193,Lighting_All,6,0),0)*(Q193&gt;0)*(1-EXACT(M193,Lookups!$A$62))*(1-EXACT(M193,Lookups!$A$63))</f>
        <v>0</v>
      </c>
      <c r="AO193" s="92">
        <f t="shared" si="47"/>
        <v>0</v>
      </c>
      <c r="AP193" s="92" t="str">
        <f t="shared" ca="1" si="48"/>
        <v/>
      </c>
      <c r="AQ193" s="92" t="str">
        <f ca="1">_xlfn.IFNA(VLOOKUP(AP193,Recycling!$S$10:$T$35,2,0),"")</f>
        <v/>
      </c>
      <c r="AR193" s="92">
        <f t="shared" si="49"/>
        <v>0</v>
      </c>
      <c r="AS193" s="92">
        <f t="shared" si="50"/>
        <v>0</v>
      </c>
      <c r="AT193" s="298">
        <f>EXACT(G193,"None")*OR(EXACT(M193,Lookups!$A$62),EXACT(M193,Lookups!$A$63))</f>
        <v>0</v>
      </c>
      <c r="AU193" s="299">
        <f t="shared" si="69"/>
        <v>0</v>
      </c>
      <c r="AV193" s="92">
        <f>IFERROR(VLOOKUP(AH193,Lookups!A:B,2,0),0)</f>
        <v>0</v>
      </c>
      <c r="AW193" s="92">
        <f t="shared" si="70"/>
        <v>0</v>
      </c>
      <c r="AX193" s="297">
        <f t="shared" si="71"/>
        <v>0</v>
      </c>
      <c r="AY193" s="297">
        <f t="shared" si="60"/>
        <v>0</v>
      </c>
      <c r="AZ193" s="92">
        <f t="shared" si="61"/>
        <v>0.504</v>
      </c>
      <c r="BA193" s="297">
        <f t="shared" si="72"/>
        <v>0.38900000000000001</v>
      </c>
      <c r="BB193" s="297">
        <v>0.13800000000000001</v>
      </c>
      <c r="BC193" s="297">
        <v>0.13400000000000001</v>
      </c>
      <c r="BD193" s="92">
        <f t="shared" si="62"/>
        <v>0</v>
      </c>
      <c r="BE193" s="92">
        <f t="shared" si="63"/>
        <v>0</v>
      </c>
    </row>
    <row r="194" spans="1:57" x14ac:dyDescent="0.35">
      <c r="A194" s="26"/>
      <c r="B194" s="76"/>
      <c r="C194" s="58"/>
      <c r="D194" s="504"/>
      <c r="E194" s="504"/>
      <c r="F194" s="237" t="str">
        <f ca="1">IFERROR(OFFSET(INDEX(INDIRECT(VLOOKUP($C194,Lighting_Type_Exist_lu,2,0)),MATCH(NewSKULighting!$D194,INDIRECT(VLOOKUP($C194,Lighting_Type_Exist_lu,2,0)),0),1),0,2),"")</f>
        <v/>
      </c>
      <c r="G194" s="168" t="s">
        <v>84</v>
      </c>
      <c r="H194" s="74"/>
      <c r="I194" s="238" t="str">
        <f t="shared" si="51"/>
        <v/>
      </c>
      <c r="J194" s="58"/>
      <c r="K194" s="238" t="str">
        <f t="shared" si="52"/>
        <v/>
      </c>
      <c r="L194" s="239" t="str">
        <f t="shared" si="53"/>
        <v/>
      </c>
      <c r="M194" s="116" t="s">
        <v>84</v>
      </c>
      <c r="N194" s="28">
        <f t="shared" si="54"/>
        <v>0</v>
      </c>
      <c r="O194" s="20">
        <f t="shared" si="41"/>
        <v>0</v>
      </c>
      <c r="P194" s="71">
        <f t="shared" ca="1" si="64"/>
        <v>0</v>
      </c>
      <c r="Q194" s="71">
        <f>IFERROR((($H194*$L194*$N194)-($H194*$L194*$O194))/1000,0)*(1-EXACT(M194,Lookups!$A$62))*(1-EXACT(M194,Lookups!$A$63))</f>
        <v>0</v>
      </c>
      <c r="R194" s="71">
        <f t="shared" ca="1" si="65"/>
        <v>0</v>
      </c>
      <c r="S194" s="71">
        <f t="shared" ca="1" si="55"/>
        <v>0</v>
      </c>
      <c r="T194" s="71">
        <f t="shared" si="56"/>
        <v>0</v>
      </c>
      <c r="U194" s="356">
        <f t="shared" ca="1" si="57"/>
        <v>0</v>
      </c>
      <c r="V194" s="356">
        <f t="shared" ca="1" si="58"/>
        <v>0</v>
      </c>
      <c r="W194" s="356">
        <f t="shared" si="66"/>
        <v>0</v>
      </c>
      <c r="X194" s="356">
        <f t="shared" si="67"/>
        <v>0</v>
      </c>
      <c r="Y194" s="72">
        <f>IF(AU194&gt;0,"NEEDED",IFERROR(IF('Project Summary'!$C$11="NH",(VLOOKUP(AH194,Lighting_All,6,0)+AN194),(VLOOKUP(AH194,Lighting_All,4,0)+AN194)),0)*H194)</f>
        <v>0</v>
      </c>
      <c r="Z194" s="290" t="str">
        <f t="shared" ca="1" si="68"/>
        <v/>
      </c>
      <c r="AA194" s="352">
        <f t="shared" ca="1" si="42"/>
        <v>0</v>
      </c>
      <c r="AB194" s="3"/>
      <c r="AC194" s="20" t="str">
        <f ca="1">IFERROR(OFFSET(INDEX(INDIRECT(VLOOKUP($C194,Lighting_Type_Exist_lu,2,0)),MATCH(NewSKULighting!$D194,INDIRECT(VLOOKUP($C194,Lighting_Type_Exist_lu,2,0)),0),1),0,1),"")</f>
        <v/>
      </c>
      <c r="AD194" s="7" t="str">
        <f ca="1">IFERROR(OFFSET(INDEX(INDIRECT(VLOOKUP($C194,Lighting_Type_Exist_lu,2,0)),MATCH(NewSKULighting!$D194,INDIRECT(VLOOKUP($C194,Lighting_Type_Exist_lu,2,0)),0),1),0,3),"")</f>
        <v/>
      </c>
      <c r="AE194" s="40" t="str">
        <f ca="1">IFERROR(OFFSET(INDEX(INDIRECT(VLOOKUP($C194,Lighting_Type_Exist_lu,2,0)),MATCH(NewSKULighting!$D194,INDIRECT(VLOOKUP($C194,Lighting_Type_Exist_lu,2,0)),0),1),0,4),"")</f>
        <v/>
      </c>
      <c r="AF194" s="314">
        <f t="shared" ca="1" si="43"/>
        <v>0</v>
      </c>
      <c r="AG194" s="3"/>
      <c r="AH194" s="238" t="str">
        <f t="shared" si="59"/>
        <v/>
      </c>
      <c r="AI194" s="263">
        <f>IFERROR(_xlfn.IFNA(IF('Project Summary'!$C$11="NH",VLOOKUP(AH194,Lighting_All,5,0),VLOOKUP(AH194,Lighting_All,3,0)),""),"")</f>
        <v>0</v>
      </c>
      <c r="AJ194" s="295" t="str">
        <f t="shared" si="44"/>
        <v>NA</v>
      </c>
      <c r="AK194" s="296" t="str">
        <f>IFERROR(IF(J194="","",(VLOOKUP(AH194,Lookups!A:G,7,0)*H194)),"")</f>
        <v/>
      </c>
      <c r="AL194" s="92">
        <f t="shared" ca="1" si="45"/>
        <v>0</v>
      </c>
      <c r="AM194" s="92">
        <f t="shared" ca="1" si="46"/>
        <v>0</v>
      </c>
      <c r="AN194" s="297">
        <f>(1-EXACT(G194,M194))*IFERROR(VLOOKUP(M194,Lighting_All,6,0),0)*(Q194&gt;0)*(1-EXACT(M194,Lookups!$A$62))*(1-EXACT(M194,Lookups!$A$63))</f>
        <v>0</v>
      </c>
      <c r="AO194" s="92">
        <f t="shared" si="47"/>
        <v>0</v>
      </c>
      <c r="AP194" s="92" t="str">
        <f t="shared" ca="1" si="48"/>
        <v/>
      </c>
      <c r="AQ194" s="92" t="str">
        <f ca="1">_xlfn.IFNA(VLOOKUP(AP194,Recycling!$S$10:$T$35,2,0),"")</f>
        <v/>
      </c>
      <c r="AR194" s="92">
        <f t="shared" si="49"/>
        <v>0</v>
      </c>
      <c r="AS194" s="92">
        <f t="shared" si="50"/>
        <v>0</v>
      </c>
      <c r="AT194" s="298">
        <f>EXACT(G194,"None")*OR(EXACT(M194,Lookups!$A$62),EXACT(M194,Lookups!$A$63))</f>
        <v>0</v>
      </c>
      <c r="AU194" s="299">
        <f t="shared" si="69"/>
        <v>0</v>
      </c>
      <c r="AV194" s="92">
        <f>IFERROR(VLOOKUP(AH194,Lookups!A:B,2,0),0)</f>
        <v>0</v>
      </c>
      <c r="AW194" s="92">
        <f t="shared" si="70"/>
        <v>0</v>
      </c>
      <c r="AX194" s="297">
        <f t="shared" si="71"/>
        <v>0</v>
      </c>
      <c r="AY194" s="297">
        <f t="shared" si="60"/>
        <v>0</v>
      </c>
      <c r="AZ194" s="92">
        <f t="shared" si="61"/>
        <v>0.504</v>
      </c>
      <c r="BA194" s="297">
        <f t="shared" si="72"/>
        <v>0.38900000000000001</v>
      </c>
      <c r="BB194" s="297">
        <v>0.13800000000000001</v>
      </c>
      <c r="BC194" s="297">
        <v>0.13400000000000001</v>
      </c>
      <c r="BD194" s="92">
        <f t="shared" si="62"/>
        <v>0</v>
      </c>
      <c r="BE194" s="92">
        <f t="shared" si="63"/>
        <v>0</v>
      </c>
    </row>
    <row r="195" spans="1:57" x14ac:dyDescent="0.35">
      <c r="A195" s="26"/>
      <c r="B195" s="76"/>
      <c r="C195" s="58"/>
      <c r="D195" s="504"/>
      <c r="E195" s="504"/>
      <c r="F195" s="237" t="str">
        <f ca="1">IFERROR(OFFSET(INDEX(INDIRECT(VLOOKUP($C195,Lighting_Type_Exist_lu,2,0)),MATCH(NewSKULighting!$D195,INDIRECT(VLOOKUP($C195,Lighting_Type_Exist_lu,2,0)),0),1),0,2),"")</f>
        <v/>
      </c>
      <c r="G195" s="168" t="s">
        <v>84</v>
      </c>
      <c r="H195" s="74"/>
      <c r="I195" s="238" t="str">
        <f t="shared" si="51"/>
        <v/>
      </c>
      <c r="J195" s="58"/>
      <c r="K195" s="238" t="str">
        <f t="shared" si="52"/>
        <v/>
      </c>
      <c r="L195" s="239" t="str">
        <f t="shared" si="53"/>
        <v/>
      </c>
      <c r="M195" s="116" t="s">
        <v>84</v>
      </c>
      <c r="N195" s="28">
        <f t="shared" si="54"/>
        <v>0</v>
      </c>
      <c r="O195" s="20">
        <f t="shared" si="41"/>
        <v>0</v>
      </c>
      <c r="P195" s="71">
        <f t="shared" ca="1" si="64"/>
        <v>0</v>
      </c>
      <c r="Q195" s="71">
        <f>IFERROR((($H195*$L195*$N195)-($H195*$L195*$O195))/1000,0)*(1-EXACT(M195,Lookups!$A$62))*(1-EXACT(M195,Lookups!$A$63))</f>
        <v>0</v>
      </c>
      <c r="R195" s="71">
        <f t="shared" ca="1" si="65"/>
        <v>0</v>
      </c>
      <c r="S195" s="71">
        <f t="shared" ca="1" si="55"/>
        <v>0</v>
      </c>
      <c r="T195" s="71">
        <f t="shared" si="56"/>
        <v>0</v>
      </c>
      <c r="U195" s="356">
        <f t="shared" ca="1" si="57"/>
        <v>0</v>
      </c>
      <c r="V195" s="356">
        <f t="shared" ca="1" si="58"/>
        <v>0</v>
      </c>
      <c r="W195" s="356">
        <f t="shared" si="66"/>
        <v>0</v>
      </c>
      <c r="X195" s="356">
        <f t="shared" si="67"/>
        <v>0</v>
      </c>
      <c r="Y195" s="72">
        <f>IF(AU195&gt;0,"NEEDED",IFERROR(IF('Project Summary'!$C$11="NH",(VLOOKUP(AH195,Lighting_All,6,0)+AN195),(VLOOKUP(AH195,Lighting_All,4,0)+AN195)),0)*H195)</f>
        <v>0</v>
      </c>
      <c r="Z195" s="290" t="str">
        <f t="shared" ca="1" si="68"/>
        <v/>
      </c>
      <c r="AA195" s="352">
        <f t="shared" ca="1" si="42"/>
        <v>0</v>
      </c>
      <c r="AB195" s="3"/>
      <c r="AC195" s="20" t="str">
        <f ca="1">IFERROR(OFFSET(INDEX(INDIRECT(VLOOKUP($C195,Lighting_Type_Exist_lu,2,0)),MATCH(NewSKULighting!$D195,INDIRECT(VLOOKUP($C195,Lighting_Type_Exist_lu,2,0)),0),1),0,1),"")</f>
        <v/>
      </c>
      <c r="AD195" s="7" t="str">
        <f ca="1">IFERROR(OFFSET(INDEX(INDIRECT(VLOOKUP($C195,Lighting_Type_Exist_lu,2,0)),MATCH(NewSKULighting!$D195,INDIRECT(VLOOKUP($C195,Lighting_Type_Exist_lu,2,0)),0),1),0,3),"")</f>
        <v/>
      </c>
      <c r="AE195" s="40" t="str">
        <f ca="1">IFERROR(OFFSET(INDEX(INDIRECT(VLOOKUP($C195,Lighting_Type_Exist_lu,2,0)),MATCH(NewSKULighting!$D195,INDIRECT(VLOOKUP($C195,Lighting_Type_Exist_lu,2,0)),0),1),0,4),"")</f>
        <v/>
      </c>
      <c r="AF195" s="314">
        <f t="shared" ca="1" si="43"/>
        <v>0</v>
      </c>
      <c r="AG195" s="3"/>
      <c r="AH195" s="238" t="str">
        <f t="shared" si="59"/>
        <v/>
      </c>
      <c r="AI195" s="263">
        <f>IFERROR(_xlfn.IFNA(IF('Project Summary'!$C$11="NH",VLOOKUP(AH195,Lighting_All,5,0),VLOOKUP(AH195,Lighting_All,3,0)),""),"")</f>
        <v>0</v>
      </c>
      <c r="AJ195" s="295" t="str">
        <f t="shared" si="44"/>
        <v>NA</v>
      </c>
      <c r="AK195" s="296" t="str">
        <f>IFERROR(IF(J195="","",(VLOOKUP(AH195,Lookups!A:G,7,0)*H195)),"")</f>
        <v/>
      </c>
      <c r="AL195" s="92">
        <f t="shared" ca="1" si="45"/>
        <v>0</v>
      </c>
      <c r="AM195" s="92">
        <f t="shared" ca="1" si="46"/>
        <v>0</v>
      </c>
      <c r="AN195" s="297">
        <f>(1-EXACT(G195,M195))*IFERROR(VLOOKUP(M195,Lighting_All,6,0),0)*(Q195&gt;0)*(1-EXACT(M195,Lookups!$A$62))*(1-EXACT(M195,Lookups!$A$63))</f>
        <v>0</v>
      </c>
      <c r="AO195" s="92">
        <f t="shared" si="47"/>
        <v>0</v>
      </c>
      <c r="AP195" s="92" t="str">
        <f t="shared" ca="1" si="48"/>
        <v/>
      </c>
      <c r="AQ195" s="92" t="str">
        <f ca="1">_xlfn.IFNA(VLOOKUP(AP195,Recycling!$S$10:$T$35,2,0),"")</f>
        <v/>
      </c>
      <c r="AR195" s="92">
        <f t="shared" si="49"/>
        <v>0</v>
      </c>
      <c r="AS195" s="92">
        <f t="shared" si="50"/>
        <v>0</v>
      </c>
      <c r="AT195" s="298">
        <f>EXACT(G195,"None")*OR(EXACT(M195,Lookups!$A$62),EXACT(M195,Lookups!$A$63))</f>
        <v>0</v>
      </c>
      <c r="AU195" s="299">
        <f t="shared" si="69"/>
        <v>0</v>
      </c>
      <c r="AV195" s="92">
        <f>IFERROR(VLOOKUP(AH195,Lookups!A:B,2,0),0)</f>
        <v>0</v>
      </c>
      <c r="AW195" s="92">
        <f t="shared" si="70"/>
        <v>0</v>
      </c>
      <c r="AX195" s="297">
        <f t="shared" si="71"/>
        <v>0</v>
      </c>
      <c r="AY195" s="297">
        <f t="shared" si="60"/>
        <v>0</v>
      </c>
      <c r="AZ195" s="92">
        <f t="shared" si="61"/>
        <v>0.504</v>
      </c>
      <c r="BA195" s="297">
        <f t="shared" si="72"/>
        <v>0.38900000000000001</v>
      </c>
      <c r="BB195" s="297">
        <v>0.13800000000000001</v>
      </c>
      <c r="BC195" s="297">
        <v>0.13400000000000001</v>
      </c>
      <c r="BD195" s="92">
        <f t="shared" si="62"/>
        <v>0</v>
      </c>
      <c r="BE195" s="92">
        <f t="shared" si="63"/>
        <v>0</v>
      </c>
    </row>
    <row r="196" spans="1:57" x14ac:dyDescent="0.35">
      <c r="A196" s="26"/>
      <c r="B196" s="76"/>
      <c r="C196" s="58"/>
      <c r="D196" s="504"/>
      <c r="E196" s="504"/>
      <c r="F196" s="237" t="str">
        <f ca="1">IFERROR(OFFSET(INDEX(INDIRECT(VLOOKUP($C196,Lighting_Type_Exist_lu,2,0)),MATCH(NewSKULighting!$D196,INDIRECT(VLOOKUP($C196,Lighting_Type_Exist_lu,2,0)),0),1),0,2),"")</f>
        <v/>
      </c>
      <c r="G196" s="168" t="s">
        <v>84</v>
      </c>
      <c r="H196" s="74"/>
      <c r="I196" s="238" t="str">
        <f t="shared" si="51"/>
        <v/>
      </c>
      <c r="J196" s="58"/>
      <c r="K196" s="238" t="str">
        <f t="shared" si="52"/>
        <v/>
      </c>
      <c r="L196" s="239" t="str">
        <f t="shared" si="53"/>
        <v/>
      </c>
      <c r="M196" s="116" t="s">
        <v>84</v>
      </c>
      <c r="N196" s="28">
        <f t="shared" si="54"/>
        <v>0</v>
      </c>
      <c r="O196" s="20">
        <f t="shared" si="41"/>
        <v>0</v>
      </c>
      <c r="P196" s="71">
        <f t="shared" ca="1" si="64"/>
        <v>0</v>
      </c>
      <c r="Q196" s="71">
        <f>IFERROR((($H196*$L196*$N196)-($H196*$L196*$O196))/1000,0)*(1-EXACT(M196,Lookups!$A$62))*(1-EXACT(M196,Lookups!$A$63))</f>
        <v>0</v>
      </c>
      <c r="R196" s="71">
        <f t="shared" ca="1" si="65"/>
        <v>0</v>
      </c>
      <c r="S196" s="71">
        <f t="shared" ca="1" si="55"/>
        <v>0</v>
      </c>
      <c r="T196" s="71">
        <f t="shared" si="56"/>
        <v>0</v>
      </c>
      <c r="U196" s="356">
        <f t="shared" ca="1" si="57"/>
        <v>0</v>
      </c>
      <c r="V196" s="356">
        <f t="shared" ca="1" si="58"/>
        <v>0</v>
      </c>
      <c r="W196" s="356">
        <f t="shared" si="66"/>
        <v>0</v>
      </c>
      <c r="X196" s="356">
        <f t="shared" si="67"/>
        <v>0</v>
      </c>
      <c r="Y196" s="72">
        <f>IF(AU196&gt;0,"NEEDED",IFERROR(IF('Project Summary'!$C$11="NH",(VLOOKUP(AH196,Lighting_All,6,0)+AN196),(VLOOKUP(AH196,Lighting_All,4,0)+AN196)),0)*H196)</f>
        <v>0</v>
      </c>
      <c r="Z196" s="290" t="str">
        <f t="shared" ca="1" si="68"/>
        <v/>
      </c>
      <c r="AA196" s="352">
        <f t="shared" ca="1" si="42"/>
        <v>0</v>
      </c>
      <c r="AB196" s="3"/>
      <c r="AC196" s="20" t="str">
        <f ca="1">IFERROR(OFFSET(INDEX(INDIRECT(VLOOKUP($C196,Lighting_Type_Exist_lu,2,0)),MATCH(NewSKULighting!$D196,INDIRECT(VLOOKUP($C196,Lighting_Type_Exist_lu,2,0)),0),1),0,1),"")</f>
        <v/>
      </c>
      <c r="AD196" s="7" t="str">
        <f ca="1">IFERROR(OFFSET(INDEX(INDIRECT(VLOOKUP($C196,Lighting_Type_Exist_lu,2,0)),MATCH(NewSKULighting!$D196,INDIRECT(VLOOKUP($C196,Lighting_Type_Exist_lu,2,0)),0),1),0,3),"")</f>
        <v/>
      </c>
      <c r="AE196" s="40" t="str">
        <f ca="1">IFERROR(OFFSET(INDEX(INDIRECT(VLOOKUP($C196,Lighting_Type_Exist_lu,2,0)),MATCH(NewSKULighting!$D196,INDIRECT(VLOOKUP($C196,Lighting_Type_Exist_lu,2,0)),0),1),0,4),"")</f>
        <v/>
      </c>
      <c r="AF196" s="314">
        <f t="shared" ca="1" si="43"/>
        <v>0</v>
      </c>
      <c r="AG196" s="3"/>
      <c r="AH196" s="238" t="str">
        <f t="shared" si="59"/>
        <v/>
      </c>
      <c r="AI196" s="263">
        <f>IFERROR(_xlfn.IFNA(IF('Project Summary'!$C$11="NH",VLOOKUP(AH196,Lighting_All,5,0),VLOOKUP(AH196,Lighting_All,3,0)),""),"")</f>
        <v>0</v>
      </c>
      <c r="AJ196" s="295" t="str">
        <f t="shared" si="44"/>
        <v>NA</v>
      </c>
      <c r="AK196" s="296" t="str">
        <f>IFERROR(IF(J196="","",(VLOOKUP(AH196,Lookups!A:G,7,0)*H196)),"")</f>
        <v/>
      </c>
      <c r="AL196" s="92">
        <f t="shared" ca="1" si="45"/>
        <v>0</v>
      </c>
      <c r="AM196" s="92">
        <f t="shared" ca="1" si="46"/>
        <v>0</v>
      </c>
      <c r="AN196" s="297">
        <f>(1-EXACT(G196,M196))*IFERROR(VLOOKUP(M196,Lighting_All,6,0),0)*(Q196&gt;0)*(1-EXACT(M196,Lookups!$A$62))*(1-EXACT(M196,Lookups!$A$63))</f>
        <v>0</v>
      </c>
      <c r="AO196" s="92">
        <f t="shared" si="47"/>
        <v>0</v>
      </c>
      <c r="AP196" s="92" t="str">
        <f t="shared" ca="1" si="48"/>
        <v/>
      </c>
      <c r="AQ196" s="92" t="str">
        <f ca="1">_xlfn.IFNA(VLOOKUP(AP196,Recycling!$S$10:$T$35,2,0),"")</f>
        <v/>
      </c>
      <c r="AR196" s="92">
        <f t="shared" si="49"/>
        <v>0</v>
      </c>
      <c r="AS196" s="92">
        <f t="shared" si="50"/>
        <v>0</v>
      </c>
      <c r="AT196" s="298">
        <f>EXACT(G196,"None")*OR(EXACT(M196,Lookups!$A$62),EXACT(M196,Lookups!$A$63))</f>
        <v>0</v>
      </c>
      <c r="AU196" s="299">
        <f t="shared" si="69"/>
        <v>0</v>
      </c>
      <c r="AV196" s="92">
        <f>IFERROR(VLOOKUP(AH196,Lookups!A:B,2,0),0)</f>
        <v>0</v>
      </c>
      <c r="AW196" s="92">
        <f t="shared" si="70"/>
        <v>0</v>
      </c>
      <c r="AX196" s="297">
        <f t="shared" si="71"/>
        <v>0</v>
      </c>
      <c r="AY196" s="297">
        <f t="shared" si="60"/>
        <v>0</v>
      </c>
      <c r="AZ196" s="92">
        <f t="shared" si="61"/>
        <v>0.504</v>
      </c>
      <c r="BA196" s="297">
        <f t="shared" si="72"/>
        <v>0.38900000000000001</v>
      </c>
      <c r="BB196" s="297">
        <v>0.13800000000000001</v>
      </c>
      <c r="BC196" s="297">
        <v>0.13400000000000001</v>
      </c>
      <c r="BD196" s="92">
        <f t="shared" si="62"/>
        <v>0</v>
      </c>
      <c r="BE196" s="92">
        <f t="shared" si="63"/>
        <v>0</v>
      </c>
    </row>
    <row r="197" spans="1:57" x14ac:dyDescent="0.35">
      <c r="A197" s="26"/>
      <c r="B197" s="76"/>
      <c r="C197" s="58"/>
      <c r="D197" s="504"/>
      <c r="E197" s="504"/>
      <c r="F197" s="237" t="str">
        <f ca="1">IFERROR(OFFSET(INDEX(INDIRECT(VLOOKUP($C197,Lighting_Type_Exist_lu,2,0)),MATCH(NewSKULighting!$D197,INDIRECT(VLOOKUP($C197,Lighting_Type_Exist_lu,2,0)),0),1),0,2),"")</f>
        <v/>
      </c>
      <c r="G197" s="168" t="s">
        <v>84</v>
      </c>
      <c r="H197" s="74"/>
      <c r="I197" s="238" t="str">
        <f t="shared" si="51"/>
        <v/>
      </c>
      <c r="J197" s="58"/>
      <c r="K197" s="238" t="str">
        <f t="shared" si="52"/>
        <v/>
      </c>
      <c r="L197" s="239" t="str">
        <f t="shared" si="53"/>
        <v/>
      </c>
      <c r="M197" s="116" t="s">
        <v>84</v>
      </c>
      <c r="N197" s="28">
        <f t="shared" si="54"/>
        <v>0</v>
      </c>
      <c r="O197" s="20">
        <f t="shared" si="41"/>
        <v>0</v>
      </c>
      <c r="P197" s="71">
        <f t="shared" ca="1" si="64"/>
        <v>0</v>
      </c>
      <c r="Q197" s="71">
        <f>IFERROR((($H197*$L197*$N197)-($H197*$L197*$O197))/1000,0)*(1-EXACT(M197,Lookups!$A$62))*(1-EXACT(M197,Lookups!$A$63))</f>
        <v>0</v>
      </c>
      <c r="R197" s="71">
        <f t="shared" ca="1" si="65"/>
        <v>0</v>
      </c>
      <c r="S197" s="71">
        <f t="shared" ca="1" si="55"/>
        <v>0</v>
      </c>
      <c r="T197" s="71">
        <f t="shared" si="56"/>
        <v>0</v>
      </c>
      <c r="U197" s="356">
        <f t="shared" ca="1" si="57"/>
        <v>0</v>
      </c>
      <c r="V197" s="356">
        <f t="shared" ca="1" si="58"/>
        <v>0</v>
      </c>
      <c r="W197" s="356">
        <f t="shared" si="66"/>
        <v>0</v>
      </c>
      <c r="X197" s="356">
        <f t="shared" si="67"/>
        <v>0</v>
      </c>
      <c r="Y197" s="72">
        <f>IF(AU197&gt;0,"NEEDED",IFERROR(IF('Project Summary'!$C$11="NH",(VLOOKUP(AH197,Lighting_All,6,0)+AN197),(VLOOKUP(AH197,Lighting_All,4,0)+AN197)),0)*H197)</f>
        <v>0</v>
      </c>
      <c r="Z197" s="290" t="str">
        <f t="shared" ca="1" si="68"/>
        <v/>
      </c>
      <c r="AA197" s="352">
        <f t="shared" ca="1" si="42"/>
        <v>0</v>
      </c>
      <c r="AB197" s="3"/>
      <c r="AC197" s="20" t="str">
        <f ca="1">IFERROR(OFFSET(INDEX(INDIRECT(VLOOKUP($C197,Lighting_Type_Exist_lu,2,0)),MATCH(NewSKULighting!$D197,INDIRECT(VLOOKUP($C197,Lighting_Type_Exist_lu,2,0)),0),1),0,1),"")</f>
        <v/>
      </c>
      <c r="AD197" s="7" t="str">
        <f ca="1">IFERROR(OFFSET(INDEX(INDIRECT(VLOOKUP($C197,Lighting_Type_Exist_lu,2,0)),MATCH(NewSKULighting!$D197,INDIRECT(VLOOKUP($C197,Lighting_Type_Exist_lu,2,0)),0),1),0,3),"")</f>
        <v/>
      </c>
      <c r="AE197" s="40" t="str">
        <f ca="1">IFERROR(OFFSET(INDEX(INDIRECT(VLOOKUP($C197,Lighting_Type_Exist_lu,2,0)),MATCH(NewSKULighting!$D197,INDIRECT(VLOOKUP($C197,Lighting_Type_Exist_lu,2,0)),0),1),0,4),"")</f>
        <v/>
      </c>
      <c r="AF197" s="314">
        <f t="shared" ca="1" si="43"/>
        <v>0</v>
      </c>
      <c r="AG197" s="3"/>
      <c r="AH197" s="238" t="str">
        <f t="shared" si="59"/>
        <v/>
      </c>
      <c r="AI197" s="263">
        <f>IFERROR(_xlfn.IFNA(IF('Project Summary'!$C$11="NH",VLOOKUP(AH197,Lighting_All,5,0),VLOOKUP(AH197,Lighting_All,3,0)),""),"")</f>
        <v>0</v>
      </c>
      <c r="AJ197" s="295" t="str">
        <f t="shared" si="44"/>
        <v>NA</v>
      </c>
      <c r="AK197" s="296" t="str">
        <f>IFERROR(IF(J197="","",(VLOOKUP(AH197,Lookups!A:G,7,0)*H197)),"")</f>
        <v/>
      </c>
      <c r="AL197" s="92">
        <f t="shared" ca="1" si="45"/>
        <v>0</v>
      </c>
      <c r="AM197" s="92">
        <f t="shared" ca="1" si="46"/>
        <v>0</v>
      </c>
      <c r="AN197" s="297">
        <f>(1-EXACT(G197,M197))*IFERROR(VLOOKUP(M197,Lighting_All,6,0),0)*(Q197&gt;0)*(1-EXACT(M197,Lookups!$A$62))*(1-EXACT(M197,Lookups!$A$63))</f>
        <v>0</v>
      </c>
      <c r="AO197" s="92">
        <f t="shared" si="47"/>
        <v>0</v>
      </c>
      <c r="AP197" s="92" t="str">
        <f t="shared" ca="1" si="48"/>
        <v/>
      </c>
      <c r="AQ197" s="92" t="str">
        <f ca="1">_xlfn.IFNA(VLOOKUP(AP197,Recycling!$S$10:$T$35,2,0),"")</f>
        <v/>
      </c>
      <c r="AR197" s="92">
        <f t="shared" si="49"/>
        <v>0</v>
      </c>
      <c r="AS197" s="92">
        <f t="shared" si="50"/>
        <v>0</v>
      </c>
      <c r="AT197" s="298">
        <f>EXACT(G197,"None")*OR(EXACT(M197,Lookups!$A$62),EXACT(M197,Lookups!$A$63))</f>
        <v>0</v>
      </c>
      <c r="AU197" s="299">
        <f t="shared" si="69"/>
        <v>0</v>
      </c>
      <c r="AV197" s="92">
        <f>IFERROR(VLOOKUP(AH197,Lookups!A:B,2,0),0)</f>
        <v>0</v>
      </c>
      <c r="AW197" s="92">
        <f t="shared" si="70"/>
        <v>0</v>
      </c>
      <c r="AX197" s="297">
        <f t="shared" si="71"/>
        <v>0</v>
      </c>
      <c r="AY197" s="297">
        <f t="shared" si="60"/>
        <v>0</v>
      </c>
      <c r="AZ197" s="92">
        <f t="shared" si="61"/>
        <v>0.504</v>
      </c>
      <c r="BA197" s="297">
        <f t="shared" si="72"/>
        <v>0.38900000000000001</v>
      </c>
      <c r="BB197" s="297">
        <v>0.13800000000000001</v>
      </c>
      <c r="BC197" s="297">
        <v>0.13400000000000001</v>
      </c>
      <c r="BD197" s="92">
        <f t="shared" si="62"/>
        <v>0</v>
      </c>
      <c r="BE197" s="92">
        <f t="shared" si="63"/>
        <v>0</v>
      </c>
    </row>
    <row r="198" spans="1:57" x14ac:dyDescent="0.35">
      <c r="A198" s="26"/>
      <c r="B198" s="76"/>
      <c r="C198" s="58"/>
      <c r="D198" s="504"/>
      <c r="E198" s="504"/>
      <c r="F198" s="237" t="str">
        <f ca="1">IFERROR(OFFSET(INDEX(INDIRECT(VLOOKUP($C198,Lighting_Type_Exist_lu,2,0)),MATCH(NewSKULighting!$D198,INDIRECT(VLOOKUP($C198,Lighting_Type_Exist_lu,2,0)),0),1),0,2),"")</f>
        <v/>
      </c>
      <c r="G198" s="168" t="s">
        <v>84</v>
      </c>
      <c r="H198" s="74"/>
      <c r="I198" s="238" t="str">
        <f t="shared" si="51"/>
        <v/>
      </c>
      <c r="J198" s="58"/>
      <c r="K198" s="238" t="str">
        <f t="shared" si="52"/>
        <v/>
      </c>
      <c r="L198" s="239" t="str">
        <f t="shared" si="53"/>
        <v/>
      </c>
      <c r="M198" s="116" t="s">
        <v>84</v>
      </c>
      <c r="N198" s="28">
        <f t="shared" si="54"/>
        <v>0</v>
      </c>
      <c r="O198" s="20">
        <f t="shared" si="41"/>
        <v>0</v>
      </c>
      <c r="P198" s="71">
        <f t="shared" ca="1" si="64"/>
        <v>0</v>
      </c>
      <c r="Q198" s="71">
        <f>IFERROR((($H198*$L198*$N198)-($H198*$L198*$O198))/1000,0)*(1-EXACT(M198,Lookups!$A$62))*(1-EXACT(M198,Lookups!$A$63))</f>
        <v>0</v>
      </c>
      <c r="R198" s="71">
        <f t="shared" ca="1" si="65"/>
        <v>0</v>
      </c>
      <c r="S198" s="71">
        <f t="shared" ca="1" si="55"/>
        <v>0</v>
      </c>
      <c r="T198" s="71">
        <f t="shared" si="56"/>
        <v>0</v>
      </c>
      <c r="U198" s="356">
        <f t="shared" ca="1" si="57"/>
        <v>0</v>
      </c>
      <c r="V198" s="356">
        <f t="shared" ca="1" si="58"/>
        <v>0</v>
      </c>
      <c r="W198" s="356">
        <f t="shared" si="66"/>
        <v>0</v>
      </c>
      <c r="X198" s="356">
        <f t="shared" si="67"/>
        <v>0</v>
      </c>
      <c r="Y198" s="72">
        <f>IF(AU198&gt;0,"NEEDED",IFERROR(IF('Project Summary'!$C$11="NH",(VLOOKUP(AH198,Lighting_All,6,0)+AN198),(VLOOKUP(AH198,Lighting_All,4,0)+AN198)),0)*H198)</f>
        <v>0</v>
      </c>
      <c r="Z198" s="290" t="str">
        <f t="shared" ca="1" si="68"/>
        <v/>
      </c>
      <c r="AA198" s="352">
        <f t="shared" ca="1" si="42"/>
        <v>0</v>
      </c>
      <c r="AB198" s="3"/>
      <c r="AC198" s="20" t="str">
        <f ca="1">IFERROR(OFFSET(INDEX(INDIRECT(VLOOKUP($C198,Lighting_Type_Exist_lu,2,0)),MATCH(NewSKULighting!$D198,INDIRECT(VLOOKUP($C198,Lighting_Type_Exist_lu,2,0)),0),1),0,1),"")</f>
        <v/>
      </c>
      <c r="AD198" s="7" t="str">
        <f ca="1">IFERROR(OFFSET(INDEX(INDIRECT(VLOOKUP($C198,Lighting_Type_Exist_lu,2,0)),MATCH(NewSKULighting!$D198,INDIRECT(VLOOKUP($C198,Lighting_Type_Exist_lu,2,0)),0),1),0,3),"")</f>
        <v/>
      </c>
      <c r="AE198" s="40" t="str">
        <f ca="1">IFERROR(OFFSET(INDEX(INDIRECT(VLOOKUP($C198,Lighting_Type_Exist_lu,2,0)),MATCH(NewSKULighting!$D198,INDIRECT(VLOOKUP($C198,Lighting_Type_Exist_lu,2,0)),0),1),0,4),"")</f>
        <v/>
      </c>
      <c r="AF198" s="314">
        <f t="shared" ca="1" si="43"/>
        <v>0</v>
      </c>
      <c r="AG198" s="3"/>
      <c r="AH198" s="238" t="str">
        <f t="shared" si="59"/>
        <v/>
      </c>
      <c r="AI198" s="263">
        <f>IFERROR(_xlfn.IFNA(IF('Project Summary'!$C$11="NH",VLOOKUP(AH198,Lighting_All,5,0),VLOOKUP(AH198,Lighting_All,3,0)),""),"")</f>
        <v>0</v>
      </c>
      <c r="AJ198" s="295" t="str">
        <f t="shared" si="44"/>
        <v>NA</v>
      </c>
      <c r="AK198" s="296" t="str">
        <f>IFERROR(IF(J198="","",(VLOOKUP(AH198,Lookups!A:G,7,0)*H198)),"")</f>
        <v/>
      </c>
      <c r="AL198" s="92">
        <f t="shared" ca="1" si="45"/>
        <v>0</v>
      </c>
      <c r="AM198" s="92">
        <f t="shared" ca="1" si="46"/>
        <v>0</v>
      </c>
      <c r="AN198" s="297">
        <f>(1-EXACT(G198,M198))*IFERROR(VLOOKUP(M198,Lighting_All,6,0),0)*(Q198&gt;0)*(1-EXACT(M198,Lookups!$A$62))*(1-EXACT(M198,Lookups!$A$63))</f>
        <v>0</v>
      </c>
      <c r="AO198" s="92">
        <f t="shared" si="47"/>
        <v>0</v>
      </c>
      <c r="AP198" s="92" t="str">
        <f t="shared" ca="1" si="48"/>
        <v/>
      </c>
      <c r="AQ198" s="92" t="str">
        <f ca="1">_xlfn.IFNA(VLOOKUP(AP198,Recycling!$S$10:$T$35,2,0),"")</f>
        <v/>
      </c>
      <c r="AR198" s="92">
        <f t="shared" si="49"/>
        <v>0</v>
      </c>
      <c r="AS198" s="92">
        <f t="shared" si="50"/>
        <v>0</v>
      </c>
      <c r="AT198" s="298">
        <f>EXACT(G198,"None")*OR(EXACT(M198,Lookups!$A$62),EXACT(M198,Lookups!$A$63))</f>
        <v>0</v>
      </c>
      <c r="AU198" s="299">
        <f t="shared" si="69"/>
        <v>0</v>
      </c>
      <c r="AV198" s="92">
        <f>IFERROR(VLOOKUP(AH198,Lookups!A:B,2,0),0)</f>
        <v>0</v>
      </c>
      <c r="AW198" s="92">
        <f t="shared" si="70"/>
        <v>0</v>
      </c>
      <c r="AX198" s="297">
        <f t="shared" si="71"/>
        <v>0</v>
      </c>
      <c r="AY198" s="297">
        <f t="shared" si="60"/>
        <v>0</v>
      </c>
      <c r="AZ198" s="92">
        <f t="shared" si="61"/>
        <v>0.504</v>
      </c>
      <c r="BA198" s="297">
        <f t="shared" si="72"/>
        <v>0.38900000000000001</v>
      </c>
      <c r="BB198" s="297">
        <v>0.13800000000000001</v>
      </c>
      <c r="BC198" s="297">
        <v>0.13400000000000001</v>
      </c>
      <c r="BD198" s="92">
        <f t="shared" si="62"/>
        <v>0</v>
      </c>
      <c r="BE198" s="92">
        <f t="shared" si="63"/>
        <v>0</v>
      </c>
    </row>
    <row r="199" spans="1:57" x14ac:dyDescent="0.35">
      <c r="A199" s="26"/>
      <c r="B199" s="76"/>
      <c r="C199" s="58"/>
      <c r="D199" s="504"/>
      <c r="E199" s="504"/>
      <c r="F199" s="237" t="str">
        <f ca="1">IFERROR(OFFSET(INDEX(INDIRECT(VLOOKUP($C199,Lighting_Type_Exist_lu,2,0)),MATCH(NewSKULighting!$D199,INDIRECT(VLOOKUP($C199,Lighting_Type_Exist_lu,2,0)),0),1),0,2),"")</f>
        <v/>
      </c>
      <c r="G199" s="168" t="s">
        <v>84</v>
      </c>
      <c r="H199" s="74"/>
      <c r="I199" s="238" t="str">
        <f t="shared" si="51"/>
        <v/>
      </c>
      <c r="J199" s="58"/>
      <c r="K199" s="238" t="str">
        <f t="shared" si="52"/>
        <v/>
      </c>
      <c r="L199" s="239" t="str">
        <f t="shared" si="53"/>
        <v/>
      </c>
      <c r="M199" s="116" t="s">
        <v>84</v>
      </c>
      <c r="N199" s="28">
        <f t="shared" si="54"/>
        <v>0</v>
      </c>
      <c r="O199" s="20">
        <f t="shared" si="41"/>
        <v>0</v>
      </c>
      <c r="P199" s="71">
        <f t="shared" ca="1" si="64"/>
        <v>0</v>
      </c>
      <c r="Q199" s="71">
        <f>IFERROR((($H199*$L199*$N199)-($H199*$L199*$O199))/1000,0)*(1-EXACT(M199,Lookups!$A$62))*(1-EXACT(M199,Lookups!$A$63))</f>
        <v>0</v>
      </c>
      <c r="R199" s="71">
        <f t="shared" ca="1" si="65"/>
        <v>0</v>
      </c>
      <c r="S199" s="71">
        <f t="shared" ca="1" si="55"/>
        <v>0</v>
      </c>
      <c r="T199" s="71">
        <f t="shared" si="56"/>
        <v>0</v>
      </c>
      <c r="U199" s="356">
        <f t="shared" ca="1" si="57"/>
        <v>0</v>
      </c>
      <c r="V199" s="356">
        <f t="shared" ca="1" si="58"/>
        <v>0</v>
      </c>
      <c r="W199" s="356">
        <f t="shared" si="66"/>
        <v>0</v>
      </c>
      <c r="X199" s="356">
        <f t="shared" si="67"/>
        <v>0</v>
      </c>
      <c r="Y199" s="72">
        <f>IF(AU199&gt;0,"NEEDED",IFERROR(IF('Project Summary'!$C$11="NH",(VLOOKUP(AH199,Lighting_All,6,0)+AN199),(VLOOKUP(AH199,Lighting_All,4,0)+AN199)),0)*H199)</f>
        <v>0</v>
      </c>
      <c r="Z199" s="290" t="str">
        <f t="shared" ca="1" si="68"/>
        <v/>
      </c>
      <c r="AA199" s="352">
        <f t="shared" ca="1" si="42"/>
        <v>0</v>
      </c>
      <c r="AB199" s="3"/>
      <c r="AC199" s="20" t="str">
        <f ca="1">IFERROR(OFFSET(INDEX(INDIRECT(VLOOKUP($C199,Lighting_Type_Exist_lu,2,0)),MATCH(NewSKULighting!$D199,INDIRECT(VLOOKUP($C199,Lighting_Type_Exist_lu,2,0)),0),1),0,1),"")</f>
        <v/>
      </c>
      <c r="AD199" s="7" t="str">
        <f ca="1">IFERROR(OFFSET(INDEX(INDIRECT(VLOOKUP($C199,Lighting_Type_Exist_lu,2,0)),MATCH(NewSKULighting!$D199,INDIRECT(VLOOKUP($C199,Lighting_Type_Exist_lu,2,0)),0),1),0,3),"")</f>
        <v/>
      </c>
      <c r="AE199" s="40" t="str">
        <f ca="1">IFERROR(OFFSET(INDEX(INDIRECT(VLOOKUP($C199,Lighting_Type_Exist_lu,2,0)),MATCH(NewSKULighting!$D199,INDIRECT(VLOOKUP($C199,Lighting_Type_Exist_lu,2,0)),0),1),0,4),"")</f>
        <v/>
      </c>
      <c r="AF199" s="314">
        <f t="shared" ca="1" si="43"/>
        <v>0</v>
      </c>
      <c r="AG199" s="3"/>
      <c r="AH199" s="238" t="str">
        <f t="shared" si="59"/>
        <v/>
      </c>
      <c r="AI199" s="263">
        <f>IFERROR(_xlfn.IFNA(IF('Project Summary'!$C$11="NH",VLOOKUP(AH199,Lighting_All,5,0),VLOOKUP(AH199,Lighting_All,3,0)),""),"")</f>
        <v>0</v>
      </c>
      <c r="AJ199" s="295" t="str">
        <f t="shared" si="44"/>
        <v>NA</v>
      </c>
      <c r="AK199" s="296" t="str">
        <f>IFERROR(IF(J199="","",(VLOOKUP(AH199,Lookups!A:G,7,0)*H199)),"")</f>
        <v/>
      </c>
      <c r="AL199" s="92">
        <f t="shared" ca="1" si="45"/>
        <v>0</v>
      </c>
      <c r="AM199" s="92">
        <f t="shared" ca="1" si="46"/>
        <v>0</v>
      </c>
      <c r="AN199" s="297">
        <f>(1-EXACT(G199,M199))*IFERROR(VLOOKUP(M199,Lighting_All,6,0),0)*(Q199&gt;0)*(1-EXACT(M199,Lookups!$A$62))*(1-EXACT(M199,Lookups!$A$63))</f>
        <v>0</v>
      </c>
      <c r="AO199" s="92">
        <f t="shared" si="47"/>
        <v>0</v>
      </c>
      <c r="AP199" s="92" t="str">
        <f t="shared" ca="1" si="48"/>
        <v/>
      </c>
      <c r="AQ199" s="92" t="str">
        <f ca="1">_xlfn.IFNA(VLOOKUP(AP199,Recycling!$S$10:$T$35,2,0),"")</f>
        <v/>
      </c>
      <c r="AR199" s="92">
        <f t="shared" si="49"/>
        <v>0</v>
      </c>
      <c r="AS199" s="92">
        <f t="shared" si="50"/>
        <v>0</v>
      </c>
      <c r="AT199" s="298">
        <f>EXACT(G199,"None")*OR(EXACT(M199,Lookups!$A$62),EXACT(M199,Lookups!$A$63))</f>
        <v>0</v>
      </c>
      <c r="AU199" s="299">
        <f t="shared" si="69"/>
        <v>0</v>
      </c>
      <c r="AV199" s="92">
        <f>IFERROR(VLOOKUP(AH199,Lookups!A:B,2,0),0)</f>
        <v>0</v>
      </c>
      <c r="AW199" s="92">
        <f t="shared" si="70"/>
        <v>0</v>
      </c>
      <c r="AX199" s="297">
        <f t="shared" si="71"/>
        <v>0</v>
      </c>
      <c r="AY199" s="297">
        <f t="shared" si="60"/>
        <v>0</v>
      </c>
      <c r="AZ199" s="92">
        <f t="shared" si="61"/>
        <v>0.504</v>
      </c>
      <c r="BA199" s="297">
        <f t="shared" si="72"/>
        <v>0.38900000000000001</v>
      </c>
      <c r="BB199" s="297">
        <v>0.13800000000000001</v>
      </c>
      <c r="BC199" s="297">
        <v>0.13400000000000001</v>
      </c>
      <c r="BD199" s="92">
        <f t="shared" si="62"/>
        <v>0</v>
      </c>
      <c r="BE199" s="92">
        <f t="shared" si="63"/>
        <v>0</v>
      </c>
    </row>
    <row r="200" spans="1:57" x14ac:dyDescent="0.35">
      <c r="A200" s="26"/>
      <c r="B200" s="76"/>
      <c r="C200" s="58"/>
      <c r="D200" s="504"/>
      <c r="E200" s="504"/>
      <c r="F200" s="237" t="str">
        <f ca="1">IFERROR(OFFSET(INDEX(INDIRECT(VLOOKUP($C200,Lighting_Type_Exist_lu,2,0)),MATCH(NewSKULighting!$D200,INDIRECT(VLOOKUP($C200,Lighting_Type_Exist_lu,2,0)),0),1),0,2),"")</f>
        <v/>
      </c>
      <c r="G200" s="168" t="s">
        <v>84</v>
      </c>
      <c r="H200" s="74"/>
      <c r="I200" s="238" t="str">
        <f t="shared" si="51"/>
        <v/>
      </c>
      <c r="J200" s="58"/>
      <c r="K200" s="238" t="str">
        <f t="shared" si="52"/>
        <v/>
      </c>
      <c r="L200" s="239" t="str">
        <f t="shared" si="53"/>
        <v/>
      </c>
      <c r="M200" s="116" t="s">
        <v>84</v>
      </c>
      <c r="N200" s="28">
        <f t="shared" si="54"/>
        <v>0</v>
      </c>
      <c r="O200" s="20">
        <f t="shared" si="41"/>
        <v>0</v>
      </c>
      <c r="P200" s="71">
        <f t="shared" ca="1" si="64"/>
        <v>0</v>
      </c>
      <c r="Q200" s="71">
        <f>IFERROR((($H200*$L200*$N200)-($H200*$L200*$O200))/1000,0)*(1-EXACT(M200,Lookups!$A$62))*(1-EXACT(M200,Lookups!$A$63))</f>
        <v>0</v>
      </c>
      <c r="R200" s="71">
        <f t="shared" ca="1" si="65"/>
        <v>0</v>
      </c>
      <c r="S200" s="71">
        <f t="shared" ca="1" si="55"/>
        <v>0</v>
      </c>
      <c r="T200" s="71">
        <f t="shared" si="56"/>
        <v>0</v>
      </c>
      <c r="U200" s="356">
        <f t="shared" ca="1" si="57"/>
        <v>0</v>
      </c>
      <c r="V200" s="356">
        <f t="shared" ca="1" si="58"/>
        <v>0</v>
      </c>
      <c r="W200" s="356">
        <f t="shared" si="66"/>
        <v>0</v>
      </c>
      <c r="X200" s="356">
        <f t="shared" si="67"/>
        <v>0</v>
      </c>
      <c r="Y200" s="72">
        <f>IF(AU200&gt;0,"NEEDED",IFERROR(IF('Project Summary'!$C$11="NH",(VLOOKUP(AH200,Lighting_All,6,0)+AN200),(VLOOKUP(AH200,Lighting_All,4,0)+AN200)),0)*H200)</f>
        <v>0</v>
      </c>
      <c r="Z200" s="290" t="str">
        <f t="shared" ca="1" si="68"/>
        <v/>
      </c>
      <c r="AA200" s="352">
        <f t="shared" ca="1" si="42"/>
        <v>0</v>
      </c>
      <c r="AB200" s="3"/>
      <c r="AC200" s="20" t="str">
        <f ca="1">IFERROR(OFFSET(INDEX(INDIRECT(VLOOKUP($C200,Lighting_Type_Exist_lu,2,0)),MATCH(NewSKULighting!$D200,INDIRECT(VLOOKUP($C200,Lighting_Type_Exist_lu,2,0)),0),1),0,1),"")</f>
        <v/>
      </c>
      <c r="AD200" s="7" t="str">
        <f ca="1">IFERROR(OFFSET(INDEX(INDIRECT(VLOOKUP($C200,Lighting_Type_Exist_lu,2,0)),MATCH(NewSKULighting!$D200,INDIRECT(VLOOKUP($C200,Lighting_Type_Exist_lu,2,0)),0),1),0,3),"")</f>
        <v/>
      </c>
      <c r="AE200" s="40" t="str">
        <f ca="1">IFERROR(OFFSET(INDEX(INDIRECT(VLOOKUP($C200,Lighting_Type_Exist_lu,2,0)),MATCH(NewSKULighting!$D200,INDIRECT(VLOOKUP($C200,Lighting_Type_Exist_lu,2,0)),0),1),0,4),"")</f>
        <v/>
      </c>
      <c r="AF200" s="314">
        <f t="shared" ca="1" si="43"/>
        <v>0</v>
      </c>
      <c r="AG200" s="3"/>
      <c r="AH200" s="238" t="str">
        <f t="shared" si="59"/>
        <v/>
      </c>
      <c r="AI200" s="263">
        <f>IFERROR(_xlfn.IFNA(IF('Project Summary'!$C$11="NH",VLOOKUP(AH200,Lighting_All,5,0),VLOOKUP(AH200,Lighting_All,3,0)),""),"")</f>
        <v>0</v>
      </c>
      <c r="AJ200" s="295" t="str">
        <f t="shared" si="44"/>
        <v>NA</v>
      </c>
      <c r="AK200" s="296" t="str">
        <f>IFERROR(IF(J200="","",(VLOOKUP(AH200,Lookups!A:G,7,0)*H200)),"")</f>
        <v/>
      </c>
      <c r="AL200" s="92">
        <f t="shared" ca="1" si="45"/>
        <v>0</v>
      </c>
      <c r="AM200" s="92">
        <f t="shared" ca="1" si="46"/>
        <v>0</v>
      </c>
      <c r="AN200" s="297">
        <f>(1-EXACT(G200,M200))*IFERROR(VLOOKUP(M200,Lighting_All,6,0),0)*(Q200&gt;0)*(1-EXACT(M200,Lookups!$A$62))*(1-EXACT(M200,Lookups!$A$63))</f>
        <v>0</v>
      </c>
      <c r="AO200" s="92">
        <f t="shared" si="47"/>
        <v>0</v>
      </c>
      <c r="AP200" s="92" t="str">
        <f t="shared" ca="1" si="48"/>
        <v/>
      </c>
      <c r="AQ200" s="92" t="str">
        <f ca="1">_xlfn.IFNA(VLOOKUP(AP200,Recycling!$S$10:$T$35,2,0),"")</f>
        <v/>
      </c>
      <c r="AR200" s="92">
        <f t="shared" si="49"/>
        <v>0</v>
      </c>
      <c r="AS200" s="92">
        <f t="shared" si="50"/>
        <v>0</v>
      </c>
      <c r="AT200" s="298">
        <f>EXACT(G200,"None")*OR(EXACT(M200,Lookups!$A$62),EXACT(M200,Lookups!$A$63))</f>
        <v>0</v>
      </c>
      <c r="AU200" s="299">
        <f t="shared" si="69"/>
        <v>0</v>
      </c>
      <c r="AV200" s="92">
        <f>IFERROR(VLOOKUP(AH200,Lookups!A:B,2,0),0)</f>
        <v>0</v>
      </c>
      <c r="AW200" s="92">
        <f t="shared" si="70"/>
        <v>0</v>
      </c>
      <c r="AX200" s="297">
        <f t="shared" si="71"/>
        <v>0</v>
      </c>
      <c r="AY200" s="297">
        <f t="shared" si="60"/>
        <v>0</v>
      </c>
      <c r="AZ200" s="92">
        <f t="shared" si="61"/>
        <v>0.504</v>
      </c>
      <c r="BA200" s="297">
        <f t="shared" si="72"/>
        <v>0.38900000000000001</v>
      </c>
      <c r="BB200" s="297">
        <v>0.13800000000000001</v>
      </c>
      <c r="BC200" s="297">
        <v>0.13400000000000001</v>
      </c>
      <c r="BD200" s="92">
        <f t="shared" si="62"/>
        <v>0</v>
      </c>
      <c r="BE200" s="92">
        <f t="shared" si="63"/>
        <v>0</v>
      </c>
    </row>
    <row r="201" spans="1:57" x14ac:dyDescent="0.35">
      <c r="A201" s="26"/>
      <c r="B201" s="76"/>
      <c r="C201" s="58"/>
      <c r="D201" s="504"/>
      <c r="E201" s="504"/>
      <c r="F201" s="237" t="str">
        <f ca="1">IFERROR(OFFSET(INDEX(INDIRECT(VLOOKUP($C201,Lighting_Type_Exist_lu,2,0)),MATCH(NewSKULighting!$D201,INDIRECT(VLOOKUP($C201,Lighting_Type_Exist_lu,2,0)),0),1),0,2),"")</f>
        <v/>
      </c>
      <c r="G201" s="168" t="s">
        <v>84</v>
      </c>
      <c r="H201" s="74"/>
      <c r="I201" s="238" t="str">
        <f t="shared" si="51"/>
        <v/>
      </c>
      <c r="J201" s="58"/>
      <c r="K201" s="238" t="str">
        <f t="shared" si="52"/>
        <v/>
      </c>
      <c r="L201" s="239" t="str">
        <f t="shared" si="53"/>
        <v/>
      </c>
      <c r="M201" s="116" t="s">
        <v>84</v>
      </c>
      <c r="N201" s="28">
        <f t="shared" si="54"/>
        <v>0</v>
      </c>
      <c r="O201" s="20">
        <f t="shared" si="41"/>
        <v>0</v>
      </c>
      <c r="P201" s="71">
        <f t="shared" ca="1" si="64"/>
        <v>0</v>
      </c>
      <c r="Q201" s="71">
        <f>IFERROR((($H201*$L201*$N201)-($H201*$L201*$O201))/1000,0)*(1-EXACT(M201,Lookups!$A$62))*(1-EXACT(M201,Lookups!$A$63))</f>
        <v>0</v>
      </c>
      <c r="R201" s="71">
        <f t="shared" ca="1" si="65"/>
        <v>0</v>
      </c>
      <c r="S201" s="71">
        <f t="shared" ca="1" si="55"/>
        <v>0</v>
      </c>
      <c r="T201" s="71">
        <f t="shared" si="56"/>
        <v>0</v>
      </c>
      <c r="U201" s="356">
        <f t="shared" ca="1" si="57"/>
        <v>0</v>
      </c>
      <c r="V201" s="356">
        <f t="shared" ca="1" si="58"/>
        <v>0</v>
      </c>
      <c r="W201" s="356">
        <f t="shared" si="66"/>
        <v>0</v>
      </c>
      <c r="X201" s="356">
        <f t="shared" si="67"/>
        <v>0</v>
      </c>
      <c r="Y201" s="72">
        <f>IF(AU201&gt;0,"NEEDED",IFERROR(IF('Project Summary'!$C$11="NH",(VLOOKUP(AH201,Lighting_All,6,0)+AN201),(VLOOKUP(AH201,Lighting_All,4,0)+AN201)),0)*H201)</f>
        <v>0</v>
      </c>
      <c r="Z201" s="290" t="str">
        <f t="shared" ca="1" si="68"/>
        <v/>
      </c>
      <c r="AA201" s="352">
        <f t="shared" ca="1" si="42"/>
        <v>0</v>
      </c>
      <c r="AB201" s="3"/>
      <c r="AC201" s="20" t="str">
        <f ca="1">IFERROR(OFFSET(INDEX(INDIRECT(VLOOKUP($C201,Lighting_Type_Exist_lu,2,0)),MATCH(NewSKULighting!$D201,INDIRECT(VLOOKUP($C201,Lighting_Type_Exist_lu,2,0)),0),1),0,1),"")</f>
        <v/>
      </c>
      <c r="AD201" s="7" t="str">
        <f ca="1">IFERROR(OFFSET(INDEX(INDIRECT(VLOOKUP($C201,Lighting_Type_Exist_lu,2,0)),MATCH(NewSKULighting!$D201,INDIRECT(VLOOKUP($C201,Lighting_Type_Exist_lu,2,0)),0),1),0,3),"")</f>
        <v/>
      </c>
      <c r="AE201" s="40" t="str">
        <f ca="1">IFERROR(OFFSET(INDEX(INDIRECT(VLOOKUP($C201,Lighting_Type_Exist_lu,2,0)),MATCH(NewSKULighting!$D201,INDIRECT(VLOOKUP($C201,Lighting_Type_Exist_lu,2,0)),0),1),0,4),"")</f>
        <v/>
      </c>
      <c r="AF201" s="314">
        <f t="shared" ca="1" si="43"/>
        <v>0</v>
      </c>
      <c r="AG201" s="3"/>
      <c r="AH201" s="238" t="str">
        <f t="shared" si="59"/>
        <v/>
      </c>
      <c r="AI201" s="263">
        <f>IFERROR(_xlfn.IFNA(IF('Project Summary'!$C$11="NH",VLOOKUP(AH201,Lighting_All,5,0),VLOOKUP(AH201,Lighting_All,3,0)),""),"")</f>
        <v>0</v>
      </c>
      <c r="AJ201" s="295" t="str">
        <f t="shared" si="44"/>
        <v>NA</v>
      </c>
      <c r="AK201" s="296" t="str">
        <f>IFERROR(IF(J201="","",(VLOOKUP(AH201,Lookups!A:G,7,0)*H201)),"")</f>
        <v/>
      </c>
      <c r="AL201" s="92">
        <f t="shared" ca="1" si="45"/>
        <v>0</v>
      </c>
      <c r="AM201" s="92">
        <f t="shared" ca="1" si="46"/>
        <v>0</v>
      </c>
      <c r="AN201" s="297">
        <f>(1-EXACT(G201,M201))*IFERROR(VLOOKUP(M201,Lighting_All,6,0),0)*(Q201&gt;0)*(1-EXACT(M201,Lookups!$A$62))*(1-EXACT(M201,Lookups!$A$63))</f>
        <v>0</v>
      </c>
      <c r="AO201" s="92">
        <f t="shared" si="47"/>
        <v>0</v>
      </c>
      <c r="AP201" s="92" t="str">
        <f t="shared" ca="1" si="48"/>
        <v/>
      </c>
      <c r="AQ201" s="92" t="str">
        <f ca="1">_xlfn.IFNA(VLOOKUP(AP201,Recycling!$S$10:$T$35,2,0),"")</f>
        <v/>
      </c>
      <c r="AR201" s="92">
        <f t="shared" si="49"/>
        <v>0</v>
      </c>
      <c r="AS201" s="92">
        <f t="shared" si="50"/>
        <v>0</v>
      </c>
      <c r="AT201" s="298">
        <f>EXACT(G201,"None")*OR(EXACT(M201,Lookups!$A$62),EXACT(M201,Lookups!$A$63))</f>
        <v>0</v>
      </c>
      <c r="AU201" s="299">
        <f t="shared" si="69"/>
        <v>0</v>
      </c>
      <c r="AV201" s="92">
        <f>IFERROR(VLOOKUP(AH201,Lookups!A:B,2,0),0)</f>
        <v>0</v>
      </c>
      <c r="AW201" s="92">
        <f t="shared" si="70"/>
        <v>0</v>
      </c>
      <c r="AX201" s="297">
        <f t="shared" si="71"/>
        <v>0</v>
      </c>
      <c r="AY201" s="297">
        <f t="shared" si="60"/>
        <v>0</v>
      </c>
      <c r="AZ201" s="92">
        <f t="shared" si="61"/>
        <v>0.504</v>
      </c>
      <c r="BA201" s="297">
        <f t="shared" si="72"/>
        <v>0.38900000000000001</v>
      </c>
      <c r="BB201" s="297">
        <v>0.13800000000000001</v>
      </c>
      <c r="BC201" s="297">
        <v>0.13400000000000001</v>
      </c>
      <c r="BD201" s="92">
        <f t="shared" si="62"/>
        <v>0</v>
      </c>
      <c r="BE201" s="92">
        <f t="shared" si="63"/>
        <v>0</v>
      </c>
    </row>
    <row r="202" spans="1:57" x14ac:dyDescent="0.35">
      <c r="A202" s="26"/>
      <c r="B202" s="76"/>
      <c r="C202" s="58"/>
      <c r="D202" s="504"/>
      <c r="E202" s="504"/>
      <c r="F202" s="237" t="str">
        <f ca="1">IFERROR(OFFSET(INDEX(INDIRECT(VLOOKUP($C202,Lighting_Type_Exist_lu,2,0)),MATCH(NewSKULighting!$D202,INDIRECT(VLOOKUP($C202,Lighting_Type_Exist_lu,2,0)),0),1),0,2),"")</f>
        <v/>
      </c>
      <c r="G202" s="168" t="s">
        <v>84</v>
      </c>
      <c r="H202" s="74"/>
      <c r="I202" s="238" t="str">
        <f t="shared" si="51"/>
        <v/>
      </c>
      <c r="J202" s="58"/>
      <c r="K202" s="238" t="str">
        <f t="shared" si="52"/>
        <v/>
      </c>
      <c r="L202" s="239" t="str">
        <f t="shared" si="53"/>
        <v/>
      </c>
      <c r="M202" s="116" t="s">
        <v>84</v>
      </c>
      <c r="N202" s="28">
        <f t="shared" si="54"/>
        <v>0</v>
      </c>
      <c r="O202" s="20">
        <f t="shared" si="41"/>
        <v>0</v>
      </c>
      <c r="P202" s="71">
        <f t="shared" ca="1" si="64"/>
        <v>0</v>
      </c>
      <c r="Q202" s="71">
        <f>IFERROR((($H202*$L202*$N202)-($H202*$L202*$O202))/1000,0)*(1-EXACT(M202,Lookups!$A$62))*(1-EXACT(M202,Lookups!$A$63))</f>
        <v>0</v>
      </c>
      <c r="R202" s="71">
        <f t="shared" ca="1" si="65"/>
        <v>0</v>
      </c>
      <c r="S202" s="71">
        <f t="shared" ca="1" si="55"/>
        <v>0</v>
      </c>
      <c r="T202" s="71">
        <f t="shared" si="56"/>
        <v>0</v>
      </c>
      <c r="U202" s="356">
        <f t="shared" ca="1" si="57"/>
        <v>0</v>
      </c>
      <c r="V202" s="356">
        <f t="shared" ca="1" si="58"/>
        <v>0</v>
      </c>
      <c r="W202" s="356">
        <f t="shared" si="66"/>
        <v>0</v>
      </c>
      <c r="X202" s="356">
        <f t="shared" si="67"/>
        <v>0</v>
      </c>
      <c r="Y202" s="72">
        <f>IF(AU202&gt;0,"NEEDED",IFERROR(IF('Project Summary'!$C$11="NH",(VLOOKUP(AH202,Lighting_All,6,0)+AN202),(VLOOKUP(AH202,Lighting_All,4,0)+AN202)),0)*H202)</f>
        <v>0</v>
      </c>
      <c r="Z202" s="290" t="str">
        <f t="shared" ca="1" si="68"/>
        <v/>
      </c>
      <c r="AA202" s="352">
        <f t="shared" ca="1" si="42"/>
        <v>0</v>
      </c>
      <c r="AB202" s="3"/>
      <c r="AC202" s="20" t="str">
        <f ca="1">IFERROR(OFFSET(INDEX(INDIRECT(VLOOKUP($C202,Lighting_Type_Exist_lu,2,0)),MATCH(NewSKULighting!$D202,INDIRECT(VLOOKUP($C202,Lighting_Type_Exist_lu,2,0)),0),1),0,1),"")</f>
        <v/>
      </c>
      <c r="AD202" s="7" t="str">
        <f ca="1">IFERROR(OFFSET(INDEX(INDIRECT(VLOOKUP($C202,Lighting_Type_Exist_lu,2,0)),MATCH(NewSKULighting!$D202,INDIRECT(VLOOKUP($C202,Lighting_Type_Exist_lu,2,0)),0),1),0,3),"")</f>
        <v/>
      </c>
      <c r="AE202" s="40" t="str">
        <f ca="1">IFERROR(OFFSET(INDEX(INDIRECT(VLOOKUP($C202,Lighting_Type_Exist_lu,2,0)),MATCH(NewSKULighting!$D202,INDIRECT(VLOOKUP($C202,Lighting_Type_Exist_lu,2,0)),0),1),0,4),"")</f>
        <v/>
      </c>
      <c r="AF202" s="314">
        <f t="shared" ca="1" si="43"/>
        <v>0</v>
      </c>
      <c r="AG202" s="3"/>
      <c r="AH202" s="238" t="str">
        <f t="shared" si="59"/>
        <v/>
      </c>
      <c r="AI202" s="263">
        <f>IFERROR(_xlfn.IFNA(IF('Project Summary'!$C$11="NH",VLOOKUP(AH202,Lighting_All,5,0),VLOOKUP(AH202,Lighting_All,3,0)),""),"")</f>
        <v>0</v>
      </c>
      <c r="AJ202" s="295" t="str">
        <f t="shared" si="44"/>
        <v>NA</v>
      </c>
      <c r="AK202" s="296" t="str">
        <f>IFERROR(IF(J202="","",(VLOOKUP(AH202,Lookups!A:G,7,0)*H202)),"")</f>
        <v/>
      </c>
      <c r="AL202" s="92">
        <f t="shared" ca="1" si="45"/>
        <v>0</v>
      </c>
      <c r="AM202" s="92">
        <f t="shared" ca="1" si="46"/>
        <v>0</v>
      </c>
      <c r="AN202" s="297">
        <f>(1-EXACT(G202,M202))*IFERROR(VLOOKUP(M202,Lighting_All,6,0),0)*(Q202&gt;0)*(1-EXACT(M202,Lookups!$A$62))*(1-EXACT(M202,Lookups!$A$63))</f>
        <v>0</v>
      </c>
      <c r="AO202" s="92">
        <f t="shared" si="47"/>
        <v>0</v>
      </c>
      <c r="AP202" s="92" t="str">
        <f t="shared" ca="1" si="48"/>
        <v/>
      </c>
      <c r="AQ202" s="92" t="str">
        <f ca="1">_xlfn.IFNA(VLOOKUP(AP202,Recycling!$S$10:$T$35,2,0),"")</f>
        <v/>
      </c>
      <c r="AR202" s="92">
        <f t="shared" si="49"/>
        <v>0</v>
      </c>
      <c r="AS202" s="92">
        <f t="shared" si="50"/>
        <v>0</v>
      </c>
      <c r="AT202" s="298">
        <f>EXACT(G202,"None")*OR(EXACT(M202,Lookups!$A$62),EXACT(M202,Lookups!$A$63))</f>
        <v>0</v>
      </c>
      <c r="AU202" s="299">
        <f t="shared" si="69"/>
        <v>0</v>
      </c>
      <c r="AV202" s="92">
        <f>IFERROR(VLOOKUP(AH202,Lookups!A:B,2,0),0)</f>
        <v>0</v>
      </c>
      <c r="AW202" s="92">
        <f t="shared" si="70"/>
        <v>0</v>
      </c>
      <c r="AX202" s="297">
        <f t="shared" si="71"/>
        <v>0</v>
      </c>
      <c r="AY202" s="297">
        <f t="shared" si="60"/>
        <v>0</v>
      </c>
      <c r="AZ202" s="92">
        <f t="shared" si="61"/>
        <v>0.504</v>
      </c>
      <c r="BA202" s="297">
        <f t="shared" si="72"/>
        <v>0.38900000000000001</v>
      </c>
      <c r="BB202" s="297">
        <v>0.13800000000000001</v>
      </c>
      <c r="BC202" s="297">
        <v>0.13400000000000001</v>
      </c>
      <c r="BD202" s="92">
        <f t="shared" si="62"/>
        <v>0</v>
      </c>
      <c r="BE202" s="92">
        <f t="shared" si="63"/>
        <v>0</v>
      </c>
    </row>
    <row r="203" spans="1:57" x14ac:dyDescent="0.35">
      <c r="A203" s="26"/>
      <c r="B203" s="76"/>
      <c r="C203" s="58"/>
      <c r="D203" s="504"/>
      <c r="E203" s="504"/>
      <c r="F203" s="237" t="str">
        <f ca="1">IFERROR(OFFSET(INDEX(INDIRECT(VLOOKUP($C203,Lighting_Type_Exist_lu,2,0)),MATCH(NewSKULighting!$D203,INDIRECT(VLOOKUP($C203,Lighting_Type_Exist_lu,2,0)),0),1),0,2),"")</f>
        <v/>
      </c>
      <c r="G203" s="168" t="s">
        <v>84</v>
      </c>
      <c r="H203" s="74"/>
      <c r="I203" s="238" t="str">
        <f t="shared" si="51"/>
        <v/>
      </c>
      <c r="J203" s="58"/>
      <c r="K203" s="238" t="str">
        <f t="shared" si="52"/>
        <v/>
      </c>
      <c r="L203" s="239" t="str">
        <f t="shared" si="53"/>
        <v/>
      </c>
      <c r="M203" s="116" t="s">
        <v>84</v>
      </c>
      <c r="N203" s="28">
        <f t="shared" si="54"/>
        <v>0</v>
      </c>
      <c r="O203" s="20">
        <f t="shared" si="41"/>
        <v>0</v>
      </c>
      <c r="P203" s="71">
        <f t="shared" ca="1" si="64"/>
        <v>0</v>
      </c>
      <c r="Q203" s="71">
        <f>IFERROR((($H203*$L203*$N203)-($H203*$L203*$O203))/1000,0)*(1-EXACT(M203,Lookups!$A$62))*(1-EXACT(M203,Lookups!$A$63))</f>
        <v>0</v>
      </c>
      <c r="R203" s="71">
        <f t="shared" ca="1" si="65"/>
        <v>0</v>
      </c>
      <c r="S203" s="71">
        <f t="shared" ca="1" si="55"/>
        <v>0</v>
      </c>
      <c r="T203" s="71">
        <f t="shared" si="56"/>
        <v>0</v>
      </c>
      <c r="U203" s="356">
        <f t="shared" ca="1" si="57"/>
        <v>0</v>
      </c>
      <c r="V203" s="356">
        <f t="shared" ca="1" si="58"/>
        <v>0</v>
      </c>
      <c r="W203" s="356">
        <f t="shared" si="66"/>
        <v>0</v>
      </c>
      <c r="X203" s="356">
        <f t="shared" si="67"/>
        <v>0</v>
      </c>
      <c r="Y203" s="72">
        <f>IF(AU203&gt;0,"NEEDED",IFERROR(IF('Project Summary'!$C$11="NH",(VLOOKUP(AH203,Lighting_All,6,0)+AN203),(VLOOKUP(AH203,Lighting_All,4,0)+AN203)),0)*H203)</f>
        <v>0</v>
      </c>
      <c r="Z203" s="290" t="str">
        <f t="shared" ca="1" si="68"/>
        <v/>
      </c>
      <c r="AA203" s="352">
        <f t="shared" ca="1" si="42"/>
        <v>0</v>
      </c>
      <c r="AB203" s="3"/>
      <c r="AC203" s="20" t="str">
        <f ca="1">IFERROR(OFFSET(INDEX(INDIRECT(VLOOKUP($C203,Lighting_Type_Exist_lu,2,0)),MATCH(NewSKULighting!$D203,INDIRECT(VLOOKUP($C203,Lighting_Type_Exist_lu,2,0)),0),1),0,1),"")</f>
        <v/>
      </c>
      <c r="AD203" s="7" t="str">
        <f ca="1">IFERROR(OFFSET(INDEX(INDIRECT(VLOOKUP($C203,Lighting_Type_Exist_lu,2,0)),MATCH(NewSKULighting!$D203,INDIRECT(VLOOKUP($C203,Lighting_Type_Exist_lu,2,0)),0),1),0,3),"")</f>
        <v/>
      </c>
      <c r="AE203" s="40" t="str">
        <f ca="1">IFERROR(OFFSET(INDEX(INDIRECT(VLOOKUP($C203,Lighting_Type_Exist_lu,2,0)),MATCH(NewSKULighting!$D203,INDIRECT(VLOOKUP($C203,Lighting_Type_Exist_lu,2,0)),0),1),0,4),"")</f>
        <v/>
      </c>
      <c r="AF203" s="314">
        <f t="shared" ca="1" si="43"/>
        <v>0</v>
      </c>
      <c r="AG203" s="3"/>
      <c r="AH203" s="238" t="str">
        <f t="shared" si="59"/>
        <v/>
      </c>
      <c r="AI203" s="263">
        <f>IFERROR(_xlfn.IFNA(IF('Project Summary'!$C$11="NH",VLOOKUP(AH203,Lighting_All,5,0),VLOOKUP(AH203,Lighting_All,3,0)),""),"")</f>
        <v>0</v>
      </c>
      <c r="AJ203" s="295" t="str">
        <f t="shared" si="44"/>
        <v>NA</v>
      </c>
      <c r="AK203" s="296" t="str">
        <f>IFERROR(IF(J203="","",(VLOOKUP(AH203,Lookups!A:G,7,0)*H203)),"")</f>
        <v/>
      </c>
      <c r="AL203" s="92">
        <f t="shared" ca="1" si="45"/>
        <v>0</v>
      </c>
      <c r="AM203" s="92">
        <f t="shared" ca="1" si="46"/>
        <v>0</v>
      </c>
      <c r="AN203" s="297">
        <f>(1-EXACT(G203,M203))*IFERROR(VLOOKUP(M203,Lighting_All,6,0),0)*(Q203&gt;0)*(1-EXACT(M203,Lookups!$A$62))*(1-EXACT(M203,Lookups!$A$63))</f>
        <v>0</v>
      </c>
      <c r="AO203" s="92">
        <f t="shared" si="47"/>
        <v>0</v>
      </c>
      <c r="AP203" s="92" t="str">
        <f t="shared" ca="1" si="48"/>
        <v/>
      </c>
      <c r="AQ203" s="92" t="str">
        <f ca="1">_xlfn.IFNA(VLOOKUP(AP203,Recycling!$S$10:$T$35,2,0),"")</f>
        <v/>
      </c>
      <c r="AR203" s="92">
        <f t="shared" si="49"/>
        <v>0</v>
      </c>
      <c r="AS203" s="92">
        <f t="shared" si="50"/>
        <v>0</v>
      </c>
      <c r="AT203" s="298">
        <f>EXACT(G203,"None")*OR(EXACT(M203,Lookups!$A$62),EXACT(M203,Lookups!$A$63))</f>
        <v>0</v>
      </c>
      <c r="AU203" s="299">
        <f t="shared" si="69"/>
        <v>0</v>
      </c>
      <c r="AV203" s="92">
        <f>IFERROR(VLOOKUP(AH203,Lookups!A:B,2,0),0)</f>
        <v>0</v>
      </c>
      <c r="AW203" s="92">
        <f t="shared" si="70"/>
        <v>0</v>
      </c>
      <c r="AX203" s="297">
        <f t="shared" si="71"/>
        <v>0</v>
      </c>
      <c r="AY203" s="297">
        <f t="shared" si="60"/>
        <v>0</v>
      </c>
      <c r="AZ203" s="92">
        <f t="shared" si="61"/>
        <v>0.504</v>
      </c>
      <c r="BA203" s="297">
        <f t="shared" si="72"/>
        <v>0.38900000000000001</v>
      </c>
      <c r="BB203" s="297">
        <v>0.13800000000000001</v>
      </c>
      <c r="BC203" s="297">
        <v>0.13400000000000001</v>
      </c>
      <c r="BD203" s="92">
        <f t="shared" si="62"/>
        <v>0</v>
      </c>
      <c r="BE203" s="92">
        <f t="shared" si="63"/>
        <v>0</v>
      </c>
    </row>
    <row r="204" spans="1:57" x14ac:dyDescent="0.35">
      <c r="A204" s="26"/>
      <c r="B204" s="76"/>
      <c r="C204" s="58"/>
      <c r="D204" s="504"/>
      <c r="E204" s="504"/>
      <c r="F204" s="237" t="str">
        <f ca="1">IFERROR(OFFSET(INDEX(INDIRECT(VLOOKUP($C204,Lighting_Type_Exist_lu,2,0)),MATCH(NewSKULighting!$D204,INDIRECT(VLOOKUP($C204,Lighting_Type_Exist_lu,2,0)),0),1),0,2),"")</f>
        <v/>
      </c>
      <c r="G204" s="168" t="s">
        <v>84</v>
      </c>
      <c r="H204" s="74"/>
      <c r="I204" s="238" t="str">
        <f t="shared" si="51"/>
        <v/>
      </c>
      <c r="J204" s="58"/>
      <c r="K204" s="238" t="str">
        <f t="shared" si="52"/>
        <v/>
      </c>
      <c r="L204" s="239" t="str">
        <f t="shared" si="53"/>
        <v/>
      </c>
      <c r="M204" s="116" t="s">
        <v>84</v>
      </c>
      <c r="N204" s="28">
        <f t="shared" si="54"/>
        <v>0</v>
      </c>
      <c r="O204" s="20">
        <f t="shared" ref="O204:O267" si="73">IFERROR($N$112*VLOOKUP(M204,Sensor_Type_lu,3,0),0)</f>
        <v>0</v>
      </c>
      <c r="P204" s="71">
        <f t="shared" ca="1" si="64"/>
        <v>0</v>
      </c>
      <c r="Q204" s="71">
        <f>IFERROR((($H204*$L204*$N204)-($H204*$L204*$O204))/1000,0)*(1-EXACT(M204,Lookups!$A$62))*(1-EXACT(M204,Lookups!$A$63))</f>
        <v>0</v>
      </c>
      <c r="R204" s="71">
        <f t="shared" ca="1" si="65"/>
        <v>0</v>
      </c>
      <c r="S204" s="71">
        <f t="shared" ca="1" si="55"/>
        <v>0</v>
      </c>
      <c r="T204" s="71">
        <f t="shared" si="56"/>
        <v>0</v>
      </c>
      <c r="U204" s="356">
        <f t="shared" ca="1" si="57"/>
        <v>0</v>
      </c>
      <c r="V204" s="356">
        <f t="shared" ca="1" si="58"/>
        <v>0</v>
      </c>
      <c r="W204" s="356">
        <f t="shared" si="66"/>
        <v>0</v>
      </c>
      <c r="X204" s="356">
        <f t="shared" si="67"/>
        <v>0</v>
      </c>
      <c r="Y204" s="72">
        <f>IF(AU204&gt;0,"NEEDED",IFERROR(IF('Project Summary'!$C$11="NH",(VLOOKUP(AH204,Lighting_All,6,0)+AN204),(VLOOKUP(AH204,Lighting_All,4,0)+AN204)),0)*H204)</f>
        <v>0</v>
      </c>
      <c r="Z204" s="290" t="str">
        <f t="shared" ca="1" si="68"/>
        <v/>
      </c>
      <c r="AA204" s="352">
        <f t="shared" ref="AA204:AA267" ca="1" si="74">IFERROR(Y204/R204,0)</f>
        <v>0</v>
      </c>
      <c r="AB204" s="3"/>
      <c r="AC204" s="20" t="str">
        <f ca="1">IFERROR(OFFSET(INDEX(INDIRECT(VLOOKUP($C204,Lighting_Type_Exist_lu,2,0)),MATCH(NewSKULighting!$D204,INDIRECT(VLOOKUP($C204,Lighting_Type_Exist_lu,2,0)),0),1),0,1),"")</f>
        <v/>
      </c>
      <c r="AD204" s="7" t="str">
        <f ca="1">IFERROR(OFFSET(INDEX(INDIRECT(VLOOKUP($C204,Lighting_Type_Exist_lu,2,0)),MATCH(NewSKULighting!$D204,INDIRECT(VLOOKUP($C204,Lighting_Type_Exist_lu,2,0)),0),1),0,3),"")</f>
        <v/>
      </c>
      <c r="AE204" s="40" t="str">
        <f ca="1">IFERROR(OFFSET(INDEX(INDIRECT(VLOOKUP($C204,Lighting_Type_Exist_lu,2,0)),MATCH(NewSKULighting!$D204,INDIRECT(VLOOKUP($C204,Lighting_Type_Exist_lu,2,0)),0),1),0,4),"")</f>
        <v/>
      </c>
      <c r="AF204" s="314">
        <f t="shared" ref="AF204:AF267" ca="1" si="75">IFERROR((LEFT(AC204,2)/1)*B204,0)</f>
        <v>0</v>
      </c>
      <c r="AG204" s="3"/>
      <c r="AH204" s="238" t="str">
        <f t="shared" si="59"/>
        <v/>
      </c>
      <c r="AI204" s="263">
        <f>IFERROR(_xlfn.IFNA(IF('Project Summary'!$C$11="NH",VLOOKUP(AH204,Lighting_All,5,0),VLOOKUP(AH204,Lighting_All,3,0)),""),"")</f>
        <v>0</v>
      </c>
      <c r="AJ204" s="295" t="str">
        <f t="shared" ref="AJ204:AJ267" si="76">_xlfn.IFNA(VLOOKUP(M204,Sensor_Type_lu,2,0),"")</f>
        <v>NA</v>
      </c>
      <c r="AK204" s="296" t="str">
        <f>IFERROR(IF(J204="","",(VLOOKUP(AH204,Lookups!A:G,7,0)*H204)),"")</f>
        <v/>
      </c>
      <c r="AL204" s="92">
        <f t="shared" ref="AL204:AL267" ca="1" si="77">IFERROR(Z204*H204,0)</f>
        <v>0</v>
      </c>
      <c r="AM204" s="92">
        <f t="shared" ref="AM204:AM267" ca="1" si="78">IFERROR(((B204*F204)-(H204*L204))-AK204,0)</f>
        <v>0</v>
      </c>
      <c r="AN204" s="297">
        <f>(1-EXACT(G204,M204))*IFERROR(VLOOKUP(M204,Lighting_All,6,0),0)*(Q204&gt;0)*(1-EXACT(M204,Lookups!$A$62))*(1-EXACT(M204,Lookups!$A$63))</f>
        <v>0</v>
      </c>
      <c r="AO204" s="92">
        <f t="shared" ref="AO204:AO267" si="79">IFERROR(VLOOKUP(M204,Lighting_All,7,0),0)</f>
        <v>0</v>
      </c>
      <c r="AP204" s="92" t="str">
        <f t="shared" ref="AP204:AP267" ca="1" si="80">RIGHT(AC204,3)</f>
        <v/>
      </c>
      <c r="AQ204" s="92" t="str">
        <f ca="1">_xlfn.IFNA(VLOOKUP(AP204,Recycling!$S$10:$T$35,2,0),"")</f>
        <v/>
      </c>
      <c r="AR204" s="92">
        <f t="shared" ref="AR204:AR267" si="81">B204-AS204</f>
        <v>0</v>
      </c>
      <c r="AS204" s="92">
        <f t="shared" ref="AS204:AS267" si="82">IF(I204="Linear",IF(AK204/H204=10,H204,0),0)</f>
        <v>0</v>
      </c>
      <c r="AT204" s="298">
        <f>EXACT(G204,"None")*OR(EXACT(M204,Lookups!$A$62),EXACT(M204,Lookups!$A$63))</f>
        <v>0</v>
      </c>
      <c r="AU204" s="299">
        <f t="shared" si="69"/>
        <v>0</v>
      </c>
      <c r="AV204" s="92">
        <f>IFERROR(VLOOKUP(AH204,Lookups!A:B,2,0),0)</f>
        <v>0</v>
      </c>
      <c r="AW204" s="92">
        <f t="shared" si="70"/>
        <v>0</v>
      </c>
      <c r="AX204" s="297">
        <f t="shared" si="71"/>
        <v>0</v>
      </c>
      <c r="AY204" s="297">
        <f t="shared" si="60"/>
        <v>0</v>
      </c>
      <c r="AZ204" s="92">
        <f t="shared" si="61"/>
        <v>0.504</v>
      </c>
      <c r="BA204" s="297">
        <f t="shared" si="72"/>
        <v>0.38900000000000001</v>
      </c>
      <c r="BB204" s="297">
        <v>0.13800000000000001</v>
      </c>
      <c r="BC204" s="297">
        <v>0.13400000000000001</v>
      </c>
      <c r="BD204" s="92">
        <f t="shared" si="62"/>
        <v>0</v>
      </c>
      <c r="BE204" s="92">
        <f t="shared" si="63"/>
        <v>0</v>
      </c>
    </row>
    <row r="205" spans="1:57" x14ac:dyDescent="0.35">
      <c r="A205" s="26"/>
      <c r="B205" s="76"/>
      <c r="C205" s="58"/>
      <c r="D205" s="504"/>
      <c r="E205" s="504"/>
      <c r="F205" s="237" t="str">
        <f ca="1">IFERROR(OFFSET(INDEX(INDIRECT(VLOOKUP($C205,Lighting_Type_Exist_lu,2,0)),MATCH(NewSKULighting!$D205,INDIRECT(VLOOKUP($C205,Lighting_Type_Exist_lu,2,0)),0),1),0,2),"")</f>
        <v/>
      </c>
      <c r="G205" s="168" t="s">
        <v>84</v>
      </c>
      <c r="H205" s="74"/>
      <c r="I205" s="238" t="str">
        <f t="shared" si="51"/>
        <v/>
      </c>
      <c r="J205" s="58"/>
      <c r="K205" s="238" t="str">
        <f t="shared" si="52"/>
        <v/>
      </c>
      <c r="L205" s="239" t="str">
        <f t="shared" si="53"/>
        <v/>
      </c>
      <c r="M205" s="116" t="s">
        <v>84</v>
      </c>
      <c r="N205" s="28">
        <f t="shared" si="54"/>
        <v>0</v>
      </c>
      <c r="O205" s="20">
        <f t="shared" si="73"/>
        <v>0</v>
      </c>
      <c r="P205" s="71">
        <f t="shared" ca="1" si="64"/>
        <v>0</v>
      </c>
      <c r="Q205" s="71">
        <f>IFERROR((($H205*$L205*$N205)-($H205*$L205*$O205))/1000,0)*(1-EXACT(M205,Lookups!$A$62))*(1-EXACT(M205,Lookups!$A$63))</f>
        <v>0</v>
      </c>
      <c r="R205" s="71">
        <f t="shared" ca="1" si="65"/>
        <v>0</v>
      </c>
      <c r="S205" s="71">
        <f t="shared" ca="1" si="55"/>
        <v>0</v>
      </c>
      <c r="T205" s="71">
        <f t="shared" si="56"/>
        <v>0</v>
      </c>
      <c r="U205" s="356">
        <f t="shared" ca="1" si="57"/>
        <v>0</v>
      </c>
      <c r="V205" s="356">
        <f t="shared" ca="1" si="58"/>
        <v>0</v>
      </c>
      <c r="W205" s="356">
        <f t="shared" si="66"/>
        <v>0</v>
      </c>
      <c r="X205" s="356">
        <f t="shared" si="67"/>
        <v>0</v>
      </c>
      <c r="Y205" s="72">
        <f>IF(AU205&gt;0,"NEEDED",IFERROR(IF('Project Summary'!$C$11="NH",(VLOOKUP(AH205,Lighting_All,6,0)+AN205),(VLOOKUP(AH205,Lighting_All,4,0)+AN205)),0)*H205)</f>
        <v>0</v>
      </c>
      <c r="Z205" s="290" t="str">
        <f t="shared" ca="1" si="68"/>
        <v/>
      </c>
      <c r="AA205" s="352">
        <f t="shared" ca="1" si="74"/>
        <v>0</v>
      </c>
      <c r="AB205" s="3"/>
      <c r="AC205" s="20" t="str">
        <f ca="1">IFERROR(OFFSET(INDEX(INDIRECT(VLOOKUP($C205,Lighting_Type_Exist_lu,2,0)),MATCH(NewSKULighting!$D205,INDIRECT(VLOOKUP($C205,Lighting_Type_Exist_lu,2,0)),0),1),0,1),"")</f>
        <v/>
      </c>
      <c r="AD205" s="7" t="str">
        <f ca="1">IFERROR(OFFSET(INDEX(INDIRECT(VLOOKUP($C205,Lighting_Type_Exist_lu,2,0)),MATCH(NewSKULighting!$D205,INDIRECT(VLOOKUP($C205,Lighting_Type_Exist_lu,2,0)),0),1),0,3),"")</f>
        <v/>
      </c>
      <c r="AE205" s="40" t="str">
        <f ca="1">IFERROR(OFFSET(INDEX(INDIRECT(VLOOKUP($C205,Lighting_Type_Exist_lu,2,0)),MATCH(NewSKULighting!$D205,INDIRECT(VLOOKUP($C205,Lighting_Type_Exist_lu,2,0)),0),1),0,4),"")</f>
        <v/>
      </c>
      <c r="AF205" s="314">
        <f t="shared" ca="1" si="75"/>
        <v>0</v>
      </c>
      <c r="AG205" s="3"/>
      <c r="AH205" s="238" t="str">
        <f t="shared" si="59"/>
        <v/>
      </c>
      <c r="AI205" s="263">
        <f>IFERROR(_xlfn.IFNA(IF('Project Summary'!$C$11="NH",VLOOKUP(AH205,Lighting_All,5,0),VLOOKUP(AH205,Lighting_All,3,0)),""),"")</f>
        <v>0</v>
      </c>
      <c r="AJ205" s="295" t="str">
        <f t="shared" si="76"/>
        <v>NA</v>
      </c>
      <c r="AK205" s="296" t="str">
        <f>IFERROR(IF(J205="","",(VLOOKUP(AH205,Lookups!A:G,7,0)*H205)),"")</f>
        <v/>
      </c>
      <c r="AL205" s="92">
        <f t="shared" ca="1" si="77"/>
        <v>0</v>
      </c>
      <c r="AM205" s="92">
        <f t="shared" ca="1" si="78"/>
        <v>0</v>
      </c>
      <c r="AN205" s="297">
        <f>(1-EXACT(G205,M205))*IFERROR(VLOOKUP(M205,Lighting_All,6,0),0)*(Q205&gt;0)*(1-EXACT(M205,Lookups!$A$62))*(1-EXACT(M205,Lookups!$A$63))</f>
        <v>0</v>
      </c>
      <c r="AO205" s="92">
        <f t="shared" si="79"/>
        <v>0</v>
      </c>
      <c r="AP205" s="92" t="str">
        <f t="shared" ca="1" si="80"/>
        <v/>
      </c>
      <c r="AQ205" s="92" t="str">
        <f ca="1">_xlfn.IFNA(VLOOKUP(AP205,Recycling!$S$10:$T$35,2,0),"")</f>
        <v/>
      </c>
      <c r="AR205" s="92">
        <f t="shared" si="81"/>
        <v>0</v>
      </c>
      <c r="AS205" s="92">
        <f t="shared" si="82"/>
        <v>0</v>
      </c>
      <c r="AT205" s="298">
        <f>EXACT(G205,"None")*OR(EXACT(M205,Lookups!$A$62),EXACT(M205,Lookups!$A$63))</f>
        <v>0</v>
      </c>
      <c r="AU205" s="299">
        <f t="shared" si="69"/>
        <v>0</v>
      </c>
      <c r="AV205" s="92">
        <f>IFERROR(VLOOKUP(AH205,Lookups!A:B,2,0),0)</f>
        <v>0</v>
      </c>
      <c r="AW205" s="92">
        <f t="shared" si="70"/>
        <v>0</v>
      </c>
      <c r="AX205" s="297">
        <f t="shared" si="71"/>
        <v>0</v>
      </c>
      <c r="AY205" s="297">
        <f t="shared" si="60"/>
        <v>0</v>
      </c>
      <c r="AZ205" s="92">
        <f t="shared" si="61"/>
        <v>0.504</v>
      </c>
      <c r="BA205" s="297">
        <f t="shared" si="72"/>
        <v>0.38900000000000001</v>
      </c>
      <c r="BB205" s="297">
        <v>0.13800000000000001</v>
      </c>
      <c r="BC205" s="297">
        <v>0.13400000000000001</v>
      </c>
      <c r="BD205" s="92">
        <f t="shared" si="62"/>
        <v>0</v>
      </c>
      <c r="BE205" s="92">
        <f t="shared" si="63"/>
        <v>0</v>
      </c>
    </row>
    <row r="206" spans="1:57" x14ac:dyDescent="0.35">
      <c r="A206" s="26"/>
      <c r="B206" s="76"/>
      <c r="C206" s="58"/>
      <c r="D206" s="504"/>
      <c r="E206" s="504"/>
      <c r="F206" s="237" t="str">
        <f ca="1">IFERROR(OFFSET(INDEX(INDIRECT(VLOOKUP($C206,Lighting_Type_Exist_lu,2,0)),MATCH(NewSKULighting!$D206,INDIRECT(VLOOKUP($C206,Lighting_Type_Exist_lu,2,0)),0),1),0,2),"")</f>
        <v/>
      </c>
      <c r="G206" s="168" t="s">
        <v>84</v>
      </c>
      <c r="H206" s="74"/>
      <c r="I206" s="238" t="str">
        <f t="shared" si="51"/>
        <v/>
      </c>
      <c r="J206" s="58"/>
      <c r="K206" s="238" t="str">
        <f t="shared" si="52"/>
        <v/>
      </c>
      <c r="L206" s="239" t="str">
        <f t="shared" si="53"/>
        <v/>
      </c>
      <c r="M206" s="116" t="s">
        <v>84</v>
      </c>
      <c r="N206" s="28">
        <f t="shared" si="54"/>
        <v>0</v>
      </c>
      <c r="O206" s="20">
        <f t="shared" si="73"/>
        <v>0</v>
      </c>
      <c r="P206" s="71">
        <f t="shared" ca="1" si="64"/>
        <v>0</v>
      </c>
      <c r="Q206" s="71">
        <f>IFERROR((($H206*$L206*$N206)-($H206*$L206*$O206))/1000,0)*(1-EXACT(M206,Lookups!$A$62))*(1-EXACT(M206,Lookups!$A$63))</f>
        <v>0</v>
      </c>
      <c r="R206" s="71">
        <f t="shared" ca="1" si="65"/>
        <v>0</v>
      </c>
      <c r="S206" s="71">
        <f t="shared" ca="1" si="55"/>
        <v>0</v>
      </c>
      <c r="T206" s="71">
        <f t="shared" si="56"/>
        <v>0</v>
      </c>
      <c r="U206" s="356">
        <f t="shared" ca="1" si="57"/>
        <v>0</v>
      </c>
      <c r="V206" s="356">
        <f t="shared" ca="1" si="58"/>
        <v>0</v>
      </c>
      <c r="W206" s="356">
        <f t="shared" si="66"/>
        <v>0</v>
      </c>
      <c r="X206" s="356">
        <f t="shared" si="67"/>
        <v>0</v>
      </c>
      <c r="Y206" s="72">
        <f>IF(AU206&gt;0,"NEEDED",IFERROR(IF('Project Summary'!$C$11="NH",(VLOOKUP(AH206,Lighting_All,6,0)+AN206),(VLOOKUP(AH206,Lighting_All,4,0)+AN206)),0)*H206)</f>
        <v>0</v>
      </c>
      <c r="Z206" s="290" t="str">
        <f t="shared" ca="1" si="68"/>
        <v/>
      </c>
      <c r="AA206" s="352">
        <f t="shared" ca="1" si="74"/>
        <v>0</v>
      </c>
      <c r="AB206" s="3"/>
      <c r="AC206" s="20" t="str">
        <f ca="1">IFERROR(OFFSET(INDEX(INDIRECT(VLOOKUP($C206,Lighting_Type_Exist_lu,2,0)),MATCH(NewSKULighting!$D206,INDIRECT(VLOOKUP($C206,Lighting_Type_Exist_lu,2,0)),0),1),0,1),"")</f>
        <v/>
      </c>
      <c r="AD206" s="7" t="str">
        <f ca="1">IFERROR(OFFSET(INDEX(INDIRECT(VLOOKUP($C206,Lighting_Type_Exist_lu,2,0)),MATCH(NewSKULighting!$D206,INDIRECT(VLOOKUP($C206,Lighting_Type_Exist_lu,2,0)),0),1),0,3),"")</f>
        <v/>
      </c>
      <c r="AE206" s="40" t="str">
        <f ca="1">IFERROR(OFFSET(INDEX(INDIRECT(VLOOKUP($C206,Lighting_Type_Exist_lu,2,0)),MATCH(NewSKULighting!$D206,INDIRECT(VLOOKUP($C206,Lighting_Type_Exist_lu,2,0)),0),1),0,4),"")</f>
        <v/>
      </c>
      <c r="AF206" s="314">
        <f t="shared" ca="1" si="75"/>
        <v>0</v>
      </c>
      <c r="AG206" s="3"/>
      <c r="AH206" s="238" t="str">
        <f t="shared" si="59"/>
        <v/>
      </c>
      <c r="AI206" s="263">
        <f>IFERROR(_xlfn.IFNA(IF('Project Summary'!$C$11="NH",VLOOKUP(AH206,Lighting_All,5,0),VLOOKUP(AH206,Lighting_All,3,0)),""),"")</f>
        <v>0</v>
      </c>
      <c r="AJ206" s="295" t="str">
        <f t="shared" si="76"/>
        <v>NA</v>
      </c>
      <c r="AK206" s="296" t="str">
        <f>IFERROR(IF(J206="","",(VLOOKUP(AH206,Lookups!A:G,7,0)*H206)),"")</f>
        <v/>
      </c>
      <c r="AL206" s="92">
        <f t="shared" ca="1" si="77"/>
        <v>0</v>
      </c>
      <c r="AM206" s="92">
        <f t="shared" ca="1" si="78"/>
        <v>0</v>
      </c>
      <c r="AN206" s="297">
        <f>(1-EXACT(G206,M206))*IFERROR(VLOOKUP(M206,Lighting_All,6,0),0)*(Q206&gt;0)*(1-EXACT(M206,Lookups!$A$62))*(1-EXACT(M206,Lookups!$A$63))</f>
        <v>0</v>
      </c>
      <c r="AO206" s="92">
        <f t="shared" si="79"/>
        <v>0</v>
      </c>
      <c r="AP206" s="92" t="str">
        <f t="shared" ca="1" si="80"/>
        <v/>
      </c>
      <c r="AQ206" s="92" t="str">
        <f ca="1">_xlfn.IFNA(VLOOKUP(AP206,Recycling!$S$10:$T$35,2,0),"")</f>
        <v/>
      </c>
      <c r="AR206" s="92">
        <f t="shared" si="81"/>
        <v>0</v>
      </c>
      <c r="AS206" s="92">
        <f t="shared" si="82"/>
        <v>0</v>
      </c>
      <c r="AT206" s="298">
        <f>EXACT(G206,"None")*OR(EXACT(M206,Lookups!$A$62),EXACT(M206,Lookups!$A$63))</f>
        <v>0</v>
      </c>
      <c r="AU206" s="299">
        <f t="shared" si="69"/>
        <v>0</v>
      </c>
      <c r="AV206" s="92">
        <f>IFERROR(VLOOKUP(AH206,Lookups!A:B,2,0),0)</f>
        <v>0</v>
      </c>
      <c r="AW206" s="92">
        <f t="shared" si="70"/>
        <v>0</v>
      </c>
      <c r="AX206" s="297">
        <f t="shared" si="71"/>
        <v>0</v>
      </c>
      <c r="AY206" s="297">
        <f t="shared" si="60"/>
        <v>0</v>
      </c>
      <c r="AZ206" s="92">
        <f t="shared" si="61"/>
        <v>0.504</v>
      </c>
      <c r="BA206" s="297">
        <f t="shared" si="72"/>
        <v>0.38900000000000001</v>
      </c>
      <c r="BB206" s="297">
        <v>0.13800000000000001</v>
      </c>
      <c r="BC206" s="297">
        <v>0.13400000000000001</v>
      </c>
      <c r="BD206" s="92">
        <f t="shared" si="62"/>
        <v>0</v>
      </c>
      <c r="BE206" s="92">
        <f t="shared" si="63"/>
        <v>0</v>
      </c>
    </row>
    <row r="207" spans="1:57" x14ac:dyDescent="0.35">
      <c r="A207" s="26"/>
      <c r="B207" s="76"/>
      <c r="C207" s="58"/>
      <c r="D207" s="504"/>
      <c r="E207" s="504"/>
      <c r="F207" s="237" t="str">
        <f ca="1">IFERROR(OFFSET(INDEX(INDIRECT(VLOOKUP($C207,Lighting_Type_Exist_lu,2,0)),MATCH(NewSKULighting!$D207,INDIRECT(VLOOKUP($C207,Lighting_Type_Exist_lu,2,0)),0),1),0,2),"")</f>
        <v/>
      </c>
      <c r="G207" s="168" t="s">
        <v>84</v>
      </c>
      <c r="H207" s="74"/>
      <c r="I207" s="238" t="str">
        <f t="shared" si="51"/>
        <v/>
      </c>
      <c r="J207" s="58"/>
      <c r="K207" s="238" t="str">
        <f t="shared" si="52"/>
        <v/>
      </c>
      <c r="L207" s="239" t="str">
        <f t="shared" si="53"/>
        <v/>
      </c>
      <c r="M207" s="116" t="s">
        <v>84</v>
      </c>
      <c r="N207" s="28">
        <f t="shared" si="54"/>
        <v>0</v>
      </c>
      <c r="O207" s="20">
        <f t="shared" si="73"/>
        <v>0</v>
      </c>
      <c r="P207" s="71">
        <f t="shared" ca="1" si="64"/>
        <v>0</v>
      </c>
      <c r="Q207" s="71">
        <f>IFERROR((($H207*$L207*$N207)-($H207*$L207*$O207))/1000,0)*(1-EXACT(M207,Lookups!$A$62))*(1-EXACT(M207,Lookups!$A$63))</f>
        <v>0</v>
      </c>
      <c r="R207" s="71">
        <f t="shared" ca="1" si="65"/>
        <v>0</v>
      </c>
      <c r="S207" s="71">
        <f t="shared" ca="1" si="55"/>
        <v>0</v>
      </c>
      <c r="T207" s="71">
        <f t="shared" si="56"/>
        <v>0</v>
      </c>
      <c r="U207" s="356">
        <f t="shared" ca="1" si="57"/>
        <v>0</v>
      </c>
      <c r="V207" s="356">
        <f t="shared" ca="1" si="58"/>
        <v>0</v>
      </c>
      <c r="W207" s="356">
        <f t="shared" si="66"/>
        <v>0</v>
      </c>
      <c r="X207" s="356">
        <f t="shared" si="67"/>
        <v>0</v>
      </c>
      <c r="Y207" s="72">
        <f>IF(AU207&gt;0,"NEEDED",IFERROR(IF('Project Summary'!$C$11="NH",(VLOOKUP(AH207,Lighting_All,6,0)+AN207),(VLOOKUP(AH207,Lighting_All,4,0)+AN207)),0)*H207)</f>
        <v>0</v>
      </c>
      <c r="Z207" s="290" t="str">
        <f t="shared" ca="1" si="68"/>
        <v/>
      </c>
      <c r="AA207" s="352">
        <f t="shared" ca="1" si="74"/>
        <v>0</v>
      </c>
      <c r="AB207" s="3"/>
      <c r="AC207" s="20" t="str">
        <f ca="1">IFERROR(OFFSET(INDEX(INDIRECT(VLOOKUP($C207,Lighting_Type_Exist_lu,2,0)),MATCH(NewSKULighting!$D207,INDIRECT(VLOOKUP($C207,Lighting_Type_Exist_lu,2,0)),0),1),0,1),"")</f>
        <v/>
      </c>
      <c r="AD207" s="7" t="str">
        <f ca="1">IFERROR(OFFSET(INDEX(INDIRECT(VLOOKUP($C207,Lighting_Type_Exist_lu,2,0)),MATCH(NewSKULighting!$D207,INDIRECT(VLOOKUP($C207,Lighting_Type_Exist_lu,2,0)),0),1),0,3),"")</f>
        <v/>
      </c>
      <c r="AE207" s="40" t="str">
        <f ca="1">IFERROR(OFFSET(INDEX(INDIRECT(VLOOKUP($C207,Lighting_Type_Exist_lu,2,0)),MATCH(NewSKULighting!$D207,INDIRECT(VLOOKUP($C207,Lighting_Type_Exist_lu,2,0)),0),1),0,4),"")</f>
        <v/>
      </c>
      <c r="AF207" s="314">
        <f t="shared" ca="1" si="75"/>
        <v>0</v>
      </c>
      <c r="AG207" s="3"/>
      <c r="AH207" s="238" t="str">
        <f t="shared" si="59"/>
        <v/>
      </c>
      <c r="AI207" s="263">
        <f>IFERROR(_xlfn.IFNA(IF('Project Summary'!$C$11="NH",VLOOKUP(AH207,Lighting_All,5,0),VLOOKUP(AH207,Lighting_All,3,0)),""),"")</f>
        <v>0</v>
      </c>
      <c r="AJ207" s="295" t="str">
        <f t="shared" si="76"/>
        <v>NA</v>
      </c>
      <c r="AK207" s="296" t="str">
        <f>IFERROR(IF(J207="","",(VLOOKUP(AH207,Lookups!A:G,7,0)*H207)),"")</f>
        <v/>
      </c>
      <c r="AL207" s="92">
        <f t="shared" ca="1" si="77"/>
        <v>0</v>
      </c>
      <c r="AM207" s="92">
        <f t="shared" ca="1" si="78"/>
        <v>0</v>
      </c>
      <c r="AN207" s="297">
        <f>(1-EXACT(G207,M207))*IFERROR(VLOOKUP(M207,Lighting_All,6,0),0)*(Q207&gt;0)*(1-EXACT(M207,Lookups!$A$62))*(1-EXACT(M207,Lookups!$A$63))</f>
        <v>0</v>
      </c>
      <c r="AO207" s="92">
        <f t="shared" si="79"/>
        <v>0</v>
      </c>
      <c r="AP207" s="92" t="str">
        <f t="shared" ca="1" si="80"/>
        <v/>
      </c>
      <c r="AQ207" s="92" t="str">
        <f ca="1">_xlfn.IFNA(VLOOKUP(AP207,Recycling!$S$10:$T$35,2,0),"")</f>
        <v/>
      </c>
      <c r="AR207" s="92">
        <f t="shared" si="81"/>
        <v>0</v>
      </c>
      <c r="AS207" s="92">
        <f t="shared" si="82"/>
        <v>0</v>
      </c>
      <c r="AT207" s="298">
        <f>EXACT(G207,"None")*OR(EXACT(M207,Lookups!$A$62),EXACT(M207,Lookups!$A$63))</f>
        <v>0</v>
      </c>
      <c r="AU207" s="299">
        <f t="shared" si="69"/>
        <v>0</v>
      </c>
      <c r="AV207" s="92">
        <f>IFERROR(VLOOKUP(AH207,Lookups!A:B,2,0),0)</f>
        <v>0</v>
      </c>
      <c r="AW207" s="92">
        <f t="shared" si="70"/>
        <v>0</v>
      </c>
      <c r="AX207" s="297">
        <f t="shared" si="71"/>
        <v>0</v>
      </c>
      <c r="AY207" s="297">
        <f t="shared" si="60"/>
        <v>0</v>
      </c>
      <c r="AZ207" s="92">
        <f t="shared" si="61"/>
        <v>0.504</v>
      </c>
      <c r="BA207" s="297">
        <f t="shared" si="72"/>
        <v>0.38900000000000001</v>
      </c>
      <c r="BB207" s="297">
        <v>0.13800000000000001</v>
      </c>
      <c r="BC207" s="297">
        <v>0.13400000000000001</v>
      </c>
      <c r="BD207" s="92">
        <f t="shared" si="62"/>
        <v>0</v>
      </c>
      <c r="BE207" s="92">
        <f t="shared" si="63"/>
        <v>0</v>
      </c>
    </row>
    <row r="208" spans="1:57" x14ac:dyDescent="0.35">
      <c r="A208" s="26"/>
      <c r="B208" s="76"/>
      <c r="C208" s="58"/>
      <c r="D208" s="504"/>
      <c r="E208" s="504"/>
      <c r="F208" s="237" t="str">
        <f ca="1">IFERROR(OFFSET(INDEX(INDIRECT(VLOOKUP($C208,Lighting_Type_Exist_lu,2,0)),MATCH(NewSKULighting!$D208,INDIRECT(VLOOKUP($C208,Lighting_Type_Exist_lu,2,0)),0),1),0,2),"")</f>
        <v/>
      </c>
      <c r="G208" s="168" t="s">
        <v>84</v>
      </c>
      <c r="H208" s="74"/>
      <c r="I208" s="238" t="str">
        <f t="shared" si="51"/>
        <v/>
      </c>
      <c r="J208" s="58"/>
      <c r="K208" s="238" t="str">
        <f t="shared" si="52"/>
        <v/>
      </c>
      <c r="L208" s="239" t="str">
        <f t="shared" si="53"/>
        <v/>
      </c>
      <c r="M208" s="116" t="s">
        <v>84</v>
      </c>
      <c r="N208" s="28">
        <f t="shared" si="54"/>
        <v>0</v>
      </c>
      <c r="O208" s="20">
        <f t="shared" si="73"/>
        <v>0</v>
      </c>
      <c r="P208" s="71">
        <f t="shared" ca="1" si="64"/>
        <v>0</v>
      </c>
      <c r="Q208" s="71">
        <f>IFERROR((($H208*$L208*$N208)-($H208*$L208*$O208))/1000,0)*(1-EXACT(M208,Lookups!$A$62))*(1-EXACT(M208,Lookups!$A$63))</f>
        <v>0</v>
      </c>
      <c r="R208" s="71">
        <f t="shared" ca="1" si="65"/>
        <v>0</v>
      </c>
      <c r="S208" s="71">
        <f t="shared" ca="1" si="55"/>
        <v>0</v>
      </c>
      <c r="T208" s="71">
        <f t="shared" si="56"/>
        <v>0</v>
      </c>
      <c r="U208" s="356">
        <f t="shared" ca="1" si="57"/>
        <v>0</v>
      </c>
      <c r="V208" s="356">
        <f t="shared" ca="1" si="58"/>
        <v>0</v>
      </c>
      <c r="W208" s="356">
        <f t="shared" si="66"/>
        <v>0</v>
      </c>
      <c r="X208" s="356">
        <f t="shared" si="67"/>
        <v>0</v>
      </c>
      <c r="Y208" s="72">
        <f>IF(AU208&gt;0,"NEEDED",IFERROR(IF('Project Summary'!$C$11="NH",(VLOOKUP(AH208,Lighting_All,6,0)+AN208),(VLOOKUP(AH208,Lighting_All,4,0)+AN208)),0)*H208)</f>
        <v>0</v>
      </c>
      <c r="Z208" s="290" t="str">
        <f t="shared" ca="1" si="68"/>
        <v/>
      </c>
      <c r="AA208" s="352">
        <f t="shared" ca="1" si="74"/>
        <v>0</v>
      </c>
      <c r="AB208" s="3"/>
      <c r="AC208" s="20" t="str">
        <f ca="1">IFERROR(OFFSET(INDEX(INDIRECT(VLOOKUP($C208,Lighting_Type_Exist_lu,2,0)),MATCH(NewSKULighting!$D208,INDIRECT(VLOOKUP($C208,Lighting_Type_Exist_lu,2,0)),0),1),0,1),"")</f>
        <v/>
      </c>
      <c r="AD208" s="7" t="str">
        <f ca="1">IFERROR(OFFSET(INDEX(INDIRECT(VLOOKUP($C208,Lighting_Type_Exist_lu,2,0)),MATCH(NewSKULighting!$D208,INDIRECT(VLOOKUP($C208,Lighting_Type_Exist_lu,2,0)),0),1),0,3),"")</f>
        <v/>
      </c>
      <c r="AE208" s="40" t="str">
        <f ca="1">IFERROR(OFFSET(INDEX(INDIRECT(VLOOKUP($C208,Lighting_Type_Exist_lu,2,0)),MATCH(NewSKULighting!$D208,INDIRECT(VLOOKUP($C208,Lighting_Type_Exist_lu,2,0)),0),1),0,4),"")</f>
        <v/>
      </c>
      <c r="AF208" s="314">
        <f t="shared" ca="1" si="75"/>
        <v>0</v>
      </c>
      <c r="AG208" s="3"/>
      <c r="AH208" s="238" t="str">
        <f t="shared" si="59"/>
        <v/>
      </c>
      <c r="AI208" s="263">
        <f>IFERROR(_xlfn.IFNA(IF('Project Summary'!$C$11="NH",VLOOKUP(AH208,Lighting_All,5,0),VLOOKUP(AH208,Lighting_All,3,0)),""),"")</f>
        <v>0</v>
      </c>
      <c r="AJ208" s="295" t="str">
        <f t="shared" si="76"/>
        <v>NA</v>
      </c>
      <c r="AK208" s="296" t="str">
        <f>IFERROR(IF(J208="","",(VLOOKUP(AH208,Lookups!A:G,7,0)*H208)),"")</f>
        <v/>
      </c>
      <c r="AL208" s="92">
        <f t="shared" ca="1" si="77"/>
        <v>0</v>
      </c>
      <c r="AM208" s="92">
        <f t="shared" ca="1" si="78"/>
        <v>0</v>
      </c>
      <c r="AN208" s="297">
        <f>(1-EXACT(G208,M208))*IFERROR(VLOOKUP(M208,Lighting_All,6,0),0)*(Q208&gt;0)*(1-EXACT(M208,Lookups!$A$62))*(1-EXACT(M208,Lookups!$A$63))</f>
        <v>0</v>
      </c>
      <c r="AO208" s="92">
        <f t="shared" si="79"/>
        <v>0</v>
      </c>
      <c r="AP208" s="92" t="str">
        <f t="shared" ca="1" si="80"/>
        <v/>
      </c>
      <c r="AQ208" s="92" t="str">
        <f ca="1">_xlfn.IFNA(VLOOKUP(AP208,Recycling!$S$10:$T$35,2,0),"")</f>
        <v/>
      </c>
      <c r="AR208" s="92">
        <f t="shared" si="81"/>
        <v>0</v>
      </c>
      <c r="AS208" s="92">
        <f t="shared" si="82"/>
        <v>0</v>
      </c>
      <c r="AT208" s="298">
        <f>EXACT(G208,"None")*OR(EXACT(M208,Lookups!$A$62),EXACT(M208,Lookups!$A$63))</f>
        <v>0</v>
      </c>
      <c r="AU208" s="299">
        <f t="shared" si="69"/>
        <v>0</v>
      </c>
      <c r="AV208" s="92">
        <f>IFERROR(VLOOKUP(AH208,Lookups!A:B,2,0),0)</f>
        <v>0</v>
      </c>
      <c r="AW208" s="92">
        <f t="shared" si="70"/>
        <v>0</v>
      </c>
      <c r="AX208" s="297">
        <f t="shared" si="71"/>
        <v>0</v>
      </c>
      <c r="AY208" s="297">
        <f t="shared" si="60"/>
        <v>0</v>
      </c>
      <c r="AZ208" s="92">
        <f t="shared" si="61"/>
        <v>0.504</v>
      </c>
      <c r="BA208" s="297">
        <f t="shared" si="72"/>
        <v>0.38900000000000001</v>
      </c>
      <c r="BB208" s="297">
        <v>0.13800000000000001</v>
      </c>
      <c r="BC208" s="297">
        <v>0.13400000000000001</v>
      </c>
      <c r="BD208" s="92">
        <f t="shared" si="62"/>
        <v>0</v>
      </c>
      <c r="BE208" s="92">
        <f t="shared" si="63"/>
        <v>0</v>
      </c>
    </row>
    <row r="209" spans="1:57" x14ac:dyDescent="0.35">
      <c r="A209" s="26"/>
      <c r="B209" s="76"/>
      <c r="C209" s="58"/>
      <c r="D209" s="504"/>
      <c r="E209" s="504"/>
      <c r="F209" s="237" t="str">
        <f ca="1">IFERROR(OFFSET(INDEX(INDIRECT(VLOOKUP($C209,Lighting_Type_Exist_lu,2,0)),MATCH(NewSKULighting!$D209,INDIRECT(VLOOKUP($C209,Lighting_Type_Exist_lu,2,0)),0),1),0,2),"")</f>
        <v/>
      </c>
      <c r="G209" s="168" t="s">
        <v>84</v>
      </c>
      <c r="H209" s="74"/>
      <c r="I209" s="238" t="str">
        <f t="shared" si="51"/>
        <v/>
      </c>
      <c r="J209" s="58"/>
      <c r="K209" s="238" t="str">
        <f t="shared" si="52"/>
        <v/>
      </c>
      <c r="L209" s="239" t="str">
        <f t="shared" si="53"/>
        <v/>
      </c>
      <c r="M209" s="116" t="s">
        <v>84</v>
      </c>
      <c r="N209" s="28">
        <f t="shared" si="54"/>
        <v>0</v>
      </c>
      <c r="O209" s="20">
        <f t="shared" si="73"/>
        <v>0</v>
      </c>
      <c r="P209" s="71">
        <f t="shared" ca="1" si="64"/>
        <v>0</v>
      </c>
      <c r="Q209" s="71">
        <f>IFERROR((($H209*$L209*$N209)-($H209*$L209*$O209))/1000,0)*(1-EXACT(M209,Lookups!$A$62))*(1-EXACT(M209,Lookups!$A$63))</f>
        <v>0</v>
      </c>
      <c r="R209" s="71">
        <f t="shared" ca="1" si="65"/>
        <v>0</v>
      </c>
      <c r="S209" s="71">
        <f t="shared" ca="1" si="55"/>
        <v>0</v>
      </c>
      <c r="T209" s="71">
        <f t="shared" si="56"/>
        <v>0</v>
      </c>
      <c r="U209" s="356">
        <f t="shared" ca="1" si="57"/>
        <v>0</v>
      </c>
      <c r="V209" s="356">
        <f t="shared" ca="1" si="58"/>
        <v>0</v>
      </c>
      <c r="W209" s="356">
        <f t="shared" si="66"/>
        <v>0</v>
      </c>
      <c r="X209" s="356">
        <f t="shared" si="67"/>
        <v>0</v>
      </c>
      <c r="Y209" s="72">
        <f>IF(AU209&gt;0,"NEEDED",IFERROR(IF('Project Summary'!$C$11="NH",(VLOOKUP(AH209,Lighting_All,6,0)+AN209),(VLOOKUP(AH209,Lighting_All,4,0)+AN209)),0)*H209)</f>
        <v>0</v>
      </c>
      <c r="Z209" s="290" t="str">
        <f t="shared" ca="1" si="68"/>
        <v/>
      </c>
      <c r="AA209" s="352">
        <f t="shared" ca="1" si="74"/>
        <v>0</v>
      </c>
      <c r="AB209" s="3"/>
      <c r="AC209" s="20" t="str">
        <f ca="1">IFERROR(OFFSET(INDEX(INDIRECT(VLOOKUP($C209,Lighting_Type_Exist_lu,2,0)),MATCH(NewSKULighting!$D209,INDIRECT(VLOOKUP($C209,Lighting_Type_Exist_lu,2,0)),0),1),0,1),"")</f>
        <v/>
      </c>
      <c r="AD209" s="7" t="str">
        <f ca="1">IFERROR(OFFSET(INDEX(INDIRECT(VLOOKUP($C209,Lighting_Type_Exist_lu,2,0)),MATCH(NewSKULighting!$D209,INDIRECT(VLOOKUP($C209,Lighting_Type_Exist_lu,2,0)),0),1),0,3),"")</f>
        <v/>
      </c>
      <c r="AE209" s="40" t="str">
        <f ca="1">IFERROR(OFFSET(INDEX(INDIRECT(VLOOKUP($C209,Lighting_Type_Exist_lu,2,0)),MATCH(NewSKULighting!$D209,INDIRECT(VLOOKUP($C209,Lighting_Type_Exist_lu,2,0)),0),1),0,4),"")</f>
        <v/>
      </c>
      <c r="AF209" s="314">
        <f t="shared" ca="1" si="75"/>
        <v>0</v>
      </c>
      <c r="AG209" s="3"/>
      <c r="AH209" s="238" t="str">
        <f t="shared" si="59"/>
        <v/>
      </c>
      <c r="AI209" s="263">
        <f>IFERROR(_xlfn.IFNA(IF('Project Summary'!$C$11="NH",VLOOKUP(AH209,Lighting_All,5,0),VLOOKUP(AH209,Lighting_All,3,0)),""),"")</f>
        <v>0</v>
      </c>
      <c r="AJ209" s="295" t="str">
        <f t="shared" si="76"/>
        <v>NA</v>
      </c>
      <c r="AK209" s="296" t="str">
        <f>IFERROR(IF(J209="","",(VLOOKUP(AH209,Lookups!A:G,7,0)*H209)),"")</f>
        <v/>
      </c>
      <c r="AL209" s="92">
        <f t="shared" ca="1" si="77"/>
        <v>0</v>
      </c>
      <c r="AM209" s="92">
        <f t="shared" ca="1" si="78"/>
        <v>0</v>
      </c>
      <c r="AN209" s="297">
        <f>(1-EXACT(G209,M209))*IFERROR(VLOOKUP(M209,Lighting_All,6,0),0)*(Q209&gt;0)*(1-EXACT(M209,Lookups!$A$62))*(1-EXACT(M209,Lookups!$A$63))</f>
        <v>0</v>
      </c>
      <c r="AO209" s="92">
        <f t="shared" si="79"/>
        <v>0</v>
      </c>
      <c r="AP209" s="92" t="str">
        <f t="shared" ca="1" si="80"/>
        <v/>
      </c>
      <c r="AQ209" s="92" t="str">
        <f ca="1">_xlfn.IFNA(VLOOKUP(AP209,Recycling!$S$10:$T$35,2,0),"")</f>
        <v/>
      </c>
      <c r="AR209" s="92">
        <f t="shared" si="81"/>
        <v>0</v>
      </c>
      <c r="AS209" s="92">
        <f t="shared" si="82"/>
        <v>0</v>
      </c>
      <c r="AT209" s="298">
        <f>EXACT(G209,"None")*OR(EXACT(M209,Lookups!$A$62),EXACT(M209,Lookups!$A$63))</f>
        <v>0</v>
      </c>
      <c r="AU209" s="299">
        <f t="shared" si="69"/>
        <v>0</v>
      </c>
      <c r="AV209" s="92">
        <f>IFERROR(VLOOKUP(AH209,Lookups!A:B,2,0),0)</f>
        <v>0</v>
      </c>
      <c r="AW209" s="92">
        <f t="shared" si="70"/>
        <v>0</v>
      </c>
      <c r="AX209" s="297">
        <f t="shared" si="71"/>
        <v>0</v>
      </c>
      <c r="AY209" s="297">
        <f t="shared" si="60"/>
        <v>0</v>
      </c>
      <c r="AZ209" s="92">
        <f t="shared" si="61"/>
        <v>0.504</v>
      </c>
      <c r="BA209" s="297">
        <f t="shared" si="72"/>
        <v>0.38900000000000001</v>
      </c>
      <c r="BB209" s="297">
        <v>0.13800000000000001</v>
      </c>
      <c r="BC209" s="297">
        <v>0.13400000000000001</v>
      </c>
      <c r="BD209" s="92">
        <f t="shared" si="62"/>
        <v>0</v>
      </c>
      <c r="BE209" s="92">
        <f t="shared" si="63"/>
        <v>0</v>
      </c>
    </row>
    <row r="210" spans="1:57" x14ac:dyDescent="0.35">
      <c r="A210" s="26"/>
      <c r="B210" s="76"/>
      <c r="C210" s="58"/>
      <c r="D210" s="504"/>
      <c r="E210" s="504"/>
      <c r="F210" s="237" t="str">
        <f ca="1">IFERROR(OFFSET(INDEX(INDIRECT(VLOOKUP($C210,Lighting_Type_Exist_lu,2,0)),MATCH(NewSKULighting!$D210,INDIRECT(VLOOKUP($C210,Lighting_Type_Exist_lu,2,0)),0),1),0,2),"")</f>
        <v/>
      </c>
      <c r="G210" s="168" t="s">
        <v>84</v>
      </c>
      <c r="H210" s="74"/>
      <c r="I210" s="238" t="str">
        <f t="shared" si="51"/>
        <v/>
      </c>
      <c r="J210" s="58"/>
      <c r="K210" s="238" t="str">
        <f t="shared" si="52"/>
        <v/>
      </c>
      <c r="L210" s="239" t="str">
        <f t="shared" si="53"/>
        <v/>
      </c>
      <c r="M210" s="116" t="s">
        <v>84</v>
      </c>
      <c r="N210" s="28">
        <f t="shared" si="54"/>
        <v>0</v>
      </c>
      <c r="O210" s="20">
        <f t="shared" si="73"/>
        <v>0</v>
      </c>
      <c r="P210" s="71">
        <f t="shared" ca="1" si="64"/>
        <v>0</v>
      </c>
      <c r="Q210" s="71">
        <f>IFERROR((($H210*$L210*$N210)-($H210*$L210*$O210))/1000,0)*(1-EXACT(M210,Lookups!$A$62))*(1-EXACT(M210,Lookups!$A$63))</f>
        <v>0</v>
      </c>
      <c r="R210" s="71">
        <f t="shared" ca="1" si="65"/>
        <v>0</v>
      </c>
      <c r="S210" s="71">
        <f t="shared" ca="1" si="55"/>
        <v>0</v>
      </c>
      <c r="T210" s="71">
        <f t="shared" si="56"/>
        <v>0</v>
      </c>
      <c r="U210" s="356">
        <f t="shared" ca="1" si="57"/>
        <v>0</v>
      </c>
      <c r="V210" s="356">
        <f t="shared" ca="1" si="58"/>
        <v>0</v>
      </c>
      <c r="W210" s="356">
        <f t="shared" si="66"/>
        <v>0</v>
      </c>
      <c r="X210" s="356">
        <f t="shared" si="67"/>
        <v>0</v>
      </c>
      <c r="Y210" s="72">
        <f>IF(AU210&gt;0,"NEEDED",IFERROR(IF('Project Summary'!$C$11="NH",(VLOOKUP(AH210,Lighting_All,6,0)+AN210),(VLOOKUP(AH210,Lighting_All,4,0)+AN210)),0)*H210)</f>
        <v>0</v>
      </c>
      <c r="Z210" s="290" t="str">
        <f t="shared" ca="1" si="68"/>
        <v/>
      </c>
      <c r="AA210" s="352">
        <f t="shared" ca="1" si="74"/>
        <v>0</v>
      </c>
      <c r="AB210" s="3"/>
      <c r="AC210" s="20" t="str">
        <f ca="1">IFERROR(OFFSET(INDEX(INDIRECT(VLOOKUP($C210,Lighting_Type_Exist_lu,2,0)),MATCH(NewSKULighting!$D210,INDIRECT(VLOOKUP($C210,Lighting_Type_Exist_lu,2,0)),0),1),0,1),"")</f>
        <v/>
      </c>
      <c r="AD210" s="7" t="str">
        <f ca="1">IFERROR(OFFSET(INDEX(INDIRECT(VLOOKUP($C210,Lighting_Type_Exist_lu,2,0)),MATCH(NewSKULighting!$D210,INDIRECT(VLOOKUP($C210,Lighting_Type_Exist_lu,2,0)),0),1),0,3),"")</f>
        <v/>
      </c>
      <c r="AE210" s="40" t="str">
        <f ca="1">IFERROR(OFFSET(INDEX(INDIRECT(VLOOKUP($C210,Lighting_Type_Exist_lu,2,0)),MATCH(NewSKULighting!$D210,INDIRECT(VLOOKUP($C210,Lighting_Type_Exist_lu,2,0)),0),1),0,4),"")</f>
        <v/>
      </c>
      <c r="AF210" s="314">
        <f t="shared" ca="1" si="75"/>
        <v>0</v>
      </c>
      <c r="AG210" s="3"/>
      <c r="AH210" s="238" t="str">
        <f t="shared" si="59"/>
        <v/>
      </c>
      <c r="AI210" s="263">
        <f>IFERROR(_xlfn.IFNA(IF('Project Summary'!$C$11="NH",VLOOKUP(AH210,Lighting_All,5,0),VLOOKUP(AH210,Lighting_All,3,0)),""),"")</f>
        <v>0</v>
      </c>
      <c r="AJ210" s="295" t="str">
        <f t="shared" si="76"/>
        <v>NA</v>
      </c>
      <c r="AK210" s="296" t="str">
        <f>IFERROR(IF(J210="","",(VLOOKUP(AH210,Lookups!A:G,7,0)*H210)),"")</f>
        <v/>
      </c>
      <c r="AL210" s="92">
        <f t="shared" ca="1" si="77"/>
        <v>0</v>
      </c>
      <c r="AM210" s="92">
        <f t="shared" ca="1" si="78"/>
        <v>0</v>
      </c>
      <c r="AN210" s="297">
        <f>(1-EXACT(G210,M210))*IFERROR(VLOOKUP(M210,Lighting_All,6,0),0)*(Q210&gt;0)*(1-EXACT(M210,Lookups!$A$62))*(1-EXACT(M210,Lookups!$A$63))</f>
        <v>0</v>
      </c>
      <c r="AO210" s="92">
        <f t="shared" si="79"/>
        <v>0</v>
      </c>
      <c r="AP210" s="92" t="str">
        <f t="shared" ca="1" si="80"/>
        <v/>
      </c>
      <c r="AQ210" s="92" t="str">
        <f ca="1">_xlfn.IFNA(VLOOKUP(AP210,Recycling!$S$10:$T$35,2,0),"")</f>
        <v/>
      </c>
      <c r="AR210" s="92">
        <f t="shared" si="81"/>
        <v>0</v>
      </c>
      <c r="AS210" s="92">
        <f t="shared" si="82"/>
        <v>0</v>
      </c>
      <c r="AT210" s="298">
        <f>EXACT(G210,"None")*OR(EXACT(M210,Lookups!$A$62),EXACT(M210,Lookups!$A$63))</f>
        <v>0</v>
      </c>
      <c r="AU210" s="299">
        <f t="shared" si="69"/>
        <v>0</v>
      </c>
      <c r="AV210" s="92">
        <f>IFERROR(VLOOKUP(AH210,Lookups!A:B,2,0),0)</f>
        <v>0</v>
      </c>
      <c r="AW210" s="92">
        <f t="shared" si="70"/>
        <v>0</v>
      </c>
      <c r="AX210" s="297">
        <f t="shared" si="71"/>
        <v>0</v>
      </c>
      <c r="AY210" s="297">
        <f t="shared" si="60"/>
        <v>0</v>
      </c>
      <c r="AZ210" s="92">
        <f t="shared" si="61"/>
        <v>0.504</v>
      </c>
      <c r="BA210" s="297">
        <f t="shared" si="72"/>
        <v>0.38900000000000001</v>
      </c>
      <c r="BB210" s="297">
        <v>0.13800000000000001</v>
      </c>
      <c r="BC210" s="297">
        <v>0.13400000000000001</v>
      </c>
      <c r="BD210" s="92">
        <f t="shared" si="62"/>
        <v>0</v>
      </c>
      <c r="BE210" s="92">
        <f t="shared" si="63"/>
        <v>0</v>
      </c>
    </row>
    <row r="211" spans="1:57" x14ac:dyDescent="0.35">
      <c r="A211" s="26"/>
      <c r="B211" s="76"/>
      <c r="C211" s="58"/>
      <c r="D211" s="504"/>
      <c r="E211" s="504"/>
      <c r="F211" s="237" t="str">
        <f ca="1">IFERROR(OFFSET(INDEX(INDIRECT(VLOOKUP($C211,Lighting_Type_Exist_lu,2,0)),MATCH(NewSKULighting!$D211,INDIRECT(VLOOKUP($C211,Lighting_Type_Exist_lu,2,0)),0),1),0,2),"")</f>
        <v/>
      </c>
      <c r="G211" s="168" t="s">
        <v>84</v>
      </c>
      <c r="H211" s="74"/>
      <c r="I211" s="238" t="str">
        <f t="shared" si="51"/>
        <v/>
      </c>
      <c r="J211" s="58"/>
      <c r="K211" s="238" t="str">
        <f t="shared" si="52"/>
        <v/>
      </c>
      <c r="L211" s="239" t="str">
        <f t="shared" si="53"/>
        <v/>
      </c>
      <c r="M211" s="116" t="s">
        <v>84</v>
      </c>
      <c r="N211" s="28">
        <f t="shared" si="54"/>
        <v>0</v>
      </c>
      <c r="O211" s="20">
        <f t="shared" si="73"/>
        <v>0</v>
      </c>
      <c r="P211" s="71">
        <f t="shared" ca="1" si="64"/>
        <v>0</v>
      </c>
      <c r="Q211" s="71">
        <f>IFERROR((($H211*$L211*$N211)-($H211*$L211*$O211))/1000,0)*(1-EXACT(M211,Lookups!$A$62))*(1-EXACT(M211,Lookups!$A$63))</f>
        <v>0</v>
      </c>
      <c r="R211" s="71">
        <f t="shared" ca="1" si="65"/>
        <v>0</v>
      </c>
      <c r="S211" s="71">
        <f t="shared" ca="1" si="55"/>
        <v>0</v>
      </c>
      <c r="T211" s="71">
        <f t="shared" si="56"/>
        <v>0</v>
      </c>
      <c r="U211" s="356">
        <f t="shared" ca="1" si="57"/>
        <v>0</v>
      </c>
      <c r="V211" s="356">
        <f t="shared" ca="1" si="58"/>
        <v>0</v>
      </c>
      <c r="W211" s="356">
        <f t="shared" si="66"/>
        <v>0</v>
      </c>
      <c r="X211" s="356">
        <f t="shared" si="67"/>
        <v>0</v>
      </c>
      <c r="Y211" s="72">
        <f>IF(AU211&gt;0,"NEEDED",IFERROR(IF('Project Summary'!$C$11="NH",(VLOOKUP(AH211,Lighting_All,6,0)+AN211),(VLOOKUP(AH211,Lighting_All,4,0)+AN211)),0)*H211)</f>
        <v>0</v>
      </c>
      <c r="Z211" s="290" t="str">
        <f t="shared" ca="1" si="68"/>
        <v/>
      </c>
      <c r="AA211" s="352">
        <f t="shared" ca="1" si="74"/>
        <v>0</v>
      </c>
      <c r="AB211" s="3"/>
      <c r="AC211" s="20" t="str">
        <f ca="1">IFERROR(OFFSET(INDEX(INDIRECT(VLOOKUP($C211,Lighting_Type_Exist_lu,2,0)),MATCH(NewSKULighting!$D211,INDIRECT(VLOOKUP($C211,Lighting_Type_Exist_lu,2,0)),0),1),0,1),"")</f>
        <v/>
      </c>
      <c r="AD211" s="7" t="str">
        <f ca="1">IFERROR(OFFSET(INDEX(INDIRECT(VLOOKUP($C211,Lighting_Type_Exist_lu,2,0)),MATCH(NewSKULighting!$D211,INDIRECT(VLOOKUP($C211,Lighting_Type_Exist_lu,2,0)),0),1),0,3),"")</f>
        <v/>
      </c>
      <c r="AE211" s="40" t="str">
        <f ca="1">IFERROR(OFFSET(INDEX(INDIRECT(VLOOKUP($C211,Lighting_Type_Exist_lu,2,0)),MATCH(NewSKULighting!$D211,INDIRECT(VLOOKUP($C211,Lighting_Type_Exist_lu,2,0)),0),1),0,4),"")</f>
        <v/>
      </c>
      <c r="AF211" s="314">
        <f t="shared" ca="1" si="75"/>
        <v>0</v>
      </c>
      <c r="AG211" s="3"/>
      <c r="AH211" s="238" t="str">
        <f t="shared" si="59"/>
        <v/>
      </c>
      <c r="AI211" s="263">
        <f>IFERROR(_xlfn.IFNA(IF('Project Summary'!$C$11="NH",VLOOKUP(AH211,Lighting_All,5,0),VLOOKUP(AH211,Lighting_All,3,0)),""),"")</f>
        <v>0</v>
      </c>
      <c r="AJ211" s="295" t="str">
        <f t="shared" si="76"/>
        <v>NA</v>
      </c>
      <c r="AK211" s="296" t="str">
        <f>IFERROR(IF(J211="","",(VLOOKUP(AH211,Lookups!A:G,7,0)*H211)),"")</f>
        <v/>
      </c>
      <c r="AL211" s="92">
        <f t="shared" ca="1" si="77"/>
        <v>0</v>
      </c>
      <c r="AM211" s="92">
        <f t="shared" ca="1" si="78"/>
        <v>0</v>
      </c>
      <c r="AN211" s="297">
        <f>(1-EXACT(G211,M211))*IFERROR(VLOOKUP(M211,Lighting_All,6,0),0)*(Q211&gt;0)*(1-EXACT(M211,Lookups!$A$62))*(1-EXACT(M211,Lookups!$A$63))</f>
        <v>0</v>
      </c>
      <c r="AO211" s="92">
        <f t="shared" si="79"/>
        <v>0</v>
      </c>
      <c r="AP211" s="92" t="str">
        <f t="shared" ca="1" si="80"/>
        <v/>
      </c>
      <c r="AQ211" s="92" t="str">
        <f ca="1">_xlfn.IFNA(VLOOKUP(AP211,Recycling!$S$10:$T$35,2,0),"")</f>
        <v/>
      </c>
      <c r="AR211" s="92">
        <f t="shared" si="81"/>
        <v>0</v>
      </c>
      <c r="AS211" s="92">
        <f t="shared" si="82"/>
        <v>0</v>
      </c>
      <c r="AT211" s="298">
        <f>EXACT(G211,"None")*OR(EXACT(M211,Lookups!$A$62),EXACT(M211,Lookups!$A$63))</f>
        <v>0</v>
      </c>
      <c r="AU211" s="299">
        <f t="shared" si="69"/>
        <v>0</v>
      </c>
      <c r="AV211" s="92">
        <f>IFERROR(VLOOKUP(AH211,Lookups!A:B,2,0),0)</f>
        <v>0</v>
      </c>
      <c r="AW211" s="92">
        <f t="shared" si="70"/>
        <v>0</v>
      </c>
      <c r="AX211" s="297">
        <f t="shared" si="71"/>
        <v>0</v>
      </c>
      <c r="AY211" s="297">
        <f t="shared" si="60"/>
        <v>0</v>
      </c>
      <c r="AZ211" s="92">
        <f t="shared" si="61"/>
        <v>0.504</v>
      </c>
      <c r="BA211" s="297">
        <f t="shared" si="72"/>
        <v>0.38900000000000001</v>
      </c>
      <c r="BB211" s="297">
        <v>0.13800000000000001</v>
      </c>
      <c r="BC211" s="297">
        <v>0.13400000000000001</v>
      </c>
      <c r="BD211" s="92">
        <f t="shared" si="62"/>
        <v>0</v>
      </c>
      <c r="BE211" s="92">
        <f t="shared" si="63"/>
        <v>0</v>
      </c>
    </row>
    <row r="212" spans="1:57" x14ac:dyDescent="0.35">
      <c r="A212" s="26"/>
      <c r="B212" s="76"/>
      <c r="C212" s="58"/>
      <c r="D212" s="504"/>
      <c r="E212" s="504"/>
      <c r="F212" s="237" t="str">
        <f ca="1">IFERROR(OFFSET(INDEX(INDIRECT(VLOOKUP($C212,Lighting_Type_Exist_lu,2,0)),MATCH(NewSKULighting!$D212,INDIRECT(VLOOKUP($C212,Lighting_Type_Exist_lu,2,0)),0),1),0,2),"")</f>
        <v/>
      </c>
      <c r="G212" s="168" t="s">
        <v>84</v>
      </c>
      <c r="H212" s="74"/>
      <c r="I212" s="238" t="str">
        <f t="shared" si="51"/>
        <v/>
      </c>
      <c r="J212" s="58"/>
      <c r="K212" s="238" t="str">
        <f t="shared" si="52"/>
        <v/>
      </c>
      <c r="L212" s="239" t="str">
        <f t="shared" si="53"/>
        <v/>
      </c>
      <c r="M212" s="116" t="s">
        <v>84</v>
      </c>
      <c r="N212" s="28">
        <f t="shared" si="54"/>
        <v>0</v>
      </c>
      <c r="O212" s="20">
        <f t="shared" si="73"/>
        <v>0</v>
      </c>
      <c r="P212" s="71">
        <f t="shared" ca="1" si="64"/>
        <v>0</v>
      </c>
      <c r="Q212" s="71">
        <f>IFERROR((($H212*$L212*$N212)-($H212*$L212*$O212))/1000,0)*(1-EXACT(M212,Lookups!$A$62))*(1-EXACT(M212,Lookups!$A$63))</f>
        <v>0</v>
      </c>
      <c r="R212" s="71">
        <f t="shared" ca="1" si="65"/>
        <v>0</v>
      </c>
      <c r="S212" s="71">
        <f t="shared" ca="1" si="55"/>
        <v>0</v>
      </c>
      <c r="T212" s="71">
        <f t="shared" si="56"/>
        <v>0</v>
      </c>
      <c r="U212" s="356">
        <f t="shared" ca="1" si="57"/>
        <v>0</v>
      </c>
      <c r="V212" s="356">
        <f t="shared" ca="1" si="58"/>
        <v>0</v>
      </c>
      <c r="W212" s="356">
        <f t="shared" si="66"/>
        <v>0</v>
      </c>
      <c r="X212" s="356">
        <f t="shared" si="67"/>
        <v>0</v>
      </c>
      <c r="Y212" s="72">
        <f>IF(AU212&gt;0,"NEEDED",IFERROR(IF('Project Summary'!$C$11="NH",(VLOOKUP(AH212,Lighting_All,6,0)+AN212),(VLOOKUP(AH212,Lighting_All,4,0)+AN212)),0)*H212)</f>
        <v>0</v>
      </c>
      <c r="Z212" s="290" t="str">
        <f t="shared" ca="1" si="68"/>
        <v/>
      </c>
      <c r="AA212" s="352">
        <f t="shared" ca="1" si="74"/>
        <v>0</v>
      </c>
      <c r="AB212" s="3"/>
      <c r="AC212" s="20" t="str">
        <f ca="1">IFERROR(OFFSET(INDEX(INDIRECT(VLOOKUP($C212,Lighting_Type_Exist_lu,2,0)),MATCH(NewSKULighting!$D212,INDIRECT(VLOOKUP($C212,Lighting_Type_Exist_lu,2,0)),0),1),0,1),"")</f>
        <v/>
      </c>
      <c r="AD212" s="7" t="str">
        <f ca="1">IFERROR(OFFSET(INDEX(INDIRECT(VLOOKUP($C212,Lighting_Type_Exist_lu,2,0)),MATCH(NewSKULighting!$D212,INDIRECT(VLOOKUP($C212,Lighting_Type_Exist_lu,2,0)),0),1),0,3),"")</f>
        <v/>
      </c>
      <c r="AE212" s="40" t="str">
        <f ca="1">IFERROR(OFFSET(INDEX(INDIRECT(VLOOKUP($C212,Lighting_Type_Exist_lu,2,0)),MATCH(NewSKULighting!$D212,INDIRECT(VLOOKUP($C212,Lighting_Type_Exist_lu,2,0)),0),1),0,4),"")</f>
        <v/>
      </c>
      <c r="AF212" s="314">
        <f t="shared" ca="1" si="75"/>
        <v>0</v>
      </c>
      <c r="AG212" s="3"/>
      <c r="AH212" s="238" t="str">
        <f t="shared" si="59"/>
        <v/>
      </c>
      <c r="AI212" s="263">
        <f>IFERROR(_xlfn.IFNA(IF('Project Summary'!$C$11="NH",VLOOKUP(AH212,Lighting_All,5,0),VLOOKUP(AH212,Lighting_All,3,0)),""),"")</f>
        <v>0</v>
      </c>
      <c r="AJ212" s="295" t="str">
        <f t="shared" si="76"/>
        <v>NA</v>
      </c>
      <c r="AK212" s="296" t="str">
        <f>IFERROR(IF(J212="","",(VLOOKUP(AH212,Lookups!A:G,7,0)*H212)),"")</f>
        <v/>
      </c>
      <c r="AL212" s="92">
        <f t="shared" ca="1" si="77"/>
        <v>0</v>
      </c>
      <c r="AM212" s="92">
        <f t="shared" ca="1" si="78"/>
        <v>0</v>
      </c>
      <c r="AN212" s="297">
        <f>(1-EXACT(G212,M212))*IFERROR(VLOOKUP(M212,Lighting_All,6,0),0)*(Q212&gt;0)*(1-EXACT(M212,Lookups!$A$62))*(1-EXACT(M212,Lookups!$A$63))</f>
        <v>0</v>
      </c>
      <c r="AO212" s="92">
        <f t="shared" si="79"/>
        <v>0</v>
      </c>
      <c r="AP212" s="92" t="str">
        <f t="shared" ca="1" si="80"/>
        <v/>
      </c>
      <c r="AQ212" s="92" t="str">
        <f ca="1">_xlfn.IFNA(VLOOKUP(AP212,Recycling!$S$10:$T$35,2,0),"")</f>
        <v/>
      </c>
      <c r="AR212" s="92">
        <f t="shared" si="81"/>
        <v>0</v>
      </c>
      <c r="AS212" s="92">
        <f t="shared" si="82"/>
        <v>0</v>
      </c>
      <c r="AT212" s="298">
        <f>EXACT(G212,"None")*OR(EXACT(M212,Lookups!$A$62),EXACT(M212,Lookups!$A$63))</f>
        <v>0</v>
      </c>
      <c r="AU212" s="299">
        <f t="shared" si="69"/>
        <v>0</v>
      </c>
      <c r="AV212" s="92">
        <f>IFERROR(VLOOKUP(AH212,Lookups!A:B,2,0),0)</f>
        <v>0</v>
      </c>
      <c r="AW212" s="92">
        <f t="shared" si="70"/>
        <v>0</v>
      </c>
      <c r="AX212" s="297">
        <f t="shared" si="71"/>
        <v>0</v>
      </c>
      <c r="AY212" s="297">
        <f t="shared" si="60"/>
        <v>0</v>
      </c>
      <c r="AZ212" s="92">
        <f t="shared" si="61"/>
        <v>0.504</v>
      </c>
      <c r="BA212" s="297">
        <f t="shared" si="72"/>
        <v>0.38900000000000001</v>
      </c>
      <c r="BB212" s="297">
        <v>0.13800000000000001</v>
      </c>
      <c r="BC212" s="297">
        <v>0.13400000000000001</v>
      </c>
      <c r="BD212" s="92">
        <f t="shared" si="62"/>
        <v>0</v>
      </c>
      <c r="BE212" s="92">
        <f t="shared" si="63"/>
        <v>0</v>
      </c>
    </row>
    <row r="213" spans="1:57" x14ac:dyDescent="0.35">
      <c r="A213" s="26"/>
      <c r="B213" s="76"/>
      <c r="C213" s="58"/>
      <c r="D213" s="504"/>
      <c r="E213" s="504"/>
      <c r="F213" s="237" t="str">
        <f ca="1">IFERROR(OFFSET(INDEX(INDIRECT(VLOOKUP($C213,Lighting_Type_Exist_lu,2,0)),MATCH(NewSKULighting!$D213,INDIRECT(VLOOKUP($C213,Lighting_Type_Exist_lu,2,0)),0),1),0,2),"")</f>
        <v/>
      </c>
      <c r="G213" s="168" t="s">
        <v>84</v>
      </c>
      <c r="H213" s="74"/>
      <c r="I213" s="238" t="str">
        <f t="shared" si="51"/>
        <v/>
      </c>
      <c r="J213" s="58"/>
      <c r="K213" s="238" t="str">
        <f t="shared" si="52"/>
        <v/>
      </c>
      <c r="L213" s="239" t="str">
        <f t="shared" si="53"/>
        <v/>
      </c>
      <c r="M213" s="116" t="s">
        <v>84</v>
      </c>
      <c r="N213" s="28">
        <f t="shared" si="54"/>
        <v>0</v>
      </c>
      <c r="O213" s="20">
        <f t="shared" si="73"/>
        <v>0</v>
      </c>
      <c r="P213" s="71">
        <f t="shared" ca="1" si="64"/>
        <v>0</v>
      </c>
      <c r="Q213" s="71">
        <f>IFERROR((($H213*$L213*$N213)-($H213*$L213*$O213))/1000,0)*(1-EXACT(M213,Lookups!$A$62))*(1-EXACT(M213,Lookups!$A$63))</f>
        <v>0</v>
      </c>
      <c r="R213" s="71">
        <f t="shared" ca="1" si="65"/>
        <v>0</v>
      </c>
      <c r="S213" s="71">
        <f t="shared" ca="1" si="55"/>
        <v>0</v>
      </c>
      <c r="T213" s="71">
        <f t="shared" si="56"/>
        <v>0</v>
      </c>
      <c r="U213" s="356">
        <f t="shared" ca="1" si="57"/>
        <v>0</v>
      </c>
      <c r="V213" s="356">
        <f t="shared" ca="1" si="58"/>
        <v>0</v>
      </c>
      <c r="W213" s="356">
        <f t="shared" si="66"/>
        <v>0</v>
      </c>
      <c r="X213" s="356">
        <f t="shared" si="67"/>
        <v>0</v>
      </c>
      <c r="Y213" s="72">
        <f>IF(AU213&gt;0,"NEEDED",IFERROR(IF('Project Summary'!$C$11="NH",(VLOOKUP(AH213,Lighting_All,6,0)+AN213),(VLOOKUP(AH213,Lighting_All,4,0)+AN213)),0)*H213)</f>
        <v>0</v>
      </c>
      <c r="Z213" s="290" t="str">
        <f t="shared" ca="1" si="68"/>
        <v/>
      </c>
      <c r="AA213" s="352">
        <f t="shared" ca="1" si="74"/>
        <v>0</v>
      </c>
      <c r="AB213" s="3"/>
      <c r="AC213" s="20" t="str">
        <f ca="1">IFERROR(OFFSET(INDEX(INDIRECT(VLOOKUP($C213,Lighting_Type_Exist_lu,2,0)),MATCH(NewSKULighting!$D213,INDIRECT(VLOOKUP($C213,Lighting_Type_Exist_lu,2,0)),0),1),0,1),"")</f>
        <v/>
      </c>
      <c r="AD213" s="7" t="str">
        <f ca="1">IFERROR(OFFSET(INDEX(INDIRECT(VLOOKUP($C213,Lighting_Type_Exist_lu,2,0)),MATCH(NewSKULighting!$D213,INDIRECT(VLOOKUP($C213,Lighting_Type_Exist_lu,2,0)),0),1),0,3),"")</f>
        <v/>
      </c>
      <c r="AE213" s="40" t="str">
        <f ca="1">IFERROR(OFFSET(INDEX(INDIRECT(VLOOKUP($C213,Lighting_Type_Exist_lu,2,0)),MATCH(NewSKULighting!$D213,INDIRECT(VLOOKUP($C213,Lighting_Type_Exist_lu,2,0)),0),1),0,4),"")</f>
        <v/>
      </c>
      <c r="AF213" s="314">
        <f t="shared" ca="1" si="75"/>
        <v>0</v>
      </c>
      <c r="AG213" s="3"/>
      <c r="AH213" s="238" t="str">
        <f t="shared" si="59"/>
        <v/>
      </c>
      <c r="AI213" s="263">
        <f>IFERROR(_xlfn.IFNA(IF('Project Summary'!$C$11="NH",VLOOKUP(AH213,Lighting_All,5,0),VLOOKUP(AH213,Lighting_All,3,0)),""),"")</f>
        <v>0</v>
      </c>
      <c r="AJ213" s="295" t="str">
        <f t="shared" si="76"/>
        <v>NA</v>
      </c>
      <c r="AK213" s="296" t="str">
        <f>IFERROR(IF(J213="","",(VLOOKUP(AH213,Lookups!A:G,7,0)*H213)),"")</f>
        <v/>
      </c>
      <c r="AL213" s="92">
        <f t="shared" ca="1" si="77"/>
        <v>0</v>
      </c>
      <c r="AM213" s="92">
        <f t="shared" ca="1" si="78"/>
        <v>0</v>
      </c>
      <c r="AN213" s="297">
        <f>(1-EXACT(G213,M213))*IFERROR(VLOOKUP(M213,Lighting_All,6,0),0)*(Q213&gt;0)*(1-EXACT(M213,Lookups!$A$62))*(1-EXACT(M213,Lookups!$A$63))</f>
        <v>0</v>
      </c>
      <c r="AO213" s="92">
        <f t="shared" si="79"/>
        <v>0</v>
      </c>
      <c r="AP213" s="92" t="str">
        <f t="shared" ca="1" si="80"/>
        <v/>
      </c>
      <c r="AQ213" s="92" t="str">
        <f ca="1">_xlfn.IFNA(VLOOKUP(AP213,Recycling!$S$10:$T$35,2,0),"")</f>
        <v/>
      </c>
      <c r="AR213" s="92">
        <f t="shared" si="81"/>
        <v>0</v>
      </c>
      <c r="AS213" s="92">
        <f t="shared" si="82"/>
        <v>0</v>
      </c>
      <c r="AT213" s="298">
        <f>EXACT(G213,"None")*OR(EXACT(M213,Lookups!$A$62),EXACT(M213,Lookups!$A$63))</f>
        <v>0</v>
      </c>
      <c r="AU213" s="299">
        <f t="shared" si="69"/>
        <v>0</v>
      </c>
      <c r="AV213" s="92">
        <f>IFERROR(VLOOKUP(AH213,Lookups!A:B,2,0),0)</f>
        <v>0</v>
      </c>
      <c r="AW213" s="92">
        <f t="shared" si="70"/>
        <v>0</v>
      </c>
      <c r="AX213" s="297">
        <f t="shared" si="71"/>
        <v>0</v>
      </c>
      <c r="AY213" s="297">
        <f t="shared" si="60"/>
        <v>0</v>
      </c>
      <c r="AZ213" s="92">
        <f t="shared" si="61"/>
        <v>0.504</v>
      </c>
      <c r="BA213" s="297">
        <f t="shared" si="72"/>
        <v>0.38900000000000001</v>
      </c>
      <c r="BB213" s="297">
        <v>0.13800000000000001</v>
      </c>
      <c r="BC213" s="297">
        <v>0.13400000000000001</v>
      </c>
      <c r="BD213" s="92">
        <f t="shared" si="62"/>
        <v>0</v>
      </c>
      <c r="BE213" s="92">
        <f t="shared" si="63"/>
        <v>0</v>
      </c>
    </row>
    <row r="214" spans="1:57" x14ac:dyDescent="0.35">
      <c r="A214" s="26"/>
      <c r="B214" s="76"/>
      <c r="C214" s="58"/>
      <c r="D214" s="504"/>
      <c r="E214" s="504"/>
      <c r="F214" s="237" t="str">
        <f ca="1">IFERROR(OFFSET(INDEX(INDIRECT(VLOOKUP($C214,Lighting_Type_Exist_lu,2,0)),MATCH(NewSKULighting!$D214,INDIRECT(VLOOKUP($C214,Lighting_Type_Exist_lu,2,0)),0),1),0,2),"")</f>
        <v/>
      </c>
      <c r="G214" s="168" t="s">
        <v>84</v>
      </c>
      <c r="H214" s="74"/>
      <c r="I214" s="238" t="str">
        <f t="shared" si="51"/>
        <v/>
      </c>
      <c r="J214" s="58"/>
      <c r="K214" s="238" t="str">
        <f t="shared" si="52"/>
        <v/>
      </c>
      <c r="L214" s="239" t="str">
        <f t="shared" si="53"/>
        <v/>
      </c>
      <c r="M214" s="116" t="s">
        <v>84</v>
      </c>
      <c r="N214" s="28">
        <f t="shared" si="54"/>
        <v>0</v>
      </c>
      <c r="O214" s="20">
        <f t="shared" si="73"/>
        <v>0</v>
      </c>
      <c r="P214" s="71">
        <f t="shared" ca="1" si="64"/>
        <v>0</v>
      </c>
      <c r="Q214" s="71">
        <f>IFERROR((($H214*$L214*$N214)-($H214*$L214*$O214))/1000,0)*(1-EXACT(M214,Lookups!$A$62))*(1-EXACT(M214,Lookups!$A$63))</f>
        <v>0</v>
      </c>
      <c r="R214" s="71">
        <f t="shared" ca="1" si="65"/>
        <v>0</v>
      </c>
      <c r="S214" s="71">
        <f t="shared" ca="1" si="55"/>
        <v>0</v>
      </c>
      <c r="T214" s="71">
        <f t="shared" si="56"/>
        <v>0</v>
      </c>
      <c r="U214" s="356">
        <f t="shared" ca="1" si="57"/>
        <v>0</v>
      </c>
      <c r="V214" s="356">
        <f t="shared" ca="1" si="58"/>
        <v>0</v>
      </c>
      <c r="W214" s="356">
        <f t="shared" si="66"/>
        <v>0</v>
      </c>
      <c r="X214" s="356">
        <f t="shared" si="67"/>
        <v>0</v>
      </c>
      <c r="Y214" s="72">
        <f>IF(AU214&gt;0,"NEEDED",IFERROR(IF('Project Summary'!$C$11="NH",(VLOOKUP(AH214,Lighting_All,6,0)+AN214),(VLOOKUP(AH214,Lighting_All,4,0)+AN214)),0)*H214)</f>
        <v>0</v>
      </c>
      <c r="Z214" s="290" t="str">
        <f t="shared" ca="1" si="68"/>
        <v/>
      </c>
      <c r="AA214" s="352">
        <f t="shared" ca="1" si="74"/>
        <v>0</v>
      </c>
      <c r="AB214" s="3"/>
      <c r="AC214" s="20" t="str">
        <f ca="1">IFERROR(OFFSET(INDEX(INDIRECT(VLOOKUP($C214,Lighting_Type_Exist_lu,2,0)),MATCH(NewSKULighting!$D214,INDIRECT(VLOOKUP($C214,Lighting_Type_Exist_lu,2,0)),0),1),0,1),"")</f>
        <v/>
      </c>
      <c r="AD214" s="7" t="str">
        <f ca="1">IFERROR(OFFSET(INDEX(INDIRECT(VLOOKUP($C214,Lighting_Type_Exist_lu,2,0)),MATCH(NewSKULighting!$D214,INDIRECT(VLOOKUP($C214,Lighting_Type_Exist_lu,2,0)),0),1),0,3),"")</f>
        <v/>
      </c>
      <c r="AE214" s="40" t="str">
        <f ca="1">IFERROR(OFFSET(INDEX(INDIRECT(VLOOKUP($C214,Lighting_Type_Exist_lu,2,0)),MATCH(NewSKULighting!$D214,INDIRECT(VLOOKUP($C214,Lighting_Type_Exist_lu,2,0)),0),1),0,4),"")</f>
        <v/>
      </c>
      <c r="AF214" s="314">
        <f t="shared" ca="1" si="75"/>
        <v>0</v>
      </c>
      <c r="AG214" s="3"/>
      <c r="AH214" s="238" t="str">
        <f t="shared" si="59"/>
        <v/>
      </c>
      <c r="AI214" s="263">
        <f>IFERROR(_xlfn.IFNA(IF('Project Summary'!$C$11="NH",VLOOKUP(AH214,Lighting_All,5,0),VLOOKUP(AH214,Lighting_All,3,0)),""),"")</f>
        <v>0</v>
      </c>
      <c r="AJ214" s="295" t="str">
        <f t="shared" si="76"/>
        <v>NA</v>
      </c>
      <c r="AK214" s="296" t="str">
        <f>IFERROR(IF(J214="","",(VLOOKUP(AH214,Lookups!A:G,7,0)*H214)),"")</f>
        <v/>
      </c>
      <c r="AL214" s="92">
        <f t="shared" ca="1" si="77"/>
        <v>0</v>
      </c>
      <c r="AM214" s="92">
        <f t="shared" ca="1" si="78"/>
        <v>0</v>
      </c>
      <c r="AN214" s="297">
        <f>(1-EXACT(G214,M214))*IFERROR(VLOOKUP(M214,Lighting_All,6,0),0)*(Q214&gt;0)*(1-EXACT(M214,Lookups!$A$62))*(1-EXACT(M214,Lookups!$A$63))</f>
        <v>0</v>
      </c>
      <c r="AO214" s="92">
        <f t="shared" si="79"/>
        <v>0</v>
      </c>
      <c r="AP214" s="92" t="str">
        <f t="shared" ca="1" si="80"/>
        <v/>
      </c>
      <c r="AQ214" s="92" t="str">
        <f ca="1">_xlfn.IFNA(VLOOKUP(AP214,Recycling!$S$10:$T$35,2,0),"")</f>
        <v/>
      </c>
      <c r="AR214" s="92">
        <f t="shared" si="81"/>
        <v>0</v>
      </c>
      <c r="AS214" s="92">
        <f t="shared" si="82"/>
        <v>0</v>
      </c>
      <c r="AT214" s="298">
        <f>EXACT(G214,"None")*OR(EXACT(M214,Lookups!$A$62),EXACT(M214,Lookups!$A$63))</f>
        <v>0</v>
      </c>
      <c r="AU214" s="299">
        <f t="shared" si="69"/>
        <v>0</v>
      </c>
      <c r="AV214" s="92">
        <f>IFERROR(VLOOKUP(AH214,Lookups!A:B,2,0),0)</f>
        <v>0</v>
      </c>
      <c r="AW214" s="92">
        <f t="shared" si="70"/>
        <v>0</v>
      </c>
      <c r="AX214" s="297">
        <f t="shared" si="71"/>
        <v>0</v>
      </c>
      <c r="AY214" s="297">
        <f t="shared" si="60"/>
        <v>0</v>
      </c>
      <c r="AZ214" s="92">
        <f t="shared" si="61"/>
        <v>0.504</v>
      </c>
      <c r="BA214" s="297">
        <f t="shared" si="72"/>
        <v>0.38900000000000001</v>
      </c>
      <c r="BB214" s="297">
        <v>0.13800000000000001</v>
      </c>
      <c r="BC214" s="297">
        <v>0.13400000000000001</v>
      </c>
      <c r="BD214" s="92">
        <f t="shared" si="62"/>
        <v>0</v>
      </c>
      <c r="BE214" s="92">
        <f t="shared" si="63"/>
        <v>0</v>
      </c>
    </row>
    <row r="215" spans="1:57" x14ac:dyDescent="0.35">
      <c r="A215" s="26"/>
      <c r="B215" s="76"/>
      <c r="C215" s="58"/>
      <c r="D215" s="504"/>
      <c r="E215" s="504"/>
      <c r="F215" s="237" t="str">
        <f ca="1">IFERROR(OFFSET(INDEX(INDIRECT(VLOOKUP($C215,Lighting_Type_Exist_lu,2,0)),MATCH(NewSKULighting!$D215,INDIRECT(VLOOKUP($C215,Lighting_Type_Exist_lu,2,0)),0),1),0,2),"")</f>
        <v/>
      </c>
      <c r="G215" s="168" t="s">
        <v>84</v>
      </c>
      <c r="H215" s="74"/>
      <c r="I215" s="238" t="str">
        <f t="shared" si="51"/>
        <v/>
      </c>
      <c r="J215" s="58"/>
      <c r="K215" s="238" t="str">
        <f t="shared" si="52"/>
        <v/>
      </c>
      <c r="L215" s="239" t="str">
        <f t="shared" si="53"/>
        <v/>
      </c>
      <c r="M215" s="116" t="s">
        <v>84</v>
      </c>
      <c r="N215" s="28">
        <f t="shared" si="54"/>
        <v>0</v>
      </c>
      <c r="O215" s="20">
        <f t="shared" si="73"/>
        <v>0</v>
      </c>
      <c r="P215" s="71">
        <f t="shared" ca="1" si="64"/>
        <v>0</v>
      </c>
      <c r="Q215" s="71">
        <f>IFERROR((($H215*$L215*$N215)-($H215*$L215*$O215))/1000,0)*(1-EXACT(M215,Lookups!$A$62))*(1-EXACT(M215,Lookups!$A$63))</f>
        <v>0</v>
      </c>
      <c r="R215" s="71">
        <f t="shared" ca="1" si="65"/>
        <v>0</v>
      </c>
      <c r="S215" s="71">
        <f t="shared" ca="1" si="55"/>
        <v>0</v>
      </c>
      <c r="T215" s="71">
        <f t="shared" si="56"/>
        <v>0</v>
      </c>
      <c r="U215" s="356">
        <f t="shared" ca="1" si="57"/>
        <v>0</v>
      </c>
      <c r="V215" s="356">
        <f t="shared" ca="1" si="58"/>
        <v>0</v>
      </c>
      <c r="W215" s="356">
        <f t="shared" si="66"/>
        <v>0</v>
      </c>
      <c r="X215" s="356">
        <f t="shared" si="67"/>
        <v>0</v>
      </c>
      <c r="Y215" s="72">
        <f>IF(AU215&gt;0,"NEEDED",IFERROR(IF('Project Summary'!$C$11="NH",(VLOOKUP(AH215,Lighting_All,6,0)+AN215),(VLOOKUP(AH215,Lighting_All,4,0)+AN215)),0)*H215)</f>
        <v>0</v>
      </c>
      <c r="Z215" s="290" t="str">
        <f t="shared" ca="1" si="68"/>
        <v/>
      </c>
      <c r="AA215" s="352">
        <f t="shared" ca="1" si="74"/>
        <v>0</v>
      </c>
      <c r="AB215" s="3"/>
      <c r="AC215" s="20" t="str">
        <f ca="1">IFERROR(OFFSET(INDEX(INDIRECT(VLOOKUP($C215,Lighting_Type_Exist_lu,2,0)),MATCH(NewSKULighting!$D215,INDIRECT(VLOOKUP($C215,Lighting_Type_Exist_lu,2,0)),0),1),0,1),"")</f>
        <v/>
      </c>
      <c r="AD215" s="7" t="str">
        <f ca="1">IFERROR(OFFSET(INDEX(INDIRECT(VLOOKUP($C215,Lighting_Type_Exist_lu,2,0)),MATCH(NewSKULighting!$D215,INDIRECT(VLOOKUP($C215,Lighting_Type_Exist_lu,2,0)),0),1),0,3),"")</f>
        <v/>
      </c>
      <c r="AE215" s="40" t="str">
        <f ca="1">IFERROR(OFFSET(INDEX(INDIRECT(VLOOKUP($C215,Lighting_Type_Exist_lu,2,0)),MATCH(NewSKULighting!$D215,INDIRECT(VLOOKUP($C215,Lighting_Type_Exist_lu,2,0)),0),1),0,4),"")</f>
        <v/>
      </c>
      <c r="AF215" s="314">
        <f t="shared" ca="1" si="75"/>
        <v>0</v>
      </c>
      <c r="AG215" s="3"/>
      <c r="AH215" s="238" t="str">
        <f t="shared" si="59"/>
        <v/>
      </c>
      <c r="AI215" s="263">
        <f>IFERROR(_xlfn.IFNA(IF('Project Summary'!$C$11="NH",VLOOKUP(AH215,Lighting_All,5,0),VLOOKUP(AH215,Lighting_All,3,0)),""),"")</f>
        <v>0</v>
      </c>
      <c r="AJ215" s="295" t="str">
        <f t="shared" si="76"/>
        <v>NA</v>
      </c>
      <c r="AK215" s="296" t="str">
        <f>IFERROR(IF(J215="","",(VLOOKUP(AH215,Lookups!A:G,7,0)*H215)),"")</f>
        <v/>
      </c>
      <c r="AL215" s="92">
        <f t="shared" ca="1" si="77"/>
        <v>0</v>
      </c>
      <c r="AM215" s="92">
        <f t="shared" ca="1" si="78"/>
        <v>0</v>
      </c>
      <c r="AN215" s="297">
        <f>(1-EXACT(G215,M215))*IFERROR(VLOOKUP(M215,Lighting_All,6,0),0)*(Q215&gt;0)*(1-EXACT(M215,Lookups!$A$62))*(1-EXACT(M215,Lookups!$A$63))</f>
        <v>0</v>
      </c>
      <c r="AO215" s="92">
        <f t="shared" si="79"/>
        <v>0</v>
      </c>
      <c r="AP215" s="92" t="str">
        <f t="shared" ca="1" si="80"/>
        <v/>
      </c>
      <c r="AQ215" s="92" t="str">
        <f ca="1">_xlfn.IFNA(VLOOKUP(AP215,Recycling!$S$10:$T$35,2,0),"")</f>
        <v/>
      </c>
      <c r="AR215" s="92">
        <f t="shared" si="81"/>
        <v>0</v>
      </c>
      <c r="AS215" s="92">
        <f t="shared" si="82"/>
        <v>0</v>
      </c>
      <c r="AT215" s="298">
        <f>EXACT(G215,"None")*OR(EXACT(M215,Lookups!$A$62),EXACT(M215,Lookups!$A$63))</f>
        <v>0</v>
      </c>
      <c r="AU215" s="299">
        <f t="shared" si="69"/>
        <v>0</v>
      </c>
      <c r="AV215" s="92">
        <f>IFERROR(VLOOKUP(AH215,Lookups!A:B,2,0),0)</f>
        <v>0</v>
      </c>
      <c r="AW215" s="92">
        <f t="shared" si="70"/>
        <v>0</v>
      </c>
      <c r="AX215" s="297">
        <f t="shared" si="71"/>
        <v>0</v>
      </c>
      <c r="AY215" s="297">
        <f t="shared" si="60"/>
        <v>0</v>
      </c>
      <c r="AZ215" s="92">
        <f t="shared" si="61"/>
        <v>0.504</v>
      </c>
      <c r="BA215" s="297">
        <f t="shared" si="72"/>
        <v>0.38900000000000001</v>
      </c>
      <c r="BB215" s="297">
        <v>0.13800000000000001</v>
      </c>
      <c r="BC215" s="297">
        <v>0.13400000000000001</v>
      </c>
      <c r="BD215" s="92">
        <f t="shared" si="62"/>
        <v>0</v>
      </c>
      <c r="BE215" s="92">
        <f t="shared" si="63"/>
        <v>0</v>
      </c>
    </row>
    <row r="216" spans="1:57" x14ac:dyDescent="0.35">
      <c r="A216" s="26"/>
      <c r="B216" s="76"/>
      <c r="C216" s="58"/>
      <c r="D216" s="504"/>
      <c r="E216" s="504"/>
      <c r="F216" s="237" t="str">
        <f ca="1">IFERROR(OFFSET(INDEX(INDIRECT(VLOOKUP($C216,Lighting_Type_Exist_lu,2,0)),MATCH(NewSKULighting!$D216,INDIRECT(VLOOKUP($C216,Lighting_Type_Exist_lu,2,0)),0),1),0,2),"")</f>
        <v/>
      </c>
      <c r="G216" s="168" t="s">
        <v>84</v>
      </c>
      <c r="H216" s="74"/>
      <c r="I216" s="238" t="str">
        <f t="shared" si="51"/>
        <v/>
      </c>
      <c r="J216" s="58"/>
      <c r="K216" s="238" t="str">
        <f t="shared" si="52"/>
        <v/>
      </c>
      <c r="L216" s="239" t="str">
        <f t="shared" si="53"/>
        <v/>
      </c>
      <c r="M216" s="116" t="s">
        <v>84</v>
      </c>
      <c r="N216" s="28">
        <f t="shared" si="54"/>
        <v>0</v>
      </c>
      <c r="O216" s="20">
        <f t="shared" si="73"/>
        <v>0</v>
      </c>
      <c r="P216" s="71">
        <f t="shared" ca="1" si="64"/>
        <v>0</v>
      </c>
      <c r="Q216" s="71">
        <f>IFERROR((($H216*$L216*$N216)-($H216*$L216*$O216))/1000,0)*(1-EXACT(M216,Lookups!$A$62))*(1-EXACT(M216,Lookups!$A$63))</f>
        <v>0</v>
      </c>
      <c r="R216" s="71">
        <f t="shared" ca="1" si="65"/>
        <v>0</v>
      </c>
      <c r="S216" s="71">
        <f t="shared" ca="1" si="55"/>
        <v>0</v>
      </c>
      <c r="T216" s="71">
        <f t="shared" si="56"/>
        <v>0</v>
      </c>
      <c r="U216" s="356">
        <f t="shared" ca="1" si="57"/>
        <v>0</v>
      </c>
      <c r="V216" s="356">
        <f t="shared" ca="1" si="58"/>
        <v>0</v>
      </c>
      <c r="W216" s="356">
        <f t="shared" si="66"/>
        <v>0</v>
      </c>
      <c r="X216" s="356">
        <f t="shared" si="67"/>
        <v>0</v>
      </c>
      <c r="Y216" s="72">
        <f>IF(AU216&gt;0,"NEEDED",IFERROR(IF('Project Summary'!$C$11="NH",(VLOOKUP(AH216,Lighting_All,6,0)+AN216),(VLOOKUP(AH216,Lighting_All,4,0)+AN216)),0)*H216)</f>
        <v>0</v>
      </c>
      <c r="Z216" s="290" t="str">
        <f t="shared" ca="1" si="68"/>
        <v/>
      </c>
      <c r="AA216" s="352">
        <f t="shared" ca="1" si="74"/>
        <v>0</v>
      </c>
      <c r="AB216" s="3"/>
      <c r="AC216" s="20" t="str">
        <f ca="1">IFERROR(OFFSET(INDEX(INDIRECT(VLOOKUP($C216,Lighting_Type_Exist_lu,2,0)),MATCH(NewSKULighting!$D216,INDIRECT(VLOOKUP($C216,Lighting_Type_Exist_lu,2,0)),0),1),0,1),"")</f>
        <v/>
      </c>
      <c r="AD216" s="7" t="str">
        <f ca="1">IFERROR(OFFSET(INDEX(INDIRECT(VLOOKUP($C216,Lighting_Type_Exist_lu,2,0)),MATCH(NewSKULighting!$D216,INDIRECT(VLOOKUP($C216,Lighting_Type_Exist_lu,2,0)),0),1),0,3),"")</f>
        <v/>
      </c>
      <c r="AE216" s="40" t="str">
        <f ca="1">IFERROR(OFFSET(INDEX(INDIRECT(VLOOKUP($C216,Lighting_Type_Exist_lu,2,0)),MATCH(NewSKULighting!$D216,INDIRECT(VLOOKUP($C216,Lighting_Type_Exist_lu,2,0)),0),1),0,4),"")</f>
        <v/>
      </c>
      <c r="AF216" s="314">
        <f t="shared" ca="1" si="75"/>
        <v>0</v>
      </c>
      <c r="AG216" s="3"/>
      <c r="AH216" s="238" t="str">
        <f t="shared" si="59"/>
        <v/>
      </c>
      <c r="AI216" s="263">
        <f>IFERROR(_xlfn.IFNA(IF('Project Summary'!$C$11="NH",VLOOKUP(AH216,Lighting_All,5,0),VLOOKUP(AH216,Lighting_All,3,0)),""),"")</f>
        <v>0</v>
      </c>
      <c r="AJ216" s="295" t="str">
        <f t="shared" si="76"/>
        <v>NA</v>
      </c>
      <c r="AK216" s="296" t="str">
        <f>IFERROR(IF(J216="","",(VLOOKUP(AH216,Lookups!A:G,7,0)*H216)),"")</f>
        <v/>
      </c>
      <c r="AL216" s="92">
        <f t="shared" ca="1" si="77"/>
        <v>0</v>
      </c>
      <c r="AM216" s="92">
        <f t="shared" ca="1" si="78"/>
        <v>0</v>
      </c>
      <c r="AN216" s="297">
        <f>(1-EXACT(G216,M216))*IFERROR(VLOOKUP(M216,Lighting_All,6,0),0)*(Q216&gt;0)*(1-EXACT(M216,Lookups!$A$62))*(1-EXACT(M216,Lookups!$A$63))</f>
        <v>0</v>
      </c>
      <c r="AO216" s="92">
        <f t="shared" si="79"/>
        <v>0</v>
      </c>
      <c r="AP216" s="92" t="str">
        <f t="shared" ca="1" si="80"/>
        <v/>
      </c>
      <c r="AQ216" s="92" t="str">
        <f ca="1">_xlfn.IFNA(VLOOKUP(AP216,Recycling!$S$10:$T$35,2,0),"")</f>
        <v/>
      </c>
      <c r="AR216" s="92">
        <f t="shared" si="81"/>
        <v>0</v>
      </c>
      <c r="AS216" s="92">
        <f t="shared" si="82"/>
        <v>0</v>
      </c>
      <c r="AT216" s="298">
        <f>EXACT(G216,"None")*OR(EXACT(M216,Lookups!$A$62),EXACT(M216,Lookups!$A$63))</f>
        <v>0</v>
      </c>
      <c r="AU216" s="299">
        <f t="shared" si="69"/>
        <v>0</v>
      </c>
      <c r="AV216" s="92">
        <f>IFERROR(VLOOKUP(AH216,Lookups!A:B,2,0),0)</f>
        <v>0</v>
      </c>
      <c r="AW216" s="92">
        <f t="shared" si="70"/>
        <v>0</v>
      </c>
      <c r="AX216" s="297">
        <f t="shared" si="71"/>
        <v>0</v>
      </c>
      <c r="AY216" s="297">
        <f t="shared" si="60"/>
        <v>0</v>
      </c>
      <c r="AZ216" s="92">
        <f t="shared" si="61"/>
        <v>0.504</v>
      </c>
      <c r="BA216" s="297">
        <f t="shared" si="72"/>
        <v>0.38900000000000001</v>
      </c>
      <c r="BB216" s="297">
        <v>0.13800000000000001</v>
      </c>
      <c r="BC216" s="297">
        <v>0.13400000000000001</v>
      </c>
      <c r="BD216" s="92">
        <f t="shared" si="62"/>
        <v>0</v>
      </c>
      <c r="BE216" s="92">
        <f t="shared" si="63"/>
        <v>0</v>
      </c>
    </row>
    <row r="217" spans="1:57" x14ac:dyDescent="0.35">
      <c r="A217" s="26"/>
      <c r="B217" s="76"/>
      <c r="C217" s="58"/>
      <c r="D217" s="504"/>
      <c r="E217" s="504"/>
      <c r="F217" s="237" t="str">
        <f ca="1">IFERROR(OFFSET(INDEX(INDIRECT(VLOOKUP($C217,Lighting_Type_Exist_lu,2,0)),MATCH(NewSKULighting!$D217,INDIRECT(VLOOKUP($C217,Lighting_Type_Exist_lu,2,0)),0),1),0,2),"")</f>
        <v/>
      </c>
      <c r="G217" s="168" t="s">
        <v>84</v>
      </c>
      <c r="H217" s="74"/>
      <c r="I217" s="238" t="str">
        <f t="shared" si="51"/>
        <v/>
      </c>
      <c r="J217" s="58"/>
      <c r="K217" s="238" t="str">
        <f t="shared" si="52"/>
        <v/>
      </c>
      <c r="L217" s="239" t="str">
        <f t="shared" si="53"/>
        <v/>
      </c>
      <c r="M217" s="116" t="s">
        <v>84</v>
      </c>
      <c r="N217" s="28">
        <f t="shared" si="54"/>
        <v>0</v>
      </c>
      <c r="O217" s="20">
        <f t="shared" si="73"/>
        <v>0</v>
      </c>
      <c r="P217" s="71">
        <f t="shared" ca="1" si="64"/>
        <v>0</v>
      </c>
      <c r="Q217" s="71">
        <f>IFERROR((($H217*$L217*$N217)-($H217*$L217*$O217))/1000,0)*(1-EXACT(M217,Lookups!$A$62))*(1-EXACT(M217,Lookups!$A$63))</f>
        <v>0</v>
      </c>
      <c r="R217" s="71">
        <f t="shared" ca="1" si="65"/>
        <v>0</v>
      </c>
      <c r="S217" s="71">
        <f t="shared" ca="1" si="55"/>
        <v>0</v>
      </c>
      <c r="T217" s="71">
        <f t="shared" si="56"/>
        <v>0</v>
      </c>
      <c r="U217" s="356">
        <f t="shared" ca="1" si="57"/>
        <v>0</v>
      </c>
      <c r="V217" s="356">
        <f t="shared" ca="1" si="58"/>
        <v>0</v>
      </c>
      <c r="W217" s="356">
        <f t="shared" si="66"/>
        <v>0</v>
      </c>
      <c r="X217" s="356">
        <f t="shared" si="67"/>
        <v>0</v>
      </c>
      <c r="Y217" s="72">
        <f>IF(AU217&gt;0,"NEEDED",IFERROR(IF('Project Summary'!$C$11="NH",(VLOOKUP(AH217,Lighting_All,6,0)+AN217),(VLOOKUP(AH217,Lighting_All,4,0)+AN217)),0)*H217)</f>
        <v>0</v>
      </c>
      <c r="Z217" s="290" t="str">
        <f t="shared" ca="1" si="68"/>
        <v/>
      </c>
      <c r="AA217" s="352">
        <f t="shared" ca="1" si="74"/>
        <v>0</v>
      </c>
      <c r="AB217" s="3"/>
      <c r="AC217" s="20" t="str">
        <f ca="1">IFERROR(OFFSET(INDEX(INDIRECT(VLOOKUP($C217,Lighting_Type_Exist_lu,2,0)),MATCH(NewSKULighting!$D217,INDIRECT(VLOOKUP($C217,Lighting_Type_Exist_lu,2,0)),0),1),0,1),"")</f>
        <v/>
      </c>
      <c r="AD217" s="7" t="str">
        <f ca="1">IFERROR(OFFSET(INDEX(INDIRECT(VLOOKUP($C217,Lighting_Type_Exist_lu,2,0)),MATCH(NewSKULighting!$D217,INDIRECT(VLOOKUP($C217,Lighting_Type_Exist_lu,2,0)),0),1),0,3),"")</f>
        <v/>
      </c>
      <c r="AE217" s="40" t="str">
        <f ca="1">IFERROR(OFFSET(INDEX(INDIRECT(VLOOKUP($C217,Lighting_Type_Exist_lu,2,0)),MATCH(NewSKULighting!$D217,INDIRECT(VLOOKUP($C217,Lighting_Type_Exist_lu,2,0)),0),1),0,4),"")</f>
        <v/>
      </c>
      <c r="AF217" s="314">
        <f t="shared" ca="1" si="75"/>
        <v>0</v>
      </c>
      <c r="AG217" s="3"/>
      <c r="AH217" s="238" t="str">
        <f t="shared" si="59"/>
        <v/>
      </c>
      <c r="AI217" s="263">
        <f>IFERROR(_xlfn.IFNA(IF('Project Summary'!$C$11="NH",VLOOKUP(AH217,Lighting_All,5,0),VLOOKUP(AH217,Lighting_All,3,0)),""),"")</f>
        <v>0</v>
      </c>
      <c r="AJ217" s="295" t="str">
        <f t="shared" si="76"/>
        <v>NA</v>
      </c>
      <c r="AK217" s="296" t="str">
        <f>IFERROR(IF(J217="","",(VLOOKUP(AH217,Lookups!A:G,7,0)*H217)),"")</f>
        <v/>
      </c>
      <c r="AL217" s="92">
        <f t="shared" ca="1" si="77"/>
        <v>0</v>
      </c>
      <c r="AM217" s="92">
        <f t="shared" ca="1" si="78"/>
        <v>0</v>
      </c>
      <c r="AN217" s="297">
        <f>(1-EXACT(G217,M217))*IFERROR(VLOOKUP(M217,Lighting_All,6,0),0)*(Q217&gt;0)*(1-EXACT(M217,Lookups!$A$62))*(1-EXACT(M217,Lookups!$A$63))</f>
        <v>0</v>
      </c>
      <c r="AO217" s="92">
        <f t="shared" si="79"/>
        <v>0</v>
      </c>
      <c r="AP217" s="92" t="str">
        <f t="shared" ca="1" si="80"/>
        <v/>
      </c>
      <c r="AQ217" s="92" t="str">
        <f ca="1">_xlfn.IFNA(VLOOKUP(AP217,Recycling!$S$10:$T$35,2,0),"")</f>
        <v/>
      </c>
      <c r="AR217" s="92">
        <f t="shared" si="81"/>
        <v>0</v>
      </c>
      <c r="AS217" s="92">
        <f t="shared" si="82"/>
        <v>0</v>
      </c>
      <c r="AT217" s="298">
        <f>EXACT(G217,"None")*OR(EXACT(M217,Lookups!$A$62),EXACT(M217,Lookups!$A$63))</f>
        <v>0</v>
      </c>
      <c r="AU217" s="299">
        <f t="shared" si="69"/>
        <v>0</v>
      </c>
      <c r="AV217" s="92">
        <f>IFERROR(VLOOKUP(AH217,Lookups!A:B,2,0),0)</f>
        <v>0</v>
      </c>
      <c r="AW217" s="92">
        <f t="shared" si="70"/>
        <v>0</v>
      </c>
      <c r="AX217" s="297">
        <f t="shared" si="71"/>
        <v>0</v>
      </c>
      <c r="AY217" s="297">
        <f t="shared" si="60"/>
        <v>0</v>
      </c>
      <c r="AZ217" s="92">
        <f t="shared" si="61"/>
        <v>0.504</v>
      </c>
      <c r="BA217" s="297">
        <f t="shared" si="72"/>
        <v>0.38900000000000001</v>
      </c>
      <c r="BB217" s="297">
        <v>0.13800000000000001</v>
      </c>
      <c r="BC217" s="297">
        <v>0.13400000000000001</v>
      </c>
      <c r="BD217" s="92">
        <f t="shared" si="62"/>
        <v>0</v>
      </c>
      <c r="BE217" s="92">
        <f t="shared" si="63"/>
        <v>0</v>
      </c>
    </row>
    <row r="218" spans="1:57" x14ac:dyDescent="0.35">
      <c r="A218" s="26"/>
      <c r="B218" s="76"/>
      <c r="C218" s="58"/>
      <c r="D218" s="504"/>
      <c r="E218" s="504"/>
      <c r="F218" s="237" t="str">
        <f ca="1">IFERROR(OFFSET(INDEX(INDIRECT(VLOOKUP($C218,Lighting_Type_Exist_lu,2,0)),MATCH(NewSKULighting!$D218,INDIRECT(VLOOKUP($C218,Lighting_Type_Exist_lu,2,0)),0),1),0,2),"")</f>
        <v/>
      </c>
      <c r="G218" s="168" t="s">
        <v>84</v>
      </c>
      <c r="H218" s="74"/>
      <c r="I218" s="238" t="str">
        <f t="shared" si="51"/>
        <v/>
      </c>
      <c r="J218" s="58"/>
      <c r="K218" s="238" t="str">
        <f t="shared" si="52"/>
        <v/>
      </c>
      <c r="L218" s="239" t="str">
        <f t="shared" si="53"/>
        <v/>
      </c>
      <c r="M218" s="116" t="s">
        <v>84</v>
      </c>
      <c r="N218" s="28">
        <f t="shared" si="54"/>
        <v>0</v>
      </c>
      <c r="O218" s="20">
        <f t="shared" si="73"/>
        <v>0</v>
      </c>
      <c r="P218" s="71">
        <f t="shared" ca="1" si="64"/>
        <v>0</v>
      </c>
      <c r="Q218" s="71">
        <f>IFERROR((($H218*$L218*$N218)-($H218*$L218*$O218))/1000,0)*(1-EXACT(M218,Lookups!$A$62))*(1-EXACT(M218,Lookups!$A$63))</f>
        <v>0</v>
      </c>
      <c r="R218" s="71">
        <f t="shared" ca="1" si="65"/>
        <v>0</v>
      </c>
      <c r="S218" s="71">
        <f t="shared" ca="1" si="55"/>
        <v>0</v>
      </c>
      <c r="T218" s="71">
        <f t="shared" si="56"/>
        <v>0</v>
      </c>
      <c r="U218" s="356">
        <f t="shared" ca="1" si="57"/>
        <v>0</v>
      </c>
      <c r="V218" s="356">
        <f t="shared" ca="1" si="58"/>
        <v>0</v>
      </c>
      <c r="W218" s="356">
        <f t="shared" si="66"/>
        <v>0</v>
      </c>
      <c r="X218" s="356">
        <f t="shared" si="67"/>
        <v>0</v>
      </c>
      <c r="Y218" s="72">
        <f>IF(AU218&gt;0,"NEEDED",IFERROR(IF('Project Summary'!$C$11="NH",(VLOOKUP(AH218,Lighting_All,6,0)+AN218),(VLOOKUP(AH218,Lighting_All,4,0)+AN218)),0)*H218)</f>
        <v>0</v>
      </c>
      <c r="Z218" s="290" t="str">
        <f t="shared" ca="1" si="68"/>
        <v/>
      </c>
      <c r="AA218" s="352">
        <f t="shared" ca="1" si="74"/>
        <v>0</v>
      </c>
      <c r="AB218" s="3"/>
      <c r="AC218" s="20" t="str">
        <f ca="1">IFERROR(OFFSET(INDEX(INDIRECT(VLOOKUP($C218,Lighting_Type_Exist_lu,2,0)),MATCH(NewSKULighting!$D218,INDIRECT(VLOOKUP($C218,Lighting_Type_Exist_lu,2,0)),0),1),0,1),"")</f>
        <v/>
      </c>
      <c r="AD218" s="7" t="str">
        <f ca="1">IFERROR(OFFSET(INDEX(INDIRECT(VLOOKUP($C218,Lighting_Type_Exist_lu,2,0)),MATCH(NewSKULighting!$D218,INDIRECT(VLOOKUP($C218,Lighting_Type_Exist_lu,2,0)),0),1),0,3),"")</f>
        <v/>
      </c>
      <c r="AE218" s="40" t="str">
        <f ca="1">IFERROR(OFFSET(INDEX(INDIRECT(VLOOKUP($C218,Lighting_Type_Exist_lu,2,0)),MATCH(NewSKULighting!$D218,INDIRECT(VLOOKUP($C218,Lighting_Type_Exist_lu,2,0)),0),1),0,4),"")</f>
        <v/>
      </c>
      <c r="AF218" s="314">
        <f t="shared" ca="1" si="75"/>
        <v>0</v>
      </c>
      <c r="AG218" s="3"/>
      <c r="AH218" s="238" t="str">
        <f t="shared" si="59"/>
        <v/>
      </c>
      <c r="AI218" s="263">
        <f>IFERROR(_xlfn.IFNA(IF('Project Summary'!$C$11="NH",VLOOKUP(AH218,Lighting_All,5,0),VLOOKUP(AH218,Lighting_All,3,0)),""),"")</f>
        <v>0</v>
      </c>
      <c r="AJ218" s="295" t="str">
        <f t="shared" si="76"/>
        <v>NA</v>
      </c>
      <c r="AK218" s="296" t="str">
        <f>IFERROR(IF(J218="","",(VLOOKUP(AH218,Lookups!A:G,7,0)*H218)),"")</f>
        <v/>
      </c>
      <c r="AL218" s="92">
        <f t="shared" ca="1" si="77"/>
        <v>0</v>
      </c>
      <c r="AM218" s="92">
        <f t="shared" ca="1" si="78"/>
        <v>0</v>
      </c>
      <c r="AN218" s="297">
        <f>(1-EXACT(G218,M218))*IFERROR(VLOOKUP(M218,Lighting_All,6,0),0)*(Q218&gt;0)*(1-EXACT(M218,Lookups!$A$62))*(1-EXACT(M218,Lookups!$A$63))</f>
        <v>0</v>
      </c>
      <c r="AO218" s="92">
        <f t="shared" si="79"/>
        <v>0</v>
      </c>
      <c r="AP218" s="92" t="str">
        <f t="shared" ca="1" si="80"/>
        <v/>
      </c>
      <c r="AQ218" s="92" t="str">
        <f ca="1">_xlfn.IFNA(VLOOKUP(AP218,Recycling!$S$10:$T$35,2,0),"")</f>
        <v/>
      </c>
      <c r="AR218" s="92">
        <f t="shared" si="81"/>
        <v>0</v>
      </c>
      <c r="AS218" s="92">
        <f t="shared" si="82"/>
        <v>0</v>
      </c>
      <c r="AT218" s="298">
        <f>EXACT(G218,"None")*OR(EXACT(M218,Lookups!$A$62),EXACT(M218,Lookups!$A$63))</f>
        <v>0</v>
      </c>
      <c r="AU218" s="299">
        <f t="shared" si="69"/>
        <v>0</v>
      </c>
      <c r="AV218" s="92">
        <f>IFERROR(VLOOKUP(AH218,Lookups!A:B,2,0),0)</f>
        <v>0</v>
      </c>
      <c r="AW218" s="92">
        <f t="shared" si="70"/>
        <v>0</v>
      </c>
      <c r="AX218" s="297">
        <f t="shared" si="71"/>
        <v>0</v>
      </c>
      <c r="AY218" s="297">
        <f t="shared" si="60"/>
        <v>0</v>
      </c>
      <c r="AZ218" s="92">
        <f t="shared" si="61"/>
        <v>0.504</v>
      </c>
      <c r="BA218" s="297">
        <f t="shared" si="72"/>
        <v>0.38900000000000001</v>
      </c>
      <c r="BB218" s="297">
        <v>0.13800000000000001</v>
      </c>
      <c r="BC218" s="297">
        <v>0.13400000000000001</v>
      </c>
      <c r="BD218" s="92">
        <f t="shared" si="62"/>
        <v>0</v>
      </c>
      <c r="BE218" s="92">
        <f t="shared" si="63"/>
        <v>0</v>
      </c>
    </row>
    <row r="219" spans="1:57" x14ac:dyDescent="0.35">
      <c r="A219" s="26"/>
      <c r="B219" s="76"/>
      <c r="C219" s="58"/>
      <c r="D219" s="504"/>
      <c r="E219" s="504"/>
      <c r="F219" s="237" t="str">
        <f ca="1">IFERROR(OFFSET(INDEX(INDIRECT(VLOOKUP($C219,Lighting_Type_Exist_lu,2,0)),MATCH(NewSKULighting!$D219,INDIRECT(VLOOKUP($C219,Lighting_Type_Exist_lu,2,0)),0),1),0,2),"")</f>
        <v/>
      </c>
      <c r="G219" s="168" t="s">
        <v>84</v>
      </c>
      <c r="H219" s="74"/>
      <c r="I219" s="238" t="str">
        <f t="shared" si="51"/>
        <v/>
      </c>
      <c r="J219" s="58"/>
      <c r="K219" s="238" t="str">
        <f t="shared" si="52"/>
        <v/>
      </c>
      <c r="L219" s="239" t="str">
        <f t="shared" si="53"/>
        <v/>
      </c>
      <c r="M219" s="116" t="s">
        <v>84</v>
      </c>
      <c r="N219" s="28">
        <f t="shared" si="54"/>
        <v>0</v>
      </c>
      <c r="O219" s="20">
        <f t="shared" si="73"/>
        <v>0</v>
      </c>
      <c r="P219" s="71">
        <f t="shared" ca="1" si="64"/>
        <v>0</v>
      </c>
      <c r="Q219" s="71">
        <f>IFERROR((($H219*$L219*$N219)-($H219*$L219*$O219))/1000,0)*(1-EXACT(M219,Lookups!$A$62))*(1-EXACT(M219,Lookups!$A$63))</f>
        <v>0</v>
      </c>
      <c r="R219" s="71">
        <f t="shared" ca="1" si="65"/>
        <v>0</v>
      </c>
      <c r="S219" s="71">
        <f t="shared" ca="1" si="55"/>
        <v>0</v>
      </c>
      <c r="T219" s="71">
        <f t="shared" si="56"/>
        <v>0</v>
      </c>
      <c r="U219" s="356">
        <f t="shared" ca="1" si="57"/>
        <v>0</v>
      </c>
      <c r="V219" s="356">
        <f t="shared" ca="1" si="58"/>
        <v>0</v>
      </c>
      <c r="W219" s="356">
        <f t="shared" si="66"/>
        <v>0</v>
      </c>
      <c r="X219" s="356">
        <f t="shared" si="67"/>
        <v>0</v>
      </c>
      <c r="Y219" s="72">
        <f>IF(AU219&gt;0,"NEEDED",IFERROR(IF('Project Summary'!$C$11="NH",(VLOOKUP(AH219,Lighting_All,6,0)+AN219),(VLOOKUP(AH219,Lighting_All,4,0)+AN219)),0)*H219)</f>
        <v>0</v>
      </c>
      <c r="Z219" s="290" t="str">
        <f t="shared" ca="1" si="68"/>
        <v/>
      </c>
      <c r="AA219" s="352">
        <f t="shared" ca="1" si="74"/>
        <v>0</v>
      </c>
      <c r="AB219" s="3"/>
      <c r="AC219" s="20" t="str">
        <f ca="1">IFERROR(OFFSET(INDEX(INDIRECT(VLOOKUP($C219,Lighting_Type_Exist_lu,2,0)),MATCH(NewSKULighting!$D219,INDIRECT(VLOOKUP($C219,Lighting_Type_Exist_lu,2,0)),0),1),0,1),"")</f>
        <v/>
      </c>
      <c r="AD219" s="7" t="str">
        <f ca="1">IFERROR(OFFSET(INDEX(INDIRECT(VLOOKUP($C219,Lighting_Type_Exist_lu,2,0)),MATCH(NewSKULighting!$D219,INDIRECT(VLOOKUP($C219,Lighting_Type_Exist_lu,2,0)),0),1),0,3),"")</f>
        <v/>
      </c>
      <c r="AE219" s="40" t="str">
        <f ca="1">IFERROR(OFFSET(INDEX(INDIRECT(VLOOKUP($C219,Lighting_Type_Exist_lu,2,0)),MATCH(NewSKULighting!$D219,INDIRECT(VLOOKUP($C219,Lighting_Type_Exist_lu,2,0)),0),1),0,4),"")</f>
        <v/>
      </c>
      <c r="AF219" s="314">
        <f t="shared" ca="1" si="75"/>
        <v>0</v>
      </c>
      <c r="AG219" s="3"/>
      <c r="AH219" s="238" t="str">
        <f t="shared" si="59"/>
        <v/>
      </c>
      <c r="AI219" s="263">
        <f>IFERROR(_xlfn.IFNA(IF('Project Summary'!$C$11="NH",VLOOKUP(AH219,Lighting_All,5,0),VLOOKUP(AH219,Lighting_All,3,0)),""),"")</f>
        <v>0</v>
      </c>
      <c r="AJ219" s="295" t="str">
        <f t="shared" si="76"/>
        <v>NA</v>
      </c>
      <c r="AK219" s="296" t="str">
        <f>IFERROR(IF(J219="","",(VLOOKUP(AH219,Lookups!A:G,7,0)*H219)),"")</f>
        <v/>
      </c>
      <c r="AL219" s="92">
        <f t="shared" ca="1" si="77"/>
        <v>0</v>
      </c>
      <c r="AM219" s="92">
        <f t="shared" ca="1" si="78"/>
        <v>0</v>
      </c>
      <c r="AN219" s="297">
        <f>(1-EXACT(G219,M219))*IFERROR(VLOOKUP(M219,Lighting_All,6,0),0)*(Q219&gt;0)*(1-EXACT(M219,Lookups!$A$62))*(1-EXACT(M219,Lookups!$A$63))</f>
        <v>0</v>
      </c>
      <c r="AO219" s="92">
        <f t="shared" si="79"/>
        <v>0</v>
      </c>
      <c r="AP219" s="92" t="str">
        <f t="shared" ca="1" si="80"/>
        <v/>
      </c>
      <c r="AQ219" s="92" t="str">
        <f ca="1">_xlfn.IFNA(VLOOKUP(AP219,Recycling!$S$10:$T$35,2,0),"")</f>
        <v/>
      </c>
      <c r="AR219" s="92">
        <f t="shared" si="81"/>
        <v>0</v>
      </c>
      <c r="AS219" s="92">
        <f t="shared" si="82"/>
        <v>0</v>
      </c>
      <c r="AT219" s="298">
        <f>EXACT(G219,"None")*OR(EXACT(M219,Lookups!$A$62),EXACT(M219,Lookups!$A$63))</f>
        <v>0</v>
      </c>
      <c r="AU219" s="299">
        <f t="shared" si="69"/>
        <v>0</v>
      </c>
      <c r="AV219" s="92">
        <f>IFERROR(VLOOKUP(AH219,Lookups!A:B,2,0),0)</f>
        <v>0</v>
      </c>
      <c r="AW219" s="92">
        <f t="shared" si="70"/>
        <v>0</v>
      </c>
      <c r="AX219" s="297">
        <f t="shared" si="71"/>
        <v>0</v>
      </c>
      <c r="AY219" s="297">
        <f t="shared" si="60"/>
        <v>0</v>
      </c>
      <c r="AZ219" s="92">
        <f t="shared" si="61"/>
        <v>0.504</v>
      </c>
      <c r="BA219" s="297">
        <f t="shared" si="72"/>
        <v>0.38900000000000001</v>
      </c>
      <c r="BB219" s="297">
        <v>0.13800000000000001</v>
      </c>
      <c r="BC219" s="297">
        <v>0.13400000000000001</v>
      </c>
      <c r="BD219" s="92">
        <f t="shared" si="62"/>
        <v>0</v>
      </c>
      <c r="BE219" s="92">
        <f t="shared" si="63"/>
        <v>0</v>
      </c>
    </row>
    <row r="220" spans="1:57" x14ac:dyDescent="0.35">
      <c r="A220" s="26"/>
      <c r="B220" s="76"/>
      <c r="C220" s="58"/>
      <c r="D220" s="504"/>
      <c r="E220" s="504"/>
      <c r="F220" s="237" t="str">
        <f ca="1">IFERROR(OFFSET(INDEX(INDIRECT(VLOOKUP($C220,Lighting_Type_Exist_lu,2,0)),MATCH(NewSKULighting!$D220,INDIRECT(VLOOKUP($C220,Lighting_Type_Exist_lu,2,0)),0),1),0,2),"")</f>
        <v/>
      </c>
      <c r="G220" s="168" t="s">
        <v>84</v>
      </c>
      <c r="H220" s="74"/>
      <c r="I220" s="238" t="str">
        <f t="shared" si="51"/>
        <v/>
      </c>
      <c r="J220" s="58"/>
      <c r="K220" s="238" t="str">
        <f t="shared" si="52"/>
        <v/>
      </c>
      <c r="L220" s="239" t="str">
        <f t="shared" si="53"/>
        <v/>
      </c>
      <c r="M220" s="116" t="s">
        <v>84</v>
      </c>
      <c r="N220" s="28">
        <f t="shared" si="54"/>
        <v>0</v>
      </c>
      <c r="O220" s="20">
        <f t="shared" si="73"/>
        <v>0</v>
      </c>
      <c r="P220" s="71">
        <f t="shared" ca="1" si="64"/>
        <v>0</v>
      </c>
      <c r="Q220" s="71">
        <f>IFERROR((($H220*$L220*$N220)-($H220*$L220*$O220))/1000,0)*(1-EXACT(M220,Lookups!$A$62))*(1-EXACT(M220,Lookups!$A$63))</f>
        <v>0</v>
      </c>
      <c r="R220" s="71">
        <f t="shared" ca="1" si="65"/>
        <v>0</v>
      </c>
      <c r="S220" s="71">
        <f t="shared" ca="1" si="55"/>
        <v>0</v>
      </c>
      <c r="T220" s="71">
        <f t="shared" si="56"/>
        <v>0</v>
      </c>
      <c r="U220" s="356">
        <f t="shared" ca="1" si="57"/>
        <v>0</v>
      </c>
      <c r="V220" s="356">
        <f t="shared" ca="1" si="58"/>
        <v>0</v>
      </c>
      <c r="W220" s="356">
        <f t="shared" si="66"/>
        <v>0</v>
      </c>
      <c r="X220" s="356">
        <f t="shared" si="67"/>
        <v>0</v>
      </c>
      <c r="Y220" s="72">
        <f>IF(AU220&gt;0,"NEEDED",IFERROR(IF('Project Summary'!$C$11="NH",(VLOOKUP(AH220,Lighting_All,6,0)+AN220),(VLOOKUP(AH220,Lighting_All,4,0)+AN220)),0)*H220)</f>
        <v>0</v>
      </c>
      <c r="Z220" s="290" t="str">
        <f t="shared" ca="1" si="68"/>
        <v/>
      </c>
      <c r="AA220" s="352">
        <f t="shared" ca="1" si="74"/>
        <v>0</v>
      </c>
      <c r="AB220" s="3"/>
      <c r="AC220" s="20" t="str">
        <f ca="1">IFERROR(OFFSET(INDEX(INDIRECT(VLOOKUP($C220,Lighting_Type_Exist_lu,2,0)),MATCH(NewSKULighting!$D220,INDIRECT(VLOOKUP($C220,Lighting_Type_Exist_lu,2,0)),0),1),0,1),"")</f>
        <v/>
      </c>
      <c r="AD220" s="7" t="str">
        <f ca="1">IFERROR(OFFSET(INDEX(INDIRECT(VLOOKUP($C220,Lighting_Type_Exist_lu,2,0)),MATCH(NewSKULighting!$D220,INDIRECT(VLOOKUP($C220,Lighting_Type_Exist_lu,2,0)),0),1),0,3),"")</f>
        <v/>
      </c>
      <c r="AE220" s="40" t="str">
        <f ca="1">IFERROR(OFFSET(INDEX(INDIRECT(VLOOKUP($C220,Lighting_Type_Exist_lu,2,0)),MATCH(NewSKULighting!$D220,INDIRECT(VLOOKUP($C220,Lighting_Type_Exist_lu,2,0)),0),1),0,4),"")</f>
        <v/>
      </c>
      <c r="AF220" s="314">
        <f t="shared" ca="1" si="75"/>
        <v>0</v>
      </c>
      <c r="AG220" s="3"/>
      <c r="AH220" s="238" t="str">
        <f t="shared" si="59"/>
        <v/>
      </c>
      <c r="AI220" s="263">
        <f>IFERROR(_xlfn.IFNA(IF('Project Summary'!$C$11="NH",VLOOKUP(AH220,Lighting_All,5,0),VLOOKUP(AH220,Lighting_All,3,0)),""),"")</f>
        <v>0</v>
      </c>
      <c r="AJ220" s="295" t="str">
        <f t="shared" si="76"/>
        <v>NA</v>
      </c>
      <c r="AK220" s="296" t="str">
        <f>IFERROR(IF(J220="","",(VLOOKUP(AH220,Lookups!A:G,7,0)*H220)),"")</f>
        <v/>
      </c>
      <c r="AL220" s="92">
        <f t="shared" ca="1" si="77"/>
        <v>0</v>
      </c>
      <c r="AM220" s="92">
        <f t="shared" ca="1" si="78"/>
        <v>0</v>
      </c>
      <c r="AN220" s="297">
        <f>(1-EXACT(G220,M220))*IFERROR(VLOOKUP(M220,Lighting_All,6,0),0)*(Q220&gt;0)*(1-EXACT(M220,Lookups!$A$62))*(1-EXACT(M220,Lookups!$A$63))</f>
        <v>0</v>
      </c>
      <c r="AO220" s="92">
        <f t="shared" si="79"/>
        <v>0</v>
      </c>
      <c r="AP220" s="92" t="str">
        <f t="shared" ca="1" si="80"/>
        <v/>
      </c>
      <c r="AQ220" s="92" t="str">
        <f ca="1">_xlfn.IFNA(VLOOKUP(AP220,Recycling!$S$10:$T$35,2,0),"")</f>
        <v/>
      </c>
      <c r="AR220" s="92">
        <f t="shared" si="81"/>
        <v>0</v>
      </c>
      <c r="AS220" s="92">
        <f t="shared" si="82"/>
        <v>0</v>
      </c>
      <c r="AT220" s="298">
        <f>EXACT(G220,"None")*OR(EXACT(M220,Lookups!$A$62),EXACT(M220,Lookups!$A$63))</f>
        <v>0</v>
      </c>
      <c r="AU220" s="299">
        <f t="shared" si="69"/>
        <v>0</v>
      </c>
      <c r="AV220" s="92">
        <f>IFERROR(VLOOKUP(AH220,Lookups!A:B,2,0),0)</f>
        <v>0</v>
      </c>
      <c r="AW220" s="92">
        <f t="shared" si="70"/>
        <v>0</v>
      </c>
      <c r="AX220" s="297">
        <f t="shared" si="71"/>
        <v>0</v>
      </c>
      <c r="AY220" s="297">
        <f t="shared" si="60"/>
        <v>0</v>
      </c>
      <c r="AZ220" s="92">
        <f t="shared" si="61"/>
        <v>0.504</v>
      </c>
      <c r="BA220" s="297">
        <f t="shared" si="72"/>
        <v>0.38900000000000001</v>
      </c>
      <c r="BB220" s="297">
        <v>0.13800000000000001</v>
      </c>
      <c r="BC220" s="297">
        <v>0.13400000000000001</v>
      </c>
      <c r="BD220" s="92">
        <f t="shared" si="62"/>
        <v>0</v>
      </c>
      <c r="BE220" s="92">
        <f t="shared" si="63"/>
        <v>0</v>
      </c>
    </row>
    <row r="221" spans="1:57" x14ac:dyDescent="0.35">
      <c r="A221" s="26"/>
      <c r="B221" s="76"/>
      <c r="C221" s="58"/>
      <c r="D221" s="504"/>
      <c r="E221" s="504"/>
      <c r="F221" s="237" t="str">
        <f ca="1">IFERROR(OFFSET(INDEX(INDIRECT(VLOOKUP($C221,Lighting_Type_Exist_lu,2,0)),MATCH(NewSKULighting!$D221,INDIRECT(VLOOKUP($C221,Lighting_Type_Exist_lu,2,0)),0),1),0,2),"")</f>
        <v/>
      </c>
      <c r="G221" s="168" t="s">
        <v>84</v>
      </c>
      <c r="H221" s="74"/>
      <c r="I221" s="238" t="str">
        <f t="shared" si="51"/>
        <v/>
      </c>
      <c r="J221" s="58"/>
      <c r="K221" s="238" t="str">
        <f t="shared" si="52"/>
        <v/>
      </c>
      <c r="L221" s="239" t="str">
        <f t="shared" si="53"/>
        <v/>
      </c>
      <c r="M221" s="116" t="s">
        <v>84</v>
      </c>
      <c r="N221" s="28">
        <f t="shared" si="54"/>
        <v>0</v>
      </c>
      <c r="O221" s="20">
        <f t="shared" si="73"/>
        <v>0</v>
      </c>
      <c r="P221" s="71">
        <f t="shared" ca="1" si="64"/>
        <v>0</v>
      </c>
      <c r="Q221" s="71">
        <f>IFERROR((($H221*$L221*$N221)-($H221*$L221*$O221))/1000,0)*(1-EXACT(M221,Lookups!$A$62))*(1-EXACT(M221,Lookups!$A$63))</f>
        <v>0</v>
      </c>
      <c r="R221" s="71">
        <f t="shared" ca="1" si="65"/>
        <v>0</v>
      </c>
      <c r="S221" s="71">
        <f t="shared" ca="1" si="55"/>
        <v>0</v>
      </c>
      <c r="T221" s="71">
        <f t="shared" si="56"/>
        <v>0</v>
      </c>
      <c r="U221" s="356">
        <f t="shared" ca="1" si="57"/>
        <v>0</v>
      </c>
      <c r="V221" s="356">
        <f t="shared" ca="1" si="58"/>
        <v>0</v>
      </c>
      <c r="W221" s="356">
        <f t="shared" si="66"/>
        <v>0</v>
      </c>
      <c r="X221" s="356">
        <f t="shared" si="67"/>
        <v>0</v>
      </c>
      <c r="Y221" s="72">
        <f>IF(AU221&gt;0,"NEEDED",IFERROR(IF('Project Summary'!$C$11="NH",(VLOOKUP(AH221,Lighting_All,6,0)+AN221),(VLOOKUP(AH221,Lighting_All,4,0)+AN221)),0)*H221)</f>
        <v>0</v>
      </c>
      <c r="Z221" s="290" t="str">
        <f t="shared" ca="1" si="68"/>
        <v/>
      </c>
      <c r="AA221" s="352">
        <f t="shared" ca="1" si="74"/>
        <v>0</v>
      </c>
      <c r="AB221" s="3"/>
      <c r="AC221" s="20" t="str">
        <f ca="1">IFERROR(OFFSET(INDEX(INDIRECT(VLOOKUP($C221,Lighting_Type_Exist_lu,2,0)),MATCH(NewSKULighting!$D221,INDIRECT(VLOOKUP($C221,Lighting_Type_Exist_lu,2,0)),0),1),0,1),"")</f>
        <v/>
      </c>
      <c r="AD221" s="7" t="str">
        <f ca="1">IFERROR(OFFSET(INDEX(INDIRECT(VLOOKUP($C221,Lighting_Type_Exist_lu,2,0)),MATCH(NewSKULighting!$D221,INDIRECT(VLOOKUP($C221,Lighting_Type_Exist_lu,2,0)),0),1),0,3),"")</f>
        <v/>
      </c>
      <c r="AE221" s="40" t="str">
        <f ca="1">IFERROR(OFFSET(INDEX(INDIRECT(VLOOKUP($C221,Lighting_Type_Exist_lu,2,0)),MATCH(NewSKULighting!$D221,INDIRECT(VLOOKUP($C221,Lighting_Type_Exist_lu,2,0)),0),1),0,4),"")</f>
        <v/>
      </c>
      <c r="AF221" s="314">
        <f t="shared" ca="1" si="75"/>
        <v>0</v>
      </c>
      <c r="AG221" s="3"/>
      <c r="AH221" s="238" t="str">
        <f t="shared" si="59"/>
        <v/>
      </c>
      <c r="AI221" s="263">
        <f>IFERROR(_xlfn.IFNA(IF('Project Summary'!$C$11="NH",VLOOKUP(AH221,Lighting_All,5,0),VLOOKUP(AH221,Lighting_All,3,0)),""),"")</f>
        <v>0</v>
      </c>
      <c r="AJ221" s="295" t="str">
        <f t="shared" si="76"/>
        <v>NA</v>
      </c>
      <c r="AK221" s="296" t="str">
        <f>IFERROR(IF(J221="","",(VLOOKUP(AH221,Lookups!A:G,7,0)*H221)),"")</f>
        <v/>
      </c>
      <c r="AL221" s="92">
        <f t="shared" ca="1" si="77"/>
        <v>0</v>
      </c>
      <c r="AM221" s="92">
        <f t="shared" ca="1" si="78"/>
        <v>0</v>
      </c>
      <c r="AN221" s="297">
        <f>(1-EXACT(G221,M221))*IFERROR(VLOOKUP(M221,Lighting_All,6,0),0)*(Q221&gt;0)*(1-EXACT(M221,Lookups!$A$62))*(1-EXACT(M221,Lookups!$A$63))</f>
        <v>0</v>
      </c>
      <c r="AO221" s="92">
        <f t="shared" si="79"/>
        <v>0</v>
      </c>
      <c r="AP221" s="92" t="str">
        <f t="shared" ca="1" si="80"/>
        <v/>
      </c>
      <c r="AQ221" s="92" t="str">
        <f ca="1">_xlfn.IFNA(VLOOKUP(AP221,Recycling!$S$10:$T$35,2,0),"")</f>
        <v/>
      </c>
      <c r="AR221" s="92">
        <f t="shared" si="81"/>
        <v>0</v>
      </c>
      <c r="AS221" s="92">
        <f t="shared" si="82"/>
        <v>0</v>
      </c>
      <c r="AT221" s="298">
        <f>EXACT(G221,"None")*OR(EXACT(M221,Lookups!$A$62),EXACT(M221,Lookups!$A$63))</f>
        <v>0</v>
      </c>
      <c r="AU221" s="299">
        <f t="shared" si="69"/>
        <v>0</v>
      </c>
      <c r="AV221" s="92">
        <f>IFERROR(VLOOKUP(AH221,Lookups!A:B,2,0),0)</f>
        <v>0</v>
      </c>
      <c r="AW221" s="92">
        <f t="shared" si="70"/>
        <v>0</v>
      </c>
      <c r="AX221" s="297">
        <f t="shared" si="71"/>
        <v>0</v>
      </c>
      <c r="AY221" s="297">
        <f t="shared" si="60"/>
        <v>0</v>
      </c>
      <c r="AZ221" s="92">
        <f t="shared" si="61"/>
        <v>0.504</v>
      </c>
      <c r="BA221" s="297">
        <f t="shared" si="72"/>
        <v>0.38900000000000001</v>
      </c>
      <c r="BB221" s="297">
        <v>0.13800000000000001</v>
      </c>
      <c r="BC221" s="297">
        <v>0.13400000000000001</v>
      </c>
      <c r="BD221" s="92">
        <f t="shared" si="62"/>
        <v>0</v>
      </c>
      <c r="BE221" s="92">
        <f t="shared" si="63"/>
        <v>0</v>
      </c>
    </row>
    <row r="222" spans="1:57" x14ac:dyDescent="0.35">
      <c r="A222" s="26"/>
      <c r="B222" s="76"/>
      <c r="C222" s="58"/>
      <c r="D222" s="504"/>
      <c r="E222" s="504"/>
      <c r="F222" s="237" t="str">
        <f ca="1">IFERROR(OFFSET(INDEX(INDIRECT(VLOOKUP($C222,Lighting_Type_Exist_lu,2,0)),MATCH(NewSKULighting!$D222,INDIRECT(VLOOKUP($C222,Lighting_Type_Exist_lu,2,0)),0),1),0,2),"")</f>
        <v/>
      </c>
      <c r="G222" s="168" t="s">
        <v>84</v>
      </c>
      <c r="H222" s="74"/>
      <c r="I222" s="238" t="str">
        <f t="shared" si="51"/>
        <v/>
      </c>
      <c r="J222" s="58"/>
      <c r="K222" s="238" t="str">
        <f t="shared" si="52"/>
        <v/>
      </c>
      <c r="L222" s="239" t="str">
        <f t="shared" si="53"/>
        <v/>
      </c>
      <c r="M222" s="116" t="s">
        <v>84</v>
      </c>
      <c r="N222" s="28">
        <f t="shared" si="54"/>
        <v>0</v>
      </c>
      <c r="O222" s="20">
        <f t="shared" si="73"/>
        <v>0</v>
      </c>
      <c r="P222" s="71">
        <f t="shared" ca="1" si="64"/>
        <v>0</v>
      </c>
      <c r="Q222" s="71">
        <f>IFERROR((($H222*$L222*$N222)-($H222*$L222*$O222))/1000,0)*(1-EXACT(M222,Lookups!$A$62))*(1-EXACT(M222,Lookups!$A$63))</f>
        <v>0</v>
      </c>
      <c r="R222" s="71">
        <f t="shared" ca="1" si="65"/>
        <v>0</v>
      </c>
      <c r="S222" s="71">
        <f t="shared" ca="1" si="55"/>
        <v>0</v>
      </c>
      <c r="T222" s="71">
        <f t="shared" si="56"/>
        <v>0</v>
      </c>
      <c r="U222" s="356">
        <f t="shared" ca="1" si="57"/>
        <v>0</v>
      </c>
      <c r="V222" s="356">
        <f t="shared" ca="1" si="58"/>
        <v>0</v>
      </c>
      <c r="W222" s="356">
        <f t="shared" si="66"/>
        <v>0</v>
      </c>
      <c r="X222" s="356">
        <f t="shared" si="67"/>
        <v>0</v>
      </c>
      <c r="Y222" s="72">
        <f>IF(AU222&gt;0,"NEEDED",IFERROR(IF('Project Summary'!$C$11="NH",(VLOOKUP(AH222,Lighting_All,6,0)+AN222),(VLOOKUP(AH222,Lighting_All,4,0)+AN222)),0)*H222)</f>
        <v>0</v>
      </c>
      <c r="Z222" s="290" t="str">
        <f t="shared" ca="1" si="68"/>
        <v/>
      </c>
      <c r="AA222" s="352">
        <f t="shared" ca="1" si="74"/>
        <v>0</v>
      </c>
      <c r="AB222" s="3"/>
      <c r="AC222" s="20" t="str">
        <f ca="1">IFERROR(OFFSET(INDEX(INDIRECT(VLOOKUP($C222,Lighting_Type_Exist_lu,2,0)),MATCH(NewSKULighting!$D222,INDIRECT(VLOOKUP($C222,Lighting_Type_Exist_lu,2,0)),0),1),0,1),"")</f>
        <v/>
      </c>
      <c r="AD222" s="7" t="str">
        <f ca="1">IFERROR(OFFSET(INDEX(INDIRECT(VLOOKUP($C222,Lighting_Type_Exist_lu,2,0)),MATCH(NewSKULighting!$D222,INDIRECT(VLOOKUP($C222,Lighting_Type_Exist_lu,2,0)),0),1),0,3),"")</f>
        <v/>
      </c>
      <c r="AE222" s="40" t="str">
        <f ca="1">IFERROR(OFFSET(INDEX(INDIRECT(VLOOKUP($C222,Lighting_Type_Exist_lu,2,0)),MATCH(NewSKULighting!$D222,INDIRECT(VLOOKUP($C222,Lighting_Type_Exist_lu,2,0)),0),1),0,4),"")</f>
        <v/>
      </c>
      <c r="AF222" s="314">
        <f t="shared" ca="1" si="75"/>
        <v>0</v>
      </c>
      <c r="AG222" s="3"/>
      <c r="AH222" s="238" t="str">
        <f t="shared" si="59"/>
        <v/>
      </c>
      <c r="AI222" s="263">
        <f>IFERROR(_xlfn.IFNA(IF('Project Summary'!$C$11="NH",VLOOKUP(AH222,Lighting_All,5,0),VLOOKUP(AH222,Lighting_All,3,0)),""),"")</f>
        <v>0</v>
      </c>
      <c r="AJ222" s="295" t="str">
        <f t="shared" si="76"/>
        <v>NA</v>
      </c>
      <c r="AK222" s="296" t="str">
        <f>IFERROR(IF(J222="","",(VLOOKUP(AH222,Lookups!A:G,7,0)*H222)),"")</f>
        <v/>
      </c>
      <c r="AL222" s="92">
        <f t="shared" ca="1" si="77"/>
        <v>0</v>
      </c>
      <c r="AM222" s="92">
        <f t="shared" ca="1" si="78"/>
        <v>0</v>
      </c>
      <c r="AN222" s="297">
        <f>(1-EXACT(G222,M222))*IFERROR(VLOOKUP(M222,Lighting_All,6,0),0)*(Q222&gt;0)*(1-EXACT(M222,Lookups!$A$62))*(1-EXACT(M222,Lookups!$A$63))</f>
        <v>0</v>
      </c>
      <c r="AO222" s="92">
        <f t="shared" si="79"/>
        <v>0</v>
      </c>
      <c r="AP222" s="92" t="str">
        <f t="shared" ca="1" si="80"/>
        <v/>
      </c>
      <c r="AQ222" s="92" t="str">
        <f ca="1">_xlfn.IFNA(VLOOKUP(AP222,Recycling!$S$10:$T$35,2,0),"")</f>
        <v/>
      </c>
      <c r="AR222" s="92">
        <f t="shared" si="81"/>
        <v>0</v>
      </c>
      <c r="AS222" s="92">
        <f t="shared" si="82"/>
        <v>0</v>
      </c>
      <c r="AT222" s="298">
        <f>EXACT(G222,"None")*OR(EXACT(M222,Lookups!$A$62),EXACT(M222,Lookups!$A$63))</f>
        <v>0</v>
      </c>
      <c r="AU222" s="299">
        <f t="shared" si="69"/>
        <v>0</v>
      </c>
      <c r="AV222" s="92">
        <f>IFERROR(VLOOKUP(AH222,Lookups!A:B,2,0),0)</f>
        <v>0</v>
      </c>
      <c r="AW222" s="92">
        <f t="shared" si="70"/>
        <v>0</v>
      </c>
      <c r="AX222" s="297">
        <f t="shared" si="71"/>
        <v>0</v>
      </c>
      <c r="AY222" s="297">
        <f t="shared" si="60"/>
        <v>0</v>
      </c>
      <c r="AZ222" s="92">
        <f t="shared" si="61"/>
        <v>0.504</v>
      </c>
      <c r="BA222" s="297">
        <f t="shared" si="72"/>
        <v>0.38900000000000001</v>
      </c>
      <c r="BB222" s="297">
        <v>0.13800000000000001</v>
      </c>
      <c r="BC222" s="297">
        <v>0.13400000000000001</v>
      </c>
      <c r="BD222" s="92">
        <f t="shared" si="62"/>
        <v>0</v>
      </c>
      <c r="BE222" s="92">
        <f t="shared" si="63"/>
        <v>0</v>
      </c>
    </row>
    <row r="223" spans="1:57" x14ac:dyDescent="0.35">
      <c r="A223" s="26"/>
      <c r="B223" s="76"/>
      <c r="C223" s="58"/>
      <c r="D223" s="504"/>
      <c r="E223" s="504"/>
      <c r="F223" s="237" t="str">
        <f ca="1">IFERROR(OFFSET(INDEX(INDIRECT(VLOOKUP($C223,Lighting_Type_Exist_lu,2,0)),MATCH(NewSKULighting!$D223,INDIRECT(VLOOKUP($C223,Lighting_Type_Exist_lu,2,0)),0),1),0,2),"")</f>
        <v/>
      </c>
      <c r="G223" s="168" t="s">
        <v>84</v>
      </c>
      <c r="H223" s="74"/>
      <c r="I223" s="238" t="str">
        <f t="shared" si="51"/>
        <v/>
      </c>
      <c r="J223" s="58"/>
      <c r="K223" s="238" t="str">
        <f t="shared" si="52"/>
        <v/>
      </c>
      <c r="L223" s="239" t="str">
        <f t="shared" si="53"/>
        <v/>
      </c>
      <c r="M223" s="116" t="s">
        <v>84</v>
      </c>
      <c r="N223" s="28">
        <f t="shared" si="54"/>
        <v>0</v>
      </c>
      <c r="O223" s="20">
        <f t="shared" si="73"/>
        <v>0</v>
      </c>
      <c r="P223" s="71">
        <f t="shared" ca="1" si="64"/>
        <v>0</v>
      </c>
      <c r="Q223" s="71">
        <f>IFERROR((($H223*$L223*$N223)-($H223*$L223*$O223))/1000,0)*(1-EXACT(M223,Lookups!$A$62))*(1-EXACT(M223,Lookups!$A$63))</f>
        <v>0</v>
      </c>
      <c r="R223" s="71">
        <f t="shared" ca="1" si="65"/>
        <v>0</v>
      </c>
      <c r="S223" s="71">
        <f t="shared" ca="1" si="55"/>
        <v>0</v>
      </c>
      <c r="T223" s="71">
        <f t="shared" si="56"/>
        <v>0</v>
      </c>
      <c r="U223" s="356">
        <f t="shared" ca="1" si="57"/>
        <v>0</v>
      </c>
      <c r="V223" s="356">
        <f t="shared" ca="1" si="58"/>
        <v>0</v>
      </c>
      <c r="W223" s="356">
        <f t="shared" si="66"/>
        <v>0</v>
      </c>
      <c r="X223" s="356">
        <f t="shared" si="67"/>
        <v>0</v>
      </c>
      <c r="Y223" s="72">
        <f>IF(AU223&gt;0,"NEEDED",IFERROR(IF('Project Summary'!$C$11="NH",(VLOOKUP(AH223,Lighting_All,6,0)+AN223),(VLOOKUP(AH223,Lighting_All,4,0)+AN223)),0)*H223)</f>
        <v>0</v>
      </c>
      <c r="Z223" s="290" t="str">
        <f t="shared" ca="1" si="68"/>
        <v/>
      </c>
      <c r="AA223" s="352">
        <f t="shared" ca="1" si="74"/>
        <v>0</v>
      </c>
      <c r="AB223" s="3"/>
      <c r="AC223" s="20" t="str">
        <f ca="1">IFERROR(OFFSET(INDEX(INDIRECT(VLOOKUP($C223,Lighting_Type_Exist_lu,2,0)),MATCH(NewSKULighting!$D223,INDIRECT(VLOOKUP($C223,Lighting_Type_Exist_lu,2,0)),0),1),0,1),"")</f>
        <v/>
      </c>
      <c r="AD223" s="7" t="str">
        <f ca="1">IFERROR(OFFSET(INDEX(INDIRECT(VLOOKUP($C223,Lighting_Type_Exist_lu,2,0)),MATCH(NewSKULighting!$D223,INDIRECT(VLOOKUP($C223,Lighting_Type_Exist_lu,2,0)),0),1),0,3),"")</f>
        <v/>
      </c>
      <c r="AE223" s="40" t="str">
        <f ca="1">IFERROR(OFFSET(INDEX(INDIRECT(VLOOKUP($C223,Lighting_Type_Exist_lu,2,0)),MATCH(NewSKULighting!$D223,INDIRECT(VLOOKUP($C223,Lighting_Type_Exist_lu,2,0)),0),1),0,4),"")</f>
        <v/>
      </c>
      <c r="AF223" s="314">
        <f t="shared" ca="1" si="75"/>
        <v>0</v>
      </c>
      <c r="AG223" s="3"/>
      <c r="AH223" s="238" t="str">
        <f t="shared" si="59"/>
        <v/>
      </c>
      <c r="AI223" s="263">
        <f>IFERROR(_xlfn.IFNA(IF('Project Summary'!$C$11="NH",VLOOKUP(AH223,Lighting_All,5,0),VLOOKUP(AH223,Lighting_All,3,0)),""),"")</f>
        <v>0</v>
      </c>
      <c r="AJ223" s="295" t="str">
        <f t="shared" si="76"/>
        <v>NA</v>
      </c>
      <c r="AK223" s="296" t="str">
        <f>IFERROR(IF(J223="","",(VLOOKUP(AH223,Lookups!A:G,7,0)*H223)),"")</f>
        <v/>
      </c>
      <c r="AL223" s="92">
        <f t="shared" ca="1" si="77"/>
        <v>0</v>
      </c>
      <c r="AM223" s="92">
        <f t="shared" ca="1" si="78"/>
        <v>0</v>
      </c>
      <c r="AN223" s="297">
        <f>(1-EXACT(G223,M223))*IFERROR(VLOOKUP(M223,Lighting_All,6,0),0)*(Q223&gt;0)*(1-EXACT(M223,Lookups!$A$62))*(1-EXACT(M223,Lookups!$A$63))</f>
        <v>0</v>
      </c>
      <c r="AO223" s="92">
        <f t="shared" si="79"/>
        <v>0</v>
      </c>
      <c r="AP223" s="92" t="str">
        <f t="shared" ca="1" si="80"/>
        <v/>
      </c>
      <c r="AQ223" s="92" t="str">
        <f ca="1">_xlfn.IFNA(VLOOKUP(AP223,Recycling!$S$10:$T$35,2,0),"")</f>
        <v/>
      </c>
      <c r="AR223" s="92">
        <f t="shared" si="81"/>
        <v>0</v>
      </c>
      <c r="AS223" s="92">
        <f t="shared" si="82"/>
        <v>0</v>
      </c>
      <c r="AT223" s="298">
        <f>EXACT(G223,"None")*OR(EXACT(M223,Lookups!$A$62),EXACT(M223,Lookups!$A$63))</f>
        <v>0</v>
      </c>
      <c r="AU223" s="299">
        <f t="shared" si="69"/>
        <v>0</v>
      </c>
      <c r="AV223" s="92">
        <f>IFERROR(VLOOKUP(AH223,Lookups!A:B,2,0),0)</f>
        <v>0</v>
      </c>
      <c r="AW223" s="92">
        <f t="shared" si="70"/>
        <v>0</v>
      </c>
      <c r="AX223" s="297">
        <f t="shared" si="71"/>
        <v>0</v>
      </c>
      <c r="AY223" s="297">
        <f t="shared" si="60"/>
        <v>0</v>
      </c>
      <c r="AZ223" s="92">
        <f t="shared" si="61"/>
        <v>0.504</v>
      </c>
      <c r="BA223" s="297">
        <f t="shared" si="72"/>
        <v>0.38900000000000001</v>
      </c>
      <c r="BB223" s="297">
        <v>0.13800000000000001</v>
      </c>
      <c r="BC223" s="297">
        <v>0.13400000000000001</v>
      </c>
      <c r="BD223" s="92">
        <f t="shared" si="62"/>
        <v>0</v>
      </c>
      <c r="BE223" s="92">
        <f t="shared" si="63"/>
        <v>0</v>
      </c>
    </row>
    <row r="224" spans="1:57" x14ac:dyDescent="0.35">
      <c r="A224" s="26"/>
      <c r="B224" s="76"/>
      <c r="C224" s="58"/>
      <c r="D224" s="504"/>
      <c r="E224" s="504"/>
      <c r="F224" s="237" t="str">
        <f ca="1">IFERROR(OFFSET(INDEX(INDIRECT(VLOOKUP($C224,Lighting_Type_Exist_lu,2,0)),MATCH(NewSKULighting!$D224,INDIRECT(VLOOKUP($C224,Lighting_Type_Exist_lu,2,0)),0),1),0,2),"")</f>
        <v/>
      </c>
      <c r="G224" s="168" t="s">
        <v>84</v>
      </c>
      <c r="H224" s="74"/>
      <c r="I224" s="238" t="str">
        <f t="shared" si="51"/>
        <v/>
      </c>
      <c r="J224" s="58"/>
      <c r="K224" s="238" t="str">
        <f t="shared" si="52"/>
        <v/>
      </c>
      <c r="L224" s="239" t="str">
        <f t="shared" si="53"/>
        <v/>
      </c>
      <c r="M224" s="116" t="s">
        <v>84</v>
      </c>
      <c r="N224" s="28">
        <f t="shared" si="54"/>
        <v>0</v>
      </c>
      <c r="O224" s="20">
        <f t="shared" si="73"/>
        <v>0</v>
      </c>
      <c r="P224" s="71">
        <f t="shared" ca="1" si="64"/>
        <v>0</v>
      </c>
      <c r="Q224" s="71">
        <f>IFERROR((($H224*$L224*$N224)-($H224*$L224*$O224))/1000,0)*(1-EXACT(M224,Lookups!$A$62))*(1-EXACT(M224,Lookups!$A$63))</f>
        <v>0</v>
      </c>
      <c r="R224" s="71">
        <f t="shared" ca="1" si="65"/>
        <v>0</v>
      </c>
      <c r="S224" s="71">
        <f t="shared" ca="1" si="55"/>
        <v>0</v>
      </c>
      <c r="T224" s="71">
        <f t="shared" si="56"/>
        <v>0</v>
      </c>
      <c r="U224" s="356">
        <f t="shared" ca="1" si="57"/>
        <v>0</v>
      </c>
      <c r="V224" s="356">
        <f t="shared" ca="1" si="58"/>
        <v>0</v>
      </c>
      <c r="W224" s="356">
        <f t="shared" si="66"/>
        <v>0</v>
      </c>
      <c r="X224" s="356">
        <f t="shared" si="67"/>
        <v>0</v>
      </c>
      <c r="Y224" s="72">
        <f>IF(AU224&gt;0,"NEEDED",IFERROR(IF('Project Summary'!$C$11="NH",(VLOOKUP(AH224,Lighting_All,6,0)+AN224),(VLOOKUP(AH224,Lighting_All,4,0)+AN224)),0)*H224)</f>
        <v>0</v>
      </c>
      <c r="Z224" s="290" t="str">
        <f t="shared" ca="1" si="68"/>
        <v/>
      </c>
      <c r="AA224" s="352">
        <f t="shared" ca="1" si="74"/>
        <v>0</v>
      </c>
      <c r="AB224" s="3"/>
      <c r="AC224" s="20" t="str">
        <f ca="1">IFERROR(OFFSET(INDEX(INDIRECT(VLOOKUP($C224,Lighting_Type_Exist_lu,2,0)),MATCH(NewSKULighting!$D224,INDIRECT(VLOOKUP($C224,Lighting_Type_Exist_lu,2,0)),0),1),0,1),"")</f>
        <v/>
      </c>
      <c r="AD224" s="7" t="str">
        <f ca="1">IFERROR(OFFSET(INDEX(INDIRECT(VLOOKUP($C224,Lighting_Type_Exist_lu,2,0)),MATCH(NewSKULighting!$D224,INDIRECT(VLOOKUP($C224,Lighting_Type_Exist_lu,2,0)),0),1),0,3),"")</f>
        <v/>
      </c>
      <c r="AE224" s="40" t="str">
        <f ca="1">IFERROR(OFFSET(INDEX(INDIRECT(VLOOKUP($C224,Lighting_Type_Exist_lu,2,0)),MATCH(NewSKULighting!$D224,INDIRECT(VLOOKUP($C224,Lighting_Type_Exist_lu,2,0)),0),1),0,4),"")</f>
        <v/>
      </c>
      <c r="AF224" s="314">
        <f t="shared" ca="1" si="75"/>
        <v>0</v>
      </c>
      <c r="AG224" s="3"/>
      <c r="AH224" s="238" t="str">
        <f t="shared" si="59"/>
        <v/>
      </c>
      <c r="AI224" s="263">
        <f>IFERROR(_xlfn.IFNA(IF('Project Summary'!$C$11="NH",VLOOKUP(AH224,Lighting_All,5,0),VLOOKUP(AH224,Lighting_All,3,0)),""),"")</f>
        <v>0</v>
      </c>
      <c r="AJ224" s="295" t="str">
        <f t="shared" si="76"/>
        <v>NA</v>
      </c>
      <c r="AK224" s="296" t="str">
        <f>IFERROR(IF(J224="","",(VLOOKUP(AH224,Lookups!A:G,7,0)*H224)),"")</f>
        <v/>
      </c>
      <c r="AL224" s="92">
        <f t="shared" ca="1" si="77"/>
        <v>0</v>
      </c>
      <c r="AM224" s="92">
        <f t="shared" ca="1" si="78"/>
        <v>0</v>
      </c>
      <c r="AN224" s="297">
        <f>(1-EXACT(G224,M224))*IFERROR(VLOOKUP(M224,Lighting_All,6,0),0)*(Q224&gt;0)*(1-EXACT(M224,Lookups!$A$62))*(1-EXACT(M224,Lookups!$A$63))</f>
        <v>0</v>
      </c>
      <c r="AO224" s="92">
        <f t="shared" si="79"/>
        <v>0</v>
      </c>
      <c r="AP224" s="92" t="str">
        <f t="shared" ca="1" si="80"/>
        <v/>
      </c>
      <c r="AQ224" s="92" t="str">
        <f ca="1">_xlfn.IFNA(VLOOKUP(AP224,Recycling!$S$10:$T$35,2,0),"")</f>
        <v/>
      </c>
      <c r="AR224" s="92">
        <f t="shared" si="81"/>
        <v>0</v>
      </c>
      <c r="AS224" s="92">
        <f t="shared" si="82"/>
        <v>0</v>
      </c>
      <c r="AT224" s="298">
        <f>EXACT(G224,"None")*OR(EXACT(M224,Lookups!$A$62),EXACT(M224,Lookups!$A$63))</f>
        <v>0</v>
      </c>
      <c r="AU224" s="299">
        <f t="shared" si="69"/>
        <v>0</v>
      </c>
      <c r="AV224" s="92">
        <f>IFERROR(VLOOKUP(AH224,Lookups!A:B,2,0),0)</f>
        <v>0</v>
      </c>
      <c r="AW224" s="92">
        <f t="shared" si="70"/>
        <v>0</v>
      </c>
      <c r="AX224" s="297">
        <f t="shared" si="71"/>
        <v>0</v>
      </c>
      <c r="AY224" s="297">
        <f t="shared" si="60"/>
        <v>0</v>
      </c>
      <c r="AZ224" s="92">
        <f t="shared" si="61"/>
        <v>0.504</v>
      </c>
      <c r="BA224" s="297">
        <f t="shared" si="72"/>
        <v>0.38900000000000001</v>
      </c>
      <c r="BB224" s="297">
        <v>0.13800000000000001</v>
      </c>
      <c r="BC224" s="297">
        <v>0.13400000000000001</v>
      </c>
      <c r="BD224" s="92">
        <f t="shared" si="62"/>
        <v>0</v>
      </c>
      <c r="BE224" s="92">
        <f t="shared" si="63"/>
        <v>0</v>
      </c>
    </row>
    <row r="225" spans="1:57" x14ac:dyDescent="0.35">
      <c r="A225" s="26"/>
      <c r="B225" s="76"/>
      <c r="C225" s="58"/>
      <c r="D225" s="504"/>
      <c r="E225" s="504"/>
      <c r="F225" s="237" t="str">
        <f ca="1">IFERROR(OFFSET(INDEX(INDIRECT(VLOOKUP($C225,Lighting_Type_Exist_lu,2,0)),MATCH(NewSKULighting!$D225,INDIRECT(VLOOKUP($C225,Lighting_Type_Exist_lu,2,0)),0),1),0,2),"")</f>
        <v/>
      </c>
      <c r="G225" s="168" t="s">
        <v>84</v>
      </c>
      <c r="H225" s="74"/>
      <c r="I225" s="238" t="str">
        <f t="shared" si="51"/>
        <v/>
      </c>
      <c r="J225" s="58"/>
      <c r="K225" s="238" t="str">
        <f t="shared" si="52"/>
        <v/>
      </c>
      <c r="L225" s="239" t="str">
        <f t="shared" si="53"/>
        <v/>
      </c>
      <c r="M225" s="116" t="s">
        <v>84</v>
      </c>
      <c r="N225" s="28">
        <f t="shared" si="54"/>
        <v>0</v>
      </c>
      <c r="O225" s="20">
        <f t="shared" si="73"/>
        <v>0</v>
      </c>
      <c r="P225" s="71">
        <f t="shared" ca="1" si="64"/>
        <v>0</v>
      </c>
      <c r="Q225" s="71">
        <f>IFERROR((($H225*$L225*$N225)-($H225*$L225*$O225))/1000,0)*(1-EXACT(M225,Lookups!$A$62))*(1-EXACT(M225,Lookups!$A$63))</f>
        <v>0</v>
      </c>
      <c r="R225" s="71">
        <f t="shared" ca="1" si="65"/>
        <v>0</v>
      </c>
      <c r="S225" s="71">
        <f t="shared" ca="1" si="55"/>
        <v>0</v>
      </c>
      <c r="T225" s="71">
        <f t="shared" si="56"/>
        <v>0</v>
      </c>
      <c r="U225" s="356">
        <f t="shared" ca="1" si="57"/>
        <v>0</v>
      </c>
      <c r="V225" s="356">
        <f t="shared" ca="1" si="58"/>
        <v>0</v>
      </c>
      <c r="W225" s="356">
        <f t="shared" si="66"/>
        <v>0</v>
      </c>
      <c r="X225" s="356">
        <f t="shared" si="67"/>
        <v>0</v>
      </c>
      <c r="Y225" s="72">
        <f>IF(AU225&gt;0,"NEEDED",IFERROR(IF('Project Summary'!$C$11="NH",(VLOOKUP(AH225,Lighting_All,6,0)+AN225),(VLOOKUP(AH225,Lighting_All,4,0)+AN225)),0)*H225)</f>
        <v>0</v>
      </c>
      <c r="Z225" s="290" t="str">
        <f t="shared" ca="1" si="68"/>
        <v/>
      </c>
      <c r="AA225" s="352">
        <f t="shared" ca="1" si="74"/>
        <v>0</v>
      </c>
      <c r="AB225" s="3"/>
      <c r="AC225" s="20" t="str">
        <f ca="1">IFERROR(OFFSET(INDEX(INDIRECT(VLOOKUP($C225,Lighting_Type_Exist_lu,2,0)),MATCH(NewSKULighting!$D225,INDIRECT(VLOOKUP($C225,Lighting_Type_Exist_lu,2,0)),0),1),0,1),"")</f>
        <v/>
      </c>
      <c r="AD225" s="7" t="str">
        <f ca="1">IFERROR(OFFSET(INDEX(INDIRECT(VLOOKUP($C225,Lighting_Type_Exist_lu,2,0)),MATCH(NewSKULighting!$D225,INDIRECT(VLOOKUP($C225,Lighting_Type_Exist_lu,2,0)),0),1),0,3),"")</f>
        <v/>
      </c>
      <c r="AE225" s="40" t="str">
        <f ca="1">IFERROR(OFFSET(INDEX(INDIRECT(VLOOKUP($C225,Lighting_Type_Exist_lu,2,0)),MATCH(NewSKULighting!$D225,INDIRECT(VLOOKUP($C225,Lighting_Type_Exist_lu,2,0)),0),1),0,4),"")</f>
        <v/>
      </c>
      <c r="AF225" s="314">
        <f t="shared" ca="1" si="75"/>
        <v>0</v>
      </c>
      <c r="AG225" s="3"/>
      <c r="AH225" s="238" t="str">
        <f t="shared" si="59"/>
        <v/>
      </c>
      <c r="AI225" s="263">
        <f>IFERROR(_xlfn.IFNA(IF('Project Summary'!$C$11="NH",VLOOKUP(AH225,Lighting_All,5,0),VLOOKUP(AH225,Lighting_All,3,0)),""),"")</f>
        <v>0</v>
      </c>
      <c r="AJ225" s="295" t="str">
        <f t="shared" si="76"/>
        <v>NA</v>
      </c>
      <c r="AK225" s="296" t="str">
        <f>IFERROR(IF(J225="","",(VLOOKUP(AH225,Lookups!A:G,7,0)*H225)),"")</f>
        <v/>
      </c>
      <c r="AL225" s="92">
        <f t="shared" ca="1" si="77"/>
        <v>0</v>
      </c>
      <c r="AM225" s="92">
        <f t="shared" ca="1" si="78"/>
        <v>0</v>
      </c>
      <c r="AN225" s="297">
        <f>(1-EXACT(G225,M225))*IFERROR(VLOOKUP(M225,Lighting_All,6,0),0)*(Q225&gt;0)*(1-EXACT(M225,Lookups!$A$62))*(1-EXACT(M225,Lookups!$A$63))</f>
        <v>0</v>
      </c>
      <c r="AO225" s="92">
        <f t="shared" si="79"/>
        <v>0</v>
      </c>
      <c r="AP225" s="92" t="str">
        <f t="shared" ca="1" si="80"/>
        <v/>
      </c>
      <c r="AQ225" s="92" t="str">
        <f ca="1">_xlfn.IFNA(VLOOKUP(AP225,Recycling!$S$10:$T$35,2,0),"")</f>
        <v/>
      </c>
      <c r="AR225" s="92">
        <f t="shared" si="81"/>
        <v>0</v>
      </c>
      <c r="AS225" s="92">
        <f t="shared" si="82"/>
        <v>0</v>
      </c>
      <c r="AT225" s="298">
        <f>EXACT(G225,"None")*OR(EXACT(M225,Lookups!$A$62),EXACT(M225,Lookups!$A$63))</f>
        <v>0</v>
      </c>
      <c r="AU225" s="299">
        <f t="shared" si="69"/>
        <v>0</v>
      </c>
      <c r="AV225" s="92">
        <f>IFERROR(VLOOKUP(AH225,Lookups!A:B,2,0),0)</f>
        <v>0</v>
      </c>
      <c r="AW225" s="92">
        <f t="shared" si="70"/>
        <v>0</v>
      </c>
      <c r="AX225" s="297">
        <f t="shared" si="71"/>
        <v>0</v>
      </c>
      <c r="AY225" s="297">
        <f t="shared" si="60"/>
        <v>0</v>
      </c>
      <c r="AZ225" s="92">
        <f t="shared" si="61"/>
        <v>0.504</v>
      </c>
      <c r="BA225" s="297">
        <f t="shared" si="72"/>
        <v>0.38900000000000001</v>
      </c>
      <c r="BB225" s="297">
        <v>0.13800000000000001</v>
      </c>
      <c r="BC225" s="297">
        <v>0.13400000000000001</v>
      </c>
      <c r="BD225" s="92">
        <f t="shared" si="62"/>
        <v>0</v>
      </c>
      <c r="BE225" s="92">
        <f t="shared" si="63"/>
        <v>0</v>
      </c>
    </row>
    <row r="226" spans="1:57" x14ac:dyDescent="0.35">
      <c r="A226" s="26"/>
      <c r="B226" s="76"/>
      <c r="C226" s="58"/>
      <c r="D226" s="504"/>
      <c r="E226" s="504"/>
      <c r="F226" s="237" t="str">
        <f ca="1">IFERROR(OFFSET(INDEX(INDIRECT(VLOOKUP($C226,Lighting_Type_Exist_lu,2,0)),MATCH(NewSKULighting!$D226,INDIRECT(VLOOKUP($C226,Lighting_Type_Exist_lu,2,0)),0),1),0,2),"")</f>
        <v/>
      </c>
      <c r="G226" s="168" t="s">
        <v>84</v>
      </c>
      <c r="H226" s="74"/>
      <c r="I226" s="238" t="str">
        <f t="shared" si="51"/>
        <v/>
      </c>
      <c r="J226" s="58"/>
      <c r="K226" s="238" t="str">
        <f t="shared" si="52"/>
        <v/>
      </c>
      <c r="L226" s="239" t="str">
        <f t="shared" si="53"/>
        <v/>
      </c>
      <c r="M226" s="116" t="s">
        <v>84</v>
      </c>
      <c r="N226" s="28">
        <f t="shared" si="54"/>
        <v>0</v>
      </c>
      <c r="O226" s="20">
        <f t="shared" si="73"/>
        <v>0</v>
      </c>
      <c r="P226" s="71">
        <f t="shared" ca="1" si="64"/>
        <v>0</v>
      </c>
      <c r="Q226" s="71">
        <f>IFERROR((($H226*$L226*$N226)-($H226*$L226*$O226))/1000,0)*(1-EXACT(M226,Lookups!$A$62))*(1-EXACT(M226,Lookups!$A$63))</f>
        <v>0</v>
      </c>
      <c r="R226" s="71">
        <f t="shared" ca="1" si="65"/>
        <v>0</v>
      </c>
      <c r="S226" s="71">
        <f t="shared" ca="1" si="55"/>
        <v>0</v>
      </c>
      <c r="T226" s="71">
        <f t="shared" si="56"/>
        <v>0</v>
      </c>
      <c r="U226" s="356">
        <f t="shared" ca="1" si="57"/>
        <v>0</v>
      </c>
      <c r="V226" s="356">
        <f t="shared" ca="1" si="58"/>
        <v>0</v>
      </c>
      <c r="W226" s="356">
        <f t="shared" si="66"/>
        <v>0</v>
      </c>
      <c r="X226" s="356">
        <f t="shared" si="67"/>
        <v>0</v>
      </c>
      <c r="Y226" s="72">
        <f>IF(AU226&gt;0,"NEEDED",IFERROR(IF('Project Summary'!$C$11="NH",(VLOOKUP(AH226,Lighting_All,6,0)+AN226),(VLOOKUP(AH226,Lighting_All,4,0)+AN226)),0)*H226)</f>
        <v>0</v>
      </c>
      <c r="Z226" s="290" t="str">
        <f t="shared" ca="1" si="68"/>
        <v/>
      </c>
      <c r="AA226" s="352">
        <f t="shared" ca="1" si="74"/>
        <v>0</v>
      </c>
      <c r="AB226" s="3"/>
      <c r="AC226" s="20" t="str">
        <f ca="1">IFERROR(OFFSET(INDEX(INDIRECT(VLOOKUP($C226,Lighting_Type_Exist_lu,2,0)),MATCH(NewSKULighting!$D226,INDIRECT(VLOOKUP($C226,Lighting_Type_Exist_lu,2,0)),0),1),0,1),"")</f>
        <v/>
      </c>
      <c r="AD226" s="7" t="str">
        <f ca="1">IFERROR(OFFSET(INDEX(INDIRECT(VLOOKUP($C226,Lighting_Type_Exist_lu,2,0)),MATCH(NewSKULighting!$D226,INDIRECT(VLOOKUP($C226,Lighting_Type_Exist_lu,2,0)),0),1),0,3),"")</f>
        <v/>
      </c>
      <c r="AE226" s="40" t="str">
        <f ca="1">IFERROR(OFFSET(INDEX(INDIRECT(VLOOKUP($C226,Lighting_Type_Exist_lu,2,0)),MATCH(NewSKULighting!$D226,INDIRECT(VLOOKUP($C226,Lighting_Type_Exist_lu,2,0)),0),1),0,4),"")</f>
        <v/>
      </c>
      <c r="AF226" s="314">
        <f t="shared" ca="1" si="75"/>
        <v>0</v>
      </c>
      <c r="AG226" s="3"/>
      <c r="AH226" s="238" t="str">
        <f t="shared" si="59"/>
        <v/>
      </c>
      <c r="AI226" s="263">
        <f>IFERROR(_xlfn.IFNA(IF('Project Summary'!$C$11="NH",VLOOKUP(AH226,Lighting_All,5,0),VLOOKUP(AH226,Lighting_All,3,0)),""),"")</f>
        <v>0</v>
      </c>
      <c r="AJ226" s="295" t="str">
        <f t="shared" si="76"/>
        <v>NA</v>
      </c>
      <c r="AK226" s="296" t="str">
        <f>IFERROR(IF(J226="","",(VLOOKUP(AH226,Lookups!A:G,7,0)*H226)),"")</f>
        <v/>
      </c>
      <c r="AL226" s="92">
        <f t="shared" ca="1" si="77"/>
        <v>0</v>
      </c>
      <c r="AM226" s="92">
        <f t="shared" ca="1" si="78"/>
        <v>0</v>
      </c>
      <c r="AN226" s="297">
        <f>(1-EXACT(G226,M226))*IFERROR(VLOOKUP(M226,Lighting_All,6,0),0)*(Q226&gt;0)*(1-EXACT(M226,Lookups!$A$62))*(1-EXACT(M226,Lookups!$A$63))</f>
        <v>0</v>
      </c>
      <c r="AO226" s="92">
        <f t="shared" si="79"/>
        <v>0</v>
      </c>
      <c r="AP226" s="92" t="str">
        <f t="shared" ca="1" si="80"/>
        <v/>
      </c>
      <c r="AQ226" s="92" t="str">
        <f ca="1">_xlfn.IFNA(VLOOKUP(AP226,Recycling!$S$10:$T$35,2,0),"")</f>
        <v/>
      </c>
      <c r="AR226" s="92">
        <f t="shared" si="81"/>
        <v>0</v>
      </c>
      <c r="AS226" s="92">
        <f t="shared" si="82"/>
        <v>0</v>
      </c>
      <c r="AT226" s="298">
        <f>EXACT(G226,"None")*OR(EXACT(M226,Lookups!$A$62),EXACT(M226,Lookups!$A$63))</f>
        <v>0</v>
      </c>
      <c r="AU226" s="299">
        <f t="shared" si="69"/>
        <v>0</v>
      </c>
      <c r="AV226" s="92">
        <f>IFERROR(VLOOKUP(AH226,Lookups!A:B,2,0),0)</f>
        <v>0</v>
      </c>
      <c r="AW226" s="92">
        <f t="shared" si="70"/>
        <v>0</v>
      </c>
      <c r="AX226" s="297">
        <f t="shared" si="71"/>
        <v>0</v>
      </c>
      <c r="AY226" s="297">
        <f t="shared" si="60"/>
        <v>0</v>
      </c>
      <c r="AZ226" s="92">
        <f t="shared" si="61"/>
        <v>0.504</v>
      </c>
      <c r="BA226" s="297">
        <f t="shared" si="72"/>
        <v>0.38900000000000001</v>
      </c>
      <c r="BB226" s="297">
        <v>0.13800000000000001</v>
      </c>
      <c r="BC226" s="297">
        <v>0.13400000000000001</v>
      </c>
      <c r="BD226" s="92">
        <f t="shared" si="62"/>
        <v>0</v>
      </c>
      <c r="BE226" s="92">
        <f t="shared" si="63"/>
        <v>0</v>
      </c>
    </row>
    <row r="227" spans="1:57" x14ac:dyDescent="0.35">
      <c r="A227" s="26"/>
      <c r="B227" s="76"/>
      <c r="C227" s="58"/>
      <c r="D227" s="504"/>
      <c r="E227" s="504"/>
      <c r="F227" s="237" t="str">
        <f ca="1">IFERROR(OFFSET(INDEX(INDIRECT(VLOOKUP($C227,Lighting_Type_Exist_lu,2,0)),MATCH(NewSKULighting!$D227,INDIRECT(VLOOKUP($C227,Lighting_Type_Exist_lu,2,0)),0),1),0,2),"")</f>
        <v/>
      </c>
      <c r="G227" s="168" t="s">
        <v>84</v>
      </c>
      <c r="H227" s="74"/>
      <c r="I227" s="238" t="str">
        <f t="shared" si="51"/>
        <v/>
      </c>
      <c r="J227" s="58"/>
      <c r="K227" s="238" t="str">
        <f t="shared" si="52"/>
        <v/>
      </c>
      <c r="L227" s="239" t="str">
        <f t="shared" si="53"/>
        <v/>
      </c>
      <c r="M227" s="116" t="s">
        <v>84</v>
      </c>
      <c r="N227" s="28">
        <f t="shared" si="54"/>
        <v>0</v>
      </c>
      <c r="O227" s="20">
        <f t="shared" si="73"/>
        <v>0</v>
      </c>
      <c r="P227" s="71">
        <f t="shared" ca="1" si="64"/>
        <v>0</v>
      </c>
      <c r="Q227" s="71">
        <f>IFERROR((($H227*$L227*$N227)-($H227*$L227*$O227))/1000,0)*(1-EXACT(M227,Lookups!$A$62))*(1-EXACT(M227,Lookups!$A$63))</f>
        <v>0</v>
      </c>
      <c r="R227" s="71">
        <f t="shared" ca="1" si="65"/>
        <v>0</v>
      </c>
      <c r="S227" s="71">
        <f t="shared" ca="1" si="55"/>
        <v>0</v>
      </c>
      <c r="T227" s="71">
        <f t="shared" si="56"/>
        <v>0</v>
      </c>
      <c r="U227" s="356">
        <f t="shared" ca="1" si="57"/>
        <v>0</v>
      </c>
      <c r="V227" s="356">
        <f t="shared" ca="1" si="58"/>
        <v>0</v>
      </c>
      <c r="W227" s="356">
        <f t="shared" si="66"/>
        <v>0</v>
      </c>
      <c r="X227" s="356">
        <f t="shared" si="67"/>
        <v>0</v>
      </c>
      <c r="Y227" s="72">
        <f>IF(AU227&gt;0,"NEEDED",IFERROR(IF('Project Summary'!$C$11="NH",(VLOOKUP(AH227,Lighting_All,6,0)+AN227),(VLOOKUP(AH227,Lighting_All,4,0)+AN227)),0)*H227)</f>
        <v>0</v>
      </c>
      <c r="Z227" s="290" t="str">
        <f t="shared" ca="1" si="68"/>
        <v/>
      </c>
      <c r="AA227" s="352">
        <f t="shared" ca="1" si="74"/>
        <v>0</v>
      </c>
      <c r="AB227" s="3"/>
      <c r="AC227" s="20" t="str">
        <f ca="1">IFERROR(OFFSET(INDEX(INDIRECT(VLOOKUP($C227,Lighting_Type_Exist_lu,2,0)),MATCH(NewSKULighting!$D227,INDIRECT(VLOOKUP($C227,Lighting_Type_Exist_lu,2,0)),0),1),0,1),"")</f>
        <v/>
      </c>
      <c r="AD227" s="7" t="str">
        <f ca="1">IFERROR(OFFSET(INDEX(INDIRECT(VLOOKUP($C227,Lighting_Type_Exist_lu,2,0)),MATCH(NewSKULighting!$D227,INDIRECT(VLOOKUP($C227,Lighting_Type_Exist_lu,2,0)),0),1),0,3),"")</f>
        <v/>
      </c>
      <c r="AE227" s="40" t="str">
        <f ca="1">IFERROR(OFFSET(INDEX(INDIRECT(VLOOKUP($C227,Lighting_Type_Exist_lu,2,0)),MATCH(NewSKULighting!$D227,INDIRECT(VLOOKUP($C227,Lighting_Type_Exist_lu,2,0)),0),1),0,4),"")</f>
        <v/>
      </c>
      <c r="AF227" s="314">
        <f t="shared" ca="1" si="75"/>
        <v>0</v>
      </c>
      <c r="AG227" s="3"/>
      <c r="AH227" s="238" t="str">
        <f t="shared" si="59"/>
        <v/>
      </c>
      <c r="AI227" s="263">
        <f>IFERROR(_xlfn.IFNA(IF('Project Summary'!$C$11="NH",VLOOKUP(AH227,Lighting_All,5,0),VLOOKUP(AH227,Lighting_All,3,0)),""),"")</f>
        <v>0</v>
      </c>
      <c r="AJ227" s="295" t="str">
        <f t="shared" si="76"/>
        <v>NA</v>
      </c>
      <c r="AK227" s="296" t="str">
        <f>IFERROR(IF(J227="","",(VLOOKUP(AH227,Lookups!A:G,7,0)*H227)),"")</f>
        <v/>
      </c>
      <c r="AL227" s="92">
        <f t="shared" ca="1" si="77"/>
        <v>0</v>
      </c>
      <c r="AM227" s="92">
        <f t="shared" ca="1" si="78"/>
        <v>0</v>
      </c>
      <c r="AN227" s="297">
        <f>(1-EXACT(G227,M227))*IFERROR(VLOOKUP(M227,Lighting_All,6,0),0)*(Q227&gt;0)*(1-EXACT(M227,Lookups!$A$62))*(1-EXACT(M227,Lookups!$A$63))</f>
        <v>0</v>
      </c>
      <c r="AO227" s="92">
        <f t="shared" si="79"/>
        <v>0</v>
      </c>
      <c r="AP227" s="92" t="str">
        <f t="shared" ca="1" si="80"/>
        <v/>
      </c>
      <c r="AQ227" s="92" t="str">
        <f ca="1">_xlfn.IFNA(VLOOKUP(AP227,Recycling!$S$10:$T$35,2,0),"")</f>
        <v/>
      </c>
      <c r="AR227" s="92">
        <f t="shared" si="81"/>
        <v>0</v>
      </c>
      <c r="AS227" s="92">
        <f t="shared" si="82"/>
        <v>0</v>
      </c>
      <c r="AT227" s="298">
        <f>EXACT(G227,"None")*OR(EXACT(M227,Lookups!$A$62),EXACT(M227,Lookups!$A$63))</f>
        <v>0</v>
      </c>
      <c r="AU227" s="299">
        <f t="shared" si="69"/>
        <v>0</v>
      </c>
      <c r="AV227" s="92">
        <f>IFERROR(VLOOKUP(AH227,Lookups!A:B,2,0),0)</f>
        <v>0</v>
      </c>
      <c r="AW227" s="92">
        <f t="shared" si="70"/>
        <v>0</v>
      </c>
      <c r="AX227" s="297">
        <f t="shared" si="71"/>
        <v>0</v>
      </c>
      <c r="AY227" s="297">
        <f t="shared" si="60"/>
        <v>0</v>
      </c>
      <c r="AZ227" s="92">
        <f t="shared" si="61"/>
        <v>0.504</v>
      </c>
      <c r="BA227" s="297">
        <f t="shared" si="72"/>
        <v>0.38900000000000001</v>
      </c>
      <c r="BB227" s="297">
        <v>0.13800000000000001</v>
      </c>
      <c r="BC227" s="297">
        <v>0.13400000000000001</v>
      </c>
      <c r="BD227" s="92">
        <f t="shared" si="62"/>
        <v>0</v>
      </c>
      <c r="BE227" s="92">
        <f t="shared" si="63"/>
        <v>0</v>
      </c>
    </row>
    <row r="228" spans="1:57" x14ac:dyDescent="0.35">
      <c r="A228" s="26"/>
      <c r="B228" s="76"/>
      <c r="C228" s="58"/>
      <c r="D228" s="504"/>
      <c r="E228" s="504"/>
      <c r="F228" s="237" t="str">
        <f ca="1">IFERROR(OFFSET(INDEX(INDIRECT(VLOOKUP($C228,Lighting_Type_Exist_lu,2,0)),MATCH(NewSKULighting!$D228,INDIRECT(VLOOKUP($C228,Lighting_Type_Exist_lu,2,0)),0),1),0,2),"")</f>
        <v/>
      </c>
      <c r="G228" s="168" t="s">
        <v>84</v>
      </c>
      <c r="H228" s="74"/>
      <c r="I228" s="238" t="str">
        <f t="shared" si="51"/>
        <v/>
      </c>
      <c r="J228" s="58"/>
      <c r="K228" s="238" t="str">
        <f t="shared" si="52"/>
        <v/>
      </c>
      <c r="L228" s="239" t="str">
        <f t="shared" si="53"/>
        <v/>
      </c>
      <c r="M228" s="116" t="s">
        <v>84</v>
      </c>
      <c r="N228" s="28">
        <f t="shared" si="54"/>
        <v>0</v>
      </c>
      <c r="O228" s="20">
        <f t="shared" si="73"/>
        <v>0</v>
      </c>
      <c r="P228" s="71">
        <f t="shared" ca="1" si="64"/>
        <v>0</v>
      </c>
      <c r="Q228" s="71">
        <f>IFERROR((($H228*$L228*$N228)-($H228*$L228*$O228))/1000,0)*(1-EXACT(M228,Lookups!$A$62))*(1-EXACT(M228,Lookups!$A$63))</f>
        <v>0</v>
      </c>
      <c r="R228" s="71">
        <f t="shared" ca="1" si="65"/>
        <v>0</v>
      </c>
      <c r="S228" s="71">
        <f t="shared" ca="1" si="55"/>
        <v>0</v>
      </c>
      <c r="T228" s="71">
        <f t="shared" si="56"/>
        <v>0</v>
      </c>
      <c r="U228" s="356">
        <f t="shared" ca="1" si="57"/>
        <v>0</v>
      </c>
      <c r="V228" s="356">
        <f t="shared" ca="1" si="58"/>
        <v>0</v>
      </c>
      <c r="W228" s="356">
        <f t="shared" si="66"/>
        <v>0</v>
      </c>
      <c r="X228" s="356">
        <f t="shared" si="67"/>
        <v>0</v>
      </c>
      <c r="Y228" s="72">
        <f>IF(AU228&gt;0,"NEEDED",IFERROR(IF('Project Summary'!$C$11="NH",(VLOOKUP(AH228,Lighting_All,6,0)+AN228),(VLOOKUP(AH228,Lighting_All,4,0)+AN228)),0)*H228)</f>
        <v>0</v>
      </c>
      <c r="Z228" s="290" t="str">
        <f t="shared" ca="1" si="68"/>
        <v/>
      </c>
      <c r="AA228" s="352">
        <f t="shared" ca="1" si="74"/>
        <v>0</v>
      </c>
      <c r="AB228" s="3"/>
      <c r="AC228" s="20" t="str">
        <f ca="1">IFERROR(OFFSET(INDEX(INDIRECT(VLOOKUP($C228,Lighting_Type_Exist_lu,2,0)),MATCH(NewSKULighting!$D228,INDIRECT(VLOOKUP($C228,Lighting_Type_Exist_lu,2,0)),0),1),0,1),"")</f>
        <v/>
      </c>
      <c r="AD228" s="7" t="str">
        <f ca="1">IFERROR(OFFSET(INDEX(INDIRECT(VLOOKUP($C228,Lighting_Type_Exist_lu,2,0)),MATCH(NewSKULighting!$D228,INDIRECT(VLOOKUP($C228,Lighting_Type_Exist_lu,2,0)),0),1),0,3),"")</f>
        <v/>
      </c>
      <c r="AE228" s="40" t="str">
        <f ca="1">IFERROR(OFFSET(INDEX(INDIRECT(VLOOKUP($C228,Lighting_Type_Exist_lu,2,0)),MATCH(NewSKULighting!$D228,INDIRECT(VLOOKUP($C228,Lighting_Type_Exist_lu,2,0)),0),1),0,4),"")</f>
        <v/>
      </c>
      <c r="AF228" s="314">
        <f t="shared" ca="1" si="75"/>
        <v>0</v>
      </c>
      <c r="AG228" s="3"/>
      <c r="AH228" s="238" t="str">
        <f t="shared" si="59"/>
        <v/>
      </c>
      <c r="AI228" s="263">
        <f>IFERROR(_xlfn.IFNA(IF('Project Summary'!$C$11="NH",VLOOKUP(AH228,Lighting_All,5,0),VLOOKUP(AH228,Lighting_All,3,0)),""),"")</f>
        <v>0</v>
      </c>
      <c r="AJ228" s="295" t="str">
        <f t="shared" si="76"/>
        <v>NA</v>
      </c>
      <c r="AK228" s="296" t="str">
        <f>IFERROR(IF(J228="","",(VLOOKUP(AH228,Lookups!A:G,7,0)*H228)),"")</f>
        <v/>
      </c>
      <c r="AL228" s="92">
        <f t="shared" ca="1" si="77"/>
        <v>0</v>
      </c>
      <c r="AM228" s="92">
        <f t="shared" ca="1" si="78"/>
        <v>0</v>
      </c>
      <c r="AN228" s="297">
        <f>(1-EXACT(G228,M228))*IFERROR(VLOOKUP(M228,Lighting_All,6,0),0)*(Q228&gt;0)*(1-EXACT(M228,Lookups!$A$62))*(1-EXACT(M228,Lookups!$A$63))</f>
        <v>0</v>
      </c>
      <c r="AO228" s="92">
        <f t="shared" si="79"/>
        <v>0</v>
      </c>
      <c r="AP228" s="92" t="str">
        <f t="shared" ca="1" si="80"/>
        <v/>
      </c>
      <c r="AQ228" s="92" t="str">
        <f ca="1">_xlfn.IFNA(VLOOKUP(AP228,Recycling!$S$10:$T$35,2,0),"")</f>
        <v/>
      </c>
      <c r="AR228" s="92">
        <f t="shared" si="81"/>
        <v>0</v>
      </c>
      <c r="AS228" s="92">
        <f t="shared" si="82"/>
        <v>0</v>
      </c>
      <c r="AT228" s="298">
        <f>EXACT(G228,"None")*OR(EXACT(M228,Lookups!$A$62),EXACT(M228,Lookups!$A$63))</f>
        <v>0</v>
      </c>
      <c r="AU228" s="299">
        <f t="shared" si="69"/>
        <v>0</v>
      </c>
      <c r="AV228" s="92">
        <f>IFERROR(VLOOKUP(AH228,Lookups!A:B,2,0),0)</f>
        <v>0</v>
      </c>
      <c r="AW228" s="92">
        <f t="shared" si="70"/>
        <v>0</v>
      </c>
      <c r="AX228" s="297">
        <f t="shared" si="71"/>
        <v>0</v>
      </c>
      <c r="AY228" s="297">
        <f t="shared" si="60"/>
        <v>0</v>
      </c>
      <c r="AZ228" s="92">
        <f t="shared" si="61"/>
        <v>0.504</v>
      </c>
      <c r="BA228" s="297">
        <f t="shared" si="72"/>
        <v>0.38900000000000001</v>
      </c>
      <c r="BB228" s="297">
        <v>0.13800000000000001</v>
      </c>
      <c r="BC228" s="297">
        <v>0.13400000000000001</v>
      </c>
      <c r="BD228" s="92">
        <f t="shared" si="62"/>
        <v>0</v>
      </c>
      <c r="BE228" s="92">
        <f t="shared" si="63"/>
        <v>0</v>
      </c>
    </row>
    <row r="229" spans="1:57" x14ac:dyDescent="0.35">
      <c r="A229" s="26"/>
      <c r="B229" s="76"/>
      <c r="C229" s="58"/>
      <c r="D229" s="504"/>
      <c r="E229" s="504"/>
      <c r="F229" s="237" t="str">
        <f ca="1">IFERROR(OFFSET(INDEX(INDIRECT(VLOOKUP($C229,Lighting_Type_Exist_lu,2,0)),MATCH(NewSKULighting!$D229,INDIRECT(VLOOKUP($C229,Lighting_Type_Exist_lu,2,0)),0),1),0,2),"")</f>
        <v/>
      </c>
      <c r="G229" s="168" t="s">
        <v>84</v>
      </c>
      <c r="H229" s="74"/>
      <c r="I229" s="238" t="str">
        <f t="shared" si="51"/>
        <v/>
      </c>
      <c r="J229" s="58"/>
      <c r="K229" s="238" t="str">
        <f t="shared" si="52"/>
        <v/>
      </c>
      <c r="L229" s="239" t="str">
        <f t="shared" si="53"/>
        <v/>
      </c>
      <c r="M229" s="116" t="s">
        <v>84</v>
      </c>
      <c r="N229" s="28">
        <f t="shared" si="54"/>
        <v>0</v>
      </c>
      <c r="O229" s="20">
        <f t="shared" si="73"/>
        <v>0</v>
      </c>
      <c r="P229" s="71">
        <f t="shared" ca="1" si="64"/>
        <v>0</v>
      </c>
      <c r="Q229" s="71">
        <f>IFERROR((($H229*$L229*$N229)-($H229*$L229*$O229))/1000,0)*(1-EXACT(M229,Lookups!$A$62))*(1-EXACT(M229,Lookups!$A$63))</f>
        <v>0</v>
      </c>
      <c r="R229" s="71">
        <f t="shared" ca="1" si="65"/>
        <v>0</v>
      </c>
      <c r="S229" s="71">
        <f t="shared" ca="1" si="55"/>
        <v>0</v>
      </c>
      <c r="T229" s="71">
        <f t="shared" si="56"/>
        <v>0</v>
      </c>
      <c r="U229" s="356">
        <f t="shared" ca="1" si="57"/>
        <v>0</v>
      </c>
      <c r="V229" s="356">
        <f t="shared" ca="1" si="58"/>
        <v>0</v>
      </c>
      <c r="W229" s="356">
        <f t="shared" si="66"/>
        <v>0</v>
      </c>
      <c r="X229" s="356">
        <f t="shared" si="67"/>
        <v>0</v>
      </c>
      <c r="Y229" s="72">
        <f>IF(AU229&gt;0,"NEEDED",IFERROR(IF('Project Summary'!$C$11="NH",(VLOOKUP(AH229,Lighting_All,6,0)+AN229),(VLOOKUP(AH229,Lighting_All,4,0)+AN229)),0)*H229)</f>
        <v>0</v>
      </c>
      <c r="Z229" s="290" t="str">
        <f t="shared" ca="1" si="68"/>
        <v/>
      </c>
      <c r="AA229" s="352">
        <f t="shared" ca="1" si="74"/>
        <v>0</v>
      </c>
      <c r="AB229" s="3"/>
      <c r="AC229" s="20" t="str">
        <f ca="1">IFERROR(OFFSET(INDEX(INDIRECT(VLOOKUP($C229,Lighting_Type_Exist_lu,2,0)),MATCH(NewSKULighting!$D229,INDIRECT(VLOOKUP($C229,Lighting_Type_Exist_lu,2,0)),0),1),0,1),"")</f>
        <v/>
      </c>
      <c r="AD229" s="7" t="str">
        <f ca="1">IFERROR(OFFSET(INDEX(INDIRECT(VLOOKUP($C229,Lighting_Type_Exist_lu,2,0)),MATCH(NewSKULighting!$D229,INDIRECT(VLOOKUP($C229,Lighting_Type_Exist_lu,2,0)),0),1),0,3),"")</f>
        <v/>
      </c>
      <c r="AE229" s="40" t="str">
        <f ca="1">IFERROR(OFFSET(INDEX(INDIRECT(VLOOKUP($C229,Lighting_Type_Exist_lu,2,0)),MATCH(NewSKULighting!$D229,INDIRECT(VLOOKUP($C229,Lighting_Type_Exist_lu,2,0)),0),1),0,4),"")</f>
        <v/>
      </c>
      <c r="AF229" s="314">
        <f t="shared" ca="1" si="75"/>
        <v>0</v>
      </c>
      <c r="AG229" s="3"/>
      <c r="AH229" s="238" t="str">
        <f t="shared" si="59"/>
        <v/>
      </c>
      <c r="AI229" s="263">
        <f>IFERROR(_xlfn.IFNA(IF('Project Summary'!$C$11="NH",VLOOKUP(AH229,Lighting_All,5,0),VLOOKUP(AH229,Lighting_All,3,0)),""),"")</f>
        <v>0</v>
      </c>
      <c r="AJ229" s="295" t="str">
        <f t="shared" si="76"/>
        <v>NA</v>
      </c>
      <c r="AK229" s="296" t="str">
        <f>IFERROR(IF(J229="","",(VLOOKUP(AH229,Lookups!A:G,7,0)*H229)),"")</f>
        <v/>
      </c>
      <c r="AL229" s="92">
        <f t="shared" ca="1" si="77"/>
        <v>0</v>
      </c>
      <c r="AM229" s="92">
        <f t="shared" ca="1" si="78"/>
        <v>0</v>
      </c>
      <c r="AN229" s="297">
        <f>(1-EXACT(G229,M229))*IFERROR(VLOOKUP(M229,Lighting_All,6,0),0)*(Q229&gt;0)*(1-EXACT(M229,Lookups!$A$62))*(1-EXACT(M229,Lookups!$A$63))</f>
        <v>0</v>
      </c>
      <c r="AO229" s="92">
        <f t="shared" si="79"/>
        <v>0</v>
      </c>
      <c r="AP229" s="92" t="str">
        <f t="shared" ca="1" si="80"/>
        <v/>
      </c>
      <c r="AQ229" s="92" t="str">
        <f ca="1">_xlfn.IFNA(VLOOKUP(AP229,Recycling!$S$10:$T$35,2,0),"")</f>
        <v/>
      </c>
      <c r="AR229" s="92">
        <f t="shared" si="81"/>
        <v>0</v>
      </c>
      <c r="AS229" s="92">
        <f t="shared" si="82"/>
        <v>0</v>
      </c>
      <c r="AT229" s="298">
        <f>EXACT(G229,"None")*OR(EXACT(M229,Lookups!$A$62),EXACT(M229,Lookups!$A$63))</f>
        <v>0</v>
      </c>
      <c r="AU229" s="299">
        <f t="shared" si="69"/>
        <v>0</v>
      </c>
      <c r="AV229" s="92">
        <f>IFERROR(VLOOKUP(AH229,Lookups!A:B,2,0),0)</f>
        <v>0</v>
      </c>
      <c r="AW229" s="92">
        <f t="shared" si="70"/>
        <v>0</v>
      </c>
      <c r="AX229" s="297">
        <f t="shared" si="71"/>
        <v>0</v>
      </c>
      <c r="AY229" s="297">
        <f t="shared" si="60"/>
        <v>0</v>
      </c>
      <c r="AZ229" s="92">
        <f t="shared" si="61"/>
        <v>0.504</v>
      </c>
      <c r="BA229" s="297">
        <f t="shared" si="72"/>
        <v>0.38900000000000001</v>
      </c>
      <c r="BB229" s="297">
        <v>0.13800000000000001</v>
      </c>
      <c r="BC229" s="297">
        <v>0.13400000000000001</v>
      </c>
      <c r="BD229" s="92">
        <f t="shared" si="62"/>
        <v>0</v>
      </c>
      <c r="BE229" s="92">
        <f t="shared" si="63"/>
        <v>0</v>
      </c>
    </row>
    <row r="230" spans="1:57" x14ac:dyDescent="0.35">
      <c r="A230" s="26"/>
      <c r="B230" s="76"/>
      <c r="C230" s="58"/>
      <c r="D230" s="504"/>
      <c r="E230" s="504"/>
      <c r="F230" s="237" t="str">
        <f ca="1">IFERROR(OFFSET(INDEX(INDIRECT(VLOOKUP($C230,Lighting_Type_Exist_lu,2,0)),MATCH(NewSKULighting!$D230,INDIRECT(VLOOKUP($C230,Lighting_Type_Exist_lu,2,0)),0),1),0,2),"")</f>
        <v/>
      </c>
      <c r="G230" s="168" t="s">
        <v>84</v>
      </c>
      <c r="H230" s="74"/>
      <c r="I230" s="238" t="str">
        <f t="shared" si="51"/>
        <v/>
      </c>
      <c r="J230" s="58"/>
      <c r="K230" s="238" t="str">
        <f t="shared" si="52"/>
        <v/>
      </c>
      <c r="L230" s="239" t="str">
        <f t="shared" si="53"/>
        <v/>
      </c>
      <c r="M230" s="116" t="s">
        <v>84</v>
      </c>
      <c r="N230" s="28">
        <f t="shared" si="54"/>
        <v>0</v>
      </c>
      <c r="O230" s="20">
        <f t="shared" si="73"/>
        <v>0</v>
      </c>
      <c r="P230" s="71">
        <f t="shared" ca="1" si="64"/>
        <v>0</v>
      </c>
      <c r="Q230" s="71">
        <f>IFERROR((($H230*$L230*$N230)-($H230*$L230*$O230))/1000,0)*(1-EXACT(M230,Lookups!$A$62))*(1-EXACT(M230,Lookups!$A$63))</f>
        <v>0</v>
      </c>
      <c r="R230" s="71">
        <f t="shared" ca="1" si="65"/>
        <v>0</v>
      </c>
      <c r="S230" s="71">
        <f t="shared" ca="1" si="55"/>
        <v>0</v>
      </c>
      <c r="T230" s="71">
        <f t="shared" si="56"/>
        <v>0</v>
      </c>
      <c r="U230" s="356">
        <f t="shared" ca="1" si="57"/>
        <v>0</v>
      </c>
      <c r="V230" s="356">
        <f t="shared" ca="1" si="58"/>
        <v>0</v>
      </c>
      <c r="W230" s="356">
        <f t="shared" si="66"/>
        <v>0</v>
      </c>
      <c r="X230" s="356">
        <f t="shared" si="67"/>
        <v>0</v>
      </c>
      <c r="Y230" s="72">
        <f>IF(AU230&gt;0,"NEEDED",IFERROR(IF('Project Summary'!$C$11="NH",(VLOOKUP(AH230,Lighting_All,6,0)+AN230),(VLOOKUP(AH230,Lighting_All,4,0)+AN230)),0)*H230)</f>
        <v>0</v>
      </c>
      <c r="Z230" s="290" t="str">
        <f t="shared" ca="1" si="68"/>
        <v/>
      </c>
      <c r="AA230" s="352">
        <f t="shared" ca="1" si="74"/>
        <v>0</v>
      </c>
      <c r="AB230" s="3"/>
      <c r="AC230" s="20" t="str">
        <f ca="1">IFERROR(OFFSET(INDEX(INDIRECT(VLOOKUP($C230,Lighting_Type_Exist_lu,2,0)),MATCH(NewSKULighting!$D230,INDIRECT(VLOOKUP($C230,Lighting_Type_Exist_lu,2,0)),0),1),0,1),"")</f>
        <v/>
      </c>
      <c r="AD230" s="7" t="str">
        <f ca="1">IFERROR(OFFSET(INDEX(INDIRECT(VLOOKUP($C230,Lighting_Type_Exist_lu,2,0)),MATCH(NewSKULighting!$D230,INDIRECT(VLOOKUP($C230,Lighting_Type_Exist_lu,2,0)),0),1),0,3),"")</f>
        <v/>
      </c>
      <c r="AE230" s="40" t="str">
        <f ca="1">IFERROR(OFFSET(INDEX(INDIRECT(VLOOKUP($C230,Lighting_Type_Exist_lu,2,0)),MATCH(NewSKULighting!$D230,INDIRECT(VLOOKUP($C230,Lighting_Type_Exist_lu,2,0)),0),1),0,4),"")</f>
        <v/>
      </c>
      <c r="AF230" s="314">
        <f t="shared" ca="1" si="75"/>
        <v>0</v>
      </c>
      <c r="AG230" s="3"/>
      <c r="AH230" s="238" t="str">
        <f t="shared" si="59"/>
        <v/>
      </c>
      <c r="AI230" s="263">
        <f>IFERROR(_xlfn.IFNA(IF('Project Summary'!$C$11="NH",VLOOKUP(AH230,Lighting_All,5,0),VLOOKUP(AH230,Lighting_All,3,0)),""),"")</f>
        <v>0</v>
      </c>
      <c r="AJ230" s="295" t="str">
        <f t="shared" si="76"/>
        <v>NA</v>
      </c>
      <c r="AK230" s="296" t="str">
        <f>IFERROR(IF(J230="","",(VLOOKUP(AH230,Lookups!A:G,7,0)*H230)),"")</f>
        <v/>
      </c>
      <c r="AL230" s="92">
        <f t="shared" ca="1" si="77"/>
        <v>0</v>
      </c>
      <c r="AM230" s="92">
        <f t="shared" ca="1" si="78"/>
        <v>0</v>
      </c>
      <c r="AN230" s="297">
        <f>(1-EXACT(G230,M230))*IFERROR(VLOOKUP(M230,Lighting_All,6,0),0)*(Q230&gt;0)*(1-EXACT(M230,Lookups!$A$62))*(1-EXACT(M230,Lookups!$A$63))</f>
        <v>0</v>
      </c>
      <c r="AO230" s="92">
        <f t="shared" si="79"/>
        <v>0</v>
      </c>
      <c r="AP230" s="92" t="str">
        <f t="shared" ca="1" si="80"/>
        <v/>
      </c>
      <c r="AQ230" s="92" t="str">
        <f ca="1">_xlfn.IFNA(VLOOKUP(AP230,Recycling!$S$10:$T$35,2,0),"")</f>
        <v/>
      </c>
      <c r="AR230" s="92">
        <f t="shared" si="81"/>
        <v>0</v>
      </c>
      <c r="AS230" s="92">
        <f t="shared" si="82"/>
        <v>0</v>
      </c>
      <c r="AT230" s="298">
        <f>EXACT(G230,"None")*OR(EXACT(M230,Lookups!$A$62),EXACT(M230,Lookups!$A$63))</f>
        <v>0</v>
      </c>
      <c r="AU230" s="299">
        <f t="shared" si="69"/>
        <v>0</v>
      </c>
      <c r="AV230" s="92">
        <f>IFERROR(VLOOKUP(AH230,Lookups!A:B,2,0),0)</f>
        <v>0</v>
      </c>
      <c r="AW230" s="92">
        <f t="shared" si="70"/>
        <v>0</v>
      </c>
      <c r="AX230" s="297">
        <f t="shared" si="71"/>
        <v>0</v>
      </c>
      <c r="AY230" s="297">
        <f t="shared" si="60"/>
        <v>0</v>
      </c>
      <c r="AZ230" s="92">
        <f t="shared" si="61"/>
        <v>0.504</v>
      </c>
      <c r="BA230" s="297">
        <f t="shared" si="72"/>
        <v>0.38900000000000001</v>
      </c>
      <c r="BB230" s="297">
        <v>0.13800000000000001</v>
      </c>
      <c r="BC230" s="297">
        <v>0.13400000000000001</v>
      </c>
      <c r="BD230" s="92">
        <f t="shared" si="62"/>
        <v>0</v>
      </c>
      <c r="BE230" s="92">
        <f t="shared" si="63"/>
        <v>0</v>
      </c>
    </row>
    <row r="231" spans="1:57" x14ac:dyDescent="0.35">
      <c r="A231" s="26"/>
      <c r="B231" s="76"/>
      <c r="C231" s="58"/>
      <c r="D231" s="504"/>
      <c r="E231" s="504"/>
      <c r="F231" s="237" t="str">
        <f ca="1">IFERROR(OFFSET(INDEX(INDIRECT(VLOOKUP($C231,Lighting_Type_Exist_lu,2,0)),MATCH(NewSKULighting!$D231,INDIRECT(VLOOKUP($C231,Lighting_Type_Exist_lu,2,0)),0),1),0,2),"")</f>
        <v/>
      </c>
      <c r="G231" s="168" t="s">
        <v>84</v>
      </c>
      <c r="H231" s="74"/>
      <c r="I231" s="238" t="str">
        <f t="shared" si="51"/>
        <v/>
      </c>
      <c r="J231" s="58"/>
      <c r="K231" s="238" t="str">
        <f t="shared" si="52"/>
        <v/>
      </c>
      <c r="L231" s="239" t="str">
        <f t="shared" si="53"/>
        <v/>
      </c>
      <c r="M231" s="116" t="s">
        <v>84</v>
      </c>
      <c r="N231" s="28">
        <f t="shared" si="54"/>
        <v>0</v>
      </c>
      <c r="O231" s="20">
        <f t="shared" si="73"/>
        <v>0</v>
      </c>
      <c r="P231" s="71">
        <f t="shared" ca="1" si="64"/>
        <v>0</v>
      </c>
      <c r="Q231" s="71">
        <f>IFERROR((($H231*$L231*$N231)-($H231*$L231*$O231))/1000,0)*(1-EXACT(M231,Lookups!$A$62))*(1-EXACT(M231,Lookups!$A$63))</f>
        <v>0</v>
      </c>
      <c r="R231" s="71">
        <f t="shared" ca="1" si="65"/>
        <v>0</v>
      </c>
      <c r="S231" s="71">
        <f t="shared" ca="1" si="55"/>
        <v>0</v>
      </c>
      <c r="T231" s="71">
        <f t="shared" si="56"/>
        <v>0</v>
      </c>
      <c r="U231" s="356">
        <f t="shared" ca="1" si="57"/>
        <v>0</v>
      </c>
      <c r="V231" s="356">
        <f t="shared" ca="1" si="58"/>
        <v>0</v>
      </c>
      <c r="W231" s="356">
        <f t="shared" si="66"/>
        <v>0</v>
      </c>
      <c r="X231" s="356">
        <f t="shared" si="67"/>
        <v>0</v>
      </c>
      <c r="Y231" s="72">
        <f>IF(AU231&gt;0,"NEEDED",IFERROR(IF('Project Summary'!$C$11="NH",(VLOOKUP(AH231,Lighting_All,6,0)+AN231),(VLOOKUP(AH231,Lighting_All,4,0)+AN231)),0)*H231)</f>
        <v>0</v>
      </c>
      <c r="Z231" s="290" t="str">
        <f t="shared" ca="1" si="68"/>
        <v/>
      </c>
      <c r="AA231" s="352">
        <f t="shared" ca="1" si="74"/>
        <v>0</v>
      </c>
      <c r="AB231" s="3"/>
      <c r="AC231" s="20" t="str">
        <f ca="1">IFERROR(OFFSET(INDEX(INDIRECT(VLOOKUP($C231,Lighting_Type_Exist_lu,2,0)),MATCH(NewSKULighting!$D231,INDIRECT(VLOOKUP($C231,Lighting_Type_Exist_lu,2,0)),0),1),0,1),"")</f>
        <v/>
      </c>
      <c r="AD231" s="7" t="str">
        <f ca="1">IFERROR(OFFSET(INDEX(INDIRECT(VLOOKUP($C231,Lighting_Type_Exist_lu,2,0)),MATCH(NewSKULighting!$D231,INDIRECT(VLOOKUP($C231,Lighting_Type_Exist_lu,2,0)),0),1),0,3),"")</f>
        <v/>
      </c>
      <c r="AE231" s="40" t="str">
        <f ca="1">IFERROR(OFFSET(INDEX(INDIRECT(VLOOKUP($C231,Lighting_Type_Exist_lu,2,0)),MATCH(NewSKULighting!$D231,INDIRECT(VLOOKUP($C231,Lighting_Type_Exist_lu,2,0)),0),1),0,4),"")</f>
        <v/>
      </c>
      <c r="AF231" s="314">
        <f t="shared" ca="1" si="75"/>
        <v>0</v>
      </c>
      <c r="AG231" s="3"/>
      <c r="AH231" s="238" t="str">
        <f t="shared" si="59"/>
        <v/>
      </c>
      <c r="AI231" s="263">
        <f>IFERROR(_xlfn.IFNA(IF('Project Summary'!$C$11="NH",VLOOKUP(AH231,Lighting_All,5,0),VLOOKUP(AH231,Lighting_All,3,0)),""),"")</f>
        <v>0</v>
      </c>
      <c r="AJ231" s="295" t="str">
        <f t="shared" si="76"/>
        <v>NA</v>
      </c>
      <c r="AK231" s="296" t="str">
        <f>IFERROR(IF(J231="","",(VLOOKUP(AH231,Lookups!A:G,7,0)*H231)),"")</f>
        <v/>
      </c>
      <c r="AL231" s="92">
        <f t="shared" ca="1" si="77"/>
        <v>0</v>
      </c>
      <c r="AM231" s="92">
        <f t="shared" ca="1" si="78"/>
        <v>0</v>
      </c>
      <c r="AN231" s="297">
        <f>(1-EXACT(G231,M231))*IFERROR(VLOOKUP(M231,Lighting_All,6,0),0)*(Q231&gt;0)*(1-EXACT(M231,Lookups!$A$62))*(1-EXACT(M231,Lookups!$A$63))</f>
        <v>0</v>
      </c>
      <c r="AO231" s="92">
        <f t="shared" si="79"/>
        <v>0</v>
      </c>
      <c r="AP231" s="92" t="str">
        <f t="shared" ca="1" si="80"/>
        <v/>
      </c>
      <c r="AQ231" s="92" t="str">
        <f ca="1">_xlfn.IFNA(VLOOKUP(AP231,Recycling!$S$10:$T$35,2,0),"")</f>
        <v/>
      </c>
      <c r="AR231" s="92">
        <f t="shared" si="81"/>
        <v>0</v>
      </c>
      <c r="AS231" s="92">
        <f t="shared" si="82"/>
        <v>0</v>
      </c>
      <c r="AT231" s="298">
        <f>EXACT(G231,"None")*OR(EXACT(M231,Lookups!$A$62),EXACT(M231,Lookups!$A$63))</f>
        <v>0</v>
      </c>
      <c r="AU231" s="299">
        <f t="shared" si="69"/>
        <v>0</v>
      </c>
      <c r="AV231" s="92">
        <f>IFERROR(VLOOKUP(AH231,Lookups!A:B,2,0),0)</f>
        <v>0</v>
      </c>
      <c r="AW231" s="92">
        <f t="shared" si="70"/>
        <v>0</v>
      </c>
      <c r="AX231" s="297">
        <f t="shared" si="71"/>
        <v>0</v>
      </c>
      <c r="AY231" s="297">
        <f t="shared" si="60"/>
        <v>0</v>
      </c>
      <c r="AZ231" s="92">
        <f t="shared" si="61"/>
        <v>0.504</v>
      </c>
      <c r="BA231" s="297">
        <f t="shared" si="72"/>
        <v>0.38900000000000001</v>
      </c>
      <c r="BB231" s="297">
        <v>0.13800000000000001</v>
      </c>
      <c r="BC231" s="297">
        <v>0.13400000000000001</v>
      </c>
      <c r="BD231" s="92">
        <f t="shared" si="62"/>
        <v>0</v>
      </c>
      <c r="BE231" s="92">
        <f t="shared" si="63"/>
        <v>0</v>
      </c>
    </row>
    <row r="232" spans="1:57" x14ac:dyDescent="0.35">
      <c r="A232" s="26"/>
      <c r="B232" s="76"/>
      <c r="C232" s="58"/>
      <c r="D232" s="504"/>
      <c r="E232" s="504"/>
      <c r="F232" s="237" t="str">
        <f ca="1">IFERROR(OFFSET(INDEX(INDIRECT(VLOOKUP($C232,Lighting_Type_Exist_lu,2,0)),MATCH(NewSKULighting!$D232,INDIRECT(VLOOKUP($C232,Lighting_Type_Exist_lu,2,0)),0),1),0,2),"")</f>
        <v/>
      </c>
      <c r="G232" s="168" t="s">
        <v>84</v>
      </c>
      <c r="H232" s="74"/>
      <c r="I232" s="238" t="str">
        <f t="shared" si="51"/>
        <v/>
      </c>
      <c r="J232" s="58"/>
      <c r="K232" s="238" t="str">
        <f t="shared" si="52"/>
        <v/>
      </c>
      <c r="L232" s="239" t="str">
        <f t="shared" si="53"/>
        <v/>
      </c>
      <c r="M232" s="116" t="s">
        <v>84</v>
      </c>
      <c r="N232" s="28">
        <f t="shared" si="54"/>
        <v>0</v>
      </c>
      <c r="O232" s="20">
        <f t="shared" si="73"/>
        <v>0</v>
      </c>
      <c r="P232" s="71">
        <f t="shared" ca="1" si="64"/>
        <v>0</v>
      </c>
      <c r="Q232" s="71">
        <f>IFERROR((($H232*$L232*$N232)-($H232*$L232*$O232))/1000,0)*(1-EXACT(M232,Lookups!$A$62))*(1-EXACT(M232,Lookups!$A$63))</f>
        <v>0</v>
      </c>
      <c r="R232" s="71">
        <f t="shared" ca="1" si="65"/>
        <v>0</v>
      </c>
      <c r="S232" s="71">
        <f t="shared" ca="1" si="55"/>
        <v>0</v>
      </c>
      <c r="T232" s="71">
        <f t="shared" si="56"/>
        <v>0</v>
      </c>
      <c r="U232" s="356">
        <f t="shared" ca="1" si="57"/>
        <v>0</v>
      </c>
      <c r="V232" s="356">
        <f t="shared" ca="1" si="58"/>
        <v>0</v>
      </c>
      <c r="W232" s="356">
        <f t="shared" si="66"/>
        <v>0</v>
      </c>
      <c r="X232" s="356">
        <f t="shared" si="67"/>
        <v>0</v>
      </c>
      <c r="Y232" s="72">
        <f>IF(AU232&gt;0,"NEEDED",IFERROR(IF('Project Summary'!$C$11="NH",(VLOOKUP(AH232,Lighting_All,6,0)+AN232),(VLOOKUP(AH232,Lighting_All,4,0)+AN232)),0)*H232)</f>
        <v>0</v>
      </c>
      <c r="Z232" s="290" t="str">
        <f t="shared" ca="1" si="68"/>
        <v/>
      </c>
      <c r="AA232" s="352">
        <f t="shared" ca="1" si="74"/>
        <v>0</v>
      </c>
      <c r="AB232" s="3"/>
      <c r="AC232" s="20" t="str">
        <f ca="1">IFERROR(OFFSET(INDEX(INDIRECT(VLOOKUP($C232,Lighting_Type_Exist_lu,2,0)),MATCH(NewSKULighting!$D232,INDIRECT(VLOOKUP($C232,Lighting_Type_Exist_lu,2,0)),0),1),0,1),"")</f>
        <v/>
      </c>
      <c r="AD232" s="7" t="str">
        <f ca="1">IFERROR(OFFSET(INDEX(INDIRECT(VLOOKUP($C232,Lighting_Type_Exist_lu,2,0)),MATCH(NewSKULighting!$D232,INDIRECT(VLOOKUP($C232,Lighting_Type_Exist_lu,2,0)),0),1),0,3),"")</f>
        <v/>
      </c>
      <c r="AE232" s="40" t="str">
        <f ca="1">IFERROR(OFFSET(INDEX(INDIRECT(VLOOKUP($C232,Lighting_Type_Exist_lu,2,0)),MATCH(NewSKULighting!$D232,INDIRECT(VLOOKUP($C232,Lighting_Type_Exist_lu,2,0)),0),1),0,4),"")</f>
        <v/>
      </c>
      <c r="AF232" s="314">
        <f t="shared" ca="1" si="75"/>
        <v>0</v>
      </c>
      <c r="AG232" s="3"/>
      <c r="AH232" s="238" t="str">
        <f t="shared" si="59"/>
        <v/>
      </c>
      <c r="AI232" s="263">
        <f>IFERROR(_xlfn.IFNA(IF('Project Summary'!$C$11="NH",VLOOKUP(AH232,Lighting_All,5,0),VLOOKUP(AH232,Lighting_All,3,0)),""),"")</f>
        <v>0</v>
      </c>
      <c r="AJ232" s="295" t="str">
        <f t="shared" si="76"/>
        <v>NA</v>
      </c>
      <c r="AK232" s="296" t="str">
        <f>IFERROR(IF(J232="","",(VLOOKUP(AH232,Lookups!A:G,7,0)*H232)),"")</f>
        <v/>
      </c>
      <c r="AL232" s="92">
        <f t="shared" ca="1" si="77"/>
        <v>0</v>
      </c>
      <c r="AM232" s="92">
        <f t="shared" ca="1" si="78"/>
        <v>0</v>
      </c>
      <c r="AN232" s="297">
        <f>(1-EXACT(G232,M232))*IFERROR(VLOOKUP(M232,Lighting_All,6,0),0)*(Q232&gt;0)*(1-EXACT(M232,Lookups!$A$62))*(1-EXACT(M232,Lookups!$A$63))</f>
        <v>0</v>
      </c>
      <c r="AO232" s="92">
        <f t="shared" si="79"/>
        <v>0</v>
      </c>
      <c r="AP232" s="92" t="str">
        <f t="shared" ca="1" si="80"/>
        <v/>
      </c>
      <c r="AQ232" s="92" t="str">
        <f ca="1">_xlfn.IFNA(VLOOKUP(AP232,Recycling!$S$10:$T$35,2,0),"")</f>
        <v/>
      </c>
      <c r="AR232" s="92">
        <f t="shared" si="81"/>
        <v>0</v>
      </c>
      <c r="AS232" s="92">
        <f t="shared" si="82"/>
        <v>0</v>
      </c>
      <c r="AT232" s="298">
        <f>EXACT(G232,"None")*OR(EXACT(M232,Lookups!$A$62),EXACT(M232,Lookups!$A$63))</f>
        <v>0</v>
      </c>
      <c r="AU232" s="299">
        <f t="shared" si="69"/>
        <v>0</v>
      </c>
      <c r="AV232" s="92">
        <f>IFERROR(VLOOKUP(AH232,Lookups!A:B,2,0),0)</f>
        <v>0</v>
      </c>
      <c r="AW232" s="92">
        <f t="shared" si="70"/>
        <v>0</v>
      </c>
      <c r="AX232" s="297">
        <f t="shared" si="71"/>
        <v>0</v>
      </c>
      <c r="AY232" s="297">
        <f t="shared" si="60"/>
        <v>0</v>
      </c>
      <c r="AZ232" s="92">
        <f t="shared" si="61"/>
        <v>0.504</v>
      </c>
      <c r="BA232" s="297">
        <f t="shared" si="72"/>
        <v>0.38900000000000001</v>
      </c>
      <c r="BB232" s="297">
        <v>0.13800000000000001</v>
      </c>
      <c r="BC232" s="297">
        <v>0.13400000000000001</v>
      </c>
      <c r="BD232" s="92">
        <f t="shared" si="62"/>
        <v>0</v>
      </c>
      <c r="BE232" s="92">
        <f t="shared" si="63"/>
        <v>0</v>
      </c>
    </row>
    <row r="233" spans="1:57" x14ac:dyDescent="0.35">
      <c r="A233" s="26"/>
      <c r="B233" s="76"/>
      <c r="C233" s="58"/>
      <c r="D233" s="504"/>
      <c r="E233" s="504"/>
      <c r="F233" s="237" t="str">
        <f ca="1">IFERROR(OFFSET(INDEX(INDIRECT(VLOOKUP($C233,Lighting_Type_Exist_lu,2,0)),MATCH(NewSKULighting!$D233,INDIRECT(VLOOKUP($C233,Lighting_Type_Exist_lu,2,0)),0),1),0,2),"")</f>
        <v/>
      </c>
      <c r="G233" s="168" t="s">
        <v>84</v>
      </c>
      <c r="H233" s="74"/>
      <c r="I233" s="238" t="str">
        <f t="shared" si="51"/>
        <v/>
      </c>
      <c r="J233" s="58"/>
      <c r="K233" s="238" t="str">
        <f t="shared" si="52"/>
        <v/>
      </c>
      <c r="L233" s="239" t="str">
        <f t="shared" si="53"/>
        <v/>
      </c>
      <c r="M233" s="116" t="s">
        <v>84</v>
      </c>
      <c r="N233" s="28">
        <f t="shared" si="54"/>
        <v>0</v>
      </c>
      <c r="O233" s="20">
        <f t="shared" si="73"/>
        <v>0</v>
      </c>
      <c r="P233" s="71">
        <f t="shared" ca="1" si="64"/>
        <v>0</v>
      </c>
      <c r="Q233" s="71">
        <f>IFERROR((($H233*$L233*$N233)-($H233*$L233*$O233))/1000,0)*(1-EXACT(M233,Lookups!$A$62))*(1-EXACT(M233,Lookups!$A$63))</f>
        <v>0</v>
      </c>
      <c r="R233" s="71">
        <f t="shared" ca="1" si="65"/>
        <v>0</v>
      </c>
      <c r="S233" s="71">
        <f t="shared" ca="1" si="55"/>
        <v>0</v>
      </c>
      <c r="T233" s="71">
        <f t="shared" si="56"/>
        <v>0</v>
      </c>
      <c r="U233" s="356">
        <f t="shared" ca="1" si="57"/>
        <v>0</v>
      </c>
      <c r="V233" s="356">
        <f t="shared" ca="1" si="58"/>
        <v>0</v>
      </c>
      <c r="W233" s="356">
        <f t="shared" si="66"/>
        <v>0</v>
      </c>
      <c r="X233" s="356">
        <f t="shared" si="67"/>
        <v>0</v>
      </c>
      <c r="Y233" s="72">
        <f>IF(AU233&gt;0,"NEEDED",IFERROR(IF('Project Summary'!$C$11="NH",(VLOOKUP(AH233,Lighting_All,6,0)+AN233),(VLOOKUP(AH233,Lighting_All,4,0)+AN233)),0)*H233)</f>
        <v>0</v>
      </c>
      <c r="Z233" s="290" t="str">
        <f t="shared" ca="1" si="68"/>
        <v/>
      </c>
      <c r="AA233" s="352">
        <f t="shared" ca="1" si="74"/>
        <v>0</v>
      </c>
      <c r="AB233" s="3"/>
      <c r="AC233" s="20" t="str">
        <f ca="1">IFERROR(OFFSET(INDEX(INDIRECT(VLOOKUP($C233,Lighting_Type_Exist_lu,2,0)),MATCH(NewSKULighting!$D233,INDIRECT(VLOOKUP($C233,Lighting_Type_Exist_lu,2,0)),0),1),0,1),"")</f>
        <v/>
      </c>
      <c r="AD233" s="7" t="str">
        <f ca="1">IFERROR(OFFSET(INDEX(INDIRECT(VLOOKUP($C233,Lighting_Type_Exist_lu,2,0)),MATCH(NewSKULighting!$D233,INDIRECT(VLOOKUP($C233,Lighting_Type_Exist_lu,2,0)),0),1),0,3),"")</f>
        <v/>
      </c>
      <c r="AE233" s="40" t="str">
        <f ca="1">IFERROR(OFFSET(INDEX(INDIRECT(VLOOKUP($C233,Lighting_Type_Exist_lu,2,0)),MATCH(NewSKULighting!$D233,INDIRECT(VLOOKUP($C233,Lighting_Type_Exist_lu,2,0)),0),1),0,4),"")</f>
        <v/>
      </c>
      <c r="AF233" s="314">
        <f t="shared" ca="1" si="75"/>
        <v>0</v>
      </c>
      <c r="AG233" s="3"/>
      <c r="AH233" s="238" t="str">
        <f t="shared" si="59"/>
        <v/>
      </c>
      <c r="AI233" s="263">
        <f>IFERROR(_xlfn.IFNA(IF('Project Summary'!$C$11="NH",VLOOKUP(AH233,Lighting_All,5,0),VLOOKUP(AH233,Lighting_All,3,0)),""),"")</f>
        <v>0</v>
      </c>
      <c r="AJ233" s="295" t="str">
        <f t="shared" si="76"/>
        <v>NA</v>
      </c>
      <c r="AK233" s="296" t="str">
        <f>IFERROR(IF(J233="","",(VLOOKUP(AH233,Lookups!A:G,7,0)*H233)),"")</f>
        <v/>
      </c>
      <c r="AL233" s="92">
        <f t="shared" ca="1" si="77"/>
        <v>0</v>
      </c>
      <c r="AM233" s="92">
        <f t="shared" ca="1" si="78"/>
        <v>0</v>
      </c>
      <c r="AN233" s="297">
        <f>(1-EXACT(G233,M233))*IFERROR(VLOOKUP(M233,Lighting_All,6,0),0)*(Q233&gt;0)*(1-EXACT(M233,Lookups!$A$62))*(1-EXACT(M233,Lookups!$A$63))</f>
        <v>0</v>
      </c>
      <c r="AO233" s="92">
        <f t="shared" si="79"/>
        <v>0</v>
      </c>
      <c r="AP233" s="92" t="str">
        <f t="shared" ca="1" si="80"/>
        <v/>
      </c>
      <c r="AQ233" s="92" t="str">
        <f ca="1">_xlfn.IFNA(VLOOKUP(AP233,Recycling!$S$10:$T$35,2,0),"")</f>
        <v/>
      </c>
      <c r="AR233" s="92">
        <f t="shared" si="81"/>
        <v>0</v>
      </c>
      <c r="AS233" s="92">
        <f t="shared" si="82"/>
        <v>0</v>
      </c>
      <c r="AT233" s="298">
        <f>EXACT(G233,"None")*OR(EXACT(M233,Lookups!$A$62),EXACT(M233,Lookups!$A$63))</f>
        <v>0</v>
      </c>
      <c r="AU233" s="299">
        <f t="shared" si="69"/>
        <v>0</v>
      </c>
      <c r="AV233" s="92">
        <f>IFERROR(VLOOKUP(AH233,Lookups!A:B,2,0),0)</f>
        <v>0</v>
      </c>
      <c r="AW233" s="92">
        <f t="shared" si="70"/>
        <v>0</v>
      </c>
      <c r="AX233" s="297">
        <f t="shared" si="71"/>
        <v>0</v>
      </c>
      <c r="AY233" s="297">
        <f t="shared" si="60"/>
        <v>0</v>
      </c>
      <c r="AZ233" s="92">
        <f t="shared" si="61"/>
        <v>0.504</v>
      </c>
      <c r="BA233" s="297">
        <f t="shared" si="72"/>
        <v>0.38900000000000001</v>
      </c>
      <c r="BB233" s="297">
        <v>0.13800000000000001</v>
      </c>
      <c r="BC233" s="297">
        <v>0.13400000000000001</v>
      </c>
      <c r="BD233" s="92">
        <f t="shared" si="62"/>
        <v>0</v>
      </c>
      <c r="BE233" s="92">
        <f t="shared" si="63"/>
        <v>0</v>
      </c>
    </row>
    <row r="234" spans="1:57" x14ac:dyDescent="0.35">
      <c r="A234" s="26"/>
      <c r="B234" s="76"/>
      <c r="C234" s="58"/>
      <c r="D234" s="504"/>
      <c r="E234" s="504"/>
      <c r="F234" s="237" t="str">
        <f ca="1">IFERROR(OFFSET(INDEX(INDIRECT(VLOOKUP($C234,Lighting_Type_Exist_lu,2,0)),MATCH(NewSKULighting!$D234,INDIRECT(VLOOKUP($C234,Lighting_Type_Exist_lu,2,0)),0),1),0,2),"")</f>
        <v/>
      </c>
      <c r="G234" s="168" t="s">
        <v>84</v>
      </c>
      <c r="H234" s="74"/>
      <c r="I234" s="238" t="str">
        <f t="shared" si="51"/>
        <v/>
      </c>
      <c r="J234" s="58"/>
      <c r="K234" s="238" t="str">
        <f t="shared" si="52"/>
        <v/>
      </c>
      <c r="L234" s="239" t="str">
        <f t="shared" si="53"/>
        <v/>
      </c>
      <c r="M234" s="116" t="s">
        <v>84</v>
      </c>
      <c r="N234" s="28">
        <f t="shared" si="54"/>
        <v>0</v>
      </c>
      <c r="O234" s="20">
        <f t="shared" si="73"/>
        <v>0</v>
      </c>
      <c r="P234" s="71">
        <f t="shared" ca="1" si="64"/>
        <v>0</v>
      </c>
      <c r="Q234" s="71">
        <f>IFERROR((($H234*$L234*$N234)-($H234*$L234*$O234))/1000,0)*(1-EXACT(M234,Lookups!$A$62))*(1-EXACT(M234,Lookups!$A$63))</f>
        <v>0</v>
      </c>
      <c r="R234" s="71">
        <f t="shared" ca="1" si="65"/>
        <v>0</v>
      </c>
      <c r="S234" s="71">
        <f t="shared" ca="1" si="55"/>
        <v>0</v>
      </c>
      <c r="T234" s="71">
        <f t="shared" si="56"/>
        <v>0</v>
      </c>
      <c r="U234" s="356">
        <f t="shared" ca="1" si="57"/>
        <v>0</v>
      </c>
      <c r="V234" s="356">
        <f t="shared" ca="1" si="58"/>
        <v>0</v>
      </c>
      <c r="W234" s="356">
        <f t="shared" si="66"/>
        <v>0</v>
      </c>
      <c r="X234" s="356">
        <f t="shared" si="67"/>
        <v>0</v>
      </c>
      <c r="Y234" s="72">
        <f>IF(AU234&gt;0,"NEEDED",IFERROR(IF('Project Summary'!$C$11="NH",(VLOOKUP(AH234,Lighting_All,6,0)+AN234),(VLOOKUP(AH234,Lighting_All,4,0)+AN234)),0)*H234)</f>
        <v>0</v>
      </c>
      <c r="Z234" s="290" t="str">
        <f t="shared" ca="1" si="68"/>
        <v/>
      </c>
      <c r="AA234" s="352">
        <f t="shared" ca="1" si="74"/>
        <v>0</v>
      </c>
      <c r="AB234" s="3"/>
      <c r="AC234" s="20" t="str">
        <f ca="1">IFERROR(OFFSET(INDEX(INDIRECT(VLOOKUP($C234,Lighting_Type_Exist_lu,2,0)),MATCH(NewSKULighting!$D234,INDIRECT(VLOOKUP($C234,Lighting_Type_Exist_lu,2,0)),0),1),0,1),"")</f>
        <v/>
      </c>
      <c r="AD234" s="7" t="str">
        <f ca="1">IFERROR(OFFSET(INDEX(INDIRECT(VLOOKUP($C234,Lighting_Type_Exist_lu,2,0)),MATCH(NewSKULighting!$D234,INDIRECT(VLOOKUP($C234,Lighting_Type_Exist_lu,2,0)),0),1),0,3),"")</f>
        <v/>
      </c>
      <c r="AE234" s="40" t="str">
        <f ca="1">IFERROR(OFFSET(INDEX(INDIRECT(VLOOKUP($C234,Lighting_Type_Exist_lu,2,0)),MATCH(NewSKULighting!$D234,INDIRECT(VLOOKUP($C234,Lighting_Type_Exist_lu,2,0)),0),1),0,4),"")</f>
        <v/>
      </c>
      <c r="AF234" s="314">
        <f t="shared" ca="1" si="75"/>
        <v>0</v>
      </c>
      <c r="AG234" s="3"/>
      <c r="AH234" s="238" t="str">
        <f t="shared" si="59"/>
        <v/>
      </c>
      <c r="AI234" s="263">
        <f>IFERROR(_xlfn.IFNA(IF('Project Summary'!$C$11="NH",VLOOKUP(AH234,Lighting_All,5,0),VLOOKUP(AH234,Lighting_All,3,0)),""),"")</f>
        <v>0</v>
      </c>
      <c r="AJ234" s="295" t="str">
        <f t="shared" si="76"/>
        <v>NA</v>
      </c>
      <c r="AK234" s="296" t="str">
        <f>IFERROR(IF(J234="","",(VLOOKUP(AH234,Lookups!A:G,7,0)*H234)),"")</f>
        <v/>
      </c>
      <c r="AL234" s="92">
        <f t="shared" ca="1" si="77"/>
        <v>0</v>
      </c>
      <c r="AM234" s="92">
        <f t="shared" ca="1" si="78"/>
        <v>0</v>
      </c>
      <c r="AN234" s="297">
        <f>(1-EXACT(G234,M234))*IFERROR(VLOOKUP(M234,Lighting_All,6,0),0)*(Q234&gt;0)*(1-EXACT(M234,Lookups!$A$62))*(1-EXACT(M234,Lookups!$A$63))</f>
        <v>0</v>
      </c>
      <c r="AO234" s="92">
        <f t="shared" si="79"/>
        <v>0</v>
      </c>
      <c r="AP234" s="92" t="str">
        <f t="shared" ca="1" si="80"/>
        <v/>
      </c>
      <c r="AQ234" s="92" t="str">
        <f ca="1">_xlfn.IFNA(VLOOKUP(AP234,Recycling!$S$10:$T$35,2,0),"")</f>
        <v/>
      </c>
      <c r="AR234" s="92">
        <f t="shared" si="81"/>
        <v>0</v>
      </c>
      <c r="AS234" s="92">
        <f t="shared" si="82"/>
        <v>0</v>
      </c>
      <c r="AT234" s="298">
        <f>EXACT(G234,"None")*OR(EXACT(M234,Lookups!$A$62),EXACT(M234,Lookups!$A$63))</f>
        <v>0</v>
      </c>
      <c r="AU234" s="299">
        <f t="shared" si="69"/>
        <v>0</v>
      </c>
      <c r="AV234" s="92">
        <f>IFERROR(VLOOKUP(AH234,Lookups!A:B,2,0),0)</f>
        <v>0</v>
      </c>
      <c r="AW234" s="92">
        <f t="shared" si="70"/>
        <v>0</v>
      </c>
      <c r="AX234" s="297">
        <f t="shared" si="71"/>
        <v>0</v>
      </c>
      <c r="AY234" s="297">
        <f t="shared" si="60"/>
        <v>0</v>
      </c>
      <c r="AZ234" s="92">
        <f t="shared" si="61"/>
        <v>0.504</v>
      </c>
      <c r="BA234" s="297">
        <f t="shared" si="72"/>
        <v>0.38900000000000001</v>
      </c>
      <c r="BB234" s="297">
        <v>0.13800000000000001</v>
      </c>
      <c r="BC234" s="297">
        <v>0.13400000000000001</v>
      </c>
      <c r="BD234" s="92">
        <f t="shared" si="62"/>
        <v>0</v>
      </c>
      <c r="BE234" s="92">
        <f t="shared" si="63"/>
        <v>0</v>
      </c>
    </row>
    <row r="235" spans="1:57" x14ac:dyDescent="0.35">
      <c r="A235" s="26"/>
      <c r="B235" s="76"/>
      <c r="C235" s="58"/>
      <c r="D235" s="504"/>
      <c r="E235" s="504"/>
      <c r="F235" s="237" t="str">
        <f ca="1">IFERROR(OFFSET(INDEX(INDIRECT(VLOOKUP($C235,Lighting_Type_Exist_lu,2,0)),MATCH(NewSKULighting!$D235,INDIRECT(VLOOKUP($C235,Lighting_Type_Exist_lu,2,0)),0),1),0,2),"")</f>
        <v/>
      </c>
      <c r="G235" s="168" t="s">
        <v>84</v>
      </c>
      <c r="H235" s="74"/>
      <c r="I235" s="238" t="str">
        <f t="shared" si="51"/>
        <v/>
      </c>
      <c r="J235" s="58"/>
      <c r="K235" s="238" t="str">
        <f t="shared" si="52"/>
        <v/>
      </c>
      <c r="L235" s="239" t="str">
        <f t="shared" si="53"/>
        <v/>
      </c>
      <c r="M235" s="116" t="s">
        <v>84</v>
      </c>
      <c r="N235" s="28">
        <f t="shared" si="54"/>
        <v>0</v>
      </c>
      <c r="O235" s="20">
        <f t="shared" si="73"/>
        <v>0</v>
      </c>
      <c r="P235" s="71">
        <f t="shared" ca="1" si="64"/>
        <v>0</v>
      </c>
      <c r="Q235" s="71">
        <f>IFERROR((($H235*$L235*$N235)-($H235*$L235*$O235))/1000,0)*(1-EXACT(M235,Lookups!$A$62))*(1-EXACT(M235,Lookups!$A$63))</f>
        <v>0</v>
      </c>
      <c r="R235" s="71">
        <f t="shared" ca="1" si="65"/>
        <v>0</v>
      </c>
      <c r="S235" s="71">
        <f t="shared" ca="1" si="55"/>
        <v>0</v>
      </c>
      <c r="T235" s="71">
        <f t="shared" si="56"/>
        <v>0</v>
      </c>
      <c r="U235" s="356">
        <f t="shared" ca="1" si="57"/>
        <v>0</v>
      </c>
      <c r="V235" s="356">
        <f t="shared" ca="1" si="58"/>
        <v>0</v>
      </c>
      <c r="W235" s="356">
        <f t="shared" si="66"/>
        <v>0</v>
      </c>
      <c r="X235" s="356">
        <f t="shared" si="67"/>
        <v>0</v>
      </c>
      <c r="Y235" s="72">
        <f>IF(AU235&gt;0,"NEEDED",IFERROR(IF('Project Summary'!$C$11="NH",(VLOOKUP(AH235,Lighting_All,6,0)+AN235),(VLOOKUP(AH235,Lighting_All,4,0)+AN235)),0)*H235)</f>
        <v>0</v>
      </c>
      <c r="Z235" s="290" t="str">
        <f t="shared" ca="1" si="68"/>
        <v/>
      </c>
      <c r="AA235" s="352">
        <f t="shared" ca="1" si="74"/>
        <v>0</v>
      </c>
      <c r="AB235" s="3"/>
      <c r="AC235" s="20" t="str">
        <f ca="1">IFERROR(OFFSET(INDEX(INDIRECT(VLOOKUP($C235,Lighting_Type_Exist_lu,2,0)),MATCH(NewSKULighting!$D235,INDIRECT(VLOOKUP($C235,Lighting_Type_Exist_lu,2,0)),0),1),0,1),"")</f>
        <v/>
      </c>
      <c r="AD235" s="7" t="str">
        <f ca="1">IFERROR(OFFSET(INDEX(INDIRECT(VLOOKUP($C235,Lighting_Type_Exist_lu,2,0)),MATCH(NewSKULighting!$D235,INDIRECT(VLOOKUP($C235,Lighting_Type_Exist_lu,2,0)),0),1),0,3),"")</f>
        <v/>
      </c>
      <c r="AE235" s="40" t="str">
        <f ca="1">IFERROR(OFFSET(INDEX(INDIRECT(VLOOKUP($C235,Lighting_Type_Exist_lu,2,0)),MATCH(NewSKULighting!$D235,INDIRECT(VLOOKUP($C235,Lighting_Type_Exist_lu,2,0)),0),1),0,4),"")</f>
        <v/>
      </c>
      <c r="AF235" s="314">
        <f t="shared" ca="1" si="75"/>
        <v>0</v>
      </c>
      <c r="AG235" s="3"/>
      <c r="AH235" s="238" t="str">
        <f t="shared" si="59"/>
        <v/>
      </c>
      <c r="AI235" s="263">
        <f>IFERROR(_xlfn.IFNA(IF('Project Summary'!$C$11="NH",VLOOKUP(AH235,Lighting_All,5,0),VLOOKUP(AH235,Lighting_All,3,0)),""),"")</f>
        <v>0</v>
      </c>
      <c r="AJ235" s="295" t="str">
        <f t="shared" si="76"/>
        <v>NA</v>
      </c>
      <c r="AK235" s="296" t="str">
        <f>IFERROR(IF(J235="","",(VLOOKUP(AH235,Lookups!A:G,7,0)*H235)),"")</f>
        <v/>
      </c>
      <c r="AL235" s="92">
        <f t="shared" ca="1" si="77"/>
        <v>0</v>
      </c>
      <c r="AM235" s="92">
        <f t="shared" ca="1" si="78"/>
        <v>0</v>
      </c>
      <c r="AN235" s="297">
        <f>(1-EXACT(G235,M235))*IFERROR(VLOOKUP(M235,Lighting_All,6,0),0)*(Q235&gt;0)*(1-EXACT(M235,Lookups!$A$62))*(1-EXACT(M235,Lookups!$A$63))</f>
        <v>0</v>
      </c>
      <c r="AO235" s="92">
        <f t="shared" si="79"/>
        <v>0</v>
      </c>
      <c r="AP235" s="92" t="str">
        <f t="shared" ca="1" si="80"/>
        <v/>
      </c>
      <c r="AQ235" s="92" t="str">
        <f ca="1">_xlfn.IFNA(VLOOKUP(AP235,Recycling!$S$10:$T$35,2,0),"")</f>
        <v/>
      </c>
      <c r="AR235" s="92">
        <f t="shared" si="81"/>
        <v>0</v>
      </c>
      <c r="AS235" s="92">
        <f t="shared" si="82"/>
        <v>0</v>
      </c>
      <c r="AT235" s="298">
        <f>EXACT(G235,"None")*OR(EXACT(M235,Lookups!$A$62),EXACT(M235,Lookups!$A$63))</f>
        <v>0</v>
      </c>
      <c r="AU235" s="299">
        <f t="shared" si="69"/>
        <v>0</v>
      </c>
      <c r="AV235" s="92">
        <f>IFERROR(VLOOKUP(AH235,Lookups!A:B,2,0),0)</f>
        <v>0</v>
      </c>
      <c r="AW235" s="92">
        <f t="shared" si="70"/>
        <v>0</v>
      </c>
      <c r="AX235" s="297">
        <f t="shared" si="71"/>
        <v>0</v>
      </c>
      <c r="AY235" s="297">
        <f t="shared" si="60"/>
        <v>0</v>
      </c>
      <c r="AZ235" s="92">
        <f t="shared" si="61"/>
        <v>0.504</v>
      </c>
      <c r="BA235" s="297">
        <f t="shared" si="72"/>
        <v>0.38900000000000001</v>
      </c>
      <c r="BB235" s="297">
        <v>0.13800000000000001</v>
      </c>
      <c r="BC235" s="297">
        <v>0.13400000000000001</v>
      </c>
      <c r="BD235" s="92">
        <f t="shared" si="62"/>
        <v>0</v>
      </c>
      <c r="BE235" s="92">
        <f t="shared" si="63"/>
        <v>0</v>
      </c>
    </row>
    <row r="236" spans="1:57" x14ac:dyDescent="0.35">
      <c r="A236" s="26"/>
      <c r="B236" s="76"/>
      <c r="C236" s="58"/>
      <c r="D236" s="504"/>
      <c r="E236" s="504"/>
      <c r="F236" s="237" t="str">
        <f ca="1">IFERROR(OFFSET(INDEX(INDIRECT(VLOOKUP($C236,Lighting_Type_Exist_lu,2,0)),MATCH(NewSKULighting!$D236,INDIRECT(VLOOKUP($C236,Lighting_Type_Exist_lu,2,0)),0),1),0,2),"")</f>
        <v/>
      </c>
      <c r="G236" s="168" t="s">
        <v>84</v>
      </c>
      <c r="H236" s="74"/>
      <c r="I236" s="238" t="str">
        <f t="shared" si="51"/>
        <v/>
      </c>
      <c r="J236" s="58"/>
      <c r="K236" s="238" t="str">
        <f t="shared" si="52"/>
        <v/>
      </c>
      <c r="L236" s="239" t="str">
        <f t="shared" si="53"/>
        <v/>
      </c>
      <c r="M236" s="116" t="s">
        <v>84</v>
      </c>
      <c r="N236" s="28">
        <f t="shared" si="54"/>
        <v>0</v>
      </c>
      <c r="O236" s="20">
        <f t="shared" si="73"/>
        <v>0</v>
      </c>
      <c r="P236" s="71">
        <f t="shared" ca="1" si="64"/>
        <v>0</v>
      </c>
      <c r="Q236" s="71">
        <f>IFERROR((($H236*$L236*$N236)-($H236*$L236*$O236))/1000,0)*(1-EXACT(M236,Lookups!$A$62))*(1-EXACT(M236,Lookups!$A$63))</f>
        <v>0</v>
      </c>
      <c r="R236" s="71">
        <f t="shared" ca="1" si="65"/>
        <v>0</v>
      </c>
      <c r="S236" s="71">
        <f t="shared" ca="1" si="55"/>
        <v>0</v>
      </c>
      <c r="T236" s="71">
        <f t="shared" si="56"/>
        <v>0</v>
      </c>
      <c r="U236" s="356">
        <f t="shared" ca="1" si="57"/>
        <v>0</v>
      </c>
      <c r="V236" s="356">
        <f t="shared" ca="1" si="58"/>
        <v>0</v>
      </c>
      <c r="W236" s="356">
        <f t="shared" si="66"/>
        <v>0</v>
      </c>
      <c r="X236" s="356">
        <f t="shared" si="67"/>
        <v>0</v>
      </c>
      <c r="Y236" s="72">
        <f>IF(AU236&gt;0,"NEEDED",IFERROR(IF('Project Summary'!$C$11="NH",(VLOOKUP(AH236,Lighting_All,6,0)+AN236),(VLOOKUP(AH236,Lighting_All,4,0)+AN236)),0)*H236)</f>
        <v>0</v>
      </c>
      <c r="Z236" s="290" t="str">
        <f t="shared" ca="1" si="68"/>
        <v/>
      </c>
      <c r="AA236" s="352">
        <f t="shared" ca="1" si="74"/>
        <v>0</v>
      </c>
      <c r="AB236" s="3"/>
      <c r="AC236" s="20" t="str">
        <f ca="1">IFERROR(OFFSET(INDEX(INDIRECT(VLOOKUP($C236,Lighting_Type_Exist_lu,2,0)),MATCH(NewSKULighting!$D236,INDIRECT(VLOOKUP($C236,Lighting_Type_Exist_lu,2,0)),0),1),0,1),"")</f>
        <v/>
      </c>
      <c r="AD236" s="7" t="str">
        <f ca="1">IFERROR(OFFSET(INDEX(INDIRECT(VLOOKUP($C236,Lighting_Type_Exist_lu,2,0)),MATCH(NewSKULighting!$D236,INDIRECT(VLOOKUP($C236,Lighting_Type_Exist_lu,2,0)),0),1),0,3),"")</f>
        <v/>
      </c>
      <c r="AE236" s="40" t="str">
        <f ca="1">IFERROR(OFFSET(INDEX(INDIRECT(VLOOKUP($C236,Lighting_Type_Exist_lu,2,0)),MATCH(NewSKULighting!$D236,INDIRECT(VLOOKUP($C236,Lighting_Type_Exist_lu,2,0)),0),1),0,4),"")</f>
        <v/>
      </c>
      <c r="AF236" s="314">
        <f t="shared" ca="1" si="75"/>
        <v>0</v>
      </c>
      <c r="AG236" s="3"/>
      <c r="AH236" s="238" t="str">
        <f t="shared" si="59"/>
        <v/>
      </c>
      <c r="AI236" s="263">
        <f>IFERROR(_xlfn.IFNA(IF('Project Summary'!$C$11="NH",VLOOKUP(AH236,Lighting_All,5,0),VLOOKUP(AH236,Lighting_All,3,0)),""),"")</f>
        <v>0</v>
      </c>
      <c r="AJ236" s="295" t="str">
        <f t="shared" si="76"/>
        <v>NA</v>
      </c>
      <c r="AK236" s="296" t="str">
        <f>IFERROR(IF(J236="","",(VLOOKUP(AH236,Lookups!A:G,7,0)*H236)),"")</f>
        <v/>
      </c>
      <c r="AL236" s="92">
        <f t="shared" ca="1" si="77"/>
        <v>0</v>
      </c>
      <c r="AM236" s="92">
        <f t="shared" ca="1" si="78"/>
        <v>0</v>
      </c>
      <c r="AN236" s="297">
        <f>(1-EXACT(G236,M236))*IFERROR(VLOOKUP(M236,Lighting_All,6,0),0)*(Q236&gt;0)*(1-EXACT(M236,Lookups!$A$62))*(1-EXACT(M236,Lookups!$A$63))</f>
        <v>0</v>
      </c>
      <c r="AO236" s="92">
        <f t="shared" si="79"/>
        <v>0</v>
      </c>
      <c r="AP236" s="92" t="str">
        <f t="shared" ca="1" si="80"/>
        <v/>
      </c>
      <c r="AQ236" s="92" t="str">
        <f ca="1">_xlfn.IFNA(VLOOKUP(AP236,Recycling!$S$10:$T$35,2,0),"")</f>
        <v/>
      </c>
      <c r="AR236" s="92">
        <f t="shared" si="81"/>
        <v>0</v>
      </c>
      <c r="AS236" s="92">
        <f t="shared" si="82"/>
        <v>0</v>
      </c>
      <c r="AT236" s="298">
        <f>EXACT(G236,"None")*OR(EXACT(M236,Lookups!$A$62),EXACT(M236,Lookups!$A$63))</f>
        <v>0</v>
      </c>
      <c r="AU236" s="299">
        <f t="shared" si="69"/>
        <v>0</v>
      </c>
      <c r="AV236" s="92">
        <f>IFERROR(VLOOKUP(AH236,Lookups!A:B,2,0),0)</f>
        <v>0</v>
      </c>
      <c r="AW236" s="92">
        <f t="shared" si="70"/>
        <v>0</v>
      </c>
      <c r="AX236" s="297">
        <f t="shared" si="71"/>
        <v>0</v>
      </c>
      <c r="AY236" s="297">
        <f t="shared" si="60"/>
        <v>0</v>
      </c>
      <c r="AZ236" s="92">
        <f t="shared" si="61"/>
        <v>0.504</v>
      </c>
      <c r="BA236" s="297">
        <f t="shared" si="72"/>
        <v>0.38900000000000001</v>
      </c>
      <c r="BB236" s="297">
        <v>0.13800000000000001</v>
      </c>
      <c r="BC236" s="297">
        <v>0.13400000000000001</v>
      </c>
      <c r="BD236" s="92">
        <f t="shared" si="62"/>
        <v>0</v>
      </c>
      <c r="BE236" s="92">
        <f t="shared" si="63"/>
        <v>0</v>
      </c>
    </row>
    <row r="237" spans="1:57" x14ac:dyDescent="0.35">
      <c r="A237" s="26"/>
      <c r="B237" s="76"/>
      <c r="C237" s="58"/>
      <c r="D237" s="504"/>
      <c r="E237" s="504"/>
      <c r="F237" s="237" t="str">
        <f ca="1">IFERROR(OFFSET(INDEX(INDIRECT(VLOOKUP($C237,Lighting_Type_Exist_lu,2,0)),MATCH(NewSKULighting!$D237,INDIRECT(VLOOKUP($C237,Lighting_Type_Exist_lu,2,0)),0),1),0,2),"")</f>
        <v/>
      </c>
      <c r="G237" s="168" t="s">
        <v>84</v>
      </c>
      <c r="H237" s="74"/>
      <c r="I237" s="238" t="str">
        <f t="shared" si="51"/>
        <v/>
      </c>
      <c r="J237" s="58"/>
      <c r="K237" s="238" t="str">
        <f t="shared" si="52"/>
        <v/>
      </c>
      <c r="L237" s="239" t="str">
        <f t="shared" si="53"/>
        <v/>
      </c>
      <c r="M237" s="116" t="s">
        <v>84</v>
      </c>
      <c r="N237" s="28">
        <f t="shared" si="54"/>
        <v>0</v>
      </c>
      <c r="O237" s="20">
        <f t="shared" si="73"/>
        <v>0</v>
      </c>
      <c r="P237" s="71">
        <f t="shared" ca="1" si="64"/>
        <v>0</v>
      </c>
      <c r="Q237" s="71">
        <f>IFERROR((($H237*$L237*$N237)-($H237*$L237*$O237))/1000,0)*(1-EXACT(M237,Lookups!$A$62))*(1-EXACT(M237,Lookups!$A$63))</f>
        <v>0</v>
      </c>
      <c r="R237" s="71">
        <f t="shared" ca="1" si="65"/>
        <v>0</v>
      </c>
      <c r="S237" s="71">
        <f t="shared" ca="1" si="55"/>
        <v>0</v>
      </c>
      <c r="T237" s="71">
        <f t="shared" si="56"/>
        <v>0</v>
      </c>
      <c r="U237" s="356">
        <f t="shared" ca="1" si="57"/>
        <v>0</v>
      </c>
      <c r="V237" s="356">
        <f t="shared" ca="1" si="58"/>
        <v>0</v>
      </c>
      <c r="W237" s="356">
        <f t="shared" si="66"/>
        <v>0</v>
      </c>
      <c r="X237" s="356">
        <f t="shared" si="67"/>
        <v>0</v>
      </c>
      <c r="Y237" s="72">
        <f>IF(AU237&gt;0,"NEEDED",IFERROR(IF('Project Summary'!$C$11="NH",(VLOOKUP(AH237,Lighting_All,6,0)+AN237),(VLOOKUP(AH237,Lighting_All,4,0)+AN237)),0)*H237)</f>
        <v>0</v>
      </c>
      <c r="Z237" s="290" t="str">
        <f t="shared" ca="1" si="68"/>
        <v/>
      </c>
      <c r="AA237" s="352">
        <f t="shared" ca="1" si="74"/>
        <v>0</v>
      </c>
      <c r="AB237" s="3"/>
      <c r="AC237" s="20" t="str">
        <f ca="1">IFERROR(OFFSET(INDEX(INDIRECT(VLOOKUP($C237,Lighting_Type_Exist_lu,2,0)),MATCH(NewSKULighting!$D237,INDIRECT(VLOOKUP($C237,Lighting_Type_Exist_lu,2,0)),0),1),0,1),"")</f>
        <v/>
      </c>
      <c r="AD237" s="7" t="str">
        <f ca="1">IFERROR(OFFSET(INDEX(INDIRECT(VLOOKUP($C237,Lighting_Type_Exist_lu,2,0)),MATCH(NewSKULighting!$D237,INDIRECT(VLOOKUP($C237,Lighting_Type_Exist_lu,2,0)),0),1),0,3),"")</f>
        <v/>
      </c>
      <c r="AE237" s="40" t="str">
        <f ca="1">IFERROR(OFFSET(INDEX(INDIRECT(VLOOKUP($C237,Lighting_Type_Exist_lu,2,0)),MATCH(NewSKULighting!$D237,INDIRECT(VLOOKUP($C237,Lighting_Type_Exist_lu,2,0)),0),1),0,4),"")</f>
        <v/>
      </c>
      <c r="AF237" s="314">
        <f t="shared" ca="1" si="75"/>
        <v>0</v>
      </c>
      <c r="AG237" s="3"/>
      <c r="AH237" s="238" t="str">
        <f t="shared" si="59"/>
        <v/>
      </c>
      <c r="AI237" s="263">
        <f>IFERROR(_xlfn.IFNA(IF('Project Summary'!$C$11="NH",VLOOKUP(AH237,Lighting_All,5,0),VLOOKUP(AH237,Lighting_All,3,0)),""),"")</f>
        <v>0</v>
      </c>
      <c r="AJ237" s="295" t="str">
        <f t="shared" si="76"/>
        <v>NA</v>
      </c>
      <c r="AK237" s="296" t="str">
        <f>IFERROR(IF(J237="","",(VLOOKUP(AH237,Lookups!A:G,7,0)*H237)),"")</f>
        <v/>
      </c>
      <c r="AL237" s="92">
        <f t="shared" ca="1" si="77"/>
        <v>0</v>
      </c>
      <c r="AM237" s="92">
        <f t="shared" ca="1" si="78"/>
        <v>0</v>
      </c>
      <c r="AN237" s="297">
        <f>(1-EXACT(G237,M237))*IFERROR(VLOOKUP(M237,Lighting_All,6,0),0)*(Q237&gt;0)*(1-EXACT(M237,Lookups!$A$62))*(1-EXACT(M237,Lookups!$A$63))</f>
        <v>0</v>
      </c>
      <c r="AO237" s="92">
        <f t="shared" si="79"/>
        <v>0</v>
      </c>
      <c r="AP237" s="92" t="str">
        <f t="shared" ca="1" si="80"/>
        <v/>
      </c>
      <c r="AQ237" s="92" t="str">
        <f ca="1">_xlfn.IFNA(VLOOKUP(AP237,Recycling!$S$10:$T$35,2,0),"")</f>
        <v/>
      </c>
      <c r="AR237" s="92">
        <f t="shared" si="81"/>
        <v>0</v>
      </c>
      <c r="AS237" s="92">
        <f t="shared" si="82"/>
        <v>0</v>
      </c>
      <c r="AT237" s="298">
        <f>EXACT(G237,"None")*OR(EXACT(M237,Lookups!$A$62),EXACT(M237,Lookups!$A$63))</f>
        <v>0</v>
      </c>
      <c r="AU237" s="299">
        <f t="shared" si="69"/>
        <v>0</v>
      </c>
      <c r="AV237" s="92">
        <f>IFERROR(VLOOKUP(AH237,Lookups!A:B,2,0),0)</f>
        <v>0</v>
      </c>
      <c r="AW237" s="92">
        <f t="shared" si="70"/>
        <v>0</v>
      </c>
      <c r="AX237" s="297">
        <f t="shared" si="71"/>
        <v>0</v>
      </c>
      <c r="AY237" s="297">
        <f t="shared" si="60"/>
        <v>0</v>
      </c>
      <c r="AZ237" s="92">
        <f t="shared" si="61"/>
        <v>0.504</v>
      </c>
      <c r="BA237" s="297">
        <f t="shared" si="72"/>
        <v>0.38900000000000001</v>
      </c>
      <c r="BB237" s="297">
        <v>0.13800000000000001</v>
      </c>
      <c r="BC237" s="297">
        <v>0.13400000000000001</v>
      </c>
      <c r="BD237" s="92">
        <f t="shared" si="62"/>
        <v>0</v>
      </c>
      <c r="BE237" s="92">
        <f t="shared" si="63"/>
        <v>0</v>
      </c>
    </row>
    <row r="238" spans="1:57" x14ac:dyDescent="0.35">
      <c r="A238" s="26"/>
      <c r="B238" s="76"/>
      <c r="C238" s="58"/>
      <c r="D238" s="504"/>
      <c r="E238" s="504"/>
      <c r="F238" s="237" t="str">
        <f ca="1">IFERROR(OFFSET(INDEX(INDIRECT(VLOOKUP($C238,Lighting_Type_Exist_lu,2,0)),MATCH(NewSKULighting!$D238,INDIRECT(VLOOKUP($C238,Lighting_Type_Exist_lu,2,0)),0),1),0,2),"")</f>
        <v/>
      </c>
      <c r="G238" s="168" t="s">
        <v>84</v>
      </c>
      <c r="H238" s="74"/>
      <c r="I238" s="238" t="str">
        <f t="shared" si="51"/>
        <v/>
      </c>
      <c r="J238" s="58"/>
      <c r="K238" s="238" t="str">
        <f t="shared" si="52"/>
        <v/>
      </c>
      <c r="L238" s="239" t="str">
        <f t="shared" si="53"/>
        <v/>
      </c>
      <c r="M238" s="116" t="s">
        <v>84</v>
      </c>
      <c r="N238" s="28">
        <f t="shared" si="54"/>
        <v>0</v>
      </c>
      <c r="O238" s="20">
        <f t="shared" si="73"/>
        <v>0</v>
      </c>
      <c r="P238" s="71">
        <f t="shared" ca="1" si="64"/>
        <v>0</v>
      </c>
      <c r="Q238" s="71">
        <f>IFERROR((($H238*$L238*$N238)-($H238*$L238*$O238))/1000,0)*(1-EXACT(M238,Lookups!$A$62))*(1-EXACT(M238,Lookups!$A$63))</f>
        <v>0</v>
      </c>
      <c r="R238" s="71">
        <f t="shared" ca="1" si="65"/>
        <v>0</v>
      </c>
      <c r="S238" s="71">
        <f t="shared" ca="1" si="55"/>
        <v>0</v>
      </c>
      <c r="T238" s="71">
        <f t="shared" si="56"/>
        <v>0</v>
      </c>
      <c r="U238" s="356">
        <f t="shared" ca="1" si="57"/>
        <v>0</v>
      </c>
      <c r="V238" s="356">
        <f t="shared" ca="1" si="58"/>
        <v>0</v>
      </c>
      <c r="W238" s="356">
        <f t="shared" si="66"/>
        <v>0</v>
      </c>
      <c r="X238" s="356">
        <f t="shared" si="67"/>
        <v>0</v>
      </c>
      <c r="Y238" s="72">
        <f>IF(AU238&gt;0,"NEEDED",IFERROR(IF('Project Summary'!$C$11="NH",(VLOOKUP(AH238,Lighting_All,6,0)+AN238),(VLOOKUP(AH238,Lighting_All,4,0)+AN238)),0)*H238)</f>
        <v>0</v>
      </c>
      <c r="Z238" s="290" t="str">
        <f t="shared" ca="1" si="68"/>
        <v/>
      </c>
      <c r="AA238" s="352">
        <f t="shared" ca="1" si="74"/>
        <v>0</v>
      </c>
      <c r="AB238" s="3"/>
      <c r="AC238" s="20" t="str">
        <f ca="1">IFERROR(OFFSET(INDEX(INDIRECT(VLOOKUP($C238,Lighting_Type_Exist_lu,2,0)),MATCH(NewSKULighting!$D238,INDIRECT(VLOOKUP($C238,Lighting_Type_Exist_lu,2,0)),0),1),0,1),"")</f>
        <v/>
      </c>
      <c r="AD238" s="7" t="str">
        <f ca="1">IFERROR(OFFSET(INDEX(INDIRECT(VLOOKUP($C238,Lighting_Type_Exist_lu,2,0)),MATCH(NewSKULighting!$D238,INDIRECT(VLOOKUP($C238,Lighting_Type_Exist_lu,2,0)),0),1),0,3),"")</f>
        <v/>
      </c>
      <c r="AE238" s="40" t="str">
        <f ca="1">IFERROR(OFFSET(INDEX(INDIRECT(VLOOKUP($C238,Lighting_Type_Exist_lu,2,0)),MATCH(NewSKULighting!$D238,INDIRECT(VLOOKUP($C238,Lighting_Type_Exist_lu,2,0)),0),1),0,4),"")</f>
        <v/>
      </c>
      <c r="AF238" s="314">
        <f t="shared" ca="1" si="75"/>
        <v>0</v>
      </c>
      <c r="AG238" s="3"/>
      <c r="AH238" s="238" t="str">
        <f t="shared" si="59"/>
        <v/>
      </c>
      <c r="AI238" s="263">
        <f>IFERROR(_xlfn.IFNA(IF('Project Summary'!$C$11="NH",VLOOKUP(AH238,Lighting_All,5,0),VLOOKUP(AH238,Lighting_All,3,0)),""),"")</f>
        <v>0</v>
      </c>
      <c r="AJ238" s="295" t="str">
        <f t="shared" si="76"/>
        <v>NA</v>
      </c>
      <c r="AK238" s="296" t="str">
        <f>IFERROR(IF(J238="","",(VLOOKUP(AH238,Lookups!A:G,7,0)*H238)),"")</f>
        <v/>
      </c>
      <c r="AL238" s="92">
        <f t="shared" ca="1" si="77"/>
        <v>0</v>
      </c>
      <c r="AM238" s="92">
        <f t="shared" ca="1" si="78"/>
        <v>0</v>
      </c>
      <c r="AN238" s="297">
        <f>(1-EXACT(G238,M238))*IFERROR(VLOOKUP(M238,Lighting_All,6,0),0)*(Q238&gt;0)*(1-EXACT(M238,Lookups!$A$62))*(1-EXACT(M238,Lookups!$A$63))</f>
        <v>0</v>
      </c>
      <c r="AO238" s="92">
        <f t="shared" si="79"/>
        <v>0</v>
      </c>
      <c r="AP238" s="92" t="str">
        <f t="shared" ca="1" si="80"/>
        <v/>
      </c>
      <c r="AQ238" s="92" t="str">
        <f ca="1">_xlfn.IFNA(VLOOKUP(AP238,Recycling!$S$10:$T$35,2,0),"")</f>
        <v/>
      </c>
      <c r="AR238" s="92">
        <f t="shared" si="81"/>
        <v>0</v>
      </c>
      <c r="AS238" s="92">
        <f t="shared" si="82"/>
        <v>0</v>
      </c>
      <c r="AT238" s="298">
        <f>EXACT(G238,"None")*OR(EXACT(M238,Lookups!$A$62),EXACT(M238,Lookups!$A$63))</f>
        <v>0</v>
      </c>
      <c r="AU238" s="299">
        <f t="shared" si="69"/>
        <v>0</v>
      </c>
      <c r="AV238" s="92">
        <f>IFERROR(VLOOKUP(AH238,Lookups!A:B,2,0),0)</f>
        <v>0</v>
      </c>
      <c r="AW238" s="92">
        <f t="shared" si="70"/>
        <v>0</v>
      </c>
      <c r="AX238" s="297">
        <f t="shared" si="71"/>
        <v>0</v>
      </c>
      <c r="AY238" s="297">
        <f t="shared" si="60"/>
        <v>0</v>
      </c>
      <c r="AZ238" s="92">
        <f t="shared" si="61"/>
        <v>0.504</v>
      </c>
      <c r="BA238" s="297">
        <f t="shared" si="72"/>
        <v>0.38900000000000001</v>
      </c>
      <c r="BB238" s="297">
        <v>0.13800000000000001</v>
      </c>
      <c r="BC238" s="297">
        <v>0.13400000000000001</v>
      </c>
      <c r="BD238" s="92">
        <f t="shared" si="62"/>
        <v>0</v>
      </c>
      <c r="BE238" s="92">
        <f t="shared" si="63"/>
        <v>0</v>
      </c>
    </row>
    <row r="239" spans="1:57" x14ac:dyDescent="0.35">
      <c r="A239" s="26"/>
      <c r="B239" s="76"/>
      <c r="C239" s="58"/>
      <c r="D239" s="504"/>
      <c r="E239" s="504"/>
      <c r="F239" s="237" t="str">
        <f ca="1">IFERROR(OFFSET(INDEX(INDIRECT(VLOOKUP($C239,Lighting_Type_Exist_lu,2,0)),MATCH(NewSKULighting!$D239,INDIRECT(VLOOKUP($C239,Lighting_Type_Exist_lu,2,0)),0),1),0,2),"")</f>
        <v/>
      </c>
      <c r="G239" s="168" t="s">
        <v>84</v>
      </c>
      <c r="H239" s="74"/>
      <c r="I239" s="238" t="str">
        <f t="shared" si="51"/>
        <v/>
      </c>
      <c r="J239" s="58"/>
      <c r="K239" s="238" t="str">
        <f t="shared" si="52"/>
        <v/>
      </c>
      <c r="L239" s="239" t="str">
        <f t="shared" si="53"/>
        <v/>
      </c>
      <c r="M239" s="116" t="s">
        <v>84</v>
      </c>
      <c r="N239" s="28">
        <f t="shared" si="54"/>
        <v>0</v>
      </c>
      <c r="O239" s="20">
        <f t="shared" si="73"/>
        <v>0</v>
      </c>
      <c r="P239" s="71">
        <f t="shared" ca="1" si="64"/>
        <v>0</v>
      </c>
      <c r="Q239" s="71">
        <f>IFERROR((($H239*$L239*$N239)-($H239*$L239*$O239))/1000,0)*(1-EXACT(M239,Lookups!$A$62))*(1-EXACT(M239,Lookups!$A$63))</f>
        <v>0</v>
      </c>
      <c r="R239" s="71">
        <f t="shared" ca="1" si="65"/>
        <v>0</v>
      </c>
      <c r="S239" s="71">
        <f t="shared" ca="1" si="55"/>
        <v>0</v>
      </c>
      <c r="T239" s="71">
        <f t="shared" si="56"/>
        <v>0</v>
      </c>
      <c r="U239" s="356">
        <f t="shared" ca="1" si="57"/>
        <v>0</v>
      </c>
      <c r="V239" s="356">
        <f t="shared" ca="1" si="58"/>
        <v>0</v>
      </c>
      <c r="W239" s="356">
        <f t="shared" si="66"/>
        <v>0</v>
      </c>
      <c r="X239" s="356">
        <f t="shared" si="67"/>
        <v>0</v>
      </c>
      <c r="Y239" s="72">
        <f>IF(AU239&gt;0,"NEEDED",IFERROR(IF('Project Summary'!$C$11="NH",(VLOOKUP(AH239,Lighting_All,6,0)+AN239),(VLOOKUP(AH239,Lighting_All,4,0)+AN239)),0)*H239)</f>
        <v>0</v>
      </c>
      <c r="Z239" s="290" t="str">
        <f t="shared" ca="1" si="68"/>
        <v/>
      </c>
      <c r="AA239" s="352">
        <f t="shared" ca="1" si="74"/>
        <v>0</v>
      </c>
      <c r="AB239" s="3"/>
      <c r="AC239" s="20" t="str">
        <f ca="1">IFERROR(OFFSET(INDEX(INDIRECT(VLOOKUP($C239,Lighting_Type_Exist_lu,2,0)),MATCH(NewSKULighting!$D239,INDIRECT(VLOOKUP($C239,Lighting_Type_Exist_lu,2,0)),0),1),0,1),"")</f>
        <v/>
      </c>
      <c r="AD239" s="7" t="str">
        <f ca="1">IFERROR(OFFSET(INDEX(INDIRECT(VLOOKUP($C239,Lighting_Type_Exist_lu,2,0)),MATCH(NewSKULighting!$D239,INDIRECT(VLOOKUP($C239,Lighting_Type_Exist_lu,2,0)),0),1),0,3),"")</f>
        <v/>
      </c>
      <c r="AE239" s="40" t="str">
        <f ca="1">IFERROR(OFFSET(INDEX(INDIRECT(VLOOKUP($C239,Lighting_Type_Exist_lu,2,0)),MATCH(NewSKULighting!$D239,INDIRECT(VLOOKUP($C239,Lighting_Type_Exist_lu,2,0)),0),1),0,4),"")</f>
        <v/>
      </c>
      <c r="AF239" s="314">
        <f t="shared" ca="1" si="75"/>
        <v>0</v>
      </c>
      <c r="AG239" s="3"/>
      <c r="AH239" s="238" t="str">
        <f t="shared" si="59"/>
        <v/>
      </c>
      <c r="AI239" s="263">
        <f>IFERROR(_xlfn.IFNA(IF('Project Summary'!$C$11="NH",VLOOKUP(AH239,Lighting_All,5,0),VLOOKUP(AH239,Lighting_All,3,0)),""),"")</f>
        <v>0</v>
      </c>
      <c r="AJ239" s="295" t="str">
        <f t="shared" si="76"/>
        <v>NA</v>
      </c>
      <c r="AK239" s="296" t="str">
        <f>IFERROR(IF(J239="","",(VLOOKUP(AH239,Lookups!A:G,7,0)*H239)),"")</f>
        <v/>
      </c>
      <c r="AL239" s="92">
        <f t="shared" ca="1" si="77"/>
        <v>0</v>
      </c>
      <c r="AM239" s="92">
        <f t="shared" ca="1" si="78"/>
        <v>0</v>
      </c>
      <c r="AN239" s="297">
        <f>(1-EXACT(G239,M239))*IFERROR(VLOOKUP(M239,Lighting_All,6,0),0)*(Q239&gt;0)*(1-EXACT(M239,Lookups!$A$62))*(1-EXACT(M239,Lookups!$A$63))</f>
        <v>0</v>
      </c>
      <c r="AO239" s="92">
        <f t="shared" si="79"/>
        <v>0</v>
      </c>
      <c r="AP239" s="92" t="str">
        <f t="shared" ca="1" si="80"/>
        <v/>
      </c>
      <c r="AQ239" s="92" t="str">
        <f ca="1">_xlfn.IFNA(VLOOKUP(AP239,Recycling!$S$10:$T$35,2,0),"")</f>
        <v/>
      </c>
      <c r="AR239" s="92">
        <f t="shared" si="81"/>
        <v>0</v>
      </c>
      <c r="AS239" s="92">
        <f t="shared" si="82"/>
        <v>0</v>
      </c>
      <c r="AT239" s="298">
        <f>EXACT(G239,"None")*OR(EXACT(M239,Lookups!$A$62),EXACT(M239,Lookups!$A$63))</f>
        <v>0</v>
      </c>
      <c r="AU239" s="299">
        <f t="shared" si="69"/>
        <v>0</v>
      </c>
      <c r="AV239" s="92">
        <f>IFERROR(VLOOKUP(AH239,Lookups!A:B,2,0),0)</f>
        <v>0</v>
      </c>
      <c r="AW239" s="92">
        <f t="shared" si="70"/>
        <v>0</v>
      </c>
      <c r="AX239" s="297">
        <f t="shared" si="71"/>
        <v>0</v>
      </c>
      <c r="AY239" s="297">
        <f t="shared" si="60"/>
        <v>0</v>
      </c>
      <c r="AZ239" s="92">
        <f t="shared" si="61"/>
        <v>0.504</v>
      </c>
      <c r="BA239" s="297">
        <f t="shared" si="72"/>
        <v>0.38900000000000001</v>
      </c>
      <c r="BB239" s="297">
        <v>0.13800000000000001</v>
      </c>
      <c r="BC239" s="297">
        <v>0.13400000000000001</v>
      </c>
      <c r="BD239" s="92">
        <f t="shared" si="62"/>
        <v>0</v>
      </c>
      <c r="BE239" s="92">
        <f t="shared" si="63"/>
        <v>0</v>
      </c>
    </row>
    <row r="240" spans="1:57" x14ac:dyDescent="0.35">
      <c r="A240" s="26"/>
      <c r="B240" s="76"/>
      <c r="C240" s="58"/>
      <c r="D240" s="504"/>
      <c r="E240" s="504"/>
      <c r="F240" s="237" t="str">
        <f ca="1">IFERROR(OFFSET(INDEX(INDIRECT(VLOOKUP($C240,Lighting_Type_Exist_lu,2,0)),MATCH(NewSKULighting!$D240,INDIRECT(VLOOKUP($C240,Lighting_Type_Exist_lu,2,0)),0),1),0,2),"")</f>
        <v/>
      </c>
      <c r="G240" s="168" t="s">
        <v>84</v>
      </c>
      <c r="H240" s="74"/>
      <c r="I240" s="238" t="str">
        <f t="shared" si="51"/>
        <v/>
      </c>
      <c r="J240" s="58"/>
      <c r="K240" s="238" t="str">
        <f t="shared" si="52"/>
        <v/>
      </c>
      <c r="L240" s="239" t="str">
        <f t="shared" si="53"/>
        <v/>
      </c>
      <c r="M240" s="116" t="s">
        <v>84</v>
      </c>
      <c r="N240" s="28">
        <f t="shared" si="54"/>
        <v>0</v>
      </c>
      <c r="O240" s="20">
        <f t="shared" si="73"/>
        <v>0</v>
      </c>
      <c r="P240" s="71">
        <f t="shared" ca="1" si="64"/>
        <v>0</v>
      </c>
      <c r="Q240" s="71">
        <f>IFERROR((($H240*$L240*$N240)-($H240*$L240*$O240))/1000,0)*(1-EXACT(M240,Lookups!$A$62))*(1-EXACT(M240,Lookups!$A$63))</f>
        <v>0</v>
      </c>
      <c r="R240" s="71">
        <f t="shared" ca="1" si="65"/>
        <v>0</v>
      </c>
      <c r="S240" s="71">
        <f t="shared" ca="1" si="55"/>
        <v>0</v>
      </c>
      <c r="T240" s="71">
        <f t="shared" si="56"/>
        <v>0</v>
      </c>
      <c r="U240" s="356">
        <f t="shared" ca="1" si="57"/>
        <v>0</v>
      </c>
      <c r="V240" s="356">
        <f t="shared" ca="1" si="58"/>
        <v>0</v>
      </c>
      <c r="W240" s="356">
        <f t="shared" si="66"/>
        <v>0</v>
      </c>
      <c r="X240" s="356">
        <f t="shared" si="67"/>
        <v>0</v>
      </c>
      <c r="Y240" s="72">
        <f>IF(AU240&gt;0,"NEEDED",IFERROR(IF('Project Summary'!$C$11="NH",(VLOOKUP(AH240,Lighting_All,6,0)+AN240),(VLOOKUP(AH240,Lighting_All,4,0)+AN240)),0)*H240)</f>
        <v>0</v>
      </c>
      <c r="Z240" s="290" t="str">
        <f t="shared" ca="1" si="68"/>
        <v/>
      </c>
      <c r="AA240" s="352">
        <f t="shared" ca="1" si="74"/>
        <v>0</v>
      </c>
      <c r="AB240" s="3"/>
      <c r="AC240" s="20" t="str">
        <f ca="1">IFERROR(OFFSET(INDEX(INDIRECT(VLOOKUP($C240,Lighting_Type_Exist_lu,2,0)),MATCH(NewSKULighting!$D240,INDIRECT(VLOOKUP($C240,Lighting_Type_Exist_lu,2,0)),0),1),0,1),"")</f>
        <v/>
      </c>
      <c r="AD240" s="7" t="str">
        <f ca="1">IFERROR(OFFSET(INDEX(INDIRECT(VLOOKUP($C240,Lighting_Type_Exist_lu,2,0)),MATCH(NewSKULighting!$D240,INDIRECT(VLOOKUP($C240,Lighting_Type_Exist_lu,2,0)),0),1),0,3),"")</f>
        <v/>
      </c>
      <c r="AE240" s="40" t="str">
        <f ca="1">IFERROR(OFFSET(INDEX(INDIRECT(VLOOKUP($C240,Lighting_Type_Exist_lu,2,0)),MATCH(NewSKULighting!$D240,INDIRECT(VLOOKUP($C240,Lighting_Type_Exist_lu,2,0)),0),1),0,4),"")</f>
        <v/>
      </c>
      <c r="AF240" s="314">
        <f t="shared" ca="1" si="75"/>
        <v>0</v>
      </c>
      <c r="AG240" s="3"/>
      <c r="AH240" s="238" t="str">
        <f t="shared" si="59"/>
        <v/>
      </c>
      <c r="AI240" s="263">
        <f>IFERROR(_xlfn.IFNA(IF('Project Summary'!$C$11="NH",VLOOKUP(AH240,Lighting_All,5,0),VLOOKUP(AH240,Lighting_All,3,0)),""),"")</f>
        <v>0</v>
      </c>
      <c r="AJ240" s="295" t="str">
        <f t="shared" si="76"/>
        <v>NA</v>
      </c>
      <c r="AK240" s="296" t="str">
        <f>IFERROR(IF(J240="","",(VLOOKUP(AH240,Lookups!A:G,7,0)*H240)),"")</f>
        <v/>
      </c>
      <c r="AL240" s="92">
        <f t="shared" ca="1" si="77"/>
        <v>0</v>
      </c>
      <c r="AM240" s="92">
        <f t="shared" ca="1" si="78"/>
        <v>0</v>
      </c>
      <c r="AN240" s="297">
        <f>(1-EXACT(G240,M240))*IFERROR(VLOOKUP(M240,Lighting_All,6,0),0)*(Q240&gt;0)*(1-EXACT(M240,Lookups!$A$62))*(1-EXACT(M240,Lookups!$A$63))</f>
        <v>0</v>
      </c>
      <c r="AO240" s="92">
        <f t="shared" si="79"/>
        <v>0</v>
      </c>
      <c r="AP240" s="92" t="str">
        <f t="shared" ca="1" si="80"/>
        <v/>
      </c>
      <c r="AQ240" s="92" t="str">
        <f ca="1">_xlfn.IFNA(VLOOKUP(AP240,Recycling!$S$10:$T$35,2,0),"")</f>
        <v/>
      </c>
      <c r="AR240" s="92">
        <f t="shared" si="81"/>
        <v>0</v>
      </c>
      <c r="AS240" s="92">
        <f t="shared" si="82"/>
        <v>0</v>
      </c>
      <c r="AT240" s="298">
        <f>EXACT(G240,"None")*OR(EXACT(M240,Lookups!$A$62),EXACT(M240,Lookups!$A$63))</f>
        <v>0</v>
      </c>
      <c r="AU240" s="299">
        <f t="shared" si="69"/>
        <v>0</v>
      </c>
      <c r="AV240" s="92">
        <f>IFERROR(VLOOKUP(AH240,Lookups!A:B,2,0),0)</f>
        <v>0</v>
      </c>
      <c r="AW240" s="92">
        <f t="shared" si="70"/>
        <v>0</v>
      </c>
      <c r="AX240" s="297">
        <f t="shared" si="71"/>
        <v>0</v>
      </c>
      <c r="AY240" s="297">
        <f t="shared" si="60"/>
        <v>0</v>
      </c>
      <c r="AZ240" s="92">
        <f t="shared" si="61"/>
        <v>0.504</v>
      </c>
      <c r="BA240" s="297">
        <f t="shared" si="72"/>
        <v>0.38900000000000001</v>
      </c>
      <c r="BB240" s="297">
        <v>0.13800000000000001</v>
      </c>
      <c r="BC240" s="297">
        <v>0.13400000000000001</v>
      </c>
      <c r="BD240" s="92">
        <f t="shared" si="62"/>
        <v>0</v>
      </c>
      <c r="BE240" s="92">
        <f t="shared" si="63"/>
        <v>0</v>
      </c>
    </row>
    <row r="241" spans="1:57" x14ac:dyDescent="0.35">
      <c r="A241" s="26"/>
      <c r="B241" s="76"/>
      <c r="C241" s="58"/>
      <c r="D241" s="504"/>
      <c r="E241" s="504"/>
      <c r="F241" s="237" t="str">
        <f ca="1">IFERROR(OFFSET(INDEX(INDIRECT(VLOOKUP($C241,Lighting_Type_Exist_lu,2,0)),MATCH(NewSKULighting!$D241,INDIRECT(VLOOKUP($C241,Lighting_Type_Exist_lu,2,0)),0),1),0,2),"")</f>
        <v/>
      </c>
      <c r="G241" s="168" t="s">
        <v>84</v>
      </c>
      <c r="H241" s="74"/>
      <c r="I241" s="238" t="str">
        <f t="shared" si="51"/>
        <v/>
      </c>
      <c r="J241" s="58"/>
      <c r="K241" s="238" t="str">
        <f t="shared" si="52"/>
        <v/>
      </c>
      <c r="L241" s="239" t="str">
        <f t="shared" si="53"/>
        <v/>
      </c>
      <c r="M241" s="116" t="s">
        <v>84</v>
      </c>
      <c r="N241" s="28">
        <f t="shared" si="54"/>
        <v>0</v>
      </c>
      <c r="O241" s="20">
        <f t="shared" si="73"/>
        <v>0</v>
      </c>
      <c r="P241" s="71">
        <f t="shared" ca="1" si="64"/>
        <v>0</v>
      </c>
      <c r="Q241" s="71">
        <f>IFERROR((($H241*$L241*$N241)-($H241*$L241*$O241))/1000,0)*(1-EXACT(M241,Lookups!$A$62))*(1-EXACT(M241,Lookups!$A$63))</f>
        <v>0</v>
      </c>
      <c r="R241" s="71">
        <f t="shared" ca="1" si="65"/>
        <v>0</v>
      </c>
      <c r="S241" s="71">
        <f t="shared" ca="1" si="55"/>
        <v>0</v>
      </c>
      <c r="T241" s="71">
        <f t="shared" si="56"/>
        <v>0</v>
      </c>
      <c r="U241" s="356">
        <f t="shared" ca="1" si="57"/>
        <v>0</v>
      </c>
      <c r="V241" s="356">
        <f t="shared" ca="1" si="58"/>
        <v>0</v>
      </c>
      <c r="W241" s="356">
        <f t="shared" si="66"/>
        <v>0</v>
      </c>
      <c r="X241" s="356">
        <f t="shared" si="67"/>
        <v>0</v>
      </c>
      <c r="Y241" s="72">
        <f>IF(AU241&gt;0,"NEEDED",IFERROR(IF('Project Summary'!$C$11="NH",(VLOOKUP(AH241,Lighting_All,6,0)+AN241),(VLOOKUP(AH241,Lighting_All,4,0)+AN241)),0)*H241)</f>
        <v>0</v>
      </c>
      <c r="Z241" s="290" t="str">
        <f t="shared" ca="1" si="68"/>
        <v/>
      </c>
      <c r="AA241" s="352">
        <f t="shared" ca="1" si="74"/>
        <v>0</v>
      </c>
      <c r="AB241" s="3"/>
      <c r="AC241" s="20" t="str">
        <f ca="1">IFERROR(OFFSET(INDEX(INDIRECT(VLOOKUP($C241,Lighting_Type_Exist_lu,2,0)),MATCH(NewSKULighting!$D241,INDIRECT(VLOOKUP($C241,Lighting_Type_Exist_lu,2,0)),0),1),0,1),"")</f>
        <v/>
      </c>
      <c r="AD241" s="7" t="str">
        <f ca="1">IFERROR(OFFSET(INDEX(INDIRECT(VLOOKUP($C241,Lighting_Type_Exist_lu,2,0)),MATCH(NewSKULighting!$D241,INDIRECT(VLOOKUP($C241,Lighting_Type_Exist_lu,2,0)),0),1),0,3),"")</f>
        <v/>
      </c>
      <c r="AE241" s="40" t="str">
        <f ca="1">IFERROR(OFFSET(INDEX(INDIRECT(VLOOKUP($C241,Lighting_Type_Exist_lu,2,0)),MATCH(NewSKULighting!$D241,INDIRECT(VLOOKUP($C241,Lighting_Type_Exist_lu,2,0)),0),1),0,4),"")</f>
        <v/>
      </c>
      <c r="AF241" s="314">
        <f t="shared" ca="1" si="75"/>
        <v>0</v>
      </c>
      <c r="AG241" s="3"/>
      <c r="AH241" s="238" t="str">
        <f t="shared" si="59"/>
        <v/>
      </c>
      <c r="AI241" s="263">
        <f>IFERROR(_xlfn.IFNA(IF('Project Summary'!$C$11="NH",VLOOKUP(AH241,Lighting_All,5,0),VLOOKUP(AH241,Lighting_All,3,0)),""),"")</f>
        <v>0</v>
      </c>
      <c r="AJ241" s="295" t="str">
        <f t="shared" si="76"/>
        <v>NA</v>
      </c>
      <c r="AK241" s="296" t="str">
        <f>IFERROR(IF(J241="","",(VLOOKUP(AH241,Lookups!A:G,7,0)*H241)),"")</f>
        <v/>
      </c>
      <c r="AL241" s="92">
        <f t="shared" ca="1" si="77"/>
        <v>0</v>
      </c>
      <c r="AM241" s="92">
        <f t="shared" ca="1" si="78"/>
        <v>0</v>
      </c>
      <c r="AN241" s="297">
        <f>(1-EXACT(G241,M241))*IFERROR(VLOOKUP(M241,Lighting_All,6,0),0)*(Q241&gt;0)*(1-EXACT(M241,Lookups!$A$62))*(1-EXACT(M241,Lookups!$A$63))</f>
        <v>0</v>
      </c>
      <c r="AO241" s="92">
        <f t="shared" si="79"/>
        <v>0</v>
      </c>
      <c r="AP241" s="92" t="str">
        <f t="shared" ca="1" si="80"/>
        <v/>
      </c>
      <c r="AQ241" s="92" t="str">
        <f ca="1">_xlfn.IFNA(VLOOKUP(AP241,Recycling!$S$10:$T$35,2,0),"")</f>
        <v/>
      </c>
      <c r="AR241" s="92">
        <f t="shared" si="81"/>
        <v>0</v>
      </c>
      <c r="AS241" s="92">
        <f t="shared" si="82"/>
        <v>0</v>
      </c>
      <c r="AT241" s="298">
        <f>EXACT(G241,"None")*OR(EXACT(M241,Lookups!$A$62),EXACT(M241,Lookups!$A$63))</f>
        <v>0</v>
      </c>
      <c r="AU241" s="299">
        <f t="shared" si="69"/>
        <v>0</v>
      </c>
      <c r="AV241" s="92">
        <f>IFERROR(VLOOKUP(AH241,Lookups!A:B,2,0),0)</f>
        <v>0</v>
      </c>
      <c r="AW241" s="92">
        <f t="shared" si="70"/>
        <v>0</v>
      </c>
      <c r="AX241" s="297">
        <f t="shared" si="71"/>
        <v>0</v>
      </c>
      <c r="AY241" s="297">
        <f t="shared" si="60"/>
        <v>0</v>
      </c>
      <c r="AZ241" s="92">
        <f t="shared" si="61"/>
        <v>0.504</v>
      </c>
      <c r="BA241" s="297">
        <f t="shared" si="72"/>
        <v>0.38900000000000001</v>
      </c>
      <c r="BB241" s="297">
        <v>0.13800000000000001</v>
      </c>
      <c r="BC241" s="297">
        <v>0.13400000000000001</v>
      </c>
      <c r="BD241" s="92">
        <f t="shared" si="62"/>
        <v>0</v>
      </c>
      <c r="BE241" s="92">
        <f t="shared" si="63"/>
        <v>0</v>
      </c>
    </row>
    <row r="242" spans="1:57" x14ac:dyDescent="0.35">
      <c r="A242" s="26"/>
      <c r="B242" s="76"/>
      <c r="C242" s="58"/>
      <c r="D242" s="504"/>
      <c r="E242" s="504"/>
      <c r="F242" s="237" t="str">
        <f ca="1">IFERROR(OFFSET(INDEX(INDIRECT(VLOOKUP($C242,Lighting_Type_Exist_lu,2,0)),MATCH(NewSKULighting!$D242,INDIRECT(VLOOKUP($C242,Lighting_Type_Exist_lu,2,0)),0),1),0,2),"")</f>
        <v/>
      </c>
      <c r="G242" s="168" t="s">
        <v>84</v>
      </c>
      <c r="H242" s="74"/>
      <c r="I242" s="238" t="str">
        <f t="shared" si="51"/>
        <v/>
      </c>
      <c r="J242" s="58"/>
      <c r="K242" s="238" t="str">
        <f t="shared" si="52"/>
        <v/>
      </c>
      <c r="L242" s="239" t="str">
        <f t="shared" si="53"/>
        <v/>
      </c>
      <c r="M242" s="116" t="s">
        <v>84</v>
      </c>
      <c r="N242" s="28">
        <f t="shared" si="54"/>
        <v>0</v>
      </c>
      <c r="O242" s="20">
        <f t="shared" si="73"/>
        <v>0</v>
      </c>
      <c r="P242" s="71">
        <f t="shared" ca="1" si="64"/>
        <v>0</v>
      </c>
      <c r="Q242" s="71">
        <f>IFERROR((($H242*$L242*$N242)-($H242*$L242*$O242))/1000,0)*(1-EXACT(M242,Lookups!$A$62))*(1-EXACT(M242,Lookups!$A$63))</f>
        <v>0</v>
      </c>
      <c r="R242" s="71">
        <f t="shared" ca="1" si="65"/>
        <v>0</v>
      </c>
      <c r="S242" s="71">
        <f t="shared" ca="1" si="55"/>
        <v>0</v>
      </c>
      <c r="T242" s="71">
        <f t="shared" si="56"/>
        <v>0</v>
      </c>
      <c r="U242" s="356">
        <f t="shared" ca="1" si="57"/>
        <v>0</v>
      </c>
      <c r="V242" s="356">
        <f t="shared" ca="1" si="58"/>
        <v>0</v>
      </c>
      <c r="W242" s="356">
        <f t="shared" si="66"/>
        <v>0</v>
      </c>
      <c r="X242" s="356">
        <f t="shared" si="67"/>
        <v>0</v>
      </c>
      <c r="Y242" s="72">
        <f>IF(AU242&gt;0,"NEEDED",IFERROR(IF('Project Summary'!$C$11="NH",(VLOOKUP(AH242,Lighting_All,6,0)+AN242),(VLOOKUP(AH242,Lighting_All,4,0)+AN242)),0)*H242)</f>
        <v>0</v>
      </c>
      <c r="Z242" s="290" t="str">
        <f t="shared" ca="1" si="68"/>
        <v/>
      </c>
      <c r="AA242" s="352">
        <f t="shared" ca="1" si="74"/>
        <v>0</v>
      </c>
      <c r="AB242" s="3"/>
      <c r="AC242" s="20" t="str">
        <f ca="1">IFERROR(OFFSET(INDEX(INDIRECT(VLOOKUP($C242,Lighting_Type_Exist_lu,2,0)),MATCH(NewSKULighting!$D242,INDIRECT(VLOOKUP($C242,Lighting_Type_Exist_lu,2,0)),0),1),0,1),"")</f>
        <v/>
      </c>
      <c r="AD242" s="7" t="str">
        <f ca="1">IFERROR(OFFSET(INDEX(INDIRECT(VLOOKUP($C242,Lighting_Type_Exist_lu,2,0)),MATCH(NewSKULighting!$D242,INDIRECT(VLOOKUP($C242,Lighting_Type_Exist_lu,2,0)),0),1),0,3),"")</f>
        <v/>
      </c>
      <c r="AE242" s="40" t="str">
        <f ca="1">IFERROR(OFFSET(INDEX(INDIRECT(VLOOKUP($C242,Lighting_Type_Exist_lu,2,0)),MATCH(NewSKULighting!$D242,INDIRECT(VLOOKUP($C242,Lighting_Type_Exist_lu,2,0)),0),1),0,4),"")</f>
        <v/>
      </c>
      <c r="AF242" s="314">
        <f t="shared" ca="1" si="75"/>
        <v>0</v>
      </c>
      <c r="AG242" s="3"/>
      <c r="AH242" s="238" t="str">
        <f t="shared" si="59"/>
        <v/>
      </c>
      <c r="AI242" s="263">
        <f>IFERROR(_xlfn.IFNA(IF('Project Summary'!$C$11="NH",VLOOKUP(AH242,Lighting_All,5,0),VLOOKUP(AH242,Lighting_All,3,0)),""),"")</f>
        <v>0</v>
      </c>
      <c r="AJ242" s="295" t="str">
        <f t="shared" si="76"/>
        <v>NA</v>
      </c>
      <c r="AK242" s="296" t="str">
        <f>IFERROR(IF(J242="","",(VLOOKUP(AH242,Lookups!A:G,7,0)*H242)),"")</f>
        <v/>
      </c>
      <c r="AL242" s="92">
        <f t="shared" ca="1" si="77"/>
        <v>0</v>
      </c>
      <c r="AM242" s="92">
        <f t="shared" ca="1" si="78"/>
        <v>0</v>
      </c>
      <c r="AN242" s="297">
        <f>(1-EXACT(G242,M242))*IFERROR(VLOOKUP(M242,Lighting_All,6,0),0)*(Q242&gt;0)*(1-EXACT(M242,Lookups!$A$62))*(1-EXACT(M242,Lookups!$A$63))</f>
        <v>0</v>
      </c>
      <c r="AO242" s="92">
        <f t="shared" si="79"/>
        <v>0</v>
      </c>
      <c r="AP242" s="92" t="str">
        <f t="shared" ca="1" si="80"/>
        <v/>
      </c>
      <c r="AQ242" s="92" t="str">
        <f ca="1">_xlfn.IFNA(VLOOKUP(AP242,Recycling!$S$10:$T$35,2,0),"")</f>
        <v/>
      </c>
      <c r="AR242" s="92">
        <f t="shared" si="81"/>
        <v>0</v>
      </c>
      <c r="AS242" s="92">
        <f t="shared" si="82"/>
        <v>0</v>
      </c>
      <c r="AT242" s="298">
        <f>EXACT(G242,"None")*OR(EXACT(M242,Lookups!$A$62),EXACT(M242,Lookups!$A$63))</f>
        <v>0</v>
      </c>
      <c r="AU242" s="299">
        <f t="shared" si="69"/>
        <v>0</v>
      </c>
      <c r="AV242" s="92">
        <f>IFERROR(VLOOKUP(AH242,Lookups!A:B,2,0),0)</f>
        <v>0</v>
      </c>
      <c r="AW242" s="92">
        <f t="shared" si="70"/>
        <v>0</v>
      </c>
      <c r="AX242" s="297">
        <f t="shared" si="71"/>
        <v>0</v>
      </c>
      <c r="AY242" s="297">
        <f t="shared" si="60"/>
        <v>0</v>
      </c>
      <c r="AZ242" s="92">
        <f t="shared" si="61"/>
        <v>0.504</v>
      </c>
      <c r="BA242" s="297">
        <f t="shared" si="72"/>
        <v>0.38900000000000001</v>
      </c>
      <c r="BB242" s="297">
        <v>0.13800000000000001</v>
      </c>
      <c r="BC242" s="297">
        <v>0.13400000000000001</v>
      </c>
      <c r="BD242" s="92">
        <f t="shared" si="62"/>
        <v>0</v>
      </c>
      <c r="BE242" s="92">
        <f t="shared" si="63"/>
        <v>0</v>
      </c>
    </row>
    <row r="243" spans="1:57" x14ac:dyDescent="0.35">
      <c r="A243" s="26"/>
      <c r="B243" s="76"/>
      <c r="C243" s="58"/>
      <c r="D243" s="504"/>
      <c r="E243" s="504"/>
      <c r="F243" s="237" t="str">
        <f ca="1">IFERROR(OFFSET(INDEX(INDIRECT(VLOOKUP($C243,Lighting_Type_Exist_lu,2,0)),MATCH(NewSKULighting!$D243,INDIRECT(VLOOKUP($C243,Lighting_Type_Exist_lu,2,0)),0),1),0,2),"")</f>
        <v/>
      </c>
      <c r="G243" s="168" t="s">
        <v>84</v>
      </c>
      <c r="H243" s="74"/>
      <c r="I243" s="238" t="str">
        <f t="shared" ref="I243:I306" si="83">_xlfn.XLOOKUP($J243,$D$10:$D$109,$A$10:$A$109,"")</f>
        <v/>
      </c>
      <c r="J243" s="58"/>
      <c r="K243" s="238" t="str">
        <f t="shared" ref="K243:K306" si="84">_xlfn.XLOOKUP($J243,$D$10:$D$20,$K$10:$K$20,"")</f>
        <v/>
      </c>
      <c r="L243" s="239" t="str">
        <f t="shared" ref="L243:L306" si="85">_xlfn.XLOOKUP($J243,$D$10:$D$109,$I$10:$I$109,"")</f>
        <v/>
      </c>
      <c r="M243" s="116" t="s">
        <v>84</v>
      </c>
      <c r="N243" s="28">
        <f t="shared" ref="N243:N306" si="86">IFERROR($N$112*VLOOKUP(G243,Sensor_Type_lu,3,0),$N$112)</f>
        <v>0</v>
      </c>
      <c r="O243" s="20">
        <f t="shared" si="73"/>
        <v>0</v>
      </c>
      <c r="P243" s="71">
        <f t="shared" ca="1" si="64"/>
        <v>0</v>
      </c>
      <c r="Q243" s="71">
        <f>IFERROR((($H243*$L243*$N243)-($H243*$L243*$O243))/1000,0)*(1-EXACT(M243,Lookups!$A$62))*(1-EXACT(M243,Lookups!$A$63))</f>
        <v>0</v>
      </c>
      <c r="R243" s="71">
        <f t="shared" ca="1" si="65"/>
        <v>0</v>
      </c>
      <c r="S243" s="71">
        <f t="shared" ref="S243:S306" ca="1" si="87">IFERROR(P243*BD243,"")</f>
        <v>0</v>
      </c>
      <c r="T243" s="71">
        <f t="shared" ref="T243:T306" si="88">IFERROR(Q243*BE243,0)</f>
        <v>0</v>
      </c>
      <c r="U243" s="356">
        <f t="shared" ref="U243:U306" ca="1" si="89">IFERROR(($B243*$F243-$H243*$L243)*AZ243/1000,0)</f>
        <v>0</v>
      </c>
      <c r="V243" s="356">
        <f t="shared" ref="V243:V306" ca="1" si="90">IFERROR(($B243*$F243-$H243*$L243)*BA243/1000,0)</f>
        <v>0</v>
      </c>
      <c r="W243" s="356">
        <f t="shared" si="66"/>
        <v>0</v>
      </c>
      <c r="X243" s="356">
        <f t="shared" si="67"/>
        <v>0</v>
      </c>
      <c r="Y243" s="72">
        <f>IF(AU243&gt;0,"NEEDED",IFERROR(IF('Project Summary'!$C$11="NH",(VLOOKUP(AH243,Lighting_All,6,0)+AN243),(VLOOKUP(AH243,Lighting_All,4,0)+AN243)),0)*H243)</f>
        <v>0</v>
      </c>
      <c r="Z243" s="290" t="str">
        <f t="shared" ca="1" si="68"/>
        <v/>
      </c>
      <c r="AA243" s="352">
        <f t="shared" ca="1" si="74"/>
        <v>0</v>
      </c>
      <c r="AB243" s="3"/>
      <c r="AC243" s="20" t="str">
        <f ca="1">IFERROR(OFFSET(INDEX(INDIRECT(VLOOKUP($C243,Lighting_Type_Exist_lu,2,0)),MATCH(NewSKULighting!$D243,INDIRECT(VLOOKUP($C243,Lighting_Type_Exist_lu,2,0)),0),1),0,1),"")</f>
        <v/>
      </c>
      <c r="AD243" s="7" t="str">
        <f ca="1">IFERROR(OFFSET(INDEX(INDIRECT(VLOOKUP($C243,Lighting_Type_Exist_lu,2,0)),MATCH(NewSKULighting!$D243,INDIRECT(VLOOKUP($C243,Lighting_Type_Exist_lu,2,0)),0),1),0,3),"")</f>
        <v/>
      </c>
      <c r="AE243" s="40" t="str">
        <f ca="1">IFERROR(OFFSET(INDEX(INDIRECT(VLOOKUP($C243,Lighting_Type_Exist_lu,2,0)),MATCH(NewSKULighting!$D243,INDIRECT(VLOOKUP($C243,Lighting_Type_Exist_lu,2,0)),0),1),0,4),"")</f>
        <v/>
      </c>
      <c r="AF243" s="314">
        <f t="shared" ca="1" si="75"/>
        <v>0</v>
      </c>
      <c r="AG243" s="3"/>
      <c r="AH243" s="238" t="str">
        <f t="shared" ref="AH243:AH306" si="91">_xlfn.XLOOKUP($J243,$D$10:$D$109,$B$10:$B$109,"")</f>
        <v/>
      </c>
      <c r="AI243" s="263">
        <f>IFERROR(_xlfn.IFNA(IF('Project Summary'!$C$11="NH",VLOOKUP(AH243,Lighting_All,5,0),VLOOKUP(AH243,Lighting_All,3,0)),""),"")</f>
        <v>0</v>
      </c>
      <c r="AJ243" s="295" t="str">
        <f t="shared" si="76"/>
        <v>NA</v>
      </c>
      <c r="AK243" s="296" t="str">
        <f>IFERROR(IF(J243="","",(VLOOKUP(AH243,Lookups!A:G,7,0)*H243)),"")</f>
        <v/>
      </c>
      <c r="AL243" s="92">
        <f t="shared" ca="1" si="77"/>
        <v>0</v>
      </c>
      <c r="AM243" s="92">
        <f t="shared" ca="1" si="78"/>
        <v>0</v>
      </c>
      <c r="AN243" s="297">
        <f>(1-EXACT(G243,M243))*IFERROR(VLOOKUP(M243,Lighting_All,6,0),0)*(Q243&gt;0)*(1-EXACT(M243,Lookups!$A$62))*(1-EXACT(M243,Lookups!$A$63))</f>
        <v>0</v>
      </c>
      <c r="AO243" s="92">
        <f t="shared" si="79"/>
        <v>0</v>
      </c>
      <c r="AP243" s="92" t="str">
        <f t="shared" ca="1" si="80"/>
        <v/>
      </c>
      <c r="AQ243" s="92" t="str">
        <f ca="1">_xlfn.IFNA(VLOOKUP(AP243,Recycling!$S$10:$T$35,2,0),"")</f>
        <v/>
      </c>
      <c r="AR243" s="92">
        <f t="shared" si="81"/>
        <v>0</v>
      </c>
      <c r="AS243" s="92">
        <f t="shared" si="82"/>
        <v>0</v>
      </c>
      <c r="AT243" s="298">
        <f>EXACT(G243,"None")*OR(EXACT(M243,Lookups!$A$62),EXACT(M243,Lookups!$A$63))</f>
        <v>0</v>
      </c>
      <c r="AU243" s="299">
        <f t="shared" si="69"/>
        <v>0</v>
      </c>
      <c r="AV243" s="92">
        <f>IFERROR(VLOOKUP(AH243,Lookups!A:B,2,0),0)</f>
        <v>0</v>
      </c>
      <c r="AW243" s="92">
        <f t="shared" si="70"/>
        <v>0</v>
      </c>
      <c r="AX243" s="297">
        <f t="shared" si="71"/>
        <v>0</v>
      </c>
      <c r="AY243" s="297">
        <f t="shared" ref="AY243:AY306" si="92">IFERROR(1-VLOOKUP(M243,Sensor_Type_lu,3,0),0)</f>
        <v>0</v>
      </c>
      <c r="AZ243" s="92">
        <f t="shared" ref="AZ243:AZ306" si="93">IF(I243="Outdoor",0,0.504)</f>
        <v>0.504</v>
      </c>
      <c r="BA243" s="297">
        <f t="shared" si="72"/>
        <v>0.38900000000000001</v>
      </c>
      <c r="BB243" s="297">
        <v>0.13800000000000001</v>
      </c>
      <c r="BC243" s="297">
        <v>0.13400000000000001</v>
      </c>
      <c r="BD243" s="92">
        <f t="shared" ref="BD243:BD306" si="94">IFERROR(VLOOKUP(AH243,Lighting_All,8,0),"")</f>
        <v>0</v>
      </c>
      <c r="BE243" s="92">
        <f t="shared" ref="BE243:BE306" si="95">IF(M243="None",0,9)</f>
        <v>0</v>
      </c>
    </row>
    <row r="244" spans="1:57" x14ac:dyDescent="0.35">
      <c r="A244" s="26"/>
      <c r="B244" s="76"/>
      <c r="C244" s="58"/>
      <c r="D244" s="504"/>
      <c r="E244" s="504"/>
      <c r="F244" s="237" t="str">
        <f ca="1">IFERROR(OFFSET(INDEX(INDIRECT(VLOOKUP($C244,Lighting_Type_Exist_lu,2,0)),MATCH(NewSKULighting!$D244,INDIRECT(VLOOKUP($C244,Lighting_Type_Exist_lu,2,0)),0),1),0,2),"")</f>
        <v/>
      </c>
      <c r="G244" s="168" t="s">
        <v>84</v>
      </c>
      <c r="H244" s="74"/>
      <c r="I244" s="238" t="str">
        <f t="shared" si="83"/>
        <v/>
      </c>
      <c r="J244" s="58"/>
      <c r="K244" s="238" t="str">
        <f t="shared" si="84"/>
        <v/>
      </c>
      <c r="L244" s="239" t="str">
        <f t="shared" si="85"/>
        <v/>
      </c>
      <c r="M244" s="116" t="s">
        <v>84</v>
      </c>
      <c r="N244" s="28">
        <f t="shared" si="86"/>
        <v>0</v>
      </c>
      <c r="O244" s="20">
        <f t="shared" si="73"/>
        <v>0</v>
      </c>
      <c r="P244" s="71">
        <f t="shared" ref="P244:P307" ca="1" si="96">IF(AU244&gt;0,"ERROR",IFERROR((($B244*$F244*$N244)-($H244*$L244*$N244))/1000,0))</f>
        <v>0</v>
      </c>
      <c r="Q244" s="71">
        <f>IFERROR((($H244*$L244*$N244)-($H244*$L244*$O244))/1000,0)*(1-EXACT(M244,Lookups!$A$62))*(1-EXACT(M244,Lookups!$A$63))</f>
        <v>0</v>
      </c>
      <c r="R244" s="71">
        <f t="shared" ref="R244:R307" ca="1" si="97">IF(AU244&gt;0,"CONTROLS",P244+Q244)</f>
        <v>0</v>
      </c>
      <c r="S244" s="71">
        <f t="shared" ca="1" si="87"/>
        <v>0</v>
      </c>
      <c r="T244" s="71">
        <f t="shared" si="88"/>
        <v>0</v>
      </c>
      <c r="U244" s="356">
        <f t="shared" ca="1" si="89"/>
        <v>0</v>
      </c>
      <c r="V244" s="356">
        <f t="shared" ca="1" si="90"/>
        <v>0</v>
      </c>
      <c r="W244" s="356">
        <f t="shared" ref="W244:W307" si="98">IFERROR($H244*$L244*BB244*AY244/1000,0)</f>
        <v>0</v>
      </c>
      <c r="X244" s="356">
        <f t="shared" ref="X244:X307" si="99">IFERROR($H244*$L244*BC244*AY244/1000,0)</f>
        <v>0</v>
      </c>
      <c r="Y244" s="72">
        <f>IF(AU244&gt;0,"NEEDED",IFERROR(IF('Project Summary'!$C$11="NH",(VLOOKUP(AH244,Lighting_All,6,0)+AN244),(VLOOKUP(AH244,Lighting_All,4,0)+AN244)),0)*H244)</f>
        <v>0</v>
      </c>
      <c r="Z244" s="290" t="str">
        <f t="shared" ref="Z244:Z307" ca="1" si="100">IFERROR((($B244*$F244)-($H244*$L244))/$H244,"")</f>
        <v/>
      </c>
      <c r="AA244" s="352">
        <f t="shared" ca="1" si="74"/>
        <v>0</v>
      </c>
      <c r="AB244" s="3"/>
      <c r="AC244" s="20" t="str">
        <f ca="1">IFERROR(OFFSET(INDEX(INDIRECT(VLOOKUP($C244,Lighting_Type_Exist_lu,2,0)),MATCH(NewSKULighting!$D244,INDIRECT(VLOOKUP($C244,Lighting_Type_Exist_lu,2,0)),0),1),0,1),"")</f>
        <v/>
      </c>
      <c r="AD244" s="7" t="str">
        <f ca="1">IFERROR(OFFSET(INDEX(INDIRECT(VLOOKUP($C244,Lighting_Type_Exist_lu,2,0)),MATCH(NewSKULighting!$D244,INDIRECT(VLOOKUP($C244,Lighting_Type_Exist_lu,2,0)),0),1),0,3),"")</f>
        <v/>
      </c>
      <c r="AE244" s="40" t="str">
        <f ca="1">IFERROR(OFFSET(INDEX(INDIRECT(VLOOKUP($C244,Lighting_Type_Exist_lu,2,0)),MATCH(NewSKULighting!$D244,INDIRECT(VLOOKUP($C244,Lighting_Type_Exist_lu,2,0)),0),1),0,4),"")</f>
        <v/>
      </c>
      <c r="AF244" s="314">
        <f t="shared" ca="1" si="75"/>
        <v>0</v>
      </c>
      <c r="AG244" s="3"/>
      <c r="AH244" s="238" t="str">
        <f t="shared" si="91"/>
        <v/>
      </c>
      <c r="AI244" s="263">
        <f>IFERROR(_xlfn.IFNA(IF('Project Summary'!$C$11="NH",VLOOKUP(AH244,Lighting_All,5,0),VLOOKUP(AH244,Lighting_All,3,0)),""),"")</f>
        <v>0</v>
      </c>
      <c r="AJ244" s="295" t="str">
        <f t="shared" si="76"/>
        <v>NA</v>
      </c>
      <c r="AK244" s="296" t="str">
        <f>IFERROR(IF(J244="","",(VLOOKUP(AH244,Lookups!A:G,7,0)*H244)),"")</f>
        <v/>
      </c>
      <c r="AL244" s="92">
        <f t="shared" ca="1" si="77"/>
        <v>0</v>
      </c>
      <c r="AM244" s="92">
        <f t="shared" ca="1" si="78"/>
        <v>0</v>
      </c>
      <c r="AN244" s="297">
        <f>(1-EXACT(G244,M244))*IFERROR(VLOOKUP(M244,Lighting_All,6,0),0)*(Q244&gt;0)*(1-EXACT(M244,Lookups!$A$62))*(1-EXACT(M244,Lookups!$A$63))</f>
        <v>0</v>
      </c>
      <c r="AO244" s="92">
        <f t="shared" si="79"/>
        <v>0</v>
      </c>
      <c r="AP244" s="92" t="str">
        <f t="shared" ca="1" si="80"/>
        <v/>
      </c>
      <c r="AQ244" s="92" t="str">
        <f ca="1">_xlfn.IFNA(VLOOKUP(AP244,Recycling!$S$10:$T$35,2,0),"")</f>
        <v/>
      </c>
      <c r="AR244" s="92">
        <f t="shared" si="81"/>
        <v>0</v>
      </c>
      <c r="AS244" s="92">
        <f t="shared" si="82"/>
        <v>0</v>
      </c>
      <c r="AT244" s="298">
        <f>EXACT(G244,"None")*OR(EXACT(M244,Lookups!$A$62),EXACT(M244,Lookups!$A$63))</f>
        <v>0</v>
      </c>
      <c r="AU244" s="299">
        <f t="shared" ref="AU244:AU307" si="101">EXACT(G244,"")+AND(EXACT(M244,""))</f>
        <v>0</v>
      </c>
      <c r="AV244" s="92">
        <f>IFERROR(VLOOKUP(AH244,Lookups!A:B,2,0),0)</f>
        <v>0</v>
      </c>
      <c r="AW244" s="92">
        <f t="shared" ref="AW244:AW307" si="102">IFERROR(AV244*H244,0)</f>
        <v>0</v>
      </c>
      <c r="AX244" s="297">
        <f t="shared" ref="AX244:AX307" si="103">IF(AG244&lt;0,1,0)</f>
        <v>0</v>
      </c>
      <c r="AY244" s="297">
        <f t="shared" si="92"/>
        <v>0</v>
      </c>
      <c r="AZ244" s="92">
        <f t="shared" si="93"/>
        <v>0.504</v>
      </c>
      <c r="BA244" s="297">
        <f t="shared" ref="BA244:BA307" si="104">IF(I244="Outdoor",1,0.389)</f>
        <v>0.38900000000000001</v>
      </c>
      <c r="BB244" s="297">
        <v>0.13800000000000001</v>
      </c>
      <c r="BC244" s="297">
        <v>0.13400000000000001</v>
      </c>
      <c r="BD244" s="92">
        <f t="shared" si="94"/>
        <v>0</v>
      </c>
      <c r="BE244" s="92">
        <f t="shared" si="95"/>
        <v>0</v>
      </c>
    </row>
    <row r="245" spans="1:57" x14ac:dyDescent="0.35">
      <c r="A245" s="26"/>
      <c r="B245" s="76"/>
      <c r="C245" s="58"/>
      <c r="D245" s="504"/>
      <c r="E245" s="504"/>
      <c r="F245" s="237" t="str">
        <f ca="1">IFERROR(OFFSET(INDEX(INDIRECT(VLOOKUP($C245,Lighting_Type_Exist_lu,2,0)),MATCH(NewSKULighting!$D245,INDIRECT(VLOOKUP($C245,Lighting_Type_Exist_lu,2,0)),0),1),0,2),"")</f>
        <v/>
      </c>
      <c r="G245" s="168" t="s">
        <v>84</v>
      </c>
      <c r="H245" s="74"/>
      <c r="I245" s="238" t="str">
        <f t="shared" si="83"/>
        <v/>
      </c>
      <c r="J245" s="58"/>
      <c r="K245" s="238" t="str">
        <f t="shared" si="84"/>
        <v/>
      </c>
      <c r="L245" s="239" t="str">
        <f t="shared" si="85"/>
        <v/>
      </c>
      <c r="M245" s="116" t="s">
        <v>84</v>
      </c>
      <c r="N245" s="28">
        <f t="shared" si="86"/>
        <v>0</v>
      </c>
      <c r="O245" s="20">
        <f t="shared" si="73"/>
        <v>0</v>
      </c>
      <c r="P245" s="71">
        <f t="shared" ca="1" si="96"/>
        <v>0</v>
      </c>
      <c r="Q245" s="71">
        <f>IFERROR((($H245*$L245*$N245)-($H245*$L245*$O245))/1000,0)*(1-EXACT(M245,Lookups!$A$62))*(1-EXACT(M245,Lookups!$A$63))</f>
        <v>0</v>
      </c>
      <c r="R245" s="71">
        <f t="shared" ca="1" si="97"/>
        <v>0</v>
      </c>
      <c r="S245" s="71">
        <f t="shared" ca="1" si="87"/>
        <v>0</v>
      </c>
      <c r="T245" s="71">
        <f t="shared" si="88"/>
        <v>0</v>
      </c>
      <c r="U245" s="356">
        <f t="shared" ca="1" si="89"/>
        <v>0</v>
      </c>
      <c r="V245" s="356">
        <f t="shared" ca="1" si="90"/>
        <v>0</v>
      </c>
      <c r="W245" s="356">
        <f t="shared" si="98"/>
        <v>0</v>
      </c>
      <c r="X245" s="356">
        <f t="shared" si="99"/>
        <v>0</v>
      </c>
      <c r="Y245" s="72">
        <f>IF(AU245&gt;0,"NEEDED",IFERROR(IF('Project Summary'!$C$11="NH",(VLOOKUP(AH245,Lighting_All,6,0)+AN245),(VLOOKUP(AH245,Lighting_All,4,0)+AN245)),0)*H245)</f>
        <v>0</v>
      </c>
      <c r="Z245" s="290" t="str">
        <f t="shared" ca="1" si="100"/>
        <v/>
      </c>
      <c r="AA245" s="352">
        <f t="shared" ca="1" si="74"/>
        <v>0</v>
      </c>
      <c r="AB245" s="3"/>
      <c r="AC245" s="20" t="str">
        <f ca="1">IFERROR(OFFSET(INDEX(INDIRECT(VLOOKUP($C245,Lighting_Type_Exist_lu,2,0)),MATCH(NewSKULighting!$D245,INDIRECT(VLOOKUP($C245,Lighting_Type_Exist_lu,2,0)),0),1),0,1),"")</f>
        <v/>
      </c>
      <c r="AD245" s="7" t="str">
        <f ca="1">IFERROR(OFFSET(INDEX(INDIRECT(VLOOKUP($C245,Lighting_Type_Exist_lu,2,0)),MATCH(NewSKULighting!$D245,INDIRECT(VLOOKUP($C245,Lighting_Type_Exist_lu,2,0)),0),1),0,3),"")</f>
        <v/>
      </c>
      <c r="AE245" s="40" t="str">
        <f ca="1">IFERROR(OFFSET(INDEX(INDIRECT(VLOOKUP($C245,Lighting_Type_Exist_lu,2,0)),MATCH(NewSKULighting!$D245,INDIRECT(VLOOKUP($C245,Lighting_Type_Exist_lu,2,0)),0),1),0,4),"")</f>
        <v/>
      </c>
      <c r="AF245" s="314">
        <f t="shared" ca="1" si="75"/>
        <v>0</v>
      </c>
      <c r="AG245" s="3"/>
      <c r="AH245" s="238" t="str">
        <f t="shared" si="91"/>
        <v/>
      </c>
      <c r="AI245" s="263">
        <f>IFERROR(_xlfn.IFNA(IF('Project Summary'!$C$11="NH",VLOOKUP(AH245,Lighting_All,5,0),VLOOKUP(AH245,Lighting_All,3,0)),""),"")</f>
        <v>0</v>
      </c>
      <c r="AJ245" s="295" t="str">
        <f t="shared" si="76"/>
        <v>NA</v>
      </c>
      <c r="AK245" s="296" t="str">
        <f>IFERROR(IF(J245="","",(VLOOKUP(AH245,Lookups!A:G,7,0)*H245)),"")</f>
        <v/>
      </c>
      <c r="AL245" s="92">
        <f t="shared" ca="1" si="77"/>
        <v>0</v>
      </c>
      <c r="AM245" s="92">
        <f t="shared" ca="1" si="78"/>
        <v>0</v>
      </c>
      <c r="AN245" s="297">
        <f>(1-EXACT(G245,M245))*IFERROR(VLOOKUP(M245,Lighting_All,6,0),0)*(Q245&gt;0)*(1-EXACT(M245,Lookups!$A$62))*(1-EXACT(M245,Lookups!$A$63))</f>
        <v>0</v>
      </c>
      <c r="AO245" s="92">
        <f t="shared" si="79"/>
        <v>0</v>
      </c>
      <c r="AP245" s="92" t="str">
        <f t="shared" ca="1" si="80"/>
        <v/>
      </c>
      <c r="AQ245" s="92" t="str">
        <f ca="1">_xlfn.IFNA(VLOOKUP(AP245,Recycling!$S$10:$T$35,2,0),"")</f>
        <v/>
      </c>
      <c r="AR245" s="92">
        <f t="shared" si="81"/>
        <v>0</v>
      </c>
      <c r="AS245" s="92">
        <f t="shared" si="82"/>
        <v>0</v>
      </c>
      <c r="AT245" s="298">
        <f>EXACT(G245,"None")*OR(EXACT(M245,Lookups!$A$62),EXACT(M245,Lookups!$A$63))</f>
        <v>0</v>
      </c>
      <c r="AU245" s="299">
        <f t="shared" si="101"/>
        <v>0</v>
      </c>
      <c r="AV245" s="92">
        <f>IFERROR(VLOOKUP(AH245,Lookups!A:B,2,0),0)</f>
        <v>0</v>
      </c>
      <c r="AW245" s="92">
        <f t="shared" si="102"/>
        <v>0</v>
      </c>
      <c r="AX245" s="297">
        <f t="shared" si="103"/>
        <v>0</v>
      </c>
      <c r="AY245" s="297">
        <f t="shared" si="92"/>
        <v>0</v>
      </c>
      <c r="AZ245" s="92">
        <f t="shared" si="93"/>
        <v>0.504</v>
      </c>
      <c r="BA245" s="297">
        <f t="shared" si="104"/>
        <v>0.38900000000000001</v>
      </c>
      <c r="BB245" s="297">
        <v>0.13800000000000001</v>
      </c>
      <c r="BC245" s="297">
        <v>0.13400000000000001</v>
      </c>
      <c r="BD245" s="92">
        <f t="shared" si="94"/>
        <v>0</v>
      </c>
      <c r="BE245" s="92">
        <f t="shared" si="95"/>
        <v>0</v>
      </c>
    </row>
    <row r="246" spans="1:57" x14ac:dyDescent="0.35">
      <c r="A246" s="26"/>
      <c r="B246" s="76"/>
      <c r="C246" s="58"/>
      <c r="D246" s="504"/>
      <c r="E246" s="504"/>
      <c r="F246" s="237" t="str">
        <f ca="1">IFERROR(OFFSET(INDEX(INDIRECT(VLOOKUP($C246,Lighting_Type_Exist_lu,2,0)),MATCH(NewSKULighting!$D246,INDIRECT(VLOOKUP($C246,Lighting_Type_Exist_lu,2,0)),0),1),0,2),"")</f>
        <v/>
      </c>
      <c r="G246" s="168" t="s">
        <v>84</v>
      </c>
      <c r="H246" s="74"/>
      <c r="I246" s="238" t="str">
        <f t="shared" si="83"/>
        <v/>
      </c>
      <c r="J246" s="58"/>
      <c r="K246" s="238" t="str">
        <f t="shared" si="84"/>
        <v/>
      </c>
      <c r="L246" s="239" t="str">
        <f t="shared" si="85"/>
        <v/>
      </c>
      <c r="M246" s="116" t="s">
        <v>84</v>
      </c>
      <c r="N246" s="28">
        <f t="shared" si="86"/>
        <v>0</v>
      </c>
      <c r="O246" s="20">
        <f t="shared" si="73"/>
        <v>0</v>
      </c>
      <c r="P246" s="71">
        <f t="shared" ca="1" si="96"/>
        <v>0</v>
      </c>
      <c r="Q246" s="71">
        <f>IFERROR((($H246*$L246*$N246)-($H246*$L246*$O246))/1000,0)*(1-EXACT(M246,Lookups!$A$62))*(1-EXACT(M246,Lookups!$A$63))</f>
        <v>0</v>
      </c>
      <c r="R246" s="71">
        <f t="shared" ca="1" si="97"/>
        <v>0</v>
      </c>
      <c r="S246" s="71">
        <f t="shared" ca="1" si="87"/>
        <v>0</v>
      </c>
      <c r="T246" s="71">
        <f t="shared" si="88"/>
        <v>0</v>
      </c>
      <c r="U246" s="356">
        <f t="shared" ca="1" si="89"/>
        <v>0</v>
      </c>
      <c r="V246" s="356">
        <f t="shared" ca="1" si="90"/>
        <v>0</v>
      </c>
      <c r="W246" s="356">
        <f t="shared" si="98"/>
        <v>0</v>
      </c>
      <c r="X246" s="356">
        <f t="shared" si="99"/>
        <v>0</v>
      </c>
      <c r="Y246" s="72">
        <f>IF(AU246&gt;0,"NEEDED",IFERROR(IF('Project Summary'!$C$11="NH",(VLOOKUP(AH246,Lighting_All,6,0)+AN246),(VLOOKUP(AH246,Lighting_All,4,0)+AN246)),0)*H246)</f>
        <v>0</v>
      </c>
      <c r="Z246" s="290" t="str">
        <f t="shared" ca="1" si="100"/>
        <v/>
      </c>
      <c r="AA246" s="352">
        <f t="shared" ca="1" si="74"/>
        <v>0</v>
      </c>
      <c r="AB246" s="3"/>
      <c r="AC246" s="20" t="str">
        <f ca="1">IFERROR(OFFSET(INDEX(INDIRECT(VLOOKUP($C246,Lighting_Type_Exist_lu,2,0)),MATCH(NewSKULighting!$D246,INDIRECT(VLOOKUP($C246,Lighting_Type_Exist_lu,2,0)),0),1),0,1),"")</f>
        <v/>
      </c>
      <c r="AD246" s="7" t="str">
        <f ca="1">IFERROR(OFFSET(INDEX(INDIRECT(VLOOKUP($C246,Lighting_Type_Exist_lu,2,0)),MATCH(NewSKULighting!$D246,INDIRECT(VLOOKUP($C246,Lighting_Type_Exist_lu,2,0)),0),1),0,3),"")</f>
        <v/>
      </c>
      <c r="AE246" s="40" t="str">
        <f ca="1">IFERROR(OFFSET(INDEX(INDIRECT(VLOOKUP($C246,Lighting_Type_Exist_lu,2,0)),MATCH(NewSKULighting!$D246,INDIRECT(VLOOKUP($C246,Lighting_Type_Exist_lu,2,0)),0),1),0,4),"")</f>
        <v/>
      </c>
      <c r="AF246" s="314">
        <f t="shared" ca="1" si="75"/>
        <v>0</v>
      </c>
      <c r="AG246" s="3"/>
      <c r="AH246" s="238" t="str">
        <f t="shared" si="91"/>
        <v/>
      </c>
      <c r="AI246" s="263">
        <f>IFERROR(_xlfn.IFNA(IF('Project Summary'!$C$11="NH",VLOOKUP(AH246,Lighting_All,5,0),VLOOKUP(AH246,Lighting_All,3,0)),""),"")</f>
        <v>0</v>
      </c>
      <c r="AJ246" s="295" t="str">
        <f t="shared" si="76"/>
        <v>NA</v>
      </c>
      <c r="AK246" s="296" t="str">
        <f>IFERROR(IF(J246="","",(VLOOKUP(AH246,Lookups!A:G,7,0)*H246)),"")</f>
        <v/>
      </c>
      <c r="AL246" s="92">
        <f t="shared" ca="1" si="77"/>
        <v>0</v>
      </c>
      <c r="AM246" s="92">
        <f t="shared" ca="1" si="78"/>
        <v>0</v>
      </c>
      <c r="AN246" s="297">
        <f>(1-EXACT(G246,M246))*IFERROR(VLOOKUP(M246,Lighting_All,6,0),0)*(Q246&gt;0)*(1-EXACT(M246,Lookups!$A$62))*(1-EXACT(M246,Lookups!$A$63))</f>
        <v>0</v>
      </c>
      <c r="AO246" s="92">
        <f t="shared" si="79"/>
        <v>0</v>
      </c>
      <c r="AP246" s="92" t="str">
        <f t="shared" ca="1" si="80"/>
        <v/>
      </c>
      <c r="AQ246" s="92" t="str">
        <f ca="1">_xlfn.IFNA(VLOOKUP(AP246,Recycling!$S$10:$T$35,2,0),"")</f>
        <v/>
      </c>
      <c r="AR246" s="92">
        <f t="shared" si="81"/>
        <v>0</v>
      </c>
      <c r="AS246" s="92">
        <f t="shared" si="82"/>
        <v>0</v>
      </c>
      <c r="AT246" s="298">
        <f>EXACT(G246,"None")*OR(EXACT(M246,Lookups!$A$62),EXACT(M246,Lookups!$A$63))</f>
        <v>0</v>
      </c>
      <c r="AU246" s="299">
        <f t="shared" si="101"/>
        <v>0</v>
      </c>
      <c r="AV246" s="92">
        <f>IFERROR(VLOOKUP(AH246,Lookups!A:B,2,0),0)</f>
        <v>0</v>
      </c>
      <c r="AW246" s="92">
        <f t="shared" si="102"/>
        <v>0</v>
      </c>
      <c r="AX246" s="297">
        <f t="shared" si="103"/>
        <v>0</v>
      </c>
      <c r="AY246" s="297">
        <f t="shared" si="92"/>
        <v>0</v>
      </c>
      <c r="AZ246" s="92">
        <f t="shared" si="93"/>
        <v>0.504</v>
      </c>
      <c r="BA246" s="297">
        <f t="shared" si="104"/>
        <v>0.38900000000000001</v>
      </c>
      <c r="BB246" s="297">
        <v>0.13800000000000001</v>
      </c>
      <c r="BC246" s="297">
        <v>0.13400000000000001</v>
      </c>
      <c r="BD246" s="92">
        <f t="shared" si="94"/>
        <v>0</v>
      </c>
      <c r="BE246" s="92">
        <f t="shared" si="95"/>
        <v>0</v>
      </c>
    </row>
    <row r="247" spans="1:57" x14ac:dyDescent="0.35">
      <c r="A247" s="26"/>
      <c r="B247" s="76"/>
      <c r="C247" s="58"/>
      <c r="D247" s="504"/>
      <c r="E247" s="504"/>
      <c r="F247" s="237" t="str">
        <f ca="1">IFERROR(OFFSET(INDEX(INDIRECT(VLOOKUP($C247,Lighting_Type_Exist_lu,2,0)),MATCH(NewSKULighting!$D247,INDIRECT(VLOOKUP($C247,Lighting_Type_Exist_lu,2,0)),0),1),0,2),"")</f>
        <v/>
      </c>
      <c r="G247" s="168" t="s">
        <v>84</v>
      </c>
      <c r="H247" s="74"/>
      <c r="I247" s="238" t="str">
        <f t="shared" si="83"/>
        <v/>
      </c>
      <c r="J247" s="58"/>
      <c r="K247" s="238" t="str">
        <f t="shared" si="84"/>
        <v/>
      </c>
      <c r="L247" s="239" t="str">
        <f t="shared" si="85"/>
        <v/>
      </c>
      <c r="M247" s="116" t="s">
        <v>84</v>
      </c>
      <c r="N247" s="28">
        <f t="shared" si="86"/>
        <v>0</v>
      </c>
      <c r="O247" s="20">
        <f t="shared" si="73"/>
        <v>0</v>
      </c>
      <c r="P247" s="71">
        <f t="shared" ca="1" si="96"/>
        <v>0</v>
      </c>
      <c r="Q247" s="71">
        <f>IFERROR((($H247*$L247*$N247)-($H247*$L247*$O247))/1000,0)*(1-EXACT(M247,Lookups!$A$62))*(1-EXACT(M247,Lookups!$A$63))</f>
        <v>0</v>
      </c>
      <c r="R247" s="71">
        <f t="shared" ca="1" si="97"/>
        <v>0</v>
      </c>
      <c r="S247" s="71">
        <f t="shared" ca="1" si="87"/>
        <v>0</v>
      </c>
      <c r="T247" s="71">
        <f t="shared" si="88"/>
        <v>0</v>
      </c>
      <c r="U247" s="356">
        <f t="shared" ca="1" si="89"/>
        <v>0</v>
      </c>
      <c r="V247" s="356">
        <f t="shared" ca="1" si="90"/>
        <v>0</v>
      </c>
      <c r="W247" s="356">
        <f t="shared" si="98"/>
        <v>0</v>
      </c>
      <c r="X247" s="356">
        <f t="shared" si="99"/>
        <v>0</v>
      </c>
      <c r="Y247" s="72">
        <f>IF(AU247&gt;0,"NEEDED",IFERROR(IF('Project Summary'!$C$11="NH",(VLOOKUP(AH247,Lighting_All,6,0)+AN247),(VLOOKUP(AH247,Lighting_All,4,0)+AN247)),0)*H247)</f>
        <v>0</v>
      </c>
      <c r="Z247" s="290" t="str">
        <f t="shared" ca="1" si="100"/>
        <v/>
      </c>
      <c r="AA247" s="352">
        <f t="shared" ca="1" si="74"/>
        <v>0</v>
      </c>
      <c r="AB247" s="3"/>
      <c r="AC247" s="20" t="str">
        <f ca="1">IFERROR(OFFSET(INDEX(INDIRECT(VLOOKUP($C247,Lighting_Type_Exist_lu,2,0)),MATCH(NewSKULighting!$D247,INDIRECT(VLOOKUP($C247,Lighting_Type_Exist_lu,2,0)),0),1),0,1),"")</f>
        <v/>
      </c>
      <c r="AD247" s="7" t="str">
        <f ca="1">IFERROR(OFFSET(INDEX(INDIRECT(VLOOKUP($C247,Lighting_Type_Exist_lu,2,0)),MATCH(NewSKULighting!$D247,INDIRECT(VLOOKUP($C247,Lighting_Type_Exist_lu,2,0)),0),1),0,3),"")</f>
        <v/>
      </c>
      <c r="AE247" s="40" t="str">
        <f ca="1">IFERROR(OFFSET(INDEX(INDIRECT(VLOOKUP($C247,Lighting_Type_Exist_lu,2,0)),MATCH(NewSKULighting!$D247,INDIRECT(VLOOKUP($C247,Lighting_Type_Exist_lu,2,0)),0),1),0,4),"")</f>
        <v/>
      </c>
      <c r="AF247" s="314">
        <f t="shared" ca="1" si="75"/>
        <v>0</v>
      </c>
      <c r="AG247" s="3"/>
      <c r="AH247" s="238" t="str">
        <f t="shared" si="91"/>
        <v/>
      </c>
      <c r="AI247" s="263">
        <f>IFERROR(_xlfn.IFNA(IF('Project Summary'!$C$11="NH",VLOOKUP(AH247,Lighting_All,5,0),VLOOKUP(AH247,Lighting_All,3,0)),""),"")</f>
        <v>0</v>
      </c>
      <c r="AJ247" s="295" t="str">
        <f t="shared" si="76"/>
        <v>NA</v>
      </c>
      <c r="AK247" s="296" t="str">
        <f>IFERROR(IF(J247="","",(VLOOKUP(AH247,Lookups!A:G,7,0)*H247)),"")</f>
        <v/>
      </c>
      <c r="AL247" s="92">
        <f t="shared" ca="1" si="77"/>
        <v>0</v>
      </c>
      <c r="AM247" s="92">
        <f t="shared" ca="1" si="78"/>
        <v>0</v>
      </c>
      <c r="AN247" s="297">
        <f>(1-EXACT(G247,M247))*IFERROR(VLOOKUP(M247,Lighting_All,6,0),0)*(Q247&gt;0)*(1-EXACT(M247,Lookups!$A$62))*(1-EXACT(M247,Lookups!$A$63))</f>
        <v>0</v>
      </c>
      <c r="AO247" s="92">
        <f t="shared" si="79"/>
        <v>0</v>
      </c>
      <c r="AP247" s="92" t="str">
        <f t="shared" ca="1" si="80"/>
        <v/>
      </c>
      <c r="AQ247" s="92" t="str">
        <f ca="1">_xlfn.IFNA(VLOOKUP(AP247,Recycling!$S$10:$T$35,2,0),"")</f>
        <v/>
      </c>
      <c r="AR247" s="92">
        <f t="shared" si="81"/>
        <v>0</v>
      </c>
      <c r="AS247" s="92">
        <f t="shared" si="82"/>
        <v>0</v>
      </c>
      <c r="AT247" s="298">
        <f>EXACT(G247,"None")*OR(EXACT(M247,Lookups!$A$62),EXACT(M247,Lookups!$A$63))</f>
        <v>0</v>
      </c>
      <c r="AU247" s="299">
        <f t="shared" si="101"/>
        <v>0</v>
      </c>
      <c r="AV247" s="92">
        <f>IFERROR(VLOOKUP(AH247,Lookups!A:B,2,0),0)</f>
        <v>0</v>
      </c>
      <c r="AW247" s="92">
        <f t="shared" si="102"/>
        <v>0</v>
      </c>
      <c r="AX247" s="297">
        <f t="shared" si="103"/>
        <v>0</v>
      </c>
      <c r="AY247" s="297">
        <f t="shared" si="92"/>
        <v>0</v>
      </c>
      <c r="AZ247" s="92">
        <f t="shared" si="93"/>
        <v>0.504</v>
      </c>
      <c r="BA247" s="297">
        <f t="shared" si="104"/>
        <v>0.38900000000000001</v>
      </c>
      <c r="BB247" s="297">
        <v>0.13800000000000001</v>
      </c>
      <c r="BC247" s="297">
        <v>0.13400000000000001</v>
      </c>
      <c r="BD247" s="92">
        <f t="shared" si="94"/>
        <v>0</v>
      </c>
      <c r="BE247" s="92">
        <f t="shared" si="95"/>
        <v>0</v>
      </c>
    </row>
    <row r="248" spans="1:57" x14ac:dyDescent="0.35">
      <c r="A248" s="26"/>
      <c r="B248" s="76"/>
      <c r="C248" s="58"/>
      <c r="D248" s="504"/>
      <c r="E248" s="504"/>
      <c r="F248" s="237" t="str">
        <f ca="1">IFERROR(OFFSET(INDEX(INDIRECT(VLOOKUP($C248,Lighting_Type_Exist_lu,2,0)),MATCH(NewSKULighting!$D248,INDIRECT(VLOOKUP($C248,Lighting_Type_Exist_lu,2,0)),0),1),0,2),"")</f>
        <v/>
      </c>
      <c r="G248" s="168" t="s">
        <v>84</v>
      </c>
      <c r="H248" s="74"/>
      <c r="I248" s="238" t="str">
        <f t="shared" si="83"/>
        <v/>
      </c>
      <c r="J248" s="58"/>
      <c r="K248" s="238" t="str">
        <f t="shared" si="84"/>
        <v/>
      </c>
      <c r="L248" s="239" t="str">
        <f t="shared" si="85"/>
        <v/>
      </c>
      <c r="M248" s="116" t="s">
        <v>84</v>
      </c>
      <c r="N248" s="28">
        <f t="shared" si="86"/>
        <v>0</v>
      </c>
      <c r="O248" s="20">
        <f t="shared" si="73"/>
        <v>0</v>
      </c>
      <c r="P248" s="71">
        <f t="shared" ca="1" si="96"/>
        <v>0</v>
      </c>
      <c r="Q248" s="71">
        <f>IFERROR((($H248*$L248*$N248)-($H248*$L248*$O248))/1000,0)*(1-EXACT(M248,Lookups!$A$62))*(1-EXACT(M248,Lookups!$A$63))</f>
        <v>0</v>
      </c>
      <c r="R248" s="71">
        <f t="shared" ca="1" si="97"/>
        <v>0</v>
      </c>
      <c r="S248" s="71">
        <f t="shared" ca="1" si="87"/>
        <v>0</v>
      </c>
      <c r="T248" s="71">
        <f t="shared" si="88"/>
        <v>0</v>
      </c>
      <c r="U248" s="356">
        <f t="shared" ca="1" si="89"/>
        <v>0</v>
      </c>
      <c r="V248" s="356">
        <f t="shared" ca="1" si="90"/>
        <v>0</v>
      </c>
      <c r="W248" s="356">
        <f t="shared" si="98"/>
        <v>0</v>
      </c>
      <c r="X248" s="356">
        <f t="shared" si="99"/>
        <v>0</v>
      </c>
      <c r="Y248" s="72">
        <f>IF(AU248&gt;0,"NEEDED",IFERROR(IF('Project Summary'!$C$11="NH",(VLOOKUP(AH248,Lighting_All,6,0)+AN248),(VLOOKUP(AH248,Lighting_All,4,0)+AN248)),0)*H248)</f>
        <v>0</v>
      </c>
      <c r="Z248" s="290" t="str">
        <f t="shared" ca="1" si="100"/>
        <v/>
      </c>
      <c r="AA248" s="352">
        <f t="shared" ca="1" si="74"/>
        <v>0</v>
      </c>
      <c r="AB248" s="3"/>
      <c r="AC248" s="20" t="str">
        <f ca="1">IFERROR(OFFSET(INDEX(INDIRECT(VLOOKUP($C248,Lighting_Type_Exist_lu,2,0)),MATCH(NewSKULighting!$D248,INDIRECT(VLOOKUP($C248,Lighting_Type_Exist_lu,2,0)),0),1),0,1),"")</f>
        <v/>
      </c>
      <c r="AD248" s="7" t="str">
        <f ca="1">IFERROR(OFFSET(INDEX(INDIRECT(VLOOKUP($C248,Lighting_Type_Exist_lu,2,0)),MATCH(NewSKULighting!$D248,INDIRECT(VLOOKUP($C248,Lighting_Type_Exist_lu,2,0)),0),1),0,3),"")</f>
        <v/>
      </c>
      <c r="AE248" s="40" t="str">
        <f ca="1">IFERROR(OFFSET(INDEX(INDIRECT(VLOOKUP($C248,Lighting_Type_Exist_lu,2,0)),MATCH(NewSKULighting!$D248,INDIRECT(VLOOKUP($C248,Lighting_Type_Exist_lu,2,0)),0),1),0,4),"")</f>
        <v/>
      </c>
      <c r="AF248" s="314">
        <f t="shared" ca="1" si="75"/>
        <v>0</v>
      </c>
      <c r="AG248" s="3"/>
      <c r="AH248" s="238" t="str">
        <f t="shared" si="91"/>
        <v/>
      </c>
      <c r="AI248" s="263">
        <f>IFERROR(_xlfn.IFNA(IF('Project Summary'!$C$11="NH",VLOOKUP(AH248,Lighting_All,5,0),VLOOKUP(AH248,Lighting_All,3,0)),""),"")</f>
        <v>0</v>
      </c>
      <c r="AJ248" s="295" t="str">
        <f t="shared" si="76"/>
        <v>NA</v>
      </c>
      <c r="AK248" s="296" t="str">
        <f>IFERROR(IF(J248="","",(VLOOKUP(AH248,Lookups!A:G,7,0)*H248)),"")</f>
        <v/>
      </c>
      <c r="AL248" s="92">
        <f t="shared" ca="1" si="77"/>
        <v>0</v>
      </c>
      <c r="AM248" s="92">
        <f t="shared" ca="1" si="78"/>
        <v>0</v>
      </c>
      <c r="AN248" s="297">
        <f>(1-EXACT(G248,M248))*IFERROR(VLOOKUP(M248,Lighting_All,6,0),0)*(Q248&gt;0)*(1-EXACT(M248,Lookups!$A$62))*(1-EXACT(M248,Lookups!$A$63))</f>
        <v>0</v>
      </c>
      <c r="AO248" s="92">
        <f t="shared" si="79"/>
        <v>0</v>
      </c>
      <c r="AP248" s="92" t="str">
        <f t="shared" ca="1" si="80"/>
        <v/>
      </c>
      <c r="AQ248" s="92" t="str">
        <f ca="1">_xlfn.IFNA(VLOOKUP(AP248,Recycling!$S$10:$T$35,2,0),"")</f>
        <v/>
      </c>
      <c r="AR248" s="92">
        <f t="shared" si="81"/>
        <v>0</v>
      </c>
      <c r="AS248" s="92">
        <f t="shared" si="82"/>
        <v>0</v>
      </c>
      <c r="AT248" s="298">
        <f>EXACT(G248,"None")*OR(EXACT(M248,Lookups!$A$62),EXACT(M248,Lookups!$A$63))</f>
        <v>0</v>
      </c>
      <c r="AU248" s="299">
        <f t="shared" si="101"/>
        <v>0</v>
      </c>
      <c r="AV248" s="92">
        <f>IFERROR(VLOOKUP(AH248,Lookups!A:B,2,0),0)</f>
        <v>0</v>
      </c>
      <c r="AW248" s="92">
        <f t="shared" si="102"/>
        <v>0</v>
      </c>
      <c r="AX248" s="297">
        <f t="shared" si="103"/>
        <v>0</v>
      </c>
      <c r="AY248" s="297">
        <f t="shared" si="92"/>
        <v>0</v>
      </c>
      <c r="AZ248" s="92">
        <f t="shared" si="93"/>
        <v>0.504</v>
      </c>
      <c r="BA248" s="297">
        <f t="shared" si="104"/>
        <v>0.38900000000000001</v>
      </c>
      <c r="BB248" s="297">
        <v>0.13800000000000001</v>
      </c>
      <c r="BC248" s="297">
        <v>0.13400000000000001</v>
      </c>
      <c r="BD248" s="92">
        <f t="shared" si="94"/>
        <v>0</v>
      </c>
      <c r="BE248" s="92">
        <f t="shared" si="95"/>
        <v>0</v>
      </c>
    </row>
    <row r="249" spans="1:57" x14ac:dyDescent="0.35">
      <c r="A249" s="26"/>
      <c r="B249" s="76"/>
      <c r="C249" s="58"/>
      <c r="D249" s="504"/>
      <c r="E249" s="504"/>
      <c r="F249" s="237" t="str">
        <f ca="1">IFERROR(OFFSET(INDEX(INDIRECT(VLOOKUP($C249,Lighting_Type_Exist_lu,2,0)),MATCH(NewSKULighting!$D249,INDIRECT(VLOOKUP($C249,Lighting_Type_Exist_lu,2,0)),0),1),0,2),"")</f>
        <v/>
      </c>
      <c r="G249" s="168" t="s">
        <v>84</v>
      </c>
      <c r="H249" s="74"/>
      <c r="I249" s="238" t="str">
        <f t="shared" si="83"/>
        <v/>
      </c>
      <c r="J249" s="58"/>
      <c r="K249" s="238" t="str">
        <f t="shared" si="84"/>
        <v/>
      </c>
      <c r="L249" s="239" t="str">
        <f t="shared" si="85"/>
        <v/>
      </c>
      <c r="M249" s="116" t="s">
        <v>84</v>
      </c>
      <c r="N249" s="28">
        <f t="shared" si="86"/>
        <v>0</v>
      </c>
      <c r="O249" s="20">
        <f t="shared" si="73"/>
        <v>0</v>
      </c>
      <c r="P249" s="71">
        <f t="shared" ca="1" si="96"/>
        <v>0</v>
      </c>
      <c r="Q249" s="71">
        <f>IFERROR((($H249*$L249*$N249)-($H249*$L249*$O249))/1000,0)*(1-EXACT(M249,Lookups!$A$62))*(1-EXACT(M249,Lookups!$A$63))</f>
        <v>0</v>
      </c>
      <c r="R249" s="71">
        <f t="shared" ca="1" si="97"/>
        <v>0</v>
      </c>
      <c r="S249" s="71">
        <f t="shared" ca="1" si="87"/>
        <v>0</v>
      </c>
      <c r="T249" s="71">
        <f t="shared" si="88"/>
        <v>0</v>
      </c>
      <c r="U249" s="356">
        <f t="shared" ca="1" si="89"/>
        <v>0</v>
      </c>
      <c r="V249" s="356">
        <f t="shared" ca="1" si="90"/>
        <v>0</v>
      </c>
      <c r="W249" s="356">
        <f t="shared" si="98"/>
        <v>0</v>
      </c>
      <c r="X249" s="356">
        <f t="shared" si="99"/>
        <v>0</v>
      </c>
      <c r="Y249" s="72">
        <f>IF(AU249&gt;0,"NEEDED",IFERROR(IF('Project Summary'!$C$11="NH",(VLOOKUP(AH249,Lighting_All,6,0)+AN249),(VLOOKUP(AH249,Lighting_All,4,0)+AN249)),0)*H249)</f>
        <v>0</v>
      </c>
      <c r="Z249" s="290" t="str">
        <f t="shared" ca="1" si="100"/>
        <v/>
      </c>
      <c r="AA249" s="352">
        <f t="shared" ca="1" si="74"/>
        <v>0</v>
      </c>
      <c r="AB249" s="3"/>
      <c r="AC249" s="20" t="str">
        <f ca="1">IFERROR(OFFSET(INDEX(INDIRECT(VLOOKUP($C249,Lighting_Type_Exist_lu,2,0)),MATCH(NewSKULighting!$D249,INDIRECT(VLOOKUP($C249,Lighting_Type_Exist_lu,2,0)),0),1),0,1),"")</f>
        <v/>
      </c>
      <c r="AD249" s="7" t="str">
        <f ca="1">IFERROR(OFFSET(INDEX(INDIRECT(VLOOKUP($C249,Lighting_Type_Exist_lu,2,0)),MATCH(NewSKULighting!$D249,INDIRECT(VLOOKUP($C249,Lighting_Type_Exist_lu,2,0)),0),1),0,3),"")</f>
        <v/>
      </c>
      <c r="AE249" s="40" t="str">
        <f ca="1">IFERROR(OFFSET(INDEX(INDIRECT(VLOOKUP($C249,Lighting_Type_Exist_lu,2,0)),MATCH(NewSKULighting!$D249,INDIRECT(VLOOKUP($C249,Lighting_Type_Exist_lu,2,0)),0),1),0,4),"")</f>
        <v/>
      </c>
      <c r="AF249" s="314">
        <f t="shared" ca="1" si="75"/>
        <v>0</v>
      </c>
      <c r="AG249" s="3"/>
      <c r="AH249" s="238" t="str">
        <f t="shared" si="91"/>
        <v/>
      </c>
      <c r="AI249" s="263">
        <f>IFERROR(_xlfn.IFNA(IF('Project Summary'!$C$11="NH",VLOOKUP(AH249,Lighting_All,5,0),VLOOKUP(AH249,Lighting_All,3,0)),""),"")</f>
        <v>0</v>
      </c>
      <c r="AJ249" s="295" t="str">
        <f t="shared" si="76"/>
        <v>NA</v>
      </c>
      <c r="AK249" s="296" t="str">
        <f>IFERROR(IF(J249="","",(VLOOKUP(AH249,Lookups!A:G,7,0)*H249)),"")</f>
        <v/>
      </c>
      <c r="AL249" s="92">
        <f t="shared" ca="1" si="77"/>
        <v>0</v>
      </c>
      <c r="AM249" s="92">
        <f t="shared" ca="1" si="78"/>
        <v>0</v>
      </c>
      <c r="AN249" s="297">
        <f>(1-EXACT(G249,M249))*IFERROR(VLOOKUP(M249,Lighting_All,6,0),0)*(Q249&gt;0)*(1-EXACT(M249,Lookups!$A$62))*(1-EXACT(M249,Lookups!$A$63))</f>
        <v>0</v>
      </c>
      <c r="AO249" s="92">
        <f t="shared" si="79"/>
        <v>0</v>
      </c>
      <c r="AP249" s="92" t="str">
        <f t="shared" ca="1" si="80"/>
        <v/>
      </c>
      <c r="AQ249" s="92" t="str">
        <f ca="1">_xlfn.IFNA(VLOOKUP(AP249,Recycling!$S$10:$T$35,2,0),"")</f>
        <v/>
      </c>
      <c r="AR249" s="92">
        <f t="shared" si="81"/>
        <v>0</v>
      </c>
      <c r="AS249" s="92">
        <f t="shared" si="82"/>
        <v>0</v>
      </c>
      <c r="AT249" s="298">
        <f>EXACT(G249,"None")*OR(EXACT(M249,Lookups!$A$62),EXACT(M249,Lookups!$A$63))</f>
        <v>0</v>
      </c>
      <c r="AU249" s="299">
        <f t="shared" si="101"/>
        <v>0</v>
      </c>
      <c r="AV249" s="92">
        <f>IFERROR(VLOOKUP(AH249,Lookups!A:B,2,0),0)</f>
        <v>0</v>
      </c>
      <c r="AW249" s="92">
        <f t="shared" si="102"/>
        <v>0</v>
      </c>
      <c r="AX249" s="297">
        <f t="shared" si="103"/>
        <v>0</v>
      </c>
      <c r="AY249" s="297">
        <f t="shared" si="92"/>
        <v>0</v>
      </c>
      <c r="AZ249" s="92">
        <f t="shared" si="93"/>
        <v>0.504</v>
      </c>
      <c r="BA249" s="297">
        <f t="shared" si="104"/>
        <v>0.38900000000000001</v>
      </c>
      <c r="BB249" s="297">
        <v>0.13800000000000001</v>
      </c>
      <c r="BC249" s="297">
        <v>0.13400000000000001</v>
      </c>
      <c r="BD249" s="92">
        <f t="shared" si="94"/>
        <v>0</v>
      </c>
      <c r="BE249" s="92">
        <f t="shared" si="95"/>
        <v>0</v>
      </c>
    </row>
    <row r="250" spans="1:57" x14ac:dyDescent="0.35">
      <c r="A250" s="26"/>
      <c r="B250" s="76"/>
      <c r="C250" s="58"/>
      <c r="D250" s="504"/>
      <c r="E250" s="504"/>
      <c r="F250" s="237" t="str">
        <f ca="1">IFERROR(OFFSET(INDEX(INDIRECT(VLOOKUP($C250,Lighting_Type_Exist_lu,2,0)),MATCH(NewSKULighting!$D250,INDIRECT(VLOOKUP($C250,Lighting_Type_Exist_lu,2,0)),0),1),0,2),"")</f>
        <v/>
      </c>
      <c r="G250" s="168" t="s">
        <v>84</v>
      </c>
      <c r="H250" s="74"/>
      <c r="I250" s="238" t="str">
        <f t="shared" si="83"/>
        <v/>
      </c>
      <c r="J250" s="58"/>
      <c r="K250" s="238" t="str">
        <f t="shared" si="84"/>
        <v/>
      </c>
      <c r="L250" s="239" t="str">
        <f t="shared" si="85"/>
        <v/>
      </c>
      <c r="M250" s="116" t="s">
        <v>84</v>
      </c>
      <c r="N250" s="28">
        <f t="shared" si="86"/>
        <v>0</v>
      </c>
      <c r="O250" s="20">
        <f t="shared" si="73"/>
        <v>0</v>
      </c>
      <c r="P250" s="71">
        <f t="shared" ca="1" si="96"/>
        <v>0</v>
      </c>
      <c r="Q250" s="71">
        <f>IFERROR((($H250*$L250*$N250)-($H250*$L250*$O250))/1000,0)*(1-EXACT(M250,Lookups!$A$62))*(1-EXACT(M250,Lookups!$A$63))</f>
        <v>0</v>
      </c>
      <c r="R250" s="71">
        <f t="shared" ca="1" si="97"/>
        <v>0</v>
      </c>
      <c r="S250" s="71">
        <f t="shared" ca="1" si="87"/>
        <v>0</v>
      </c>
      <c r="T250" s="71">
        <f t="shared" si="88"/>
        <v>0</v>
      </c>
      <c r="U250" s="356">
        <f t="shared" ca="1" si="89"/>
        <v>0</v>
      </c>
      <c r="V250" s="356">
        <f t="shared" ca="1" si="90"/>
        <v>0</v>
      </c>
      <c r="W250" s="356">
        <f t="shared" si="98"/>
        <v>0</v>
      </c>
      <c r="X250" s="356">
        <f t="shared" si="99"/>
        <v>0</v>
      </c>
      <c r="Y250" s="72">
        <f>IF(AU250&gt;0,"NEEDED",IFERROR(IF('Project Summary'!$C$11="NH",(VLOOKUP(AH250,Lighting_All,6,0)+AN250),(VLOOKUP(AH250,Lighting_All,4,0)+AN250)),0)*H250)</f>
        <v>0</v>
      </c>
      <c r="Z250" s="290" t="str">
        <f t="shared" ca="1" si="100"/>
        <v/>
      </c>
      <c r="AA250" s="352">
        <f t="shared" ca="1" si="74"/>
        <v>0</v>
      </c>
      <c r="AB250" s="3"/>
      <c r="AC250" s="20" t="str">
        <f ca="1">IFERROR(OFFSET(INDEX(INDIRECT(VLOOKUP($C250,Lighting_Type_Exist_lu,2,0)),MATCH(NewSKULighting!$D250,INDIRECT(VLOOKUP($C250,Lighting_Type_Exist_lu,2,0)),0),1),0,1),"")</f>
        <v/>
      </c>
      <c r="AD250" s="7" t="str">
        <f ca="1">IFERROR(OFFSET(INDEX(INDIRECT(VLOOKUP($C250,Lighting_Type_Exist_lu,2,0)),MATCH(NewSKULighting!$D250,INDIRECT(VLOOKUP($C250,Lighting_Type_Exist_lu,2,0)),0),1),0,3),"")</f>
        <v/>
      </c>
      <c r="AE250" s="40" t="str">
        <f ca="1">IFERROR(OFFSET(INDEX(INDIRECT(VLOOKUP($C250,Lighting_Type_Exist_lu,2,0)),MATCH(NewSKULighting!$D250,INDIRECT(VLOOKUP($C250,Lighting_Type_Exist_lu,2,0)),0),1),0,4),"")</f>
        <v/>
      </c>
      <c r="AF250" s="314">
        <f t="shared" ca="1" si="75"/>
        <v>0</v>
      </c>
      <c r="AG250" s="3"/>
      <c r="AH250" s="238" t="str">
        <f t="shared" si="91"/>
        <v/>
      </c>
      <c r="AI250" s="263">
        <f>IFERROR(_xlfn.IFNA(IF('Project Summary'!$C$11="NH",VLOOKUP(AH250,Lighting_All,5,0),VLOOKUP(AH250,Lighting_All,3,0)),""),"")</f>
        <v>0</v>
      </c>
      <c r="AJ250" s="295" t="str">
        <f t="shared" si="76"/>
        <v>NA</v>
      </c>
      <c r="AK250" s="296" t="str">
        <f>IFERROR(IF(J250="","",(VLOOKUP(AH250,Lookups!A:G,7,0)*H250)),"")</f>
        <v/>
      </c>
      <c r="AL250" s="92">
        <f t="shared" ca="1" si="77"/>
        <v>0</v>
      </c>
      <c r="AM250" s="92">
        <f t="shared" ca="1" si="78"/>
        <v>0</v>
      </c>
      <c r="AN250" s="297">
        <f>(1-EXACT(G250,M250))*IFERROR(VLOOKUP(M250,Lighting_All,6,0),0)*(Q250&gt;0)*(1-EXACT(M250,Lookups!$A$62))*(1-EXACT(M250,Lookups!$A$63))</f>
        <v>0</v>
      </c>
      <c r="AO250" s="92">
        <f t="shared" si="79"/>
        <v>0</v>
      </c>
      <c r="AP250" s="92" t="str">
        <f t="shared" ca="1" si="80"/>
        <v/>
      </c>
      <c r="AQ250" s="92" t="str">
        <f ca="1">_xlfn.IFNA(VLOOKUP(AP250,Recycling!$S$10:$T$35,2,0),"")</f>
        <v/>
      </c>
      <c r="AR250" s="92">
        <f t="shared" si="81"/>
        <v>0</v>
      </c>
      <c r="AS250" s="92">
        <f t="shared" si="82"/>
        <v>0</v>
      </c>
      <c r="AT250" s="298">
        <f>EXACT(G250,"None")*OR(EXACT(M250,Lookups!$A$62),EXACT(M250,Lookups!$A$63))</f>
        <v>0</v>
      </c>
      <c r="AU250" s="299">
        <f t="shared" si="101"/>
        <v>0</v>
      </c>
      <c r="AV250" s="92">
        <f>IFERROR(VLOOKUP(AH250,Lookups!A:B,2,0),0)</f>
        <v>0</v>
      </c>
      <c r="AW250" s="92">
        <f t="shared" si="102"/>
        <v>0</v>
      </c>
      <c r="AX250" s="297">
        <f t="shared" si="103"/>
        <v>0</v>
      </c>
      <c r="AY250" s="297">
        <f t="shared" si="92"/>
        <v>0</v>
      </c>
      <c r="AZ250" s="92">
        <f t="shared" si="93"/>
        <v>0.504</v>
      </c>
      <c r="BA250" s="297">
        <f t="shared" si="104"/>
        <v>0.38900000000000001</v>
      </c>
      <c r="BB250" s="297">
        <v>0.13800000000000001</v>
      </c>
      <c r="BC250" s="297">
        <v>0.13400000000000001</v>
      </c>
      <c r="BD250" s="92">
        <f t="shared" si="94"/>
        <v>0</v>
      </c>
      <c r="BE250" s="92">
        <f t="shared" si="95"/>
        <v>0</v>
      </c>
    </row>
    <row r="251" spans="1:57" x14ac:dyDescent="0.35">
      <c r="A251" s="26"/>
      <c r="B251" s="76"/>
      <c r="C251" s="58"/>
      <c r="D251" s="504"/>
      <c r="E251" s="504"/>
      <c r="F251" s="237" t="str">
        <f ca="1">IFERROR(OFFSET(INDEX(INDIRECT(VLOOKUP($C251,Lighting_Type_Exist_lu,2,0)),MATCH(NewSKULighting!$D251,INDIRECT(VLOOKUP($C251,Lighting_Type_Exist_lu,2,0)),0),1),0,2),"")</f>
        <v/>
      </c>
      <c r="G251" s="168" t="s">
        <v>84</v>
      </c>
      <c r="H251" s="74"/>
      <c r="I251" s="238" t="str">
        <f t="shared" si="83"/>
        <v/>
      </c>
      <c r="J251" s="58"/>
      <c r="K251" s="238" t="str">
        <f t="shared" si="84"/>
        <v/>
      </c>
      <c r="L251" s="239" t="str">
        <f t="shared" si="85"/>
        <v/>
      </c>
      <c r="M251" s="116" t="s">
        <v>84</v>
      </c>
      <c r="N251" s="28">
        <f t="shared" si="86"/>
        <v>0</v>
      </c>
      <c r="O251" s="20">
        <f t="shared" si="73"/>
        <v>0</v>
      </c>
      <c r="P251" s="71">
        <f t="shared" ca="1" si="96"/>
        <v>0</v>
      </c>
      <c r="Q251" s="71">
        <f>IFERROR((($H251*$L251*$N251)-($H251*$L251*$O251))/1000,0)*(1-EXACT(M251,Lookups!$A$62))*(1-EXACT(M251,Lookups!$A$63))</f>
        <v>0</v>
      </c>
      <c r="R251" s="71">
        <f t="shared" ca="1" si="97"/>
        <v>0</v>
      </c>
      <c r="S251" s="71">
        <f t="shared" ca="1" si="87"/>
        <v>0</v>
      </c>
      <c r="T251" s="71">
        <f t="shared" si="88"/>
        <v>0</v>
      </c>
      <c r="U251" s="356">
        <f t="shared" ca="1" si="89"/>
        <v>0</v>
      </c>
      <c r="V251" s="356">
        <f t="shared" ca="1" si="90"/>
        <v>0</v>
      </c>
      <c r="W251" s="356">
        <f t="shared" si="98"/>
        <v>0</v>
      </c>
      <c r="X251" s="356">
        <f t="shared" si="99"/>
        <v>0</v>
      </c>
      <c r="Y251" s="72">
        <f>IF(AU251&gt;0,"NEEDED",IFERROR(IF('Project Summary'!$C$11="NH",(VLOOKUP(AH251,Lighting_All,6,0)+AN251),(VLOOKUP(AH251,Lighting_All,4,0)+AN251)),0)*H251)</f>
        <v>0</v>
      </c>
      <c r="Z251" s="290" t="str">
        <f t="shared" ca="1" si="100"/>
        <v/>
      </c>
      <c r="AA251" s="352">
        <f t="shared" ca="1" si="74"/>
        <v>0</v>
      </c>
      <c r="AB251" s="3"/>
      <c r="AC251" s="20" t="str">
        <f ca="1">IFERROR(OFFSET(INDEX(INDIRECT(VLOOKUP($C251,Lighting_Type_Exist_lu,2,0)),MATCH(NewSKULighting!$D251,INDIRECT(VLOOKUP($C251,Lighting_Type_Exist_lu,2,0)),0),1),0,1),"")</f>
        <v/>
      </c>
      <c r="AD251" s="7" t="str">
        <f ca="1">IFERROR(OFFSET(INDEX(INDIRECT(VLOOKUP($C251,Lighting_Type_Exist_lu,2,0)),MATCH(NewSKULighting!$D251,INDIRECT(VLOOKUP($C251,Lighting_Type_Exist_lu,2,0)),0),1),0,3),"")</f>
        <v/>
      </c>
      <c r="AE251" s="40" t="str">
        <f ca="1">IFERROR(OFFSET(INDEX(INDIRECT(VLOOKUP($C251,Lighting_Type_Exist_lu,2,0)),MATCH(NewSKULighting!$D251,INDIRECT(VLOOKUP($C251,Lighting_Type_Exist_lu,2,0)),0),1),0,4),"")</f>
        <v/>
      </c>
      <c r="AF251" s="314">
        <f t="shared" ca="1" si="75"/>
        <v>0</v>
      </c>
      <c r="AG251" s="3"/>
      <c r="AH251" s="238" t="str">
        <f t="shared" si="91"/>
        <v/>
      </c>
      <c r="AI251" s="263">
        <f>IFERROR(_xlfn.IFNA(IF('Project Summary'!$C$11="NH",VLOOKUP(AH251,Lighting_All,5,0),VLOOKUP(AH251,Lighting_All,3,0)),""),"")</f>
        <v>0</v>
      </c>
      <c r="AJ251" s="295" t="str">
        <f t="shared" si="76"/>
        <v>NA</v>
      </c>
      <c r="AK251" s="296" t="str">
        <f>IFERROR(IF(J251="","",(VLOOKUP(AH251,Lookups!A:G,7,0)*H251)),"")</f>
        <v/>
      </c>
      <c r="AL251" s="92">
        <f t="shared" ca="1" si="77"/>
        <v>0</v>
      </c>
      <c r="AM251" s="92">
        <f t="shared" ca="1" si="78"/>
        <v>0</v>
      </c>
      <c r="AN251" s="297">
        <f>(1-EXACT(G251,M251))*IFERROR(VLOOKUP(M251,Lighting_All,6,0),0)*(Q251&gt;0)*(1-EXACT(M251,Lookups!$A$62))*(1-EXACT(M251,Lookups!$A$63))</f>
        <v>0</v>
      </c>
      <c r="AO251" s="92">
        <f t="shared" si="79"/>
        <v>0</v>
      </c>
      <c r="AP251" s="92" t="str">
        <f t="shared" ca="1" si="80"/>
        <v/>
      </c>
      <c r="AQ251" s="92" t="str">
        <f ca="1">_xlfn.IFNA(VLOOKUP(AP251,Recycling!$S$10:$T$35,2,0),"")</f>
        <v/>
      </c>
      <c r="AR251" s="92">
        <f t="shared" si="81"/>
        <v>0</v>
      </c>
      <c r="AS251" s="92">
        <f t="shared" si="82"/>
        <v>0</v>
      </c>
      <c r="AT251" s="298">
        <f>EXACT(G251,"None")*OR(EXACT(M251,Lookups!$A$62),EXACT(M251,Lookups!$A$63))</f>
        <v>0</v>
      </c>
      <c r="AU251" s="299">
        <f t="shared" si="101"/>
        <v>0</v>
      </c>
      <c r="AV251" s="92">
        <f>IFERROR(VLOOKUP(AH251,Lookups!A:B,2,0),0)</f>
        <v>0</v>
      </c>
      <c r="AW251" s="92">
        <f t="shared" si="102"/>
        <v>0</v>
      </c>
      <c r="AX251" s="297">
        <f t="shared" si="103"/>
        <v>0</v>
      </c>
      <c r="AY251" s="297">
        <f t="shared" si="92"/>
        <v>0</v>
      </c>
      <c r="AZ251" s="92">
        <f t="shared" si="93"/>
        <v>0.504</v>
      </c>
      <c r="BA251" s="297">
        <f t="shared" si="104"/>
        <v>0.38900000000000001</v>
      </c>
      <c r="BB251" s="297">
        <v>0.13800000000000001</v>
      </c>
      <c r="BC251" s="297">
        <v>0.13400000000000001</v>
      </c>
      <c r="BD251" s="92">
        <f t="shared" si="94"/>
        <v>0</v>
      </c>
      <c r="BE251" s="92">
        <f t="shared" si="95"/>
        <v>0</v>
      </c>
    </row>
    <row r="252" spans="1:57" x14ac:dyDescent="0.35">
      <c r="A252" s="26"/>
      <c r="B252" s="76"/>
      <c r="C252" s="58"/>
      <c r="D252" s="504"/>
      <c r="E252" s="504"/>
      <c r="F252" s="237" t="str">
        <f ca="1">IFERROR(OFFSET(INDEX(INDIRECT(VLOOKUP($C252,Lighting_Type_Exist_lu,2,0)),MATCH(NewSKULighting!$D252,INDIRECT(VLOOKUP($C252,Lighting_Type_Exist_lu,2,0)),0),1),0,2),"")</f>
        <v/>
      </c>
      <c r="G252" s="168" t="s">
        <v>84</v>
      </c>
      <c r="H252" s="74"/>
      <c r="I252" s="238" t="str">
        <f t="shared" si="83"/>
        <v/>
      </c>
      <c r="J252" s="58"/>
      <c r="K252" s="238" t="str">
        <f t="shared" si="84"/>
        <v/>
      </c>
      <c r="L252" s="239" t="str">
        <f t="shared" si="85"/>
        <v/>
      </c>
      <c r="M252" s="116" t="s">
        <v>84</v>
      </c>
      <c r="N252" s="28">
        <f t="shared" si="86"/>
        <v>0</v>
      </c>
      <c r="O252" s="20">
        <f t="shared" si="73"/>
        <v>0</v>
      </c>
      <c r="P252" s="71">
        <f t="shared" ca="1" si="96"/>
        <v>0</v>
      </c>
      <c r="Q252" s="71">
        <f>IFERROR((($H252*$L252*$N252)-($H252*$L252*$O252))/1000,0)*(1-EXACT(M252,Lookups!$A$62))*(1-EXACT(M252,Lookups!$A$63))</f>
        <v>0</v>
      </c>
      <c r="R252" s="71">
        <f t="shared" ca="1" si="97"/>
        <v>0</v>
      </c>
      <c r="S252" s="71">
        <f t="shared" ca="1" si="87"/>
        <v>0</v>
      </c>
      <c r="T252" s="71">
        <f t="shared" si="88"/>
        <v>0</v>
      </c>
      <c r="U252" s="356">
        <f t="shared" ca="1" si="89"/>
        <v>0</v>
      </c>
      <c r="V252" s="356">
        <f t="shared" ca="1" si="90"/>
        <v>0</v>
      </c>
      <c r="W252" s="356">
        <f t="shared" si="98"/>
        <v>0</v>
      </c>
      <c r="X252" s="356">
        <f t="shared" si="99"/>
        <v>0</v>
      </c>
      <c r="Y252" s="72">
        <f>IF(AU252&gt;0,"NEEDED",IFERROR(IF('Project Summary'!$C$11="NH",(VLOOKUP(AH252,Lighting_All,6,0)+AN252),(VLOOKUP(AH252,Lighting_All,4,0)+AN252)),0)*H252)</f>
        <v>0</v>
      </c>
      <c r="Z252" s="290" t="str">
        <f t="shared" ca="1" si="100"/>
        <v/>
      </c>
      <c r="AA252" s="352">
        <f t="shared" ca="1" si="74"/>
        <v>0</v>
      </c>
      <c r="AB252" s="3"/>
      <c r="AC252" s="20" t="str">
        <f ca="1">IFERROR(OFFSET(INDEX(INDIRECT(VLOOKUP($C252,Lighting_Type_Exist_lu,2,0)),MATCH(NewSKULighting!$D252,INDIRECT(VLOOKUP($C252,Lighting_Type_Exist_lu,2,0)),0),1),0,1),"")</f>
        <v/>
      </c>
      <c r="AD252" s="7" t="str">
        <f ca="1">IFERROR(OFFSET(INDEX(INDIRECT(VLOOKUP($C252,Lighting_Type_Exist_lu,2,0)),MATCH(NewSKULighting!$D252,INDIRECT(VLOOKUP($C252,Lighting_Type_Exist_lu,2,0)),0),1),0,3),"")</f>
        <v/>
      </c>
      <c r="AE252" s="40" t="str">
        <f ca="1">IFERROR(OFFSET(INDEX(INDIRECT(VLOOKUP($C252,Lighting_Type_Exist_lu,2,0)),MATCH(NewSKULighting!$D252,INDIRECT(VLOOKUP($C252,Lighting_Type_Exist_lu,2,0)),0),1),0,4),"")</f>
        <v/>
      </c>
      <c r="AF252" s="314">
        <f t="shared" ca="1" si="75"/>
        <v>0</v>
      </c>
      <c r="AG252" s="3"/>
      <c r="AH252" s="238" t="str">
        <f t="shared" si="91"/>
        <v/>
      </c>
      <c r="AI252" s="263">
        <f>IFERROR(_xlfn.IFNA(IF('Project Summary'!$C$11="NH",VLOOKUP(AH252,Lighting_All,5,0),VLOOKUP(AH252,Lighting_All,3,0)),""),"")</f>
        <v>0</v>
      </c>
      <c r="AJ252" s="295" t="str">
        <f t="shared" si="76"/>
        <v>NA</v>
      </c>
      <c r="AK252" s="296" t="str">
        <f>IFERROR(IF(J252="","",(VLOOKUP(AH252,Lookups!A:G,7,0)*H252)),"")</f>
        <v/>
      </c>
      <c r="AL252" s="92">
        <f t="shared" ca="1" si="77"/>
        <v>0</v>
      </c>
      <c r="AM252" s="92">
        <f t="shared" ca="1" si="78"/>
        <v>0</v>
      </c>
      <c r="AN252" s="297">
        <f>(1-EXACT(G252,M252))*IFERROR(VLOOKUP(M252,Lighting_All,6,0),0)*(Q252&gt;0)*(1-EXACT(M252,Lookups!$A$62))*(1-EXACT(M252,Lookups!$A$63))</f>
        <v>0</v>
      </c>
      <c r="AO252" s="92">
        <f t="shared" si="79"/>
        <v>0</v>
      </c>
      <c r="AP252" s="92" t="str">
        <f t="shared" ca="1" si="80"/>
        <v/>
      </c>
      <c r="AQ252" s="92" t="str">
        <f ca="1">_xlfn.IFNA(VLOOKUP(AP252,Recycling!$S$10:$T$35,2,0),"")</f>
        <v/>
      </c>
      <c r="AR252" s="92">
        <f t="shared" si="81"/>
        <v>0</v>
      </c>
      <c r="AS252" s="92">
        <f t="shared" si="82"/>
        <v>0</v>
      </c>
      <c r="AT252" s="298">
        <f>EXACT(G252,"None")*OR(EXACT(M252,Lookups!$A$62),EXACT(M252,Lookups!$A$63))</f>
        <v>0</v>
      </c>
      <c r="AU252" s="299">
        <f t="shared" si="101"/>
        <v>0</v>
      </c>
      <c r="AV252" s="92">
        <f>IFERROR(VLOOKUP(AH252,Lookups!A:B,2,0),0)</f>
        <v>0</v>
      </c>
      <c r="AW252" s="92">
        <f t="shared" si="102"/>
        <v>0</v>
      </c>
      <c r="AX252" s="297">
        <f t="shared" si="103"/>
        <v>0</v>
      </c>
      <c r="AY252" s="297">
        <f t="shared" si="92"/>
        <v>0</v>
      </c>
      <c r="AZ252" s="92">
        <f t="shared" si="93"/>
        <v>0.504</v>
      </c>
      <c r="BA252" s="297">
        <f t="shared" si="104"/>
        <v>0.38900000000000001</v>
      </c>
      <c r="BB252" s="297">
        <v>0.13800000000000001</v>
      </c>
      <c r="BC252" s="297">
        <v>0.13400000000000001</v>
      </c>
      <c r="BD252" s="92">
        <f t="shared" si="94"/>
        <v>0</v>
      </c>
      <c r="BE252" s="92">
        <f t="shared" si="95"/>
        <v>0</v>
      </c>
    </row>
    <row r="253" spans="1:57" x14ac:dyDescent="0.35">
      <c r="A253" s="26"/>
      <c r="B253" s="76"/>
      <c r="C253" s="58"/>
      <c r="D253" s="504"/>
      <c r="E253" s="504"/>
      <c r="F253" s="237" t="str">
        <f ca="1">IFERROR(OFFSET(INDEX(INDIRECT(VLOOKUP($C253,Lighting_Type_Exist_lu,2,0)),MATCH(NewSKULighting!$D253,INDIRECT(VLOOKUP($C253,Lighting_Type_Exist_lu,2,0)),0),1),0,2),"")</f>
        <v/>
      </c>
      <c r="G253" s="168" t="s">
        <v>84</v>
      </c>
      <c r="H253" s="74"/>
      <c r="I253" s="238" t="str">
        <f t="shared" si="83"/>
        <v/>
      </c>
      <c r="J253" s="58"/>
      <c r="K253" s="238" t="str">
        <f t="shared" si="84"/>
        <v/>
      </c>
      <c r="L253" s="239" t="str">
        <f t="shared" si="85"/>
        <v/>
      </c>
      <c r="M253" s="116" t="s">
        <v>84</v>
      </c>
      <c r="N253" s="28">
        <f t="shared" si="86"/>
        <v>0</v>
      </c>
      <c r="O253" s="20">
        <f t="shared" si="73"/>
        <v>0</v>
      </c>
      <c r="P253" s="71">
        <f t="shared" ca="1" si="96"/>
        <v>0</v>
      </c>
      <c r="Q253" s="71">
        <f>IFERROR((($H253*$L253*$N253)-($H253*$L253*$O253))/1000,0)*(1-EXACT(M253,Lookups!$A$62))*(1-EXACT(M253,Lookups!$A$63))</f>
        <v>0</v>
      </c>
      <c r="R253" s="71">
        <f t="shared" ca="1" si="97"/>
        <v>0</v>
      </c>
      <c r="S253" s="71">
        <f t="shared" ca="1" si="87"/>
        <v>0</v>
      </c>
      <c r="T253" s="71">
        <f t="shared" si="88"/>
        <v>0</v>
      </c>
      <c r="U253" s="356">
        <f t="shared" ca="1" si="89"/>
        <v>0</v>
      </c>
      <c r="V253" s="356">
        <f t="shared" ca="1" si="90"/>
        <v>0</v>
      </c>
      <c r="W253" s="356">
        <f t="shared" si="98"/>
        <v>0</v>
      </c>
      <c r="X253" s="356">
        <f t="shared" si="99"/>
        <v>0</v>
      </c>
      <c r="Y253" s="72">
        <f>IF(AU253&gt;0,"NEEDED",IFERROR(IF('Project Summary'!$C$11="NH",(VLOOKUP(AH253,Lighting_All,6,0)+AN253),(VLOOKUP(AH253,Lighting_All,4,0)+AN253)),0)*H253)</f>
        <v>0</v>
      </c>
      <c r="Z253" s="290" t="str">
        <f t="shared" ca="1" si="100"/>
        <v/>
      </c>
      <c r="AA253" s="352">
        <f t="shared" ca="1" si="74"/>
        <v>0</v>
      </c>
      <c r="AB253" s="3"/>
      <c r="AC253" s="20" t="str">
        <f ca="1">IFERROR(OFFSET(INDEX(INDIRECT(VLOOKUP($C253,Lighting_Type_Exist_lu,2,0)),MATCH(NewSKULighting!$D253,INDIRECT(VLOOKUP($C253,Lighting_Type_Exist_lu,2,0)),0),1),0,1),"")</f>
        <v/>
      </c>
      <c r="AD253" s="7" t="str">
        <f ca="1">IFERROR(OFFSET(INDEX(INDIRECT(VLOOKUP($C253,Lighting_Type_Exist_lu,2,0)),MATCH(NewSKULighting!$D253,INDIRECT(VLOOKUP($C253,Lighting_Type_Exist_lu,2,0)),0),1),0,3),"")</f>
        <v/>
      </c>
      <c r="AE253" s="40" t="str">
        <f ca="1">IFERROR(OFFSET(INDEX(INDIRECT(VLOOKUP($C253,Lighting_Type_Exist_lu,2,0)),MATCH(NewSKULighting!$D253,INDIRECT(VLOOKUP($C253,Lighting_Type_Exist_lu,2,0)),0),1),0,4),"")</f>
        <v/>
      </c>
      <c r="AF253" s="314">
        <f t="shared" ca="1" si="75"/>
        <v>0</v>
      </c>
      <c r="AG253" s="3"/>
      <c r="AH253" s="238" t="str">
        <f t="shared" si="91"/>
        <v/>
      </c>
      <c r="AI253" s="263">
        <f>IFERROR(_xlfn.IFNA(IF('Project Summary'!$C$11="NH",VLOOKUP(AH253,Lighting_All,5,0),VLOOKUP(AH253,Lighting_All,3,0)),""),"")</f>
        <v>0</v>
      </c>
      <c r="AJ253" s="295" t="str">
        <f t="shared" si="76"/>
        <v>NA</v>
      </c>
      <c r="AK253" s="296" t="str">
        <f>IFERROR(IF(J253="","",(VLOOKUP(AH253,Lookups!A:G,7,0)*H253)),"")</f>
        <v/>
      </c>
      <c r="AL253" s="92">
        <f t="shared" ca="1" si="77"/>
        <v>0</v>
      </c>
      <c r="AM253" s="92">
        <f t="shared" ca="1" si="78"/>
        <v>0</v>
      </c>
      <c r="AN253" s="297">
        <f>(1-EXACT(G253,M253))*IFERROR(VLOOKUP(M253,Lighting_All,6,0),0)*(Q253&gt;0)*(1-EXACT(M253,Lookups!$A$62))*(1-EXACT(M253,Lookups!$A$63))</f>
        <v>0</v>
      </c>
      <c r="AO253" s="92">
        <f t="shared" si="79"/>
        <v>0</v>
      </c>
      <c r="AP253" s="92" t="str">
        <f t="shared" ca="1" si="80"/>
        <v/>
      </c>
      <c r="AQ253" s="92" t="str">
        <f ca="1">_xlfn.IFNA(VLOOKUP(AP253,Recycling!$S$10:$T$35,2,0),"")</f>
        <v/>
      </c>
      <c r="AR253" s="92">
        <f t="shared" si="81"/>
        <v>0</v>
      </c>
      <c r="AS253" s="92">
        <f t="shared" si="82"/>
        <v>0</v>
      </c>
      <c r="AT253" s="298">
        <f>EXACT(G253,"None")*OR(EXACT(M253,Lookups!$A$62),EXACT(M253,Lookups!$A$63))</f>
        <v>0</v>
      </c>
      <c r="AU253" s="299">
        <f t="shared" si="101"/>
        <v>0</v>
      </c>
      <c r="AV253" s="92">
        <f>IFERROR(VLOOKUP(AH253,Lookups!A:B,2,0),0)</f>
        <v>0</v>
      </c>
      <c r="AW253" s="92">
        <f t="shared" si="102"/>
        <v>0</v>
      </c>
      <c r="AX253" s="297">
        <f t="shared" si="103"/>
        <v>0</v>
      </c>
      <c r="AY253" s="297">
        <f t="shared" si="92"/>
        <v>0</v>
      </c>
      <c r="AZ253" s="92">
        <f t="shared" si="93"/>
        <v>0.504</v>
      </c>
      <c r="BA253" s="297">
        <f t="shared" si="104"/>
        <v>0.38900000000000001</v>
      </c>
      <c r="BB253" s="297">
        <v>0.13800000000000001</v>
      </c>
      <c r="BC253" s="297">
        <v>0.13400000000000001</v>
      </c>
      <c r="BD253" s="92">
        <f t="shared" si="94"/>
        <v>0</v>
      </c>
      <c r="BE253" s="92">
        <f t="shared" si="95"/>
        <v>0</v>
      </c>
    </row>
    <row r="254" spans="1:57" x14ac:dyDescent="0.35">
      <c r="A254" s="26"/>
      <c r="B254" s="76"/>
      <c r="C254" s="58"/>
      <c r="D254" s="504"/>
      <c r="E254" s="504"/>
      <c r="F254" s="237" t="str">
        <f ca="1">IFERROR(OFFSET(INDEX(INDIRECT(VLOOKUP($C254,Lighting_Type_Exist_lu,2,0)),MATCH(NewSKULighting!$D254,INDIRECT(VLOOKUP($C254,Lighting_Type_Exist_lu,2,0)),0),1),0,2),"")</f>
        <v/>
      </c>
      <c r="G254" s="168" t="s">
        <v>84</v>
      </c>
      <c r="H254" s="74"/>
      <c r="I254" s="238" t="str">
        <f t="shared" si="83"/>
        <v/>
      </c>
      <c r="J254" s="58"/>
      <c r="K254" s="238" t="str">
        <f t="shared" si="84"/>
        <v/>
      </c>
      <c r="L254" s="239" t="str">
        <f t="shared" si="85"/>
        <v/>
      </c>
      <c r="M254" s="116" t="s">
        <v>84</v>
      </c>
      <c r="N254" s="28">
        <f t="shared" si="86"/>
        <v>0</v>
      </c>
      <c r="O254" s="20">
        <f t="shared" si="73"/>
        <v>0</v>
      </c>
      <c r="P254" s="71">
        <f t="shared" ca="1" si="96"/>
        <v>0</v>
      </c>
      <c r="Q254" s="71">
        <f>IFERROR((($H254*$L254*$N254)-($H254*$L254*$O254))/1000,0)*(1-EXACT(M254,Lookups!$A$62))*(1-EXACT(M254,Lookups!$A$63))</f>
        <v>0</v>
      </c>
      <c r="R254" s="71">
        <f t="shared" ca="1" si="97"/>
        <v>0</v>
      </c>
      <c r="S254" s="71">
        <f t="shared" ca="1" si="87"/>
        <v>0</v>
      </c>
      <c r="T254" s="71">
        <f t="shared" si="88"/>
        <v>0</v>
      </c>
      <c r="U254" s="356">
        <f t="shared" ca="1" si="89"/>
        <v>0</v>
      </c>
      <c r="V254" s="356">
        <f t="shared" ca="1" si="90"/>
        <v>0</v>
      </c>
      <c r="W254" s="356">
        <f t="shared" si="98"/>
        <v>0</v>
      </c>
      <c r="X254" s="356">
        <f t="shared" si="99"/>
        <v>0</v>
      </c>
      <c r="Y254" s="72">
        <f>IF(AU254&gt;0,"NEEDED",IFERROR(IF('Project Summary'!$C$11="NH",(VLOOKUP(AH254,Lighting_All,6,0)+AN254),(VLOOKUP(AH254,Lighting_All,4,0)+AN254)),0)*H254)</f>
        <v>0</v>
      </c>
      <c r="Z254" s="290" t="str">
        <f t="shared" ca="1" si="100"/>
        <v/>
      </c>
      <c r="AA254" s="352">
        <f t="shared" ca="1" si="74"/>
        <v>0</v>
      </c>
      <c r="AB254" s="3"/>
      <c r="AC254" s="20" t="str">
        <f ca="1">IFERROR(OFFSET(INDEX(INDIRECT(VLOOKUP($C254,Lighting_Type_Exist_lu,2,0)),MATCH(NewSKULighting!$D254,INDIRECT(VLOOKUP($C254,Lighting_Type_Exist_lu,2,0)),0),1),0,1),"")</f>
        <v/>
      </c>
      <c r="AD254" s="7" t="str">
        <f ca="1">IFERROR(OFFSET(INDEX(INDIRECT(VLOOKUP($C254,Lighting_Type_Exist_lu,2,0)),MATCH(NewSKULighting!$D254,INDIRECT(VLOOKUP($C254,Lighting_Type_Exist_lu,2,0)),0),1),0,3),"")</f>
        <v/>
      </c>
      <c r="AE254" s="40" t="str">
        <f ca="1">IFERROR(OFFSET(INDEX(INDIRECT(VLOOKUP($C254,Lighting_Type_Exist_lu,2,0)),MATCH(NewSKULighting!$D254,INDIRECT(VLOOKUP($C254,Lighting_Type_Exist_lu,2,0)),0),1),0,4),"")</f>
        <v/>
      </c>
      <c r="AF254" s="314">
        <f t="shared" ca="1" si="75"/>
        <v>0</v>
      </c>
      <c r="AG254" s="3"/>
      <c r="AH254" s="238" t="str">
        <f t="shared" si="91"/>
        <v/>
      </c>
      <c r="AI254" s="263">
        <f>IFERROR(_xlfn.IFNA(IF('Project Summary'!$C$11="NH",VLOOKUP(AH254,Lighting_All,5,0),VLOOKUP(AH254,Lighting_All,3,0)),""),"")</f>
        <v>0</v>
      </c>
      <c r="AJ254" s="295" t="str">
        <f t="shared" si="76"/>
        <v>NA</v>
      </c>
      <c r="AK254" s="296" t="str">
        <f>IFERROR(IF(J254="","",(VLOOKUP(AH254,Lookups!A:G,7,0)*H254)),"")</f>
        <v/>
      </c>
      <c r="AL254" s="92">
        <f t="shared" ca="1" si="77"/>
        <v>0</v>
      </c>
      <c r="AM254" s="92">
        <f t="shared" ca="1" si="78"/>
        <v>0</v>
      </c>
      <c r="AN254" s="297">
        <f>(1-EXACT(G254,M254))*IFERROR(VLOOKUP(M254,Lighting_All,6,0),0)*(Q254&gt;0)*(1-EXACT(M254,Lookups!$A$62))*(1-EXACT(M254,Lookups!$A$63))</f>
        <v>0</v>
      </c>
      <c r="AO254" s="92">
        <f t="shared" si="79"/>
        <v>0</v>
      </c>
      <c r="AP254" s="92" t="str">
        <f t="shared" ca="1" si="80"/>
        <v/>
      </c>
      <c r="AQ254" s="92" t="str">
        <f ca="1">_xlfn.IFNA(VLOOKUP(AP254,Recycling!$S$10:$T$35,2,0),"")</f>
        <v/>
      </c>
      <c r="AR254" s="92">
        <f t="shared" si="81"/>
        <v>0</v>
      </c>
      <c r="AS254" s="92">
        <f t="shared" si="82"/>
        <v>0</v>
      </c>
      <c r="AT254" s="298">
        <f>EXACT(G254,"None")*OR(EXACT(M254,Lookups!$A$62),EXACT(M254,Lookups!$A$63))</f>
        <v>0</v>
      </c>
      <c r="AU254" s="299">
        <f t="shared" si="101"/>
        <v>0</v>
      </c>
      <c r="AV254" s="92">
        <f>IFERROR(VLOOKUP(AH254,Lookups!A:B,2,0),0)</f>
        <v>0</v>
      </c>
      <c r="AW254" s="92">
        <f t="shared" si="102"/>
        <v>0</v>
      </c>
      <c r="AX254" s="297">
        <f t="shared" si="103"/>
        <v>0</v>
      </c>
      <c r="AY254" s="297">
        <f t="shared" si="92"/>
        <v>0</v>
      </c>
      <c r="AZ254" s="92">
        <f t="shared" si="93"/>
        <v>0.504</v>
      </c>
      <c r="BA254" s="297">
        <f t="shared" si="104"/>
        <v>0.38900000000000001</v>
      </c>
      <c r="BB254" s="297">
        <v>0.13800000000000001</v>
      </c>
      <c r="BC254" s="297">
        <v>0.13400000000000001</v>
      </c>
      <c r="BD254" s="92">
        <f t="shared" si="94"/>
        <v>0</v>
      </c>
      <c r="BE254" s="92">
        <f t="shared" si="95"/>
        <v>0</v>
      </c>
    </row>
    <row r="255" spans="1:57" x14ac:dyDescent="0.35">
      <c r="A255" s="26"/>
      <c r="B255" s="76"/>
      <c r="C255" s="58"/>
      <c r="D255" s="504"/>
      <c r="E255" s="504"/>
      <c r="F255" s="237" t="str">
        <f ca="1">IFERROR(OFFSET(INDEX(INDIRECT(VLOOKUP($C255,Lighting_Type_Exist_lu,2,0)),MATCH(NewSKULighting!$D255,INDIRECT(VLOOKUP($C255,Lighting_Type_Exist_lu,2,0)),0),1),0,2),"")</f>
        <v/>
      </c>
      <c r="G255" s="168" t="s">
        <v>84</v>
      </c>
      <c r="H255" s="74"/>
      <c r="I255" s="238" t="str">
        <f t="shared" si="83"/>
        <v/>
      </c>
      <c r="J255" s="58"/>
      <c r="K255" s="238" t="str">
        <f t="shared" si="84"/>
        <v/>
      </c>
      <c r="L255" s="239" t="str">
        <f t="shared" si="85"/>
        <v/>
      </c>
      <c r="M255" s="116" t="s">
        <v>84</v>
      </c>
      <c r="N255" s="28">
        <f t="shared" si="86"/>
        <v>0</v>
      </c>
      <c r="O255" s="20">
        <f t="shared" si="73"/>
        <v>0</v>
      </c>
      <c r="P255" s="71">
        <f t="shared" ca="1" si="96"/>
        <v>0</v>
      </c>
      <c r="Q255" s="71">
        <f>IFERROR((($H255*$L255*$N255)-($H255*$L255*$O255))/1000,0)*(1-EXACT(M255,Lookups!$A$62))*(1-EXACT(M255,Lookups!$A$63))</f>
        <v>0</v>
      </c>
      <c r="R255" s="71">
        <f t="shared" ca="1" si="97"/>
        <v>0</v>
      </c>
      <c r="S255" s="71">
        <f t="shared" ca="1" si="87"/>
        <v>0</v>
      </c>
      <c r="T255" s="71">
        <f t="shared" si="88"/>
        <v>0</v>
      </c>
      <c r="U255" s="356">
        <f t="shared" ca="1" si="89"/>
        <v>0</v>
      </c>
      <c r="V255" s="356">
        <f t="shared" ca="1" si="90"/>
        <v>0</v>
      </c>
      <c r="W255" s="356">
        <f t="shared" si="98"/>
        <v>0</v>
      </c>
      <c r="X255" s="356">
        <f t="shared" si="99"/>
        <v>0</v>
      </c>
      <c r="Y255" s="72">
        <f>IF(AU255&gt;0,"NEEDED",IFERROR(IF('Project Summary'!$C$11="NH",(VLOOKUP(AH255,Lighting_All,6,0)+AN255),(VLOOKUP(AH255,Lighting_All,4,0)+AN255)),0)*H255)</f>
        <v>0</v>
      </c>
      <c r="Z255" s="290" t="str">
        <f t="shared" ca="1" si="100"/>
        <v/>
      </c>
      <c r="AA255" s="352">
        <f t="shared" ca="1" si="74"/>
        <v>0</v>
      </c>
      <c r="AB255" s="3"/>
      <c r="AC255" s="20" t="str">
        <f ca="1">IFERROR(OFFSET(INDEX(INDIRECT(VLOOKUP($C255,Lighting_Type_Exist_lu,2,0)),MATCH(NewSKULighting!$D255,INDIRECT(VLOOKUP($C255,Lighting_Type_Exist_lu,2,0)),0),1),0,1),"")</f>
        <v/>
      </c>
      <c r="AD255" s="7" t="str">
        <f ca="1">IFERROR(OFFSET(INDEX(INDIRECT(VLOOKUP($C255,Lighting_Type_Exist_lu,2,0)),MATCH(NewSKULighting!$D255,INDIRECT(VLOOKUP($C255,Lighting_Type_Exist_lu,2,0)),0),1),0,3),"")</f>
        <v/>
      </c>
      <c r="AE255" s="40" t="str">
        <f ca="1">IFERROR(OFFSET(INDEX(INDIRECT(VLOOKUP($C255,Lighting_Type_Exist_lu,2,0)),MATCH(NewSKULighting!$D255,INDIRECT(VLOOKUP($C255,Lighting_Type_Exist_lu,2,0)),0),1),0,4),"")</f>
        <v/>
      </c>
      <c r="AF255" s="314">
        <f t="shared" ca="1" si="75"/>
        <v>0</v>
      </c>
      <c r="AG255" s="3"/>
      <c r="AH255" s="238" t="str">
        <f t="shared" si="91"/>
        <v/>
      </c>
      <c r="AI255" s="263">
        <f>IFERROR(_xlfn.IFNA(IF('Project Summary'!$C$11="NH",VLOOKUP(AH255,Lighting_All,5,0),VLOOKUP(AH255,Lighting_All,3,0)),""),"")</f>
        <v>0</v>
      </c>
      <c r="AJ255" s="295" t="str">
        <f t="shared" si="76"/>
        <v>NA</v>
      </c>
      <c r="AK255" s="296" t="str">
        <f>IFERROR(IF(J255="","",(VLOOKUP(AH255,Lookups!A:G,7,0)*H255)),"")</f>
        <v/>
      </c>
      <c r="AL255" s="92">
        <f t="shared" ca="1" si="77"/>
        <v>0</v>
      </c>
      <c r="AM255" s="92">
        <f t="shared" ca="1" si="78"/>
        <v>0</v>
      </c>
      <c r="AN255" s="297">
        <f>(1-EXACT(G255,M255))*IFERROR(VLOOKUP(M255,Lighting_All,6,0),0)*(Q255&gt;0)*(1-EXACT(M255,Lookups!$A$62))*(1-EXACT(M255,Lookups!$A$63))</f>
        <v>0</v>
      </c>
      <c r="AO255" s="92">
        <f t="shared" si="79"/>
        <v>0</v>
      </c>
      <c r="AP255" s="92" t="str">
        <f t="shared" ca="1" si="80"/>
        <v/>
      </c>
      <c r="AQ255" s="92" t="str">
        <f ca="1">_xlfn.IFNA(VLOOKUP(AP255,Recycling!$S$10:$T$35,2,0),"")</f>
        <v/>
      </c>
      <c r="AR255" s="92">
        <f t="shared" si="81"/>
        <v>0</v>
      </c>
      <c r="AS255" s="92">
        <f t="shared" si="82"/>
        <v>0</v>
      </c>
      <c r="AT255" s="298">
        <f>EXACT(G255,"None")*OR(EXACT(M255,Lookups!$A$62),EXACT(M255,Lookups!$A$63))</f>
        <v>0</v>
      </c>
      <c r="AU255" s="299">
        <f t="shared" si="101"/>
        <v>0</v>
      </c>
      <c r="AV255" s="92">
        <f>IFERROR(VLOOKUP(AH255,Lookups!A:B,2,0),0)</f>
        <v>0</v>
      </c>
      <c r="AW255" s="92">
        <f t="shared" si="102"/>
        <v>0</v>
      </c>
      <c r="AX255" s="297">
        <f t="shared" si="103"/>
        <v>0</v>
      </c>
      <c r="AY255" s="297">
        <f t="shared" si="92"/>
        <v>0</v>
      </c>
      <c r="AZ255" s="92">
        <f t="shared" si="93"/>
        <v>0.504</v>
      </c>
      <c r="BA255" s="297">
        <f t="shared" si="104"/>
        <v>0.38900000000000001</v>
      </c>
      <c r="BB255" s="297">
        <v>0.13800000000000001</v>
      </c>
      <c r="BC255" s="297">
        <v>0.13400000000000001</v>
      </c>
      <c r="BD255" s="92">
        <f t="shared" si="94"/>
        <v>0</v>
      </c>
      <c r="BE255" s="92">
        <f t="shared" si="95"/>
        <v>0</v>
      </c>
    </row>
    <row r="256" spans="1:57" x14ac:dyDescent="0.35">
      <c r="A256" s="26"/>
      <c r="B256" s="76"/>
      <c r="C256" s="58"/>
      <c r="D256" s="504"/>
      <c r="E256" s="504"/>
      <c r="F256" s="237" t="str">
        <f ca="1">IFERROR(OFFSET(INDEX(INDIRECT(VLOOKUP($C256,Lighting_Type_Exist_lu,2,0)),MATCH(NewSKULighting!$D256,INDIRECT(VLOOKUP($C256,Lighting_Type_Exist_lu,2,0)),0),1),0,2),"")</f>
        <v/>
      </c>
      <c r="G256" s="168" t="s">
        <v>84</v>
      </c>
      <c r="H256" s="74"/>
      <c r="I256" s="238" t="str">
        <f t="shared" si="83"/>
        <v/>
      </c>
      <c r="J256" s="58"/>
      <c r="K256" s="238" t="str">
        <f t="shared" si="84"/>
        <v/>
      </c>
      <c r="L256" s="239" t="str">
        <f t="shared" si="85"/>
        <v/>
      </c>
      <c r="M256" s="116" t="s">
        <v>84</v>
      </c>
      <c r="N256" s="28">
        <f t="shared" si="86"/>
        <v>0</v>
      </c>
      <c r="O256" s="20">
        <f t="shared" si="73"/>
        <v>0</v>
      </c>
      <c r="P256" s="71">
        <f t="shared" ca="1" si="96"/>
        <v>0</v>
      </c>
      <c r="Q256" s="71">
        <f>IFERROR((($H256*$L256*$N256)-($H256*$L256*$O256))/1000,0)*(1-EXACT(M256,Lookups!$A$62))*(1-EXACT(M256,Lookups!$A$63))</f>
        <v>0</v>
      </c>
      <c r="R256" s="71">
        <f t="shared" ca="1" si="97"/>
        <v>0</v>
      </c>
      <c r="S256" s="71">
        <f t="shared" ca="1" si="87"/>
        <v>0</v>
      </c>
      <c r="T256" s="71">
        <f t="shared" si="88"/>
        <v>0</v>
      </c>
      <c r="U256" s="356">
        <f t="shared" ca="1" si="89"/>
        <v>0</v>
      </c>
      <c r="V256" s="356">
        <f t="shared" ca="1" si="90"/>
        <v>0</v>
      </c>
      <c r="W256" s="356">
        <f t="shared" si="98"/>
        <v>0</v>
      </c>
      <c r="X256" s="356">
        <f t="shared" si="99"/>
        <v>0</v>
      </c>
      <c r="Y256" s="72">
        <f>IF(AU256&gt;0,"NEEDED",IFERROR(IF('Project Summary'!$C$11="NH",(VLOOKUP(AH256,Lighting_All,6,0)+AN256),(VLOOKUP(AH256,Lighting_All,4,0)+AN256)),0)*H256)</f>
        <v>0</v>
      </c>
      <c r="Z256" s="290" t="str">
        <f t="shared" ca="1" si="100"/>
        <v/>
      </c>
      <c r="AA256" s="352">
        <f t="shared" ca="1" si="74"/>
        <v>0</v>
      </c>
      <c r="AB256" s="3"/>
      <c r="AC256" s="20" t="str">
        <f ca="1">IFERROR(OFFSET(INDEX(INDIRECT(VLOOKUP($C256,Lighting_Type_Exist_lu,2,0)),MATCH(NewSKULighting!$D256,INDIRECT(VLOOKUP($C256,Lighting_Type_Exist_lu,2,0)),0),1),0,1),"")</f>
        <v/>
      </c>
      <c r="AD256" s="7" t="str">
        <f ca="1">IFERROR(OFFSET(INDEX(INDIRECT(VLOOKUP($C256,Lighting_Type_Exist_lu,2,0)),MATCH(NewSKULighting!$D256,INDIRECT(VLOOKUP($C256,Lighting_Type_Exist_lu,2,0)),0),1),0,3),"")</f>
        <v/>
      </c>
      <c r="AE256" s="40" t="str">
        <f ca="1">IFERROR(OFFSET(INDEX(INDIRECT(VLOOKUP($C256,Lighting_Type_Exist_lu,2,0)),MATCH(NewSKULighting!$D256,INDIRECT(VLOOKUP($C256,Lighting_Type_Exist_lu,2,0)),0),1),0,4),"")</f>
        <v/>
      </c>
      <c r="AF256" s="314">
        <f t="shared" ca="1" si="75"/>
        <v>0</v>
      </c>
      <c r="AG256" s="3"/>
      <c r="AH256" s="238" t="str">
        <f t="shared" si="91"/>
        <v/>
      </c>
      <c r="AI256" s="263">
        <f>IFERROR(_xlfn.IFNA(IF('Project Summary'!$C$11="NH",VLOOKUP(AH256,Lighting_All,5,0),VLOOKUP(AH256,Lighting_All,3,0)),""),"")</f>
        <v>0</v>
      </c>
      <c r="AJ256" s="295" t="str">
        <f t="shared" si="76"/>
        <v>NA</v>
      </c>
      <c r="AK256" s="296" t="str">
        <f>IFERROR(IF(J256="","",(VLOOKUP(AH256,Lookups!A:G,7,0)*H256)),"")</f>
        <v/>
      </c>
      <c r="AL256" s="92">
        <f t="shared" ca="1" si="77"/>
        <v>0</v>
      </c>
      <c r="AM256" s="92">
        <f t="shared" ca="1" si="78"/>
        <v>0</v>
      </c>
      <c r="AN256" s="297">
        <f>(1-EXACT(G256,M256))*IFERROR(VLOOKUP(M256,Lighting_All,6,0),0)*(Q256&gt;0)*(1-EXACT(M256,Lookups!$A$62))*(1-EXACT(M256,Lookups!$A$63))</f>
        <v>0</v>
      </c>
      <c r="AO256" s="92">
        <f t="shared" si="79"/>
        <v>0</v>
      </c>
      <c r="AP256" s="92" t="str">
        <f t="shared" ca="1" si="80"/>
        <v/>
      </c>
      <c r="AQ256" s="92" t="str">
        <f ca="1">_xlfn.IFNA(VLOOKUP(AP256,Recycling!$S$10:$T$35,2,0),"")</f>
        <v/>
      </c>
      <c r="AR256" s="92">
        <f t="shared" si="81"/>
        <v>0</v>
      </c>
      <c r="AS256" s="92">
        <f t="shared" si="82"/>
        <v>0</v>
      </c>
      <c r="AT256" s="298">
        <f>EXACT(G256,"None")*OR(EXACT(M256,Lookups!$A$62),EXACT(M256,Lookups!$A$63))</f>
        <v>0</v>
      </c>
      <c r="AU256" s="299">
        <f t="shared" si="101"/>
        <v>0</v>
      </c>
      <c r="AV256" s="92">
        <f>IFERROR(VLOOKUP(AH256,Lookups!A:B,2,0),0)</f>
        <v>0</v>
      </c>
      <c r="AW256" s="92">
        <f t="shared" si="102"/>
        <v>0</v>
      </c>
      <c r="AX256" s="297">
        <f t="shared" si="103"/>
        <v>0</v>
      </c>
      <c r="AY256" s="297">
        <f t="shared" si="92"/>
        <v>0</v>
      </c>
      <c r="AZ256" s="92">
        <f t="shared" si="93"/>
        <v>0.504</v>
      </c>
      <c r="BA256" s="297">
        <f t="shared" si="104"/>
        <v>0.38900000000000001</v>
      </c>
      <c r="BB256" s="297">
        <v>0.13800000000000001</v>
      </c>
      <c r="BC256" s="297">
        <v>0.13400000000000001</v>
      </c>
      <c r="BD256" s="92">
        <f t="shared" si="94"/>
        <v>0</v>
      </c>
      <c r="BE256" s="92">
        <f t="shared" si="95"/>
        <v>0</v>
      </c>
    </row>
    <row r="257" spans="1:57" x14ac:dyDescent="0.35">
      <c r="A257" s="26"/>
      <c r="B257" s="76"/>
      <c r="C257" s="58"/>
      <c r="D257" s="504"/>
      <c r="E257" s="504"/>
      <c r="F257" s="237" t="str">
        <f ca="1">IFERROR(OFFSET(INDEX(INDIRECT(VLOOKUP($C257,Lighting_Type_Exist_lu,2,0)),MATCH(NewSKULighting!$D257,INDIRECT(VLOOKUP($C257,Lighting_Type_Exist_lu,2,0)),0),1),0,2),"")</f>
        <v/>
      </c>
      <c r="G257" s="168" t="s">
        <v>84</v>
      </c>
      <c r="H257" s="74"/>
      <c r="I257" s="238" t="str">
        <f t="shared" si="83"/>
        <v/>
      </c>
      <c r="J257" s="58"/>
      <c r="K257" s="238" t="str">
        <f t="shared" si="84"/>
        <v/>
      </c>
      <c r="L257" s="239" t="str">
        <f t="shared" si="85"/>
        <v/>
      </c>
      <c r="M257" s="116" t="s">
        <v>84</v>
      </c>
      <c r="N257" s="28">
        <f t="shared" si="86"/>
        <v>0</v>
      </c>
      <c r="O257" s="20">
        <f t="shared" si="73"/>
        <v>0</v>
      </c>
      <c r="P257" s="71">
        <f t="shared" ca="1" si="96"/>
        <v>0</v>
      </c>
      <c r="Q257" s="71">
        <f>IFERROR((($H257*$L257*$N257)-($H257*$L257*$O257))/1000,0)*(1-EXACT(M257,Lookups!$A$62))*(1-EXACT(M257,Lookups!$A$63))</f>
        <v>0</v>
      </c>
      <c r="R257" s="71">
        <f t="shared" ca="1" si="97"/>
        <v>0</v>
      </c>
      <c r="S257" s="71">
        <f t="shared" ca="1" si="87"/>
        <v>0</v>
      </c>
      <c r="T257" s="71">
        <f t="shared" si="88"/>
        <v>0</v>
      </c>
      <c r="U257" s="356">
        <f t="shared" ca="1" si="89"/>
        <v>0</v>
      </c>
      <c r="V257" s="356">
        <f t="shared" ca="1" si="90"/>
        <v>0</v>
      </c>
      <c r="W257" s="356">
        <f t="shared" si="98"/>
        <v>0</v>
      </c>
      <c r="X257" s="356">
        <f t="shared" si="99"/>
        <v>0</v>
      </c>
      <c r="Y257" s="72">
        <f>IF(AU257&gt;0,"NEEDED",IFERROR(IF('Project Summary'!$C$11="NH",(VLOOKUP(AH257,Lighting_All,6,0)+AN257),(VLOOKUP(AH257,Lighting_All,4,0)+AN257)),0)*H257)</f>
        <v>0</v>
      </c>
      <c r="Z257" s="290" t="str">
        <f t="shared" ca="1" si="100"/>
        <v/>
      </c>
      <c r="AA257" s="352">
        <f t="shared" ca="1" si="74"/>
        <v>0</v>
      </c>
      <c r="AB257" s="3"/>
      <c r="AC257" s="20" t="str">
        <f ca="1">IFERROR(OFFSET(INDEX(INDIRECT(VLOOKUP($C257,Lighting_Type_Exist_lu,2,0)),MATCH(NewSKULighting!$D257,INDIRECT(VLOOKUP($C257,Lighting_Type_Exist_lu,2,0)),0),1),0,1),"")</f>
        <v/>
      </c>
      <c r="AD257" s="7" t="str">
        <f ca="1">IFERROR(OFFSET(INDEX(INDIRECT(VLOOKUP($C257,Lighting_Type_Exist_lu,2,0)),MATCH(NewSKULighting!$D257,INDIRECT(VLOOKUP($C257,Lighting_Type_Exist_lu,2,0)),0),1),0,3),"")</f>
        <v/>
      </c>
      <c r="AE257" s="40" t="str">
        <f ca="1">IFERROR(OFFSET(INDEX(INDIRECT(VLOOKUP($C257,Lighting_Type_Exist_lu,2,0)),MATCH(NewSKULighting!$D257,INDIRECT(VLOOKUP($C257,Lighting_Type_Exist_lu,2,0)),0),1),0,4),"")</f>
        <v/>
      </c>
      <c r="AF257" s="314">
        <f t="shared" ca="1" si="75"/>
        <v>0</v>
      </c>
      <c r="AG257" s="3"/>
      <c r="AH257" s="238" t="str">
        <f t="shared" si="91"/>
        <v/>
      </c>
      <c r="AI257" s="263">
        <f>IFERROR(_xlfn.IFNA(IF('Project Summary'!$C$11="NH",VLOOKUP(AH257,Lighting_All,5,0),VLOOKUP(AH257,Lighting_All,3,0)),""),"")</f>
        <v>0</v>
      </c>
      <c r="AJ257" s="295" t="str">
        <f t="shared" si="76"/>
        <v>NA</v>
      </c>
      <c r="AK257" s="296" t="str">
        <f>IFERROR(IF(J257="","",(VLOOKUP(AH257,Lookups!A:G,7,0)*H257)),"")</f>
        <v/>
      </c>
      <c r="AL257" s="92">
        <f t="shared" ca="1" si="77"/>
        <v>0</v>
      </c>
      <c r="AM257" s="92">
        <f t="shared" ca="1" si="78"/>
        <v>0</v>
      </c>
      <c r="AN257" s="297">
        <f>(1-EXACT(G257,M257))*IFERROR(VLOOKUP(M257,Lighting_All,6,0),0)*(Q257&gt;0)*(1-EXACT(M257,Lookups!$A$62))*(1-EXACT(M257,Lookups!$A$63))</f>
        <v>0</v>
      </c>
      <c r="AO257" s="92">
        <f t="shared" si="79"/>
        <v>0</v>
      </c>
      <c r="AP257" s="92" t="str">
        <f t="shared" ca="1" si="80"/>
        <v/>
      </c>
      <c r="AQ257" s="92" t="str">
        <f ca="1">_xlfn.IFNA(VLOOKUP(AP257,Recycling!$S$10:$T$35,2,0),"")</f>
        <v/>
      </c>
      <c r="AR257" s="92">
        <f t="shared" si="81"/>
        <v>0</v>
      </c>
      <c r="AS257" s="92">
        <f t="shared" si="82"/>
        <v>0</v>
      </c>
      <c r="AT257" s="298">
        <f>EXACT(G257,"None")*OR(EXACT(M257,Lookups!$A$62),EXACT(M257,Lookups!$A$63))</f>
        <v>0</v>
      </c>
      <c r="AU257" s="299">
        <f t="shared" si="101"/>
        <v>0</v>
      </c>
      <c r="AV257" s="92">
        <f>IFERROR(VLOOKUP(AH257,Lookups!A:B,2,0),0)</f>
        <v>0</v>
      </c>
      <c r="AW257" s="92">
        <f t="shared" si="102"/>
        <v>0</v>
      </c>
      <c r="AX257" s="297">
        <f t="shared" si="103"/>
        <v>0</v>
      </c>
      <c r="AY257" s="297">
        <f t="shared" si="92"/>
        <v>0</v>
      </c>
      <c r="AZ257" s="92">
        <f t="shared" si="93"/>
        <v>0.504</v>
      </c>
      <c r="BA257" s="297">
        <f t="shared" si="104"/>
        <v>0.38900000000000001</v>
      </c>
      <c r="BB257" s="297">
        <v>0.13800000000000001</v>
      </c>
      <c r="BC257" s="297">
        <v>0.13400000000000001</v>
      </c>
      <c r="BD257" s="92">
        <f t="shared" si="94"/>
        <v>0</v>
      </c>
      <c r="BE257" s="92">
        <f t="shared" si="95"/>
        <v>0</v>
      </c>
    </row>
    <row r="258" spans="1:57" x14ac:dyDescent="0.35">
      <c r="A258" s="26"/>
      <c r="B258" s="76"/>
      <c r="C258" s="58"/>
      <c r="D258" s="504"/>
      <c r="E258" s="504"/>
      <c r="F258" s="237" t="str">
        <f ca="1">IFERROR(OFFSET(INDEX(INDIRECT(VLOOKUP($C258,Lighting_Type_Exist_lu,2,0)),MATCH(NewSKULighting!$D258,INDIRECT(VLOOKUP($C258,Lighting_Type_Exist_lu,2,0)),0),1),0,2),"")</f>
        <v/>
      </c>
      <c r="G258" s="168" t="s">
        <v>84</v>
      </c>
      <c r="H258" s="74"/>
      <c r="I258" s="238" t="str">
        <f t="shared" si="83"/>
        <v/>
      </c>
      <c r="J258" s="58"/>
      <c r="K258" s="238" t="str">
        <f t="shared" si="84"/>
        <v/>
      </c>
      <c r="L258" s="239" t="str">
        <f t="shared" si="85"/>
        <v/>
      </c>
      <c r="M258" s="116" t="s">
        <v>84</v>
      </c>
      <c r="N258" s="28">
        <f t="shared" si="86"/>
        <v>0</v>
      </c>
      <c r="O258" s="20">
        <f t="shared" si="73"/>
        <v>0</v>
      </c>
      <c r="P258" s="71">
        <f t="shared" ca="1" si="96"/>
        <v>0</v>
      </c>
      <c r="Q258" s="71">
        <f>IFERROR((($H258*$L258*$N258)-($H258*$L258*$O258))/1000,0)*(1-EXACT(M258,Lookups!$A$62))*(1-EXACT(M258,Lookups!$A$63))</f>
        <v>0</v>
      </c>
      <c r="R258" s="71">
        <f t="shared" ca="1" si="97"/>
        <v>0</v>
      </c>
      <c r="S258" s="71">
        <f t="shared" ca="1" si="87"/>
        <v>0</v>
      </c>
      <c r="T258" s="71">
        <f t="shared" si="88"/>
        <v>0</v>
      </c>
      <c r="U258" s="356">
        <f t="shared" ca="1" si="89"/>
        <v>0</v>
      </c>
      <c r="V258" s="356">
        <f t="shared" ca="1" si="90"/>
        <v>0</v>
      </c>
      <c r="W258" s="356">
        <f t="shared" si="98"/>
        <v>0</v>
      </c>
      <c r="X258" s="356">
        <f t="shared" si="99"/>
        <v>0</v>
      </c>
      <c r="Y258" s="72">
        <f>IF(AU258&gt;0,"NEEDED",IFERROR(IF('Project Summary'!$C$11="NH",(VLOOKUP(AH258,Lighting_All,6,0)+AN258),(VLOOKUP(AH258,Lighting_All,4,0)+AN258)),0)*H258)</f>
        <v>0</v>
      </c>
      <c r="Z258" s="290" t="str">
        <f t="shared" ca="1" si="100"/>
        <v/>
      </c>
      <c r="AA258" s="352">
        <f t="shared" ca="1" si="74"/>
        <v>0</v>
      </c>
      <c r="AB258" s="3"/>
      <c r="AC258" s="20" t="str">
        <f ca="1">IFERROR(OFFSET(INDEX(INDIRECT(VLOOKUP($C258,Lighting_Type_Exist_lu,2,0)),MATCH(NewSKULighting!$D258,INDIRECT(VLOOKUP($C258,Lighting_Type_Exist_lu,2,0)),0),1),0,1),"")</f>
        <v/>
      </c>
      <c r="AD258" s="7" t="str">
        <f ca="1">IFERROR(OFFSET(INDEX(INDIRECT(VLOOKUP($C258,Lighting_Type_Exist_lu,2,0)),MATCH(NewSKULighting!$D258,INDIRECT(VLOOKUP($C258,Lighting_Type_Exist_lu,2,0)),0),1),0,3),"")</f>
        <v/>
      </c>
      <c r="AE258" s="40" t="str">
        <f ca="1">IFERROR(OFFSET(INDEX(INDIRECT(VLOOKUP($C258,Lighting_Type_Exist_lu,2,0)),MATCH(NewSKULighting!$D258,INDIRECT(VLOOKUP($C258,Lighting_Type_Exist_lu,2,0)),0),1),0,4),"")</f>
        <v/>
      </c>
      <c r="AF258" s="314">
        <f t="shared" ca="1" si="75"/>
        <v>0</v>
      </c>
      <c r="AG258" s="3"/>
      <c r="AH258" s="238" t="str">
        <f t="shared" si="91"/>
        <v/>
      </c>
      <c r="AI258" s="263">
        <f>IFERROR(_xlfn.IFNA(IF('Project Summary'!$C$11="NH",VLOOKUP(AH258,Lighting_All,5,0),VLOOKUP(AH258,Lighting_All,3,0)),""),"")</f>
        <v>0</v>
      </c>
      <c r="AJ258" s="295" t="str">
        <f t="shared" si="76"/>
        <v>NA</v>
      </c>
      <c r="AK258" s="296" t="str">
        <f>IFERROR(IF(J258="","",(VLOOKUP(AH258,Lookups!A:G,7,0)*H258)),"")</f>
        <v/>
      </c>
      <c r="AL258" s="92">
        <f t="shared" ca="1" si="77"/>
        <v>0</v>
      </c>
      <c r="AM258" s="92">
        <f t="shared" ca="1" si="78"/>
        <v>0</v>
      </c>
      <c r="AN258" s="297">
        <f>(1-EXACT(G258,M258))*IFERROR(VLOOKUP(M258,Lighting_All,6,0),0)*(Q258&gt;0)*(1-EXACT(M258,Lookups!$A$62))*(1-EXACT(M258,Lookups!$A$63))</f>
        <v>0</v>
      </c>
      <c r="AO258" s="92">
        <f t="shared" si="79"/>
        <v>0</v>
      </c>
      <c r="AP258" s="92" t="str">
        <f t="shared" ca="1" si="80"/>
        <v/>
      </c>
      <c r="AQ258" s="92" t="str">
        <f ca="1">_xlfn.IFNA(VLOOKUP(AP258,Recycling!$S$10:$T$35,2,0),"")</f>
        <v/>
      </c>
      <c r="AR258" s="92">
        <f t="shared" si="81"/>
        <v>0</v>
      </c>
      <c r="AS258" s="92">
        <f t="shared" si="82"/>
        <v>0</v>
      </c>
      <c r="AT258" s="298">
        <f>EXACT(G258,"None")*OR(EXACT(M258,Lookups!$A$62),EXACT(M258,Lookups!$A$63))</f>
        <v>0</v>
      </c>
      <c r="AU258" s="299">
        <f t="shared" si="101"/>
        <v>0</v>
      </c>
      <c r="AV258" s="92">
        <f>IFERROR(VLOOKUP(AH258,Lookups!A:B,2,0),0)</f>
        <v>0</v>
      </c>
      <c r="AW258" s="92">
        <f t="shared" si="102"/>
        <v>0</v>
      </c>
      <c r="AX258" s="297">
        <f t="shared" si="103"/>
        <v>0</v>
      </c>
      <c r="AY258" s="297">
        <f t="shared" si="92"/>
        <v>0</v>
      </c>
      <c r="AZ258" s="92">
        <f t="shared" si="93"/>
        <v>0.504</v>
      </c>
      <c r="BA258" s="297">
        <f t="shared" si="104"/>
        <v>0.38900000000000001</v>
      </c>
      <c r="BB258" s="297">
        <v>0.13800000000000001</v>
      </c>
      <c r="BC258" s="297">
        <v>0.13400000000000001</v>
      </c>
      <c r="BD258" s="92">
        <f t="shared" si="94"/>
        <v>0</v>
      </c>
      <c r="BE258" s="92">
        <f t="shared" si="95"/>
        <v>0</v>
      </c>
    </row>
    <row r="259" spans="1:57" x14ac:dyDescent="0.35">
      <c r="A259" s="26"/>
      <c r="B259" s="76"/>
      <c r="C259" s="58"/>
      <c r="D259" s="504"/>
      <c r="E259" s="504"/>
      <c r="F259" s="237" t="str">
        <f ca="1">IFERROR(OFFSET(INDEX(INDIRECT(VLOOKUP($C259,Lighting_Type_Exist_lu,2,0)),MATCH(NewSKULighting!$D259,INDIRECT(VLOOKUP($C259,Lighting_Type_Exist_lu,2,0)),0),1),0,2),"")</f>
        <v/>
      </c>
      <c r="G259" s="168" t="s">
        <v>84</v>
      </c>
      <c r="H259" s="74"/>
      <c r="I259" s="238" t="str">
        <f t="shared" si="83"/>
        <v/>
      </c>
      <c r="J259" s="58"/>
      <c r="K259" s="238" t="str">
        <f t="shared" si="84"/>
        <v/>
      </c>
      <c r="L259" s="239" t="str">
        <f t="shared" si="85"/>
        <v/>
      </c>
      <c r="M259" s="116" t="s">
        <v>84</v>
      </c>
      <c r="N259" s="28">
        <f t="shared" si="86"/>
        <v>0</v>
      </c>
      <c r="O259" s="20">
        <f t="shared" si="73"/>
        <v>0</v>
      </c>
      <c r="P259" s="71">
        <f t="shared" ca="1" si="96"/>
        <v>0</v>
      </c>
      <c r="Q259" s="71">
        <f>IFERROR((($H259*$L259*$N259)-($H259*$L259*$O259))/1000,0)*(1-EXACT(M259,Lookups!$A$62))*(1-EXACT(M259,Lookups!$A$63))</f>
        <v>0</v>
      </c>
      <c r="R259" s="71">
        <f t="shared" ca="1" si="97"/>
        <v>0</v>
      </c>
      <c r="S259" s="71">
        <f t="shared" ca="1" si="87"/>
        <v>0</v>
      </c>
      <c r="T259" s="71">
        <f t="shared" si="88"/>
        <v>0</v>
      </c>
      <c r="U259" s="356">
        <f t="shared" ca="1" si="89"/>
        <v>0</v>
      </c>
      <c r="V259" s="356">
        <f t="shared" ca="1" si="90"/>
        <v>0</v>
      </c>
      <c r="W259" s="356">
        <f t="shared" si="98"/>
        <v>0</v>
      </c>
      <c r="X259" s="356">
        <f t="shared" si="99"/>
        <v>0</v>
      </c>
      <c r="Y259" s="72">
        <f>IF(AU259&gt;0,"NEEDED",IFERROR(IF('Project Summary'!$C$11="NH",(VLOOKUP(AH259,Lighting_All,6,0)+AN259),(VLOOKUP(AH259,Lighting_All,4,0)+AN259)),0)*H259)</f>
        <v>0</v>
      </c>
      <c r="Z259" s="290" t="str">
        <f t="shared" ca="1" si="100"/>
        <v/>
      </c>
      <c r="AA259" s="352">
        <f t="shared" ca="1" si="74"/>
        <v>0</v>
      </c>
      <c r="AB259" s="3"/>
      <c r="AC259" s="20" t="str">
        <f ca="1">IFERROR(OFFSET(INDEX(INDIRECT(VLOOKUP($C259,Lighting_Type_Exist_lu,2,0)),MATCH(NewSKULighting!$D259,INDIRECT(VLOOKUP($C259,Lighting_Type_Exist_lu,2,0)),0),1),0,1),"")</f>
        <v/>
      </c>
      <c r="AD259" s="7" t="str">
        <f ca="1">IFERROR(OFFSET(INDEX(INDIRECT(VLOOKUP($C259,Lighting_Type_Exist_lu,2,0)),MATCH(NewSKULighting!$D259,INDIRECT(VLOOKUP($C259,Lighting_Type_Exist_lu,2,0)),0),1),0,3),"")</f>
        <v/>
      </c>
      <c r="AE259" s="40" t="str">
        <f ca="1">IFERROR(OFFSET(INDEX(INDIRECT(VLOOKUP($C259,Lighting_Type_Exist_lu,2,0)),MATCH(NewSKULighting!$D259,INDIRECT(VLOOKUP($C259,Lighting_Type_Exist_lu,2,0)),0),1),0,4),"")</f>
        <v/>
      </c>
      <c r="AF259" s="314">
        <f t="shared" ca="1" si="75"/>
        <v>0</v>
      </c>
      <c r="AG259" s="3"/>
      <c r="AH259" s="238" t="str">
        <f t="shared" si="91"/>
        <v/>
      </c>
      <c r="AI259" s="263">
        <f>IFERROR(_xlfn.IFNA(IF('Project Summary'!$C$11="NH",VLOOKUP(AH259,Lighting_All,5,0),VLOOKUP(AH259,Lighting_All,3,0)),""),"")</f>
        <v>0</v>
      </c>
      <c r="AJ259" s="295" t="str">
        <f t="shared" si="76"/>
        <v>NA</v>
      </c>
      <c r="AK259" s="296" t="str">
        <f>IFERROR(IF(J259="","",(VLOOKUP(AH259,Lookups!A:G,7,0)*H259)),"")</f>
        <v/>
      </c>
      <c r="AL259" s="92">
        <f t="shared" ca="1" si="77"/>
        <v>0</v>
      </c>
      <c r="AM259" s="92">
        <f t="shared" ca="1" si="78"/>
        <v>0</v>
      </c>
      <c r="AN259" s="297">
        <f>(1-EXACT(G259,M259))*IFERROR(VLOOKUP(M259,Lighting_All,6,0),0)*(Q259&gt;0)*(1-EXACT(M259,Lookups!$A$62))*(1-EXACT(M259,Lookups!$A$63))</f>
        <v>0</v>
      </c>
      <c r="AO259" s="92">
        <f t="shared" si="79"/>
        <v>0</v>
      </c>
      <c r="AP259" s="92" t="str">
        <f t="shared" ca="1" si="80"/>
        <v/>
      </c>
      <c r="AQ259" s="92" t="str">
        <f ca="1">_xlfn.IFNA(VLOOKUP(AP259,Recycling!$S$10:$T$35,2,0),"")</f>
        <v/>
      </c>
      <c r="AR259" s="92">
        <f t="shared" si="81"/>
        <v>0</v>
      </c>
      <c r="AS259" s="92">
        <f t="shared" si="82"/>
        <v>0</v>
      </c>
      <c r="AT259" s="298">
        <f>EXACT(G259,"None")*OR(EXACT(M259,Lookups!$A$62),EXACT(M259,Lookups!$A$63))</f>
        <v>0</v>
      </c>
      <c r="AU259" s="299">
        <f t="shared" si="101"/>
        <v>0</v>
      </c>
      <c r="AV259" s="92">
        <f>IFERROR(VLOOKUP(AH259,Lookups!A:B,2,0),0)</f>
        <v>0</v>
      </c>
      <c r="AW259" s="92">
        <f t="shared" si="102"/>
        <v>0</v>
      </c>
      <c r="AX259" s="297">
        <f t="shared" si="103"/>
        <v>0</v>
      </c>
      <c r="AY259" s="297">
        <f t="shared" si="92"/>
        <v>0</v>
      </c>
      <c r="AZ259" s="92">
        <f t="shared" si="93"/>
        <v>0.504</v>
      </c>
      <c r="BA259" s="297">
        <f t="shared" si="104"/>
        <v>0.38900000000000001</v>
      </c>
      <c r="BB259" s="297">
        <v>0.13800000000000001</v>
      </c>
      <c r="BC259" s="297">
        <v>0.13400000000000001</v>
      </c>
      <c r="BD259" s="92">
        <f t="shared" si="94"/>
        <v>0</v>
      </c>
      <c r="BE259" s="92">
        <f t="shared" si="95"/>
        <v>0</v>
      </c>
    </row>
    <row r="260" spans="1:57" x14ac:dyDescent="0.35">
      <c r="A260" s="26"/>
      <c r="B260" s="76"/>
      <c r="C260" s="58"/>
      <c r="D260" s="504"/>
      <c r="E260" s="504"/>
      <c r="F260" s="237" t="str">
        <f ca="1">IFERROR(OFFSET(INDEX(INDIRECT(VLOOKUP($C260,Lighting_Type_Exist_lu,2,0)),MATCH(NewSKULighting!$D260,INDIRECT(VLOOKUP($C260,Lighting_Type_Exist_lu,2,0)),0),1),0,2),"")</f>
        <v/>
      </c>
      <c r="G260" s="168" t="s">
        <v>84</v>
      </c>
      <c r="H260" s="74"/>
      <c r="I260" s="238" t="str">
        <f t="shared" si="83"/>
        <v/>
      </c>
      <c r="J260" s="58"/>
      <c r="K260" s="238" t="str">
        <f t="shared" si="84"/>
        <v/>
      </c>
      <c r="L260" s="239" t="str">
        <f t="shared" si="85"/>
        <v/>
      </c>
      <c r="M260" s="116" t="s">
        <v>84</v>
      </c>
      <c r="N260" s="28">
        <f t="shared" si="86"/>
        <v>0</v>
      </c>
      <c r="O260" s="20">
        <f t="shared" si="73"/>
        <v>0</v>
      </c>
      <c r="P260" s="71">
        <f t="shared" ca="1" si="96"/>
        <v>0</v>
      </c>
      <c r="Q260" s="71">
        <f>IFERROR((($H260*$L260*$N260)-($H260*$L260*$O260))/1000,0)*(1-EXACT(M260,Lookups!$A$62))*(1-EXACT(M260,Lookups!$A$63))</f>
        <v>0</v>
      </c>
      <c r="R260" s="71">
        <f t="shared" ca="1" si="97"/>
        <v>0</v>
      </c>
      <c r="S260" s="71">
        <f t="shared" ca="1" si="87"/>
        <v>0</v>
      </c>
      <c r="T260" s="71">
        <f t="shared" si="88"/>
        <v>0</v>
      </c>
      <c r="U260" s="356">
        <f t="shared" ca="1" si="89"/>
        <v>0</v>
      </c>
      <c r="V260" s="356">
        <f t="shared" ca="1" si="90"/>
        <v>0</v>
      </c>
      <c r="W260" s="356">
        <f t="shared" si="98"/>
        <v>0</v>
      </c>
      <c r="X260" s="356">
        <f t="shared" si="99"/>
        <v>0</v>
      </c>
      <c r="Y260" s="72">
        <f>IF(AU260&gt;0,"NEEDED",IFERROR(IF('Project Summary'!$C$11="NH",(VLOOKUP(AH260,Lighting_All,6,0)+AN260),(VLOOKUP(AH260,Lighting_All,4,0)+AN260)),0)*H260)</f>
        <v>0</v>
      </c>
      <c r="Z260" s="290" t="str">
        <f t="shared" ca="1" si="100"/>
        <v/>
      </c>
      <c r="AA260" s="352">
        <f t="shared" ca="1" si="74"/>
        <v>0</v>
      </c>
      <c r="AB260" s="3"/>
      <c r="AC260" s="20" t="str">
        <f ca="1">IFERROR(OFFSET(INDEX(INDIRECT(VLOOKUP($C260,Lighting_Type_Exist_lu,2,0)),MATCH(NewSKULighting!$D260,INDIRECT(VLOOKUP($C260,Lighting_Type_Exist_lu,2,0)),0),1),0,1),"")</f>
        <v/>
      </c>
      <c r="AD260" s="7" t="str">
        <f ca="1">IFERROR(OFFSET(INDEX(INDIRECT(VLOOKUP($C260,Lighting_Type_Exist_lu,2,0)),MATCH(NewSKULighting!$D260,INDIRECT(VLOOKUP($C260,Lighting_Type_Exist_lu,2,0)),0),1),0,3),"")</f>
        <v/>
      </c>
      <c r="AE260" s="40" t="str">
        <f ca="1">IFERROR(OFFSET(INDEX(INDIRECT(VLOOKUP($C260,Lighting_Type_Exist_lu,2,0)),MATCH(NewSKULighting!$D260,INDIRECT(VLOOKUP($C260,Lighting_Type_Exist_lu,2,0)),0),1),0,4),"")</f>
        <v/>
      </c>
      <c r="AF260" s="314">
        <f t="shared" ca="1" si="75"/>
        <v>0</v>
      </c>
      <c r="AG260" s="3"/>
      <c r="AH260" s="238" t="str">
        <f t="shared" si="91"/>
        <v/>
      </c>
      <c r="AI260" s="263">
        <f>IFERROR(_xlfn.IFNA(IF('Project Summary'!$C$11="NH",VLOOKUP(AH260,Lighting_All,5,0),VLOOKUP(AH260,Lighting_All,3,0)),""),"")</f>
        <v>0</v>
      </c>
      <c r="AJ260" s="295" t="str">
        <f t="shared" si="76"/>
        <v>NA</v>
      </c>
      <c r="AK260" s="296" t="str">
        <f>IFERROR(IF(J260="","",(VLOOKUP(AH260,Lookups!A:G,7,0)*H260)),"")</f>
        <v/>
      </c>
      <c r="AL260" s="92">
        <f t="shared" ca="1" si="77"/>
        <v>0</v>
      </c>
      <c r="AM260" s="92">
        <f t="shared" ca="1" si="78"/>
        <v>0</v>
      </c>
      <c r="AN260" s="297">
        <f>(1-EXACT(G260,M260))*IFERROR(VLOOKUP(M260,Lighting_All,6,0),0)*(Q260&gt;0)*(1-EXACT(M260,Lookups!$A$62))*(1-EXACT(M260,Lookups!$A$63))</f>
        <v>0</v>
      </c>
      <c r="AO260" s="92">
        <f t="shared" si="79"/>
        <v>0</v>
      </c>
      <c r="AP260" s="92" t="str">
        <f t="shared" ca="1" si="80"/>
        <v/>
      </c>
      <c r="AQ260" s="92" t="str">
        <f ca="1">_xlfn.IFNA(VLOOKUP(AP260,Recycling!$S$10:$T$35,2,0),"")</f>
        <v/>
      </c>
      <c r="AR260" s="92">
        <f t="shared" si="81"/>
        <v>0</v>
      </c>
      <c r="AS260" s="92">
        <f t="shared" si="82"/>
        <v>0</v>
      </c>
      <c r="AT260" s="298">
        <f>EXACT(G260,"None")*OR(EXACT(M260,Lookups!$A$62),EXACT(M260,Lookups!$A$63))</f>
        <v>0</v>
      </c>
      <c r="AU260" s="299">
        <f t="shared" si="101"/>
        <v>0</v>
      </c>
      <c r="AV260" s="92">
        <f>IFERROR(VLOOKUP(AH260,Lookups!A:B,2,0),0)</f>
        <v>0</v>
      </c>
      <c r="AW260" s="92">
        <f t="shared" si="102"/>
        <v>0</v>
      </c>
      <c r="AX260" s="297">
        <f t="shared" si="103"/>
        <v>0</v>
      </c>
      <c r="AY260" s="297">
        <f t="shared" si="92"/>
        <v>0</v>
      </c>
      <c r="AZ260" s="92">
        <f t="shared" si="93"/>
        <v>0.504</v>
      </c>
      <c r="BA260" s="297">
        <f t="shared" si="104"/>
        <v>0.38900000000000001</v>
      </c>
      <c r="BB260" s="297">
        <v>0.13800000000000001</v>
      </c>
      <c r="BC260" s="297">
        <v>0.13400000000000001</v>
      </c>
      <c r="BD260" s="92">
        <f t="shared" si="94"/>
        <v>0</v>
      </c>
      <c r="BE260" s="92">
        <f t="shared" si="95"/>
        <v>0</v>
      </c>
    </row>
    <row r="261" spans="1:57" x14ac:dyDescent="0.35">
      <c r="A261" s="26"/>
      <c r="B261" s="76"/>
      <c r="C261" s="58"/>
      <c r="D261" s="504"/>
      <c r="E261" s="504"/>
      <c r="F261" s="237" t="str">
        <f ca="1">IFERROR(OFFSET(INDEX(INDIRECT(VLOOKUP($C261,Lighting_Type_Exist_lu,2,0)),MATCH(NewSKULighting!$D261,INDIRECT(VLOOKUP($C261,Lighting_Type_Exist_lu,2,0)),0),1),0,2),"")</f>
        <v/>
      </c>
      <c r="G261" s="168" t="s">
        <v>84</v>
      </c>
      <c r="H261" s="74"/>
      <c r="I261" s="238" t="str">
        <f t="shared" si="83"/>
        <v/>
      </c>
      <c r="J261" s="58"/>
      <c r="K261" s="238" t="str">
        <f t="shared" si="84"/>
        <v/>
      </c>
      <c r="L261" s="239" t="str">
        <f t="shared" si="85"/>
        <v/>
      </c>
      <c r="M261" s="116" t="s">
        <v>84</v>
      </c>
      <c r="N261" s="28">
        <f t="shared" si="86"/>
        <v>0</v>
      </c>
      <c r="O261" s="20">
        <f t="shared" si="73"/>
        <v>0</v>
      </c>
      <c r="P261" s="71">
        <f t="shared" ca="1" si="96"/>
        <v>0</v>
      </c>
      <c r="Q261" s="71">
        <f>IFERROR((($H261*$L261*$N261)-($H261*$L261*$O261))/1000,0)*(1-EXACT(M261,Lookups!$A$62))*(1-EXACT(M261,Lookups!$A$63))</f>
        <v>0</v>
      </c>
      <c r="R261" s="71">
        <f t="shared" ca="1" si="97"/>
        <v>0</v>
      </c>
      <c r="S261" s="71">
        <f t="shared" ca="1" si="87"/>
        <v>0</v>
      </c>
      <c r="T261" s="71">
        <f t="shared" si="88"/>
        <v>0</v>
      </c>
      <c r="U261" s="356">
        <f t="shared" ca="1" si="89"/>
        <v>0</v>
      </c>
      <c r="V261" s="356">
        <f t="shared" ca="1" si="90"/>
        <v>0</v>
      </c>
      <c r="W261" s="356">
        <f t="shared" si="98"/>
        <v>0</v>
      </c>
      <c r="X261" s="356">
        <f t="shared" si="99"/>
        <v>0</v>
      </c>
      <c r="Y261" s="72">
        <f>IF(AU261&gt;0,"NEEDED",IFERROR(IF('Project Summary'!$C$11="NH",(VLOOKUP(AH261,Lighting_All,6,0)+AN261),(VLOOKUP(AH261,Lighting_All,4,0)+AN261)),0)*H261)</f>
        <v>0</v>
      </c>
      <c r="Z261" s="290" t="str">
        <f t="shared" ca="1" si="100"/>
        <v/>
      </c>
      <c r="AA261" s="352">
        <f t="shared" ca="1" si="74"/>
        <v>0</v>
      </c>
      <c r="AB261" s="3"/>
      <c r="AC261" s="20" t="str">
        <f ca="1">IFERROR(OFFSET(INDEX(INDIRECT(VLOOKUP($C261,Lighting_Type_Exist_lu,2,0)),MATCH(NewSKULighting!$D261,INDIRECT(VLOOKUP($C261,Lighting_Type_Exist_lu,2,0)),0),1),0,1),"")</f>
        <v/>
      </c>
      <c r="AD261" s="7" t="str">
        <f ca="1">IFERROR(OFFSET(INDEX(INDIRECT(VLOOKUP($C261,Lighting_Type_Exist_lu,2,0)),MATCH(NewSKULighting!$D261,INDIRECT(VLOOKUP($C261,Lighting_Type_Exist_lu,2,0)),0),1),0,3),"")</f>
        <v/>
      </c>
      <c r="AE261" s="40" t="str">
        <f ca="1">IFERROR(OFFSET(INDEX(INDIRECT(VLOOKUP($C261,Lighting_Type_Exist_lu,2,0)),MATCH(NewSKULighting!$D261,INDIRECT(VLOOKUP($C261,Lighting_Type_Exist_lu,2,0)),0),1),0,4),"")</f>
        <v/>
      </c>
      <c r="AF261" s="314">
        <f t="shared" ca="1" si="75"/>
        <v>0</v>
      </c>
      <c r="AG261" s="3"/>
      <c r="AH261" s="238" t="str">
        <f t="shared" si="91"/>
        <v/>
      </c>
      <c r="AI261" s="263">
        <f>IFERROR(_xlfn.IFNA(IF('Project Summary'!$C$11="NH",VLOOKUP(AH261,Lighting_All,5,0),VLOOKUP(AH261,Lighting_All,3,0)),""),"")</f>
        <v>0</v>
      </c>
      <c r="AJ261" s="295" t="str">
        <f t="shared" si="76"/>
        <v>NA</v>
      </c>
      <c r="AK261" s="296" t="str">
        <f>IFERROR(IF(J261="","",(VLOOKUP(AH261,Lookups!A:G,7,0)*H261)),"")</f>
        <v/>
      </c>
      <c r="AL261" s="92">
        <f t="shared" ca="1" si="77"/>
        <v>0</v>
      </c>
      <c r="AM261" s="92">
        <f t="shared" ca="1" si="78"/>
        <v>0</v>
      </c>
      <c r="AN261" s="297">
        <f>(1-EXACT(G261,M261))*IFERROR(VLOOKUP(M261,Lighting_All,6,0),0)*(Q261&gt;0)*(1-EXACT(M261,Lookups!$A$62))*(1-EXACT(M261,Lookups!$A$63))</f>
        <v>0</v>
      </c>
      <c r="AO261" s="92">
        <f t="shared" si="79"/>
        <v>0</v>
      </c>
      <c r="AP261" s="92" t="str">
        <f t="shared" ca="1" si="80"/>
        <v/>
      </c>
      <c r="AQ261" s="92" t="str">
        <f ca="1">_xlfn.IFNA(VLOOKUP(AP261,Recycling!$S$10:$T$35,2,0),"")</f>
        <v/>
      </c>
      <c r="AR261" s="92">
        <f t="shared" si="81"/>
        <v>0</v>
      </c>
      <c r="AS261" s="92">
        <f t="shared" si="82"/>
        <v>0</v>
      </c>
      <c r="AT261" s="298">
        <f>EXACT(G261,"None")*OR(EXACT(M261,Lookups!$A$62),EXACT(M261,Lookups!$A$63))</f>
        <v>0</v>
      </c>
      <c r="AU261" s="299">
        <f t="shared" si="101"/>
        <v>0</v>
      </c>
      <c r="AV261" s="92">
        <f>IFERROR(VLOOKUP(AH261,Lookups!A:B,2,0),0)</f>
        <v>0</v>
      </c>
      <c r="AW261" s="92">
        <f t="shared" si="102"/>
        <v>0</v>
      </c>
      <c r="AX261" s="297">
        <f t="shared" si="103"/>
        <v>0</v>
      </c>
      <c r="AY261" s="297">
        <f t="shared" si="92"/>
        <v>0</v>
      </c>
      <c r="AZ261" s="92">
        <f t="shared" si="93"/>
        <v>0.504</v>
      </c>
      <c r="BA261" s="297">
        <f t="shared" si="104"/>
        <v>0.38900000000000001</v>
      </c>
      <c r="BB261" s="297">
        <v>0.13800000000000001</v>
      </c>
      <c r="BC261" s="297">
        <v>0.13400000000000001</v>
      </c>
      <c r="BD261" s="92">
        <f t="shared" si="94"/>
        <v>0</v>
      </c>
      <c r="BE261" s="92">
        <f t="shared" si="95"/>
        <v>0</v>
      </c>
    </row>
    <row r="262" spans="1:57" x14ac:dyDescent="0.35">
      <c r="A262" s="26"/>
      <c r="B262" s="76"/>
      <c r="C262" s="58"/>
      <c r="D262" s="504"/>
      <c r="E262" s="504"/>
      <c r="F262" s="237" t="str">
        <f ca="1">IFERROR(OFFSET(INDEX(INDIRECT(VLOOKUP($C262,Lighting_Type_Exist_lu,2,0)),MATCH(NewSKULighting!$D262,INDIRECT(VLOOKUP($C262,Lighting_Type_Exist_lu,2,0)),0),1),0,2),"")</f>
        <v/>
      </c>
      <c r="G262" s="168" t="s">
        <v>84</v>
      </c>
      <c r="H262" s="74"/>
      <c r="I262" s="238" t="str">
        <f t="shared" si="83"/>
        <v/>
      </c>
      <c r="J262" s="58"/>
      <c r="K262" s="238" t="str">
        <f t="shared" si="84"/>
        <v/>
      </c>
      <c r="L262" s="239" t="str">
        <f t="shared" si="85"/>
        <v/>
      </c>
      <c r="M262" s="116" t="s">
        <v>84</v>
      </c>
      <c r="N262" s="28">
        <f t="shared" si="86"/>
        <v>0</v>
      </c>
      <c r="O262" s="20">
        <f t="shared" si="73"/>
        <v>0</v>
      </c>
      <c r="P262" s="71">
        <f t="shared" ca="1" si="96"/>
        <v>0</v>
      </c>
      <c r="Q262" s="71">
        <f>IFERROR((($H262*$L262*$N262)-($H262*$L262*$O262))/1000,0)*(1-EXACT(M262,Lookups!$A$62))*(1-EXACT(M262,Lookups!$A$63))</f>
        <v>0</v>
      </c>
      <c r="R262" s="71">
        <f t="shared" ca="1" si="97"/>
        <v>0</v>
      </c>
      <c r="S262" s="71">
        <f t="shared" ca="1" si="87"/>
        <v>0</v>
      </c>
      <c r="T262" s="71">
        <f t="shared" si="88"/>
        <v>0</v>
      </c>
      <c r="U262" s="356">
        <f t="shared" ca="1" si="89"/>
        <v>0</v>
      </c>
      <c r="V262" s="356">
        <f t="shared" ca="1" si="90"/>
        <v>0</v>
      </c>
      <c r="W262" s="356">
        <f t="shared" si="98"/>
        <v>0</v>
      </c>
      <c r="X262" s="356">
        <f t="shared" si="99"/>
        <v>0</v>
      </c>
      <c r="Y262" s="72">
        <f>IF(AU262&gt;0,"NEEDED",IFERROR(IF('Project Summary'!$C$11="NH",(VLOOKUP(AH262,Lighting_All,6,0)+AN262),(VLOOKUP(AH262,Lighting_All,4,0)+AN262)),0)*H262)</f>
        <v>0</v>
      </c>
      <c r="Z262" s="290" t="str">
        <f t="shared" ca="1" si="100"/>
        <v/>
      </c>
      <c r="AA262" s="352">
        <f t="shared" ca="1" si="74"/>
        <v>0</v>
      </c>
      <c r="AB262" s="3"/>
      <c r="AC262" s="20" t="str">
        <f ca="1">IFERROR(OFFSET(INDEX(INDIRECT(VLOOKUP($C262,Lighting_Type_Exist_lu,2,0)),MATCH(NewSKULighting!$D262,INDIRECT(VLOOKUP($C262,Lighting_Type_Exist_lu,2,0)),0),1),0,1),"")</f>
        <v/>
      </c>
      <c r="AD262" s="7" t="str">
        <f ca="1">IFERROR(OFFSET(INDEX(INDIRECT(VLOOKUP($C262,Lighting_Type_Exist_lu,2,0)),MATCH(NewSKULighting!$D262,INDIRECT(VLOOKUP($C262,Lighting_Type_Exist_lu,2,0)),0),1),0,3),"")</f>
        <v/>
      </c>
      <c r="AE262" s="40" t="str">
        <f ca="1">IFERROR(OFFSET(INDEX(INDIRECT(VLOOKUP($C262,Lighting_Type_Exist_lu,2,0)),MATCH(NewSKULighting!$D262,INDIRECT(VLOOKUP($C262,Lighting_Type_Exist_lu,2,0)),0),1),0,4),"")</f>
        <v/>
      </c>
      <c r="AF262" s="314">
        <f t="shared" ca="1" si="75"/>
        <v>0</v>
      </c>
      <c r="AG262" s="3"/>
      <c r="AH262" s="238" t="str">
        <f t="shared" si="91"/>
        <v/>
      </c>
      <c r="AI262" s="263">
        <f>IFERROR(_xlfn.IFNA(IF('Project Summary'!$C$11="NH",VLOOKUP(AH262,Lighting_All,5,0),VLOOKUP(AH262,Lighting_All,3,0)),""),"")</f>
        <v>0</v>
      </c>
      <c r="AJ262" s="295" t="str">
        <f t="shared" si="76"/>
        <v>NA</v>
      </c>
      <c r="AK262" s="296" t="str">
        <f>IFERROR(IF(J262="","",(VLOOKUP(AH262,Lookups!A:G,7,0)*H262)),"")</f>
        <v/>
      </c>
      <c r="AL262" s="92">
        <f t="shared" ca="1" si="77"/>
        <v>0</v>
      </c>
      <c r="AM262" s="92">
        <f t="shared" ca="1" si="78"/>
        <v>0</v>
      </c>
      <c r="AN262" s="297">
        <f>(1-EXACT(G262,M262))*IFERROR(VLOOKUP(M262,Lighting_All,6,0),0)*(Q262&gt;0)*(1-EXACT(M262,Lookups!$A$62))*(1-EXACT(M262,Lookups!$A$63))</f>
        <v>0</v>
      </c>
      <c r="AO262" s="92">
        <f t="shared" si="79"/>
        <v>0</v>
      </c>
      <c r="AP262" s="92" t="str">
        <f t="shared" ca="1" si="80"/>
        <v/>
      </c>
      <c r="AQ262" s="92" t="str">
        <f ca="1">_xlfn.IFNA(VLOOKUP(AP262,Recycling!$S$10:$T$35,2,0),"")</f>
        <v/>
      </c>
      <c r="AR262" s="92">
        <f t="shared" si="81"/>
        <v>0</v>
      </c>
      <c r="AS262" s="92">
        <f t="shared" si="82"/>
        <v>0</v>
      </c>
      <c r="AT262" s="298">
        <f>EXACT(G262,"None")*OR(EXACT(M262,Lookups!$A$62),EXACT(M262,Lookups!$A$63))</f>
        <v>0</v>
      </c>
      <c r="AU262" s="299">
        <f t="shared" si="101"/>
        <v>0</v>
      </c>
      <c r="AV262" s="92">
        <f>IFERROR(VLOOKUP(AH262,Lookups!A:B,2,0),0)</f>
        <v>0</v>
      </c>
      <c r="AW262" s="92">
        <f t="shared" si="102"/>
        <v>0</v>
      </c>
      <c r="AX262" s="297">
        <f t="shared" si="103"/>
        <v>0</v>
      </c>
      <c r="AY262" s="297">
        <f t="shared" si="92"/>
        <v>0</v>
      </c>
      <c r="AZ262" s="92">
        <f t="shared" si="93"/>
        <v>0.504</v>
      </c>
      <c r="BA262" s="297">
        <f t="shared" si="104"/>
        <v>0.38900000000000001</v>
      </c>
      <c r="BB262" s="297">
        <v>0.13800000000000001</v>
      </c>
      <c r="BC262" s="297">
        <v>0.13400000000000001</v>
      </c>
      <c r="BD262" s="92">
        <f t="shared" si="94"/>
        <v>0</v>
      </c>
      <c r="BE262" s="92">
        <f t="shared" si="95"/>
        <v>0</v>
      </c>
    </row>
    <row r="263" spans="1:57" x14ac:dyDescent="0.35">
      <c r="A263" s="26"/>
      <c r="B263" s="76"/>
      <c r="C263" s="58"/>
      <c r="D263" s="504"/>
      <c r="E263" s="504"/>
      <c r="F263" s="237" t="str">
        <f ca="1">IFERROR(OFFSET(INDEX(INDIRECT(VLOOKUP($C263,Lighting_Type_Exist_lu,2,0)),MATCH(NewSKULighting!$D263,INDIRECT(VLOOKUP($C263,Lighting_Type_Exist_lu,2,0)),0),1),0,2),"")</f>
        <v/>
      </c>
      <c r="G263" s="168" t="s">
        <v>84</v>
      </c>
      <c r="H263" s="74"/>
      <c r="I263" s="238" t="str">
        <f t="shared" si="83"/>
        <v/>
      </c>
      <c r="J263" s="58"/>
      <c r="K263" s="238" t="str">
        <f t="shared" si="84"/>
        <v/>
      </c>
      <c r="L263" s="239" t="str">
        <f t="shared" si="85"/>
        <v/>
      </c>
      <c r="M263" s="116" t="s">
        <v>84</v>
      </c>
      <c r="N263" s="28">
        <f t="shared" si="86"/>
        <v>0</v>
      </c>
      <c r="O263" s="20">
        <f t="shared" si="73"/>
        <v>0</v>
      </c>
      <c r="P263" s="71">
        <f t="shared" ca="1" si="96"/>
        <v>0</v>
      </c>
      <c r="Q263" s="71">
        <f>IFERROR((($H263*$L263*$N263)-($H263*$L263*$O263))/1000,0)*(1-EXACT(M263,Lookups!$A$62))*(1-EXACT(M263,Lookups!$A$63))</f>
        <v>0</v>
      </c>
      <c r="R263" s="71">
        <f t="shared" ca="1" si="97"/>
        <v>0</v>
      </c>
      <c r="S263" s="71">
        <f t="shared" ca="1" si="87"/>
        <v>0</v>
      </c>
      <c r="T263" s="71">
        <f t="shared" si="88"/>
        <v>0</v>
      </c>
      <c r="U263" s="356">
        <f t="shared" ca="1" si="89"/>
        <v>0</v>
      </c>
      <c r="V263" s="356">
        <f t="shared" ca="1" si="90"/>
        <v>0</v>
      </c>
      <c r="W263" s="356">
        <f t="shared" si="98"/>
        <v>0</v>
      </c>
      <c r="X263" s="356">
        <f t="shared" si="99"/>
        <v>0</v>
      </c>
      <c r="Y263" s="72">
        <f>IF(AU263&gt;0,"NEEDED",IFERROR(IF('Project Summary'!$C$11="NH",(VLOOKUP(AH263,Lighting_All,6,0)+AN263),(VLOOKUP(AH263,Lighting_All,4,0)+AN263)),0)*H263)</f>
        <v>0</v>
      </c>
      <c r="Z263" s="290" t="str">
        <f t="shared" ca="1" si="100"/>
        <v/>
      </c>
      <c r="AA263" s="352">
        <f t="shared" ca="1" si="74"/>
        <v>0</v>
      </c>
      <c r="AB263" s="3"/>
      <c r="AC263" s="20" t="str">
        <f ca="1">IFERROR(OFFSET(INDEX(INDIRECT(VLOOKUP($C263,Lighting_Type_Exist_lu,2,0)),MATCH(NewSKULighting!$D263,INDIRECT(VLOOKUP($C263,Lighting_Type_Exist_lu,2,0)),0),1),0,1),"")</f>
        <v/>
      </c>
      <c r="AD263" s="7" t="str">
        <f ca="1">IFERROR(OFFSET(INDEX(INDIRECT(VLOOKUP($C263,Lighting_Type_Exist_lu,2,0)),MATCH(NewSKULighting!$D263,INDIRECT(VLOOKUP($C263,Lighting_Type_Exist_lu,2,0)),0),1),0,3),"")</f>
        <v/>
      </c>
      <c r="AE263" s="40" t="str">
        <f ca="1">IFERROR(OFFSET(INDEX(INDIRECT(VLOOKUP($C263,Lighting_Type_Exist_lu,2,0)),MATCH(NewSKULighting!$D263,INDIRECT(VLOOKUP($C263,Lighting_Type_Exist_lu,2,0)),0),1),0,4),"")</f>
        <v/>
      </c>
      <c r="AF263" s="314">
        <f t="shared" ca="1" si="75"/>
        <v>0</v>
      </c>
      <c r="AG263" s="3"/>
      <c r="AH263" s="238" t="str">
        <f t="shared" si="91"/>
        <v/>
      </c>
      <c r="AI263" s="263">
        <f>IFERROR(_xlfn.IFNA(IF('Project Summary'!$C$11="NH",VLOOKUP(AH263,Lighting_All,5,0),VLOOKUP(AH263,Lighting_All,3,0)),""),"")</f>
        <v>0</v>
      </c>
      <c r="AJ263" s="295" t="str">
        <f t="shared" si="76"/>
        <v>NA</v>
      </c>
      <c r="AK263" s="296" t="str">
        <f>IFERROR(IF(J263="","",(VLOOKUP(AH263,Lookups!A:G,7,0)*H263)),"")</f>
        <v/>
      </c>
      <c r="AL263" s="92">
        <f t="shared" ca="1" si="77"/>
        <v>0</v>
      </c>
      <c r="AM263" s="92">
        <f t="shared" ca="1" si="78"/>
        <v>0</v>
      </c>
      <c r="AN263" s="297">
        <f>(1-EXACT(G263,M263))*IFERROR(VLOOKUP(M263,Lighting_All,6,0),0)*(Q263&gt;0)*(1-EXACT(M263,Lookups!$A$62))*(1-EXACT(M263,Lookups!$A$63))</f>
        <v>0</v>
      </c>
      <c r="AO263" s="92">
        <f t="shared" si="79"/>
        <v>0</v>
      </c>
      <c r="AP263" s="92" t="str">
        <f t="shared" ca="1" si="80"/>
        <v/>
      </c>
      <c r="AQ263" s="92" t="str">
        <f ca="1">_xlfn.IFNA(VLOOKUP(AP263,Recycling!$S$10:$T$35,2,0),"")</f>
        <v/>
      </c>
      <c r="AR263" s="92">
        <f t="shared" si="81"/>
        <v>0</v>
      </c>
      <c r="AS263" s="92">
        <f t="shared" si="82"/>
        <v>0</v>
      </c>
      <c r="AT263" s="298">
        <f>EXACT(G263,"None")*OR(EXACT(M263,Lookups!$A$62),EXACT(M263,Lookups!$A$63))</f>
        <v>0</v>
      </c>
      <c r="AU263" s="299">
        <f t="shared" si="101"/>
        <v>0</v>
      </c>
      <c r="AV263" s="92">
        <f>IFERROR(VLOOKUP(AH263,Lookups!A:B,2,0),0)</f>
        <v>0</v>
      </c>
      <c r="AW263" s="92">
        <f t="shared" si="102"/>
        <v>0</v>
      </c>
      <c r="AX263" s="297">
        <f t="shared" si="103"/>
        <v>0</v>
      </c>
      <c r="AY263" s="297">
        <f t="shared" si="92"/>
        <v>0</v>
      </c>
      <c r="AZ263" s="92">
        <f t="shared" si="93"/>
        <v>0.504</v>
      </c>
      <c r="BA263" s="297">
        <f t="shared" si="104"/>
        <v>0.38900000000000001</v>
      </c>
      <c r="BB263" s="297">
        <v>0.13800000000000001</v>
      </c>
      <c r="BC263" s="297">
        <v>0.13400000000000001</v>
      </c>
      <c r="BD263" s="92">
        <f t="shared" si="94"/>
        <v>0</v>
      </c>
      <c r="BE263" s="92">
        <f t="shared" si="95"/>
        <v>0</v>
      </c>
    </row>
    <row r="264" spans="1:57" x14ac:dyDescent="0.35">
      <c r="A264" s="26"/>
      <c r="B264" s="76"/>
      <c r="C264" s="58"/>
      <c r="D264" s="504"/>
      <c r="E264" s="504"/>
      <c r="F264" s="237" t="str">
        <f ca="1">IFERROR(OFFSET(INDEX(INDIRECT(VLOOKUP($C264,Lighting_Type_Exist_lu,2,0)),MATCH(NewSKULighting!$D264,INDIRECT(VLOOKUP($C264,Lighting_Type_Exist_lu,2,0)),0),1),0,2),"")</f>
        <v/>
      </c>
      <c r="G264" s="168" t="s">
        <v>84</v>
      </c>
      <c r="H264" s="74"/>
      <c r="I264" s="238" t="str">
        <f t="shared" si="83"/>
        <v/>
      </c>
      <c r="J264" s="58"/>
      <c r="K264" s="238" t="str">
        <f t="shared" si="84"/>
        <v/>
      </c>
      <c r="L264" s="239" t="str">
        <f t="shared" si="85"/>
        <v/>
      </c>
      <c r="M264" s="116" t="s">
        <v>84</v>
      </c>
      <c r="N264" s="28">
        <f t="shared" si="86"/>
        <v>0</v>
      </c>
      <c r="O264" s="20">
        <f t="shared" si="73"/>
        <v>0</v>
      </c>
      <c r="P264" s="71">
        <f t="shared" ca="1" si="96"/>
        <v>0</v>
      </c>
      <c r="Q264" s="71">
        <f>IFERROR((($H264*$L264*$N264)-($H264*$L264*$O264))/1000,0)*(1-EXACT(M264,Lookups!$A$62))*(1-EXACT(M264,Lookups!$A$63))</f>
        <v>0</v>
      </c>
      <c r="R264" s="71">
        <f t="shared" ca="1" si="97"/>
        <v>0</v>
      </c>
      <c r="S264" s="71">
        <f t="shared" ca="1" si="87"/>
        <v>0</v>
      </c>
      <c r="T264" s="71">
        <f t="shared" si="88"/>
        <v>0</v>
      </c>
      <c r="U264" s="356">
        <f t="shared" ca="1" si="89"/>
        <v>0</v>
      </c>
      <c r="V264" s="356">
        <f t="shared" ca="1" si="90"/>
        <v>0</v>
      </c>
      <c r="W264" s="356">
        <f t="shared" si="98"/>
        <v>0</v>
      </c>
      <c r="X264" s="356">
        <f t="shared" si="99"/>
        <v>0</v>
      </c>
      <c r="Y264" s="72">
        <f>IF(AU264&gt;0,"NEEDED",IFERROR(IF('Project Summary'!$C$11="NH",(VLOOKUP(AH264,Lighting_All,6,0)+AN264),(VLOOKUP(AH264,Lighting_All,4,0)+AN264)),0)*H264)</f>
        <v>0</v>
      </c>
      <c r="Z264" s="290" t="str">
        <f t="shared" ca="1" si="100"/>
        <v/>
      </c>
      <c r="AA264" s="352">
        <f t="shared" ca="1" si="74"/>
        <v>0</v>
      </c>
      <c r="AB264" s="3"/>
      <c r="AC264" s="20" t="str">
        <f ca="1">IFERROR(OFFSET(INDEX(INDIRECT(VLOOKUP($C264,Lighting_Type_Exist_lu,2,0)),MATCH(NewSKULighting!$D264,INDIRECT(VLOOKUP($C264,Lighting_Type_Exist_lu,2,0)),0),1),0,1),"")</f>
        <v/>
      </c>
      <c r="AD264" s="7" t="str">
        <f ca="1">IFERROR(OFFSET(INDEX(INDIRECT(VLOOKUP($C264,Lighting_Type_Exist_lu,2,0)),MATCH(NewSKULighting!$D264,INDIRECT(VLOOKUP($C264,Lighting_Type_Exist_lu,2,0)),0),1),0,3),"")</f>
        <v/>
      </c>
      <c r="AE264" s="40" t="str">
        <f ca="1">IFERROR(OFFSET(INDEX(INDIRECT(VLOOKUP($C264,Lighting_Type_Exist_lu,2,0)),MATCH(NewSKULighting!$D264,INDIRECT(VLOOKUP($C264,Lighting_Type_Exist_lu,2,0)),0),1),0,4),"")</f>
        <v/>
      </c>
      <c r="AF264" s="314">
        <f t="shared" ca="1" si="75"/>
        <v>0</v>
      </c>
      <c r="AG264" s="3"/>
      <c r="AH264" s="238" t="str">
        <f t="shared" si="91"/>
        <v/>
      </c>
      <c r="AI264" s="263">
        <f>IFERROR(_xlfn.IFNA(IF('Project Summary'!$C$11="NH",VLOOKUP(AH264,Lighting_All,5,0),VLOOKUP(AH264,Lighting_All,3,0)),""),"")</f>
        <v>0</v>
      </c>
      <c r="AJ264" s="295" t="str">
        <f t="shared" si="76"/>
        <v>NA</v>
      </c>
      <c r="AK264" s="296" t="str">
        <f>IFERROR(IF(J264="","",(VLOOKUP(AH264,Lookups!A:G,7,0)*H264)),"")</f>
        <v/>
      </c>
      <c r="AL264" s="92">
        <f t="shared" ca="1" si="77"/>
        <v>0</v>
      </c>
      <c r="AM264" s="92">
        <f t="shared" ca="1" si="78"/>
        <v>0</v>
      </c>
      <c r="AN264" s="297">
        <f>(1-EXACT(G264,M264))*IFERROR(VLOOKUP(M264,Lighting_All,6,0),0)*(Q264&gt;0)*(1-EXACT(M264,Lookups!$A$62))*(1-EXACT(M264,Lookups!$A$63))</f>
        <v>0</v>
      </c>
      <c r="AO264" s="92">
        <f t="shared" si="79"/>
        <v>0</v>
      </c>
      <c r="AP264" s="92" t="str">
        <f t="shared" ca="1" si="80"/>
        <v/>
      </c>
      <c r="AQ264" s="92" t="str">
        <f ca="1">_xlfn.IFNA(VLOOKUP(AP264,Recycling!$S$10:$T$35,2,0),"")</f>
        <v/>
      </c>
      <c r="AR264" s="92">
        <f t="shared" si="81"/>
        <v>0</v>
      </c>
      <c r="AS264" s="92">
        <f t="shared" si="82"/>
        <v>0</v>
      </c>
      <c r="AT264" s="298">
        <f>EXACT(G264,"None")*OR(EXACT(M264,Lookups!$A$62),EXACT(M264,Lookups!$A$63))</f>
        <v>0</v>
      </c>
      <c r="AU264" s="299">
        <f t="shared" si="101"/>
        <v>0</v>
      </c>
      <c r="AV264" s="92">
        <f>IFERROR(VLOOKUP(AH264,Lookups!A:B,2,0),0)</f>
        <v>0</v>
      </c>
      <c r="AW264" s="92">
        <f t="shared" si="102"/>
        <v>0</v>
      </c>
      <c r="AX264" s="297">
        <f t="shared" si="103"/>
        <v>0</v>
      </c>
      <c r="AY264" s="297">
        <f t="shared" si="92"/>
        <v>0</v>
      </c>
      <c r="AZ264" s="92">
        <f t="shared" si="93"/>
        <v>0.504</v>
      </c>
      <c r="BA264" s="297">
        <f t="shared" si="104"/>
        <v>0.38900000000000001</v>
      </c>
      <c r="BB264" s="297">
        <v>0.13800000000000001</v>
      </c>
      <c r="BC264" s="297">
        <v>0.13400000000000001</v>
      </c>
      <c r="BD264" s="92">
        <f t="shared" si="94"/>
        <v>0</v>
      </c>
      <c r="BE264" s="92">
        <f t="shared" si="95"/>
        <v>0</v>
      </c>
    </row>
    <row r="265" spans="1:57" x14ac:dyDescent="0.35">
      <c r="A265" s="26"/>
      <c r="B265" s="76"/>
      <c r="C265" s="58"/>
      <c r="D265" s="504"/>
      <c r="E265" s="504"/>
      <c r="F265" s="237" t="str">
        <f ca="1">IFERROR(OFFSET(INDEX(INDIRECT(VLOOKUP($C265,Lighting_Type_Exist_lu,2,0)),MATCH(NewSKULighting!$D265,INDIRECT(VLOOKUP($C265,Lighting_Type_Exist_lu,2,0)),0),1),0,2),"")</f>
        <v/>
      </c>
      <c r="G265" s="168" t="s">
        <v>84</v>
      </c>
      <c r="H265" s="74"/>
      <c r="I265" s="238" t="str">
        <f t="shared" si="83"/>
        <v/>
      </c>
      <c r="J265" s="58"/>
      <c r="K265" s="238" t="str">
        <f t="shared" si="84"/>
        <v/>
      </c>
      <c r="L265" s="239" t="str">
        <f t="shared" si="85"/>
        <v/>
      </c>
      <c r="M265" s="116" t="s">
        <v>84</v>
      </c>
      <c r="N265" s="28">
        <f t="shared" si="86"/>
        <v>0</v>
      </c>
      <c r="O265" s="20">
        <f t="shared" si="73"/>
        <v>0</v>
      </c>
      <c r="P265" s="71">
        <f t="shared" ca="1" si="96"/>
        <v>0</v>
      </c>
      <c r="Q265" s="71">
        <f>IFERROR((($H265*$L265*$N265)-($H265*$L265*$O265))/1000,0)*(1-EXACT(M265,Lookups!$A$62))*(1-EXACT(M265,Lookups!$A$63))</f>
        <v>0</v>
      </c>
      <c r="R265" s="71">
        <f t="shared" ca="1" si="97"/>
        <v>0</v>
      </c>
      <c r="S265" s="71">
        <f t="shared" ca="1" si="87"/>
        <v>0</v>
      </c>
      <c r="T265" s="71">
        <f t="shared" si="88"/>
        <v>0</v>
      </c>
      <c r="U265" s="356">
        <f t="shared" ca="1" si="89"/>
        <v>0</v>
      </c>
      <c r="V265" s="356">
        <f t="shared" ca="1" si="90"/>
        <v>0</v>
      </c>
      <c r="W265" s="356">
        <f t="shared" si="98"/>
        <v>0</v>
      </c>
      <c r="X265" s="356">
        <f t="shared" si="99"/>
        <v>0</v>
      </c>
      <c r="Y265" s="72">
        <f>IF(AU265&gt;0,"NEEDED",IFERROR(IF('Project Summary'!$C$11="NH",(VLOOKUP(AH265,Lighting_All,6,0)+AN265),(VLOOKUP(AH265,Lighting_All,4,0)+AN265)),0)*H265)</f>
        <v>0</v>
      </c>
      <c r="Z265" s="290" t="str">
        <f t="shared" ca="1" si="100"/>
        <v/>
      </c>
      <c r="AA265" s="352">
        <f t="shared" ca="1" si="74"/>
        <v>0</v>
      </c>
      <c r="AB265" s="3"/>
      <c r="AC265" s="20" t="str">
        <f ca="1">IFERROR(OFFSET(INDEX(INDIRECT(VLOOKUP($C265,Lighting_Type_Exist_lu,2,0)),MATCH(NewSKULighting!$D265,INDIRECT(VLOOKUP($C265,Lighting_Type_Exist_lu,2,0)),0),1),0,1),"")</f>
        <v/>
      </c>
      <c r="AD265" s="7" t="str">
        <f ca="1">IFERROR(OFFSET(INDEX(INDIRECT(VLOOKUP($C265,Lighting_Type_Exist_lu,2,0)),MATCH(NewSKULighting!$D265,INDIRECT(VLOOKUP($C265,Lighting_Type_Exist_lu,2,0)),0),1),0,3),"")</f>
        <v/>
      </c>
      <c r="AE265" s="40" t="str">
        <f ca="1">IFERROR(OFFSET(INDEX(INDIRECT(VLOOKUP($C265,Lighting_Type_Exist_lu,2,0)),MATCH(NewSKULighting!$D265,INDIRECT(VLOOKUP($C265,Lighting_Type_Exist_lu,2,0)),0),1),0,4),"")</f>
        <v/>
      </c>
      <c r="AF265" s="314">
        <f t="shared" ca="1" si="75"/>
        <v>0</v>
      </c>
      <c r="AG265" s="3"/>
      <c r="AH265" s="238" t="str">
        <f t="shared" si="91"/>
        <v/>
      </c>
      <c r="AI265" s="263">
        <f>IFERROR(_xlfn.IFNA(IF('Project Summary'!$C$11="NH",VLOOKUP(AH265,Lighting_All,5,0),VLOOKUP(AH265,Lighting_All,3,0)),""),"")</f>
        <v>0</v>
      </c>
      <c r="AJ265" s="295" t="str">
        <f t="shared" si="76"/>
        <v>NA</v>
      </c>
      <c r="AK265" s="296" t="str">
        <f>IFERROR(IF(J265="","",(VLOOKUP(AH265,Lookups!A:G,7,0)*H265)),"")</f>
        <v/>
      </c>
      <c r="AL265" s="92">
        <f t="shared" ca="1" si="77"/>
        <v>0</v>
      </c>
      <c r="AM265" s="92">
        <f t="shared" ca="1" si="78"/>
        <v>0</v>
      </c>
      <c r="AN265" s="297">
        <f>(1-EXACT(G265,M265))*IFERROR(VLOOKUP(M265,Lighting_All,6,0),0)*(Q265&gt;0)*(1-EXACT(M265,Lookups!$A$62))*(1-EXACT(M265,Lookups!$A$63))</f>
        <v>0</v>
      </c>
      <c r="AO265" s="92">
        <f t="shared" si="79"/>
        <v>0</v>
      </c>
      <c r="AP265" s="92" t="str">
        <f t="shared" ca="1" si="80"/>
        <v/>
      </c>
      <c r="AQ265" s="92" t="str">
        <f ca="1">_xlfn.IFNA(VLOOKUP(AP265,Recycling!$S$10:$T$35,2,0),"")</f>
        <v/>
      </c>
      <c r="AR265" s="92">
        <f t="shared" si="81"/>
        <v>0</v>
      </c>
      <c r="AS265" s="92">
        <f t="shared" si="82"/>
        <v>0</v>
      </c>
      <c r="AT265" s="298">
        <f>EXACT(G265,"None")*OR(EXACT(M265,Lookups!$A$62),EXACT(M265,Lookups!$A$63))</f>
        <v>0</v>
      </c>
      <c r="AU265" s="299">
        <f t="shared" si="101"/>
        <v>0</v>
      </c>
      <c r="AV265" s="92">
        <f>IFERROR(VLOOKUP(AH265,Lookups!A:B,2,0),0)</f>
        <v>0</v>
      </c>
      <c r="AW265" s="92">
        <f t="shared" si="102"/>
        <v>0</v>
      </c>
      <c r="AX265" s="297">
        <f t="shared" si="103"/>
        <v>0</v>
      </c>
      <c r="AY265" s="297">
        <f t="shared" si="92"/>
        <v>0</v>
      </c>
      <c r="AZ265" s="92">
        <f t="shared" si="93"/>
        <v>0.504</v>
      </c>
      <c r="BA265" s="297">
        <f t="shared" si="104"/>
        <v>0.38900000000000001</v>
      </c>
      <c r="BB265" s="297">
        <v>0.13800000000000001</v>
      </c>
      <c r="BC265" s="297">
        <v>0.13400000000000001</v>
      </c>
      <c r="BD265" s="92">
        <f t="shared" si="94"/>
        <v>0</v>
      </c>
      <c r="BE265" s="92">
        <f t="shared" si="95"/>
        <v>0</v>
      </c>
    </row>
    <row r="266" spans="1:57" x14ac:dyDescent="0.35">
      <c r="A266" s="26"/>
      <c r="B266" s="76"/>
      <c r="C266" s="58"/>
      <c r="D266" s="504"/>
      <c r="E266" s="504"/>
      <c r="F266" s="237" t="str">
        <f ca="1">IFERROR(OFFSET(INDEX(INDIRECT(VLOOKUP($C266,Lighting_Type_Exist_lu,2,0)),MATCH(NewSKULighting!$D266,INDIRECT(VLOOKUP($C266,Lighting_Type_Exist_lu,2,0)),0),1),0,2),"")</f>
        <v/>
      </c>
      <c r="G266" s="168" t="s">
        <v>84</v>
      </c>
      <c r="H266" s="74"/>
      <c r="I266" s="238" t="str">
        <f t="shared" si="83"/>
        <v/>
      </c>
      <c r="J266" s="58"/>
      <c r="K266" s="238" t="str">
        <f t="shared" si="84"/>
        <v/>
      </c>
      <c r="L266" s="239" t="str">
        <f t="shared" si="85"/>
        <v/>
      </c>
      <c r="M266" s="116" t="s">
        <v>84</v>
      </c>
      <c r="N266" s="28">
        <f t="shared" si="86"/>
        <v>0</v>
      </c>
      <c r="O266" s="20">
        <f t="shared" si="73"/>
        <v>0</v>
      </c>
      <c r="P266" s="71">
        <f t="shared" ca="1" si="96"/>
        <v>0</v>
      </c>
      <c r="Q266" s="71">
        <f>IFERROR((($H266*$L266*$N266)-($H266*$L266*$O266))/1000,0)*(1-EXACT(M266,Lookups!$A$62))*(1-EXACT(M266,Lookups!$A$63))</f>
        <v>0</v>
      </c>
      <c r="R266" s="71">
        <f t="shared" ca="1" si="97"/>
        <v>0</v>
      </c>
      <c r="S266" s="71">
        <f t="shared" ca="1" si="87"/>
        <v>0</v>
      </c>
      <c r="T266" s="71">
        <f t="shared" si="88"/>
        <v>0</v>
      </c>
      <c r="U266" s="356">
        <f t="shared" ca="1" si="89"/>
        <v>0</v>
      </c>
      <c r="V266" s="356">
        <f t="shared" ca="1" si="90"/>
        <v>0</v>
      </c>
      <c r="W266" s="356">
        <f t="shared" si="98"/>
        <v>0</v>
      </c>
      <c r="X266" s="356">
        <f t="shared" si="99"/>
        <v>0</v>
      </c>
      <c r="Y266" s="72">
        <f>IF(AU266&gt;0,"NEEDED",IFERROR(IF('Project Summary'!$C$11="NH",(VLOOKUP(AH266,Lighting_All,6,0)+AN266),(VLOOKUP(AH266,Lighting_All,4,0)+AN266)),0)*H266)</f>
        <v>0</v>
      </c>
      <c r="Z266" s="290" t="str">
        <f t="shared" ca="1" si="100"/>
        <v/>
      </c>
      <c r="AA266" s="352">
        <f t="shared" ca="1" si="74"/>
        <v>0</v>
      </c>
      <c r="AB266" s="3"/>
      <c r="AC266" s="20" t="str">
        <f ca="1">IFERROR(OFFSET(INDEX(INDIRECT(VLOOKUP($C266,Lighting_Type_Exist_lu,2,0)),MATCH(NewSKULighting!$D266,INDIRECT(VLOOKUP($C266,Lighting_Type_Exist_lu,2,0)),0),1),0,1),"")</f>
        <v/>
      </c>
      <c r="AD266" s="7" t="str">
        <f ca="1">IFERROR(OFFSET(INDEX(INDIRECT(VLOOKUP($C266,Lighting_Type_Exist_lu,2,0)),MATCH(NewSKULighting!$D266,INDIRECT(VLOOKUP($C266,Lighting_Type_Exist_lu,2,0)),0),1),0,3),"")</f>
        <v/>
      </c>
      <c r="AE266" s="40" t="str">
        <f ca="1">IFERROR(OFFSET(INDEX(INDIRECT(VLOOKUP($C266,Lighting_Type_Exist_lu,2,0)),MATCH(NewSKULighting!$D266,INDIRECT(VLOOKUP($C266,Lighting_Type_Exist_lu,2,0)),0),1),0,4),"")</f>
        <v/>
      </c>
      <c r="AF266" s="314">
        <f t="shared" ca="1" si="75"/>
        <v>0</v>
      </c>
      <c r="AG266" s="3"/>
      <c r="AH266" s="238" t="str">
        <f t="shared" si="91"/>
        <v/>
      </c>
      <c r="AI266" s="263">
        <f>IFERROR(_xlfn.IFNA(IF('Project Summary'!$C$11="NH",VLOOKUP(AH266,Lighting_All,5,0),VLOOKUP(AH266,Lighting_All,3,0)),""),"")</f>
        <v>0</v>
      </c>
      <c r="AJ266" s="295" t="str">
        <f t="shared" si="76"/>
        <v>NA</v>
      </c>
      <c r="AK266" s="296" t="str">
        <f>IFERROR(IF(J266="","",(VLOOKUP(AH266,Lookups!A:G,7,0)*H266)),"")</f>
        <v/>
      </c>
      <c r="AL266" s="92">
        <f t="shared" ca="1" si="77"/>
        <v>0</v>
      </c>
      <c r="AM266" s="92">
        <f t="shared" ca="1" si="78"/>
        <v>0</v>
      </c>
      <c r="AN266" s="297">
        <f>(1-EXACT(G266,M266))*IFERROR(VLOOKUP(M266,Lighting_All,6,0),0)*(Q266&gt;0)*(1-EXACT(M266,Lookups!$A$62))*(1-EXACT(M266,Lookups!$A$63))</f>
        <v>0</v>
      </c>
      <c r="AO266" s="92">
        <f t="shared" si="79"/>
        <v>0</v>
      </c>
      <c r="AP266" s="92" t="str">
        <f t="shared" ca="1" si="80"/>
        <v/>
      </c>
      <c r="AQ266" s="92" t="str">
        <f ca="1">_xlfn.IFNA(VLOOKUP(AP266,Recycling!$S$10:$T$35,2,0),"")</f>
        <v/>
      </c>
      <c r="AR266" s="92">
        <f t="shared" si="81"/>
        <v>0</v>
      </c>
      <c r="AS266" s="92">
        <f t="shared" si="82"/>
        <v>0</v>
      </c>
      <c r="AT266" s="298">
        <f>EXACT(G266,"None")*OR(EXACT(M266,Lookups!$A$62),EXACT(M266,Lookups!$A$63))</f>
        <v>0</v>
      </c>
      <c r="AU266" s="299">
        <f t="shared" si="101"/>
        <v>0</v>
      </c>
      <c r="AV266" s="92">
        <f>IFERROR(VLOOKUP(AH266,Lookups!A:B,2,0),0)</f>
        <v>0</v>
      </c>
      <c r="AW266" s="92">
        <f t="shared" si="102"/>
        <v>0</v>
      </c>
      <c r="AX266" s="297">
        <f t="shared" si="103"/>
        <v>0</v>
      </c>
      <c r="AY266" s="297">
        <f t="shared" si="92"/>
        <v>0</v>
      </c>
      <c r="AZ266" s="92">
        <f t="shared" si="93"/>
        <v>0.504</v>
      </c>
      <c r="BA266" s="297">
        <f t="shared" si="104"/>
        <v>0.38900000000000001</v>
      </c>
      <c r="BB266" s="297">
        <v>0.13800000000000001</v>
      </c>
      <c r="BC266" s="297">
        <v>0.13400000000000001</v>
      </c>
      <c r="BD266" s="92">
        <f t="shared" si="94"/>
        <v>0</v>
      </c>
      <c r="BE266" s="92">
        <f t="shared" si="95"/>
        <v>0</v>
      </c>
    </row>
    <row r="267" spans="1:57" x14ac:dyDescent="0.35">
      <c r="A267" s="26"/>
      <c r="B267" s="76"/>
      <c r="C267" s="58"/>
      <c r="D267" s="504"/>
      <c r="E267" s="504"/>
      <c r="F267" s="237" t="str">
        <f ca="1">IFERROR(OFFSET(INDEX(INDIRECT(VLOOKUP($C267,Lighting_Type_Exist_lu,2,0)),MATCH(NewSKULighting!$D267,INDIRECT(VLOOKUP($C267,Lighting_Type_Exist_lu,2,0)),0),1),0,2),"")</f>
        <v/>
      </c>
      <c r="G267" s="168" t="s">
        <v>84</v>
      </c>
      <c r="H267" s="74"/>
      <c r="I267" s="238" t="str">
        <f t="shared" si="83"/>
        <v/>
      </c>
      <c r="J267" s="58"/>
      <c r="K267" s="238" t="str">
        <f t="shared" si="84"/>
        <v/>
      </c>
      <c r="L267" s="239" t="str">
        <f t="shared" si="85"/>
        <v/>
      </c>
      <c r="M267" s="116" t="s">
        <v>84</v>
      </c>
      <c r="N267" s="28">
        <f t="shared" si="86"/>
        <v>0</v>
      </c>
      <c r="O267" s="20">
        <f t="shared" si="73"/>
        <v>0</v>
      </c>
      <c r="P267" s="71">
        <f t="shared" ca="1" si="96"/>
        <v>0</v>
      </c>
      <c r="Q267" s="71">
        <f>IFERROR((($H267*$L267*$N267)-($H267*$L267*$O267))/1000,0)*(1-EXACT(M267,Lookups!$A$62))*(1-EXACT(M267,Lookups!$A$63))</f>
        <v>0</v>
      </c>
      <c r="R267" s="71">
        <f t="shared" ca="1" si="97"/>
        <v>0</v>
      </c>
      <c r="S267" s="71">
        <f t="shared" ca="1" si="87"/>
        <v>0</v>
      </c>
      <c r="T267" s="71">
        <f t="shared" si="88"/>
        <v>0</v>
      </c>
      <c r="U267" s="356">
        <f t="shared" ca="1" si="89"/>
        <v>0</v>
      </c>
      <c r="V267" s="356">
        <f t="shared" ca="1" si="90"/>
        <v>0</v>
      </c>
      <c r="W267" s="356">
        <f t="shared" si="98"/>
        <v>0</v>
      </c>
      <c r="X267" s="356">
        <f t="shared" si="99"/>
        <v>0</v>
      </c>
      <c r="Y267" s="72">
        <f>IF(AU267&gt;0,"NEEDED",IFERROR(IF('Project Summary'!$C$11="NH",(VLOOKUP(AH267,Lighting_All,6,0)+AN267),(VLOOKUP(AH267,Lighting_All,4,0)+AN267)),0)*H267)</f>
        <v>0</v>
      </c>
      <c r="Z267" s="290" t="str">
        <f t="shared" ca="1" si="100"/>
        <v/>
      </c>
      <c r="AA267" s="352">
        <f t="shared" ca="1" si="74"/>
        <v>0</v>
      </c>
      <c r="AB267" s="3"/>
      <c r="AC267" s="20" t="str">
        <f ca="1">IFERROR(OFFSET(INDEX(INDIRECT(VLOOKUP($C267,Lighting_Type_Exist_lu,2,0)),MATCH(NewSKULighting!$D267,INDIRECT(VLOOKUP($C267,Lighting_Type_Exist_lu,2,0)),0),1),0,1),"")</f>
        <v/>
      </c>
      <c r="AD267" s="7" t="str">
        <f ca="1">IFERROR(OFFSET(INDEX(INDIRECT(VLOOKUP($C267,Lighting_Type_Exist_lu,2,0)),MATCH(NewSKULighting!$D267,INDIRECT(VLOOKUP($C267,Lighting_Type_Exist_lu,2,0)),0),1),0,3),"")</f>
        <v/>
      </c>
      <c r="AE267" s="40" t="str">
        <f ca="1">IFERROR(OFFSET(INDEX(INDIRECT(VLOOKUP($C267,Lighting_Type_Exist_lu,2,0)),MATCH(NewSKULighting!$D267,INDIRECT(VLOOKUP($C267,Lighting_Type_Exist_lu,2,0)),0),1),0,4),"")</f>
        <v/>
      </c>
      <c r="AF267" s="314">
        <f t="shared" ca="1" si="75"/>
        <v>0</v>
      </c>
      <c r="AG267" s="3"/>
      <c r="AH267" s="238" t="str">
        <f t="shared" si="91"/>
        <v/>
      </c>
      <c r="AI267" s="263">
        <f>IFERROR(_xlfn.IFNA(IF('Project Summary'!$C$11="NH",VLOOKUP(AH267,Lighting_All,5,0),VLOOKUP(AH267,Lighting_All,3,0)),""),"")</f>
        <v>0</v>
      </c>
      <c r="AJ267" s="295" t="str">
        <f t="shared" si="76"/>
        <v>NA</v>
      </c>
      <c r="AK267" s="296" t="str">
        <f>IFERROR(IF(J267="","",(VLOOKUP(AH267,Lookups!A:G,7,0)*H267)),"")</f>
        <v/>
      </c>
      <c r="AL267" s="92">
        <f t="shared" ca="1" si="77"/>
        <v>0</v>
      </c>
      <c r="AM267" s="92">
        <f t="shared" ca="1" si="78"/>
        <v>0</v>
      </c>
      <c r="AN267" s="297">
        <f>(1-EXACT(G267,M267))*IFERROR(VLOOKUP(M267,Lighting_All,6,0),0)*(Q267&gt;0)*(1-EXACT(M267,Lookups!$A$62))*(1-EXACT(M267,Lookups!$A$63))</f>
        <v>0</v>
      </c>
      <c r="AO267" s="92">
        <f t="shared" si="79"/>
        <v>0</v>
      </c>
      <c r="AP267" s="92" t="str">
        <f t="shared" ca="1" si="80"/>
        <v/>
      </c>
      <c r="AQ267" s="92" t="str">
        <f ca="1">_xlfn.IFNA(VLOOKUP(AP267,Recycling!$S$10:$T$35,2,0),"")</f>
        <v/>
      </c>
      <c r="AR267" s="92">
        <f t="shared" si="81"/>
        <v>0</v>
      </c>
      <c r="AS267" s="92">
        <f t="shared" si="82"/>
        <v>0</v>
      </c>
      <c r="AT267" s="298">
        <f>EXACT(G267,"None")*OR(EXACT(M267,Lookups!$A$62),EXACT(M267,Lookups!$A$63))</f>
        <v>0</v>
      </c>
      <c r="AU267" s="299">
        <f t="shared" si="101"/>
        <v>0</v>
      </c>
      <c r="AV267" s="92">
        <f>IFERROR(VLOOKUP(AH267,Lookups!A:B,2,0),0)</f>
        <v>0</v>
      </c>
      <c r="AW267" s="92">
        <f t="shared" si="102"/>
        <v>0</v>
      </c>
      <c r="AX267" s="297">
        <f t="shared" si="103"/>
        <v>0</v>
      </c>
      <c r="AY267" s="297">
        <f t="shared" si="92"/>
        <v>0</v>
      </c>
      <c r="AZ267" s="92">
        <f t="shared" si="93"/>
        <v>0.504</v>
      </c>
      <c r="BA267" s="297">
        <f t="shared" si="104"/>
        <v>0.38900000000000001</v>
      </c>
      <c r="BB267" s="297">
        <v>0.13800000000000001</v>
      </c>
      <c r="BC267" s="297">
        <v>0.13400000000000001</v>
      </c>
      <c r="BD267" s="92">
        <f t="shared" si="94"/>
        <v>0</v>
      </c>
      <c r="BE267" s="92">
        <f t="shared" si="95"/>
        <v>0</v>
      </c>
    </row>
    <row r="268" spans="1:57" x14ac:dyDescent="0.35">
      <c r="A268" s="26"/>
      <c r="B268" s="76"/>
      <c r="C268" s="58"/>
      <c r="D268" s="504"/>
      <c r="E268" s="504"/>
      <c r="F268" s="237" t="str">
        <f ca="1">IFERROR(OFFSET(INDEX(INDIRECT(VLOOKUP($C268,Lighting_Type_Exist_lu,2,0)),MATCH(NewSKULighting!$D268,INDIRECT(VLOOKUP($C268,Lighting_Type_Exist_lu,2,0)),0),1),0,2),"")</f>
        <v/>
      </c>
      <c r="G268" s="168" t="s">
        <v>84</v>
      </c>
      <c r="H268" s="74"/>
      <c r="I268" s="238" t="str">
        <f t="shared" si="83"/>
        <v/>
      </c>
      <c r="J268" s="58"/>
      <c r="K268" s="238" t="str">
        <f t="shared" si="84"/>
        <v/>
      </c>
      <c r="L268" s="239" t="str">
        <f t="shared" si="85"/>
        <v/>
      </c>
      <c r="M268" s="116" t="s">
        <v>84</v>
      </c>
      <c r="N268" s="28">
        <f t="shared" si="86"/>
        <v>0</v>
      </c>
      <c r="O268" s="20">
        <f t="shared" ref="O268:O331" si="105">IFERROR($N$112*VLOOKUP(M268,Sensor_Type_lu,3,0),0)</f>
        <v>0</v>
      </c>
      <c r="P268" s="71">
        <f t="shared" ca="1" si="96"/>
        <v>0</v>
      </c>
      <c r="Q268" s="71">
        <f>IFERROR((($H268*$L268*$N268)-($H268*$L268*$O268))/1000,0)*(1-EXACT(M268,Lookups!$A$62))*(1-EXACT(M268,Lookups!$A$63))</f>
        <v>0</v>
      </c>
      <c r="R268" s="71">
        <f t="shared" ca="1" si="97"/>
        <v>0</v>
      </c>
      <c r="S268" s="71">
        <f t="shared" ca="1" si="87"/>
        <v>0</v>
      </c>
      <c r="T268" s="71">
        <f t="shared" si="88"/>
        <v>0</v>
      </c>
      <c r="U268" s="356">
        <f t="shared" ca="1" si="89"/>
        <v>0</v>
      </c>
      <c r="V268" s="356">
        <f t="shared" ca="1" si="90"/>
        <v>0</v>
      </c>
      <c r="W268" s="356">
        <f t="shared" si="98"/>
        <v>0</v>
      </c>
      <c r="X268" s="356">
        <f t="shared" si="99"/>
        <v>0</v>
      </c>
      <c r="Y268" s="72">
        <f>IF(AU268&gt;0,"NEEDED",IFERROR(IF('Project Summary'!$C$11="NH",(VLOOKUP(AH268,Lighting_All,6,0)+AN268),(VLOOKUP(AH268,Lighting_All,4,0)+AN268)),0)*H268)</f>
        <v>0</v>
      </c>
      <c r="Z268" s="290" t="str">
        <f t="shared" ca="1" si="100"/>
        <v/>
      </c>
      <c r="AA268" s="352">
        <f t="shared" ref="AA268:AA331" ca="1" si="106">IFERROR(Y268/R268,0)</f>
        <v>0</v>
      </c>
      <c r="AB268" s="3"/>
      <c r="AC268" s="20" t="str">
        <f ca="1">IFERROR(OFFSET(INDEX(INDIRECT(VLOOKUP($C268,Lighting_Type_Exist_lu,2,0)),MATCH(NewSKULighting!$D268,INDIRECT(VLOOKUP($C268,Lighting_Type_Exist_lu,2,0)),0),1),0,1),"")</f>
        <v/>
      </c>
      <c r="AD268" s="7" t="str">
        <f ca="1">IFERROR(OFFSET(INDEX(INDIRECT(VLOOKUP($C268,Lighting_Type_Exist_lu,2,0)),MATCH(NewSKULighting!$D268,INDIRECT(VLOOKUP($C268,Lighting_Type_Exist_lu,2,0)),0),1),0,3),"")</f>
        <v/>
      </c>
      <c r="AE268" s="40" t="str">
        <f ca="1">IFERROR(OFFSET(INDEX(INDIRECT(VLOOKUP($C268,Lighting_Type_Exist_lu,2,0)),MATCH(NewSKULighting!$D268,INDIRECT(VLOOKUP($C268,Lighting_Type_Exist_lu,2,0)),0),1),0,4),"")</f>
        <v/>
      </c>
      <c r="AF268" s="314">
        <f t="shared" ref="AF268:AF331" ca="1" si="107">IFERROR((LEFT(AC268,2)/1)*B268,0)</f>
        <v>0</v>
      </c>
      <c r="AG268" s="3"/>
      <c r="AH268" s="238" t="str">
        <f t="shared" si="91"/>
        <v/>
      </c>
      <c r="AI268" s="263">
        <f>IFERROR(_xlfn.IFNA(IF('Project Summary'!$C$11="NH",VLOOKUP(AH268,Lighting_All,5,0),VLOOKUP(AH268,Lighting_All,3,0)),""),"")</f>
        <v>0</v>
      </c>
      <c r="AJ268" s="295" t="str">
        <f t="shared" ref="AJ268:AJ331" si="108">_xlfn.IFNA(VLOOKUP(M268,Sensor_Type_lu,2,0),"")</f>
        <v>NA</v>
      </c>
      <c r="AK268" s="296" t="str">
        <f>IFERROR(IF(J268="","",(VLOOKUP(AH268,Lookups!A:G,7,0)*H268)),"")</f>
        <v/>
      </c>
      <c r="AL268" s="92">
        <f t="shared" ref="AL268:AL331" ca="1" si="109">IFERROR(Z268*H268,0)</f>
        <v>0</v>
      </c>
      <c r="AM268" s="92">
        <f t="shared" ref="AM268:AM331" ca="1" si="110">IFERROR(((B268*F268)-(H268*L268))-AK268,0)</f>
        <v>0</v>
      </c>
      <c r="AN268" s="297">
        <f>(1-EXACT(G268,M268))*IFERROR(VLOOKUP(M268,Lighting_All,6,0),0)*(Q268&gt;0)*(1-EXACT(M268,Lookups!$A$62))*(1-EXACT(M268,Lookups!$A$63))</f>
        <v>0</v>
      </c>
      <c r="AO268" s="92">
        <f t="shared" ref="AO268:AO331" si="111">IFERROR(VLOOKUP(M268,Lighting_All,7,0),0)</f>
        <v>0</v>
      </c>
      <c r="AP268" s="92" t="str">
        <f t="shared" ref="AP268:AP331" ca="1" si="112">RIGHT(AC268,3)</f>
        <v/>
      </c>
      <c r="AQ268" s="92" t="str">
        <f ca="1">_xlfn.IFNA(VLOOKUP(AP268,Recycling!$S$10:$T$35,2,0),"")</f>
        <v/>
      </c>
      <c r="AR268" s="92">
        <f t="shared" ref="AR268:AR331" si="113">B268-AS268</f>
        <v>0</v>
      </c>
      <c r="AS268" s="92">
        <f t="shared" ref="AS268:AS331" si="114">IF(I268="Linear",IF(AK268/H268=10,H268,0),0)</f>
        <v>0</v>
      </c>
      <c r="AT268" s="298">
        <f>EXACT(G268,"None")*OR(EXACT(M268,Lookups!$A$62),EXACT(M268,Lookups!$A$63))</f>
        <v>0</v>
      </c>
      <c r="AU268" s="299">
        <f t="shared" si="101"/>
        <v>0</v>
      </c>
      <c r="AV268" s="92">
        <f>IFERROR(VLOOKUP(AH268,Lookups!A:B,2,0),0)</f>
        <v>0</v>
      </c>
      <c r="AW268" s="92">
        <f t="shared" si="102"/>
        <v>0</v>
      </c>
      <c r="AX268" s="297">
        <f t="shared" si="103"/>
        <v>0</v>
      </c>
      <c r="AY268" s="297">
        <f t="shared" si="92"/>
        <v>0</v>
      </c>
      <c r="AZ268" s="92">
        <f t="shared" si="93"/>
        <v>0.504</v>
      </c>
      <c r="BA268" s="297">
        <f t="shared" si="104"/>
        <v>0.38900000000000001</v>
      </c>
      <c r="BB268" s="297">
        <v>0.13800000000000001</v>
      </c>
      <c r="BC268" s="297">
        <v>0.13400000000000001</v>
      </c>
      <c r="BD268" s="92">
        <f t="shared" si="94"/>
        <v>0</v>
      </c>
      <c r="BE268" s="92">
        <f t="shared" si="95"/>
        <v>0</v>
      </c>
    </row>
    <row r="269" spans="1:57" x14ac:dyDescent="0.35">
      <c r="A269" s="26"/>
      <c r="B269" s="76"/>
      <c r="C269" s="58"/>
      <c r="D269" s="504"/>
      <c r="E269" s="504"/>
      <c r="F269" s="237" t="str">
        <f ca="1">IFERROR(OFFSET(INDEX(INDIRECT(VLOOKUP($C269,Lighting_Type_Exist_lu,2,0)),MATCH(NewSKULighting!$D269,INDIRECT(VLOOKUP($C269,Lighting_Type_Exist_lu,2,0)),0),1),0,2),"")</f>
        <v/>
      </c>
      <c r="G269" s="168" t="s">
        <v>84</v>
      </c>
      <c r="H269" s="74"/>
      <c r="I269" s="238" t="str">
        <f t="shared" si="83"/>
        <v/>
      </c>
      <c r="J269" s="58"/>
      <c r="K269" s="238" t="str">
        <f t="shared" si="84"/>
        <v/>
      </c>
      <c r="L269" s="239" t="str">
        <f t="shared" si="85"/>
        <v/>
      </c>
      <c r="M269" s="116" t="s">
        <v>84</v>
      </c>
      <c r="N269" s="28">
        <f t="shared" si="86"/>
        <v>0</v>
      </c>
      <c r="O269" s="20">
        <f t="shared" si="105"/>
        <v>0</v>
      </c>
      <c r="P269" s="71">
        <f t="shared" ca="1" si="96"/>
        <v>0</v>
      </c>
      <c r="Q269" s="71">
        <f>IFERROR((($H269*$L269*$N269)-($H269*$L269*$O269))/1000,0)*(1-EXACT(M269,Lookups!$A$62))*(1-EXACT(M269,Lookups!$A$63))</f>
        <v>0</v>
      </c>
      <c r="R269" s="71">
        <f t="shared" ca="1" si="97"/>
        <v>0</v>
      </c>
      <c r="S269" s="71">
        <f t="shared" ca="1" si="87"/>
        <v>0</v>
      </c>
      <c r="T269" s="71">
        <f t="shared" si="88"/>
        <v>0</v>
      </c>
      <c r="U269" s="356">
        <f t="shared" ca="1" si="89"/>
        <v>0</v>
      </c>
      <c r="V269" s="356">
        <f t="shared" ca="1" si="90"/>
        <v>0</v>
      </c>
      <c r="W269" s="356">
        <f t="shared" si="98"/>
        <v>0</v>
      </c>
      <c r="X269" s="356">
        <f t="shared" si="99"/>
        <v>0</v>
      </c>
      <c r="Y269" s="72">
        <f>IF(AU269&gt;0,"NEEDED",IFERROR(IF('Project Summary'!$C$11="NH",(VLOOKUP(AH269,Lighting_All,6,0)+AN269),(VLOOKUP(AH269,Lighting_All,4,0)+AN269)),0)*H269)</f>
        <v>0</v>
      </c>
      <c r="Z269" s="290" t="str">
        <f t="shared" ca="1" si="100"/>
        <v/>
      </c>
      <c r="AA269" s="352">
        <f t="shared" ca="1" si="106"/>
        <v>0</v>
      </c>
      <c r="AB269" s="3"/>
      <c r="AC269" s="20" t="str">
        <f ca="1">IFERROR(OFFSET(INDEX(INDIRECT(VLOOKUP($C269,Lighting_Type_Exist_lu,2,0)),MATCH(NewSKULighting!$D269,INDIRECT(VLOOKUP($C269,Lighting_Type_Exist_lu,2,0)),0),1),0,1),"")</f>
        <v/>
      </c>
      <c r="AD269" s="7" t="str">
        <f ca="1">IFERROR(OFFSET(INDEX(INDIRECT(VLOOKUP($C269,Lighting_Type_Exist_lu,2,0)),MATCH(NewSKULighting!$D269,INDIRECT(VLOOKUP($C269,Lighting_Type_Exist_lu,2,0)),0),1),0,3),"")</f>
        <v/>
      </c>
      <c r="AE269" s="40" t="str">
        <f ca="1">IFERROR(OFFSET(INDEX(INDIRECT(VLOOKUP($C269,Lighting_Type_Exist_lu,2,0)),MATCH(NewSKULighting!$D269,INDIRECT(VLOOKUP($C269,Lighting_Type_Exist_lu,2,0)),0),1),0,4),"")</f>
        <v/>
      </c>
      <c r="AF269" s="314">
        <f t="shared" ca="1" si="107"/>
        <v>0</v>
      </c>
      <c r="AG269" s="3"/>
      <c r="AH269" s="238" t="str">
        <f t="shared" si="91"/>
        <v/>
      </c>
      <c r="AI269" s="263">
        <f>IFERROR(_xlfn.IFNA(IF('Project Summary'!$C$11="NH",VLOOKUP(AH269,Lighting_All,5,0),VLOOKUP(AH269,Lighting_All,3,0)),""),"")</f>
        <v>0</v>
      </c>
      <c r="AJ269" s="295" t="str">
        <f t="shared" si="108"/>
        <v>NA</v>
      </c>
      <c r="AK269" s="296" t="str">
        <f>IFERROR(IF(J269="","",(VLOOKUP(AH269,Lookups!A:G,7,0)*H269)),"")</f>
        <v/>
      </c>
      <c r="AL269" s="92">
        <f t="shared" ca="1" si="109"/>
        <v>0</v>
      </c>
      <c r="AM269" s="92">
        <f t="shared" ca="1" si="110"/>
        <v>0</v>
      </c>
      <c r="AN269" s="297">
        <f>(1-EXACT(G269,M269))*IFERROR(VLOOKUP(M269,Lighting_All,6,0),0)*(Q269&gt;0)*(1-EXACT(M269,Lookups!$A$62))*(1-EXACT(M269,Lookups!$A$63))</f>
        <v>0</v>
      </c>
      <c r="AO269" s="92">
        <f t="shared" si="111"/>
        <v>0</v>
      </c>
      <c r="AP269" s="92" t="str">
        <f t="shared" ca="1" si="112"/>
        <v/>
      </c>
      <c r="AQ269" s="92" t="str">
        <f ca="1">_xlfn.IFNA(VLOOKUP(AP269,Recycling!$S$10:$T$35,2,0),"")</f>
        <v/>
      </c>
      <c r="AR269" s="92">
        <f t="shared" si="113"/>
        <v>0</v>
      </c>
      <c r="AS269" s="92">
        <f t="shared" si="114"/>
        <v>0</v>
      </c>
      <c r="AT269" s="298">
        <f>EXACT(G269,"None")*OR(EXACT(M269,Lookups!$A$62),EXACT(M269,Lookups!$A$63))</f>
        <v>0</v>
      </c>
      <c r="AU269" s="299">
        <f t="shared" si="101"/>
        <v>0</v>
      </c>
      <c r="AV269" s="92">
        <f>IFERROR(VLOOKUP(AH269,Lookups!A:B,2,0),0)</f>
        <v>0</v>
      </c>
      <c r="AW269" s="92">
        <f t="shared" si="102"/>
        <v>0</v>
      </c>
      <c r="AX269" s="297">
        <f t="shared" si="103"/>
        <v>0</v>
      </c>
      <c r="AY269" s="297">
        <f t="shared" si="92"/>
        <v>0</v>
      </c>
      <c r="AZ269" s="92">
        <f t="shared" si="93"/>
        <v>0.504</v>
      </c>
      <c r="BA269" s="297">
        <f t="shared" si="104"/>
        <v>0.38900000000000001</v>
      </c>
      <c r="BB269" s="297">
        <v>0.13800000000000001</v>
      </c>
      <c r="BC269" s="297">
        <v>0.13400000000000001</v>
      </c>
      <c r="BD269" s="92">
        <f t="shared" si="94"/>
        <v>0</v>
      </c>
      <c r="BE269" s="92">
        <f t="shared" si="95"/>
        <v>0</v>
      </c>
    </row>
    <row r="270" spans="1:57" x14ac:dyDescent="0.35">
      <c r="A270" s="26"/>
      <c r="B270" s="76"/>
      <c r="C270" s="58"/>
      <c r="D270" s="504"/>
      <c r="E270" s="504"/>
      <c r="F270" s="237" t="str">
        <f ca="1">IFERROR(OFFSET(INDEX(INDIRECT(VLOOKUP($C270,Lighting_Type_Exist_lu,2,0)),MATCH(NewSKULighting!$D270,INDIRECT(VLOOKUP($C270,Lighting_Type_Exist_lu,2,0)),0),1),0,2),"")</f>
        <v/>
      </c>
      <c r="G270" s="168" t="s">
        <v>84</v>
      </c>
      <c r="H270" s="74"/>
      <c r="I270" s="238" t="str">
        <f t="shared" si="83"/>
        <v/>
      </c>
      <c r="J270" s="58"/>
      <c r="K270" s="238" t="str">
        <f t="shared" si="84"/>
        <v/>
      </c>
      <c r="L270" s="239" t="str">
        <f t="shared" si="85"/>
        <v/>
      </c>
      <c r="M270" s="116" t="s">
        <v>84</v>
      </c>
      <c r="N270" s="28">
        <f t="shared" si="86"/>
        <v>0</v>
      </c>
      <c r="O270" s="20">
        <f t="shared" si="105"/>
        <v>0</v>
      </c>
      <c r="P270" s="71">
        <f t="shared" ca="1" si="96"/>
        <v>0</v>
      </c>
      <c r="Q270" s="71">
        <f>IFERROR((($H270*$L270*$N270)-($H270*$L270*$O270))/1000,0)*(1-EXACT(M270,Lookups!$A$62))*(1-EXACT(M270,Lookups!$A$63))</f>
        <v>0</v>
      </c>
      <c r="R270" s="71">
        <f t="shared" ca="1" si="97"/>
        <v>0</v>
      </c>
      <c r="S270" s="71">
        <f t="shared" ca="1" si="87"/>
        <v>0</v>
      </c>
      <c r="T270" s="71">
        <f t="shared" si="88"/>
        <v>0</v>
      </c>
      <c r="U270" s="356">
        <f t="shared" ca="1" si="89"/>
        <v>0</v>
      </c>
      <c r="V270" s="356">
        <f t="shared" ca="1" si="90"/>
        <v>0</v>
      </c>
      <c r="W270" s="356">
        <f t="shared" si="98"/>
        <v>0</v>
      </c>
      <c r="X270" s="356">
        <f t="shared" si="99"/>
        <v>0</v>
      </c>
      <c r="Y270" s="72">
        <f>IF(AU270&gt;0,"NEEDED",IFERROR(IF('Project Summary'!$C$11="NH",(VLOOKUP(AH270,Lighting_All,6,0)+AN270),(VLOOKUP(AH270,Lighting_All,4,0)+AN270)),0)*H270)</f>
        <v>0</v>
      </c>
      <c r="Z270" s="290" t="str">
        <f t="shared" ca="1" si="100"/>
        <v/>
      </c>
      <c r="AA270" s="352">
        <f t="shared" ca="1" si="106"/>
        <v>0</v>
      </c>
      <c r="AB270" s="3"/>
      <c r="AC270" s="20" t="str">
        <f ca="1">IFERROR(OFFSET(INDEX(INDIRECT(VLOOKUP($C270,Lighting_Type_Exist_lu,2,0)),MATCH(NewSKULighting!$D270,INDIRECT(VLOOKUP($C270,Lighting_Type_Exist_lu,2,0)),0),1),0,1),"")</f>
        <v/>
      </c>
      <c r="AD270" s="7" t="str">
        <f ca="1">IFERROR(OFFSET(INDEX(INDIRECT(VLOOKUP($C270,Lighting_Type_Exist_lu,2,0)),MATCH(NewSKULighting!$D270,INDIRECT(VLOOKUP($C270,Lighting_Type_Exist_lu,2,0)),0),1),0,3),"")</f>
        <v/>
      </c>
      <c r="AE270" s="40" t="str">
        <f ca="1">IFERROR(OFFSET(INDEX(INDIRECT(VLOOKUP($C270,Lighting_Type_Exist_lu,2,0)),MATCH(NewSKULighting!$D270,INDIRECT(VLOOKUP($C270,Lighting_Type_Exist_lu,2,0)),0),1),0,4),"")</f>
        <v/>
      </c>
      <c r="AF270" s="314">
        <f t="shared" ca="1" si="107"/>
        <v>0</v>
      </c>
      <c r="AG270" s="3"/>
      <c r="AH270" s="238" t="str">
        <f t="shared" si="91"/>
        <v/>
      </c>
      <c r="AI270" s="263">
        <f>IFERROR(_xlfn.IFNA(IF('Project Summary'!$C$11="NH",VLOOKUP(AH270,Lighting_All,5,0),VLOOKUP(AH270,Lighting_All,3,0)),""),"")</f>
        <v>0</v>
      </c>
      <c r="AJ270" s="295" t="str">
        <f t="shared" si="108"/>
        <v>NA</v>
      </c>
      <c r="AK270" s="296" t="str">
        <f>IFERROR(IF(J270="","",(VLOOKUP(AH270,Lookups!A:G,7,0)*H270)),"")</f>
        <v/>
      </c>
      <c r="AL270" s="92">
        <f t="shared" ca="1" si="109"/>
        <v>0</v>
      </c>
      <c r="AM270" s="92">
        <f t="shared" ca="1" si="110"/>
        <v>0</v>
      </c>
      <c r="AN270" s="297">
        <f>(1-EXACT(G270,M270))*IFERROR(VLOOKUP(M270,Lighting_All,6,0),0)*(Q270&gt;0)*(1-EXACT(M270,Lookups!$A$62))*(1-EXACT(M270,Lookups!$A$63))</f>
        <v>0</v>
      </c>
      <c r="AO270" s="92">
        <f t="shared" si="111"/>
        <v>0</v>
      </c>
      <c r="AP270" s="92" t="str">
        <f t="shared" ca="1" si="112"/>
        <v/>
      </c>
      <c r="AQ270" s="92" t="str">
        <f ca="1">_xlfn.IFNA(VLOOKUP(AP270,Recycling!$S$10:$T$35,2,0),"")</f>
        <v/>
      </c>
      <c r="AR270" s="92">
        <f t="shared" si="113"/>
        <v>0</v>
      </c>
      <c r="AS270" s="92">
        <f t="shared" si="114"/>
        <v>0</v>
      </c>
      <c r="AT270" s="298">
        <f>EXACT(G270,"None")*OR(EXACT(M270,Lookups!$A$62),EXACT(M270,Lookups!$A$63))</f>
        <v>0</v>
      </c>
      <c r="AU270" s="299">
        <f t="shared" si="101"/>
        <v>0</v>
      </c>
      <c r="AV270" s="92">
        <f>IFERROR(VLOOKUP(AH270,Lookups!A:B,2,0),0)</f>
        <v>0</v>
      </c>
      <c r="AW270" s="92">
        <f t="shared" si="102"/>
        <v>0</v>
      </c>
      <c r="AX270" s="297">
        <f t="shared" si="103"/>
        <v>0</v>
      </c>
      <c r="AY270" s="297">
        <f t="shared" si="92"/>
        <v>0</v>
      </c>
      <c r="AZ270" s="92">
        <f t="shared" si="93"/>
        <v>0.504</v>
      </c>
      <c r="BA270" s="297">
        <f t="shared" si="104"/>
        <v>0.38900000000000001</v>
      </c>
      <c r="BB270" s="297">
        <v>0.13800000000000001</v>
      </c>
      <c r="BC270" s="297">
        <v>0.13400000000000001</v>
      </c>
      <c r="BD270" s="92">
        <f t="shared" si="94"/>
        <v>0</v>
      </c>
      <c r="BE270" s="92">
        <f t="shared" si="95"/>
        <v>0</v>
      </c>
    </row>
    <row r="271" spans="1:57" x14ac:dyDescent="0.35">
      <c r="A271" s="26"/>
      <c r="B271" s="76"/>
      <c r="C271" s="58"/>
      <c r="D271" s="504"/>
      <c r="E271" s="504"/>
      <c r="F271" s="237" t="str">
        <f ca="1">IFERROR(OFFSET(INDEX(INDIRECT(VLOOKUP($C271,Lighting_Type_Exist_lu,2,0)),MATCH(NewSKULighting!$D271,INDIRECT(VLOOKUP($C271,Lighting_Type_Exist_lu,2,0)),0),1),0,2),"")</f>
        <v/>
      </c>
      <c r="G271" s="168" t="s">
        <v>84</v>
      </c>
      <c r="H271" s="74"/>
      <c r="I271" s="238" t="str">
        <f t="shared" si="83"/>
        <v/>
      </c>
      <c r="J271" s="58"/>
      <c r="K271" s="238" t="str">
        <f t="shared" si="84"/>
        <v/>
      </c>
      <c r="L271" s="239" t="str">
        <f t="shared" si="85"/>
        <v/>
      </c>
      <c r="M271" s="116" t="s">
        <v>84</v>
      </c>
      <c r="N271" s="28">
        <f t="shared" si="86"/>
        <v>0</v>
      </c>
      <c r="O271" s="20">
        <f t="shared" si="105"/>
        <v>0</v>
      </c>
      <c r="P271" s="71">
        <f t="shared" ca="1" si="96"/>
        <v>0</v>
      </c>
      <c r="Q271" s="71">
        <f>IFERROR((($H271*$L271*$N271)-($H271*$L271*$O271))/1000,0)*(1-EXACT(M271,Lookups!$A$62))*(1-EXACT(M271,Lookups!$A$63))</f>
        <v>0</v>
      </c>
      <c r="R271" s="71">
        <f t="shared" ca="1" si="97"/>
        <v>0</v>
      </c>
      <c r="S271" s="71">
        <f t="shared" ca="1" si="87"/>
        <v>0</v>
      </c>
      <c r="T271" s="71">
        <f t="shared" si="88"/>
        <v>0</v>
      </c>
      <c r="U271" s="356">
        <f t="shared" ca="1" si="89"/>
        <v>0</v>
      </c>
      <c r="V271" s="356">
        <f t="shared" ca="1" si="90"/>
        <v>0</v>
      </c>
      <c r="W271" s="356">
        <f t="shared" si="98"/>
        <v>0</v>
      </c>
      <c r="X271" s="356">
        <f t="shared" si="99"/>
        <v>0</v>
      </c>
      <c r="Y271" s="72">
        <f>IF(AU271&gt;0,"NEEDED",IFERROR(IF('Project Summary'!$C$11="NH",(VLOOKUP(AH271,Lighting_All,6,0)+AN271),(VLOOKUP(AH271,Lighting_All,4,0)+AN271)),0)*H271)</f>
        <v>0</v>
      </c>
      <c r="Z271" s="290" t="str">
        <f t="shared" ca="1" si="100"/>
        <v/>
      </c>
      <c r="AA271" s="352">
        <f t="shared" ca="1" si="106"/>
        <v>0</v>
      </c>
      <c r="AB271" s="3"/>
      <c r="AC271" s="20" t="str">
        <f ca="1">IFERROR(OFFSET(INDEX(INDIRECT(VLOOKUP($C271,Lighting_Type_Exist_lu,2,0)),MATCH(NewSKULighting!$D271,INDIRECT(VLOOKUP($C271,Lighting_Type_Exist_lu,2,0)),0),1),0,1),"")</f>
        <v/>
      </c>
      <c r="AD271" s="7" t="str">
        <f ca="1">IFERROR(OFFSET(INDEX(INDIRECT(VLOOKUP($C271,Lighting_Type_Exist_lu,2,0)),MATCH(NewSKULighting!$D271,INDIRECT(VLOOKUP($C271,Lighting_Type_Exist_lu,2,0)),0),1),0,3),"")</f>
        <v/>
      </c>
      <c r="AE271" s="40" t="str">
        <f ca="1">IFERROR(OFFSET(INDEX(INDIRECT(VLOOKUP($C271,Lighting_Type_Exist_lu,2,0)),MATCH(NewSKULighting!$D271,INDIRECT(VLOOKUP($C271,Lighting_Type_Exist_lu,2,0)),0),1),0,4),"")</f>
        <v/>
      </c>
      <c r="AF271" s="314">
        <f t="shared" ca="1" si="107"/>
        <v>0</v>
      </c>
      <c r="AG271" s="3"/>
      <c r="AH271" s="238" t="str">
        <f t="shared" si="91"/>
        <v/>
      </c>
      <c r="AI271" s="263">
        <f>IFERROR(_xlfn.IFNA(IF('Project Summary'!$C$11="NH",VLOOKUP(AH271,Lighting_All,5,0),VLOOKUP(AH271,Lighting_All,3,0)),""),"")</f>
        <v>0</v>
      </c>
      <c r="AJ271" s="295" t="str">
        <f t="shared" si="108"/>
        <v>NA</v>
      </c>
      <c r="AK271" s="296" t="str">
        <f>IFERROR(IF(J271="","",(VLOOKUP(AH271,Lookups!A:G,7,0)*H271)),"")</f>
        <v/>
      </c>
      <c r="AL271" s="92">
        <f t="shared" ca="1" si="109"/>
        <v>0</v>
      </c>
      <c r="AM271" s="92">
        <f t="shared" ca="1" si="110"/>
        <v>0</v>
      </c>
      <c r="AN271" s="297">
        <f>(1-EXACT(G271,M271))*IFERROR(VLOOKUP(M271,Lighting_All,6,0),0)*(Q271&gt;0)*(1-EXACT(M271,Lookups!$A$62))*(1-EXACT(M271,Lookups!$A$63))</f>
        <v>0</v>
      </c>
      <c r="AO271" s="92">
        <f t="shared" si="111"/>
        <v>0</v>
      </c>
      <c r="AP271" s="92" t="str">
        <f t="shared" ca="1" si="112"/>
        <v/>
      </c>
      <c r="AQ271" s="92" t="str">
        <f ca="1">_xlfn.IFNA(VLOOKUP(AP271,Recycling!$S$10:$T$35,2,0),"")</f>
        <v/>
      </c>
      <c r="AR271" s="92">
        <f t="shared" si="113"/>
        <v>0</v>
      </c>
      <c r="AS271" s="92">
        <f t="shared" si="114"/>
        <v>0</v>
      </c>
      <c r="AT271" s="298">
        <f>EXACT(G271,"None")*OR(EXACT(M271,Lookups!$A$62),EXACT(M271,Lookups!$A$63))</f>
        <v>0</v>
      </c>
      <c r="AU271" s="299">
        <f t="shared" si="101"/>
        <v>0</v>
      </c>
      <c r="AV271" s="92">
        <f>IFERROR(VLOOKUP(AH271,Lookups!A:B,2,0),0)</f>
        <v>0</v>
      </c>
      <c r="AW271" s="92">
        <f t="shared" si="102"/>
        <v>0</v>
      </c>
      <c r="AX271" s="297">
        <f t="shared" si="103"/>
        <v>0</v>
      </c>
      <c r="AY271" s="297">
        <f t="shared" si="92"/>
        <v>0</v>
      </c>
      <c r="AZ271" s="92">
        <f t="shared" si="93"/>
        <v>0.504</v>
      </c>
      <c r="BA271" s="297">
        <f t="shared" si="104"/>
        <v>0.38900000000000001</v>
      </c>
      <c r="BB271" s="297">
        <v>0.13800000000000001</v>
      </c>
      <c r="BC271" s="297">
        <v>0.13400000000000001</v>
      </c>
      <c r="BD271" s="92">
        <f t="shared" si="94"/>
        <v>0</v>
      </c>
      <c r="BE271" s="92">
        <f t="shared" si="95"/>
        <v>0</v>
      </c>
    </row>
    <row r="272" spans="1:57" x14ac:dyDescent="0.35">
      <c r="A272" s="26"/>
      <c r="B272" s="76"/>
      <c r="C272" s="58"/>
      <c r="D272" s="504"/>
      <c r="E272" s="504"/>
      <c r="F272" s="237" t="str">
        <f ca="1">IFERROR(OFFSET(INDEX(INDIRECT(VLOOKUP($C272,Lighting_Type_Exist_lu,2,0)),MATCH(NewSKULighting!$D272,INDIRECT(VLOOKUP($C272,Lighting_Type_Exist_lu,2,0)),0),1),0,2),"")</f>
        <v/>
      </c>
      <c r="G272" s="168" t="s">
        <v>84</v>
      </c>
      <c r="H272" s="74"/>
      <c r="I272" s="238" t="str">
        <f t="shared" si="83"/>
        <v/>
      </c>
      <c r="J272" s="58"/>
      <c r="K272" s="238" t="str">
        <f t="shared" si="84"/>
        <v/>
      </c>
      <c r="L272" s="239" t="str">
        <f t="shared" si="85"/>
        <v/>
      </c>
      <c r="M272" s="116" t="s">
        <v>84</v>
      </c>
      <c r="N272" s="28">
        <f t="shared" si="86"/>
        <v>0</v>
      </c>
      <c r="O272" s="20">
        <f t="shared" si="105"/>
        <v>0</v>
      </c>
      <c r="P272" s="71">
        <f t="shared" ca="1" si="96"/>
        <v>0</v>
      </c>
      <c r="Q272" s="71">
        <f>IFERROR((($H272*$L272*$N272)-($H272*$L272*$O272))/1000,0)*(1-EXACT(M272,Lookups!$A$62))*(1-EXACT(M272,Lookups!$A$63))</f>
        <v>0</v>
      </c>
      <c r="R272" s="71">
        <f t="shared" ca="1" si="97"/>
        <v>0</v>
      </c>
      <c r="S272" s="71">
        <f t="shared" ca="1" si="87"/>
        <v>0</v>
      </c>
      <c r="T272" s="71">
        <f t="shared" si="88"/>
        <v>0</v>
      </c>
      <c r="U272" s="356">
        <f t="shared" ca="1" si="89"/>
        <v>0</v>
      </c>
      <c r="V272" s="356">
        <f t="shared" ca="1" si="90"/>
        <v>0</v>
      </c>
      <c r="W272" s="356">
        <f t="shared" si="98"/>
        <v>0</v>
      </c>
      <c r="X272" s="356">
        <f t="shared" si="99"/>
        <v>0</v>
      </c>
      <c r="Y272" s="72">
        <f>IF(AU272&gt;0,"NEEDED",IFERROR(IF('Project Summary'!$C$11="NH",(VLOOKUP(AH272,Lighting_All,6,0)+AN272),(VLOOKUP(AH272,Lighting_All,4,0)+AN272)),0)*H272)</f>
        <v>0</v>
      </c>
      <c r="Z272" s="290" t="str">
        <f t="shared" ca="1" si="100"/>
        <v/>
      </c>
      <c r="AA272" s="352">
        <f t="shared" ca="1" si="106"/>
        <v>0</v>
      </c>
      <c r="AB272" s="3"/>
      <c r="AC272" s="20" t="str">
        <f ca="1">IFERROR(OFFSET(INDEX(INDIRECT(VLOOKUP($C272,Lighting_Type_Exist_lu,2,0)),MATCH(NewSKULighting!$D272,INDIRECT(VLOOKUP($C272,Lighting_Type_Exist_lu,2,0)),0),1),0,1),"")</f>
        <v/>
      </c>
      <c r="AD272" s="7" t="str">
        <f ca="1">IFERROR(OFFSET(INDEX(INDIRECT(VLOOKUP($C272,Lighting_Type_Exist_lu,2,0)),MATCH(NewSKULighting!$D272,INDIRECT(VLOOKUP($C272,Lighting_Type_Exist_lu,2,0)),0),1),0,3),"")</f>
        <v/>
      </c>
      <c r="AE272" s="40" t="str">
        <f ca="1">IFERROR(OFFSET(INDEX(INDIRECT(VLOOKUP($C272,Lighting_Type_Exist_lu,2,0)),MATCH(NewSKULighting!$D272,INDIRECT(VLOOKUP($C272,Lighting_Type_Exist_lu,2,0)),0),1),0,4),"")</f>
        <v/>
      </c>
      <c r="AF272" s="314">
        <f t="shared" ca="1" si="107"/>
        <v>0</v>
      </c>
      <c r="AG272" s="3"/>
      <c r="AH272" s="238" t="str">
        <f t="shared" si="91"/>
        <v/>
      </c>
      <c r="AI272" s="263">
        <f>IFERROR(_xlfn.IFNA(IF('Project Summary'!$C$11="NH",VLOOKUP(AH272,Lighting_All,5,0),VLOOKUP(AH272,Lighting_All,3,0)),""),"")</f>
        <v>0</v>
      </c>
      <c r="AJ272" s="295" t="str">
        <f t="shared" si="108"/>
        <v>NA</v>
      </c>
      <c r="AK272" s="296" t="str">
        <f>IFERROR(IF(J272="","",(VLOOKUP(AH272,Lookups!A:G,7,0)*H272)),"")</f>
        <v/>
      </c>
      <c r="AL272" s="92">
        <f t="shared" ca="1" si="109"/>
        <v>0</v>
      </c>
      <c r="AM272" s="92">
        <f t="shared" ca="1" si="110"/>
        <v>0</v>
      </c>
      <c r="AN272" s="297">
        <f>(1-EXACT(G272,M272))*IFERROR(VLOOKUP(M272,Lighting_All,6,0),0)*(Q272&gt;0)*(1-EXACT(M272,Lookups!$A$62))*(1-EXACT(M272,Lookups!$A$63))</f>
        <v>0</v>
      </c>
      <c r="AO272" s="92">
        <f t="shared" si="111"/>
        <v>0</v>
      </c>
      <c r="AP272" s="92" t="str">
        <f t="shared" ca="1" si="112"/>
        <v/>
      </c>
      <c r="AQ272" s="92" t="str">
        <f ca="1">_xlfn.IFNA(VLOOKUP(AP272,Recycling!$S$10:$T$35,2,0),"")</f>
        <v/>
      </c>
      <c r="AR272" s="92">
        <f t="shared" si="113"/>
        <v>0</v>
      </c>
      <c r="AS272" s="92">
        <f t="shared" si="114"/>
        <v>0</v>
      </c>
      <c r="AT272" s="298">
        <f>EXACT(G272,"None")*OR(EXACT(M272,Lookups!$A$62),EXACT(M272,Lookups!$A$63))</f>
        <v>0</v>
      </c>
      <c r="AU272" s="299">
        <f t="shared" si="101"/>
        <v>0</v>
      </c>
      <c r="AV272" s="92">
        <f>IFERROR(VLOOKUP(AH272,Lookups!A:B,2,0),0)</f>
        <v>0</v>
      </c>
      <c r="AW272" s="92">
        <f t="shared" si="102"/>
        <v>0</v>
      </c>
      <c r="AX272" s="297">
        <f t="shared" si="103"/>
        <v>0</v>
      </c>
      <c r="AY272" s="297">
        <f t="shared" si="92"/>
        <v>0</v>
      </c>
      <c r="AZ272" s="92">
        <f t="shared" si="93"/>
        <v>0.504</v>
      </c>
      <c r="BA272" s="297">
        <f t="shared" si="104"/>
        <v>0.38900000000000001</v>
      </c>
      <c r="BB272" s="297">
        <v>0.13800000000000001</v>
      </c>
      <c r="BC272" s="297">
        <v>0.13400000000000001</v>
      </c>
      <c r="BD272" s="92">
        <f t="shared" si="94"/>
        <v>0</v>
      </c>
      <c r="BE272" s="92">
        <f t="shared" si="95"/>
        <v>0</v>
      </c>
    </row>
    <row r="273" spans="1:57" x14ac:dyDescent="0.35">
      <c r="A273" s="26"/>
      <c r="B273" s="76"/>
      <c r="C273" s="58"/>
      <c r="D273" s="504"/>
      <c r="E273" s="504"/>
      <c r="F273" s="237" t="str">
        <f ca="1">IFERROR(OFFSET(INDEX(INDIRECT(VLOOKUP($C273,Lighting_Type_Exist_lu,2,0)),MATCH(NewSKULighting!$D273,INDIRECT(VLOOKUP($C273,Lighting_Type_Exist_lu,2,0)),0),1),0,2),"")</f>
        <v/>
      </c>
      <c r="G273" s="168" t="s">
        <v>84</v>
      </c>
      <c r="H273" s="74"/>
      <c r="I273" s="238" t="str">
        <f t="shared" si="83"/>
        <v/>
      </c>
      <c r="J273" s="58"/>
      <c r="K273" s="238" t="str">
        <f t="shared" si="84"/>
        <v/>
      </c>
      <c r="L273" s="239" t="str">
        <f t="shared" si="85"/>
        <v/>
      </c>
      <c r="M273" s="116" t="s">
        <v>84</v>
      </c>
      <c r="N273" s="28">
        <f t="shared" si="86"/>
        <v>0</v>
      </c>
      <c r="O273" s="20">
        <f t="shared" si="105"/>
        <v>0</v>
      </c>
      <c r="P273" s="71">
        <f t="shared" ca="1" si="96"/>
        <v>0</v>
      </c>
      <c r="Q273" s="71">
        <f>IFERROR((($H273*$L273*$N273)-($H273*$L273*$O273))/1000,0)*(1-EXACT(M273,Lookups!$A$62))*(1-EXACT(M273,Lookups!$A$63))</f>
        <v>0</v>
      </c>
      <c r="R273" s="71">
        <f t="shared" ca="1" si="97"/>
        <v>0</v>
      </c>
      <c r="S273" s="71">
        <f t="shared" ca="1" si="87"/>
        <v>0</v>
      </c>
      <c r="T273" s="71">
        <f t="shared" si="88"/>
        <v>0</v>
      </c>
      <c r="U273" s="356">
        <f t="shared" ca="1" si="89"/>
        <v>0</v>
      </c>
      <c r="V273" s="356">
        <f t="shared" ca="1" si="90"/>
        <v>0</v>
      </c>
      <c r="W273" s="356">
        <f t="shared" si="98"/>
        <v>0</v>
      </c>
      <c r="X273" s="356">
        <f t="shared" si="99"/>
        <v>0</v>
      </c>
      <c r="Y273" s="72">
        <f>IF(AU273&gt;0,"NEEDED",IFERROR(IF('Project Summary'!$C$11="NH",(VLOOKUP(AH273,Lighting_All,6,0)+AN273),(VLOOKUP(AH273,Lighting_All,4,0)+AN273)),0)*H273)</f>
        <v>0</v>
      </c>
      <c r="Z273" s="290" t="str">
        <f t="shared" ca="1" si="100"/>
        <v/>
      </c>
      <c r="AA273" s="352">
        <f t="shared" ca="1" si="106"/>
        <v>0</v>
      </c>
      <c r="AB273" s="3"/>
      <c r="AC273" s="20" t="str">
        <f ca="1">IFERROR(OFFSET(INDEX(INDIRECT(VLOOKUP($C273,Lighting_Type_Exist_lu,2,0)),MATCH(NewSKULighting!$D273,INDIRECT(VLOOKUP($C273,Lighting_Type_Exist_lu,2,0)),0),1),0,1),"")</f>
        <v/>
      </c>
      <c r="AD273" s="7" t="str">
        <f ca="1">IFERROR(OFFSET(INDEX(INDIRECT(VLOOKUP($C273,Lighting_Type_Exist_lu,2,0)),MATCH(NewSKULighting!$D273,INDIRECT(VLOOKUP($C273,Lighting_Type_Exist_lu,2,0)),0),1),0,3),"")</f>
        <v/>
      </c>
      <c r="AE273" s="40" t="str">
        <f ca="1">IFERROR(OFFSET(INDEX(INDIRECT(VLOOKUP($C273,Lighting_Type_Exist_lu,2,0)),MATCH(NewSKULighting!$D273,INDIRECT(VLOOKUP($C273,Lighting_Type_Exist_lu,2,0)),0),1),0,4),"")</f>
        <v/>
      </c>
      <c r="AF273" s="314">
        <f t="shared" ca="1" si="107"/>
        <v>0</v>
      </c>
      <c r="AG273" s="3"/>
      <c r="AH273" s="238" t="str">
        <f t="shared" si="91"/>
        <v/>
      </c>
      <c r="AI273" s="263">
        <f>IFERROR(_xlfn.IFNA(IF('Project Summary'!$C$11="NH",VLOOKUP(AH273,Lighting_All,5,0),VLOOKUP(AH273,Lighting_All,3,0)),""),"")</f>
        <v>0</v>
      </c>
      <c r="AJ273" s="295" t="str">
        <f t="shared" si="108"/>
        <v>NA</v>
      </c>
      <c r="AK273" s="296" t="str">
        <f>IFERROR(IF(J273="","",(VLOOKUP(AH273,Lookups!A:G,7,0)*H273)),"")</f>
        <v/>
      </c>
      <c r="AL273" s="92">
        <f t="shared" ca="1" si="109"/>
        <v>0</v>
      </c>
      <c r="AM273" s="92">
        <f t="shared" ca="1" si="110"/>
        <v>0</v>
      </c>
      <c r="AN273" s="297">
        <f>(1-EXACT(G273,M273))*IFERROR(VLOOKUP(M273,Lighting_All,6,0),0)*(Q273&gt;0)*(1-EXACT(M273,Lookups!$A$62))*(1-EXACT(M273,Lookups!$A$63))</f>
        <v>0</v>
      </c>
      <c r="AO273" s="92">
        <f t="shared" si="111"/>
        <v>0</v>
      </c>
      <c r="AP273" s="92" t="str">
        <f t="shared" ca="1" si="112"/>
        <v/>
      </c>
      <c r="AQ273" s="92" t="str">
        <f ca="1">_xlfn.IFNA(VLOOKUP(AP273,Recycling!$S$10:$T$35,2,0),"")</f>
        <v/>
      </c>
      <c r="AR273" s="92">
        <f t="shared" si="113"/>
        <v>0</v>
      </c>
      <c r="AS273" s="92">
        <f t="shared" si="114"/>
        <v>0</v>
      </c>
      <c r="AT273" s="298">
        <f>EXACT(G273,"None")*OR(EXACT(M273,Lookups!$A$62),EXACT(M273,Lookups!$A$63))</f>
        <v>0</v>
      </c>
      <c r="AU273" s="299">
        <f t="shared" si="101"/>
        <v>0</v>
      </c>
      <c r="AV273" s="92">
        <f>IFERROR(VLOOKUP(AH273,Lookups!A:B,2,0),0)</f>
        <v>0</v>
      </c>
      <c r="AW273" s="92">
        <f t="shared" si="102"/>
        <v>0</v>
      </c>
      <c r="AX273" s="297">
        <f t="shared" si="103"/>
        <v>0</v>
      </c>
      <c r="AY273" s="297">
        <f t="shared" si="92"/>
        <v>0</v>
      </c>
      <c r="AZ273" s="92">
        <f t="shared" si="93"/>
        <v>0.504</v>
      </c>
      <c r="BA273" s="297">
        <f t="shared" si="104"/>
        <v>0.38900000000000001</v>
      </c>
      <c r="BB273" s="297">
        <v>0.13800000000000001</v>
      </c>
      <c r="BC273" s="297">
        <v>0.13400000000000001</v>
      </c>
      <c r="BD273" s="92">
        <f t="shared" si="94"/>
        <v>0</v>
      </c>
      <c r="BE273" s="92">
        <f t="shared" si="95"/>
        <v>0</v>
      </c>
    </row>
    <row r="274" spans="1:57" x14ac:dyDescent="0.35">
      <c r="A274" s="26"/>
      <c r="B274" s="76"/>
      <c r="C274" s="58"/>
      <c r="D274" s="504"/>
      <c r="E274" s="504"/>
      <c r="F274" s="237" t="str">
        <f ca="1">IFERROR(OFFSET(INDEX(INDIRECT(VLOOKUP($C274,Lighting_Type_Exist_lu,2,0)),MATCH(NewSKULighting!$D274,INDIRECT(VLOOKUP($C274,Lighting_Type_Exist_lu,2,0)),0),1),0,2),"")</f>
        <v/>
      </c>
      <c r="G274" s="168" t="s">
        <v>84</v>
      </c>
      <c r="H274" s="74"/>
      <c r="I274" s="238" t="str">
        <f t="shared" si="83"/>
        <v/>
      </c>
      <c r="J274" s="58"/>
      <c r="K274" s="238" t="str">
        <f t="shared" si="84"/>
        <v/>
      </c>
      <c r="L274" s="239" t="str">
        <f t="shared" si="85"/>
        <v/>
      </c>
      <c r="M274" s="116" t="s">
        <v>84</v>
      </c>
      <c r="N274" s="28">
        <f t="shared" si="86"/>
        <v>0</v>
      </c>
      <c r="O274" s="20">
        <f t="shared" si="105"/>
        <v>0</v>
      </c>
      <c r="P274" s="71">
        <f t="shared" ca="1" si="96"/>
        <v>0</v>
      </c>
      <c r="Q274" s="71">
        <f>IFERROR((($H274*$L274*$N274)-($H274*$L274*$O274))/1000,0)*(1-EXACT(M274,Lookups!$A$62))*(1-EXACT(M274,Lookups!$A$63))</f>
        <v>0</v>
      </c>
      <c r="R274" s="71">
        <f t="shared" ca="1" si="97"/>
        <v>0</v>
      </c>
      <c r="S274" s="71">
        <f t="shared" ca="1" si="87"/>
        <v>0</v>
      </c>
      <c r="T274" s="71">
        <f t="shared" si="88"/>
        <v>0</v>
      </c>
      <c r="U274" s="356">
        <f t="shared" ca="1" si="89"/>
        <v>0</v>
      </c>
      <c r="V274" s="356">
        <f t="shared" ca="1" si="90"/>
        <v>0</v>
      </c>
      <c r="W274" s="356">
        <f t="shared" si="98"/>
        <v>0</v>
      </c>
      <c r="X274" s="356">
        <f t="shared" si="99"/>
        <v>0</v>
      </c>
      <c r="Y274" s="72">
        <f>IF(AU274&gt;0,"NEEDED",IFERROR(IF('Project Summary'!$C$11="NH",(VLOOKUP(AH274,Lighting_All,6,0)+AN274),(VLOOKUP(AH274,Lighting_All,4,0)+AN274)),0)*H274)</f>
        <v>0</v>
      </c>
      <c r="Z274" s="290" t="str">
        <f t="shared" ca="1" si="100"/>
        <v/>
      </c>
      <c r="AA274" s="352">
        <f t="shared" ca="1" si="106"/>
        <v>0</v>
      </c>
      <c r="AB274" s="3"/>
      <c r="AC274" s="20" t="str">
        <f ca="1">IFERROR(OFFSET(INDEX(INDIRECT(VLOOKUP($C274,Lighting_Type_Exist_lu,2,0)),MATCH(NewSKULighting!$D274,INDIRECT(VLOOKUP($C274,Lighting_Type_Exist_lu,2,0)),0),1),0,1),"")</f>
        <v/>
      </c>
      <c r="AD274" s="7" t="str">
        <f ca="1">IFERROR(OFFSET(INDEX(INDIRECT(VLOOKUP($C274,Lighting_Type_Exist_lu,2,0)),MATCH(NewSKULighting!$D274,INDIRECT(VLOOKUP($C274,Lighting_Type_Exist_lu,2,0)),0),1),0,3),"")</f>
        <v/>
      </c>
      <c r="AE274" s="40" t="str">
        <f ca="1">IFERROR(OFFSET(INDEX(INDIRECT(VLOOKUP($C274,Lighting_Type_Exist_lu,2,0)),MATCH(NewSKULighting!$D274,INDIRECT(VLOOKUP($C274,Lighting_Type_Exist_lu,2,0)),0),1),0,4),"")</f>
        <v/>
      </c>
      <c r="AF274" s="314">
        <f t="shared" ca="1" si="107"/>
        <v>0</v>
      </c>
      <c r="AG274" s="3"/>
      <c r="AH274" s="238" t="str">
        <f t="shared" si="91"/>
        <v/>
      </c>
      <c r="AI274" s="263">
        <f>IFERROR(_xlfn.IFNA(IF('Project Summary'!$C$11="NH",VLOOKUP(AH274,Lighting_All,5,0),VLOOKUP(AH274,Lighting_All,3,0)),""),"")</f>
        <v>0</v>
      </c>
      <c r="AJ274" s="295" t="str">
        <f t="shared" si="108"/>
        <v>NA</v>
      </c>
      <c r="AK274" s="296" t="str">
        <f>IFERROR(IF(J274="","",(VLOOKUP(AH274,Lookups!A:G,7,0)*H274)),"")</f>
        <v/>
      </c>
      <c r="AL274" s="92">
        <f t="shared" ca="1" si="109"/>
        <v>0</v>
      </c>
      <c r="AM274" s="92">
        <f t="shared" ca="1" si="110"/>
        <v>0</v>
      </c>
      <c r="AN274" s="297">
        <f>(1-EXACT(G274,M274))*IFERROR(VLOOKUP(M274,Lighting_All,6,0),0)*(Q274&gt;0)*(1-EXACT(M274,Lookups!$A$62))*(1-EXACT(M274,Lookups!$A$63))</f>
        <v>0</v>
      </c>
      <c r="AO274" s="92">
        <f t="shared" si="111"/>
        <v>0</v>
      </c>
      <c r="AP274" s="92" t="str">
        <f t="shared" ca="1" si="112"/>
        <v/>
      </c>
      <c r="AQ274" s="92" t="str">
        <f ca="1">_xlfn.IFNA(VLOOKUP(AP274,Recycling!$S$10:$T$35,2,0),"")</f>
        <v/>
      </c>
      <c r="AR274" s="92">
        <f t="shared" si="113"/>
        <v>0</v>
      </c>
      <c r="AS274" s="92">
        <f t="shared" si="114"/>
        <v>0</v>
      </c>
      <c r="AT274" s="298">
        <f>EXACT(G274,"None")*OR(EXACT(M274,Lookups!$A$62),EXACT(M274,Lookups!$A$63))</f>
        <v>0</v>
      </c>
      <c r="AU274" s="299">
        <f t="shared" si="101"/>
        <v>0</v>
      </c>
      <c r="AV274" s="92">
        <f>IFERROR(VLOOKUP(AH274,Lookups!A:B,2,0),0)</f>
        <v>0</v>
      </c>
      <c r="AW274" s="92">
        <f t="shared" si="102"/>
        <v>0</v>
      </c>
      <c r="AX274" s="297">
        <f t="shared" si="103"/>
        <v>0</v>
      </c>
      <c r="AY274" s="297">
        <f t="shared" si="92"/>
        <v>0</v>
      </c>
      <c r="AZ274" s="92">
        <f t="shared" si="93"/>
        <v>0.504</v>
      </c>
      <c r="BA274" s="297">
        <f t="shared" si="104"/>
        <v>0.38900000000000001</v>
      </c>
      <c r="BB274" s="297">
        <v>0.13800000000000001</v>
      </c>
      <c r="BC274" s="297">
        <v>0.13400000000000001</v>
      </c>
      <c r="BD274" s="92">
        <f t="shared" si="94"/>
        <v>0</v>
      </c>
      <c r="BE274" s="92">
        <f t="shared" si="95"/>
        <v>0</v>
      </c>
    </row>
    <row r="275" spans="1:57" x14ac:dyDescent="0.35">
      <c r="A275" s="26"/>
      <c r="B275" s="76"/>
      <c r="C275" s="58"/>
      <c r="D275" s="504"/>
      <c r="E275" s="504"/>
      <c r="F275" s="237" t="str">
        <f ca="1">IFERROR(OFFSET(INDEX(INDIRECT(VLOOKUP($C275,Lighting_Type_Exist_lu,2,0)),MATCH(NewSKULighting!$D275,INDIRECT(VLOOKUP($C275,Lighting_Type_Exist_lu,2,0)),0),1),0,2),"")</f>
        <v/>
      </c>
      <c r="G275" s="168" t="s">
        <v>84</v>
      </c>
      <c r="H275" s="74"/>
      <c r="I275" s="238" t="str">
        <f t="shared" si="83"/>
        <v/>
      </c>
      <c r="J275" s="58"/>
      <c r="K275" s="238" t="str">
        <f t="shared" si="84"/>
        <v/>
      </c>
      <c r="L275" s="239" t="str">
        <f t="shared" si="85"/>
        <v/>
      </c>
      <c r="M275" s="116" t="s">
        <v>84</v>
      </c>
      <c r="N275" s="28">
        <f t="shared" si="86"/>
        <v>0</v>
      </c>
      <c r="O275" s="20">
        <f t="shared" si="105"/>
        <v>0</v>
      </c>
      <c r="P275" s="71">
        <f t="shared" ca="1" si="96"/>
        <v>0</v>
      </c>
      <c r="Q275" s="71">
        <f>IFERROR((($H275*$L275*$N275)-($H275*$L275*$O275))/1000,0)*(1-EXACT(M275,Lookups!$A$62))*(1-EXACT(M275,Lookups!$A$63))</f>
        <v>0</v>
      </c>
      <c r="R275" s="71">
        <f t="shared" ca="1" si="97"/>
        <v>0</v>
      </c>
      <c r="S275" s="71">
        <f t="shared" ca="1" si="87"/>
        <v>0</v>
      </c>
      <c r="T275" s="71">
        <f t="shared" si="88"/>
        <v>0</v>
      </c>
      <c r="U275" s="356">
        <f t="shared" ca="1" si="89"/>
        <v>0</v>
      </c>
      <c r="V275" s="356">
        <f t="shared" ca="1" si="90"/>
        <v>0</v>
      </c>
      <c r="W275" s="356">
        <f t="shared" si="98"/>
        <v>0</v>
      </c>
      <c r="X275" s="356">
        <f t="shared" si="99"/>
        <v>0</v>
      </c>
      <c r="Y275" s="72">
        <f>IF(AU275&gt;0,"NEEDED",IFERROR(IF('Project Summary'!$C$11="NH",(VLOOKUP(AH275,Lighting_All,6,0)+AN275),(VLOOKUP(AH275,Lighting_All,4,0)+AN275)),0)*H275)</f>
        <v>0</v>
      </c>
      <c r="Z275" s="290" t="str">
        <f t="shared" ca="1" si="100"/>
        <v/>
      </c>
      <c r="AA275" s="352">
        <f t="shared" ca="1" si="106"/>
        <v>0</v>
      </c>
      <c r="AB275" s="3"/>
      <c r="AC275" s="20" t="str">
        <f ca="1">IFERROR(OFFSET(INDEX(INDIRECT(VLOOKUP($C275,Lighting_Type_Exist_lu,2,0)),MATCH(NewSKULighting!$D275,INDIRECT(VLOOKUP($C275,Lighting_Type_Exist_lu,2,0)),0),1),0,1),"")</f>
        <v/>
      </c>
      <c r="AD275" s="7" t="str">
        <f ca="1">IFERROR(OFFSET(INDEX(INDIRECT(VLOOKUP($C275,Lighting_Type_Exist_lu,2,0)),MATCH(NewSKULighting!$D275,INDIRECT(VLOOKUP($C275,Lighting_Type_Exist_lu,2,0)),0),1),0,3),"")</f>
        <v/>
      </c>
      <c r="AE275" s="40" t="str">
        <f ca="1">IFERROR(OFFSET(INDEX(INDIRECT(VLOOKUP($C275,Lighting_Type_Exist_lu,2,0)),MATCH(NewSKULighting!$D275,INDIRECT(VLOOKUP($C275,Lighting_Type_Exist_lu,2,0)),0),1),0,4),"")</f>
        <v/>
      </c>
      <c r="AF275" s="314">
        <f t="shared" ca="1" si="107"/>
        <v>0</v>
      </c>
      <c r="AG275" s="3"/>
      <c r="AH275" s="238" t="str">
        <f t="shared" si="91"/>
        <v/>
      </c>
      <c r="AI275" s="263">
        <f>IFERROR(_xlfn.IFNA(IF('Project Summary'!$C$11="NH",VLOOKUP(AH275,Lighting_All,5,0),VLOOKUP(AH275,Lighting_All,3,0)),""),"")</f>
        <v>0</v>
      </c>
      <c r="AJ275" s="295" t="str">
        <f t="shared" si="108"/>
        <v>NA</v>
      </c>
      <c r="AK275" s="296" t="str">
        <f>IFERROR(IF(J275="","",(VLOOKUP(AH275,Lookups!A:G,7,0)*H275)),"")</f>
        <v/>
      </c>
      <c r="AL275" s="92">
        <f t="shared" ca="1" si="109"/>
        <v>0</v>
      </c>
      <c r="AM275" s="92">
        <f t="shared" ca="1" si="110"/>
        <v>0</v>
      </c>
      <c r="AN275" s="297">
        <f>(1-EXACT(G275,M275))*IFERROR(VLOOKUP(M275,Lighting_All,6,0),0)*(Q275&gt;0)*(1-EXACT(M275,Lookups!$A$62))*(1-EXACT(M275,Lookups!$A$63))</f>
        <v>0</v>
      </c>
      <c r="AO275" s="92">
        <f t="shared" si="111"/>
        <v>0</v>
      </c>
      <c r="AP275" s="92" t="str">
        <f t="shared" ca="1" si="112"/>
        <v/>
      </c>
      <c r="AQ275" s="92" t="str">
        <f ca="1">_xlfn.IFNA(VLOOKUP(AP275,Recycling!$S$10:$T$35,2,0),"")</f>
        <v/>
      </c>
      <c r="AR275" s="92">
        <f t="shared" si="113"/>
        <v>0</v>
      </c>
      <c r="AS275" s="92">
        <f t="shared" si="114"/>
        <v>0</v>
      </c>
      <c r="AT275" s="298">
        <f>EXACT(G275,"None")*OR(EXACT(M275,Lookups!$A$62),EXACT(M275,Lookups!$A$63))</f>
        <v>0</v>
      </c>
      <c r="AU275" s="299">
        <f t="shared" si="101"/>
        <v>0</v>
      </c>
      <c r="AV275" s="92">
        <f>IFERROR(VLOOKUP(AH275,Lookups!A:B,2,0),0)</f>
        <v>0</v>
      </c>
      <c r="AW275" s="92">
        <f t="shared" si="102"/>
        <v>0</v>
      </c>
      <c r="AX275" s="297">
        <f t="shared" si="103"/>
        <v>0</v>
      </c>
      <c r="AY275" s="297">
        <f t="shared" si="92"/>
        <v>0</v>
      </c>
      <c r="AZ275" s="92">
        <f t="shared" si="93"/>
        <v>0.504</v>
      </c>
      <c r="BA275" s="297">
        <f t="shared" si="104"/>
        <v>0.38900000000000001</v>
      </c>
      <c r="BB275" s="297">
        <v>0.13800000000000001</v>
      </c>
      <c r="BC275" s="297">
        <v>0.13400000000000001</v>
      </c>
      <c r="BD275" s="92">
        <f t="shared" si="94"/>
        <v>0</v>
      </c>
      <c r="BE275" s="92">
        <f t="shared" si="95"/>
        <v>0</v>
      </c>
    </row>
    <row r="276" spans="1:57" x14ac:dyDescent="0.35">
      <c r="A276" s="26"/>
      <c r="B276" s="76"/>
      <c r="C276" s="58"/>
      <c r="D276" s="504"/>
      <c r="E276" s="504"/>
      <c r="F276" s="237" t="str">
        <f ca="1">IFERROR(OFFSET(INDEX(INDIRECT(VLOOKUP($C276,Lighting_Type_Exist_lu,2,0)),MATCH(NewSKULighting!$D276,INDIRECT(VLOOKUP($C276,Lighting_Type_Exist_lu,2,0)),0),1),0,2),"")</f>
        <v/>
      </c>
      <c r="G276" s="168" t="s">
        <v>84</v>
      </c>
      <c r="H276" s="74"/>
      <c r="I276" s="238" t="str">
        <f t="shared" si="83"/>
        <v/>
      </c>
      <c r="J276" s="58"/>
      <c r="K276" s="238" t="str">
        <f t="shared" si="84"/>
        <v/>
      </c>
      <c r="L276" s="239" t="str">
        <f t="shared" si="85"/>
        <v/>
      </c>
      <c r="M276" s="116" t="s">
        <v>84</v>
      </c>
      <c r="N276" s="28">
        <f t="shared" si="86"/>
        <v>0</v>
      </c>
      <c r="O276" s="20">
        <f t="shared" si="105"/>
        <v>0</v>
      </c>
      <c r="P276" s="71">
        <f t="shared" ca="1" si="96"/>
        <v>0</v>
      </c>
      <c r="Q276" s="71">
        <f>IFERROR((($H276*$L276*$N276)-($H276*$L276*$O276))/1000,0)*(1-EXACT(M276,Lookups!$A$62))*(1-EXACT(M276,Lookups!$A$63))</f>
        <v>0</v>
      </c>
      <c r="R276" s="71">
        <f t="shared" ca="1" si="97"/>
        <v>0</v>
      </c>
      <c r="S276" s="71">
        <f t="shared" ca="1" si="87"/>
        <v>0</v>
      </c>
      <c r="T276" s="71">
        <f t="shared" si="88"/>
        <v>0</v>
      </c>
      <c r="U276" s="356">
        <f t="shared" ca="1" si="89"/>
        <v>0</v>
      </c>
      <c r="V276" s="356">
        <f t="shared" ca="1" si="90"/>
        <v>0</v>
      </c>
      <c r="W276" s="356">
        <f t="shared" si="98"/>
        <v>0</v>
      </c>
      <c r="X276" s="356">
        <f t="shared" si="99"/>
        <v>0</v>
      </c>
      <c r="Y276" s="72">
        <f>IF(AU276&gt;0,"NEEDED",IFERROR(IF('Project Summary'!$C$11="NH",(VLOOKUP(AH276,Lighting_All,6,0)+AN276),(VLOOKUP(AH276,Lighting_All,4,0)+AN276)),0)*H276)</f>
        <v>0</v>
      </c>
      <c r="Z276" s="290" t="str">
        <f t="shared" ca="1" si="100"/>
        <v/>
      </c>
      <c r="AA276" s="352">
        <f t="shared" ca="1" si="106"/>
        <v>0</v>
      </c>
      <c r="AB276" s="3"/>
      <c r="AC276" s="20" t="str">
        <f ca="1">IFERROR(OFFSET(INDEX(INDIRECT(VLOOKUP($C276,Lighting_Type_Exist_lu,2,0)),MATCH(NewSKULighting!$D276,INDIRECT(VLOOKUP($C276,Lighting_Type_Exist_lu,2,0)),0),1),0,1),"")</f>
        <v/>
      </c>
      <c r="AD276" s="7" t="str">
        <f ca="1">IFERROR(OFFSET(INDEX(INDIRECT(VLOOKUP($C276,Lighting_Type_Exist_lu,2,0)),MATCH(NewSKULighting!$D276,INDIRECT(VLOOKUP($C276,Lighting_Type_Exist_lu,2,0)),0),1),0,3),"")</f>
        <v/>
      </c>
      <c r="AE276" s="40" t="str">
        <f ca="1">IFERROR(OFFSET(INDEX(INDIRECT(VLOOKUP($C276,Lighting_Type_Exist_lu,2,0)),MATCH(NewSKULighting!$D276,INDIRECT(VLOOKUP($C276,Lighting_Type_Exist_lu,2,0)),0),1),0,4),"")</f>
        <v/>
      </c>
      <c r="AF276" s="314">
        <f t="shared" ca="1" si="107"/>
        <v>0</v>
      </c>
      <c r="AG276" s="3"/>
      <c r="AH276" s="238" t="str">
        <f t="shared" si="91"/>
        <v/>
      </c>
      <c r="AI276" s="263">
        <f>IFERROR(_xlfn.IFNA(IF('Project Summary'!$C$11="NH",VLOOKUP(AH276,Lighting_All,5,0),VLOOKUP(AH276,Lighting_All,3,0)),""),"")</f>
        <v>0</v>
      </c>
      <c r="AJ276" s="295" t="str">
        <f t="shared" si="108"/>
        <v>NA</v>
      </c>
      <c r="AK276" s="296" t="str">
        <f>IFERROR(IF(J276="","",(VLOOKUP(AH276,Lookups!A:G,7,0)*H276)),"")</f>
        <v/>
      </c>
      <c r="AL276" s="92">
        <f t="shared" ca="1" si="109"/>
        <v>0</v>
      </c>
      <c r="AM276" s="92">
        <f t="shared" ca="1" si="110"/>
        <v>0</v>
      </c>
      <c r="AN276" s="297">
        <f>(1-EXACT(G276,M276))*IFERROR(VLOOKUP(M276,Lighting_All,6,0),0)*(Q276&gt;0)*(1-EXACT(M276,Lookups!$A$62))*(1-EXACT(M276,Lookups!$A$63))</f>
        <v>0</v>
      </c>
      <c r="AO276" s="92">
        <f t="shared" si="111"/>
        <v>0</v>
      </c>
      <c r="AP276" s="92" t="str">
        <f t="shared" ca="1" si="112"/>
        <v/>
      </c>
      <c r="AQ276" s="92" t="str">
        <f ca="1">_xlfn.IFNA(VLOOKUP(AP276,Recycling!$S$10:$T$35,2,0),"")</f>
        <v/>
      </c>
      <c r="AR276" s="92">
        <f t="shared" si="113"/>
        <v>0</v>
      </c>
      <c r="AS276" s="92">
        <f t="shared" si="114"/>
        <v>0</v>
      </c>
      <c r="AT276" s="298">
        <f>EXACT(G276,"None")*OR(EXACT(M276,Lookups!$A$62),EXACT(M276,Lookups!$A$63))</f>
        <v>0</v>
      </c>
      <c r="AU276" s="299">
        <f t="shared" si="101"/>
        <v>0</v>
      </c>
      <c r="AV276" s="92">
        <f>IFERROR(VLOOKUP(AH276,Lookups!A:B,2,0),0)</f>
        <v>0</v>
      </c>
      <c r="AW276" s="92">
        <f t="shared" si="102"/>
        <v>0</v>
      </c>
      <c r="AX276" s="297">
        <f t="shared" si="103"/>
        <v>0</v>
      </c>
      <c r="AY276" s="297">
        <f t="shared" si="92"/>
        <v>0</v>
      </c>
      <c r="AZ276" s="92">
        <f t="shared" si="93"/>
        <v>0.504</v>
      </c>
      <c r="BA276" s="297">
        <f t="shared" si="104"/>
        <v>0.38900000000000001</v>
      </c>
      <c r="BB276" s="297">
        <v>0.13800000000000001</v>
      </c>
      <c r="BC276" s="297">
        <v>0.13400000000000001</v>
      </c>
      <c r="BD276" s="92">
        <f t="shared" si="94"/>
        <v>0</v>
      </c>
      <c r="BE276" s="92">
        <f t="shared" si="95"/>
        <v>0</v>
      </c>
    </row>
    <row r="277" spans="1:57" x14ac:dyDescent="0.35">
      <c r="A277" s="26"/>
      <c r="B277" s="76"/>
      <c r="C277" s="58"/>
      <c r="D277" s="504"/>
      <c r="E277" s="504"/>
      <c r="F277" s="237" t="str">
        <f ca="1">IFERROR(OFFSET(INDEX(INDIRECT(VLOOKUP($C277,Lighting_Type_Exist_lu,2,0)),MATCH(NewSKULighting!$D277,INDIRECT(VLOOKUP($C277,Lighting_Type_Exist_lu,2,0)),0),1),0,2),"")</f>
        <v/>
      </c>
      <c r="G277" s="168" t="s">
        <v>84</v>
      </c>
      <c r="H277" s="74"/>
      <c r="I277" s="238" t="str">
        <f t="shared" si="83"/>
        <v/>
      </c>
      <c r="J277" s="58"/>
      <c r="K277" s="238" t="str">
        <f t="shared" si="84"/>
        <v/>
      </c>
      <c r="L277" s="239" t="str">
        <f t="shared" si="85"/>
        <v/>
      </c>
      <c r="M277" s="116" t="s">
        <v>84</v>
      </c>
      <c r="N277" s="28">
        <f t="shared" si="86"/>
        <v>0</v>
      </c>
      <c r="O277" s="20">
        <f t="shared" si="105"/>
        <v>0</v>
      </c>
      <c r="P277" s="71">
        <f t="shared" ca="1" si="96"/>
        <v>0</v>
      </c>
      <c r="Q277" s="71">
        <f>IFERROR((($H277*$L277*$N277)-($H277*$L277*$O277))/1000,0)*(1-EXACT(M277,Lookups!$A$62))*(1-EXACT(M277,Lookups!$A$63))</f>
        <v>0</v>
      </c>
      <c r="R277" s="71">
        <f t="shared" ca="1" si="97"/>
        <v>0</v>
      </c>
      <c r="S277" s="71">
        <f t="shared" ca="1" si="87"/>
        <v>0</v>
      </c>
      <c r="T277" s="71">
        <f t="shared" si="88"/>
        <v>0</v>
      </c>
      <c r="U277" s="356">
        <f t="shared" ca="1" si="89"/>
        <v>0</v>
      </c>
      <c r="V277" s="356">
        <f t="shared" ca="1" si="90"/>
        <v>0</v>
      </c>
      <c r="W277" s="356">
        <f t="shared" si="98"/>
        <v>0</v>
      </c>
      <c r="X277" s="356">
        <f t="shared" si="99"/>
        <v>0</v>
      </c>
      <c r="Y277" s="72">
        <f>IF(AU277&gt;0,"NEEDED",IFERROR(IF('Project Summary'!$C$11="NH",(VLOOKUP(AH277,Lighting_All,6,0)+AN277),(VLOOKUP(AH277,Lighting_All,4,0)+AN277)),0)*H277)</f>
        <v>0</v>
      </c>
      <c r="Z277" s="290" t="str">
        <f t="shared" ca="1" si="100"/>
        <v/>
      </c>
      <c r="AA277" s="352">
        <f t="shared" ca="1" si="106"/>
        <v>0</v>
      </c>
      <c r="AB277" s="3"/>
      <c r="AC277" s="20" t="str">
        <f ca="1">IFERROR(OFFSET(INDEX(INDIRECT(VLOOKUP($C277,Lighting_Type_Exist_lu,2,0)),MATCH(NewSKULighting!$D277,INDIRECT(VLOOKUP($C277,Lighting_Type_Exist_lu,2,0)),0),1),0,1),"")</f>
        <v/>
      </c>
      <c r="AD277" s="7" t="str">
        <f ca="1">IFERROR(OFFSET(INDEX(INDIRECT(VLOOKUP($C277,Lighting_Type_Exist_lu,2,0)),MATCH(NewSKULighting!$D277,INDIRECT(VLOOKUP($C277,Lighting_Type_Exist_lu,2,0)),0),1),0,3),"")</f>
        <v/>
      </c>
      <c r="AE277" s="40" t="str">
        <f ca="1">IFERROR(OFFSET(INDEX(INDIRECT(VLOOKUP($C277,Lighting_Type_Exist_lu,2,0)),MATCH(NewSKULighting!$D277,INDIRECT(VLOOKUP($C277,Lighting_Type_Exist_lu,2,0)),0),1),0,4),"")</f>
        <v/>
      </c>
      <c r="AF277" s="314">
        <f t="shared" ca="1" si="107"/>
        <v>0</v>
      </c>
      <c r="AG277" s="3"/>
      <c r="AH277" s="238" t="str">
        <f t="shared" si="91"/>
        <v/>
      </c>
      <c r="AI277" s="263">
        <f>IFERROR(_xlfn.IFNA(IF('Project Summary'!$C$11="NH",VLOOKUP(AH277,Lighting_All,5,0),VLOOKUP(AH277,Lighting_All,3,0)),""),"")</f>
        <v>0</v>
      </c>
      <c r="AJ277" s="295" t="str">
        <f t="shared" si="108"/>
        <v>NA</v>
      </c>
      <c r="AK277" s="296" t="str">
        <f>IFERROR(IF(J277="","",(VLOOKUP(AH277,Lookups!A:G,7,0)*H277)),"")</f>
        <v/>
      </c>
      <c r="AL277" s="92">
        <f t="shared" ca="1" si="109"/>
        <v>0</v>
      </c>
      <c r="AM277" s="92">
        <f t="shared" ca="1" si="110"/>
        <v>0</v>
      </c>
      <c r="AN277" s="297">
        <f>(1-EXACT(G277,M277))*IFERROR(VLOOKUP(M277,Lighting_All,6,0),0)*(Q277&gt;0)*(1-EXACT(M277,Lookups!$A$62))*(1-EXACT(M277,Lookups!$A$63))</f>
        <v>0</v>
      </c>
      <c r="AO277" s="92">
        <f t="shared" si="111"/>
        <v>0</v>
      </c>
      <c r="AP277" s="92" t="str">
        <f t="shared" ca="1" si="112"/>
        <v/>
      </c>
      <c r="AQ277" s="92" t="str">
        <f ca="1">_xlfn.IFNA(VLOOKUP(AP277,Recycling!$S$10:$T$35,2,0),"")</f>
        <v/>
      </c>
      <c r="AR277" s="92">
        <f t="shared" si="113"/>
        <v>0</v>
      </c>
      <c r="AS277" s="92">
        <f t="shared" si="114"/>
        <v>0</v>
      </c>
      <c r="AT277" s="298">
        <f>EXACT(G277,"None")*OR(EXACT(M277,Lookups!$A$62),EXACT(M277,Lookups!$A$63))</f>
        <v>0</v>
      </c>
      <c r="AU277" s="299">
        <f t="shared" si="101"/>
        <v>0</v>
      </c>
      <c r="AV277" s="92">
        <f>IFERROR(VLOOKUP(AH277,Lookups!A:B,2,0),0)</f>
        <v>0</v>
      </c>
      <c r="AW277" s="92">
        <f t="shared" si="102"/>
        <v>0</v>
      </c>
      <c r="AX277" s="297">
        <f t="shared" si="103"/>
        <v>0</v>
      </c>
      <c r="AY277" s="297">
        <f t="shared" si="92"/>
        <v>0</v>
      </c>
      <c r="AZ277" s="92">
        <f t="shared" si="93"/>
        <v>0.504</v>
      </c>
      <c r="BA277" s="297">
        <f t="shared" si="104"/>
        <v>0.38900000000000001</v>
      </c>
      <c r="BB277" s="297">
        <v>0.13800000000000001</v>
      </c>
      <c r="BC277" s="297">
        <v>0.13400000000000001</v>
      </c>
      <c r="BD277" s="92">
        <f t="shared" si="94"/>
        <v>0</v>
      </c>
      <c r="BE277" s="92">
        <f t="shared" si="95"/>
        <v>0</v>
      </c>
    </row>
    <row r="278" spans="1:57" x14ac:dyDescent="0.35">
      <c r="A278" s="26"/>
      <c r="B278" s="76"/>
      <c r="C278" s="58"/>
      <c r="D278" s="504"/>
      <c r="E278" s="504"/>
      <c r="F278" s="237" t="str">
        <f ca="1">IFERROR(OFFSET(INDEX(INDIRECT(VLOOKUP($C278,Lighting_Type_Exist_lu,2,0)),MATCH(NewSKULighting!$D278,INDIRECT(VLOOKUP($C278,Lighting_Type_Exist_lu,2,0)),0),1),0,2),"")</f>
        <v/>
      </c>
      <c r="G278" s="168" t="s">
        <v>84</v>
      </c>
      <c r="H278" s="74"/>
      <c r="I278" s="238" t="str">
        <f t="shared" si="83"/>
        <v/>
      </c>
      <c r="J278" s="58"/>
      <c r="K278" s="238" t="str">
        <f t="shared" si="84"/>
        <v/>
      </c>
      <c r="L278" s="239" t="str">
        <f t="shared" si="85"/>
        <v/>
      </c>
      <c r="M278" s="116" t="s">
        <v>84</v>
      </c>
      <c r="N278" s="28">
        <f t="shared" si="86"/>
        <v>0</v>
      </c>
      <c r="O278" s="20">
        <f t="shared" si="105"/>
        <v>0</v>
      </c>
      <c r="P278" s="71">
        <f t="shared" ca="1" si="96"/>
        <v>0</v>
      </c>
      <c r="Q278" s="71">
        <f>IFERROR((($H278*$L278*$N278)-($H278*$L278*$O278))/1000,0)*(1-EXACT(M278,Lookups!$A$62))*(1-EXACT(M278,Lookups!$A$63))</f>
        <v>0</v>
      </c>
      <c r="R278" s="71">
        <f t="shared" ca="1" si="97"/>
        <v>0</v>
      </c>
      <c r="S278" s="71">
        <f t="shared" ca="1" si="87"/>
        <v>0</v>
      </c>
      <c r="T278" s="71">
        <f t="shared" si="88"/>
        <v>0</v>
      </c>
      <c r="U278" s="356">
        <f t="shared" ca="1" si="89"/>
        <v>0</v>
      </c>
      <c r="V278" s="356">
        <f t="shared" ca="1" si="90"/>
        <v>0</v>
      </c>
      <c r="W278" s="356">
        <f t="shared" si="98"/>
        <v>0</v>
      </c>
      <c r="X278" s="356">
        <f t="shared" si="99"/>
        <v>0</v>
      </c>
      <c r="Y278" s="72">
        <f>IF(AU278&gt;0,"NEEDED",IFERROR(IF('Project Summary'!$C$11="NH",(VLOOKUP(AH278,Lighting_All,6,0)+AN278),(VLOOKUP(AH278,Lighting_All,4,0)+AN278)),0)*H278)</f>
        <v>0</v>
      </c>
      <c r="Z278" s="290" t="str">
        <f t="shared" ca="1" si="100"/>
        <v/>
      </c>
      <c r="AA278" s="352">
        <f t="shared" ca="1" si="106"/>
        <v>0</v>
      </c>
      <c r="AB278" s="3"/>
      <c r="AC278" s="20" t="str">
        <f ca="1">IFERROR(OFFSET(INDEX(INDIRECT(VLOOKUP($C278,Lighting_Type_Exist_lu,2,0)),MATCH(NewSKULighting!$D278,INDIRECT(VLOOKUP($C278,Lighting_Type_Exist_lu,2,0)),0),1),0,1),"")</f>
        <v/>
      </c>
      <c r="AD278" s="7" t="str">
        <f ca="1">IFERROR(OFFSET(INDEX(INDIRECT(VLOOKUP($C278,Lighting_Type_Exist_lu,2,0)),MATCH(NewSKULighting!$D278,INDIRECT(VLOOKUP($C278,Lighting_Type_Exist_lu,2,0)),0),1),0,3),"")</f>
        <v/>
      </c>
      <c r="AE278" s="40" t="str">
        <f ca="1">IFERROR(OFFSET(INDEX(INDIRECT(VLOOKUP($C278,Lighting_Type_Exist_lu,2,0)),MATCH(NewSKULighting!$D278,INDIRECT(VLOOKUP($C278,Lighting_Type_Exist_lu,2,0)),0),1),0,4),"")</f>
        <v/>
      </c>
      <c r="AF278" s="314">
        <f t="shared" ca="1" si="107"/>
        <v>0</v>
      </c>
      <c r="AG278" s="3"/>
      <c r="AH278" s="238" t="str">
        <f t="shared" si="91"/>
        <v/>
      </c>
      <c r="AI278" s="263">
        <f>IFERROR(_xlfn.IFNA(IF('Project Summary'!$C$11="NH",VLOOKUP(AH278,Lighting_All,5,0),VLOOKUP(AH278,Lighting_All,3,0)),""),"")</f>
        <v>0</v>
      </c>
      <c r="AJ278" s="295" t="str">
        <f t="shared" si="108"/>
        <v>NA</v>
      </c>
      <c r="AK278" s="296" t="str">
        <f>IFERROR(IF(J278="","",(VLOOKUP(AH278,Lookups!A:G,7,0)*H278)),"")</f>
        <v/>
      </c>
      <c r="AL278" s="92">
        <f t="shared" ca="1" si="109"/>
        <v>0</v>
      </c>
      <c r="AM278" s="92">
        <f t="shared" ca="1" si="110"/>
        <v>0</v>
      </c>
      <c r="AN278" s="297">
        <f>(1-EXACT(G278,M278))*IFERROR(VLOOKUP(M278,Lighting_All,6,0),0)*(Q278&gt;0)*(1-EXACT(M278,Lookups!$A$62))*(1-EXACT(M278,Lookups!$A$63))</f>
        <v>0</v>
      </c>
      <c r="AO278" s="92">
        <f t="shared" si="111"/>
        <v>0</v>
      </c>
      <c r="AP278" s="92" t="str">
        <f t="shared" ca="1" si="112"/>
        <v/>
      </c>
      <c r="AQ278" s="92" t="str">
        <f ca="1">_xlfn.IFNA(VLOOKUP(AP278,Recycling!$S$10:$T$35,2,0),"")</f>
        <v/>
      </c>
      <c r="AR278" s="92">
        <f t="shared" si="113"/>
        <v>0</v>
      </c>
      <c r="AS278" s="92">
        <f t="shared" si="114"/>
        <v>0</v>
      </c>
      <c r="AT278" s="298">
        <f>EXACT(G278,"None")*OR(EXACT(M278,Lookups!$A$62),EXACT(M278,Lookups!$A$63))</f>
        <v>0</v>
      </c>
      <c r="AU278" s="299">
        <f t="shared" si="101"/>
        <v>0</v>
      </c>
      <c r="AV278" s="92">
        <f>IFERROR(VLOOKUP(AH278,Lookups!A:B,2,0),0)</f>
        <v>0</v>
      </c>
      <c r="AW278" s="92">
        <f t="shared" si="102"/>
        <v>0</v>
      </c>
      <c r="AX278" s="297">
        <f t="shared" si="103"/>
        <v>0</v>
      </c>
      <c r="AY278" s="297">
        <f t="shared" si="92"/>
        <v>0</v>
      </c>
      <c r="AZ278" s="92">
        <f t="shared" si="93"/>
        <v>0.504</v>
      </c>
      <c r="BA278" s="297">
        <f t="shared" si="104"/>
        <v>0.38900000000000001</v>
      </c>
      <c r="BB278" s="297">
        <v>0.13800000000000001</v>
      </c>
      <c r="BC278" s="297">
        <v>0.13400000000000001</v>
      </c>
      <c r="BD278" s="92">
        <f t="shared" si="94"/>
        <v>0</v>
      </c>
      <c r="BE278" s="92">
        <f t="shared" si="95"/>
        <v>0</v>
      </c>
    </row>
    <row r="279" spans="1:57" x14ac:dyDescent="0.35">
      <c r="A279" s="26"/>
      <c r="B279" s="76"/>
      <c r="C279" s="58"/>
      <c r="D279" s="504"/>
      <c r="E279" s="504"/>
      <c r="F279" s="237" t="str">
        <f ca="1">IFERROR(OFFSET(INDEX(INDIRECT(VLOOKUP($C279,Lighting_Type_Exist_lu,2,0)),MATCH(NewSKULighting!$D279,INDIRECT(VLOOKUP($C279,Lighting_Type_Exist_lu,2,0)),0),1),0,2),"")</f>
        <v/>
      </c>
      <c r="G279" s="168" t="s">
        <v>84</v>
      </c>
      <c r="H279" s="74"/>
      <c r="I279" s="238" t="str">
        <f t="shared" si="83"/>
        <v/>
      </c>
      <c r="J279" s="58"/>
      <c r="K279" s="238" t="str">
        <f t="shared" si="84"/>
        <v/>
      </c>
      <c r="L279" s="239" t="str">
        <f t="shared" si="85"/>
        <v/>
      </c>
      <c r="M279" s="116" t="s">
        <v>84</v>
      </c>
      <c r="N279" s="28">
        <f t="shared" si="86"/>
        <v>0</v>
      </c>
      <c r="O279" s="20">
        <f t="shared" si="105"/>
        <v>0</v>
      </c>
      <c r="P279" s="71">
        <f t="shared" ca="1" si="96"/>
        <v>0</v>
      </c>
      <c r="Q279" s="71">
        <f>IFERROR((($H279*$L279*$N279)-($H279*$L279*$O279))/1000,0)*(1-EXACT(M279,Lookups!$A$62))*(1-EXACT(M279,Lookups!$A$63))</f>
        <v>0</v>
      </c>
      <c r="R279" s="71">
        <f t="shared" ca="1" si="97"/>
        <v>0</v>
      </c>
      <c r="S279" s="71">
        <f t="shared" ca="1" si="87"/>
        <v>0</v>
      </c>
      <c r="T279" s="71">
        <f t="shared" si="88"/>
        <v>0</v>
      </c>
      <c r="U279" s="356">
        <f t="shared" ca="1" si="89"/>
        <v>0</v>
      </c>
      <c r="V279" s="356">
        <f t="shared" ca="1" si="90"/>
        <v>0</v>
      </c>
      <c r="W279" s="356">
        <f t="shared" si="98"/>
        <v>0</v>
      </c>
      <c r="X279" s="356">
        <f t="shared" si="99"/>
        <v>0</v>
      </c>
      <c r="Y279" s="72">
        <f>IF(AU279&gt;0,"NEEDED",IFERROR(IF('Project Summary'!$C$11="NH",(VLOOKUP(AH279,Lighting_All,6,0)+AN279),(VLOOKUP(AH279,Lighting_All,4,0)+AN279)),0)*H279)</f>
        <v>0</v>
      </c>
      <c r="Z279" s="290" t="str">
        <f t="shared" ca="1" si="100"/>
        <v/>
      </c>
      <c r="AA279" s="352">
        <f t="shared" ca="1" si="106"/>
        <v>0</v>
      </c>
      <c r="AB279" s="3"/>
      <c r="AC279" s="20" t="str">
        <f ca="1">IFERROR(OFFSET(INDEX(INDIRECT(VLOOKUP($C279,Lighting_Type_Exist_lu,2,0)),MATCH(NewSKULighting!$D279,INDIRECT(VLOOKUP($C279,Lighting_Type_Exist_lu,2,0)),0),1),0,1),"")</f>
        <v/>
      </c>
      <c r="AD279" s="7" t="str">
        <f ca="1">IFERROR(OFFSET(INDEX(INDIRECT(VLOOKUP($C279,Lighting_Type_Exist_lu,2,0)),MATCH(NewSKULighting!$D279,INDIRECT(VLOOKUP($C279,Lighting_Type_Exist_lu,2,0)),0),1),0,3),"")</f>
        <v/>
      </c>
      <c r="AE279" s="40" t="str">
        <f ca="1">IFERROR(OFFSET(INDEX(INDIRECT(VLOOKUP($C279,Lighting_Type_Exist_lu,2,0)),MATCH(NewSKULighting!$D279,INDIRECT(VLOOKUP($C279,Lighting_Type_Exist_lu,2,0)),0),1),0,4),"")</f>
        <v/>
      </c>
      <c r="AF279" s="314">
        <f t="shared" ca="1" si="107"/>
        <v>0</v>
      </c>
      <c r="AG279" s="3"/>
      <c r="AH279" s="238" t="str">
        <f t="shared" si="91"/>
        <v/>
      </c>
      <c r="AI279" s="263">
        <f>IFERROR(_xlfn.IFNA(IF('Project Summary'!$C$11="NH",VLOOKUP(AH279,Lighting_All,5,0),VLOOKUP(AH279,Lighting_All,3,0)),""),"")</f>
        <v>0</v>
      </c>
      <c r="AJ279" s="295" t="str">
        <f t="shared" si="108"/>
        <v>NA</v>
      </c>
      <c r="AK279" s="296" t="str">
        <f>IFERROR(IF(J279="","",(VLOOKUP(AH279,Lookups!A:G,7,0)*H279)),"")</f>
        <v/>
      </c>
      <c r="AL279" s="92">
        <f t="shared" ca="1" si="109"/>
        <v>0</v>
      </c>
      <c r="AM279" s="92">
        <f t="shared" ca="1" si="110"/>
        <v>0</v>
      </c>
      <c r="AN279" s="297">
        <f>(1-EXACT(G279,M279))*IFERROR(VLOOKUP(M279,Lighting_All,6,0),0)*(Q279&gt;0)*(1-EXACT(M279,Lookups!$A$62))*(1-EXACT(M279,Lookups!$A$63))</f>
        <v>0</v>
      </c>
      <c r="AO279" s="92">
        <f t="shared" si="111"/>
        <v>0</v>
      </c>
      <c r="AP279" s="92" t="str">
        <f t="shared" ca="1" si="112"/>
        <v/>
      </c>
      <c r="AQ279" s="92" t="str">
        <f ca="1">_xlfn.IFNA(VLOOKUP(AP279,Recycling!$S$10:$T$35,2,0),"")</f>
        <v/>
      </c>
      <c r="AR279" s="92">
        <f t="shared" si="113"/>
        <v>0</v>
      </c>
      <c r="AS279" s="92">
        <f t="shared" si="114"/>
        <v>0</v>
      </c>
      <c r="AT279" s="298">
        <f>EXACT(G279,"None")*OR(EXACT(M279,Lookups!$A$62),EXACT(M279,Lookups!$A$63))</f>
        <v>0</v>
      </c>
      <c r="AU279" s="299">
        <f t="shared" si="101"/>
        <v>0</v>
      </c>
      <c r="AV279" s="92">
        <f>IFERROR(VLOOKUP(AH279,Lookups!A:B,2,0),0)</f>
        <v>0</v>
      </c>
      <c r="AW279" s="92">
        <f t="shared" si="102"/>
        <v>0</v>
      </c>
      <c r="AX279" s="297">
        <f t="shared" si="103"/>
        <v>0</v>
      </c>
      <c r="AY279" s="297">
        <f t="shared" si="92"/>
        <v>0</v>
      </c>
      <c r="AZ279" s="92">
        <f t="shared" si="93"/>
        <v>0.504</v>
      </c>
      <c r="BA279" s="297">
        <f t="shared" si="104"/>
        <v>0.38900000000000001</v>
      </c>
      <c r="BB279" s="297">
        <v>0.13800000000000001</v>
      </c>
      <c r="BC279" s="297">
        <v>0.13400000000000001</v>
      </c>
      <c r="BD279" s="92">
        <f t="shared" si="94"/>
        <v>0</v>
      </c>
      <c r="BE279" s="92">
        <f t="shared" si="95"/>
        <v>0</v>
      </c>
    </row>
    <row r="280" spans="1:57" x14ac:dyDescent="0.35">
      <c r="A280" s="26"/>
      <c r="B280" s="76"/>
      <c r="C280" s="58"/>
      <c r="D280" s="504"/>
      <c r="E280" s="504"/>
      <c r="F280" s="237" t="str">
        <f ca="1">IFERROR(OFFSET(INDEX(INDIRECT(VLOOKUP($C280,Lighting_Type_Exist_lu,2,0)),MATCH(NewSKULighting!$D280,INDIRECT(VLOOKUP($C280,Lighting_Type_Exist_lu,2,0)),0),1),0,2),"")</f>
        <v/>
      </c>
      <c r="G280" s="168" t="s">
        <v>84</v>
      </c>
      <c r="H280" s="74"/>
      <c r="I280" s="238" t="str">
        <f t="shared" si="83"/>
        <v/>
      </c>
      <c r="J280" s="58"/>
      <c r="K280" s="238" t="str">
        <f t="shared" si="84"/>
        <v/>
      </c>
      <c r="L280" s="239" t="str">
        <f t="shared" si="85"/>
        <v/>
      </c>
      <c r="M280" s="116" t="s">
        <v>84</v>
      </c>
      <c r="N280" s="28">
        <f t="shared" si="86"/>
        <v>0</v>
      </c>
      <c r="O280" s="20">
        <f t="shared" si="105"/>
        <v>0</v>
      </c>
      <c r="P280" s="71">
        <f t="shared" ca="1" si="96"/>
        <v>0</v>
      </c>
      <c r="Q280" s="71">
        <f>IFERROR((($H280*$L280*$N280)-($H280*$L280*$O280))/1000,0)*(1-EXACT(M280,Lookups!$A$62))*(1-EXACT(M280,Lookups!$A$63))</f>
        <v>0</v>
      </c>
      <c r="R280" s="71">
        <f t="shared" ca="1" si="97"/>
        <v>0</v>
      </c>
      <c r="S280" s="71">
        <f t="shared" ca="1" si="87"/>
        <v>0</v>
      </c>
      <c r="T280" s="71">
        <f t="shared" si="88"/>
        <v>0</v>
      </c>
      <c r="U280" s="356">
        <f t="shared" ca="1" si="89"/>
        <v>0</v>
      </c>
      <c r="V280" s="356">
        <f t="shared" ca="1" si="90"/>
        <v>0</v>
      </c>
      <c r="W280" s="356">
        <f t="shared" si="98"/>
        <v>0</v>
      </c>
      <c r="X280" s="356">
        <f t="shared" si="99"/>
        <v>0</v>
      </c>
      <c r="Y280" s="72">
        <f>IF(AU280&gt;0,"NEEDED",IFERROR(IF('Project Summary'!$C$11="NH",(VLOOKUP(AH280,Lighting_All,6,0)+AN280),(VLOOKUP(AH280,Lighting_All,4,0)+AN280)),0)*H280)</f>
        <v>0</v>
      </c>
      <c r="Z280" s="290" t="str">
        <f t="shared" ca="1" si="100"/>
        <v/>
      </c>
      <c r="AA280" s="352">
        <f t="shared" ca="1" si="106"/>
        <v>0</v>
      </c>
      <c r="AB280" s="3"/>
      <c r="AC280" s="20" t="str">
        <f ca="1">IFERROR(OFFSET(INDEX(INDIRECT(VLOOKUP($C280,Lighting_Type_Exist_lu,2,0)),MATCH(NewSKULighting!$D280,INDIRECT(VLOOKUP($C280,Lighting_Type_Exist_lu,2,0)),0),1),0,1),"")</f>
        <v/>
      </c>
      <c r="AD280" s="7" t="str">
        <f ca="1">IFERROR(OFFSET(INDEX(INDIRECT(VLOOKUP($C280,Lighting_Type_Exist_lu,2,0)),MATCH(NewSKULighting!$D280,INDIRECT(VLOOKUP($C280,Lighting_Type_Exist_lu,2,0)),0),1),0,3),"")</f>
        <v/>
      </c>
      <c r="AE280" s="40" t="str">
        <f ca="1">IFERROR(OFFSET(INDEX(INDIRECT(VLOOKUP($C280,Lighting_Type_Exist_lu,2,0)),MATCH(NewSKULighting!$D280,INDIRECT(VLOOKUP($C280,Lighting_Type_Exist_lu,2,0)),0),1),0,4),"")</f>
        <v/>
      </c>
      <c r="AF280" s="314">
        <f t="shared" ca="1" si="107"/>
        <v>0</v>
      </c>
      <c r="AG280" s="3"/>
      <c r="AH280" s="238" t="str">
        <f t="shared" si="91"/>
        <v/>
      </c>
      <c r="AI280" s="263">
        <f>IFERROR(_xlfn.IFNA(IF('Project Summary'!$C$11="NH",VLOOKUP(AH280,Lighting_All,5,0),VLOOKUP(AH280,Lighting_All,3,0)),""),"")</f>
        <v>0</v>
      </c>
      <c r="AJ280" s="295" t="str">
        <f t="shared" si="108"/>
        <v>NA</v>
      </c>
      <c r="AK280" s="296" t="str">
        <f>IFERROR(IF(J280="","",(VLOOKUP(AH280,Lookups!A:G,7,0)*H280)),"")</f>
        <v/>
      </c>
      <c r="AL280" s="92">
        <f t="shared" ca="1" si="109"/>
        <v>0</v>
      </c>
      <c r="AM280" s="92">
        <f t="shared" ca="1" si="110"/>
        <v>0</v>
      </c>
      <c r="AN280" s="297">
        <f>(1-EXACT(G280,M280))*IFERROR(VLOOKUP(M280,Lighting_All,6,0),0)*(Q280&gt;0)*(1-EXACT(M280,Lookups!$A$62))*(1-EXACT(M280,Lookups!$A$63))</f>
        <v>0</v>
      </c>
      <c r="AO280" s="92">
        <f t="shared" si="111"/>
        <v>0</v>
      </c>
      <c r="AP280" s="92" t="str">
        <f t="shared" ca="1" si="112"/>
        <v/>
      </c>
      <c r="AQ280" s="92" t="str">
        <f ca="1">_xlfn.IFNA(VLOOKUP(AP280,Recycling!$S$10:$T$35,2,0),"")</f>
        <v/>
      </c>
      <c r="AR280" s="92">
        <f t="shared" si="113"/>
        <v>0</v>
      </c>
      <c r="AS280" s="92">
        <f t="shared" si="114"/>
        <v>0</v>
      </c>
      <c r="AT280" s="298">
        <f>EXACT(G280,"None")*OR(EXACT(M280,Lookups!$A$62),EXACT(M280,Lookups!$A$63))</f>
        <v>0</v>
      </c>
      <c r="AU280" s="299">
        <f t="shared" si="101"/>
        <v>0</v>
      </c>
      <c r="AV280" s="92">
        <f>IFERROR(VLOOKUP(AH280,Lookups!A:B,2,0),0)</f>
        <v>0</v>
      </c>
      <c r="AW280" s="92">
        <f t="shared" si="102"/>
        <v>0</v>
      </c>
      <c r="AX280" s="297">
        <f t="shared" si="103"/>
        <v>0</v>
      </c>
      <c r="AY280" s="297">
        <f t="shared" si="92"/>
        <v>0</v>
      </c>
      <c r="AZ280" s="92">
        <f t="shared" si="93"/>
        <v>0.504</v>
      </c>
      <c r="BA280" s="297">
        <f t="shared" si="104"/>
        <v>0.38900000000000001</v>
      </c>
      <c r="BB280" s="297">
        <v>0.13800000000000001</v>
      </c>
      <c r="BC280" s="297">
        <v>0.13400000000000001</v>
      </c>
      <c r="BD280" s="92">
        <f t="shared" si="94"/>
        <v>0</v>
      </c>
      <c r="BE280" s="92">
        <f t="shared" si="95"/>
        <v>0</v>
      </c>
    </row>
    <row r="281" spans="1:57" x14ac:dyDescent="0.35">
      <c r="A281" s="26"/>
      <c r="B281" s="76"/>
      <c r="C281" s="58"/>
      <c r="D281" s="504"/>
      <c r="E281" s="504"/>
      <c r="F281" s="237" t="str">
        <f ca="1">IFERROR(OFFSET(INDEX(INDIRECT(VLOOKUP($C281,Lighting_Type_Exist_lu,2,0)),MATCH(NewSKULighting!$D281,INDIRECT(VLOOKUP($C281,Lighting_Type_Exist_lu,2,0)),0),1),0,2),"")</f>
        <v/>
      </c>
      <c r="G281" s="168" t="s">
        <v>84</v>
      </c>
      <c r="H281" s="74"/>
      <c r="I281" s="238" t="str">
        <f t="shared" si="83"/>
        <v/>
      </c>
      <c r="J281" s="58"/>
      <c r="K281" s="238" t="str">
        <f t="shared" si="84"/>
        <v/>
      </c>
      <c r="L281" s="239" t="str">
        <f t="shared" si="85"/>
        <v/>
      </c>
      <c r="M281" s="116" t="s">
        <v>84</v>
      </c>
      <c r="N281" s="28">
        <f t="shared" si="86"/>
        <v>0</v>
      </c>
      <c r="O281" s="20">
        <f t="shared" si="105"/>
        <v>0</v>
      </c>
      <c r="P281" s="71">
        <f t="shared" ca="1" si="96"/>
        <v>0</v>
      </c>
      <c r="Q281" s="71">
        <f>IFERROR((($H281*$L281*$N281)-($H281*$L281*$O281))/1000,0)*(1-EXACT(M281,Lookups!$A$62))*(1-EXACT(M281,Lookups!$A$63))</f>
        <v>0</v>
      </c>
      <c r="R281" s="71">
        <f t="shared" ca="1" si="97"/>
        <v>0</v>
      </c>
      <c r="S281" s="71">
        <f t="shared" ca="1" si="87"/>
        <v>0</v>
      </c>
      <c r="T281" s="71">
        <f t="shared" si="88"/>
        <v>0</v>
      </c>
      <c r="U281" s="356">
        <f t="shared" ca="1" si="89"/>
        <v>0</v>
      </c>
      <c r="V281" s="356">
        <f t="shared" ca="1" si="90"/>
        <v>0</v>
      </c>
      <c r="W281" s="356">
        <f t="shared" si="98"/>
        <v>0</v>
      </c>
      <c r="X281" s="356">
        <f t="shared" si="99"/>
        <v>0</v>
      </c>
      <c r="Y281" s="72">
        <f>IF(AU281&gt;0,"NEEDED",IFERROR(IF('Project Summary'!$C$11="NH",(VLOOKUP(AH281,Lighting_All,6,0)+AN281),(VLOOKUP(AH281,Lighting_All,4,0)+AN281)),0)*H281)</f>
        <v>0</v>
      </c>
      <c r="Z281" s="290" t="str">
        <f t="shared" ca="1" si="100"/>
        <v/>
      </c>
      <c r="AA281" s="352">
        <f t="shared" ca="1" si="106"/>
        <v>0</v>
      </c>
      <c r="AB281" s="3"/>
      <c r="AC281" s="20" t="str">
        <f ca="1">IFERROR(OFFSET(INDEX(INDIRECT(VLOOKUP($C281,Lighting_Type_Exist_lu,2,0)),MATCH(NewSKULighting!$D281,INDIRECT(VLOOKUP($C281,Lighting_Type_Exist_lu,2,0)),0),1),0,1),"")</f>
        <v/>
      </c>
      <c r="AD281" s="7" t="str">
        <f ca="1">IFERROR(OFFSET(INDEX(INDIRECT(VLOOKUP($C281,Lighting_Type_Exist_lu,2,0)),MATCH(NewSKULighting!$D281,INDIRECT(VLOOKUP($C281,Lighting_Type_Exist_lu,2,0)),0),1),0,3),"")</f>
        <v/>
      </c>
      <c r="AE281" s="40" t="str">
        <f ca="1">IFERROR(OFFSET(INDEX(INDIRECT(VLOOKUP($C281,Lighting_Type_Exist_lu,2,0)),MATCH(NewSKULighting!$D281,INDIRECT(VLOOKUP($C281,Lighting_Type_Exist_lu,2,0)),0),1),0,4),"")</f>
        <v/>
      </c>
      <c r="AF281" s="314">
        <f t="shared" ca="1" si="107"/>
        <v>0</v>
      </c>
      <c r="AG281" s="3"/>
      <c r="AH281" s="238" t="str">
        <f t="shared" si="91"/>
        <v/>
      </c>
      <c r="AI281" s="263">
        <f>IFERROR(_xlfn.IFNA(IF('Project Summary'!$C$11="NH",VLOOKUP(AH281,Lighting_All,5,0),VLOOKUP(AH281,Lighting_All,3,0)),""),"")</f>
        <v>0</v>
      </c>
      <c r="AJ281" s="295" t="str">
        <f t="shared" si="108"/>
        <v>NA</v>
      </c>
      <c r="AK281" s="296" t="str">
        <f>IFERROR(IF(J281="","",(VLOOKUP(AH281,Lookups!A:G,7,0)*H281)),"")</f>
        <v/>
      </c>
      <c r="AL281" s="92">
        <f t="shared" ca="1" si="109"/>
        <v>0</v>
      </c>
      <c r="AM281" s="92">
        <f t="shared" ca="1" si="110"/>
        <v>0</v>
      </c>
      <c r="AN281" s="297">
        <f>(1-EXACT(G281,M281))*IFERROR(VLOOKUP(M281,Lighting_All,6,0),0)*(Q281&gt;0)*(1-EXACT(M281,Lookups!$A$62))*(1-EXACT(M281,Lookups!$A$63))</f>
        <v>0</v>
      </c>
      <c r="AO281" s="92">
        <f t="shared" si="111"/>
        <v>0</v>
      </c>
      <c r="AP281" s="92" t="str">
        <f t="shared" ca="1" si="112"/>
        <v/>
      </c>
      <c r="AQ281" s="92" t="str">
        <f ca="1">_xlfn.IFNA(VLOOKUP(AP281,Recycling!$S$10:$T$35,2,0),"")</f>
        <v/>
      </c>
      <c r="AR281" s="92">
        <f t="shared" si="113"/>
        <v>0</v>
      </c>
      <c r="AS281" s="92">
        <f t="shared" si="114"/>
        <v>0</v>
      </c>
      <c r="AT281" s="298">
        <f>EXACT(G281,"None")*OR(EXACT(M281,Lookups!$A$62),EXACT(M281,Lookups!$A$63))</f>
        <v>0</v>
      </c>
      <c r="AU281" s="299">
        <f t="shared" si="101"/>
        <v>0</v>
      </c>
      <c r="AV281" s="92">
        <f>IFERROR(VLOOKUP(AH281,Lookups!A:B,2,0),0)</f>
        <v>0</v>
      </c>
      <c r="AW281" s="92">
        <f t="shared" si="102"/>
        <v>0</v>
      </c>
      <c r="AX281" s="297">
        <f t="shared" si="103"/>
        <v>0</v>
      </c>
      <c r="AY281" s="297">
        <f t="shared" si="92"/>
        <v>0</v>
      </c>
      <c r="AZ281" s="92">
        <f t="shared" si="93"/>
        <v>0.504</v>
      </c>
      <c r="BA281" s="297">
        <f t="shared" si="104"/>
        <v>0.38900000000000001</v>
      </c>
      <c r="BB281" s="297">
        <v>0.13800000000000001</v>
      </c>
      <c r="BC281" s="297">
        <v>0.13400000000000001</v>
      </c>
      <c r="BD281" s="92">
        <f t="shared" si="94"/>
        <v>0</v>
      </c>
      <c r="BE281" s="92">
        <f t="shared" si="95"/>
        <v>0</v>
      </c>
    </row>
    <row r="282" spans="1:57" x14ac:dyDescent="0.35">
      <c r="A282" s="26"/>
      <c r="B282" s="76"/>
      <c r="C282" s="58"/>
      <c r="D282" s="504"/>
      <c r="E282" s="504"/>
      <c r="F282" s="237" t="str">
        <f ca="1">IFERROR(OFFSET(INDEX(INDIRECT(VLOOKUP($C282,Lighting_Type_Exist_lu,2,0)),MATCH(NewSKULighting!$D282,INDIRECT(VLOOKUP($C282,Lighting_Type_Exist_lu,2,0)),0),1),0,2),"")</f>
        <v/>
      </c>
      <c r="G282" s="168" t="s">
        <v>84</v>
      </c>
      <c r="H282" s="74"/>
      <c r="I282" s="238" t="str">
        <f t="shared" si="83"/>
        <v/>
      </c>
      <c r="J282" s="58"/>
      <c r="K282" s="238" t="str">
        <f t="shared" si="84"/>
        <v/>
      </c>
      <c r="L282" s="239" t="str">
        <f t="shared" si="85"/>
        <v/>
      </c>
      <c r="M282" s="116" t="s">
        <v>84</v>
      </c>
      <c r="N282" s="28">
        <f t="shared" si="86"/>
        <v>0</v>
      </c>
      <c r="O282" s="20">
        <f t="shared" si="105"/>
        <v>0</v>
      </c>
      <c r="P282" s="71">
        <f t="shared" ca="1" si="96"/>
        <v>0</v>
      </c>
      <c r="Q282" s="71">
        <f>IFERROR((($H282*$L282*$N282)-($H282*$L282*$O282))/1000,0)*(1-EXACT(M282,Lookups!$A$62))*(1-EXACT(M282,Lookups!$A$63))</f>
        <v>0</v>
      </c>
      <c r="R282" s="71">
        <f t="shared" ca="1" si="97"/>
        <v>0</v>
      </c>
      <c r="S282" s="71">
        <f t="shared" ca="1" si="87"/>
        <v>0</v>
      </c>
      <c r="T282" s="71">
        <f t="shared" si="88"/>
        <v>0</v>
      </c>
      <c r="U282" s="356">
        <f t="shared" ca="1" si="89"/>
        <v>0</v>
      </c>
      <c r="V282" s="356">
        <f t="shared" ca="1" si="90"/>
        <v>0</v>
      </c>
      <c r="W282" s="356">
        <f t="shared" si="98"/>
        <v>0</v>
      </c>
      <c r="X282" s="356">
        <f t="shared" si="99"/>
        <v>0</v>
      </c>
      <c r="Y282" s="72">
        <f>IF(AU282&gt;0,"NEEDED",IFERROR(IF('Project Summary'!$C$11="NH",(VLOOKUP(AH282,Lighting_All,6,0)+AN282),(VLOOKUP(AH282,Lighting_All,4,0)+AN282)),0)*H282)</f>
        <v>0</v>
      </c>
      <c r="Z282" s="290" t="str">
        <f t="shared" ca="1" si="100"/>
        <v/>
      </c>
      <c r="AA282" s="352">
        <f t="shared" ca="1" si="106"/>
        <v>0</v>
      </c>
      <c r="AB282" s="3"/>
      <c r="AC282" s="20" t="str">
        <f ca="1">IFERROR(OFFSET(INDEX(INDIRECT(VLOOKUP($C282,Lighting_Type_Exist_lu,2,0)),MATCH(NewSKULighting!$D282,INDIRECT(VLOOKUP($C282,Lighting_Type_Exist_lu,2,0)),0),1),0,1),"")</f>
        <v/>
      </c>
      <c r="AD282" s="7" t="str">
        <f ca="1">IFERROR(OFFSET(INDEX(INDIRECT(VLOOKUP($C282,Lighting_Type_Exist_lu,2,0)),MATCH(NewSKULighting!$D282,INDIRECT(VLOOKUP($C282,Lighting_Type_Exist_lu,2,0)),0),1),0,3),"")</f>
        <v/>
      </c>
      <c r="AE282" s="40" t="str">
        <f ca="1">IFERROR(OFFSET(INDEX(INDIRECT(VLOOKUP($C282,Lighting_Type_Exist_lu,2,0)),MATCH(NewSKULighting!$D282,INDIRECT(VLOOKUP($C282,Lighting_Type_Exist_lu,2,0)),0),1),0,4),"")</f>
        <v/>
      </c>
      <c r="AF282" s="314">
        <f t="shared" ca="1" si="107"/>
        <v>0</v>
      </c>
      <c r="AG282" s="3"/>
      <c r="AH282" s="238" t="str">
        <f t="shared" si="91"/>
        <v/>
      </c>
      <c r="AI282" s="263">
        <f>IFERROR(_xlfn.IFNA(IF('Project Summary'!$C$11="NH",VLOOKUP(AH282,Lighting_All,5,0),VLOOKUP(AH282,Lighting_All,3,0)),""),"")</f>
        <v>0</v>
      </c>
      <c r="AJ282" s="295" t="str">
        <f t="shared" si="108"/>
        <v>NA</v>
      </c>
      <c r="AK282" s="296" t="str">
        <f>IFERROR(IF(J282="","",(VLOOKUP(AH282,Lookups!A:G,7,0)*H282)),"")</f>
        <v/>
      </c>
      <c r="AL282" s="92">
        <f t="shared" ca="1" si="109"/>
        <v>0</v>
      </c>
      <c r="AM282" s="92">
        <f t="shared" ca="1" si="110"/>
        <v>0</v>
      </c>
      <c r="AN282" s="297">
        <f>(1-EXACT(G282,M282))*IFERROR(VLOOKUP(M282,Lighting_All,6,0),0)*(Q282&gt;0)*(1-EXACT(M282,Lookups!$A$62))*(1-EXACT(M282,Lookups!$A$63))</f>
        <v>0</v>
      </c>
      <c r="AO282" s="92">
        <f t="shared" si="111"/>
        <v>0</v>
      </c>
      <c r="AP282" s="92" t="str">
        <f t="shared" ca="1" si="112"/>
        <v/>
      </c>
      <c r="AQ282" s="92" t="str">
        <f ca="1">_xlfn.IFNA(VLOOKUP(AP282,Recycling!$S$10:$T$35,2,0),"")</f>
        <v/>
      </c>
      <c r="AR282" s="92">
        <f t="shared" si="113"/>
        <v>0</v>
      </c>
      <c r="AS282" s="92">
        <f t="shared" si="114"/>
        <v>0</v>
      </c>
      <c r="AT282" s="298">
        <f>EXACT(G282,"None")*OR(EXACT(M282,Lookups!$A$62),EXACT(M282,Lookups!$A$63))</f>
        <v>0</v>
      </c>
      <c r="AU282" s="299">
        <f t="shared" si="101"/>
        <v>0</v>
      </c>
      <c r="AV282" s="92">
        <f>IFERROR(VLOOKUP(AH282,Lookups!A:B,2,0),0)</f>
        <v>0</v>
      </c>
      <c r="AW282" s="92">
        <f t="shared" si="102"/>
        <v>0</v>
      </c>
      <c r="AX282" s="297">
        <f t="shared" si="103"/>
        <v>0</v>
      </c>
      <c r="AY282" s="297">
        <f t="shared" si="92"/>
        <v>0</v>
      </c>
      <c r="AZ282" s="92">
        <f t="shared" si="93"/>
        <v>0.504</v>
      </c>
      <c r="BA282" s="297">
        <f t="shared" si="104"/>
        <v>0.38900000000000001</v>
      </c>
      <c r="BB282" s="297">
        <v>0.13800000000000001</v>
      </c>
      <c r="BC282" s="297">
        <v>0.13400000000000001</v>
      </c>
      <c r="BD282" s="92">
        <f t="shared" si="94"/>
        <v>0</v>
      </c>
      <c r="BE282" s="92">
        <f t="shared" si="95"/>
        <v>0</v>
      </c>
    </row>
    <row r="283" spans="1:57" x14ac:dyDescent="0.35">
      <c r="A283" s="26"/>
      <c r="B283" s="76"/>
      <c r="C283" s="58"/>
      <c r="D283" s="504"/>
      <c r="E283" s="504"/>
      <c r="F283" s="237" t="str">
        <f ca="1">IFERROR(OFFSET(INDEX(INDIRECT(VLOOKUP($C283,Lighting_Type_Exist_lu,2,0)),MATCH(NewSKULighting!$D283,INDIRECT(VLOOKUP($C283,Lighting_Type_Exist_lu,2,0)),0),1),0,2),"")</f>
        <v/>
      </c>
      <c r="G283" s="168" t="s">
        <v>84</v>
      </c>
      <c r="H283" s="74"/>
      <c r="I283" s="238" t="str">
        <f t="shared" si="83"/>
        <v/>
      </c>
      <c r="J283" s="58"/>
      <c r="K283" s="238" t="str">
        <f t="shared" si="84"/>
        <v/>
      </c>
      <c r="L283" s="239" t="str">
        <f t="shared" si="85"/>
        <v/>
      </c>
      <c r="M283" s="116" t="s">
        <v>84</v>
      </c>
      <c r="N283" s="28">
        <f t="shared" si="86"/>
        <v>0</v>
      </c>
      <c r="O283" s="20">
        <f t="shared" si="105"/>
        <v>0</v>
      </c>
      <c r="P283" s="71">
        <f t="shared" ca="1" si="96"/>
        <v>0</v>
      </c>
      <c r="Q283" s="71">
        <f>IFERROR((($H283*$L283*$N283)-($H283*$L283*$O283))/1000,0)*(1-EXACT(M283,Lookups!$A$62))*(1-EXACT(M283,Lookups!$A$63))</f>
        <v>0</v>
      </c>
      <c r="R283" s="71">
        <f t="shared" ca="1" si="97"/>
        <v>0</v>
      </c>
      <c r="S283" s="71">
        <f t="shared" ca="1" si="87"/>
        <v>0</v>
      </c>
      <c r="T283" s="71">
        <f t="shared" si="88"/>
        <v>0</v>
      </c>
      <c r="U283" s="356">
        <f t="shared" ca="1" si="89"/>
        <v>0</v>
      </c>
      <c r="V283" s="356">
        <f t="shared" ca="1" si="90"/>
        <v>0</v>
      </c>
      <c r="W283" s="356">
        <f t="shared" si="98"/>
        <v>0</v>
      </c>
      <c r="X283" s="356">
        <f t="shared" si="99"/>
        <v>0</v>
      </c>
      <c r="Y283" s="72">
        <f>IF(AU283&gt;0,"NEEDED",IFERROR(IF('Project Summary'!$C$11="NH",(VLOOKUP(AH283,Lighting_All,6,0)+AN283),(VLOOKUP(AH283,Lighting_All,4,0)+AN283)),0)*H283)</f>
        <v>0</v>
      </c>
      <c r="Z283" s="290" t="str">
        <f t="shared" ca="1" si="100"/>
        <v/>
      </c>
      <c r="AA283" s="352">
        <f t="shared" ca="1" si="106"/>
        <v>0</v>
      </c>
      <c r="AB283" s="3"/>
      <c r="AC283" s="20" t="str">
        <f ca="1">IFERROR(OFFSET(INDEX(INDIRECT(VLOOKUP($C283,Lighting_Type_Exist_lu,2,0)),MATCH(NewSKULighting!$D283,INDIRECT(VLOOKUP($C283,Lighting_Type_Exist_lu,2,0)),0),1),0,1),"")</f>
        <v/>
      </c>
      <c r="AD283" s="7" t="str">
        <f ca="1">IFERROR(OFFSET(INDEX(INDIRECT(VLOOKUP($C283,Lighting_Type_Exist_lu,2,0)),MATCH(NewSKULighting!$D283,INDIRECT(VLOOKUP($C283,Lighting_Type_Exist_lu,2,0)),0),1),0,3),"")</f>
        <v/>
      </c>
      <c r="AE283" s="40" t="str">
        <f ca="1">IFERROR(OFFSET(INDEX(INDIRECT(VLOOKUP($C283,Lighting_Type_Exist_lu,2,0)),MATCH(NewSKULighting!$D283,INDIRECT(VLOOKUP($C283,Lighting_Type_Exist_lu,2,0)),0),1),0,4),"")</f>
        <v/>
      </c>
      <c r="AF283" s="314">
        <f t="shared" ca="1" si="107"/>
        <v>0</v>
      </c>
      <c r="AG283" s="3"/>
      <c r="AH283" s="238" t="str">
        <f t="shared" si="91"/>
        <v/>
      </c>
      <c r="AI283" s="263">
        <f>IFERROR(_xlfn.IFNA(IF('Project Summary'!$C$11="NH",VLOOKUP(AH283,Lighting_All,5,0),VLOOKUP(AH283,Lighting_All,3,0)),""),"")</f>
        <v>0</v>
      </c>
      <c r="AJ283" s="295" t="str">
        <f t="shared" si="108"/>
        <v>NA</v>
      </c>
      <c r="AK283" s="296" t="str">
        <f>IFERROR(IF(J283="","",(VLOOKUP(AH283,Lookups!A:G,7,0)*H283)),"")</f>
        <v/>
      </c>
      <c r="AL283" s="92">
        <f t="shared" ca="1" si="109"/>
        <v>0</v>
      </c>
      <c r="AM283" s="92">
        <f t="shared" ca="1" si="110"/>
        <v>0</v>
      </c>
      <c r="AN283" s="297">
        <f>(1-EXACT(G283,M283))*IFERROR(VLOOKUP(M283,Lighting_All,6,0),0)*(Q283&gt;0)*(1-EXACT(M283,Lookups!$A$62))*(1-EXACT(M283,Lookups!$A$63))</f>
        <v>0</v>
      </c>
      <c r="AO283" s="92">
        <f t="shared" si="111"/>
        <v>0</v>
      </c>
      <c r="AP283" s="92" t="str">
        <f t="shared" ca="1" si="112"/>
        <v/>
      </c>
      <c r="AQ283" s="92" t="str">
        <f ca="1">_xlfn.IFNA(VLOOKUP(AP283,Recycling!$S$10:$T$35,2,0),"")</f>
        <v/>
      </c>
      <c r="AR283" s="92">
        <f t="shared" si="113"/>
        <v>0</v>
      </c>
      <c r="AS283" s="92">
        <f t="shared" si="114"/>
        <v>0</v>
      </c>
      <c r="AT283" s="298">
        <f>EXACT(G283,"None")*OR(EXACT(M283,Lookups!$A$62),EXACT(M283,Lookups!$A$63))</f>
        <v>0</v>
      </c>
      <c r="AU283" s="299">
        <f t="shared" si="101"/>
        <v>0</v>
      </c>
      <c r="AV283" s="92">
        <f>IFERROR(VLOOKUP(AH283,Lookups!A:B,2,0),0)</f>
        <v>0</v>
      </c>
      <c r="AW283" s="92">
        <f t="shared" si="102"/>
        <v>0</v>
      </c>
      <c r="AX283" s="297">
        <f t="shared" si="103"/>
        <v>0</v>
      </c>
      <c r="AY283" s="297">
        <f t="shared" si="92"/>
        <v>0</v>
      </c>
      <c r="AZ283" s="92">
        <f t="shared" si="93"/>
        <v>0.504</v>
      </c>
      <c r="BA283" s="297">
        <f t="shared" si="104"/>
        <v>0.38900000000000001</v>
      </c>
      <c r="BB283" s="297">
        <v>0.13800000000000001</v>
      </c>
      <c r="BC283" s="297">
        <v>0.13400000000000001</v>
      </c>
      <c r="BD283" s="92">
        <f t="shared" si="94"/>
        <v>0</v>
      </c>
      <c r="BE283" s="92">
        <f t="shared" si="95"/>
        <v>0</v>
      </c>
    </row>
    <row r="284" spans="1:57" x14ac:dyDescent="0.35">
      <c r="A284" s="26"/>
      <c r="B284" s="76"/>
      <c r="C284" s="58"/>
      <c r="D284" s="504"/>
      <c r="E284" s="504"/>
      <c r="F284" s="237" t="str">
        <f ca="1">IFERROR(OFFSET(INDEX(INDIRECT(VLOOKUP($C284,Lighting_Type_Exist_lu,2,0)),MATCH(NewSKULighting!$D284,INDIRECT(VLOOKUP($C284,Lighting_Type_Exist_lu,2,0)),0),1),0,2),"")</f>
        <v/>
      </c>
      <c r="G284" s="168" t="s">
        <v>84</v>
      </c>
      <c r="H284" s="74"/>
      <c r="I284" s="238" t="str">
        <f t="shared" si="83"/>
        <v/>
      </c>
      <c r="J284" s="58"/>
      <c r="K284" s="238" t="str">
        <f t="shared" si="84"/>
        <v/>
      </c>
      <c r="L284" s="239" t="str">
        <f t="shared" si="85"/>
        <v/>
      </c>
      <c r="M284" s="116" t="s">
        <v>84</v>
      </c>
      <c r="N284" s="28">
        <f t="shared" si="86"/>
        <v>0</v>
      </c>
      <c r="O284" s="20">
        <f t="shared" si="105"/>
        <v>0</v>
      </c>
      <c r="P284" s="71">
        <f t="shared" ca="1" si="96"/>
        <v>0</v>
      </c>
      <c r="Q284" s="71">
        <f>IFERROR((($H284*$L284*$N284)-($H284*$L284*$O284))/1000,0)*(1-EXACT(M284,Lookups!$A$62))*(1-EXACT(M284,Lookups!$A$63))</f>
        <v>0</v>
      </c>
      <c r="R284" s="71">
        <f t="shared" ca="1" si="97"/>
        <v>0</v>
      </c>
      <c r="S284" s="71">
        <f t="shared" ca="1" si="87"/>
        <v>0</v>
      </c>
      <c r="T284" s="71">
        <f t="shared" si="88"/>
        <v>0</v>
      </c>
      <c r="U284" s="356">
        <f t="shared" ca="1" si="89"/>
        <v>0</v>
      </c>
      <c r="V284" s="356">
        <f t="shared" ca="1" si="90"/>
        <v>0</v>
      </c>
      <c r="W284" s="356">
        <f t="shared" si="98"/>
        <v>0</v>
      </c>
      <c r="X284" s="356">
        <f t="shared" si="99"/>
        <v>0</v>
      </c>
      <c r="Y284" s="72">
        <f>IF(AU284&gt;0,"NEEDED",IFERROR(IF('Project Summary'!$C$11="NH",(VLOOKUP(AH284,Lighting_All,6,0)+AN284),(VLOOKUP(AH284,Lighting_All,4,0)+AN284)),0)*H284)</f>
        <v>0</v>
      </c>
      <c r="Z284" s="290" t="str">
        <f t="shared" ca="1" si="100"/>
        <v/>
      </c>
      <c r="AA284" s="352">
        <f t="shared" ca="1" si="106"/>
        <v>0</v>
      </c>
      <c r="AB284" s="3"/>
      <c r="AC284" s="20" t="str">
        <f ca="1">IFERROR(OFFSET(INDEX(INDIRECT(VLOOKUP($C284,Lighting_Type_Exist_lu,2,0)),MATCH(NewSKULighting!$D284,INDIRECT(VLOOKUP($C284,Lighting_Type_Exist_lu,2,0)),0),1),0,1),"")</f>
        <v/>
      </c>
      <c r="AD284" s="7" t="str">
        <f ca="1">IFERROR(OFFSET(INDEX(INDIRECT(VLOOKUP($C284,Lighting_Type_Exist_lu,2,0)),MATCH(NewSKULighting!$D284,INDIRECT(VLOOKUP($C284,Lighting_Type_Exist_lu,2,0)),0),1),0,3),"")</f>
        <v/>
      </c>
      <c r="AE284" s="40" t="str">
        <f ca="1">IFERROR(OFFSET(INDEX(INDIRECT(VLOOKUP($C284,Lighting_Type_Exist_lu,2,0)),MATCH(NewSKULighting!$D284,INDIRECT(VLOOKUP($C284,Lighting_Type_Exist_lu,2,0)),0),1),0,4),"")</f>
        <v/>
      </c>
      <c r="AF284" s="314">
        <f t="shared" ca="1" si="107"/>
        <v>0</v>
      </c>
      <c r="AG284" s="3"/>
      <c r="AH284" s="238" t="str">
        <f t="shared" si="91"/>
        <v/>
      </c>
      <c r="AI284" s="263">
        <f>IFERROR(_xlfn.IFNA(IF('Project Summary'!$C$11="NH",VLOOKUP(AH284,Lighting_All,5,0),VLOOKUP(AH284,Lighting_All,3,0)),""),"")</f>
        <v>0</v>
      </c>
      <c r="AJ284" s="295" t="str">
        <f t="shared" si="108"/>
        <v>NA</v>
      </c>
      <c r="AK284" s="296" t="str">
        <f>IFERROR(IF(J284="","",(VLOOKUP(AH284,Lookups!A:G,7,0)*H284)),"")</f>
        <v/>
      </c>
      <c r="AL284" s="92">
        <f t="shared" ca="1" si="109"/>
        <v>0</v>
      </c>
      <c r="AM284" s="92">
        <f t="shared" ca="1" si="110"/>
        <v>0</v>
      </c>
      <c r="AN284" s="297">
        <f>(1-EXACT(G284,M284))*IFERROR(VLOOKUP(M284,Lighting_All,6,0),0)*(Q284&gt;0)*(1-EXACT(M284,Lookups!$A$62))*(1-EXACT(M284,Lookups!$A$63))</f>
        <v>0</v>
      </c>
      <c r="AO284" s="92">
        <f t="shared" si="111"/>
        <v>0</v>
      </c>
      <c r="AP284" s="92" t="str">
        <f t="shared" ca="1" si="112"/>
        <v/>
      </c>
      <c r="AQ284" s="92" t="str">
        <f ca="1">_xlfn.IFNA(VLOOKUP(AP284,Recycling!$S$10:$T$35,2,0),"")</f>
        <v/>
      </c>
      <c r="AR284" s="92">
        <f t="shared" si="113"/>
        <v>0</v>
      </c>
      <c r="AS284" s="92">
        <f t="shared" si="114"/>
        <v>0</v>
      </c>
      <c r="AT284" s="298">
        <f>EXACT(G284,"None")*OR(EXACT(M284,Lookups!$A$62),EXACT(M284,Lookups!$A$63))</f>
        <v>0</v>
      </c>
      <c r="AU284" s="299">
        <f t="shared" si="101"/>
        <v>0</v>
      </c>
      <c r="AV284" s="92">
        <f>IFERROR(VLOOKUP(AH284,Lookups!A:B,2,0),0)</f>
        <v>0</v>
      </c>
      <c r="AW284" s="92">
        <f t="shared" si="102"/>
        <v>0</v>
      </c>
      <c r="AX284" s="297">
        <f t="shared" si="103"/>
        <v>0</v>
      </c>
      <c r="AY284" s="297">
        <f t="shared" si="92"/>
        <v>0</v>
      </c>
      <c r="AZ284" s="92">
        <f t="shared" si="93"/>
        <v>0.504</v>
      </c>
      <c r="BA284" s="297">
        <f t="shared" si="104"/>
        <v>0.38900000000000001</v>
      </c>
      <c r="BB284" s="297">
        <v>0.13800000000000001</v>
      </c>
      <c r="BC284" s="297">
        <v>0.13400000000000001</v>
      </c>
      <c r="BD284" s="92">
        <f t="shared" si="94"/>
        <v>0</v>
      </c>
      <c r="BE284" s="92">
        <f t="shared" si="95"/>
        <v>0</v>
      </c>
    </row>
    <row r="285" spans="1:57" x14ac:dyDescent="0.35">
      <c r="A285" s="26"/>
      <c r="B285" s="76"/>
      <c r="C285" s="58"/>
      <c r="D285" s="504"/>
      <c r="E285" s="504"/>
      <c r="F285" s="237" t="str">
        <f ca="1">IFERROR(OFFSET(INDEX(INDIRECT(VLOOKUP($C285,Lighting_Type_Exist_lu,2,0)),MATCH(NewSKULighting!$D285,INDIRECT(VLOOKUP($C285,Lighting_Type_Exist_lu,2,0)),0),1),0,2),"")</f>
        <v/>
      </c>
      <c r="G285" s="168" t="s">
        <v>84</v>
      </c>
      <c r="H285" s="74"/>
      <c r="I285" s="238" t="str">
        <f t="shared" si="83"/>
        <v/>
      </c>
      <c r="J285" s="58"/>
      <c r="K285" s="238" t="str">
        <f t="shared" si="84"/>
        <v/>
      </c>
      <c r="L285" s="239" t="str">
        <f t="shared" si="85"/>
        <v/>
      </c>
      <c r="M285" s="116" t="s">
        <v>84</v>
      </c>
      <c r="N285" s="28">
        <f t="shared" si="86"/>
        <v>0</v>
      </c>
      <c r="O285" s="20">
        <f t="shared" si="105"/>
        <v>0</v>
      </c>
      <c r="P285" s="71">
        <f t="shared" ca="1" si="96"/>
        <v>0</v>
      </c>
      <c r="Q285" s="71">
        <f>IFERROR((($H285*$L285*$N285)-($H285*$L285*$O285))/1000,0)*(1-EXACT(M285,Lookups!$A$62))*(1-EXACT(M285,Lookups!$A$63))</f>
        <v>0</v>
      </c>
      <c r="R285" s="71">
        <f t="shared" ca="1" si="97"/>
        <v>0</v>
      </c>
      <c r="S285" s="71">
        <f t="shared" ca="1" si="87"/>
        <v>0</v>
      </c>
      <c r="T285" s="71">
        <f t="shared" si="88"/>
        <v>0</v>
      </c>
      <c r="U285" s="356">
        <f t="shared" ca="1" si="89"/>
        <v>0</v>
      </c>
      <c r="V285" s="356">
        <f t="shared" ca="1" si="90"/>
        <v>0</v>
      </c>
      <c r="W285" s="356">
        <f t="shared" si="98"/>
        <v>0</v>
      </c>
      <c r="X285" s="356">
        <f t="shared" si="99"/>
        <v>0</v>
      </c>
      <c r="Y285" s="72">
        <f>IF(AU285&gt;0,"NEEDED",IFERROR(IF('Project Summary'!$C$11="NH",(VLOOKUP(AH285,Lighting_All,6,0)+AN285),(VLOOKUP(AH285,Lighting_All,4,0)+AN285)),0)*H285)</f>
        <v>0</v>
      </c>
      <c r="Z285" s="290" t="str">
        <f t="shared" ca="1" si="100"/>
        <v/>
      </c>
      <c r="AA285" s="352">
        <f t="shared" ca="1" si="106"/>
        <v>0</v>
      </c>
      <c r="AB285" s="3"/>
      <c r="AC285" s="20" t="str">
        <f ca="1">IFERROR(OFFSET(INDEX(INDIRECT(VLOOKUP($C285,Lighting_Type_Exist_lu,2,0)),MATCH(NewSKULighting!$D285,INDIRECT(VLOOKUP($C285,Lighting_Type_Exist_lu,2,0)),0),1),0,1),"")</f>
        <v/>
      </c>
      <c r="AD285" s="7" t="str">
        <f ca="1">IFERROR(OFFSET(INDEX(INDIRECT(VLOOKUP($C285,Lighting_Type_Exist_lu,2,0)),MATCH(NewSKULighting!$D285,INDIRECT(VLOOKUP($C285,Lighting_Type_Exist_lu,2,0)),0),1),0,3),"")</f>
        <v/>
      </c>
      <c r="AE285" s="40" t="str">
        <f ca="1">IFERROR(OFFSET(INDEX(INDIRECT(VLOOKUP($C285,Lighting_Type_Exist_lu,2,0)),MATCH(NewSKULighting!$D285,INDIRECT(VLOOKUP($C285,Lighting_Type_Exist_lu,2,0)),0),1),0,4),"")</f>
        <v/>
      </c>
      <c r="AF285" s="314">
        <f t="shared" ca="1" si="107"/>
        <v>0</v>
      </c>
      <c r="AG285" s="3"/>
      <c r="AH285" s="238" t="str">
        <f t="shared" si="91"/>
        <v/>
      </c>
      <c r="AI285" s="263">
        <f>IFERROR(_xlfn.IFNA(IF('Project Summary'!$C$11="NH",VLOOKUP(AH285,Lighting_All,5,0),VLOOKUP(AH285,Lighting_All,3,0)),""),"")</f>
        <v>0</v>
      </c>
      <c r="AJ285" s="295" t="str">
        <f t="shared" si="108"/>
        <v>NA</v>
      </c>
      <c r="AK285" s="296" t="str">
        <f>IFERROR(IF(J285="","",(VLOOKUP(AH285,Lookups!A:G,7,0)*H285)),"")</f>
        <v/>
      </c>
      <c r="AL285" s="92">
        <f t="shared" ca="1" si="109"/>
        <v>0</v>
      </c>
      <c r="AM285" s="92">
        <f t="shared" ca="1" si="110"/>
        <v>0</v>
      </c>
      <c r="AN285" s="297">
        <f>(1-EXACT(G285,M285))*IFERROR(VLOOKUP(M285,Lighting_All,6,0),0)*(Q285&gt;0)*(1-EXACT(M285,Lookups!$A$62))*(1-EXACT(M285,Lookups!$A$63))</f>
        <v>0</v>
      </c>
      <c r="AO285" s="92">
        <f t="shared" si="111"/>
        <v>0</v>
      </c>
      <c r="AP285" s="92" t="str">
        <f t="shared" ca="1" si="112"/>
        <v/>
      </c>
      <c r="AQ285" s="92" t="str">
        <f ca="1">_xlfn.IFNA(VLOOKUP(AP285,Recycling!$S$10:$T$35,2,0),"")</f>
        <v/>
      </c>
      <c r="AR285" s="92">
        <f t="shared" si="113"/>
        <v>0</v>
      </c>
      <c r="AS285" s="92">
        <f t="shared" si="114"/>
        <v>0</v>
      </c>
      <c r="AT285" s="298">
        <f>EXACT(G285,"None")*OR(EXACT(M285,Lookups!$A$62),EXACT(M285,Lookups!$A$63))</f>
        <v>0</v>
      </c>
      <c r="AU285" s="299">
        <f t="shared" si="101"/>
        <v>0</v>
      </c>
      <c r="AV285" s="92">
        <f>IFERROR(VLOOKUP(AH285,Lookups!A:B,2,0),0)</f>
        <v>0</v>
      </c>
      <c r="AW285" s="92">
        <f t="shared" si="102"/>
        <v>0</v>
      </c>
      <c r="AX285" s="297">
        <f t="shared" si="103"/>
        <v>0</v>
      </c>
      <c r="AY285" s="297">
        <f t="shared" si="92"/>
        <v>0</v>
      </c>
      <c r="AZ285" s="92">
        <f t="shared" si="93"/>
        <v>0.504</v>
      </c>
      <c r="BA285" s="297">
        <f t="shared" si="104"/>
        <v>0.38900000000000001</v>
      </c>
      <c r="BB285" s="297">
        <v>0.13800000000000001</v>
      </c>
      <c r="BC285" s="297">
        <v>0.13400000000000001</v>
      </c>
      <c r="BD285" s="92">
        <f t="shared" si="94"/>
        <v>0</v>
      </c>
      <c r="BE285" s="92">
        <f t="shared" si="95"/>
        <v>0</v>
      </c>
    </row>
    <row r="286" spans="1:57" x14ac:dyDescent="0.35">
      <c r="A286" s="26"/>
      <c r="B286" s="76"/>
      <c r="C286" s="58"/>
      <c r="D286" s="504"/>
      <c r="E286" s="504"/>
      <c r="F286" s="237" t="str">
        <f ca="1">IFERROR(OFFSET(INDEX(INDIRECT(VLOOKUP($C286,Lighting_Type_Exist_lu,2,0)),MATCH(NewSKULighting!$D286,INDIRECT(VLOOKUP($C286,Lighting_Type_Exist_lu,2,0)),0),1),0,2),"")</f>
        <v/>
      </c>
      <c r="G286" s="168" t="s">
        <v>84</v>
      </c>
      <c r="H286" s="74"/>
      <c r="I286" s="238" t="str">
        <f t="shared" si="83"/>
        <v/>
      </c>
      <c r="J286" s="58"/>
      <c r="K286" s="238" t="str">
        <f t="shared" si="84"/>
        <v/>
      </c>
      <c r="L286" s="239" t="str">
        <f t="shared" si="85"/>
        <v/>
      </c>
      <c r="M286" s="116" t="s">
        <v>84</v>
      </c>
      <c r="N286" s="28">
        <f t="shared" si="86"/>
        <v>0</v>
      </c>
      <c r="O286" s="20">
        <f t="shared" si="105"/>
        <v>0</v>
      </c>
      <c r="P286" s="71">
        <f t="shared" ca="1" si="96"/>
        <v>0</v>
      </c>
      <c r="Q286" s="71">
        <f>IFERROR((($H286*$L286*$N286)-($H286*$L286*$O286))/1000,0)*(1-EXACT(M286,Lookups!$A$62))*(1-EXACT(M286,Lookups!$A$63))</f>
        <v>0</v>
      </c>
      <c r="R286" s="71">
        <f t="shared" ca="1" si="97"/>
        <v>0</v>
      </c>
      <c r="S286" s="71">
        <f t="shared" ca="1" si="87"/>
        <v>0</v>
      </c>
      <c r="T286" s="71">
        <f t="shared" si="88"/>
        <v>0</v>
      </c>
      <c r="U286" s="356">
        <f t="shared" ca="1" si="89"/>
        <v>0</v>
      </c>
      <c r="V286" s="356">
        <f t="shared" ca="1" si="90"/>
        <v>0</v>
      </c>
      <c r="W286" s="356">
        <f t="shared" si="98"/>
        <v>0</v>
      </c>
      <c r="X286" s="356">
        <f t="shared" si="99"/>
        <v>0</v>
      </c>
      <c r="Y286" s="72">
        <f>IF(AU286&gt;0,"NEEDED",IFERROR(IF('Project Summary'!$C$11="NH",(VLOOKUP(AH286,Lighting_All,6,0)+AN286),(VLOOKUP(AH286,Lighting_All,4,0)+AN286)),0)*H286)</f>
        <v>0</v>
      </c>
      <c r="Z286" s="290" t="str">
        <f t="shared" ca="1" si="100"/>
        <v/>
      </c>
      <c r="AA286" s="352">
        <f t="shared" ca="1" si="106"/>
        <v>0</v>
      </c>
      <c r="AB286" s="3"/>
      <c r="AC286" s="20" t="str">
        <f ca="1">IFERROR(OFFSET(INDEX(INDIRECT(VLOOKUP($C286,Lighting_Type_Exist_lu,2,0)),MATCH(NewSKULighting!$D286,INDIRECT(VLOOKUP($C286,Lighting_Type_Exist_lu,2,0)),0),1),0,1),"")</f>
        <v/>
      </c>
      <c r="AD286" s="7" t="str">
        <f ca="1">IFERROR(OFFSET(INDEX(INDIRECT(VLOOKUP($C286,Lighting_Type_Exist_lu,2,0)),MATCH(NewSKULighting!$D286,INDIRECT(VLOOKUP($C286,Lighting_Type_Exist_lu,2,0)),0),1),0,3),"")</f>
        <v/>
      </c>
      <c r="AE286" s="40" t="str">
        <f ca="1">IFERROR(OFFSET(INDEX(INDIRECT(VLOOKUP($C286,Lighting_Type_Exist_lu,2,0)),MATCH(NewSKULighting!$D286,INDIRECT(VLOOKUP($C286,Lighting_Type_Exist_lu,2,0)),0),1),0,4),"")</f>
        <v/>
      </c>
      <c r="AF286" s="314">
        <f t="shared" ca="1" si="107"/>
        <v>0</v>
      </c>
      <c r="AG286" s="3"/>
      <c r="AH286" s="238" t="str">
        <f t="shared" si="91"/>
        <v/>
      </c>
      <c r="AI286" s="263">
        <f>IFERROR(_xlfn.IFNA(IF('Project Summary'!$C$11="NH",VLOOKUP(AH286,Lighting_All,5,0),VLOOKUP(AH286,Lighting_All,3,0)),""),"")</f>
        <v>0</v>
      </c>
      <c r="AJ286" s="295" t="str">
        <f t="shared" si="108"/>
        <v>NA</v>
      </c>
      <c r="AK286" s="296" t="str">
        <f>IFERROR(IF(J286="","",(VLOOKUP(AH286,Lookups!A:G,7,0)*H286)),"")</f>
        <v/>
      </c>
      <c r="AL286" s="92">
        <f t="shared" ca="1" si="109"/>
        <v>0</v>
      </c>
      <c r="AM286" s="92">
        <f t="shared" ca="1" si="110"/>
        <v>0</v>
      </c>
      <c r="AN286" s="297">
        <f>(1-EXACT(G286,M286))*IFERROR(VLOOKUP(M286,Lighting_All,6,0),0)*(Q286&gt;0)*(1-EXACT(M286,Lookups!$A$62))*(1-EXACT(M286,Lookups!$A$63))</f>
        <v>0</v>
      </c>
      <c r="AO286" s="92">
        <f t="shared" si="111"/>
        <v>0</v>
      </c>
      <c r="AP286" s="92" t="str">
        <f t="shared" ca="1" si="112"/>
        <v/>
      </c>
      <c r="AQ286" s="92" t="str">
        <f ca="1">_xlfn.IFNA(VLOOKUP(AP286,Recycling!$S$10:$T$35,2,0),"")</f>
        <v/>
      </c>
      <c r="AR286" s="92">
        <f t="shared" si="113"/>
        <v>0</v>
      </c>
      <c r="AS286" s="92">
        <f t="shared" si="114"/>
        <v>0</v>
      </c>
      <c r="AT286" s="298">
        <f>EXACT(G286,"None")*OR(EXACT(M286,Lookups!$A$62),EXACT(M286,Lookups!$A$63))</f>
        <v>0</v>
      </c>
      <c r="AU286" s="299">
        <f t="shared" si="101"/>
        <v>0</v>
      </c>
      <c r="AV286" s="92">
        <f>IFERROR(VLOOKUP(AH286,Lookups!A:B,2,0),0)</f>
        <v>0</v>
      </c>
      <c r="AW286" s="92">
        <f t="shared" si="102"/>
        <v>0</v>
      </c>
      <c r="AX286" s="297">
        <f t="shared" si="103"/>
        <v>0</v>
      </c>
      <c r="AY286" s="297">
        <f t="shared" si="92"/>
        <v>0</v>
      </c>
      <c r="AZ286" s="92">
        <f t="shared" si="93"/>
        <v>0.504</v>
      </c>
      <c r="BA286" s="297">
        <f t="shared" si="104"/>
        <v>0.38900000000000001</v>
      </c>
      <c r="BB286" s="297">
        <v>0.13800000000000001</v>
      </c>
      <c r="BC286" s="297">
        <v>0.13400000000000001</v>
      </c>
      <c r="BD286" s="92">
        <f t="shared" si="94"/>
        <v>0</v>
      </c>
      <c r="BE286" s="92">
        <f t="shared" si="95"/>
        <v>0</v>
      </c>
    </row>
    <row r="287" spans="1:57" x14ac:dyDescent="0.35">
      <c r="A287" s="26"/>
      <c r="B287" s="76"/>
      <c r="C287" s="58"/>
      <c r="D287" s="504"/>
      <c r="E287" s="504"/>
      <c r="F287" s="237" t="str">
        <f ca="1">IFERROR(OFFSET(INDEX(INDIRECT(VLOOKUP($C287,Lighting_Type_Exist_lu,2,0)),MATCH(NewSKULighting!$D287,INDIRECT(VLOOKUP($C287,Lighting_Type_Exist_lu,2,0)),0),1),0,2),"")</f>
        <v/>
      </c>
      <c r="G287" s="168" t="s">
        <v>84</v>
      </c>
      <c r="H287" s="74"/>
      <c r="I287" s="238" t="str">
        <f t="shared" si="83"/>
        <v/>
      </c>
      <c r="J287" s="58"/>
      <c r="K287" s="238" t="str">
        <f t="shared" si="84"/>
        <v/>
      </c>
      <c r="L287" s="239" t="str">
        <f t="shared" si="85"/>
        <v/>
      </c>
      <c r="M287" s="116" t="s">
        <v>84</v>
      </c>
      <c r="N287" s="28">
        <f t="shared" si="86"/>
        <v>0</v>
      </c>
      <c r="O287" s="20">
        <f t="shared" si="105"/>
        <v>0</v>
      </c>
      <c r="P287" s="71">
        <f t="shared" ca="1" si="96"/>
        <v>0</v>
      </c>
      <c r="Q287" s="71">
        <f>IFERROR((($H287*$L287*$N287)-($H287*$L287*$O287))/1000,0)*(1-EXACT(M287,Lookups!$A$62))*(1-EXACT(M287,Lookups!$A$63))</f>
        <v>0</v>
      </c>
      <c r="R287" s="71">
        <f t="shared" ca="1" si="97"/>
        <v>0</v>
      </c>
      <c r="S287" s="71">
        <f t="shared" ca="1" si="87"/>
        <v>0</v>
      </c>
      <c r="T287" s="71">
        <f t="shared" si="88"/>
        <v>0</v>
      </c>
      <c r="U287" s="356">
        <f t="shared" ca="1" si="89"/>
        <v>0</v>
      </c>
      <c r="V287" s="356">
        <f t="shared" ca="1" si="90"/>
        <v>0</v>
      </c>
      <c r="W287" s="356">
        <f t="shared" si="98"/>
        <v>0</v>
      </c>
      <c r="X287" s="356">
        <f t="shared" si="99"/>
        <v>0</v>
      </c>
      <c r="Y287" s="72">
        <f>IF(AU287&gt;0,"NEEDED",IFERROR(IF('Project Summary'!$C$11="NH",(VLOOKUP(AH287,Lighting_All,6,0)+AN287),(VLOOKUP(AH287,Lighting_All,4,0)+AN287)),0)*H287)</f>
        <v>0</v>
      </c>
      <c r="Z287" s="290" t="str">
        <f t="shared" ca="1" si="100"/>
        <v/>
      </c>
      <c r="AA287" s="352">
        <f t="shared" ca="1" si="106"/>
        <v>0</v>
      </c>
      <c r="AB287" s="3"/>
      <c r="AC287" s="20" t="str">
        <f ca="1">IFERROR(OFFSET(INDEX(INDIRECT(VLOOKUP($C287,Lighting_Type_Exist_lu,2,0)),MATCH(NewSKULighting!$D287,INDIRECT(VLOOKUP($C287,Lighting_Type_Exist_lu,2,0)),0),1),0,1),"")</f>
        <v/>
      </c>
      <c r="AD287" s="7" t="str">
        <f ca="1">IFERROR(OFFSET(INDEX(INDIRECT(VLOOKUP($C287,Lighting_Type_Exist_lu,2,0)),MATCH(NewSKULighting!$D287,INDIRECT(VLOOKUP($C287,Lighting_Type_Exist_lu,2,0)),0),1),0,3),"")</f>
        <v/>
      </c>
      <c r="AE287" s="40" t="str">
        <f ca="1">IFERROR(OFFSET(INDEX(INDIRECT(VLOOKUP($C287,Lighting_Type_Exist_lu,2,0)),MATCH(NewSKULighting!$D287,INDIRECT(VLOOKUP($C287,Lighting_Type_Exist_lu,2,0)),0),1),0,4),"")</f>
        <v/>
      </c>
      <c r="AF287" s="314">
        <f t="shared" ca="1" si="107"/>
        <v>0</v>
      </c>
      <c r="AG287" s="3"/>
      <c r="AH287" s="238" t="str">
        <f t="shared" si="91"/>
        <v/>
      </c>
      <c r="AI287" s="263">
        <f>IFERROR(_xlfn.IFNA(IF('Project Summary'!$C$11="NH",VLOOKUP(AH287,Lighting_All,5,0),VLOOKUP(AH287,Lighting_All,3,0)),""),"")</f>
        <v>0</v>
      </c>
      <c r="AJ287" s="295" t="str">
        <f t="shared" si="108"/>
        <v>NA</v>
      </c>
      <c r="AK287" s="296" t="str">
        <f>IFERROR(IF(J287="","",(VLOOKUP(AH287,Lookups!A:G,7,0)*H287)),"")</f>
        <v/>
      </c>
      <c r="AL287" s="92">
        <f t="shared" ca="1" si="109"/>
        <v>0</v>
      </c>
      <c r="AM287" s="92">
        <f t="shared" ca="1" si="110"/>
        <v>0</v>
      </c>
      <c r="AN287" s="297">
        <f>(1-EXACT(G287,M287))*IFERROR(VLOOKUP(M287,Lighting_All,6,0),0)*(Q287&gt;0)*(1-EXACT(M287,Lookups!$A$62))*(1-EXACT(M287,Lookups!$A$63))</f>
        <v>0</v>
      </c>
      <c r="AO287" s="92">
        <f t="shared" si="111"/>
        <v>0</v>
      </c>
      <c r="AP287" s="92" t="str">
        <f t="shared" ca="1" si="112"/>
        <v/>
      </c>
      <c r="AQ287" s="92" t="str">
        <f ca="1">_xlfn.IFNA(VLOOKUP(AP287,Recycling!$S$10:$T$35,2,0),"")</f>
        <v/>
      </c>
      <c r="AR287" s="92">
        <f t="shared" si="113"/>
        <v>0</v>
      </c>
      <c r="AS287" s="92">
        <f t="shared" si="114"/>
        <v>0</v>
      </c>
      <c r="AT287" s="298">
        <f>EXACT(G287,"None")*OR(EXACT(M287,Lookups!$A$62),EXACT(M287,Lookups!$A$63))</f>
        <v>0</v>
      </c>
      <c r="AU287" s="299">
        <f t="shared" si="101"/>
        <v>0</v>
      </c>
      <c r="AV287" s="92">
        <f>IFERROR(VLOOKUP(AH287,Lookups!A:B,2,0),0)</f>
        <v>0</v>
      </c>
      <c r="AW287" s="92">
        <f t="shared" si="102"/>
        <v>0</v>
      </c>
      <c r="AX287" s="297">
        <f t="shared" si="103"/>
        <v>0</v>
      </c>
      <c r="AY287" s="297">
        <f t="shared" si="92"/>
        <v>0</v>
      </c>
      <c r="AZ287" s="92">
        <f t="shared" si="93"/>
        <v>0.504</v>
      </c>
      <c r="BA287" s="297">
        <f t="shared" si="104"/>
        <v>0.38900000000000001</v>
      </c>
      <c r="BB287" s="297">
        <v>0.13800000000000001</v>
      </c>
      <c r="BC287" s="297">
        <v>0.13400000000000001</v>
      </c>
      <c r="BD287" s="92">
        <f t="shared" si="94"/>
        <v>0</v>
      </c>
      <c r="BE287" s="92">
        <f t="shared" si="95"/>
        <v>0</v>
      </c>
    </row>
    <row r="288" spans="1:57" x14ac:dyDescent="0.35">
      <c r="A288" s="26"/>
      <c r="B288" s="76"/>
      <c r="C288" s="58"/>
      <c r="D288" s="504"/>
      <c r="E288" s="504"/>
      <c r="F288" s="237" t="str">
        <f ca="1">IFERROR(OFFSET(INDEX(INDIRECT(VLOOKUP($C288,Lighting_Type_Exist_lu,2,0)),MATCH(NewSKULighting!$D288,INDIRECT(VLOOKUP($C288,Lighting_Type_Exist_lu,2,0)),0),1),0,2),"")</f>
        <v/>
      </c>
      <c r="G288" s="168" t="s">
        <v>84</v>
      </c>
      <c r="H288" s="74"/>
      <c r="I288" s="238" t="str">
        <f t="shared" si="83"/>
        <v/>
      </c>
      <c r="J288" s="58"/>
      <c r="K288" s="238" t="str">
        <f t="shared" si="84"/>
        <v/>
      </c>
      <c r="L288" s="239" t="str">
        <f t="shared" si="85"/>
        <v/>
      </c>
      <c r="M288" s="116" t="s">
        <v>84</v>
      </c>
      <c r="N288" s="28">
        <f t="shared" si="86"/>
        <v>0</v>
      </c>
      <c r="O288" s="20">
        <f t="shared" si="105"/>
        <v>0</v>
      </c>
      <c r="P288" s="71">
        <f t="shared" ca="1" si="96"/>
        <v>0</v>
      </c>
      <c r="Q288" s="71">
        <f>IFERROR((($H288*$L288*$N288)-($H288*$L288*$O288))/1000,0)*(1-EXACT(M288,Lookups!$A$62))*(1-EXACT(M288,Lookups!$A$63))</f>
        <v>0</v>
      </c>
      <c r="R288" s="71">
        <f t="shared" ca="1" si="97"/>
        <v>0</v>
      </c>
      <c r="S288" s="71">
        <f t="shared" ca="1" si="87"/>
        <v>0</v>
      </c>
      <c r="T288" s="71">
        <f t="shared" si="88"/>
        <v>0</v>
      </c>
      <c r="U288" s="356">
        <f t="shared" ca="1" si="89"/>
        <v>0</v>
      </c>
      <c r="V288" s="356">
        <f t="shared" ca="1" si="90"/>
        <v>0</v>
      </c>
      <c r="W288" s="356">
        <f t="shared" si="98"/>
        <v>0</v>
      </c>
      <c r="X288" s="356">
        <f t="shared" si="99"/>
        <v>0</v>
      </c>
      <c r="Y288" s="72">
        <f>IF(AU288&gt;0,"NEEDED",IFERROR(IF('Project Summary'!$C$11="NH",(VLOOKUP(AH288,Lighting_All,6,0)+AN288),(VLOOKUP(AH288,Lighting_All,4,0)+AN288)),0)*H288)</f>
        <v>0</v>
      </c>
      <c r="Z288" s="290" t="str">
        <f t="shared" ca="1" si="100"/>
        <v/>
      </c>
      <c r="AA288" s="352">
        <f t="shared" ca="1" si="106"/>
        <v>0</v>
      </c>
      <c r="AB288" s="3"/>
      <c r="AC288" s="20" t="str">
        <f ca="1">IFERROR(OFFSET(INDEX(INDIRECT(VLOOKUP($C288,Lighting_Type_Exist_lu,2,0)),MATCH(NewSKULighting!$D288,INDIRECT(VLOOKUP($C288,Lighting_Type_Exist_lu,2,0)),0),1),0,1),"")</f>
        <v/>
      </c>
      <c r="AD288" s="7" t="str">
        <f ca="1">IFERROR(OFFSET(INDEX(INDIRECT(VLOOKUP($C288,Lighting_Type_Exist_lu,2,0)),MATCH(NewSKULighting!$D288,INDIRECT(VLOOKUP($C288,Lighting_Type_Exist_lu,2,0)),0),1),0,3),"")</f>
        <v/>
      </c>
      <c r="AE288" s="40" t="str">
        <f ca="1">IFERROR(OFFSET(INDEX(INDIRECT(VLOOKUP($C288,Lighting_Type_Exist_lu,2,0)),MATCH(NewSKULighting!$D288,INDIRECT(VLOOKUP($C288,Lighting_Type_Exist_lu,2,0)),0),1),0,4),"")</f>
        <v/>
      </c>
      <c r="AF288" s="314">
        <f t="shared" ca="1" si="107"/>
        <v>0</v>
      </c>
      <c r="AG288" s="3"/>
      <c r="AH288" s="238" t="str">
        <f t="shared" si="91"/>
        <v/>
      </c>
      <c r="AI288" s="263">
        <f>IFERROR(_xlfn.IFNA(IF('Project Summary'!$C$11="NH",VLOOKUP(AH288,Lighting_All,5,0),VLOOKUP(AH288,Lighting_All,3,0)),""),"")</f>
        <v>0</v>
      </c>
      <c r="AJ288" s="295" t="str">
        <f t="shared" si="108"/>
        <v>NA</v>
      </c>
      <c r="AK288" s="296" t="str">
        <f>IFERROR(IF(J288="","",(VLOOKUP(AH288,Lookups!A:G,7,0)*H288)),"")</f>
        <v/>
      </c>
      <c r="AL288" s="92">
        <f t="shared" ca="1" si="109"/>
        <v>0</v>
      </c>
      <c r="AM288" s="92">
        <f t="shared" ca="1" si="110"/>
        <v>0</v>
      </c>
      <c r="AN288" s="297">
        <f>(1-EXACT(G288,M288))*IFERROR(VLOOKUP(M288,Lighting_All,6,0),0)*(Q288&gt;0)*(1-EXACT(M288,Lookups!$A$62))*(1-EXACT(M288,Lookups!$A$63))</f>
        <v>0</v>
      </c>
      <c r="AO288" s="92">
        <f t="shared" si="111"/>
        <v>0</v>
      </c>
      <c r="AP288" s="92" t="str">
        <f t="shared" ca="1" si="112"/>
        <v/>
      </c>
      <c r="AQ288" s="92" t="str">
        <f ca="1">_xlfn.IFNA(VLOOKUP(AP288,Recycling!$S$10:$T$35,2,0),"")</f>
        <v/>
      </c>
      <c r="AR288" s="92">
        <f t="shared" si="113"/>
        <v>0</v>
      </c>
      <c r="AS288" s="92">
        <f t="shared" si="114"/>
        <v>0</v>
      </c>
      <c r="AT288" s="298">
        <f>EXACT(G288,"None")*OR(EXACT(M288,Lookups!$A$62),EXACT(M288,Lookups!$A$63))</f>
        <v>0</v>
      </c>
      <c r="AU288" s="299">
        <f t="shared" si="101"/>
        <v>0</v>
      </c>
      <c r="AV288" s="92">
        <f>IFERROR(VLOOKUP(AH288,Lookups!A:B,2,0),0)</f>
        <v>0</v>
      </c>
      <c r="AW288" s="92">
        <f t="shared" si="102"/>
        <v>0</v>
      </c>
      <c r="AX288" s="297">
        <f t="shared" si="103"/>
        <v>0</v>
      </c>
      <c r="AY288" s="297">
        <f t="shared" si="92"/>
        <v>0</v>
      </c>
      <c r="AZ288" s="92">
        <f t="shared" si="93"/>
        <v>0.504</v>
      </c>
      <c r="BA288" s="297">
        <f t="shared" si="104"/>
        <v>0.38900000000000001</v>
      </c>
      <c r="BB288" s="297">
        <v>0.13800000000000001</v>
      </c>
      <c r="BC288" s="297">
        <v>0.13400000000000001</v>
      </c>
      <c r="BD288" s="92">
        <f t="shared" si="94"/>
        <v>0</v>
      </c>
      <c r="BE288" s="92">
        <f t="shared" si="95"/>
        <v>0</v>
      </c>
    </row>
    <row r="289" spans="1:57" x14ac:dyDescent="0.35">
      <c r="A289" s="26"/>
      <c r="B289" s="76"/>
      <c r="C289" s="58"/>
      <c r="D289" s="504"/>
      <c r="E289" s="504"/>
      <c r="F289" s="237" t="str">
        <f ca="1">IFERROR(OFFSET(INDEX(INDIRECT(VLOOKUP($C289,Lighting_Type_Exist_lu,2,0)),MATCH(NewSKULighting!$D289,INDIRECT(VLOOKUP($C289,Lighting_Type_Exist_lu,2,0)),0),1),0,2),"")</f>
        <v/>
      </c>
      <c r="G289" s="168" t="s">
        <v>84</v>
      </c>
      <c r="H289" s="74"/>
      <c r="I289" s="238" t="str">
        <f t="shared" si="83"/>
        <v/>
      </c>
      <c r="J289" s="58"/>
      <c r="K289" s="238" t="str">
        <f t="shared" si="84"/>
        <v/>
      </c>
      <c r="L289" s="239" t="str">
        <f t="shared" si="85"/>
        <v/>
      </c>
      <c r="M289" s="116" t="s">
        <v>84</v>
      </c>
      <c r="N289" s="28">
        <f t="shared" si="86"/>
        <v>0</v>
      </c>
      <c r="O289" s="20">
        <f t="shared" si="105"/>
        <v>0</v>
      </c>
      <c r="P289" s="71">
        <f t="shared" ca="1" si="96"/>
        <v>0</v>
      </c>
      <c r="Q289" s="71">
        <f>IFERROR((($H289*$L289*$N289)-($H289*$L289*$O289))/1000,0)*(1-EXACT(M289,Lookups!$A$62))*(1-EXACT(M289,Lookups!$A$63))</f>
        <v>0</v>
      </c>
      <c r="R289" s="71">
        <f t="shared" ca="1" si="97"/>
        <v>0</v>
      </c>
      <c r="S289" s="71">
        <f t="shared" ca="1" si="87"/>
        <v>0</v>
      </c>
      <c r="T289" s="71">
        <f t="shared" si="88"/>
        <v>0</v>
      </c>
      <c r="U289" s="356">
        <f t="shared" ca="1" si="89"/>
        <v>0</v>
      </c>
      <c r="V289" s="356">
        <f t="shared" ca="1" si="90"/>
        <v>0</v>
      </c>
      <c r="W289" s="356">
        <f t="shared" si="98"/>
        <v>0</v>
      </c>
      <c r="X289" s="356">
        <f t="shared" si="99"/>
        <v>0</v>
      </c>
      <c r="Y289" s="72">
        <f>IF(AU289&gt;0,"NEEDED",IFERROR(IF('Project Summary'!$C$11="NH",(VLOOKUP(AH289,Lighting_All,6,0)+AN289),(VLOOKUP(AH289,Lighting_All,4,0)+AN289)),0)*H289)</f>
        <v>0</v>
      </c>
      <c r="Z289" s="290" t="str">
        <f t="shared" ca="1" si="100"/>
        <v/>
      </c>
      <c r="AA289" s="352">
        <f t="shared" ca="1" si="106"/>
        <v>0</v>
      </c>
      <c r="AB289" s="3"/>
      <c r="AC289" s="20" t="str">
        <f ca="1">IFERROR(OFFSET(INDEX(INDIRECT(VLOOKUP($C289,Lighting_Type_Exist_lu,2,0)),MATCH(NewSKULighting!$D289,INDIRECT(VLOOKUP($C289,Lighting_Type_Exist_lu,2,0)),0),1),0,1),"")</f>
        <v/>
      </c>
      <c r="AD289" s="7" t="str">
        <f ca="1">IFERROR(OFFSET(INDEX(INDIRECT(VLOOKUP($C289,Lighting_Type_Exist_lu,2,0)),MATCH(NewSKULighting!$D289,INDIRECT(VLOOKUP($C289,Lighting_Type_Exist_lu,2,0)),0),1),0,3),"")</f>
        <v/>
      </c>
      <c r="AE289" s="40" t="str">
        <f ca="1">IFERROR(OFFSET(INDEX(INDIRECT(VLOOKUP($C289,Lighting_Type_Exist_lu,2,0)),MATCH(NewSKULighting!$D289,INDIRECT(VLOOKUP($C289,Lighting_Type_Exist_lu,2,0)),0),1),0,4),"")</f>
        <v/>
      </c>
      <c r="AF289" s="314">
        <f t="shared" ca="1" si="107"/>
        <v>0</v>
      </c>
      <c r="AG289" s="3"/>
      <c r="AH289" s="238" t="str">
        <f t="shared" si="91"/>
        <v/>
      </c>
      <c r="AI289" s="263">
        <f>IFERROR(_xlfn.IFNA(IF('Project Summary'!$C$11="NH",VLOOKUP(AH289,Lighting_All,5,0),VLOOKUP(AH289,Lighting_All,3,0)),""),"")</f>
        <v>0</v>
      </c>
      <c r="AJ289" s="295" t="str">
        <f t="shared" si="108"/>
        <v>NA</v>
      </c>
      <c r="AK289" s="296" t="str">
        <f>IFERROR(IF(J289="","",(VLOOKUP(AH289,Lookups!A:G,7,0)*H289)),"")</f>
        <v/>
      </c>
      <c r="AL289" s="92">
        <f t="shared" ca="1" si="109"/>
        <v>0</v>
      </c>
      <c r="AM289" s="92">
        <f t="shared" ca="1" si="110"/>
        <v>0</v>
      </c>
      <c r="AN289" s="297">
        <f>(1-EXACT(G289,M289))*IFERROR(VLOOKUP(M289,Lighting_All,6,0),0)*(Q289&gt;0)*(1-EXACT(M289,Lookups!$A$62))*(1-EXACT(M289,Lookups!$A$63))</f>
        <v>0</v>
      </c>
      <c r="AO289" s="92">
        <f t="shared" si="111"/>
        <v>0</v>
      </c>
      <c r="AP289" s="92" t="str">
        <f t="shared" ca="1" si="112"/>
        <v/>
      </c>
      <c r="AQ289" s="92" t="str">
        <f ca="1">_xlfn.IFNA(VLOOKUP(AP289,Recycling!$S$10:$T$35,2,0),"")</f>
        <v/>
      </c>
      <c r="AR289" s="92">
        <f t="shared" si="113"/>
        <v>0</v>
      </c>
      <c r="AS289" s="92">
        <f t="shared" si="114"/>
        <v>0</v>
      </c>
      <c r="AT289" s="298">
        <f>EXACT(G289,"None")*OR(EXACT(M289,Lookups!$A$62),EXACT(M289,Lookups!$A$63))</f>
        <v>0</v>
      </c>
      <c r="AU289" s="299">
        <f t="shared" si="101"/>
        <v>0</v>
      </c>
      <c r="AV289" s="92">
        <f>IFERROR(VLOOKUP(AH289,Lookups!A:B,2,0),0)</f>
        <v>0</v>
      </c>
      <c r="AW289" s="92">
        <f t="shared" si="102"/>
        <v>0</v>
      </c>
      <c r="AX289" s="297">
        <f t="shared" si="103"/>
        <v>0</v>
      </c>
      <c r="AY289" s="297">
        <f t="shared" si="92"/>
        <v>0</v>
      </c>
      <c r="AZ289" s="92">
        <f t="shared" si="93"/>
        <v>0.504</v>
      </c>
      <c r="BA289" s="297">
        <f t="shared" si="104"/>
        <v>0.38900000000000001</v>
      </c>
      <c r="BB289" s="297">
        <v>0.13800000000000001</v>
      </c>
      <c r="BC289" s="297">
        <v>0.13400000000000001</v>
      </c>
      <c r="BD289" s="92">
        <f t="shared" si="94"/>
        <v>0</v>
      </c>
      <c r="BE289" s="92">
        <f t="shared" si="95"/>
        <v>0</v>
      </c>
    </row>
    <row r="290" spans="1:57" x14ac:dyDescent="0.35">
      <c r="A290" s="26"/>
      <c r="B290" s="76"/>
      <c r="C290" s="58"/>
      <c r="D290" s="504"/>
      <c r="E290" s="504"/>
      <c r="F290" s="237" t="str">
        <f ca="1">IFERROR(OFFSET(INDEX(INDIRECT(VLOOKUP($C290,Lighting_Type_Exist_lu,2,0)),MATCH(NewSKULighting!$D290,INDIRECT(VLOOKUP($C290,Lighting_Type_Exist_lu,2,0)),0),1),0,2),"")</f>
        <v/>
      </c>
      <c r="G290" s="168" t="s">
        <v>84</v>
      </c>
      <c r="H290" s="74"/>
      <c r="I290" s="238" t="str">
        <f t="shared" si="83"/>
        <v/>
      </c>
      <c r="J290" s="58"/>
      <c r="K290" s="238" t="str">
        <f t="shared" si="84"/>
        <v/>
      </c>
      <c r="L290" s="239" t="str">
        <f t="shared" si="85"/>
        <v/>
      </c>
      <c r="M290" s="116" t="s">
        <v>84</v>
      </c>
      <c r="N290" s="28">
        <f t="shared" si="86"/>
        <v>0</v>
      </c>
      <c r="O290" s="20">
        <f t="shared" si="105"/>
        <v>0</v>
      </c>
      <c r="P290" s="71">
        <f t="shared" ca="1" si="96"/>
        <v>0</v>
      </c>
      <c r="Q290" s="71">
        <f>IFERROR((($H290*$L290*$N290)-($H290*$L290*$O290))/1000,0)*(1-EXACT(M290,Lookups!$A$62))*(1-EXACT(M290,Lookups!$A$63))</f>
        <v>0</v>
      </c>
      <c r="R290" s="71">
        <f t="shared" ca="1" si="97"/>
        <v>0</v>
      </c>
      <c r="S290" s="71">
        <f t="shared" ca="1" si="87"/>
        <v>0</v>
      </c>
      <c r="T290" s="71">
        <f t="shared" si="88"/>
        <v>0</v>
      </c>
      <c r="U290" s="356">
        <f t="shared" ca="1" si="89"/>
        <v>0</v>
      </c>
      <c r="V290" s="356">
        <f t="shared" ca="1" si="90"/>
        <v>0</v>
      </c>
      <c r="W290" s="356">
        <f t="shared" si="98"/>
        <v>0</v>
      </c>
      <c r="X290" s="356">
        <f t="shared" si="99"/>
        <v>0</v>
      </c>
      <c r="Y290" s="72">
        <f>IF(AU290&gt;0,"NEEDED",IFERROR(IF('Project Summary'!$C$11="NH",(VLOOKUP(AH290,Lighting_All,6,0)+AN290),(VLOOKUP(AH290,Lighting_All,4,0)+AN290)),0)*H290)</f>
        <v>0</v>
      </c>
      <c r="Z290" s="290" t="str">
        <f t="shared" ca="1" si="100"/>
        <v/>
      </c>
      <c r="AA290" s="352">
        <f t="shared" ca="1" si="106"/>
        <v>0</v>
      </c>
      <c r="AB290" s="3"/>
      <c r="AC290" s="20" t="str">
        <f ca="1">IFERROR(OFFSET(INDEX(INDIRECT(VLOOKUP($C290,Lighting_Type_Exist_lu,2,0)),MATCH(NewSKULighting!$D290,INDIRECT(VLOOKUP($C290,Lighting_Type_Exist_lu,2,0)),0),1),0,1),"")</f>
        <v/>
      </c>
      <c r="AD290" s="7" t="str">
        <f ca="1">IFERROR(OFFSET(INDEX(INDIRECT(VLOOKUP($C290,Lighting_Type_Exist_lu,2,0)),MATCH(NewSKULighting!$D290,INDIRECT(VLOOKUP($C290,Lighting_Type_Exist_lu,2,0)),0),1),0,3),"")</f>
        <v/>
      </c>
      <c r="AE290" s="40" t="str">
        <f ca="1">IFERROR(OFFSET(INDEX(INDIRECT(VLOOKUP($C290,Lighting_Type_Exist_lu,2,0)),MATCH(NewSKULighting!$D290,INDIRECT(VLOOKUP($C290,Lighting_Type_Exist_lu,2,0)),0),1),0,4),"")</f>
        <v/>
      </c>
      <c r="AF290" s="314">
        <f t="shared" ca="1" si="107"/>
        <v>0</v>
      </c>
      <c r="AG290" s="3"/>
      <c r="AH290" s="238" t="str">
        <f t="shared" si="91"/>
        <v/>
      </c>
      <c r="AI290" s="263">
        <f>IFERROR(_xlfn.IFNA(IF('Project Summary'!$C$11="NH",VLOOKUP(AH290,Lighting_All,5,0),VLOOKUP(AH290,Lighting_All,3,0)),""),"")</f>
        <v>0</v>
      </c>
      <c r="AJ290" s="295" t="str">
        <f t="shared" si="108"/>
        <v>NA</v>
      </c>
      <c r="AK290" s="296" t="str">
        <f>IFERROR(IF(J290="","",(VLOOKUP(AH290,Lookups!A:G,7,0)*H290)),"")</f>
        <v/>
      </c>
      <c r="AL290" s="92">
        <f t="shared" ca="1" si="109"/>
        <v>0</v>
      </c>
      <c r="AM290" s="92">
        <f t="shared" ca="1" si="110"/>
        <v>0</v>
      </c>
      <c r="AN290" s="297">
        <f>(1-EXACT(G290,M290))*IFERROR(VLOOKUP(M290,Lighting_All,6,0),0)*(Q290&gt;0)*(1-EXACT(M290,Lookups!$A$62))*(1-EXACT(M290,Lookups!$A$63))</f>
        <v>0</v>
      </c>
      <c r="AO290" s="92">
        <f t="shared" si="111"/>
        <v>0</v>
      </c>
      <c r="AP290" s="92" t="str">
        <f t="shared" ca="1" si="112"/>
        <v/>
      </c>
      <c r="AQ290" s="92" t="str">
        <f ca="1">_xlfn.IFNA(VLOOKUP(AP290,Recycling!$S$10:$T$35,2,0),"")</f>
        <v/>
      </c>
      <c r="AR290" s="92">
        <f t="shared" si="113"/>
        <v>0</v>
      </c>
      <c r="AS290" s="92">
        <f t="shared" si="114"/>
        <v>0</v>
      </c>
      <c r="AT290" s="298">
        <f>EXACT(G290,"None")*OR(EXACT(M290,Lookups!$A$62),EXACT(M290,Lookups!$A$63))</f>
        <v>0</v>
      </c>
      <c r="AU290" s="299">
        <f t="shared" si="101"/>
        <v>0</v>
      </c>
      <c r="AV290" s="92">
        <f>IFERROR(VLOOKUP(AH290,Lookups!A:B,2,0),0)</f>
        <v>0</v>
      </c>
      <c r="AW290" s="92">
        <f t="shared" si="102"/>
        <v>0</v>
      </c>
      <c r="AX290" s="297">
        <f t="shared" si="103"/>
        <v>0</v>
      </c>
      <c r="AY290" s="297">
        <f t="shared" si="92"/>
        <v>0</v>
      </c>
      <c r="AZ290" s="92">
        <f t="shared" si="93"/>
        <v>0.504</v>
      </c>
      <c r="BA290" s="297">
        <f t="shared" si="104"/>
        <v>0.38900000000000001</v>
      </c>
      <c r="BB290" s="297">
        <v>0.13800000000000001</v>
      </c>
      <c r="BC290" s="297">
        <v>0.13400000000000001</v>
      </c>
      <c r="BD290" s="92">
        <f t="shared" si="94"/>
        <v>0</v>
      </c>
      <c r="BE290" s="92">
        <f t="shared" si="95"/>
        <v>0</v>
      </c>
    </row>
    <row r="291" spans="1:57" x14ac:dyDescent="0.35">
      <c r="A291" s="26"/>
      <c r="B291" s="76"/>
      <c r="C291" s="58"/>
      <c r="D291" s="504"/>
      <c r="E291" s="504"/>
      <c r="F291" s="237" t="str">
        <f ca="1">IFERROR(OFFSET(INDEX(INDIRECT(VLOOKUP($C291,Lighting_Type_Exist_lu,2,0)),MATCH(NewSKULighting!$D291,INDIRECT(VLOOKUP($C291,Lighting_Type_Exist_lu,2,0)),0),1),0,2),"")</f>
        <v/>
      </c>
      <c r="G291" s="168" t="s">
        <v>84</v>
      </c>
      <c r="H291" s="74"/>
      <c r="I291" s="238" t="str">
        <f t="shared" si="83"/>
        <v/>
      </c>
      <c r="J291" s="58"/>
      <c r="K291" s="238" t="str">
        <f t="shared" si="84"/>
        <v/>
      </c>
      <c r="L291" s="239" t="str">
        <f t="shared" si="85"/>
        <v/>
      </c>
      <c r="M291" s="116" t="s">
        <v>84</v>
      </c>
      <c r="N291" s="28">
        <f t="shared" si="86"/>
        <v>0</v>
      </c>
      <c r="O291" s="20">
        <f t="shared" si="105"/>
        <v>0</v>
      </c>
      <c r="P291" s="71">
        <f t="shared" ca="1" si="96"/>
        <v>0</v>
      </c>
      <c r="Q291" s="71">
        <f>IFERROR((($H291*$L291*$N291)-($H291*$L291*$O291))/1000,0)*(1-EXACT(M291,Lookups!$A$62))*(1-EXACT(M291,Lookups!$A$63))</f>
        <v>0</v>
      </c>
      <c r="R291" s="71">
        <f t="shared" ca="1" si="97"/>
        <v>0</v>
      </c>
      <c r="S291" s="71">
        <f t="shared" ca="1" si="87"/>
        <v>0</v>
      </c>
      <c r="T291" s="71">
        <f t="shared" si="88"/>
        <v>0</v>
      </c>
      <c r="U291" s="356">
        <f t="shared" ca="1" si="89"/>
        <v>0</v>
      </c>
      <c r="V291" s="356">
        <f t="shared" ca="1" si="90"/>
        <v>0</v>
      </c>
      <c r="W291" s="356">
        <f t="shared" si="98"/>
        <v>0</v>
      </c>
      <c r="X291" s="356">
        <f t="shared" si="99"/>
        <v>0</v>
      </c>
      <c r="Y291" s="72">
        <f>IF(AU291&gt;0,"NEEDED",IFERROR(IF('Project Summary'!$C$11="NH",(VLOOKUP(AH291,Lighting_All,6,0)+AN291),(VLOOKUP(AH291,Lighting_All,4,0)+AN291)),0)*H291)</f>
        <v>0</v>
      </c>
      <c r="Z291" s="290" t="str">
        <f t="shared" ca="1" si="100"/>
        <v/>
      </c>
      <c r="AA291" s="352">
        <f t="shared" ca="1" si="106"/>
        <v>0</v>
      </c>
      <c r="AB291" s="3"/>
      <c r="AC291" s="20" t="str">
        <f ca="1">IFERROR(OFFSET(INDEX(INDIRECT(VLOOKUP($C291,Lighting_Type_Exist_lu,2,0)),MATCH(NewSKULighting!$D291,INDIRECT(VLOOKUP($C291,Lighting_Type_Exist_lu,2,0)),0),1),0,1),"")</f>
        <v/>
      </c>
      <c r="AD291" s="7" t="str">
        <f ca="1">IFERROR(OFFSET(INDEX(INDIRECT(VLOOKUP($C291,Lighting_Type_Exist_lu,2,0)),MATCH(NewSKULighting!$D291,INDIRECT(VLOOKUP($C291,Lighting_Type_Exist_lu,2,0)),0),1),0,3),"")</f>
        <v/>
      </c>
      <c r="AE291" s="40" t="str">
        <f ca="1">IFERROR(OFFSET(INDEX(INDIRECT(VLOOKUP($C291,Lighting_Type_Exist_lu,2,0)),MATCH(NewSKULighting!$D291,INDIRECT(VLOOKUP($C291,Lighting_Type_Exist_lu,2,0)),0),1),0,4),"")</f>
        <v/>
      </c>
      <c r="AF291" s="314">
        <f t="shared" ca="1" si="107"/>
        <v>0</v>
      </c>
      <c r="AG291" s="3"/>
      <c r="AH291" s="238" t="str">
        <f t="shared" si="91"/>
        <v/>
      </c>
      <c r="AI291" s="263">
        <f>IFERROR(_xlfn.IFNA(IF('Project Summary'!$C$11="NH",VLOOKUP(AH291,Lighting_All,5,0),VLOOKUP(AH291,Lighting_All,3,0)),""),"")</f>
        <v>0</v>
      </c>
      <c r="AJ291" s="295" t="str">
        <f t="shared" si="108"/>
        <v>NA</v>
      </c>
      <c r="AK291" s="296" t="str">
        <f>IFERROR(IF(J291="","",(VLOOKUP(AH291,Lookups!A:G,7,0)*H291)),"")</f>
        <v/>
      </c>
      <c r="AL291" s="92">
        <f t="shared" ca="1" si="109"/>
        <v>0</v>
      </c>
      <c r="AM291" s="92">
        <f t="shared" ca="1" si="110"/>
        <v>0</v>
      </c>
      <c r="AN291" s="297">
        <f>(1-EXACT(G291,M291))*IFERROR(VLOOKUP(M291,Lighting_All,6,0),0)*(Q291&gt;0)*(1-EXACT(M291,Lookups!$A$62))*(1-EXACT(M291,Lookups!$A$63))</f>
        <v>0</v>
      </c>
      <c r="AO291" s="92">
        <f t="shared" si="111"/>
        <v>0</v>
      </c>
      <c r="AP291" s="92" t="str">
        <f t="shared" ca="1" si="112"/>
        <v/>
      </c>
      <c r="AQ291" s="92" t="str">
        <f ca="1">_xlfn.IFNA(VLOOKUP(AP291,Recycling!$S$10:$T$35,2,0),"")</f>
        <v/>
      </c>
      <c r="AR291" s="92">
        <f t="shared" si="113"/>
        <v>0</v>
      </c>
      <c r="AS291" s="92">
        <f t="shared" si="114"/>
        <v>0</v>
      </c>
      <c r="AT291" s="298">
        <f>EXACT(G291,"None")*OR(EXACT(M291,Lookups!$A$62),EXACT(M291,Lookups!$A$63))</f>
        <v>0</v>
      </c>
      <c r="AU291" s="299">
        <f t="shared" si="101"/>
        <v>0</v>
      </c>
      <c r="AV291" s="92">
        <f>IFERROR(VLOOKUP(AH291,Lookups!A:B,2,0),0)</f>
        <v>0</v>
      </c>
      <c r="AW291" s="92">
        <f t="shared" si="102"/>
        <v>0</v>
      </c>
      <c r="AX291" s="297">
        <f t="shared" si="103"/>
        <v>0</v>
      </c>
      <c r="AY291" s="297">
        <f t="shared" si="92"/>
        <v>0</v>
      </c>
      <c r="AZ291" s="92">
        <f t="shared" si="93"/>
        <v>0.504</v>
      </c>
      <c r="BA291" s="297">
        <f t="shared" si="104"/>
        <v>0.38900000000000001</v>
      </c>
      <c r="BB291" s="297">
        <v>0.13800000000000001</v>
      </c>
      <c r="BC291" s="297">
        <v>0.13400000000000001</v>
      </c>
      <c r="BD291" s="92">
        <f t="shared" si="94"/>
        <v>0</v>
      </c>
      <c r="BE291" s="92">
        <f t="shared" si="95"/>
        <v>0</v>
      </c>
    </row>
    <row r="292" spans="1:57" x14ac:dyDescent="0.35">
      <c r="A292" s="26"/>
      <c r="B292" s="76"/>
      <c r="C292" s="58"/>
      <c r="D292" s="504"/>
      <c r="E292" s="504"/>
      <c r="F292" s="237" t="str">
        <f ca="1">IFERROR(OFFSET(INDEX(INDIRECT(VLOOKUP($C292,Lighting_Type_Exist_lu,2,0)),MATCH(NewSKULighting!$D292,INDIRECT(VLOOKUP($C292,Lighting_Type_Exist_lu,2,0)),0),1),0,2),"")</f>
        <v/>
      </c>
      <c r="G292" s="168" t="s">
        <v>84</v>
      </c>
      <c r="H292" s="74"/>
      <c r="I292" s="238" t="str">
        <f t="shared" si="83"/>
        <v/>
      </c>
      <c r="J292" s="58"/>
      <c r="K292" s="238" t="str">
        <f t="shared" si="84"/>
        <v/>
      </c>
      <c r="L292" s="239" t="str">
        <f t="shared" si="85"/>
        <v/>
      </c>
      <c r="M292" s="116" t="s">
        <v>84</v>
      </c>
      <c r="N292" s="28">
        <f t="shared" si="86"/>
        <v>0</v>
      </c>
      <c r="O292" s="20">
        <f t="shared" si="105"/>
        <v>0</v>
      </c>
      <c r="P292" s="71">
        <f t="shared" ca="1" si="96"/>
        <v>0</v>
      </c>
      <c r="Q292" s="71">
        <f>IFERROR((($H292*$L292*$N292)-($H292*$L292*$O292))/1000,0)*(1-EXACT(M292,Lookups!$A$62))*(1-EXACT(M292,Lookups!$A$63))</f>
        <v>0</v>
      </c>
      <c r="R292" s="71">
        <f t="shared" ca="1" si="97"/>
        <v>0</v>
      </c>
      <c r="S292" s="71">
        <f t="shared" ca="1" si="87"/>
        <v>0</v>
      </c>
      <c r="T292" s="71">
        <f t="shared" si="88"/>
        <v>0</v>
      </c>
      <c r="U292" s="356">
        <f t="shared" ca="1" si="89"/>
        <v>0</v>
      </c>
      <c r="V292" s="356">
        <f t="shared" ca="1" si="90"/>
        <v>0</v>
      </c>
      <c r="W292" s="356">
        <f t="shared" si="98"/>
        <v>0</v>
      </c>
      <c r="X292" s="356">
        <f t="shared" si="99"/>
        <v>0</v>
      </c>
      <c r="Y292" s="72">
        <f>IF(AU292&gt;0,"NEEDED",IFERROR(IF('Project Summary'!$C$11="NH",(VLOOKUP(AH292,Lighting_All,6,0)+AN292),(VLOOKUP(AH292,Lighting_All,4,0)+AN292)),0)*H292)</f>
        <v>0</v>
      </c>
      <c r="Z292" s="290" t="str">
        <f t="shared" ca="1" si="100"/>
        <v/>
      </c>
      <c r="AA292" s="352">
        <f t="shared" ca="1" si="106"/>
        <v>0</v>
      </c>
      <c r="AB292" s="3"/>
      <c r="AC292" s="20" t="str">
        <f ca="1">IFERROR(OFFSET(INDEX(INDIRECT(VLOOKUP($C292,Lighting_Type_Exist_lu,2,0)),MATCH(NewSKULighting!$D292,INDIRECT(VLOOKUP($C292,Lighting_Type_Exist_lu,2,0)),0),1),0,1),"")</f>
        <v/>
      </c>
      <c r="AD292" s="7" t="str">
        <f ca="1">IFERROR(OFFSET(INDEX(INDIRECT(VLOOKUP($C292,Lighting_Type_Exist_lu,2,0)),MATCH(NewSKULighting!$D292,INDIRECT(VLOOKUP($C292,Lighting_Type_Exist_lu,2,0)),0),1),0,3),"")</f>
        <v/>
      </c>
      <c r="AE292" s="40" t="str">
        <f ca="1">IFERROR(OFFSET(INDEX(INDIRECT(VLOOKUP($C292,Lighting_Type_Exist_lu,2,0)),MATCH(NewSKULighting!$D292,INDIRECT(VLOOKUP($C292,Lighting_Type_Exist_lu,2,0)),0),1),0,4),"")</f>
        <v/>
      </c>
      <c r="AF292" s="314">
        <f t="shared" ca="1" si="107"/>
        <v>0</v>
      </c>
      <c r="AG292" s="3"/>
      <c r="AH292" s="238" t="str">
        <f t="shared" si="91"/>
        <v/>
      </c>
      <c r="AI292" s="263">
        <f>IFERROR(_xlfn.IFNA(IF('Project Summary'!$C$11="NH",VLOOKUP(AH292,Lighting_All,5,0),VLOOKUP(AH292,Lighting_All,3,0)),""),"")</f>
        <v>0</v>
      </c>
      <c r="AJ292" s="295" t="str">
        <f t="shared" si="108"/>
        <v>NA</v>
      </c>
      <c r="AK292" s="296" t="str">
        <f>IFERROR(IF(J292="","",(VLOOKUP(AH292,Lookups!A:G,7,0)*H292)),"")</f>
        <v/>
      </c>
      <c r="AL292" s="92">
        <f t="shared" ca="1" si="109"/>
        <v>0</v>
      </c>
      <c r="AM292" s="92">
        <f t="shared" ca="1" si="110"/>
        <v>0</v>
      </c>
      <c r="AN292" s="297">
        <f>(1-EXACT(G292,M292))*IFERROR(VLOOKUP(M292,Lighting_All,6,0),0)*(Q292&gt;0)*(1-EXACT(M292,Lookups!$A$62))*(1-EXACT(M292,Lookups!$A$63))</f>
        <v>0</v>
      </c>
      <c r="AO292" s="92">
        <f t="shared" si="111"/>
        <v>0</v>
      </c>
      <c r="AP292" s="92" t="str">
        <f t="shared" ca="1" si="112"/>
        <v/>
      </c>
      <c r="AQ292" s="92" t="str">
        <f ca="1">_xlfn.IFNA(VLOOKUP(AP292,Recycling!$S$10:$T$35,2,0),"")</f>
        <v/>
      </c>
      <c r="AR292" s="92">
        <f t="shared" si="113"/>
        <v>0</v>
      </c>
      <c r="AS292" s="92">
        <f t="shared" si="114"/>
        <v>0</v>
      </c>
      <c r="AT292" s="298">
        <f>EXACT(G292,"None")*OR(EXACT(M292,Lookups!$A$62),EXACT(M292,Lookups!$A$63))</f>
        <v>0</v>
      </c>
      <c r="AU292" s="299">
        <f t="shared" si="101"/>
        <v>0</v>
      </c>
      <c r="AV292" s="92">
        <f>IFERROR(VLOOKUP(AH292,Lookups!A:B,2,0),0)</f>
        <v>0</v>
      </c>
      <c r="AW292" s="92">
        <f t="shared" si="102"/>
        <v>0</v>
      </c>
      <c r="AX292" s="297">
        <f t="shared" si="103"/>
        <v>0</v>
      </c>
      <c r="AY292" s="297">
        <f t="shared" si="92"/>
        <v>0</v>
      </c>
      <c r="AZ292" s="92">
        <f t="shared" si="93"/>
        <v>0.504</v>
      </c>
      <c r="BA292" s="297">
        <f t="shared" si="104"/>
        <v>0.38900000000000001</v>
      </c>
      <c r="BB292" s="297">
        <v>0.13800000000000001</v>
      </c>
      <c r="BC292" s="297">
        <v>0.13400000000000001</v>
      </c>
      <c r="BD292" s="92">
        <f t="shared" si="94"/>
        <v>0</v>
      </c>
      <c r="BE292" s="92">
        <f t="shared" si="95"/>
        <v>0</v>
      </c>
    </row>
    <row r="293" spans="1:57" x14ac:dyDescent="0.35">
      <c r="A293" s="26"/>
      <c r="B293" s="76"/>
      <c r="C293" s="58"/>
      <c r="D293" s="504"/>
      <c r="E293" s="504"/>
      <c r="F293" s="237" t="str">
        <f ca="1">IFERROR(OFFSET(INDEX(INDIRECT(VLOOKUP($C293,Lighting_Type_Exist_lu,2,0)),MATCH(NewSKULighting!$D293,INDIRECT(VLOOKUP($C293,Lighting_Type_Exist_lu,2,0)),0),1),0,2),"")</f>
        <v/>
      </c>
      <c r="G293" s="168" t="s">
        <v>84</v>
      </c>
      <c r="H293" s="74"/>
      <c r="I293" s="238" t="str">
        <f t="shared" si="83"/>
        <v/>
      </c>
      <c r="J293" s="58"/>
      <c r="K293" s="238" t="str">
        <f t="shared" si="84"/>
        <v/>
      </c>
      <c r="L293" s="239" t="str">
        <f t="shared" si="85"/>
        <v/>
      </c>
      <c r="M293" s="116" t="s">
        <v>84</v>
      </c>
      <c r="N293" s="28">
        <f t="shared" si="86"/>
        <v>0</v>
      </c>
      <c r="O293" s="20">
        <f t="shared" si="105"/>
        <v>0</v>
      </c>
      <c r="P293" s="71">
        <f t="shared" ca="1" si="96"/>
        <v>0</v>
      </c>
      <c r="Q293" s="71">
        <f>IFERROR((($H293*$L293*$N293)-($H293*$L293*$O293))/1000,0)*(1-EXACT(M293,Lookups!$A$62))*(1-EXACT(M293,Lookups!$A$63))</f>
        <v>0</v>
      </c>
      <c r="R293" s="71">
        <f t="shared" ca="1" si="97"/>
        <v>0</v>
      </c>
      <c r="S293" s="71">
        <f t="shared" ca="1" si="87"/>
        <v>0</v>
      </c>
      <c r="T293" s="71">
        <f t="shared" si="88"/>
        <v>0</v>
      </c>
      <c r="U293" s="356">
        <f t="shared" ca="1" si="89"/>
        <v>0</v>
      </c>
      <c r="V293" s="356">
        <f t="shared" ca="1" si="90"/>
        <v>0</v>
      </c>
      <c r="W293" s="356">
        <f t="shared" si="98"/>
        <v>0</v>
      </c>
      <c r="X293" s="356">
        <f t="shared" si="99"/>
        <v>0</v>
      </c>
      <c r="Y293" s="72">
        <f>IF(AU293&gt;0,"NEEDED",IFERROR(IF('Project Summary'!$C$11="NH",(VLOOKUP(AH293,Lighting_All,6,0)+AN293),(VLOOKUP(AH293,Lighting_All,4,0)+AN293)),0)*H293)</f>
        <v>0</v>
      </c>
      <c r="Z293" s="290" t="str">
        <f t="shared" ca="1" si="100"/>
        <v/>
      </c>
      <c r="AA293" s="352">
        <f t="shared" ca="1" si="106"/>
        <v>0</v>
      </c>
      <c r="AB293" s="3"/>
      <c r="AC293" s="20" t="str">
        <f ca="1">IFERROR(OFFSET(INDEX(INDIRECT(VLOOKUP($C293,Lighting_Type_Exist_lu,2,0)),MATCH(NewSKULighting!$D293,INDIRECT(VLOOKUP($C293,Lighting_Type_Exist_lu,2,0)),0),1),0,1),"")</f>
        <v/>
      </c>
      <c r="AD293" s="7" t="str">
        <f ca="1">IFERROR(OFFSET(INDEX(INDIRECT(VLOOKUP($C293,Lighting_Type_Exist_lu,2,0)),MATCH(NewSKULighting!$D293,INDIRECT(VLOOKUP($C293,Lighting_Type_Exist_lu,2,0)),0),1),0,3),"")</f>
        <v/>
      </c>
      <c r="AE293" s="40" t="str">
        <f ca="1">IFERROR(OFFSET(INDEX(INDIRECT(VLOOKUP($C293,Lighting_Type_Exist_lu,2,0)),MATCH(NewSKULighting!$D293,INDIRECT(VLOOKUP($C293,Lighting_Type_Exist_lu,2,0)),0),1),0,4),"")</f>
        <v/>
      </c>
      <c r="AF293" s="314">
        <f t="shared" ca="1" si="107"/>
        <v>0</v>
      </c>
      <c r="AG293" s="3"/>
      <c r="AH293" s="238" t="str">
        <f t="shared" si="91"/>
        <v/>
      </c>
      <c r="AI293" s="263">
        <f>IFERROR(_xlfn.IFNA(IF('Project Summary'!$C$11="NH",VLOOKUP(AH293,Lighting_All,5,0),VLOOKUP(AH293,Lighting_All,3,0)),""),"")</f>
        <v>0</v>
      </c>
      <c r="AJ293" s="295" t="str">
        <f t="shared" si="108"/>
        <v>NA</v>
      </c>
      <c r="AK293" s="296" t="str">
        <f>IFERROR(IF(J293="","",(VLOOKUP(AH293,Lookups!A:G,7,0)*H293)),"")</f>
        <v/>
      </c>
      <c r="AL293" s="92">
        <f t="shared" ca="1" si="109"/>
        <v>0</v>
      </c>
      <c r="AM293" s="92">
        <f t="shared" ca="1" si="110"/>
        <v>0</v>
      </c>
      <c r="AN293" s="297">
        <f>(1-EXACT(G293,M293))*IFERROR(VLOOKUP(M293,Lighting_All,6,0),0)*(Q293&gt;0)*(1-EXACT(M293,Lookups!$A$62))*(1-EXACT(M293,Lookups!$A$63))</f>
        <v>0</v>
      </c>
      <c r="AO293" s="92">
        <f t="shared" si="111"/>
        <v>0</v>
      </c>
      <c r="AP293" s="92" t="str">
        <f t="shared" ca="1" si="112"/>
        <v/>
      </c>
      <c r="AQ293" s="92" t="str">
        <f ca="1">_xlfn.IFNA(VLOOKUP(AP293,Recycling!$S$10:$T$35,2,0),"")</f>
        <v/>
      </c>
      <c r="AR293" s="92">
        <f t="shared" si="113"/>
        <v>0</v>
      </c>
      <c r="AS293" s="92">
        <f t="shared" si="114"/>
        <v>0</v>
      </c>
      <c r="AT293" s="298">
        <f>EXACT(G293,"None")*OR(EXACT(M293,Lookups!$A$62),EXACT(M293,Lookups!$A$63))</f>
        <v>0</v>
      </c>
      <c r="AU293" s="299">
        <f t="shared" si="101"/>
        <v>0</v>
      </c>
      <c r="AV293" s="92">
        <f>IFERROR(VLOOKUP(AH293,Lookups!A:B,2,0),0)</f>
        <v>0</v>
      </c>
      <c r="AW293" s="92">
        <f t="shared" si="102"/>
        <v>0</v>
      </c>
      <c r="AX293" s="297">
        <f t="shared" si="103"/>
        <v>0</v>
      </c>
      <c r="AY293" s="297">
        <f t="shared" si="92"/>
        <v>0</v>
      </c>
      <c r="AZ293" s="92">
        <f t="shared" si="93"/>
        <v>0.504</v>
      </c>
      <c r="BA293" s="297">
        <f t="shared" si="104"/>
        <v>0.38900000000000001</v>
      </c>
      <c r="BB293" s="297">
        <v>0.13800000000000001</v>
      </c>
      <c r="BC293" s="297">
        <v>0.13400000000000001</v>
      </c>
      <c r="BD293" s="92">
        <f t="shared" si="94"/>
        <v>0</v>
      </c>
      <c r="BE293" s="92">
        <f t="shared" si="95"/>
        <v>0</v>
      </c>
    </row>
    <row r="294" spans="1:57" x14ac:dyDescent="0.35">
      <c r="A294" s="26"/>
      <c r="B294" s="76"/>
      <c r="C294" s="58"/>
      <c r="D294" s="504"/>
      <c r="E294" s="504"/>
      <c r="F294" s="237" t="str">
        <f ca="1">IFERROR(OFFSET(INDEX(INDIRECT(VLOOKUP($C294,Lighting_Type_Exist_lu,2,0)),MATCH(NewSKULighting!$D294,INDIRECT(VLOOKUP($C294,Lighting_Type_Exist_lu,2,0)),0),1),0,2),"")</f>
        <v/>
      </c>
      <c r="G294" s="168" t="s">
        <v>84</v>
      </c>
      <c r="H294" s="74"/>
      <c r="I294" s="238" t="str">
        <f t="shared" si="83"/>
        <v/>
      </c>
      <c r="J294" s="58"/>
      <c r="K294" s="238" t="str">
        <f t="shared" si="84"/>
        <v/>
      </c>
      <c r="L294" s="239" t="str">
        <f t="shared" si="85"/>
        <v/>
      </c>
      <c r="M294" s="116" t="s">
        <v>84</v>
      </c>
      <c r="N294" s="28">
        <f t="shared" si="86"/>
        <v>0</v>
      </c>
      <c r="O294" s="20">
        <f t="shared" si="105"/>
        <v>0</v>
      </c>
      <c r="P294" s="71">
        <f t="shared" ca="1" si="96"/>
        <v>0</v>
      </c>
      <c r="Q294" s="71">
        <f>IFERROR((($H294*$L294*$N294)-($H294*$L294*$O294))/1000,0)*(1-EXACT(M294,Lookups!$A$62))*(1-EXACT(M294,Lookups!$A$63))</f>
        <v>0</v>
      </c>
      <c r="R294" s="71">
        <f t="shared" ca="1" si="97"/>
        <v>0</v>
      </c>
      <c r="S294" s="71">
        <f t="shared" ca="1" si="87"/>
        <v>0</v>
      </c>
      <c r="T294" s="71">
        <f t="shared" si="88"/>
        <v>0</v>
      </c>
      <c r="U294" s="356">
        <f t="shared" ca="1" si="89"/>
        <v>0</v>
      </c>
      <c r="V294" s="356">
        <f t="shared" ca="1" si="90"/>
        <v>0</v>
      </c>
      <c r="W294" s="356">
        <f t="shared" si="98"/>
        <v>0</v>
      </c>
      <c r="X294" s="356">
        <f t="shared" si="99"/>
        <v>0</v>
      </c>
      <c r="Y294" s="72">
        <f>IF(AU294&gt;0,"NEEDED",IFERROR(IF('Project Summary'!$C$11="NH",(VLOOKUP(AH294,Lighting_All,6,0)+AN294),(VLOOKUP(AH294,Lighting_All,4,0)+AN294)),0)*H294)</f>
        <v>0</v>
      </c>
      <c r="Z294" s="290" t="str">
        <f t="shared" ca="1" si="100"/>
        <v/>
      </c>
      <c r="AA294" s="352">
        <f t="shared" ca="1" si="106"/>
        <v>0</v>
      </c>
      <c r="AB294" s="3"/>
      <c r="AC294" s="20" t="str">
        <f ca="1">IFERROR(OFFSET(INDEX(INDIRECT(VLOOKUP($C294,Lighting_Type_Exist_lu,2,0)),MATCH(NewSKULighting!$D294,INDIRECT(VLOOKUP($C294,Lighting_Type_Exist_lu,2,0)),0),1),0,1),"")</f>
        <v/>
      </c>
      <c r="AD294" s="7" t="str">
        <f ca="1">IFERROR(OFFSET(INDEX(INDIRECT(VLOOKUP($C294,Lighting_Type_Exist_lu,2,0)),MATCH(NewSKULighting!$D294,INDIRECT(VLOOKUP($C294,Lighting_Type_Exist_lu,2,0)),0),1),0,3),"")</f>
        <v/>
      </c>
      <c r="AE294" s="40" t="str">
        <f ca="1">IFERROR(OFFSET(INDEX(INDIRECT(VLOOKUP($C294,Lighting_Type_Exist_lu,2,0)),MATCH(NewSKULighting!$D294,INDIRECT(VLOOKUP($C294,Lighting_Type_Exist_lu,2,0)),0),1),0,4),"")</f>
        <v/>
      </c>
      <c r="AF294" s="314">
        <f t="shared" ca="1" si="107"/>
        <v>0</v>
      </c>
      <c r="AG294" s="3"/>
      <c r="AH294" s="238" t="str">
        <f t="shared" si="91"/>
        <v/>
      </c>
      <c r="AI294" s="263">
        <f>IFERROR(_xlfn.IFNA(IF('Project Summary'!$C$11="NH",VLOOKUP(AH294,Lighting_All,5,0),VLOOKUP(AH294,Lighting_All,3,0)),""),"")</f>
        <v>0</v>
      </c>
      <c r="AJ294" s="295" t="str">
        <f t="shared" si="108"/>
        <v>NA</v>
      </c>
      <c r="AK294" s="296" t="str">
        <f>IFERROR(IF(J294="","",(VLOOKUP(AH294,Lookups!A:G,7,0)*H294)),"")</f>
        <v/>
      </c>
      <c r="AL294" s="92">
        <f t="shared" ca="1" si="109"/>
        <v>0</v>
      </c>
      <c r="AM294" s="92">
        <f t="shared" ca="1" si="110"/>
        <v>0</v>
      </c>
      <c r="AN294" s="297">
        <f>(1-EXACT(G294,M294))*IFERROR(VLOOKUP(M294,Lighting_All,6,0),0)*(Q294&gt;0)*(1-EXACT(M294,Lookups!$A$62))*(1-EXACT(M294,Lookups!$A$63))</f>
        <v>0</v>
      </c>
      <c r="AO294" s="92">
        <f t="shared" si="111"/>
        <v>0</v>
      </c>
      <c r="AP294" s="92" t="str">
        <f t="shared" ca="1" si="112"/>
        <v/>
      </c>
      <c r="AQ294" s="92" t="str">
        <f ca="1">_xlfn.IFNA(VLOOKUP(AP294,Recycling!$S$10:$T$35,2,0),"")</f>
        <v/>
      </c>
      <c r="AR294" s="92">
        <f t="shared" si="113"/>
        <v>0</v>
      </c>
      <c r="AS294" s="92">
        <f t="shared" si="114"/>
        <v>0</v>
      </c>
      <c r="AT294" s="298">
        <f>EXACT(G294,"None")*OR(EXACT(M294,Lookups!$A$62),EXACT(M294,Lookups!$A$63))</f>
        <v>0</v>
      </c>
      <c r="AU294" s="299">
        <f t="shared" si="101"/>
        <v>0</v>
      </c>
      <c r="AV294" s="92">
        <f>IFERROR(VLOOKUP(AH294,Lookups!A:B,2,0),0)</f>
        <v>0</v>
      </c>
      <c r="AW294" s="92">
        <f t="shared" si="102"/>
        <v>0</v>
      </c>
      <c r="AX294" s="297">
        <f t="shared" si="103"/>
        <v>0</v>
      </c>
      <c r="AY294" s="297">
        <f t="shared" si="92"/>
        <v>0</v>
      </c>
      <c r="AZ294" s="92">
        <f t="shared" si="93"/>
        <v>0.504</v>
      </c>
      <c r="BA294" s="297">
        <f t="shared" si="104"/>
        <v>0.38900000000000001</v>
      </c>
      <c r="BB294" s="297">
        <v>0.13800000000000001</v>
      </c>
      <c r="BC294" s="297">
        <v>0.13400000000000001</v>
      </c>
      <c r="BD294" s="92">
        <f t="shared" si="94"/>
        <v>0</v>
      </c>
      <c r="BE294" s="92">
        <f t="shared" si="95"/>
        <v>0</v>
      </c>
    </row>
    <row r="295" spans="1:57" x14ac:dyDescent="0.35">
      <c r="A295" s="26"/>
      <c r="B295" s="76"/>
      <c r="C295" s="58"/>
      <c r="D295" s="504"/>
      <c r="E295" s="504"/>
      <c r="F295" s="237" t="str">
        <f ca="1">IFERROR(OFFSET(INDEX(INDIRECT(VLOOKUP($C295,Lighting_Type_Exist_lu,2,0)),MATCH(NewSKULighting!$D295,INDIRECT(VLOOKUP($C295,Lighting_Type_Exist_lu,2,0)),0),1),0,2),"")</f>
        <v/>
      </c>
      <c r="G295" s="168" t="s">
        <v>84</v>
      </c>
      <c r="H295" s="74"/>
      <c r="I295" s="238" t="str">
        <f t="shared" si="83"/>
        <v/>
      </c>
      <c r="J295" s="58"/>
      <c r="K295" s="238" t="str">
        <f t="shared" si="84"/>
        <v/>
      </c>
      <c r="L295" s="239" t="str">
        <f t="shared" si="85"/>
        <v/>
      </c>
      <c r="M295" s="116" t="s">
        <v>84</v>
      </c>
      <c r="N295" s="28">
        <f t="shared" si="86"/>
        <v>0</v>
      </c>
      <c r="O295" s="20">
        <f t="shared" si="105"/>
        <v>0</v>
      </c>
      <c r="P295" s="71">
        <f t="shared" ca="1" si="96"/>
        <v>0</v>
      </c>
      <c r="Q295" s="71">
        <f>IFERROR((($H295*$L295*$N295)-($H295*$L295*$O295))/1000,0)*(1-EXACT(M295,Lookups!$A$62))*(1-EXACT(M295,Lookups!$A$63))</f>
        <v>0</v>
      </c>
      <c r="R295" s="71">
        <f t="shared" ca="1" si="97"/>
        <v>0</v>
      </c>
      <c r="S295" s="71">
        <f t="shared" ca="1" si="87"/>
        <v>0</v>
      </c>
      <c r="T295" s="71">
        <f t="shared" si="88"/>
        <v>0</v>
      </c>
      <c r="U295" s="356">
        <f t="shared" ca="1" si="89"/>
        <v>0</v>
      </c>
      <c r="V295" s="356">
        <f t="shared" ca="1" si="90"/>
        <v>0</v>
      </c>
      <c r="W295" s="356">
        <f t="shared" si="98"/>
        <v>0</v>
      </c>
      <c r="X295" s="356">
        <f t="shared" si="99"/>
        <v>0</v>
      </c>
      <c r="Y295" s="72">
        <f>IF(AU295&gt;0,"NEEDED",IFERROR(IF('Project Summary'!$C$11="NH",(VLOOKUP(AH295,Lighting_All,6,0)+AN295),(VLOOKUP(AH295,Lighting_All,4,0)+AN295)),0)*H295)</f>
        <v>0</v>
      </c>
      <c r="Z295" s="290" t="str">
        <f t="shared" ca="1" si="100"/>
        <v/>
      </c>
      <c r="AA295" s="352">
        <f t="shared" ca="1" si="106"/>
        <v>0</v>
      </c>
      <c r="AB295" s="3"/>
      <c r="AC295" s="20" t="str">
        <f ca="1">IFERROR(OFFSET(INDEX(INDIRECT(VLOOKUP($C295,Lighting_Type_Exist_lu,2,0)),MATCH(NewSKULighting!$D295,INDIRECT(VLOOKUP($C295,Lighting_Type_Exist_lu,2,0)),0),1),0,1),"")</f>
        <v/>
      </c>
      <c r="AD295" s="7" t="str">
        <f ca="1">IFERROR(OFFSET(INDEX(INDIRECT(VLOOKUP($C295,Lighting_Type_Exist_lu,2,0)),MATCH(NewSKULighting!$D295,INDIRECT(VLOOKUP($C295,Lighting_Type_Exist_lu,2,0)),0),1),0,3),"")</f>
        <v/>
      </c>
      <c r="AE295" s="40" t="str">
        <f ca="1">IFERROR(OFFSET(INDEX(INDIRECT(VLOOKUP($C295,Lighting_Type_Exist_lu,2,0)),MATCH(NewSKULighting!$D295,INDIRECT(VLOOKUP($C295,Lighting_Type_Exist_lu,2,0)),0),1),0,4),"")</f>
        <v/>
      </c>
      <c r="AF295" s="314">
        <f t="shared" ca="1" si="107"/>
        <v>0</v>
      </c>
      <c r="AG295" s="3"/>
      <c r="AH295" s="238" t="str">
        <f t="shared" si="91"/>
        <v/>
      </c>
      <c r="AI295" s="263">
        <f>IFERROR(_xlfn.IFNA(IF('Project Summary'!$C$11="NH",VLOOKUP(AH295,Lighting_All,5,0),VLOOKUP(AH295,Lighting_All,3,0)),""),"")</f>
        <v>0</v>
      </c>
      <c r="AJ295" s="295" t="str">
        <f t="shared" si="108"/>
        <v>NA</v>
      </c>
      <c r="AK295" s="296" t="str">
        <f>IFERROR(IF(J295="","",(VLOOKUP(AH295,Lookups!A:G,7,0)*H295)),"")</f>
        <v/>
      </c>
      <c r="AL295" s="92">
        <f t="shared" ca="1" si="109"/>
        <v>0</v>
      </c>
      <c r="AM295" s="92">
        <f t="shared" ca="1" si="110"/>
        <v>0</v>
      </c>
      <c r="AN295" s="297">
        <f>(1-EXACT(G295,M295))*IFERROR(VLOOKUP(M295,Lighting_All,6,0),0)*(Q295&gt;0)*(1-EXACT(M295,Lookups!$A$62))*(1-EXACT(M295,Lookups!$A$63))</f>
        <v>0</v>
      </c>
      <c r="AO295" s="92">
        <f t="shared" si="111"/>
        <v>0</v>
      </c>
      <c r="AP295" s="92" t="str">
        <f t="shared" ca="1" si="112"/>
        <v/>
      </c>
      <c r="AQ295" s="92" t="str">
        <f ca="1">_xlfn.IFNA(VLOOKUP(AP295,Recycling!$S$10:$T$35,2,0),"")</f>
        <v/>
      </c>
      <c r="AR295" s="92">
        <f t="shared" si="113"/>
        <v>0</v>
      </c>
      <c r="AS295" s="92">
        <f t="shared" si="114"/>
        <v>0</v>
      </c>
      <c r="AT295" s="298">
        <f>EXACT(G295,"None")*OR(EXACT(M295,Lookups!$A$62),EXACT(M295,Lookups!$A$63))</f>
        <v>0</v>
      </c>
      <c r="AU295" s="299">
        <f t="shared" si="101"/>
        <v>0</v>
      </c>
      <c r="AV295" s="92">
        <f>IFERROR(VLOOKUP(AH295,Lookups!A:B,2,0),0)</f>
        <v>0</v>
      </c>
      <c r="AW295" s="92">
        <f t="shared" si="102"/>
        <v>0</v>
      </c>
      <c r="AX295" s="297">
        <f t="shared" si="103"/>
        <v>0</v>
      </c>
      <c r="AY295" s="297">
        <f t="shared" si="92"/>
        <v>0</v>
      </c>
      <c r="AZ295" s="92">
        <f t="shared" si="93"/>
        <v>0.504</v>
      </c>
      <c r="BA295" s="297">
        <f t="shared" si="104"/>
        <v>0.38900000000000001</v>
      </c>
      <c r="BB295" s="297">
        <v>0.13800000000000001</v>
      </c>
      <c r="BC295" s="297">
        <v>0.13400000000000001</v>
      </c>
      <c r="BD295" s="92">
        <f t="shared" si="94"/>
        <v>0</v>
      </c>
      <c r="BE295" s="92">
        <f t="shared" si="95"/>
        <v>0</v>
      </c>
    </row>
    <row r="296" spans="1:57" x14ac:dyDescent="0.35">
      <c r="A296" s="26"/>
      <c r="B296" s="76"/>
      <c r="C296" s="58"/>
      <c r="D296" s="504"/>
      <c r="E296" s="504"/>
      <c r="F296" s="237" t="str">
        <f ca="1">IFERROR(OFFSET(INDEX(INDIRECT(VLOOKUP($C296,Lighting_Type_Exist_lu,2,0)),MATCH(NewSKULighting!$D296,INDIRECT(VLOOKUP($C296,Lighting_Type_Exist_lu,2,0)),0),1),0,2),"")</f>
        <v/>
      </c>
      <c r="G296" s="168" t="s">
        <v>84</v>
      </c>
      <c r="H296" s="74"/>
      <c r="I296" s="238" t="str">
        <f t="shared" si="83"/>
        <v/>
      </c>
      <c r="J296" s="58"/>
      <c r="K296" s="238" t="str">
        <f t="shared" si="84"/>
        <v/>
      </c>
      <c r="L296" s="239" t="str">
        <f t="shared" si="85"/>
        <v/>
      </c>
      <c r="M296" s="116" t="s">
        <v>84</v>
      </c>
      <c r="N296" s="28">
        <f t="shared" si="86"/>
        <v>0</v>
      </c>
      <c r="O296" s="20">
        <f t="shared" si="105"/>
        <v>0</v>
      </c>
      <c r="P296" s="71">
        <f t="shared" ca="1" si="96"/>
        <v>0</v>
      </c>
      <c r="Q296" s="71">
        <f>IFERROR((($H296*$L296*$N296)-($H296*$L296*$O296))/1000,0)*(1-EXACT(M296,Lookups!$A$62))*(1-EXACT(M296,Lookups!$A$63))</f>
        <v>0</v>
      </c>
      <c r="R296" s="71">
        <f t="shared" ca="1" si="97"/>
        <v>0</v>
      </c>
      <c r="S296" s="71">
        <f t="shared" ca="1" si="87"/>
        <v>0</v>
      </c>
      <c r="T296" s="71">
        <f t="shared" si="88"/>
        <v>0</v>
      </c>
      <c r="U296" s="356">
        <f t="shared" ca="1" si="89"/>
        <v>0</v>
      </c>
      <c r="V296" s="356">
        <f t="shared" ca="1" si="90"/>
        <v>0</v>
      </c>
      <c r="W296" s="356">
        <f t="shared" si="98"/>
        <v>0</v>
      </c>
      <c r="X296" s="356">
        <f t="shared" si="99"/>
        <v>0</v>
      </c>
      <c r="Y296" s="72">
        <f>IF(AU296&gt;0,"NEEDED",IFERROR(IF('Project Summary'!$C$11="NH",(VLOOKUP(AH296,Lighting_All,6,0)+AN296),(VLOOKUP(AH296,Lighting_All,4,0)+AN296)),0)*H296)</f>
        <v>0</v>
      </c>
      <c r="Z296" s="290" t="str">
        <f t="shared" ca="1" si="100"/>
        <v/>
      </c>
      <c r="AA296" s="352">
        <f t="shared" ca="1" si="106"/>
        <v>0</v>
      </c>
      <c r="AB296" s="3"/>
      <c r="AC296" s="20" t="str">
        <f ca="1">IFERROR(OFFSET(INDEX(INDIRECT(VLOOKUP($C296,Lighting_Type_Exist_lu,2,0)),MATCH(NewSKULighting!$D296,INDIRECT(VLOOKUP($C296,Lighting_Type_Exist_lu,2,0)),0),1),0,1),"")</f>
        <v/>
      </c>
      <c r="AD296" s="7" t="str">
        <f ca="1">IFERROR(OFFSET(INDEX(INDIRECT(VLOOKUP($C296,Lighting_Type_Exist_lu,2,0)),MATCH(NewSKULighting!$D296,INDIRECT(VLOOKUP($C296,Lighting_Type_Exist_lu,2,0)),0),1),0,3),"")</f>
        <v/>
      </c>
      <c r="AE296" s="40" t="str">
        <f ca="1">IFERROR(OFFSET(INDEX(INDIRECT(VLOOKUP($C296,Lighting_Type_Exist_lu,2,0)),MATCH(NewSKULighting!$D296,INDIRECT(VLOOKUP($C296,Lighting_Type_Exist_lu,2,0)),0),1),0,4),"")</f>
        <v/>
      </c>
      <c r="AF296" s="314">
        <f t="shared" ca="1" si="107"/>
        <v>0</v>
      </c>
      <c r="AG296" s="3"/>
      <c r="AH296" s="238" t="str">
        <f t="shared" si="91"/>
        <v/>
      </c>
      <c r="AI296" s="263">
        <f>IFERROR(_xlfn.IFNA(IF('Project Summary'!$C$11="NH",VLOOKUP(AH296,Lighting_All,5,0),VLOOKUP(AH296,Lighting_All,3,0)),""),"")</f>
        <v>0</v>
      </c>
      <c r="AJ296" s="295" t="str">
        <f t="shared" si="108"/>
        <v>NA</v>
      </c>
      <c r="AK296" s="296" t="str">
        <f>IFERROR(IF(J296="","",(VLOOKUP(AH296,Lookups!A:G,7,0)*H296)),"")</f>
        <v/>
      </c>
      <c r="AL296" s="92">
        <f t="shared" ca="1" si="109"/>
        <v>0</v>
      </c>
      <c r="AM296" s="92">
        <f t="shared" ca="1" si="110"/>
        <v>0</v>
      </c>
      <c r="AN296" s="297">
        <f>(1-EXACT(G296,M296))*IFERROR(VLOOKUP(M296,Lighting_All,6,0),0)*(Q296&gt;0)*(1-EXACT(M296,Lookups!$A$62))*(1-EXACT(M296,Lookups!$A$63))</f>
        <v>0</v>
      </c>
      <c r="AO296" s="92">
        <f t="shared" si="111"/>
        <v>0</v>
      </c>
      <c r="AP296" s="92" t="str">
        <f t="shared" ca="1" si="112"/>
        <v/>
      </c>
      <c r="AQ296" s="92" t="str">
        <f ca="1">_xlfn.IFNA(VLOOKUP(AP296,Recycling!$S$10:$T$35,2,0),"")</f>
        <v/>
      </c>
      <c r="AR296" s="92">
        <f t="shared" si="113"/>
        <v>0</v>
      </c>
      <c r="AS296" s="92">
        <f t="shared" si="114"/>
        <v>0</v>
      </c>
      <c r="AT296" s="298">
        <f>EXACT(G296,"None")*OR(EXACT(M296,Lookups!$A$62),EXACT(M296,Lookups!$A$63))</f>
        <v>0</v>
      </c>
      <c r="AU296" s="299">
        <f t="shared" si="101"/>
        <v>0</v>
      </c>
      <c r="AV296" s="92">
        <f>IFERROR(VLOOKUP(AH296,Lookups!A:B,2,0),0)</f>
        <v>0</v>
      </c>
      <c r="AW296" s="92">
        <f t="shared" si="102"/>
        <v>0</v>
      </c>
      <c r="AX296" s="297">
        <f t="shared" si="103"/>
        <v>0</v>
      </c>
      <c r="AY296" s="297">
        <f t="shared" si="92"/>
        <v>0</v>
      </c>
      <c r="AZ296" s="92">
        <f t="shared" si="93"/>
        <v>0.504</v>
      </c>
      <c r="BA296" s="297">
        <f t="shared" si="104"/>
        <v>0.38900000000000001</v>
      </c>
      <c r="BB296" s="297">
        <v>0.13800000000000001</v>
      </c>
      <c r="BC296" s="297">
        <v>0.13400000000000001</v>
      </c>
      <c r="BD296" s="92">
        <f t="shared" si="94"/>
        <v>0</v>
      </c>
      <c r="BE296" s="92">
        <f t="shared" si="95"/>
        <v>0</v>
      </c>
    </row>
    <row r="297" spans="1:57" x14ac:dyDescent="0.35">
      <c r="A297" s="26"/>
      <c r="B297" s="76"/>
      <c r="C297" s="58"/>
      <c r="D297" s="504"/>
      <c r="E297" s="504"/>
      <c r="F297" s="237" t="str">
        <f ca="1">IFERROR(OFFSET(INDEX(INDIRECT(VLOOKUP($C297,Lighting_Type_Exist_lu,2,0)),MATCH(NewSKULighting!$D297,INDIRECT(VLOOKUP($C297,Lighting_Type_Exist_lu,2,0)),0),1),0,2),"")</f>
        <v/>
      </c>
      <c r="G297" s="168" t="s">
        <v>84</v>
      </c>
      <c r="H297" s="74"/>
      <c r="I297" s="238" t="str">
        <f t="shared" si="83"/>
        <v/>
      </c>
      <c r="J297" s="58"/>
      <c r="K297" s="238" t="str">
        <f t="shared" si="84"/>
        <v/>
      </c>
      <c r="L297" s="239" t="str">
        <f t="shared" si="85"/>
        <v/>
      </c>
      <c r="M297" s="116" t="s">
        <v>84</v>
      </c>
      <c r="N297" s="28">
        <f t="shared" si="86"/>
        <v>0</v>
      </c>
      <c r="O297" s="20">
        <f t="shared" si="105"/>
        <v>0</v>
      </c>
      <c r="P297" s="71">
        <f t="shared" ca="1" si="96"/>
        <v>0</v>
      </c>
      <c r="Q297" s="71">
        <f>IFERROR((($H297*$L297*$N297)-($H297*$L297*$O297))/1000,0)*(1-EXACT(M297,Lookups!$A$62))*(1-EXACT(M297,Lookups!$A$63))</f>
        <v>0</v>
      </c>
      <c r="R297" s="71">
        <f t="shared" ca="1" si="97"/>
        <v>0</v>
      </c>
      <c r="S297" s="71">
        <f t="shared" ca="1" si="87"/>
        <v>0</v>
      </c>
      <c r="T297" s="71">
        <f t="shared" si="88"/>
        <v>0</v>
      </c>
      <c r="U297" s="356">
        <f t="shared" ca="1" si="89"/>
        <v>0</v>
      </c>
      <c r="V297" s="356">
        <f t="shared" ca="1" si="90"/>
        <v>0</v>
      </c>
      <c r="W297" s="356">
        <f t="shared" si="98"/>
        <v>0</v>
      </c>
      <c r="X297" s="356">
        <f t="shared" si="99"/>
        <v>0</v>
      </c>
      <c r="Y297" s="72">
        <f>IF(AU297&gt;0,"NEEDED",IFERROR(IF('Project Summary'!$C$11="NH",(VLOOKUP(AH297,Lighting_All,6,0)+AN297),(VLOOKUP(AH297,Lighting_All,4,0)+AN297)),0)*H297)</f>
        <v>0</v>
      </c>
      <c r="Z297" s="290" t="str">
        <f t="shared" ca="1" si="100"/>
        <v/>
      </c>
      <c r="AA297" s="352">
        <f t="shared" ca="1" si="106"/>
        <v>0</v>
      </c>
      <c r="AB297" s="3"/>
      <c r="AC297" s="20" t="str">
        <f ca="1">IFERROR(OFFSET(INDEX(INDIRECT(VLOOKUP($C297,Lighting_Type_Exist_lu,2,0)),MATCH(NewSKULighting!$D297,INDIRECT(VLOOKUP($C297,Lighting_Type_Exist_lu,2,0)),0),1),0,1),"")</f>
        <v/>
      </c>
      <c r="AD297" s="7" t="str">
        <f ca="1">IFERROR(OFFSET(INDEX(INDIRECT(VLOOKUP($C297,Lighting_Type_Exist_lu,2,0)),MATCH(NewSKULighting!$D297,INDIRECT(VLOOKUP($C297,Lighting_Type_Exist_lu,2,0)),0),1),0,3),"")</f>
        <v/>
      </c>
      <c r="AE297" s="40" t="str">
        <f ca="1">IFERROR(OFFSET(INDEX(INDIRECT(VLOOKUP($C297,Lighting_Type_Exist_lu,2,0)),MATCH(NewSKULighting!$D297,INDIRECT(VLOOKUP($C297,Lighting_Type_Exist_lu,2,0)),0),1),0,4),"")</f>
        <v/>
      </c>
      <c r="AF297" s="314">
        <f t="shared" ca="1" si="107"/>
        <v>0</v>
      </c>
      <c r="AG297" s="3"/>
      <c r="AH297" s="238" t="str">
        <f t="shared" si="91"/>
        <v/>
      </c>
      <c r="AI297" s="263">
        <f>IFERROR(_xlfn.IFNA(IF('Project Summary'!$C$11="NH",VLOOKUP(AH297,Lighting_All,5,0),VLOOKUP(AH297,Lighting_All,3,0)),""),"")</f>
        <v>0</v>
      </c>
      <c r="AJ297" s="295" t="str">
        <f t="shared" si="108"/>
        <v>NA</v>
      </c>
      <c r="AK297" s="296" t="str">
        <f>IFERROR(IF(J297="","",(VLOOKUP(AH297,Lookups!A:G,7,0)*H297)),"")</f>
        <v/>
      </c>
      <c r="AL297" s="92">
        <f t="shared" ca="1" si="109"/>
        <v>0</v>
      </c>
      <c r="AM297" s="92">
        <f t="shared" ca="1" si="110"/>
        <v>0</v>
      </c>
      <c r="AN297" s="297">
        <f>(1-EXACT(G297,M297))*IFERROR(VLOOKUP(M297,Lighting_All,6,0),0)*(Q297&gt;0)*(1-EXACT(M297,Lookups!$A$62))*(1-EXACT(M297,Lookups!$A$63))</f>
        <v>0</v>
      </c>
      <c r="AO297" s="92">
        <f t="shared" si="111"/>
        <v>0</v>
      </c>
      <c r="AP297" s="92" t="str">
        <f t="shared" ca="1" si="112"/>
        <v/>
      </c>
      <c r="AQ297" s="92" t="str">
        <f ca="1">_xlfn.IFNA(VLOOKUP(AP297,Recycling!$S$10:$T$35,2,0),"")</f>
        <v/>
      </c>
      <c r="AR297" s="92">
        <f t="shared" si="113"/>
        <v>0</v>
      </c>
      <c r="AS297" s="92">
        <f t="shared" si="114"/>
        <v>0</v>
      </c>
      <c r="AT297" s="298">
        <f>EXACT(G297,"None")*OR(EXACT(M297,Lookups!$A$62),EXACT(M297,Lookups!$A$63))</f>
        <v>0</v>
      </c>
      <c r="AU297" s="299">
        <f t="shared" si="101"/>
        <v>0</v>
      </c>
      <c r="AV297" s="92">
        <f>IFERROR(VLOOKUP(AH297,Lookups!A:B,2,0),0)</f>
        <v>0</v>
      </c>
      <c r="AW297" s="92">
        <f t="shared" si="102"/>
        <v>0</v>
      </c>
      <c r="AX297" s="297">
        <f t="shared" si="103"/>
        <v>0</v>
      </c>
      <c r="AY297" s="297">
        <f t="shared" si="92"/>
        <v>0</v>
      </c>
      <c r="AZ297" s="92">
        <f t="shared" si="93"/>
        <v>0.504</v>
      </c>
      <c r="BA297" s="297">
        <f t="shared" si="104"/>
        <v>0.38900000000000001</v>
      </c>
      <c r="BB297" s="297">
        <v>0.13800000000000001</v>
      </c>
      <c r="BC297" s="297">
        <v>0.13400000000000001</v>
      </c>
      <c r="BD297" s="92">
        <f t="shared" si="94"/>
        <v>0</v>
      </c>
      <c r="BE297" s="92">
        <f t="shared" si="95"/>
        <v>0</v>
      </c>
    </row>
    <row r="298" spans="1:57" x14ac:dyDescent="0.35">
      <c r="A298" s="26"/>
      <c r="B298" s="76"/>
      <c r="C298" s="58"/>
      <c r="D298" s="504"/>
      <c r="E298" s="504"/>
      <c r="F298" s="237" t="str">
        <f ca="1">IFERROR(OFFSET(INDEX(INDIRECT(VLOOKUP($C298,Lighting_Type_Exist_lu,2,0)),MATCH(NewSKULighting!$D298,INDIRECT(VLOOKUP($C298,Lighting_Type_Exist_lu,2,0)),0),1),0,2),"")</f>
        <v/>
      </c>
      <c r="G298" s="168" t="s">
        <v>84</v>
      </c>
      <c r="H298" s="74"/>
      <c r="I298" s="238" t="str">
        <f t="shared" si="83"/>
        <v/>
      </c>
      <c r="J298" s="58"/>
      <c r="K298" s="238" t="str">
        <f t="shared" si="84"/>
        <v/>
      </c>
      <c r="L298" s="239" t="str">
        <f t="shared" si="85"/>
        <v/>
      </c>
      <c r="M298" s="116" t="s">
        <v>84</v>
      </c>
      <c r="N298" s="28">
        <f t="shared" si="86"/>
        <v>0</v>
      </c>
      <c r="O298" s="20">
        <f t="shared" si="105"/>
        <v>0</v>
      </c>
      <c r="P298" s="71">
        <f t="shared" ca="1" si="96"/>
        <v>0</v>
      </c>
      <c r="Q298" s="71">
        <f>IFERROR((($H298*$L298*$N298)-($H298*$L298*$O298))/1000,0)*(1-EXACT(M298,Lookups!$A$62))*(1-EXACT(M298,Lookups!$A$63))</f>
        <v>0</v>
      </c>
      <c r="R298" s="71">
        <f t="shared" ca="1" si="97"/>
        <v>0</v>
      </c>
      <c r="S298" s="71">
        <f t="shared" ca="1" si="87"/>
        <v>0</v>
      </c>
      <c r="T298" s="71">
        <f t="shared" si="88"/>
        <v>0</v>
      </c>
      <c r="U298" s="356">
        <f t="shared" ca="1" si="89"/>
        <v>0</v>
      </c>
      <c r="V298" s="356">
        <f t="shared" ca="1" si="90"/>
        <v>0</v>
      </c>
      <c r="W298" s="356">
        <f t="shared" si="98"/>
        <v>0</v>
      </c>
      <c r="X298" s="356">
        <f t="shared" si="99"/>
        <v>0</v>
      </c>
      <c r="Y298" s="72">
        <f>IF(AU298&gt;0,"NEEDED",IFERROR(IF('Project Summary'!$C$11="NH",(VLOOKUP(AH298,Lighting_All,6,0)+AN298),(VLOOKUP(AH298,Lighting_All,4,0)+AN298)),0)*H298)</f>
        <v>0</v>
      </c>
      <c r="Z298" s="290" t="str">
        <f t="shared" ca="1" si="100"/>
        <v/>
      </c>
      <c r="AA298" s="352">
        <f t="shared" ca="1" si="106"/>
        <v>0</v>
      </c>
      <c r="AB298" s="3"/>
      <c r="AC298" s="20" t="str">
        <f ca="1">IFERROR(OFFSET(INDEX(INDIRECT(VLOOKUP($C298,Lighting_Type_Exist_lu,2,0)),MATCH(NewSKULighting!$D298,INDIRECT(VLOOKUP($C298,Lighting_Type_Exist_lu,2,0)),0),1),0,1),"")</f>
        <v/>
      </c>
      <c r="AD298" s="7" t="str">
        <f ca="1">IFERROR(OFFSET(INDEX(INDIRECT(VLOOKUP($C298,Lighting_Type_Exist_lu,2,0)),MATCH(NewSKULighting!$D298,INDIRECT(VLOOKUP($C298,Lighting_Type_Exist_lu,2,0)),0),1),0,3),"")</f>
        <v/>
      </c>
      <c r="AE298" s="40" t="str">
        <f ca="1">IFERROR(OFFSET(INDEX(INDIRECT(VLOOKUP($C298,Lighting_Type_Exist_lu,2,0)),MATCH(NewSKULighting!$D298,INDIRECT(VLOOKUP($C298,Lighting_Type_Exist_lu,2,0)),0),1),0,4),"")</f>
        <v/>
      </c>
      <c r="AF298" s="314">
        <f t="shared" ca="1" si="107"/>
        <v>0</v>
      </c>
      <c r="AG298" s="3"/>
      <c r="AH298" s="238" t="str">
        <f t="shared" si="91"/>
        <v/>
      </c>
      <c r="AI298" s="263">
        <f>IFERROR(_xlfn.IFNA(IF('Project Summary'!$C$11="NH",VLOOKUP(AH298,Lighting_All,5,0),VLOOKUP(AH298,Lighting_All,3,0)),""),"")</f>
        <v>0</v>
      </c>
      <c r="AJ298" s="295" t="str">
        <f t="shared" si="108"/>
        <v>NA</v>
      </c>
      <c r="AK298" s="296" t="str">
        <f>IFERROR(IF(J298="","",(VLOOKUP(AH298,Lookups!A:G,7,0)*H298)),"")</f>
        <v/>
      </c>
      <c r="AL298" s="92">
        <f t="shared" ca="1" si="109"/>
        <v>0</v>
      </c>
      <c r="AM298" s="92">
        <f t="shared" ca="1" si="110"/>
        <v>0</v>
      </c>
      <c r="AN298" s="297">
        <f>(1-EXACT(G298,M298))*IFERROR(VLOOKUP(M298,Lighting_All,6,0),0)*(Q298&gt;0)*(1-EXACT(M298,Lookups!$A$62))*(1-EXACT(M298,Lookups!$A$63))</f>
        <v>0</v>
      </c>
      <c r="AO298" s="92">
        <f t="shared" si="111"/>
        <v>0</v>
      </c>
      <c r="AP298" s="92" t="str">
        <f t="shared" ca="1" si="112"/>
        <v/>
      </c>
      <c r="AQ298" s="92" t="str">
        <f ca="1">_xlfn.IFNA(VLOOKUP(AP298,Recycling!$S$10:$T$35,2,0),"")</f>
        <v/>
      </c>
      <c r="AR298" s="92">
        <f t="shared" si="113"/>
        <v>0</v>
      </c>
      <c r="AS298" s="92">
        <f t="shared" si="114"/>
        <v>0</v>
      </c>
      <c r="AT298" s="298">
        <f>EXACT(G298,"None")*OR(EXACT(M298,Lookups!$A$62),EXACT(M298,Lookups!$A$63))</f>
        <v>0</v>
      </c>
      <c r="AU298" s="299">
        <f t="shared" si="101"/>
        <v>0</v>
      </c>
      <c r="AV298" s="92">
        <f>IFERROR(VLOOKUP(AH298,Lookups!A:B,2,0),0)</f>
        <v>0</v>
      </c>
      <c r="AW298" s="92">
        <f t="shared" si="102"/>
        <v>0</v>
      </c>
      <c r="AX298" s="297">
        <f t="shared" si="103"/>
        <v>0</v>
      </c>
      <c r="AY298" s="297">
        <f t="shared" si="92"/>
        <v>0</v>
      </c>
      <c r="AZ298" s="92">
        <f t="shared" si="93"/>
        <v>0.504</v>
      </c>
      <c r="BA298" s="297">
        <f t="shared" si="104"/>
        <v>0.38900000000000001</v>
      </c>
      <c r="BB298" s="297">
        <v>0.13800000000000001</v>
      </c>
      <c r="BC298" s="297">
        <v>0.13400000000000001</v>
      </c>
      <c r="BD298" s="92">
        <f t="shared" si="94"/>
        <v>0</v>
      </c>
      <c r="BE298" s="92">
        <f t="shared" si="95"/>
        <v>0</v>
      </c>
    </row>
    <row r="299" spans="1:57" x14ac:dyDescent="0.35">
      <c r="A299" s="26"/>
      <c r="B299" s="76"/>
      <c r="C299" s="58"/>
      <c r="D299" s="504"/>
      <c r="E299" s="504"/>
      <c r="F299" s="237" t="str">
        <f ca="1">IFERROR(OFFSET(INDEX(INDIRECT(VLOOKUP($C299,Lighting_Type_Exist_lu,2,0)),MATCH(NewSKULighting!$D299,INDIRECT(VLOOKUP($C299,Lighting_Type_Exist_lu,2,0)),0),1),0,2),"")</f>
        <v/>
      </c>
      <c r="G299" s="168" t="s">
        <v>84</v>
      </c>
      <c r="H299" s="74"/>
      <c r="I299" s="238" t="str">
        <f t="shared" si="83"/>
        <v/>
      </c>
      <c r="J299" s="58"/>
      <c r="K299" s="238" t="str">
        <f t="shared" si="84"/>
        <v/>
      </c>
      <c r="L299" s="239" t="str">
        <f t="shared" si="85"/>
        <v/>
      </c>
      <c r="M299" s="116" t="s">
        <v>84</v>
      </c>
      <c r="N299" s="28">
        <f t="shared" si="86"/>
        <v>0</v>
      </c>
      <c r="O299" s="20">
        <f t="shared" si="105"/>
        <v>0</v>
      </c>
      <c r="P299" s="71">
        <f t="shared" ca="1" si="96"/>
        <v>0</v>
      </c>
      <c r="Q299" s="71">
        <f>IFERROR((($H299*$L299*$N299)-($H299*$L299*$O299))/1000,0)*(1-EXACT(M299,Lookups!$A$62))*(1-EXACT(M299,Lookups!$A$63))</f>
        <v>0</v>
      </c>
      <c r="R299" s="71">
        <f t="shared" ca="1" si="97"/>
        <v>0</v>
      </c>
      <c r="S299" s="71">
        <f t="shared" ca="1" si="87"/>
        <v>0</v>
      </c>
      <c r="T299" s="71">
        <f t="shared" si="88"/>
        <v>0</v>
      </c>
      <c r="U299" s="356">
        <f t="shared" ca="1" si="89"/>
        <v>0</v>
      </c>
      <c r="V299" s="356">
        <f t="shared" ca="1" si="90"/>
        <v>0</v>
      </c>
      <c r="W299" s="356">
        <f t="shared" si="98"/>
        <v>0</v>
      </c>
      <c r="X299" s="356">
        <f t="shared" si="99"/>
        <v>0</v>
      </c>
      <c r="Y299" s="72">
        <f>IF(AU299&gt;0,"NEEDED",IFERROR(IF('Project Summary'!$C$11="NH",(VLOOKUP(AH299,Lighting_All,6,0)+AN299),(VLOOKUP(AH299,Lighting_All,4,0)+AN299)),0)*H299)</f>
        <v>0</v>
      </c>
      <c r="Z299" s="290" t="str">
        <f t="shared" ca="1" si="100"/>
        <v/>
      </c>
      <c r="AA299" s="352">
        <f t="shared" ca="1" si="106"/>
        <v>0</v>
      </c>
      <c r="AB299" s="3"/>
      <c r="AC299" s="20" t="str">
        <f ca="1">IFERROR(OFFSET(INDEX(INDIRECT(VLOOKUP($C299,Lighting_Type_Exist_lu,2,0)),MATCH(NewSKULighting!$D299,INDIRECT(VLOOKUP($C299,Lighting_Type_Exist_lu,2,0)),0),1),0,1),"")</f>
        <v/>
      </c>
      <c r="AD299" s="7" t="str">
        <f ca="1">IFERROR(OFFSET(INDEX(INDIRECT(VLOOKUP($C299,Lighting_Type_Exist_lu,2,0)),MATCH(NewSKULighting!$D299,INDIRECT(VLOOKUP($C299,Lighting_Type_Exist_lu,2,0)),0),1),0,3),"")</f>
        <v/>
      </c>
      <c r="AE299" s="40" t="str">
        <f ca="1">IFERROR(OFFSET(INDEX(INDIRECT(VLOOKUP($C299,Lighting_Type_Exist_lu,2,0)),MATCH(NewSKULighting!$D299,INDIRECT(VLOOKUP($C299,Lighting_Type_Exist_lu,2,0)),0),1),0,4),"")</f>
        <v/>
      </c>
      <c r="AF299" s="314">
        <f t="shared" ca="1" si="107"/>
        <v>0</v>
      </c>
      <c r="AG299" s="3"/>
      <c r="AH299" s="238" t="str">
        <f t="shared" si="91"/>
        <v/>
      </c>
      <c r="AI299" s="263">
        <f>IFERROR(_xlfn.IFNA(IF('Project Summary'!$C$11="NH",VLOOKUP(AH299,Lighting_All,5,0),VLOOKUP(AH299,Lighting_All,3,0)),""),"")</f>
        <v>0</v>
      </c>
      <c r="AJ299" s="295" t="str">
        <f t="shared" si="108"/>
        <v>NA</v>
      </c>
      <c r="AK299" s="296" t="str">
        <f>IFERROR(IF(J299="","",(VLOOKUP(AH299,Lookups!A:G,7,0)*H299)),"")</f>
        <v/>
      </c>
      <c r="AL299" s="92">
        <f t="shared" ca="1" si="109"/>
        <v>0</v>
      </c>
      <c r="AM299" s="92">
        <f t="shared" ca="1" si="110"/>
        <v>0</v>
      </c>
      <c r="AN299" s="297">
        <f>(1-EXACT(G299,M299))*IFERROR(VLOOKUP(M299,Lighting_All,6,0),0)*(Q299&gt;0)*(1-EXACT(M299,Lookups!$A$62))*(1-EXACT(M299,Lookups!$A$63))</f>
        <v>0</v>
      </c>
      <c r="AO299" s="92">
        <f t="shared" si="111"/>
        <v>0</v>
      </c>
      <c r="AP299" s="92" t="str">
        <f t="shared" ca="1" si="112"/>
        <v/>
      </c>
      <c r="AQ299" s="92" t="str">
        <f ca="1">_xlfn.IFNA(VLOOKUP(AP299,Recycling!$S$10:$T$35,2,0),"")</f>
        <v/>
      </c>
      <c r="AR299" s="92">
        <f t="shared" si="113"/>
        <v>0</v>
      </c>
      <c r="AS299" s="92">
        <f t="shared" si="114"/>
        <v>0</v>
      </c>
      <c r="AT299" s="298">
        <f>EXACT(G299,"None")*OR(EXACT(M299,Lookups!$A$62),EXACT(M299,Lookups!$A$63))</f>
        <v>0</v>
      </c>
      <c r="AU299" s="299">
        <f t="shared" si="101"/>
        <v>0</v>
      </c>
      <c r="AV299" s="92">
        <f>IFERROR(VLOOKUP(AH299,Lookups!A:B,2,0),0)</f>
        <v>0</v>
      </c>
      <c r="AW299" s="92">
        <f t="shared" si="102"/>
        <v>0</v>
      </c>
      <c r="AX299" s="297">
        <f t="shared" si="103"/>
        <v>0</v>
      </c>
      <c r="AY299" s="297">
        <f t="shared" si="92"/>
        <v>0</v>
      </c>
      <c r="AZ299" s="92">
        <f t="shared" si="93"/>
        <v>0.504</v>
      </c>
      <c r="BA299" s="297">
        <f t="shared" si="104"/>
        <v>0.38900000000000001</v>
      </c>
      <c r="BB299" s="297">
        <v>0.13800000000000001</v>
      </c>
      <c r="BC299" s="297">
        <v>0.13400000000000001</v>
      </c>
      <c r="BD299" s="92">
        <f t="shared" si="94"/>
        <v>0</v>
      </c>
      <c r="BE299" s="92">
        <f t="shared" si="95"/>
        <v>0</v>
      </c>
    </row>
    <row r="300" spans="1:57" x14ac:dyDescent="0.35">
      <c r="A300" s="26"/>
      <c r="B300" s="76"/>
      <c r="C300" s="58"/>
      <c r="D300" s="504"/>
      <c r="E300" s="504"/>
      <c r="F300" s="237" t="str">
        <f ca="1">IFERROR(OFFSET(INDEX(INDIRECT(VLOOKUP($C300,Lighting_Type_Exist_lu,2,0)),MATCH(NewSKULighting!$D300,INDIRECT(VLOOKUP($C300,Lighting_Type_Exist_lu,2,0)),0),1),0,2),"")</f>
        <v/>
      </c>
      <c r="G300" s="168" t="s">
        <v>84</v>
      </c>
      <c r="H300" s="74"/>
      <c r="I300" s="238" t="str">
        <f t="shared" si="83"/>
        <v/>
      </c>
      <c r="J300" s="58"/>
      <c r="K300" s="238" t="str">
        <f t="shared" si="84"/>
        <v/>
      </c>
      <c r="L300" s="239" t="str">
        <f t="shared" si="85"/>
        <v/>
      </c>
      <c r="M300" s="116" t="s">
        <v>84</v>
      </c>
      <c r="N300" s="28">
        <f t="shared" si="86"/>
        <v>0</v>
      </c>
      <c r="O300" s="20">
        <f t="shared" si="105"/>
        <v>0</v>
      </c>
      <c r="P300" s="71">
        <f t="shared" ca="1" si="96"/>
        <v>0</v>
      </c>
      <c r="Q300" s="71">
        <f>IFERROR((($H300*$L300*$N300)-($H300*$L300*$O300))/1000,0)*(1-EXACT(M300,Lookups!$A$62))*(1-EXACT(M300,Lookups!$A$63))</f>
        <v>0</v>
      </c>
      <c r="R300" s="71">
        <f t="shared" ca="1" si="97"/>
        <v>0</v>
      </c>
      <c r="S300" s="71">
        <f t="shared" ca="1" si="87"/>
        <v>0</v>
      </c>
      <c r="T300" s="71">
        <f t="shared" si="88"/>
        <v>0</v>
      </c>
      <c r="U300" s="356">
        <f t="shared" ca="1" si="89"/>
        <v>0</v>
      </c>
      <c r="V300" s="356">
        <f t="shared" ca="1" si="90"/>
        <v>0</v>
      </c>
      <c r="W300" s="356">
        <f t="shared" si="98"/>
        <v>0</v>
      </c>
      <c r="X300" s="356">
        <f t="shared" si="99"/>
        <v>0</v>
      </c>
      <c r="Y300" s="72">
        <f>IF(AU300&gt;0,"NEEDED",IFERROR(IF('Project Summary'!$C$11="NH",(VLOOKUP(AH300,Lighting_All,6,0)+AN300),(VLOOKUP(AH300,Lighting_All,4,0)+AN300)),0)*H300)</f>
        <v>0</v>
      </c>
      <c r="Z300" s="290" t="str">
        <f t="shared" ca="1" si="100"/>
        <v/>
      </c>
      <c r="AA300" s="352">
        <f t="shared" ca="1" si="106"/>
        <v>0</v>
      </c>
      <c r="AB300" s="3"/>
      <c r="AC300" s="20" t="str">
        <f ca="1">IFERROR(OFFSET(INDEX(INDIRECT(VLOOKUP($C300,Lighting_Type_Exist_lu,2,0)),MATCH(NewSKULighting!$D300,INDIRECT(VLOOKUP($C300,Lighting_Type_Exist_lu,2,0)),0),1),0,1),"")</f>
        <v/>
      </c>
      <c r="AD300" s="7" t="str">
        <f ca="1">IFERROR(OFFSET(INDEX(INDIRECT(VLOOKUP($C300,Lighting_Type_Exist_lu,2,0)),MATCH(NewSKULighting!$D300,INDIRECT(VLOOKUP($C300,Lighting_Type_Exist_lu,2,0)),0),1),0,3),"")</f>
        <v/>
      </c>
      <c r="AE300" s="40" t="str">
        <f ca="1">IFERROR(OFFSET(INDEX(INDIRECT(VLOOKUP($C300,Lighting_Type_Exist_lu,2,0)),MATCH(NewSKULighting!$D300,INDIRECT(VLOOKUP($C300,Lighting_Type_Exist_lu,2,0)),0),1),0,4),"")</f>
        <v/>
      </c>
      <c r="AF300" s="314">
        <f t="shared" ca="1" si="107"/>
        <v>0</v>
      </c>
      <c r="AG300" s="3"/>
      <c r="AH300" s="238" t="str">
        <f t="shared" si="91"/>
        <v/>
      </c>
      <c r="AI300" s="263">
        <f>IFERROR(_xlfn.IFNA(IF('Project Summary'!$C$11="NH",VLOOKUP(AH300,Lighting_All,5,0),VLOOKUP(AH300,Lighting_All,3,0)),""),"")</f>
        <v>0</v>
      </c>
      <c r="AJ300" s="295" t="str">
        <f t="shared" si="108"/>
        <v>NA</v>
      </c>
      <c r="AK300" s="296" t="str">
        <f>IFERROR(IF(J300="","",(VLOOKUP(AH300,Lookups!A:G,7,0)*H300)),"")</f>
        <v/>
      </c>
      <c r="AL300" s="92">
        <f t="shared" ca="1" si="109"/>
        <v>0</v>
      </c>
      <c r="AM300" s="92">
        <f t="shared" ca="1" si="110"/>
        <v>0</v>
      </c>
      <c r="AN300" s="297">
        <f>(1-EXACT(G300,M300))*IFERROR(VLOOKUP(M300,Lighting_All,6,0),0)*(Q300&gt;0)*(1-EXACT(M300,Lookups!$A$62))*(1-EXACT(M300,Lookups!$A$63))</f>
        <v>0</v>
      </c>
      <c r="AO300" s="92">
        <f t="shared" si="111"/>
        <v>0</v>
      </c>
      <c r="AP300" s="92" t="str">
        <f t="shared" ca="1" si="112"/>
        <v/>
      </c>
      <c r="AQ300" s="92" t="str">
        <f ca="1">_xlfn.IFNA(VLOOKUP(AP300,Recycling!$S$10:$T$35,2,0),"")</f>
        <v/>
      </c>
      <c r="AR300" s="92">
        <f t="shared" si="113"/>
        <v>0</v>
      </c>
      <c r="AS300" s="92">
        <f t="shared" si="114"/>
        <v>0</v>
      </c>
      <c r="AT300" s="298">
        <f>EXACT(G300,"None")*OR(EXACT(M300,Lookups!$A$62),EXACT(M300,Lookups!$A$63))</f>
        <v>0</v>
      </c>
      <c r="AU300" s="299">
        <f t="shared" si="101"/>
        <v>0</v>
      </c>
      <c r="AV300" s="92">
        <f>IFERROR(VLOOKUP(AH300,Lookups!A:B,2,0),0)</f>
        <v>0</v>
      </c>
      <c r="AW300" s="92">
        <f t="shared" si="102"/>
        <v>0</v>
      </c>
      <c r="AX300" s="297">
        <f t="shared" si="103"/>
        <v>0</v>
      </c>
      <c r="AY300" s="297">
        <f t="shared" si="92"/>
        <v>0</v>
      </c>
      <c r="AZ300" s="92">
        <f t="shared" si="93"/>
        <v>0.504</v>
      </c>
      <c r="BA300" s="297">
        <f t="shared" si="104"/>
        <v>0.38900000000000001</v>
      </c>
      <c r="BB300" s="297">
        <v>0.13800000000000001</v>
      </c>
      <c r="BC300" s="297">
        <v>0.13400000000000001</v>
      </c>
      <c r="BD300" s="92">
        <f t="shared" si="94"/>
        <v>0</v>
      </c>
      <c r="BE300" s="92">
        <f t="shared" si="95"/>
        <v>0</v>
      </c>
    </row>
    <row r="301" spans="1:57" x14ac:dyDescent="0.35">
      <c r="A301" s="26"/>
      <c r="B301" s="76"/>
      <c r="C301" s="58"/>
      <c r="D301" s="504"/>
      <c r="E301" s="504"/>
      <c r="F301" s="237" t="str">
        <f ca="1">IFERROR(OFFSET(INDEX(INDIRECT(VLOOKUP($C301,Lighting_Type_Exist_lu,2,0)),MATCH(NewSKULighting!$D301,INDIRECT(VLOOKUP($C301,Lighting_Type_Exist_lu,2,0)),0),1),0,2),"")</f>
        <v/>
      </c>
      <c r="G301" s="168" t="s">
        <v>84</v>
      </c>
      <c r="H301" s="74"/>
      <c r="I301" s="238" t="str">
        <f t="shared" si="83"/>
        <v/>
      </c>
      <c r="J301" s="58"/>
      <c r="K301" s="238" t="str">
        <f t="shared" si="84"/>
        <v/>
      </c>
      <c r="L301" s="239" t="str">
        <f t="shared" si="85"/>
        <v/>
      </c>
      <c r="M301" s="116" t="s">
        <v>84</v>
      </c>
      <c r="N301" s="28">
        <f t="shared" si="86"/>
        <v>0</v>
      </c>
      <c r="O301" s="20">
        <f t="shared" si="105"/>
        <v>0</v>
      </c>
      <c r="P301" s="71">
        <f t="shared" ca="1" si="96"/>
        <v>0</v>
      </c>
      <c r="Q301" s="71">
        <f>IFERROR((($H301*$L301*$N301)-($H301*$L301*$O301))/1000,0)*(1-EXACT(M301,Lookups!$A$62))*(1-EXACT(M301,Lookups!$A$63))</f>
        <v>0</v>
      </c>
      <c r="R301" s="71">
        <f t="shared" ca="1" si="97"/>
        <v>0</v>
      </c>
      <c r="S301" s="71">
        <f t="shared" ca="1" si="87"/>
        <v>0</v>
      </c>
      <c r="T301" s="71">
        <f t="shared" si="88"/>
        <v>0</v>
      </c>
      <c r="U301" s="356">
        <f t="shared" ca="1" si="89"/>
        <v>0</v>
      </c>
      <c r="V301" s="356">
        <f t="shared" ca="1" si="90"/>
        <v>0</v>
      </c>
      <c r="W301" s="356">
        <f t="shared" si="98"/>
        <v>0</v>
      </c>
      <c r="X301" s="356">
        <f t="shared" si="99"/>
        <v>0</v>
      </c>
      <c r="Y301" s="72">
        <f>IF(AU301&gt;0,"NEEDED",IFERROR(IF('Project Summary'!$C$11="NH",(VLOOKUP(AH301,Lighting_All,6,0)+AN301),(VLOOKUP(AH301,Lighting_All,4,0)+AN301)),0)*H301)</f>
        <v>0</v>
      </c>
      <c r="Z301" s="290" t="str">
        <f t="shared" ca="1" si="100"/>
        <v/>
      </c>
      <c r="AA301" s="352">
        <f t="shared" ca="1" si="106"/>
        <v>0</v>
      </c>
      <c r="AB301" s="3"/>
      <c r="AC301" s="20" t="str">
        <f ca="1">IFERROR(OFFSET(INDEX(INDIRECT(VLOOKUP($C301,Lighting_Type_Exist_lu,2,0)),MATCH(NewSKULighting!$D301,INDIRECT(VLOOKUP($C301,Lighting_Type_Exist_lu,2,0)),0),1),0,1),"")</f>
        <v/>
      </c>
      <c r="AD301" s="7" t="str">
        <f ca="1">IFERROR(OFFSET(INDEX(INDIRECT(VLOOKUP($C301,Lighting_Type_Exist_lu,2,0)),MATCH(NewSKULighting!$D301,INDIRECT(VLOOKUP($C301,Lighting_Type_Exist_lu,2,0)),0),1),0,3),"")</f>
        <v/>
      </c>
      <c r="AE301" s="40" t="str">
        <f ca="1">IFERROR(OFFSET(INDEX(INDIRECT(VLOOKUP($C301,Lighting_Type_Exist_lu,2,0)),MATCH(NewSKULighting!$D301,INDIRECT(VLOOKUP($C301,Lighting_Type_Exist_lu,2,0)),0),1),0,4),"")</f>
        <v/>
      </c>
      <c r="AF301" s="314">
        <f t="shared" ca="1" si="107"/>
        <v>0</v>
      </c>
      <c r="AG301" s="3"/>
      <c r="AH301" s="238" t="str">
        <f t="shared" si="91"/>
        <v/>
      </c>
      <c r="AI301" s="263">
        <f>IFERROR(_xlfn.IFNA(IF('Project Summary'!$C$11="NH",VLOOKUP(AH301,Lighting_All,5,0),VLOOKUP(AH301,Lighting_All,3,0)),""),"")</f>
        <v>0</v>
      </c>
      <c r="AJ301" s="295" t="str">
        <f t="shared" si="108"/>
        <v>NA</v>
      </c>
      <c r="AK301" s="296" t="str">
        <f>IFERROR(IF(J301="","",(VLOOKUP(AH301,Lookups!A:G,7,0)*H301)),"")</f>
        <v/>
      </c>
      <c r="AL301" s="92">
        <f t="shared" ca="1" si="109"/>
        <v>0</v>
      </c>
      <c r="AM301" s="92">
        <f t="shared" ca="1" si="110"/>
        <v>0</v>
      </c>
      <c r="AN301" s="297">
        <f>(1-EXACT(G301,M301))*IFERROR(VLOOKUP(M301,Lighting_All,6,0),0)*(Q301&gt;0)*(1-EXACT(M301,Lookups!$A$62))*(1-EXACT(M301,Lookups!$A$63))</f>
        <v>0</v>
      </c>
      <c r="AO301" s="92">
        <f t="shared" si="111"/>
        <v>0</v>
      </c>
      <c r="AP301" s="92" t="str">
        <f t="shared" ca="1" si="112"/>
        <v/>
      </c>
      <c r="AQ301" s="92" t="str">
        <f ca="1">_xlfn.IFNA(VLOOKUP(AP301,Recycling!$S$10:$T$35,2,0),"")</f>
        <v/>
      </c>
      <c r="AR301" s="92">
        <f t="shared" si="113"/>
        <v>0</v>
      </c>
      <c r="AS301" s="92">
        <f t="shared" si="114"/>
        <v>0</v>
      </c>
      <c r="AT301" s="298">
        <f>EXACT(G301,"None")*OR(EXACT(M301,Lookups!$A$62),EXACT(M301,Lookups!$A$63))</f>
        <v>0</v>
      </c>
      <c r="AU301" s="299">
        <f t="shared" si="101"/>
        <v>0</v>
      </c>
      <c r="AV301" s="92">
        <f>IFERROR(VLOOKUP(AH301,Lookups!A:B,2,0),0)</f>
        <v>0</v>
      </c>
      <c r="AW301" s="92">
        <f t="shared" si="102"/>
        <v>0</v>
      </c>
      <c r="AX301" s="297">
        <f t="shared" si="103"/>
        <v>0</v>
      </c>
      <c r="AY301" s="297">
        <f t="shared" si="92"/>
        <v>0</v>
      </c>
      <c r="AZ301" s="92">
        <f t="shared" si="93"/>
        <v>0.504</v>
      </c>
      <c r="BA301" s="297">
        <f t="shared" si="104"/>
        <v>0.38900000000000001</v>
      </c>
      <c r="BB301" s="297">
        <v>0.13800000000000001</v>
      </c>
      <c r="BC301" s="297">
        <v>0.13400000000000001</v>
      </c>
      <c r="BD301" s="92">
        <f t="shared" si="94"/>
        <v>0</v>
      </c>
      <c r="BE301" s="92">
        <f t="shared" si="95"/>
        <v>0</v>
      </c>
    </row>
    <row r="302" spans="1:57" x14ac:dyDescent="0.35">
      <c r="A302" s="26"/>
      <c r="B302" s="76"/>
      <c r="C302" s="58"/>
      <c r="D302" s="504"/>
      <c r="E302" s="504"/>
      <c r="F302" s="237" t="str">
        <f ca="1">IFERROR(OFFSET(INDEX(INDIRECT(VLOOKUP($C302,Lighting_Type_Exist_lu,2,0)),MATCH(NewSKULighting!$D302,INDIRECT(VLOOKUP($C302,Lighting_Type_Exist_lu,2,0)),0),1),0,2),"")</f>
        <v/>
      </c>
      <c r="G302" s="168" t="s">
        <v>84</v>
      </c>
      <c r="H302" s="74"/>
      <c r="I302" s="238" t="str">
        <f t="shared" si="83"/>
        <v/>
      </c>
      <c r="J302" s="58"/>
      <c r="K302" s="238" t="str">
        <f t="shared" si="84"/>
        <v/>
      </c>
      <c r="L302" s="239" t="str">
        <f t="shared" si="85"/>
        <v/>
      </c>
      <c r="M302" s="116" t="s">
        <v>84</v>
      </c>
      <c r="N302" s="28">
        <f t="shared" si="86"/>
        <v>0</v>
      </c>
      <c r="O302" s="20">
        <f t="shared" si="105"/>
        <v>0</v>
      </c>
      <c r="P302" s="71">
        <f t="shared" ca="1" si="96"/>
        <v>0</v>
      </c>
      <c r="Q302" s="71">
        <f>IFERROR((($H302*$L302*$N302)-($H302*$L302*$O302))/1000,0)*(1-EXACT(M302,Lookups!$A$62))*(1-EXACT(M302,Lookups!$A$63))</f>
        <v>0</v>
      </c>
      <c r="R302" s="71">
        <f t="shared" ca="1" si="97"/>
        <v>0</v>
      </c>
      <c r="S302" s="71">
        <f t="shared" ca="1" si="87"/>
        <v>0</v>
      </c>
      <c r="T302" s="71">
        <f t="shared" si="88"/>
        <v>0</v>
      </c>
      <c r="U302" s="356">
        <f t="shared" ca="1" si="89"/>
        <v>0</v>
      </c>
      <c r="V302" s="356">
        <f t="shared" ca="1" si="90"/>
        <v>0</v>
      </c>
      <c r="W302" s="356">
        <f t="shared" si="98"/>
        <v>0</v>
      </c>
      <c r="X302" s="356">
        <f t="shared" si="99"/>
        <v>0</v>
      </c>
      <c r="Y302" s="72">
        <f>IF(AU302&gt;0,"NEEDED",IFERROR(IF('Project Summary'!$C$11="NH",(VLOOKUP(AH302,Lighting_All,6,0)+AN302),(VLOOKUP(AH302,Lighting_All,4,0)+AN302)),0)*H302)</f>
        <v>0</v>
      </c>
      <c r="Z302" s="290" t="str">
        <f t="shared" ca="1" si="100"/>
        <v/>
      </c>
      <c r="AA302" s="352">
        <f t="shared" ca="1" si="106"/>
        <v>0</v>
      </c>
      <c r="AB302" s="3"/>
      <c r="AC302" s="20" t="str">
        <f ca="1">IFERROR(OFFSET(INDEX(INDIRECT(VLOOKUP($C302,Lighting_Type_Exist_lu,2,0)),MATCH(NewSKULighting!$D302,INDIRECT(VLOOKUP($C302,Lighting_Type_Exist_lu,2,0)),0),1),0,1),"")</f>
        <v/>
      </c>
      <c r="AD302" s="7" t="str">
        <f ca="1">IFERROR(OFFSET(INDEX(INDIRECT(VLOOKUP($C302,Lighting_Type_Exist_lu,2,0)),MATCH(NewSKULighting!$D302,INDIRECT(VLOOKUP($C302,Lighting_Type_Exist_lu,2,0)),0),1),0,3),"")</f>
        <v/>
      </c>
      <c r="AE302" s="40" t="str">
        <f ca="1">IFERROR(OFFSET(INDEX(INDIRECT(VLOOKUP($C302,Lighting_Type_Exist_lu,2,0)),MATCH(NewSKULighting!$D302,INDIRECT(VLOOKUP($C302,Lighting_Type_Exist_lu,2,0)),0),1),0,4),"")</f>
        <v/>
      </c>
      <c r="AF302" s="314">
        <f t="shared" ca="1" si="107"/>
        <v>0</v>
      </c>
      <c r="AG302" s="3"/>
      <c r="AH302" s="238" t="str">
        <f t="shared" si="91"/>
        <v/>
      </c>
      <c r="AI302" s="263">
        <f>IFERROR(_xlfn.IFNA(IF('Project Summary'!$C$11="NH",VLOOKUP(AH302,Lighting_All,5,0),VLOOKUP(AH302,Lighting_All,3,0)),""),"")</f>
        <v>0</v>
      </c>
      <c r="AJ302" s="295" t="str">
        <f t="shared" si="108"/>
        <v>NA</v>
      </c>
      <c r="AK302" s="296" t="str">
        <f>IFERROR(IF(J302="","",(VLOOKUP(AH302,Lookups!A:G,7,0)*H302)),"")</f>
        <v/>
      </c>
      <c r="AL302" s="92">
        <f t="shared" ca="1" si="109"/>
        <v>0</v>
      </c>
      <c r="AM302" s="92">
        <f t="shared" ca="1" si="110"/>
        <v>0</v>
      </c>
      <c r="AN302" s="297">
        <f>(1-EXACT(G302,M302))*IFERROR(VLOOKUP(M302,Lighting_All,6,0),0)*(Q302&gt;0)*(1-EXACT(M302,Lookups!$A$62))*(1-EXACT(M302,Lookups!$A$63))</f>
        <v>0</v>
      </c>
      <c r="AO302" s="92">
        <f t="shared" si="111"/>
        <v>0</v>
      </c>
      <c r="AP302" s="92" t="str">
        <f t="shared" ca="1" si="112"/>
        <v/>
      </c>
      <c r="AQ302" s="92" t="str">
        <f ca="1">_xlfn.IFNA(VLOOKUP(AP302,Recycling!$S$10:$T$35,2,0),"")</f>
        <v/>
      </c>
      <c r="AR302" s="92">
        <f t="shared" si="113"/>
        <v>0</v>
      </c>
      <c r="AS302" s="92">
        <f t="shared" si="114"/>
        <v>0</v>
      </c>
      <c r="AT302" s="298">
        <f>EXACT(G302,"None")*OR(EXACT(M302,Lookups!$A$62),EXACT(M302,Lookups!$A$63))</f>
        <v>0</v>
      </c>
      <c r="AU302" s="299">
        <f t="shared" si="101"/>
        <v>0</v>
      </c>
      <c r="AV302" s="92">
        <f>IFERROR(VLOOKUP(AH302,Lookups!A:B,2,0),0)</f>
        <v>0</v>
      </c>
      <c r="AW302" s="92">
        <f t="shared" si="102"/>
        <v>0</v>
      </c>
      <c r="AX302" s="297">
        <f t="shared" si="103"/>
        <v>0</v>
      </c>
      <c r="AY302" s="297">
        <f t="shared" si="92"/>
        <v>0</v>
      </c>
      <c r="AZ302" s="92">
        <f t="shared" si="93"/>
        <v>0.504</v>
      </c>
      <c r="BA302" s="297">
        <f t="shared" si="104"/>
        <v>0.38900000000000001</v>
      </c>
      <c r="BB302" s="297">
        <v>0.13800000000000001</v>
      </c>
      <c r="BC302" s="297">
        <v>0.13400000000000001</v>
      </c>
      <c r="BD302" s="92">
        <f t="shared" si="94"/>
        <v>0</v>
      </c>
      <c r="BE302" s="92">
        <f t="shared" si="95"/>
        <v>0</v>
      </c>
    </row>
    <row r="303" spans="1:57" x14ac:dyDescent="0.35">
      <c r="A303" s="26"/>
      <c r="B303" s="76"/>
      <c r="C303" s="58"/>
      <c r="D303" s="504"/>
      <c r="E303" s="504"/>
      <c r="F303" s="237" t="str">
        <f ca="1">IFERROR(OFFSET(INDEX(INDIRECT(VLOOKUP($C303,Lighting_Type_Exist_lu,2,0)),MATCH(NewSKULighting!$D303,INDIRECT(VLOOKUP($C303,Lighting_Type_Exist_lu,2,0)),0),1),0,2),"")</f>
        <v/>
      </c>
      <c r="G303" s="168" t="s">
        <v>84</v>
      </c>
      <c r="H303" s="74"/>
      <c r="I303" s="238" t="str">
        <f t="shared" si="83"/>
        <v/>
      </c>
      <c r="J303" s="58"/>
      <c r="K303" s="238" t="str">
        <f t="shared" si="84"/>
        <v/>
      </c>
      <c r="L303" s="239" t="str">
        <f t="shared" si="85"/>
        <v/>
      </c>
      <c r="M303" s="116" t="s">
        <v>84</v>
      </c>
      <c r="N303" s="28">
        <f t="shared" si="86"/>
        <v>0</v>
      </c>
      <c r="O303" s="20">
        <f t="shared" si="105"/>
        <v>0</v>
      </c>
      <c r="P303" s="71">
        <f t="shared" ca="1" si="96"/>
        <v>0</v>
      </c>
      <c r="Q303" s="71">
        <f>IFERROR((($H303*$L303*$N303)-($H303*$L303*$O303))/1000,0)*(1-EXACT(M303,Lookups!$A$62))*(1-EXACT(M303,Lookups!$A$63))</f>
        <v>0</v>
      </c>
      <c r="R303" s="71">
        <f t="shared" ca="1" si="97"/>
        <v>0</v>
      </c>
      <c r="S303" s="71">
        <f t="shared" ca="1" si="87"/>
        <v>0</v>
      </c>
      <c r="T303" s="71">
        <f t="shared" si="88"/>
        <v>0</v>
      </c>
      <c r="U303" s="356">
        <f t="shared" ca="1" si="89"/>
        <v>0</v>
      </c>
      <c r="V303" s="356">
        <f t="shared" ca="1" si="90"/>
        <v>0</v>
      </c>
      <c r="W303" s="356">
        <f t="shared" si="98"/>
        <v>0</v>
      </c>
      <c r="X303" s="356">
        <f t="shared" si="99"/>
        <v>0</v>
      </c>
      <c r="Y303" s="72">
        <f>IF(AU303&gt;0,"NEEDED",IFERROR(IF('Project Summary'!$C$11="NH",(VLOOKUP(AH303,Lighting_All,6,0)+AN303),(VLOOKUP(AH303,Lighting_All,4,0)+AN303)),0)*H303)</f>
        <v>0</v>
      </c>
      <c r="Z303" s="290" t="str">
        <f t="shared" ca="1" si="100"/>
        <v/>
      </c>
      <c r="AA303" s="352">
        <f t="shared" ca="1" si="106"/>
        <v>0</v>
      </c>
      <c r="AB303" s="3"/>
      <c r="AC303" s="20" t="str">
        <f ca="1">IFERROR(OFFSET(INDEX(INDIRECT(VLOOKUP($C303,Lighting_Type_Exist_lu,2,0)),MATCH(NewSKULighting!$D303,INDIRECT(VLOOKUP($C303,Lighting_Type_Exist_lu,2,0)),0),1),0,1),"")</f>
        <v/>
      </c>
      <c r="AD303" s="7" t="str">
        <f ca="1">IFERROR(OFFSET(INDEX(INDIRECT(VLOOKUP($C303,Lighting_Type_Exist_lu,2,0)),MATCH(NewSKULighting!$D303,INDIRECT(VLOOKUP($C303,Lighting_Type_Exist_lu,2,0)),0),1),0,3),"")</f>
        <v/>
      </c>
      <c r="AE303" s="40" t="str">
        <f ca="1">IFERROR(OFFSET(INDEX(INDIRECT(VLOOKUP($C303,Lighting_Type_Exist_lu,2,0)),MATCH(NewSKULighting!$D303,INDIRECT(VLOOKUP($C303,Lighting_Type_Exist_lu,2,0)),0),1),0,4),"")</f>
        <v/>
      </c>
      <c r="AF303" s="314">
        <f t="shared" ca="1" si="107"/>
        <v>0</v>
      </c>
      <c r="AG303" s="3"/>
      <c r="AH303" s="238" t="str">
        <f t="shared" si="91"/>
        <v/>
      </c>
      <c r="AI303" s="263">
        <f>IFERROR(_xlfn.IFNA(IF('Project Summary'!$C$11="NH",VLOOKUP(AH303,Lighting_All,5,0),VLOOKUP(AH303,Lighting_All,3,0)),""),"")</f>
        <v>0</v>
      </c>
      <c r="AJ303" s="295" t="str">
        <f t="shared" si="108"/>
        <v>NA</v>
      </c>
      <c r="AK303" s="296" t="str">
        <f>IFERROR(IF(J303="","",(VLOOKUP(AH303,Lookups!A:G,7,0)*H303)),"")</f>
        <v/>
      </c>
      <c r="AL303" s="92">
        <f t="shared" ca="1" si="109"/>
        <v>0</v>
      </c>
      <c r="AM303" s="92">
        <f t="shared" ca="1" si="110"/>
        <v>0</v>
      </c>
      <c r="AN303" s="297">
        <f>(1-EXACT(G303,M303))*IFERROR(VLOOKUP(M303,Lighting_All,6,0),0)*(Q303&gt;0)*(1-EXACT(M303,Lookups!$A$62))*(1-EXACT(M303,Lookups!$A$63))</f>
        <v>0</v>
      </c>
      <c r="AO303" s="92">
        <f t="shared" si="111"/>
        <v>0</v>
      </c>
      <c r="AP303" s="92" t="str">
        <f t="shared" ca="1" si="112"/>
        <v/>
      </c>
      <c r="AQ303" s="92" t="str">
        <f ca="1">_xlfn.IFNA(VLOOKUP(AP303,Recycling!$S$10:$T$35,2,0),"")</f>
        <v/>
      </c>
      <c r="AR303" s="92">
        <f t="shared" si="113"/>
        <v>0</v>
      </c>
      <c r="AS303" s="92">
        <f t="shared" si="114"/>
        <v>0</v>
      </c>
      <c r="AT303" s="298">
        <f>EXACT(G303,"None")*OR(EXACT(M303,Lookups!$A$62),EXACT(M303,Lookups!$A$63))</f>
        <v>0</v>
      </c>
      <c r="AU303" s="299">
        <f t="shared" si="101"/>
        <v>0</v>
      </c>
      <c r="AV303" s="92">
        <f>IFERROR(VLOOKUP(AH303,Lookups!A:B,2,0),0)</f>
        <v>0</v>
      </c>
      <c r="AW303" s="92">
        <f t="shared" si="102"/>
        <v>0</v>
      </c>
      <c r="AX303" s="297">
        <f t="shared" si="103"/>
        <v>0</v>
      </c>
      <c r="AY303" s="297">
        <f t="shared" si="92"/>
        <v>0</v>
      </c>
      <c r="AZ303" s="92">
        <f t="shared" si="93"/>
        <v>0.504</v>
      </c>
      <c r="BA303" s="297">
        <f t="shared" si="104"/>
        <v>0.38900000000000001</v>
      </c>
      <c r="BB303" s="297">
        <v>0.13800000000000001</v>
      </c>
      <c r="BC303" s="297">
        <v>0.13400000000000001</v>
      </c>
      <c r="BD303" s="92">
        <f t="shared" si="94"/>
        <v>0</v>
      </c>
      <c r="BE303" s="92">
        <f t="shared" si="95"/>
        <v>0</v>
      </c>
    </row>
    <row r="304" spans="1:57" x14ac:dyDescent="0.35">
      <c r="A304" s="26"/>
      <c r="B304" s="76"/>
      <c r="C304" s="58"/>
      <c r="D304" s="504"/>
      <c r="E304" s="504"/>
      <c r="F304" s="237" t="str">
        <f ca="1">IFERROR(OFFSET(INDEX(INDIRECT(VLOOKUP($C304,Lighting_Type_Exist_lu,2,0)),MATCH(NewSKULighting!$D304,INDIRECT(VLOOKUP($C304,Lighting_Type_Exist_lu,2,0)),0),1),0,2),"")</f>
        <v/>
      </c>
      <c r="G304" s="168" t="s">
        <v>84</v>
      </c>
      <c r="H304" s="74"/>
      <c r="I304" s="238" t="str">
        <f t="shared" si="83"/>
        <v/>
      </c>
      <c r="J304" s="58"/>
      <c r="K304" s="238" t="str">
        <f t="shared" si="84"/>
        <v/>
      </c>
      <c r="L304" s="239" t="str">
        <f t="shared" si="85"/>
        <v/>
      </c>
      <c r="M304" s="116" t="s">
        <v>84</v>
      </c>
      <c r="N304" s="28">
        <f t="shared" si="86"/>
        <v>0</v>
      </c>
      <c r="O304" s="20">
        <f t="shared" si="105"/>
        <v>0</v>
      </c>
      <c r="P304" s="71">
        <f t="shared" ca="1" si="96"/>
        <v>0</v>
      </c>
      <c r="Q304" s="71">
        <f>IFERROR((($H304*$L304*$N304)-($H304*$L304*$O304))/1000,0)*(1-EXACT(M304,Lookups!$A$62))*(1-EXACT(M304,Lookups!$A$63))</f>
        <v>0</v>
      </c>
      <c r="R304" s="71">
        <f t="shared" ca="1" si="97"/>
        <v>0</v>
      </c>
      <c r="S304" s="71">
        <f t="shared" ca="1" si="87"/>
        <v>0</v>
      </c>
      <c r="T304" s="71">
        <f t="shared" si="88"/>
        <v>0</v>
      </c>
      <c r="U304" s="356">
        <f t="shared" ca="1" si="89"/>
        <v>0</v>
      </c>
      <c r="V304" s="356">
        <f t="shared" ca="1" si="90"/>
        <v>0</v>
      </c>
      <c r="W304" s="356">
        <f t="shared" si="98"/>
        <v>0</v>
      </c>
      <c r="X304" s="356">
        <f t="shared" si="99"/>
        <v>0</v>
      </c>
      <c r="Y304" s="72">
        <f>IF(AU304&gt;0,"NEEDED",IFERROR(IF('Project Summary'!$C$11="NH",(VLOOKUP(AH304,Lighting_All,6,0)+AN304),(VLOOKUP(AH304,Lighting_All,4,0)+AN304)),0)*H304)</f>
        <v>0</v>
      </c>
      <c r="Z304" s="290" t="str">
        <f t="shared" ca="1" si="100"/>
        <v/>
      </c>
      <c r="AA304" s="352">
        <f t="shared" ca="1" si="106"/>
        <v>0</v>
      </c>
      <c r="AB304" s="3"/>
      <c r="AC304" s="20" t="str">
        <f ca="1">IFERROR(OFFSET(INDEX(INDIRECT(VLOOKUP($C304,Lighting_Type_Exist_lu,2,0)),MATCH(NewSKULighting!$D304,INDIRECT(VLOOKUP($C304,Lighting_Type_Exist_lu,2,0)),0),1),0,1),"")</f>
        <v/>
      </c>
      <c r="AD304" s="7" t="str">
        <f ca="1">IFERROR(OFFSET(INDEX(INDIRECT(VLOOKUP($C304,Lighting_Type_Exist_lu,2,0)),MATCH(NewSKULighting!$D304,INDIRECT(VLOOKUP($C304,Lighting_Type_Exist_lu,2,0)),0),1),0,3),"")</f>
        <v/>
      </c>
      <c r="AE304" s="40" t="str">
        <f ca="1">IFERROR(OFFSET(INDEX(INDIRECT(VLOOKUP($C304,Lighting_Type_Exist_lu,2,0)),MATCH(NewSKULighting!$D304,INDIRECT(VLOOKUP($C304,Lighting_Type_Exist_lu,2,0)),0),1),0,4),"")</f>
        <v/>
      </c>
      <c r="AF304" s="314">
        <f t="shared" ca="1" si="107"/>
        <v>0</v>
      </c>
      <c r="AG304" s="3"/>
      <c r="AH304" s="238" t="str">
        <f t="shared" si="91"/>
        <v/>
      </c>
      <c r="AI304" s="263">
        <f>IFERROR(_xlfn.IFNA(IF('Project Summary'!$C$11="NH",VLOOKUP(AH304,Lighting_All,5,0),VLOOKUP(AH304,Lighting_All,3,0)),""),"")</f>
        <v>0</v>
      </c>
      <c r="AJ304" s="295" t="str">
        <f t="shared" si="108"/>
        <v>NA</v>
      </c>
      <c r="AK304" s="296" t="str">
        <f>IFERROR(IF(J304="","",(VLOOKUP(AH304,Lookups!A:G,7,0)*H304)),"")</f>
        <v/>
      </c>
      <c r="AL304" s="92">
        <f t="shared" ca="1" si="109"/>
        <v>0</v>
      </c>
      <c r="AM304" s="92">
        <f t="shared" ca="1" si="110"/>
        <v>0</v>
      </c>
      <c r="AN304" s="297">
        <f>(1-EXACT(G304,M304))*IFERROR(VLOOKUP(M304,Lighting_All,6,0),0)*(Q304&gt;0)*(1-EXACT(M304,Lookups!$A$62))*(1-EXACT(M304,Lookups!$A$63))</f>
        <v>0</v>
      </c>
      <c r="AO304" s="92">
        <f t="shared" si="111"/>
        <v>0</v>
      </c>
      <c r="AP304" s="92" t="str">
        <f t="shared" ca="1" si="112"/>
        <v/>
      </c>
      <c r="AQ304" s="92" t="str">
        <f ca="1">_xlfn.IFNA(VLOOKUP(AP304,Recycling!$S$10:$T$35,2,0),"")</f>
        <v/>
      </c>
      <c r="AR304" s="92">
        <f t="shared" si="113"/>
        <v>0</v>
      </c>
      <c r="AS304" s="92">
        <f t="shared" si="114"/>
        <v>0</v>
      </c>
      <c r="AT304" s="298">
        <f>EXACT(G304,"None")*OR(EXACT(M304,Lookups!$A$62),EXACT(M304,Lookups!$A$63))</f>
        <v>0</v>
      </c>
      <c r="AU304" s="299">
        <f t="shared" si="101"/>
        <v>0</v>
      </c>
      <c r="AV304" s="92">
        <f>IFERROR(VLOOKUP(AH304,Lookups!A:B,2,0),0)</f>
        <v>0</v>
      </c>
      <c r="AW304" s="92">
        <f t="shared" si="102"/>
        <v>0</v>
      </c>
      <c r="AX304" s="297">
        <f t="shared" si="103"/>
        <v>0</v>
      </c>
      <c r="AY304" s="297">
        <f t="shared" si="92"/>
        <v>0</v>
      </c>
      <c r="AZ304" s="92">
        <f t="shared" si="93"/>
        <v>0.504</v>
      </c>
      <c r="BA304" s="297">
        <f t="shared" si="104"/>
        <v>0.38900000000000001</v>
      </c>
      <c r="BB304" s="297">
        <v>0.13800000000000001</v>
      </c>
      <c r="BC304" s="297">
        <v>0.13400000000000001</v>
      </c>
      <c r="BD304" s="92">
        <f t="shared" si="94"/>
        <v>0</v>
      </c>
      <c r="BE304" s="92">
        <f t="shared" si="95"/>
        <v>0</v>
      </c>
    </row>
    <row r="305" spans="1:57" x14ac:dyDescent="0.35">
      <c r="A305" s="26"/>
      <c r="B305" s="76"/>
      <c r="C305" s="58"/>
      <c r="D305" s="504"/>
      <c r="E305" s="504"/>
      <c r="F305" s="237" t="str">
        <f ca="1">IFERROR(OFFSET(INDEX(INDIRECT(VLOOKUP($C305,Lighting_Type_Exist_lu,2,0)),MATCH(NewSKULighting!$D305,INDIRECT(VLOOKUP($C305,Lighting_Type_Exist_lu,2,0)),0),1),0,2),"")</f>
        <v/>
      </c>
      <c r="G305" s="168" t="s">
        <v>84</v>
      </c>
      <c r="H305" s="74"/>
      <c r="I305" s="238" t="str">
        <f t="shared" si="83"/>
        <v/>
      </c>
      <c r="J305" s="58"/>
      <c r="K305" s="238" t="str">
        <f t="shared" si="84"/>
        <v/>
      </c>
      <c r="L305" s="239" t="str">
        <f t="shared" si="85"/>
        <v/>
      </c>
      <c r="M305" s="116" t="s">
        <v>84</v>
      </c>
      <c r="N305" s="28">
        <f t="shared" si="86"/>
        <v>0</v>
      </c>
      <c r="O305" s="20">
        <f t="shared" si="105"/>
        <v>0</v>
      </c>
      <c r="P305" s="71">
        <f t="shared" ca="1" si="96"/>
        <v>0</v>
      </c>
      <c r="Q305" s="71">
        <f>IFERROR((($H305*$L305*$N305)-($H305*$L305*$O305))/1000,0)*(1-EXACT(M305,Lookups!$A$62))*(1-EXACT(M305,Lookups!$A$63))</f>
        <v>0</v>
      </c>
      <c r="R305" s="71">
        <f t="shared" ca="1" si="97"/>
        <v>0</v>
      </c>
      <c r="S305" s="71">
        <f t="shared" ca="1" si="87"/>
        <v>0</v>
      </c>
      <c r="T305" s="71">
        <f t="shared" si="88"/>
        <v>0</v>
      </c>
      <c r="U305" s="356">
        <f t="shared" ca="1" si="89"/>
        <v>0</v>
      </c>
      <c r="V305" s="356">
        <f t="shared" ca="1" si="90"/>
        <v>0</v>
      </c>
      <c r="W305" s="356">
        <f t="shared" si="98"/>
        <v>0</v>
      </c>
      <c r="X305" s="356">
        <f t="shared" si="99"/>
        <v>0</v>
      </c>
      <c r="Y305" s="72">
        <f>IF(AU305&gt;0,"NEEDED",IFERROR(IF('Project Summary'!$C$11="NH",(VLOOKUP(AH305,Lighting_All,6,0)+AN305),(VLOOKUP(AH305,Lighting_All,4,0)+AN305)),0)*H305)</f>
        <v>0</v>
      </c>
      <c r="Z305" s="290" t="str">
        <f t="shared" ca="1" si="100"/>
        <v/>
      </c>
      <c r="AA305" s="352">
        <f t="shared" ca="1" si="106"/>
        <v>0</v>
      </c>
      <c r="AB305" s="3"/>
      <c r="AC305" s="20" t="str">
        <f ca="1">IFERROR(OFFSET(INDEX(INDIRECT(VLOOKUP($C305,Lighting_Type_Exist_lu,2,0)),MATCH(NewSKULighting!$D305,INDIRECT(VLOOKUP($C305,Lighting_Type_Exist_lu,2,0)),0),1),0,1),"")</f>
        <v/>
      </c>
      <c r="AD305" s="7" t="str">
        <f ca="1">IFERROR(OFFSET(INDEX(INDIRECT(VLOOKUP($C305,Lighting_Type_Exist_lu,2,0)),MATCH(NewSKULighting!$D305,INDIRECT(VLOOKUP($C305,Lighting_Type_Exist_lu,2,0)),0),1),0,3),"")</f>
        <v/>
      </c>
      <c r="AE305" s="40" t="str">
        <f ca="1">IFERROR(OFFSET(INDEX(INDIRECT(VLOOKUP($C305,Lighting_Type_Exist_lu,2,0)),MATCH(NewSKULighting!$D305,INDIRECT(VLOOKUP($C305,Lighting_Type_Exist_lu,2,0)),0),1),0,4),"")</f>
        <v/>
      </c>
      <c r="AF305" s="314">
        <f t="shared" ca="1" si="107"/>
        <v>0</v>
      </c>
      <c r="AG305" s="3"/>
      <c r="AH305" s="238" t="str">
        <f t="shared" si="91"/>
        <v/>
      </c>
      <c r="AI305" s="263">
        <f>IFERROR(_xlfn.IFNA(IF('Project Summary'!$C$11="NH",VLOOKUP(AH305,Lighting_All,5,0),VLOOKUP(AH305,Lighting_All,3,0)),""),"")</f>
        <v>0</v>
      </c>
      <c r="AJ305" s="295" t="str">
        <f t="shared" si="108"/>
        <v>NA</v>
      </c>
      <c r="AK305" s="296" t="str">
        <f>IFERROR(IF(J305="","",(VLOOKUP(AH305,Lookups!A:G,7,0)*H305)),"")</f>
        <v/>
      </c>
      <c r="AL305" s="92">
        <f t="shared" ca="1" si="109"/>
        <v>0</v>
      </c>
      <c r="AM305" s="92">
        <f t="shared" ca="1" si="110"/>
        <v>0</v>
      </c>
      <c r="AN305" s="297">
        <f>(1-EXACT(G305,M305))*IFERROR(VLOOKUP(M305,Lighting_All,6,0),0)*(Q305&gt;0)*(1-EXACT(M305,Lookups!$A$62))*(1-EXACT(M305,Lookups!$A$63))</f>
        <v>0</v>
      </c>
      <c r="AO305" s="92">
        <f t="shared" si="111"/>
        <v>0</v>
      </c>
      <c r="AP305" s="92" t="str">
        <f t="shared" ca="1" si="112"/>
        <v/>
      </c>
      <c r="AQ305" s="92" t="str">
        <f ca="1">_xlfn.IFNA(VLOOKUP(AP305,Recycling!$S$10:$T$35,2,0),"")</f>
        <v/>
      </c>
      <c r="AR305" s="92">
        <f t="shared" si="113"/>
        <v>0</v>
      </c>
      <c r="AS305" s="92">
        <f t="shared" si="114"/>
        <v>0</v>
      </c>
      <c r="AT305" s="298">
        <f>EXACT(G305,"None")*OR(EXACT(M305,Lookups!$A$62),EXACT(M305,Lookups!$A$63))</f>
        <v>0</v>
      </c>
      <c r="AU305" s="299">
        <f t="shared" si="101"/>
        <v>0</v>
      </c>
      <c r="AV305" s="92">
        <f>IFERROR(VLOOKUP(AH305,Lookups!A:B,2,0),0)</f>
        <v>0</v>
      </c>
      <c r="AW305" s="92">
        <f t="shared" si="102"/>
        <v>0</v>
      </c>
      <c r="AX305" s="297">
        <f t="shared" si="103"/>
        <v>0</v>
      </c>
      <c r="AY305" s="297">
        <f t="shared" si="92"/>
        <v>0</v>
      </c>
      <c r="AZ305" s="92">
        <f t="shared" si="93"/>
        <v>0.504</v>
      </c>
      <c r="BA305" s="297">
        <f t="shared" si="104"/>
        <v>0.38900000000000001</v>
      </c>
      <c r="BB305" s="297">
        <v>0.13800000000000001</v>
      </c>
      <c r="BC305" s="297">
        <v>0.13400000000000001</v>
      </c>
      <c r="BD305" s="92">
        <f t="shared" si="94"/>
        <v>0</v>
      </c>
      <c r="BE305" s="92">
        <f t="shared" si="95"/>
        <v>0</v>
      </c>
    </row>
    <row r="306" spans="1:57" x14ac:dyDescent="0.35">
      <c r="A306" s="26"/>
      <c r="B306" s="76"/>
      <c r="C306" s="58"/>
      <c r="D306" s="504"/>
      <c r="E306" s="504"/>
      <c r="F306" s="237" t="str">
        <f ca="1">IFERROR(OFFSET(INDEX(INDIRECT(VLOOKUP($C306,Lighting_Type_Exist_lu,2,0)),MATCH(NewSKULighting!$D306,INDIRECT(VLOOKUP($C306,Lighting_Type_Exist_lu,2,0)),0),1),0,2),"")</f>
        <v/>
      </c>
      <c r="G306" s="168" t="s">
        <v>84</v>
      </c>
      <c r="H306" s="74"/>
      <c r="I306" s="238" t="str">
        <f t="shared" si="83"/>
        <v/>
      </c>
      <c r="J306" s="58"/>
      <c r="K306" s="238" t="str">
        <f t="shared" si="84"/>
        <v/>
      </c>
      <c r="L306" s="239" t="str">
        <f t="shared" si="85"/>
        <v/>
      </c>
      <c r="M306" s="116" t="s">
        <v>84</v>
      </c>
      <c r="N306" s="28">
        <f t="shared" si="86"/>
        <v>0</v>
      </c>
      <c r="O306" s="20">
        <f t="shared" si="105"/>
        <v>0</v>
      </c>
      <c r="P306" s="71">
        <f t="shared" ca="1" si="96"/>
        <v>0</v>
      </c>
      <c r="Q306" s="71">
        <f>IFERROR((($H306*$L306*$N306)-($H306*$L306*$O306))/1000,0)*(1-EXACT(M306,Lookups!$A$62))*(1-EXACT(M306,Lookups!$A$63))</f>
        <v>0</v>
      </c>
      <c r="R306" s="71">
        <f t="shared" ca="1" si="97"/>
        <v>0</v>
      </c>
      <c r="S306" s="71">
        <f t="shared" ca="1" si="87"/>
        <v>0</v>
      </c>
      <c r="T306" s="71">
        <f t="shared" si="88"/>
        <v>0</v>
      </c>
      <c r="U306" s="356">
        <f t="shared" ca="1" si="89"/>
        <v>0</v>
      </c>
      <c r="V306" s="356">
        <f t="shared" ca="1" si="90"/>
        <v>0</v>
      </c>
      <c r="W306" s="356">
        <f t="shared" si="98"/>
        <v>0</v>
      </c>
      <c r="X306" s="356">
        <f t="shared" si="99"/>
        <v>0</v>
      </c>
      <c r="Y306" s="72">
        <f>IF(AU306&gt;0,"NEEDED",IFERROR(IF('Project Summary'!$C$11="NH",(VLOOKUP(AH306,Lighting_All,6,0)+AN306),(VLOOKUP(AH306,Lighting_All,4,0)+AN306)),0)*H306)</f>
        <v>0</v>
      </c>
      <c r="Z306" s="290" t="str">
        <f t="shared" ca="1" si="100"/>
        <v/>
      </c>
      <c r="AA306" s="352">
        <f t="shared" ca="1" si="106"/>
        <v>0</v>
      </c>
      <c r="AB306" s="3"/>
      <c r="AC306" s="20" t="str">
        <f ca="1">IFERROR(OFFSET(INDEX(INDIRECT(VLOOKUP($C306,Lighting_Type_Exist_lu,2,0)),MATCH(NewSKULighting!$D306,INDIRECT(VLOOKUP($C306,Lighting_Type_Exist_lu,2,0)),0),1),0,1),"")</f>
        <v/>
      </c>
      <c r="AD306" s="7" t="str">
        <f ca="1">IFERROR(OFFSET(INDEX(INDIRECT(VLOOKUP($C306,Lighting_Type_Exist_lu,2,0)),MATCH(NewSKULighting!$D306,INDIRECT(VLOOKUP($C306,Lighting_Type_Exist_lu,2,0)),0),1),0,3),"")</f>
        <v/>
      </c>
      <c r="AE306" s="40" t="str">
        <f ca="1">IFERROR(OFFSET(INDEX(INDIRECT(VLOOKUP($C306,Lighting_Type_Exist_lu,2,0)),MATCH(NewSKULighting!$D306,INDIRECT(VLOOKUP($C306,Lighting_Type_Exist_lu,2,0)),0),1),0,4),"")</f>
        <v/>
      </c>
      <c r="AF306" s="314">
        <f t="shared" ca="1" si="107"/>
        <v>0</v>
      </c>
      <c r="AG306" s="3"/>
      <c r="AH306" s="238" t="str">
        <f t="shared" si="91"/>
        <v/>
      </c>
      <c r="AI306" s="263">
        <f>IFERROR(_xlfn.IFNA(IF('Project Summary'!$C$11="NH",VLOOKUP(AH306,Lighting_All,5,0),VLOOKUP(AH306,Lighting_All,3,0)),""),"")</f>
        <v>0</v>
      </c>
      <c r="AJ306" s="295" t="str">
        <f t="shared" si="108"/>
        <v>NA</v>
      </c>
      <c r="AK306" s="296" t="str">
        <f>IFERROR(IF(J306="","",(VLOOKUP(AH306,Lookups!A:G,7,0)*H306)),"")</f>
        <v/>
      </c>
      <c r="AL306" s="92">
        <f t="shared" ca="1" si="109"/>
        <v>0</v>
      </c>
      <c r="AM306" s="92">
        <f t="shared" ca="1" si="110"/>
        <v>0</v>
      </c>
      <c r="AN306" s="297">
        <f>(1-EXACT(G306,M306))*IFERROR(VLOOKUP(M306,Lighting_All,6,0),0)*(Q306&gt;0)*(1-EXACT(M306,Lookups!$A$62))*(1-EXACT(M306,Lookups!$A$63))</f>
        <v>0</v>
      </c>
      <c r="AO306" s="92">
        <f t="shared" si="111"/>
        <v>0</v>
      </c>
      <c r="AP306" s="92" t="str">
        <f t="shared" ca="1" si="112"/>
        <v/>
      </c>
      <c r="AQ306" s="92" t="str">
        <f ca="1">_xlfn.IFNA(VLOOKUP(AP306,Recycling!$S$10:$T$35,2,0),"")</f>
        <v/>
      </c>
      <c r="AR306" s="92">
        <f t="shared" si="113"/>
        <v>0</v>
      </c>
      <c r="AS306" s="92">
        <f t="shared" si="114"/>
        <v>0</v>
      </c>
      <c r="AT306" s="298">
        <f>EXACT(G306,"None")*OR(EXACT(M306,Lookups!$A$62),EXACT(M306,Lookups!$A$63))</f>
        <v>0</v>
      </c>
      <c r="AU306" s="299">
        <f t="shared" si="101"/>
        <v>0</v>
      </c>
      <c r="AV306" s="92">
        <f>IFERROR(VLOOKUP(AH306,Lookups!A:B,2,0),0)</f>
        <v>0</v>
      </c>
      <c r="AW306" s="92">
        <f t="shared" si="102"/>
        <v>0</v>
      </c>
      <c r="AX306" s="297">
        <f t="shared" si="103"/>
        <v>0</v>
      </c>
      <c r="AY306" s="297">
        <f t="shared" si="92"/>
        <v>0</v>
      </c>
      <c r="AZ306" s="92">
        <f t="shared" si="93"/>
        <v>0.504</v>
      </c>
      <c r="BA306" s="297">
        <f t="shared" si="104"/>
        <v>0.38900000000000001</v>
      </c>
      <c r="BB306" s="297">
        <v>0.13800000000000001</v>
      </c>
      <c r="BC306" s="297">
        <v>0.13400000000000001</v>
      </c>
      <c r="BD306" s="92">
        <f t="shared" si="94"/>
        <v>0</v>
      </c>
      <c r="BE306" s="92">
        <f t="shared" si="95"/>
        <v>0</v>
      </c>
    </row>
    <row r="307" spans="1:57" x14ac:dyDescent="0.35">
      <c r="A307" s="26"/>
      <c r="B307" s="76"/>
      <c r="C307" s="58"/>
      <c r="D307" s="504"/>
      <c r="E307" s="504"/>
      <c r="F307" s="237" t="str">
        <f ca="1">IFERROR(OFFSET(INDEX(INDIRECT(VLOOKUP($C307,Lighting_Type_Exist_lu,2,0)),MATCH(NewSKULighting!$D307,INDIRECT(VLOOKUP($C307,Lighting_Type_Exist_lu,2,0)),0),1),0,2),"")</f>
        <v/>
      </c>
      <c r="G307" s="168" t="s">
        <v>84</v>
      </c>
      <c r="H307" s="74"/>
      <c r="I307" s="238" t="str">
        <f t="shared" ref="I307:I370" si="115">_xlfn.XLOOKUP($J307,$D$10:$D$109,$A$10:$A$109,"")</f>
        <v/>
      </c>
      <c r="J307" s="58"/>
      <c r="K307" s="238" t="str">
        <f t="shared" ref="K307:K370" si="116">_xlfn.XLOOKUP($J307,$D$10:$D$20,$K$10:$K$20,"")</f>
        <v/>
      </c>
      <c r="L307" s="239" t="str">
        <f t="shared" ref="L307:L370" si="117">_xlfn.XLOOKUP($J307,$D$10:$D$109,$I$10:$I$109,"")</f>
        <v/>
      </c>
      <c r="M307" s="116" t="s">
        <v>84</v>
      </c>
      <c r="N307" s="28">
        <f t="shared" ref="N307:N370" si="118">IFERROR($N$112*VLOOKUP(G307,Sensor_Type_lu,3,0),$N$112)</f>
        <v>0</v>
      </c>
      <c r="O307" s="20">
        <f t="shared" si="105"/>
        <v>0</v>
      </c>
      <c r="P307" s="71">
        <f t="shared" ca="1" si="96"/>
        <v>0</v>
      </c>
      <c r="Q307" s="71">
        <f>IFERROR((($H307*$L307*$N307)-($H307*$L307*$O307))/1000,0)*(1-EXACT(M307,Lookups!$A$62))*(1-EXACT(M307,Lookups!$A$63))</f>
        <v>0</v>
      </c>
      <c r="R307" s="71">
        <f t="shared" ca="1" si="97"/>
        <v>0</v>
      </c>
      <c r="S307" s="71">
        <f t="shared" ref="S307:S370" ca="1" si="119">IFERROR(P307*BD307,"")</f>
        <v>0</v>
      </c>
      <c r="T307" s="71">
        <f t="shared" ref="T307:T370" si="120">IFERROR(Q307*BE307,0)</f>
        <v>0</v>
      </c>
      <c r="U307" s="356">
        <f t="shared" ref="U307:U370" ca="1" si="121">IFERROR(($B307*$F307-$H307*$L307)*AZ307/1000,0)</f>
        <v>0</v>
      </c>
      <c r="V307" s="356">
        <f t="shared" ref="V307:V370" ca="1" si="122">IFERROR(($B307*$F307-$H307*$L307)*BA307/1000,0)</f>
        <v>0</v>
      </c>
      <c r="W307" s="356">
        <f t="shared" si="98"/>
        <v>0</v>
      </c>
      <c r="X307" s="356">
        <f t="shared" si="99"/>
        <v>0</v>
      </c>
      <c r="Y307" s="72">
        <f>IF(AU307&gt;0,"NEEDED",IFERROR(IF('Project Summary'!$C$11="NH",(VLOOKUP(AH307,Lighting_All,6,0)+AN307),(VLOOKUP(AH307,Lighting_All,4,0)+AN307)),0)*H307)</f>
        <v>0</v>
      </c>
      <c r="Z307" s="290" t="str">
        <f t="shared" ca="1" si="100"/>
        <v/>
      </c>
      <c r="AA307" s="352">
        <f t="shared" ca="1" si="106"/>
        <v>0</v>
      </c>
      <c r="AB307" s="3"/>
      <c r="AC307" s="20" t="str">
        <f ca="1">IFERROR(OFFSET(INDEX(INDIRECT(VLOOKUP($C307,Lighting_Type_Exist_lu,2,0)),MATCH(NewSKULighting!$D307,INDIRECT(VLOOKUP($C307,Lighting_Type_Exist_lu,2,0)),0),1),0,1),"")</f>
        <v/>
      </c>
      <c r="AD307" s="7" t="str">
        <f ca="1">IFERROR(OFFSET(INDEX(INDIRECT(VLOOKUP($C307,Lighting_Type_Exist_lu,2,0)),MATCH(NewSKULighting!$D307,INDIRECT(VLOOKUP($C307,Lighting_Type_Exist_lu,2,0)),0),1),0,3),"")</f>
        <v/>
      </c>
      <c r="AE307" s="40" t="str">
        <f ca="1">IFERROR(OFFSET(INDEX(INDIRECT(VLOOKUP($C307,Lighting_Type_Exist_lu,2,0)),MATCH(NewSKULighting!$D307,INDIRECT(VLOOKUP($C307,Lighting_Type_Exist_lu,2,0)),0),1),0,4),"")</f>
        <v/>
      </c>
      <c r="AF307" s="314">
        <f t="shared" ca="1" si="107"/>
        <v>0</v>
      </c>
      <c r="AG307" s="3"/>
      <c r="AH307" s="238" t="str">
        <f t="shared" ref="AH307:AH370" si="123">_xlfn.XLOOKUP($J307,$D$10:$D$109,$B$10:$B$109,"")</f>
        <v/>
      </c>
      <c r="AI307" s="263">
        <f>IFERROR(_xlfn.IFNA(IF('Project Summary'!$C$11="NH",VLOOKUP(AH307,Lighting_All,5,0),VLOOKUP(AH307,Lighting_All,3,0)),""),"")</f>
        <v>0</v>
      </c>
      <c r="AJ307" s="295" t="str">
        <f t="shared" si="108"/>
        <v>NA</v>
      </c>
      <c r="AK307" s="296" t="str">
        <f>IFERROR(IF(J307="","",(VLOOKUP(AH307,Lookups!A:G,7,0)*H307)),"")</f>
        <v/>
      </c>
      <c r="AL307" s="92">
        <f t="shared" ca="1" si="109"/>
        <v>0</v>
      </c>
      <c r="AM307" s="92">
        <f t="shared" ca="1" si="110"/>
        <v>0</v>
      </c>
      <c r="AN307" s="297">
        <f>(1-EXACT(G307,M307))*IFERROR(VLOOKUP(M307,Lighting_All,6,0),0)*(Q307&gt;0)*(1-EXACT(M307,Lookups!$A$62))*(1-EXACT(M307,Lookups!$A$63))</f>
        <v>0</v>
      </c>
      <c r="AO307" s="92">
        <f t="shared" si="111"/>
        <v>0</v>
      </c>
      <c r="AP307" s="92" t="str">
        <f t="shared" ca="1" si="112"/>
        <v/>
      </c>
      <c r="AQ307" s="92" t="str">
        <f ca="1">_xlfn.IFNA(VLOOKUP(AP307,Recycling!$S$10:$T$35,2,0),"")</f>
        <v/>
      </c>
      <c r="AR307" s="92">
        <f t="shared" si="113"/>
        <v>0</v>
      </c>
      <c r="AS307" s="92">
        <f t="shared" si="114"/>
        <v>0</v>
      </c>
      <c r="AT307" s="298">
        <f>EXACT(G307,"None")*OR(EXACT(M307,Lookups!$A$62),EXACT(M307,Lookups!$A$63))</f>
        <v>0</v>
      </c>
      <c r="AU307" s="299">
        <f t="shared" si="101"/>
        <v>0</v>
      </c>
      <c r="AV307" s="92">
        <f>IFERROR(VLOOKUP(AH307,Lookups!A:B,2,0),0)</f>
        <v>0</v>
      </c>
      <c r="AW307" s="92">
        <f t="shared" si="102"/>
        <v>0</v>
      </c>
      <c r="AX307" s="297">
        <f t="shared" si="103"/>
        <v>0</v>
      </c>
      <c r="AY307" s="297">
        <f t="shared" ref="AY307:AY370" si="124">IFERROR(1-VLOOKUP(M307,Sensor_Type_lu,3,0),0)</f>
        <v>0</v>
      </c>
      <c r="AZ307" s="92">
        <f t="shared" ref="AZ307:AZ370" si="125">IF(I307="Outdoor",0,0.504)</f>
        <v>0.504</v>
      </c>
      <c r="BA307" s="297">
        <f t="shared" si="104"/>
        <v>0.38900000000000001</v>
      </c>
      <c r="BB307" s="297">
        <v>0.13800000000000001</v>
      </c>
      <c r="BC307" s="297">
        <v>0.13400000000000001</v>
      </c>
      <c r="BD307" s="92">
        <f t="shared" ref="BD307:BD370" si="126">IFERROR(VLOOKUP(AH307,Lighting_All,8,0),"")</f>
        <v>0</v>
      </c>
      <c r="BE307" s="92">
        <f t="shared" ref="BE307:BE370" si="127">IF(M307="None",0,9)</f>
        <v>0</v>
      </c>
    </row>
    <row r="308" spans="1:57" x14ac:dyDescent="0.35">
      <c r="A308" s="26"/>
      <c r="B308" s="76"/>
      <c r="C308" s="58"/>
      <c r="D308" s="504"/>
      <c r="E308" s="504"/>
      <c r="F308" s="237" t="str">
        <f ca="1">IFERROR(OFFSET(INDEX(INDIRECT(VLOOKUP($C308,Lighting_Type_Exist_lu,2,0)),MATCH(NewSKULighting!$D308,INDIRECT(VLOOKUP($C308,Lighting_Type_Exist_lu,2,0)),0),1),0,2),"")</f>
        <v/>
      </c>
      <c r="G308" s="168" t="s">
        <v>84</v>
      </c>
      <c r="H308" s="74"/>
      <c r="I308" s="238" t="str">
        <f t="shared" si="115"/>
        <v/>
      </c>
      <c r="J308" s="58"/>
      <c r="K308" s="238" t="str">
        <f t="shared" si="116"/>
        <v/>
      </c>
      <c r="L308" s="239" t="str">
        <f t="shared" si="117"/>
        <v/>
      </c>
      <c r="M308" s="116" t="s">
        <v>84</v>
      </c>
      <c r="N308" s="28">
        <f t="shared" si="118"/>
        <v>0</v>
      </c>
      <c r="O308" s="20">
        <f t="shared" si="105"/>
        <v>0</v>
      </c>
      <c r="P308" s="71">
        <f t="shared" ref="P308:P371" ca="1" si="128">IF(AU308&gt;0,"ERROR",IFERROR((($B308*$F308*$N308)-($H308*$L308*$N308))/1000,0))</f>
        <v>0</v>
      </c>
      <c r="Q308" s="71">
        <f>IFERROR((($H308*$L308*$N308)-($H308*$L308*$O308))/1000,0)*(1-EXACT(M308,Lookups!$A$62))*(1-EXACT(M308,Lookups!$A$63))</f>
        <v>0</v>
      </c>
      <c r="R308" s="71">
        <f t="shared" ref="R308:R371" ca="1" si="129">IF(AU308&gt;0,"CONTROLS",P308+Q308)</f>
        <v>0</v>
      </c>
      <c r="S308" s="71">
        <f t="shared" ca="1" si="119"/>
        <v>0</v>
      </c>
      <c r="T308" s="71">
        <f t="shared" si="120"/>
        <v>0</v>
      </c>
      <c r="U308" s="356">
        <f t="shared" ca="1" si="121"/>
        <v>0</v>
      </c>
      <c r="V308" s="356">
        <f t="shared" ca="1" si="122"/>
        <v>0</v>
      </c>
      <c r="W308" s="356">
        <f t="shared" ref="W308:W371" si="130">IFERROR($H308*$L308*BB308*AY308/1000,0)</f>
        <v>0</v>
      </c>
      <c r="X308" s="356">
        <f t="shared" ref="X308:X371" si="131">IFERROR($H308*$L308*BC308*AY308/1000,0)</f>
        <v>0</v>
      </c>
      <c r="Y308" s="72">
        <f>IF(AU308&gt;0,"NEEDED",IFERROR(IF('Project Summary'!$C$11="NH",(VLOOKUP(AH308,Lighting_All,6,0)+AN308),(VLOOKUP(AH308,Lighting_All,4,0)+AN308)),0)*H308)</f>
        <v>0</v>
      </c>
      <c r="Z308" s="290" t="str">
        <f t="shared" ref="Z308:Z371" ca="1" si="132">IFERROR((($B308*$F308)-($H308*$L308))/$H308,"")</f>
        <v/>
      </c>
      <c r="AA308" s="352">
        <f t="shared" ca="1" si="106"/>
        <v>0</v>
      </c>
      <c r="AB308" s="3"/>
      <c r="AC308" s="20" t="str">
        <f ca="1">IFERROR(OFFSET(INDEX(INDIRECT(VLOOKUP($C308,Lighting_Type_Exist_lu,2,0)),MATCH(NewSKULighting!$D308,INDIRECT(VLOOKUP($C308,Lighting_Type_Exist_lu,2,0)),0),1),0,1),"")</f>
        <v/>
      </c>
      <c r="AD308" s="7" t="str">
        <f ca="1">IFERROR(OFFSET(INDEX(INDIRECT(VLOOKUP($C308,Lighting_Type_Exist_lu,2,0)),MATCH(NewSKULighting!$D308,INDIRECT(VLOOKUP($C308,Lighting_Type_Exist_lu,2,0)),0),1),0,3),"")</f>
        <v/>
      </c>
      <c r="AE308" s="40" t="str">
        <f ca="1">IFERROR(OFFSET(INDEX(INDIRECT(VLOOKUP($C308,Lighting_Type_Exist_lu,2,0)),MATCH(NewSKULighting!$D308,INDIRECT(VLOOKUP($C308,Lighting_Type_Exist_lu,2,0)),0),1),0,4),"")</f>
        <v/>
      </c>
      <c r="AF308" s="314">
        <f t="shared" ca="1" si="107"/>
        <v>0</v>
      </c>
      <c r="AG308" s="3"/>
      <c r="AH308" s="238" t="str">
        <f t="shared" si="123"/>
        <v/>
      </c>
      <c r="AI308" s="263">
        <f>IFERROR(_xlfn.IFNA(IF('Project Summary'!$C$11="NH",VLOOKUP(AH308,Lighting_All,5,0),VLOOKUP(AH308,Lighting_All,3,0)),""),"")</f>
        <v>0</v>
      </c>
      <c r="AJ308" s="295" t="str">
        <f t="shared" si="108"/>
        <v>NA</v>
      </c>
      <c r="AK308" s="296" t="str">
        <f>IFERROR(IF(J308="","",(VLOOKUP(AH308,Lookups!A:G,7,0)*H308)),"")</f>
        <v/>
      </c>
      <c r="AL308" s="92">
        <f t="shared" ca="1" si="109"/>
        <v>0</v>
      </c>
      <c r="AM308" s="92">
        <f t="shared" ca="1" si="110"/>
        <v>0</v>
      </c>
      <c r="AN308" s="297">
        <f>(1-EXACT(G308,M308))*IFERROR(VLOOKUP(M308,Lighting_All,6,0),0)*(Q308&gt;0)*(1-EXACT(M308,Lookups!$A$62))*(1-EXACT(M308,Lookups!$A$63))</f>
        <v>0</v>
      </c>
      <c r="AO308" s="92">
        <f t="shared" si="111"/>
        <v>0</v>
      </c>
      <c r="AP308" s="92" t="str">
        <f t="shared" ca="1" si="112"/>
        <v/>
      </c>
      <c r="AQ308" s="92" t="str">
        <f ca="1">_xlfn.IFNA(VLOOKUP(AP308,Recycling!$S$10:$T$35,2,0),"")</f>
        <v/>
      </c>
      <c r="AR308" s="92">
        <f t="shared" si="113"/>
        <v>0</v>
      </c>
      <c r="AS308" s="92">
        <f t="shared" si="114"/>
        <v>0</v>
      </c>
      <c r="AT308" s="298">
        <f>EXACT(G308,"None")*OR(EXACT(M308,Lookups!$A$62),EXACT(M308,Lookups!$A$63))</f>
        <v>0</v>
      </c>
      <c r="AU308" s="299">
        <f t="shared" ref="AU308:AU371" si="133">EXACT(G308,"")+AND(EXACT(M308,""))</f>
        <v>0</v>
      </c>
      <c r="AV308" s="92">
        <f>IFERROR(VLOOKUP(AH308,Lookups!A:B,2,0),0)</f>
        <v>0</v>
      </c>
      <c r="AW308" s="92">
        <f t="shared" ref="AW308:AW371" si="134">IFERROR(AV308*H308,0)</f>
        <v>0</v>
      </c>
      <c r="AX308" s="297">
        <f t="shared" ref="AX308:AX371" si="135">IF(AG308&lt;0,1,0)</f>
        <v>0</v>
      </c>
      <c r="AY308" s="297">
        <f t="shared" si="124"/>
        <v>0</v>
      </c>
      <c r="AZ308" s="92">
        <f t="shared" si="125"/>
        <v>0.504</v>
      </c>
      <c r="BA308" s="297">
        <f t="shared" ref="BA308:BA371" si="136">IF(I308="Outdoor",1,0.389)</f>
        <v>0.38900000000000001</v>
      </c>
      <c r="BB308" s="297">
        <v>0.13800000000000001</v>
      </c>
      <c r="BC308" s="297">
        <v>0.13400000000000001</v>
      </c>
      <c r="BD308" s="92">
        <f t="shared" si="126"/>
        <v>0</v>
      </c>
      <c r="BE308" s="92">
        <f t="shared" si="127"/>
        <v>0</v>
      </c>
    </row>
    <row r="309" spans="1:57" x14ac:dyDescent="0.35">
      <c r="A309" s="26"/>
      <c r="B309" s="76"/>
      <c r="C309" s="58"/>
      <c r="D309" s="504"/>
      <c r="E309" s="504"/>
      <c r="F309" s="237" t="str">
        <f ca="1">IFERROR(OFFSET(INDEX(INDIRECT(VLOOKUP($C309,Lighting_Type_Exist_lu,2,0)),MATCH(NewSKULighting!$D309,INDIRECT(VLOOKUP($C309,Lighting_Type_Exist_lu,2,0)),0),1),0,2),"")</f>
        <v/>
      </c>
      <c r="G309" s="168" t="s">
        <v>84</v>
      </c>
      <c r="H309" s="74"/>
      <c r="I309" s="238" t="str">
        <f t="shared" si="115"/>
        <v/>
      </c>
      <c r="J309" s="58"/>
      <c r="K309" s="238" t="str">
        <f t="shared" si="116"/>
        <v/>
      </c>
      <c r="L309" s="239" t="str">
        <f t="shared" si="117"/>
        <v/>
      </c>
      <c r="M309" s="116" t="s">
        <v>84</v>
      </c>
      <c r="N309" s="28">
        <f t="shared" si="118"/>
        <v>0</v>
      </c>
      <c r="O309" s="20">
        <f t="shared" si="105"/>
        <v>0</v>
      </c>
      <c r="P309" s="71">
        <f t="shared" ca="1" si="128"/>
        <v>0</v>
      </c>
      <c r="Q309" s="71">
        <f>IFERROR((($H309*$L309*$N309)-($H309*$L309*$O309))/1000,0)*(1-EXACT(M309,Lookups!$A$62))*(1-EXACT(M309,Lookups!$A$63))</f>
        <v>0</v>
      </c>
      <c r="R309" s="71">
        <f t="shared" ca="1" si="129"/>
        <v>0</v>
      </c>
      <c r="S309" s="71">
        <f t="shared" ca="1" si="119"/>
        <v>0</v>
      </c>
      <c r="T309" s="71">
        <f t="shared" si="120"/>
        <v>0</v>
      </c>
      <c r="U309" s="356">
        <f t="shared" ca="1" si="121"/>
        <v>0</v>
      </c>
      <c r="V309" s="356">
        <f t="shared" ca="1" si="122"/>
        <v>0</v>
      </c>
      <c r="W309" s="356">
        <f t="shared" si="130"/>
        <v>0</v>
      </c>
      <c r="X309" s="356">
        <f t="shared" si="131"/>
        <v>0</v>
      </c>
      <c r="Y309" s="72">
        <f>IF(AU309&gt;0,"NEEDED",IFERROR(IF('Project Summary'!$C$11="NH",(VLOOKUP(AH309,Lighting_All,6,0)+AN309),(VLOOKUP(AH309,Lighting_All,4,0)+AN309)),0)*H309)</f>
        <v>0</v>
      </c>
      <c r="Z309" s="290" t="str">
        <f t="shared" ca="1" si="132"/>
        <v/>
      </c>
      <c r="AA309" s="352">
        <f t="shared" ca="1" si="106"/>
        <v>0</v>
      </c>
      <c r="AB309" s="3"/>
      <c r="AC309" s="20" t="str">
        <f ca="1">IFERROR(OFFSET(INDEX(INDIRECT(VLOOKUP($C309,Lighting_Type_Exist_lu,2,0)),MATCH(NewSKULighting!$D309,INDIRECT(VLOOKUP($C309,Lighting_Type_Exist_lu,2,0)),0),1),0,1),"")</f>
        <v/>
      </c>
      <c r="AD309" s="7" t="str">
        <f ca="1">IFERROR(OFFSET(INDEX(INDIRECT(VLOOKUP($C309,Lighting_Type_Exist_lu,2,0)),MATCH(NewSKULighting!$D309,INDIRECT(VLOOKUP($C309,Lighting_Type_Exist_lu,2,0)),0),1),0,3),"")</f>
        <v/>
      </c>
      <c r="AE309" s="40" t="str">
        <f ca="1">IFERROR(OFFSET(INDEX(INDIRECT(VLOOKUP($C309,Lighting_Type_Exist_lu,2,0)),MATCH(NewSKULighting!$D309,INDIRECT(VLOOKUP($C309,Lighting_Type_Exist_lu,2,0)),0),1),0,4),"")</f>
        <v/>
      </c>
      <c r="AF309" s="314">
        <f t="shared" ca="1" si="107"/>
        <v>0</v>
      </c>
      <c r="AG309" s="3"/>
      <c r="AH309" s="238" t="str">
        <f t="shared" si="123"/>
        <v/>
      </c>
      <c r="AI309" s="263">
        <f>IFERROR(_xlfn.IFNA(IF('Project Summary'!$C$11="NH",VLOOKUP(AH309,Lighting_All,5,0),VLOOKUP(AH309,Lighting_All,3,0)),""),"")</f>
        <v>0</v>
      </c>
      <c r="AJ309" s="295" t="str">
        <f t="shared" si="108"/>
        <v>NA</v>
      </c>
      <c r="AK309" s="296" t="str">
        <f>IFERROR(IF(J309="","",(VLOOKUP(AH309,Lookups!A:G,7,0)*H309)),"")</f>
        <v/>
      </c>
      <c r="AL309" s="92">
        <f t="shared" ca="1" si="109"/>
        <v>0</v>
      </c>
      <c r="AM309" s="92">
        <f t="shared" ca="1" si="110"/>
        <v>0</v>
      </c>
      <c r="AN309" s="297">
        <f>(1-EXACT(G309,M309))*IFERROR(VLOOKUP(M309,Lighting_All,6,0),0)*(Q309&gt;0)*(1-EXACT(M309,Lookups!$A$62))*(1-EXACT(M309,Lookups!$A$63))</f>
        <v>0</v>
      </c>
      <c r="AO309" s="92">
        <f t="shared" si="111"/>
        <v>0</v>
      </c>
      <c r="AP309" s="92" t="str">
        <f t="shared" ca="1" si="112"/>
        <v/>
      </c>
      <c r="AQ309" s="92" t="str">
        <f ca="1">_xlfn.IFNA(VLOOKUP(AP309,Recycling!$S$10:$T$35,2,0),"")</f>
        <v/>
      </c>
      <c r="AR309" s="92">
        <f t="shared" si="113"/>
        <v>0</v>
      </c>
      <c r="AS309" s="92">
        <f t="shared" si="114"/>
        <v>0</v>
      </c>
      <c r="AT309" s="298">
        <f>EXACT(G309,"None")*OR(EXACT(M309,Lookups!$A$62),EXACT(M309,Lookups!$A$63))</f>
        <v>0</v>
      </c>
      <c r="AU309" s="299">
        <f t="shared" si="133"/>
        <v>0</v>
      </c>
      <c r="AV309" s="92">
        <f>IFERROR(VLOOKUP(AH309,Lookups!A:B,2,0),0)</f>
        <v>0</v>
      </c>
      <c r="AW309" s="92">
        <f t="shared" si="134"/>
        <v>0</v>
      </c>
      <c r="AX309" s="297">
        <f t="shared" si="135"/>
        <v>0</v>
      </c>
      <c r="AY309" s="297">
        <f t="shared" si="124"/>
        <v>0</v>
      </c>
      <c r="AZ309" s="92">
        <f t="shared" si="125"/>
        <v>0.504</v>
      </c>
      <c r="BA309" s="297">
        <f t="shared" si="136"/>
        <v>0.38900000000000001</v>
      </c>
      <c r="BB309" s="297">
        <v>0.13800000000000001</v>
      </c>
      <c r="BC309" s="297">
        <v>0.13400000000000001</v>
      </c>
      <c r="BD309" s="92">
        <f t="shared" si="126"/>
        <v>0</v>
      </c>
      <c r="BE309" s="92">
        <f t="shared" si="127"/>
        <v>0</v>
      </c>
    </row>
    <row r="310" spans="1:57" x14ac:dyDescent="0.35">
      <c r="A310" s="26"/>
      <c r="B310" s="76"/>
      <c r="C310" s="58"/>
      <c r="D310" s="504"/>
      <c r="E310" s="504"/>
      <c r="F310" s="237" t="str">
        <f ca="1">IFERROR(OFFSET(INDEX(INDIRECT(VLOOKUP($C310,Lighting_Type_Exist_lu,2,0)),MATCH(NewSKULighting!$D310,INDIRECT(VLOOKUP($C310,Lighting_Type_Exist_lu,2,0)),0),1),0,2),"")</f>
        <v/>
      </c>
      <c r="G310" s="168" t="s">
        <v>84</v>
      </c>
      <c r="H310" s="74"/>
      <c r="I310" s="238" t="str">
        <f t="shared" si="115"/>
        <v/>
      </c>
      <c r="J310" s="58"/>
      <c r="K310" s="238" t="str">
        <f t="shared" si="116"/>
        <v/>
      </c>
      <c r="L310" s="239" t="str">
        <f t="shared" si="117"/>
        <v/>
      </c>
      <c r="M310" s="116" t="s">
        <v>84</v>
      </c>
      <c r="N310" s="28">
        <f t="shared" si="118"/>
        <v>0</v>
      </c>
      <c r="O310" s="20">
        <f t="shared" si="105"/>
        <v>0</v>
      </c>
      <c r="P310" s="71">
        <f t="shared" ca="1" si="128"/>
        <v>0</v>
      </c>
      <c r="Q310" s="71">
        <f>IFERROR((($H310*$L310*$N310)-($H310*$L310*$O310))/1000,0)*(1-EXACT(M310,Lookups!$A$62))*(1-EXACT(M310,Lookups!$A$63))</f>
        <v>0</v>
      </c>
      <c r="R310" s="71">
        <f t="shared" ca="1" si="129"/>
        <v>0</v>
      </c>
      <c r="S310" s="71">
        <f t="shared" ca="1" si="119"/>
        <v>0</v>
      </c>
      <c r="T310" s="71">
        <f t="shared" si="120"/>
        <v>0</v>
      </c>
      <c r="U310" s="356">
        <f t="shared" ca="1" si="121"/>
        <v>0</v>
      </c>
      <c r="V310" s="356">
        <f t="shared" ca="1" si="122"/>
        <v>0</v>
      </c>
      <c r="W310" s="356">
        <f t="shared" si="130"/>
        <v>0</v>
      </c>
      <c r="X310" s="356">
        <f t="shared" si="131"/>
        <v>0</v>
      </c>
      <c r="Y310" s="72">
        <f>IF(AU310&gt;0,"NEEDED",IFERROR(IF('Project Summary'!$C$11="NH",(VLOOKUP(AH310,Lighting_All,6,0)+AN310),(VLOOKUP(AH310,Lighting_All,4,0)+AN310)),0)*H310)</f>
        <v>0</v>
      </c>
      <c r="Z310" s="290" t="str">
        <f t="shared" ca="1" si="132"/>
        <v/>
      </c>
      <c r="AA310" s="352">
        <f t="shared" ca="1" si="106"/>
        <v>0</v>
      </c>
      <c r="AB310" s="3"/>
      <c r="AC310" s="20" t="str">
        <f ca="1">IFERROR(OFFSET(INDEX(INDIRECT(VLOOKUP($C310,Lighting_Type_Exist_lu,2,0)),MATCH(NewSKULighting!$D310,INDIRECT(VLOOKUP($C310,Lighting_Type_Exist_lu,2,0)),0),1),0,1),"")</f>
        <v/>
      </c>
      <c r="AD310" s="7" t="str">
        <f ca="1">IFERROR(OFFSET(INDEX(INDIRECT(VLOOKUP($C310,Lighting_Type_Exist_lu,2,0)),MATCH(NewSKULighting!$D310,INDIRECT(VLOOKUP($C310,Lighting_Type_Exist_lu,2,0)),0),1),0,3),"")</f>
        <v/>
      </c>
      <c r="AE310" s="40" t="str">
        <f ca="1">IFERROR(OFFSET(INDEX(INDIRECT(VLOOKUP($C310,Lighting_Type_Exist_lu,2,0)),MATCH(NewSKULighting!$D310,INDIRECT(VLOOKUP($C310,Lighting_Type_Exist_lu,2,0)),0),1),0,4),"")</f>
        <v/>
      </c>
      <c r="AF310" s="314">
        <f t="shared" ca="1" si="107"/>
        <v>0</v>
      </c>
      <c r="AG310" s="3"/>
      <c r="AH310" s="238" t="str">
        <f t="shared" si="123"/>
        <v/>
      </c>
      <c r="AI310" s="263">
        <f>IFERROR(_xlfn.IFNA(IF('Project Summary'!$C$11="NH",VLOOKUP(AH310,Lighting_All,5,0),VLOOKUP(AH310,Lighting_All,3,0)),""),"")</f>
        <v>0</v>
      </c>
      <c r="AJ310" s="295" t="str">
        <f t="shared" si="108"/>
        <v>NA</v>
      </c>
      <c r="AK310" s="296" t="str">
        <f>IFERROR(IF(J310="","",(VLOOKUP(AH310,Lookups!A:G,7,0)*H310)),"")</f>
        <v/>
      </c>
      <c r="AL310" s="92">
        <f t="shared" ca="1" si="109"/>
        <v>0</v>
      </c>
      <c r="AM310" s="92">
        <f t="shared" ca="1" si="110"/>
        <v>0</v>
      </c>
      <c r="AN310" s="297">
        <f>(1-EXACT(G310,M310))*IFERROR(VLOOKUP(M310,Lighting_All,6,0),0)*(Q310&gt;0)*(1-EXACT(M310,Lookups!$A$62))*(1-EXACT(M310,Lookups!$A$63))</f>
        <v>0</v>
      </c>
      <c r="AO310" s="92">
        <f t="shared" si="111"/>
        <v>0</v>
      </c>
      <c r="AP310" s="92" t="str">
        <f t="shared" ca="1" si="112"/>
        <v/>
      </c>
      <c r="AQ310" s="92" t="str">
        <f ca="1">_xlfn.IFNA(VLOOKUP(AP310,Recycling!$S$10:$T$35,2,0),"")</f>
        <v/>
      </c>
      <c r="AR310" s="92">
        <f t="shared" si="113"/>
        <v>0</v>
      </c>
      <c r="AS310" s="92">
        <f t="shared" si="114"/>
        <v>0</v>
      </c>
      <c r="AT310" s="298">
        <f>EXACT(G310,"None")*OR(EXACT(M310,Lookups!$A$62),EXACT(M310,Lookups!$A$63))</f>
        <v>0</v>
      </c>
      <c r="AU310" s="299">
        <f t="shared" si="133"/>
        <v>0</v>
      </c>
      <c r="AV310" s="92">
        <f>IFERROR(VLOOKUP(AH310,Lookups!A:B,2,0),0)</f>
        <v>0</v>
      </c>
      <c r="AW310" s="92">
        <f t="shared" si="134"/>
        <v>0</v>
      </c>
      <c r="AX310" s="297">
        <f t="shared" si="135"/>
        <v>0</v>
      </c>
      <c r="AY310" s="297">
        <f t="shared" si="124"/>
        <v>0</v>
      </c>
      <c r="AZ310" s="92">
        <f t="shared" si="125"/>
        <v>0.504</v>
      </c>
      <c r="BA310" s="297">
        <f t="shared" si="136"/>
        <v>0.38900000000000001</v>
      </c>
      <c r="BB310" s="297">
        <v>0.13800000000000001</v>
      </c>
      <c r="BC310" s="297">
        <v>0.13400000000000001</v>
      </c>
      <c r="BD310" s="92">
        <f t="shared" si="126"/>
        <v>0</v>
      </c>
      <c r="BE310" s="92">
        <f t="shared" si="127"/>
        <v>0</v>
      </c>
    </row>
    <row r="311" spans="1:57" x14ac:dyDescent="0.35">
      <c r="A311" s="26"/>
      <c r="B311" s="76"/>
      <c r="C311" s="58"/>
      <c r="D311" s="504"/>
      <c r="E311" s="504"/>
      <c r="F311" s="237" t="str">
        <f ca="1">IFERROR(OFFSET(INDEX(INDIRECT(VLOOKUP($C311,Lighting_Type_Exist_lu,2,0)),MATCH(NewSKULighting!$D311,INDIRECT(VLOOKUP($C311,Lighting_Type_Exist_lu,2,0)),0),1),0,2),"")</f>
        <v/>
      </c>
      <c r="G311" s="168" t="s">
        <v>84</v>
      </c>
      <c r="H311" s="74"/>
      <c r="I311" s="238" t="str">
        <f t="shared" si="115"/>
        <v/>
      </c>
      <c r="J311" s="58"/>
      <c r="K311" s="238" t="str">
        <f t="shared" si="116"/>
        <v/>
      </c>
      <c r="L311" s="239" t="str">
        <f t="shared" si="117"/>
        <v/>
      </c>
      <c r="M311" s="116" t="s">
        <v>84</v>
      </c>
      <c r="N311" s="28">
        <f t="shared" si="118"/>
        <v>0</v>
      </c>
      <c r="O311" s="20">
        <f t="shared" si="105"/>
        <v>0</v>
      </c>
      <c r="P311" s="71">
        <f t="shared" ca="1" si="128"/>
        <v>0</v>
      </c>
      <c r="Q311" s="71">
        <f>IFERROR((($H311*$L311*$N311)-($H311*$L311*$O311))/1000,0)*(1-EXACT(M311,Lookups!$A$62))*(1-EXACT(M311,Lookups!$A$63))</f>
        <v>0</v>
      </c>
      <c r="R311" s="71">
        <f t="shared" ca="1" si="129"/>
        <v>0</v>
      </c>
      <c r="S311" s="71">
        <f t="shared" ca="1" si="119"/>
        <v>0</v>
      </c>
      <c r="T311" s="71">
        <f t="shared" si="120"/>
        <v>0</v>
      </c>
      <c r="U311" s="356">
        <f t="shared" ca="1" si="121"/>
        <v>0</v>
      </c>
      <c r="V311" s="356">
        <f t="shared" ca="1" si="122"/>
        <v>0</v>
      </c>
      <c r="W311" s="356">
        <f t="shared" si="130"/>
        <v>0</v>
      </c>
      <c r="X311" s="356">
        <f t="shared" si="131"/>
        <v>0</v>
      </c>
      <c r="Y311" s="72">
        <f>IF(AU311&gt;0,"NEEDED",IFERROR(IF('Project Summary'!$C$11="NH",(VLOOKUP(AH311,Lighting_All,6,0)+AN311),(VLOOKUP(AH311,Lighting_All,4,0)+AN311)),0)*H311)</f>
        <v>0</v>
      </c>
      <c r="Z311" s="290" t="str">
        <f t="shared" ca="1" si="132"/>
        <v/>
      </c>
      <c r="AA311" s="352">
        <f t="shared" ca="1" si="106"/>
        <v>0</v>
      </c>
      <c r="AB311" s="3"/>
      <c r="AC311" s="20" t="str">
        <f ca="1">IFERROR(OFFSET(INDEX(INDIRECT(VLOOKUP($C311,Lighting_Type_Exist_lu,2,0)),MATCH(NewSKULighting!$D311,INDIRECT(VLOOKUP($C311,Lighting_Type_Exist_lu,2,0)),0),1),0,1),"")</f>
        <v/>
      </c>
      <c r="AD311" s="7" t="str">
        <f ca="1">IFERROR(OFFSET(INDEX(INDIRECT(VLOOKUP($C311,Lighting_Type_Exist_lu,2,0)),MATCH(NewSKULighting!$D311,INDIRECT(VLOOKUP($C311,Lighting_Type_Exist_lu,2,0)),0),1),0,3),"")</f>
        <v/>
      </c>
      <c r="AE311" s="40" t="str">
        <f ca="1">IFERROR(OFFSET(INDEX(INDIRECT(VLOOKUP($C311,Lighting_Type_Exist_lu,2,0)),MATCH(NewSKULighting!$D311,INDIRECT(VLOOKUP($C311,Lighting_Type_Exist_lu,2,0)),0),1),0,4),"")</f>
        <v/>
      </c>
      <c r="AF311" s="314">
        <f t="shared" ca="1" si="107"/>
        <v>0</v>
      </c>
      <c r="AG311" s="3"/>
      <c r="AH311" s="238" t="str">
        <f t="shared" si="123"/>
        <v/>
      </c>
      <c r="AI311" s="263">
        <f>IFERROR(_xlfn.IFNA(IF('Project Summary'!$C$11="NH",VLOOKUP(AH311,Lighting_All,5,0),VLOOKUP(AH311,Lighting_All,3,0)),""),"")</f>
        <v>0</v>
      </c>
      <c r="AJ311" s="295" t="str">
        <f t="shared" si="108"/>
        <v>NA</v>
      </c>
      <c r="AK311" s="296" t="str">
        <f>IFERROR(IF(J311="","",(VLOOKUP(AH311,Lookups!A:G,7,0)*H311)),"")</f>
        <v/>
      </c>
      <c r="AL311" s="92">
        <f t="shared" ca="1" si="109"/>
        <v>0</v>
      </c>
      <c r="AM311" s="92">
        <f t="shared" ca="1" si="110"/>
        <v>0</v>
      </c>
      <c r="AN311" s="297">
        <f>(1-EXACT(G311,M311))*IFERROR(VLOOKUP(M311,Lighting_All,6,0),0)*(Q311&gt;0)*(1-EXACT(M311,Lookups!$A$62))*(1-EXACT(M311,Lookups!$A$63))</f>
        <v>0</v>
      </c>
      <c r="AO311" s="92">
        <f t="shared" si="111"/>
        <v>0</v>
      </c>
      <c r="AP311" s="92" t="str">
        <f t="shared" ca="1" si="112"/>
        <v/>
      </c>
      <c r="AQ311" s="92" t="str">
        <f ca="1">_xlfn.IFNA(VLOOKUP(AP311,Recycling!$S$10:$T$35,2,0),"")</f>
        <v/>
      </c>
      <c r="AR311" s="92">
        <f t="shared" si="113"/>
        <v>0</v>
      </c>
      <c r="AS311" s="92">
        <f t="shared" si="114"/>
        <v>0</v>
      </c>
      <c r="AT311" s="298">
        <f>EXACT(G311,"None")*OR(EXACT(M311,Lookups!$A$62),EXACT(M311,Lookups!$A$63))</f>
        <v>0</v>
      </c>
      <c r="AU311" s="299">
        <f t="shared" si="133"/>
        <v>0</v>
      </c>
      <c r="AV311" s="92">
        <f>IFERROR(VLOOKUP(AH311,Lookups!A:B,2,0),0)</f>
        <v>0</v>
      </c>
      <c r="AW311" s="92">
        <f t="shared" si="134"/>
        <v>0</v>
      </c>
      <c r="AX311" s="297">
        <f t="shared" si="135"/>
        <v>0</v>
      </c>
      <c r="AY311" s="297">
        <f t="shared" si="124"/>
        <v>0</v>
      </c>
      <c r="AZ311" s="92">
        <f t="shared" si="125"/>
        <v>0.504</v>
      </c>
      <c r="BA311" s="297">
        <f t="shared" si="136"/>
        <v>0.38900000000000001</v>
      </c>
      <c r="BB311" s="297">
        <v>0.13800000000000001</v>
      </c>
      <c r="BC311" s="297">
        <v>0.13400000000000001</v>
      </c>
      <c r="BD311" s="92">
        <f t="shared" si="126"/>
        <v>0</v>
      </c>
      <c r="BE311" s="92">
        <f t="shared" si="127"/>
        <v>0</v>
      </c>
    </row>
    <row r="312" spans="1:57" x14ac:dyDescent="0.35">
      <c r="A312" s="26"/>
      <c r="B312" s="76"/>
      <c r="C312" s="58"/>
      <c r="D312" s="504"/>
      <c r="E312" s="504"/>
      <c r="F312" s="237" t="str">
        <f ca="1">IFERROR(OFFSET(INDEX(INDIRECT(VLOOKUP($C312,Lighting_Type_Exist_lu,2,0)),MATCH(NewSKULighting!$D312,INDIRECT(VLOOKUP($C312,Lighting_Type_Exist_lu,2,0)),0),1),0,2),"")</f>
        <v/>
      </c>
      <c r="G312" s="168" t="s">
        <v>84</v>
      </c>
      <c r="H312" s="74"/>
      <c r="I312" s="238" t="str">
        <f t="shared" si="115"/>
        <v/>
      </c>
      <c r="J312" s="58"/>
      <c r="K312" s="238" t="str">
        <f t="shared" si="116"/>
        <v/>
      </c>
      <c r="L312" s="239" t="str">
        <f t="shared" si="117"/>
        <v/>
      </c>
      <c r="M312" s="116" t="s">
        <v>84</v>
      </c>
      <c r="N312" s="28">
        <f t="shared" si="118"/>
        <v>0</v>
      </c>
      <c r="O312" s="20">
        <f t="shared" si="105"/>
        <v>0</v>
      </c>
      <c r="P312" s="71">
        <f t="shared" ca="1" si="128"/>
        <v>0</v>
      </c>
      <c r="Q312" s="71">
        <f>IFERROR((($H312*$L312*$N312)-($H312*$L312*$O312))/1000,0)*(1-EXACT(M312,Lookups!$A$62))*(1-EXACT(M312,Lookups!$A$63))</f>
        <v>0</v>
      </c>
      <c r="R312" s="71">
        <f t="shared" ca="1" si="129"/>
        <v>0</v>
      </c>
      <c r="S312" s="71">
        <f t="shared" ca="1" si="119"/>
        <v>0</v>
      </c>
      <c r="T312" s="71">
        <f t="shared" si="120"/>
        <v>0</v>
      </c>
      <c r="U312" s="356">
        <f t="shared" ca="1" si="121"/>
        <v>0</v>
      </c>
      <c r="V312" s="356">
        <f t="shared" ca="1" si="122"/>
        <v>0</v>
      </c>
      <c r="W312" s="356">
        <f t="shared" si="130"/>
        <v>0</v>
      </c>
      <c r="X312" s="356">
        <f t="shared" si="131"/>
        <v>0</v>
      </c>
      <c r="Y312" s="72">
        <f>IF(AU312&gt;0,"NEEDED",IFERROR(IF('Project Summary'!$C$11="NH",(VLOOKUP(AH312,Lighting_All,6,0)+AN312),(VLOOKUP(AH312,Lighting_All,4,0)+AN312)),0)*H312)</f>
        <v>0</v>
      </c>
      <c r="Z312" s="290" t="str">
        <f t="shared" ca="1" si="132"/>
        <v/>
      </c>
      <c r="AA312" s="352">
        <f t="shared" ca="1" si="106"/>
        <v>0</v>
      </c>
      <c r="AB312" s="3"/>
      <c r="AC312" s="20" t="str">
        <f ca="1">IFERROR(OFFSET(INDEX(INDIRECT(VLOOKUP($C312,Lighting_Type_Exist_lu,2,0)),MATCH(NewSKULighting!$D312,INDIRECT(VLOOKUP($C312,Lighting_Type_Exist_lu,2,0)),0),1),0,1),"")</f>
        <v/>
      </c>
      <c r="AD312" s="7" t="str">
        <f ca="1">IFERROR(OFFSET(INDEX(INDIRECT(VLOOKUP($C312,Lighting_Type_Exist_lu,2,0)),MATCH(NewSKULighting!$D312,INDIRECT(VLOOKUP($C312,Lighting_Type_Exist_lu,2,0)),0),1),0,3),"")</f>
        <v/>
      </c>
      <c r="AE312" s="40" t="str">
        <f ca="1">IFERROR(OFFSET(INDEX(INDIRECT(VLOOKUP($C312,Lighting_Type_Exist_lu,2,0)),MATCH(NewSKULighting!$D312,INDIRECT(VLOOKUP($C312,Lighting_Type_Exist_lu,2,0)),0),1),0,4),"")</f>
        <v/>
      </c>
      <c r="AF312" s="314">
        <f t="shared" ca="1" si="107"/>
        <v>0</v>
      </c>
      <c r="AG312" s="3"/>
      <c r="AH312" s="238" t="str">
        <f t="shared" si="123"/>
        <v/>
      </c>
      <c r="AI312" s="263">
        <f>IFERROR(_xlfn.IFNA(IF('Project Summary'!$C$11="NH",VLOOKUP(AH312,Lighting_All,5,0),VLOOKUP(AH312,Lighting_All,3,0)),""),"")</f>
        <v>0</v>
      </c>
      <c r="AJ312" s="295" t="str">
        <f t="shared" si="108"/>
        <v>NA</v>
      </c>
      <c r="AK312" s="296" t="str">
        <f>IFERROR(IF(J312="","",(VLOOKUP(AH312,Lookups!A:G,7,0)*H312)),"")</f>
        <v/>
      </c>
      <c r="AL312" s="92">
        <f t="shared" ca="1" si="109"/>
        <v>0</v>
      </c>
      <c r="AM312" s="92">
        <f t="shared" ca="1" si="110"/>
        <v>0</v>
      </c>
      <c r="AN312" s="297">
        <f>(1-EXACT(G312,M312))*IFERROR(VLOOKUP(M312,Lighting_All,6,0),0)*(Q312&gt;0)*(1-EXACT(M312,Lookups!$A$62))*(1-EXACT(M312,Lookups!$A$63))</f>
        <v>0</v>
      </c>
      <c r="AO312" s="92">
        <f t="shared" si="111"/>
        <v>0</v>
      </c>
      <c r="AP312" s="92" t="str">
        <f t="shared" ca="1" si="112"/>
        <v/>
      </c>
      <c r="AQ312" s="92" t="str">
        <f ca="1">_xlfn.IFNA(VLOOKUP(AP312,Recycling!$S$10:$T$35,2,0),"")</f>
        <v/>
      </c>
      <c r="AR312" s="92">
        <f t="shared" si="113"/>
        <v>0</v>
      </c>
      <c r="AS312" s="92">
        <f t="shared" si="114"/>
        <v>0</v>
      </c>
      <c r="AT312" s="298">
        <f>EXACT(G312,"None")*OR(EXACT(M312,Lookups!$A$62),EXACT(M312,Lookups!$A$63))</f>
        <v>0</v>
      </c>
      <c r="AU312" s="299">
        <f t="shared" si="133"/>
        <v>0</v>
      </c>
      <c r="AV312" s="92">
        <f>IFERROR(VLOOKUP(AH312,Lookups!A:B,2,0),0)</f>
        <v>0</v>
      </c>
      <c r="AW312" s="92">
        <f t="shared" si="134"/>
        <v>0</v>
      </c>
      <c r="AX312" s="297">
        <f t="shared" si="135"/>
        <v>0</v>
      </c>
      <c r="AY312" s="297">
        <f t="shared" si="124"/>
        <v>0</v>
      </c>
      <c r="AZ312" s="92">
        <f t="shared" si="125"/>
        <v>0.504</v>
      </c>
      <c r="BA312" s="297">
        <f t="shared" si="136"/>
        <v>0.38900000000000001</v>
      </c>
      <c r="BB312" s="297">
        <v>0.13800000000000001</v>
      </c>
      <c r="BC312" s="297">
        <v>0.13400000000000001</v>
      </c>
      <c r="BD312" s="92">
        <f t="shared" si="126"/>
        <v>0</v>
      </c>
      <c r="BE312" s="92">
        <f t="shared" si="127"/>
        <v>0</v>
      </c>
    </row>
    <row r="313" spans="1:57" x14ac:dyDescent="0.35">
      <c r="A313" s="26"/>
      <c r="B313" s="76"/>
      <c r="C313" s="58"/>
      <c r="D313" s="504"/>
      <c r="E313" s="504"/>
      <c r="F313" s="237" t="str">
        <f ca="1">IFERROR(OFFSET(INDEX(INDIRECT(VLOOKUP($C313,Lighting_Type_Exist_lu,2,0)),MATCH(NewSKULighting!$D313,INDIRECT(VLOOKUP($C313,Lighting_Type_Exist_lu,2,0)),0),1),0,2),"")</f>
        <v/>
      </c>
      <c r="G313" s="168" t="s">
        <v>84</v>
      </c>
      <c r="H313" s="74"/>
      <c r="I313" s="238" t="str">
        <f t="shared" si="115"/>
        <v/>
      </c>
      <c r="J313" s="58"/>
      <c r="K313" s="238" t="str">
        <f t="shared" si="116"/>
        <v/>
      </c>
      <c r="L313" s="239" t="str">
        <f t="shared" si="117"/>
        <v/>
      </c>
      <c r="M313" s="116" t="s">
        <v>84</v>
      </c>
      <c r="N313" s="28">
        <f t="shared" si="118"/>
        <v>0</v>
      </c>
      <c r="O313" s="20">
        <f t="shared" si="105"/>
        <v>0</v>
      </c>
      <c r="P313" s="71">
        <f t="shared" ca="1" si="128"/>
        <v>0</v>
      </c>
      <c r="Q313" s="71">
        <f>IFERROR((($H313*$L313*$N313)-($H313*$L313*$O313))/1000,0)*(1-EXACT(M313,Lookups!$A$62))*(1-EXACT(M313,Lookups!$A$63))</f>
        <v>0</v>
      </c>
      <c r="R313" s="71">
        <f t="shared" ca="1" si="129"/>
        <v>0</v>
      </c>
      <c r="S313" s="71">
        <f t="shared" ca="1" si="119"/>
        <v>0</v>
      </c>
      <c r="T313" s="71">
        <f t="shared" si="120"/>
        <v>0</v>
      </c>
      <c r="U313" s="356">
        <f t="shared" ca="1" si="121"/>
        <v>0</v>
      </c>
      <c r="V313" s="356">
        <f t="shared" ca="1" si="122"/>
        <v>0</v>
      </c>
      <c r="W313" s="356">
        <f t="shared" si="130"/>
        <v>0</v>
      </c>
      <c r="X313" s="356">
        <f t="shared" si="131"/>
        <v>0</v>
      </c>
      <c r="Y313" s="72">
        <f>IF(AU313&gt;0,"NEEDED",IFERROR(IF('Project Summary'!$C$11="NH",(VLOOKUP(AH313,Lighting_All,6,0)+AN313),(VLOOKUP(AH313,Lighting_All,4,0)+AN313)),0)*H313)</f>
        <v>0</v>
      </c>
      <c r="Z313" s="290" t="str">
        <f t="shared" ca="1" si="132"/>
        <v/>
      </c>
      <c r="AA313" s="352">
        <f t="shared" ca="1" si="106"/>
        <v>0</v>
      </c>
      <c r="AB313" s="3"/>
      <c r="AC313" s="20" t="str">
        <f ca="1">IFERROR(OFFSET(INDEX(INDIRECT(VLOOKUP($C313,Lighting_Type_Exist_lu,2,0)),MATCH(NewSKULighting!$D313,INDIRECT(VLOOKUP($C313,Lighting_Type_Exist_lu,2,0)),0),1),0,1),"")</f>
        <v/>
      </c>
      <c r="AD313" s="7" t="str">
        <f ca="1">IFERROR(OFFSET(INDEX(INDIRECT(VLOOKUP($C313,Lighting_Type_Exist_lu,2,0)),MATCH(NewSKULighting!$D313,INDIRECT(VLOOKUP($C313,Lighting_Type_Exist_lu,2,0)),0),1),0,3),"")</f>
        <v/>
      </c>
      <c r="AE313" s="40" t="str">
        <f ca="1">IFERROR(OFFSET(INDEX(INDIRECT(VLOOKUP($C313,Lighting_Type_Exist_lu,2,0)),MATCH(NewSKULighting!$D313,INDIRECT(VLOOKUP($C313,Lighting_Type_Exist_lu,2,0)),0),1),0,4),"")</f>
        <v/>
      </c>
      <c r="AF313" s="314">
        <f t="shared" ca="1" si="107"/>
        <v>0</v>
      </c>
      <c r="AG313" s="3"/>
      <c r="AH313" s="238" t="str">
        <f t="shared" si="123"/>
        <v/>
      </c>
      <c r="AI313" s="263">
        <f>IFERROR(_xlfn.IFNA(IF('Project Summary'!$C$11="NH",VLOOKUP(AH313,Lighting_All,5,0),VLOOKUP(AH313,Lighting_All,3,0)),""),"")</f>
        <v>0</v>
      </c>
      <c r="AJ313" s="295" t="str">
        <f t="shared" si="108"/>
        <v>NA</v>
      </c>
      <c r="AK313" s="296" t="str">
        <f>IFERROR(IF(J313="","",(VLOOKUP(AH313,Lookups!A:G,7,0)*H313)),"")</f>
        <v/>
      </c>
      <c r="AL313" s="92">
        <f t="shared" ca="1" si="109"/>
        <v>0</v>
      </c>
      <c r="AM313" s="92">
        <f t="shared" ca="1" si="110"/>
        <v>0</v>
      </c>
      <c r="AN313" s="297">
        <f>(1-EXACT(G313,M313))*IFERROR(VLOOKUP(M313,Lighting_All,6,0),0)*(Q313&gt;0)*(1-EXACT(M313,Lookups!$A$62))*(1-EXACT(M313,Lookups!$A$63))</f>
        <v>0</v>
      </c>
      <c r="AO313" s="92">
        <f t="shared" si="111"/>
        <v>0</v>
      </c>
      <c r="AP313" s="92" t="str">
        <f t="shared" ca="1" si="112"/>
        <v/>
      </c>
      <c r="AQ313" s="92" t="str">
        <f ca="1">_xlfn.IFNA(VLOOKUP(AP313,Recycling!$S$10:$T$35,2,0),"")</f>
        <v/>
      </c>
      <c r="AR313" s="92">
        <f t="shared" si="113"/>
        <v>0</v>
      </c>
      <c r="AS313" s="92">
        <f t="shared" si="114"/>
        <v>0</v>
      </c>
      <c r="AT313" s="298">
        <f>EXACT(G313,"None")*OR(EXACT(M313,Lookups!$A$62),EXACT(M313,Lookups!$A$63))</f>
        <v>0</v>
      </c>
      <c r="AU313" s="299">
        <f t="shared" si="133"/>
        <v>0</v>
      </c>
      <c r="AV313" s="92">
        <f>IFERROR(VLOOKUP(AH313,Lookups!A:B,2,0),0)</f>
        <v>0</v>
      </c>
      <c r="AW313" s="92">
        <f t="shared" si="134"/>
        <v>0</v>
      </c>
      <c r="AX313" s="297">
        <f t="shared" si="135"/>
        <v>0</v>
      </c>
      <c r="AY313" s="297">
        <f t="shared" si="124"/>
        <v>0</v>
      </c>
      <c r="AZ313" s="92">
        <f t="shared" si="125"/>
        <v>0.504</v>
      </c>
      <c r="BA313" s="297">
        <f t="shared" si="136"/>
        <v>0.38900000000000001</v>
      </c>
      <c r="BB313" s="297">
        <v>0.13800000000000001</v>
      </c>
      <c r="BC313" s="297">
        <v>0.13400000000000001</v>
      </c>
      <c r="BD313" s="92">
        <f t="shared" si="126"/>
        <v>0</v>
      </c>
      <c r="BE313" s="92">
        <f t="shared" si="127"/>
        <v>0</v>
      </c>
    </row>
    <row r="314" spans="1:57" x14ac:dyDescent="0.35">
      <c r="A314" s="26"/>
      <c r="B314" s="76"/>
      <c r="C314" s="58"/>
      <c r="D314" s="504"/>
      <c r="E314" s="504"/>
      <c r="F314" s="237" t="str">
        <f ca="1">IFERROR(OFFSET(INDEX(INDIRECT(VLOOKUP($C314,Lighting_Type_Exist_lu,2,0)),MATCH(NewSKULighting!$D314,INDIRECT(VLOOKUP($C314,Lighting_Type_Exist_lu,2,0)),0),1),0,2),"")</f>
        <v/>
      </c>
      <c r="G314" s="168" t="s">
        <v>84</v>
      </c>
      <c r="H314" s="74"/>
      <c r="I314" s="238" t="str">
        <f t="shared" si="115"/>
        <v/>
      </c>
      <c r="J314" s="58"/>
      <c r="K314" s="238" t="str">
        <f t="shared" si="116"/>
        <v/>
      </c>
      <c r="L314" s="239" t="str">
        <f t="shared" si="117"/>
        <v/>
      </c>
      <c r="M314" s="116" t="s">
        <v>84</v>
      </c>
      <c r="N314" s="28">
        <f t="shared" si="118"/>
        <v>0</v>
      </c>
      <c r="O314" s="20">
        <f t="shared" si="105"/>
        <v>0</v>
      </c>
      <c r="P314" s="71">
        <f t="shared" ca="1" si="128"/>
        <v>0</v>
      </c>
      <c r="Q314" s="71">
        <f>IFERROR((($H314*$L314*$N314)-($H314*$L314*$O314))/1000,0)*(1-EXACT(M314,Lookups!$A$62))*(1-EXACT(M314,Lookups!$A$63))</f>
        <v>0</v>
      </c>
      <c r="R314" s="71">
        <f t="shared" ca="1" si="129"/>
        <v>0</v>
      </c>
      <c r="S314" s="71">
        <f t="shared" ca="1" si="119"/>
        <v>0</v>
      </c>
      <c r="T314" s="71">
        <f t="shared" si="120"/>
        <v>0</v>
      </c>
      <c r="U314" s="356">
        <f t="shared" ca="1" si="121"/>
        <v>0</v>
      </c>
      <c r="V314" s="356">
        <f t="shared" ca="1" si="122"/>
        <v>0</v>
      </c>
      <c r="W314" s="356">
        <f t="shared" si="130"/>
        <v>0</v>
      </c>
      <c r="X314" s="356">
        <f t="shared" si="131"/>
        <v>0</v>
      </c>
      <c r="Y314" s="72">
        <f>IF(AU314&gt;0,"NEEDED",IFERROR(IF('Project Summary'!$C$11="NH",(VLOOKUP(AH314,Lighting_All,6,0)+AN314),(VLOOKUP(AH314,Lighting_All,4,0)+AN314)),0)*H314)</f>
        <v>0</v>
      </c>
      <c r="Z314" s="290" t="str">
        <f t="shared" ca="1" si="132"/>
        <v/>
      </c>
      <c r="AA314" s="352">
        <f t="shared" ca="1" si="106"/>
        <v>0</v>
      </c>
      <c r="AB314" s="3"/>
      <c r="AC314" s="20" t="str">
        <f ca="1">IFERROR(OFFSET(INDEX(INDIRECT(VLOOKUP($C314,Lighting_Type_Exist_lu,2,0)),MATCH(NewSKULighting!$D314,INDIRECT(VLOOKUP($C314,Lighting_Type_Exist_lu,2,0)),0),1),0,1),"")</f>
        <v/>
      </c>
      <c r="AD314" s="7" t="str">
        <f ca="1">IFERROR(OFFSET(INDEX(INDIRECT(VLOOKUP($C314,Lighting_Type_Exist_lu,2,0)),MATCH(NewSKULighting!$D314,INDIRECT(VLOOKUP($C314,Lighting_Type_Exist_lu,2,0)),0),1),0,3),"")</f>
        <v/>
      </c>
      <c r="AE314" s="40" t="str">
        <f ca="1">IFERROR(OFFSET(INDEX(INDIRECT(VLOOKUP($C314,Lighting_Type_Exist_lu,2,0)),MATCH(NewSKULighting!$D314,INDIRECT(VLOOKUP($C314,Lighting_Type_Exist_lu,2,0)),0),1),0,4),"")</f>
        <v/>
      </c>
      <c r="AF314" s="314">
        <f t="shared" ca="1" si="107"/>
        <v>0</v>
      </c>
      <c r="AG314" s="3"/>
      <c r="AH314" s="238" t="str">
        <f t="shared" si="123"/>
        <v/>
      </c>
      <c r="AI314" s="263">
        <f>IFERROR(_xlfn.IFNA(IF('Project Summary'!$C$11="NH",VLOOKUP(AH314,Lighting_All,5,0),VLOOKUP(AH314,Lighting_All,3,0)),""),"")</f>
        <v>0</v>
      </c>
      <c r="AJ314" s="295" t="str">
        <f t="shared" si="108"/>
        <v>NA</v>
      </c>
      <c r="AK314" s="296" t="str">
        <f>IFERROR(IF(J314="","",(VLOOKUP(AH314,Lookups!A:G,7,0)*H314)),"")</f>
        <v/>
      </c>
      <c r="AL314" s="92">
        <f t="shared" ca="1" si="109"/>
        <v>0</v>
      </c>
      <c r="AM314" s="92">
        <f t="shared" ca="1" si="110"/>
        <v>0</v>
      </c>
      <c r="AN314" s="297">
        <f>(1-EXACT(G314,M314))*IFERROR(VLOOKUP(M314,Lighting_All,6,0),0)*(Q314&gt;0)*(1-EXACT(M314,Lookups!$A$62))*(1-EXACT(M314,Lookups!$A$63))</f>
        <v>0</v>
      </c>
      <c r="AO314" s="92">
        <f t="shared" si="111"/>
        <v>0</v>
      </c>
      <c r="AP314" s="92" t="str">
        <f t="shared" ca="1" si="112"/>
        <v/>
      </c>
      <c r="AQ314" s="92" t="str">
        <f ca="1">_xlfn.IFNA(VLOOKUP(AP314,Recycling!$S$10:$T$35,2,0),"")</f>
        <v/>
      </c>
      <c r="AR314" s="92">
        <f t="shared" si="113"/>
        <v>0</v>
      </c>
      <c r="AS314" s="92">
        <f t="shared" si="114"/>
        <v>0</v>
      </c>
      <c r="AT314" s="298">
        <f>EXACT(G314,"None")*OR(EXACT(M314,Lookups!$A$62),EXACT(M314,Lookups!$A$63))</f>
        <v>0</v>
      </c>
      <c r="AU314" s="299">
        <f t="shared" si="133"/>
        <v>0</v>
      </c>
      <c r="AV314" s="92">
        <f>IFERROR(VLOOKUP(AH314,Lookups!A:B,2,0),0)</f>
        <v>0</v>
      </c>
      <c r="AW314" s="92">
        <f t="shared" si="134"/>
        <v>0</v>
      </c>
      <c r="AX314" s="297">
        <f t="shared" si="135"/>
        <v>0</v>
      </c>
      <c r="AY314" s="297">
        <f t="shared" si="124"/>
        <v>0</v>
      </c>
      <c r="AZ314" s="92">
        <f t="shared" si="125"/>
        <v>0.504</v>
      </c>
      <c r="BA314" s="297">
        <f t="shared" si="136"/>
        <v>0.38900000000000001</v>
      </c>
      <c r="BB314" s="297">
        <v>0.13800000000000001</v>
      </c>
      <c r="BC314" s="297">
        <v>0.13400000000000001</v>
      </c>
      <c r="BD314" s="92">
        <f t="shared" si="126"/>
        <v>0</v>
      </c>
      <c r="BE314" s="92">
        <f t="shared" si="127"/>
        <v>0</v>
      </c>
    </row>
    <row r="315" spans="1:57" x14ac:dyDescent="0.35">
      <c r="A315" s="26"/>
      <c r="B315" s="76"/>
      <c r="C315" s="58"/>
      <c r="D315" s="504"/>
      <c r="E315" s="504"/>
      <c r="F315" s="237" t="str">
        <f ca="1">IFERROR(OFFSET(INDEX(INDIRECT(VLOOKUP($C315,Lighting_Type_Exist_lu,2,0)),MATCH(NewSKULighting!$D315,INDIRECT(VLOOKUP($C315,Lighting_Type_Exist_lu,2,0)),0),1),0,2),"")</f>
        <v/>
      </c>
      <c r="G315" s="168" t="s">
        <v>84</v>
      </c>
      <c r="H315" s="74"/>
      <c r="I315" s="238" t="str">
        <f t="shared" si="115"/>
        <v/>
      </c>
      <c r="J315" s="58"/>
      <c r="K315" s="238" t="str">
        <f t="shared" si="116"/>
        <v/>
      </c>
      <c r="L315" s="239" t="str">
        <f t="shared" si="117"/>
        <v/>
      </c>
      <c r="M315" s="116" t="s">
        <v>84</v>
      </c>
      <c r="N315" s="28">
        <f t="shared" si="118"/>
        <v>0</v>
      </c>
      <c r="O315" s="20">
        <f t="shared" si="105"/>
        <v>0</v>
      </c>
      <c r="P315" s="71">
        <f t="shared" ca="1" si="128"/>
        <v>0</v>
      </c>
      <c r="Q315" s="71">
        <f>IFERROR((($H315*$L315*$N315)-($H315*$L315*$O315))/1000,0)*(1-EXACT(M315,Lookups!$A$62))*(1-EXACT(M315,Lookups!$A$63))</f>
        <v>0</v>
      </c>
      <c r="R315" s="71">
        <f t="shared" ca="1" si="129"/>
        <v>0</v>
      </c>
      <c r="S315" s="71">
        <f t="shared" ca="1" si="119"/>
        <v>0</v>
      </c>
      <c r="T315" s="71">
        <f t="shared" si="120"/>
        <v>0</v>
      </c>
      <c r="U315" s="356">
        <f t="shared" ca="1" si="121"/>
        <v>0</v>
      </c>
      <c r="V315" s="356">
        <f t="shared" ca="1" si="122"/>
        <v>0</v>
      </c>
      <c r="W315" s="356">
        <f t="shared" si="130"/>
        <v>0</v>
      </c>
      <c r="X315" s="356">
        <f t="shared" si="131"/>
        <v>0</v>
      </c>
      <c r="Y315" s="72">
        <f>IF(AU315&gt;0,"NEEDED",IFERROR(IF('Project Summary'!$C$11="NH",(VLOOKUP(AH315,Lighting_All,6,0)+AN315),(VLOOKUP(AH315,Lighting_All,4,0)+AN315)),0)*H315)</f>
        <v>0</v>
      </c>
      <c r="Z315" s="290" t="str">
        <f t="shared" ca="1" si="132"/>
        <v/>
      </c>
      <c r="AA315" s="352">
        <f t="shared" ca="1" si="106"/>
        <v>0</v>
      </c>
      <c r="AB315" s="3"/>
      <c r="AC315" s="20" t="str">
        <f ca="1">IFERROR(OFFSET(INDEX(INDIRECT(VLOOKUP($C315,Lighting_Type_Exist_lu,2,0)),MATCH(NewSKULighting!$D315,INDIRECT(VLOOKUP($C315,Lighting_Type_Exist_lu,2,0)),0),1),0,1),"")</f>
        <v/>
      </c>
      <c r="AD315" s="7" t="str">
        <f ca="1">IFERROR(OFFSET(INDEX(INDIRECT(VLOOKUP($C315,Lighting_Type_Exist_lu,2,0)),MATCH(NewSKULighting!$D315,INDIRECT(VLOOKUP($C315,Lighting_Type_Exist_lu,2,0)),0),1),0,3),"")</f>
        <v/>
      </c>
      <c r="AE315" s="40" t="str">
        <f ca="1">IFERROR(OFFSET(INDEX(INDIRECT(VLOOKUP($C315,Lighting_Type_Exist_lu,2,0)),MATCH(NewSKULighting!$D315,INDIRECT(VLOOKUP($C315,Lighting_Type_Exist_lu,2,0)),0),1),0,4),"")</f>
        <v/>
      </c>
      <c r="AF315" s="314">
        <f t="shared" ca="1" si="107"/>
        <v>0</v>
      </c>
      <c r="AG315" s="3"/>
      <c r="AH315" s="238" t="str">
        <f t="shared" si="123"/>
        <v/>
      </c>
      <c r="AI315" s="263">
        <f>IFERROR(_xlfn.IFNA(IF('Project Summary'!$C$11="NH",VLOOKUP(AH315,Lighting_All,5,0),VLOOKUP(AH315,Lighting_All,3,0)),""),"")</f>
        <v>0</v>
      </c>
      <c r="AJ315" s="295" t="str">
        <f t="shared" si="108"/>
        <v>NA</v>
      </c>
      <c r="AK315" s="296" t="str">
        <f>IFERROR(IF(J315="","",(VLOOKUP(AH315,Lookups!A:G,7,0)*H315)),"")</f>
        <v/>
      </c>
      <c r="AL315" s="92">
        <f t="shared" ca="1" si="109"/>
        <v>0</v>
      </c>
      <c r="AM315" s="92">
        <f t="shared" ca="1" si="110"/>
        <v>0</v>
      </c>
      <c r="AN315" s="297">
        <f>(1-EXACT(G315,M315))*IFERROR(VLOOKUP(M315,Lighting_All,6,0),0)*(Q315&gt;0)*(1-EXACT(M315,Lookups!$A$62))*(1-EXACT(M315,Lookups!$A$63))</f>
        <v>0</v>
      </c>
      <c r="AO315" s="92">
        <f t="shared" si="111"/>
        <v>0</v>
      </c>
      <c r="AP315" s="92" t="str">
        <f t="shared" ca="1" si="112"/>
        <v/>
      </c>
      <c r="AQ315" s="92" t="str">
        <f ca="1">_xlfn.IFNA(VLOOKUP(AP315,Recycling!$S$10:$T$35,2,0),"")</f>
        <v/>
      </c>
      <c r="AR315" s="92">
        <f t="shared" si="113"/>
        <v>0</v>
      </c>
      <c r="AS315" s="92">
        <f t="shared" si="114"/>
        <v>0</v>
      </c>
      <c r="AT315" s="298">
        <f>EXACT(G315,"None")*OR(EXACT(M315,Lookups!$A$62),EXACT(M315,Lookups!$A$63))</f>
        <v>0</v>
      </c>
      <c r="AU315" s="299">
        <f t="shared" si="133"/>
        <v>0</v>
      </c>
      <c r="AV315" s="92">
        <f>IFERROR(VLOOKUP(AH315,Lookups!A:B,2,0),0)</f>
        <v>0</v>
      </c>
      <c r="AW315" s="92">
        <f t="shared" si="134"/>
        <v>0</v>
      </c>
      <c r="AX315" s="297">
        <f t="shared" si="135"/>
        <v>0</v>
      </c>
      <c r="AY315" s="297">
        <f t="shared" si="124"/>
        <v>0</v>
      </c>
      <c r="AZ315" s="92">
        <f t="shared" si="125"/>
        <v>0.504</v>
      </c>
      <c r="BA315" s="297">
        <f t="shared" si="136"/>
        <v>0.38900000000000001</v>
      </c>
      <c r="BB315" s="297">
        <v>0.13800000000000001</v>
      </c>
      <c r="BC315" s="297">
        <v>0.13400000000000001</v>
      </c>
      <c r="BD315" s="92">
        <f t="shared" si="126"/>
        <v>0</v>
      </c>
      <c r="BE315" s="92">
        <f t="shared" si="127"/>
        <v>0</v>
      </c>
    </row>
    <row r="316" spans="1:57" x14ac:dyDescent="0.35">
      <c r="A316" s="26"/>
      <c r="B316" s="76"/>
      <c r="C316" s="58"/>
      <c r="D316" s="504"/>
      <c r="E316" s="504"/>
      <c r="F316" s="237" t="str">
        <f ca="1">IFERROR(OFFSET(INDEX(INDIRECT(VLOOKUP($C316,Lighting_Type_Exist_lu,2,0)),MATCH(NewSKULighting!$D316,INDIRECT(VLOOKUP($C316,Lighting_Type_Exist_lu,2,0)),0),1),0,2),"")</f>
        <v/>
      </c>
      <c r="G316" s="168" t="s">
        <v>84</v>
      </c>
      <c r="H316" s="74"/>
      <c r="I316" s="238" t="str">
        <f t="shared" si="115"/>
        <v/>
      </c>
      <c r="J316" s="58"/>
      <c r="K316" s="238" t="str">
        <f t="shared" si="116"/>
        <v/>
      </c>
      <c r="L316" s="239" t="str">
        <f t="shared" si="117"/>
        <v/>
      </c>
      <c r="M316" s="116" t="s">
        <v>84</v>
      </c>
      <c r="N316" s="28">
        <f t="shared" si="118"/>
        <v>0</v>
      </c>
      <c r="O316" s="20">
        <f t="shared" si="105"/>
        <v>0</v>
      </c>
      <c r="P316" s="71">
        <f t="shared" ca="1" si="128"/>
        <v>0</v>
      </c>
      <c r="Q316" s="71">
        <f>IFERROR((($H316*$L316*$N316)-($H316*$L316*$O316))/1000,0)*(1-EXACT(M316,Lookups!$A$62))*(1-EXACT(M316,Lookups!$A$63))</f>
        <v>0</v>
      </c>
      <c r="R316" s="71">
        <f t="shared" ca="1" si="129"/>
        <v>0</v>
      </c>
      <c r="S316" s="71">
        <f t="shared" ca="1" si="119"/>
        <v>0</v>
      </c>
      <c r="T316" s="71">
        <f t="shared" si="120"/>
        <v>0</v>
      </c>
      <c r="U316" s="356">
        <f t="shared" ca="1" si="121"/>
        <v>0</v>
      </c>
      <c r="V316" s="356">
        <f t="shared" ca="1" si="122"/>
        <v>0</v>
      </c>
      <c r="W316" s="356">
        <f t="shared" si="130"/>
        <v>0</v>
      </c>
      <c r="X316" s="356">
        <f t="shared" si="131"/>
        <v>0</v>
      </c>
      <c r="Y316" s="72">
        <f>IF(AU316&gt;0,"NEEDED",IFERROR(IF('Project Summary'!$C$11="NH",(VLOOKUP(AH316,Lighting_All,6,0)+AN316),(VLOOKUP(AH316,Lighting_All,4,0)+AN316)),0)*H316)</f>
        <v>0</v>
      </c>
      <c r="Z316" s="290" t="str">
        <f t="shared" ca="1" si="132"/>
        <v/>
      </c>
      <c r="AA316" s="352">
        <f t="shared" ca="1" si="106"/>
        <v>0</v>
      </c>
      <c r="AB316" s="3"/>
      <c r="AC316" s="20" t="str">
        <f ca="1">IFERROR(OFFSET(INDEX(INDIRECT(VLOOKUP($C316,Lighting_Type_Exist_lu,2,0)),MATCH(NewSKULighting!$D316,INDIRECT(VLOOKUP($C316,Lighting_Type_Exist_lu,2,0)),0),1),0,1),"")</f>
        <v/>
      </c>
      <c r="AD316" s="7" t="str">
        <f ca="1">IFERROR(OFFSET(INDEX(INDIRECT(VLOOKUP($C316,Lighting_Type_Exist_lu,2,0)),MATCH(NewSKULighting!$D316,INDIRECT(VLOOKUP($C316,Lighting_Type_Exist_lu,2,0)),0),1),0,3),"")</f>
        <v/>
      </c>
      <c r="AE316" s="40" t="str">
        <f ca="1">IFERROR(OFFSET(INDEX(INDIRECT(VLOOKUP($C316,Lighting_Type_Exist_lu,2,0)),MATCH(NewSKULighting!$D316,INDIRECT(VLOOKUP($C316,Lighting_Type_Exist_lu,2,0)),0),1),0,4),"")</f>
        <v/>
      </c>
      <c r="AF316" s="314">
        <f t="shared" ca="1" si="107"/>
        <v>0</v>
      </c>
      <c r="AG316" s="3"/>
      <c r="AH316" s="238" t="str">
        <f t="shared" si="123"/>
        <v/>
      </c>
      <c r="AI316" s="263">
        <f>IFERROR(_xlfn.IFNA(IF('Project Summary'!$C$11="NH",VLOOKUP(AH316,Lighting_All,5,0),VLOOKUP(AH316,Lighting_All,3,0)),""),"")</f>
        <v>0</v>
      </c>
      <c r="AJ316" s="295" t="str">
        <f t="shared" si="108"/>
        <v>NA</v>
      </c>
      <c r="AK316" s="296" t="str">
        <f>IFERROR(IF(J316="","",(VLOOKUP(AH316,Lookups!A:G,7,0)*H316)),"")</f>
        <v/>
      </c>
      <c r="AL316" s="92">
        <f t="shared" ca="1" si="109"/>
        <v>0</v>
      </c>
      <c r="AM316" s="92">
        <f t="shared" ca="1" si="110"/>
        <v>0</v>
      </c>
      <c r="AN316" s="297">
        <f>(1-EXACT(G316,M316))*IFERROR(VLOOKUP(M316,Lighting_All,6,0),0)*(Q316&gt;0)*(1-EXACT(M316,Lookups!$A$62))*(1-EXACT(M316,Lookups!$A$63))</f>
        <v>0</v>
      </c>
      <c r="AO316" s="92">
        <f t="shared" si="111"/>
        <v>0</v>
      </c>
      <c r="AP316" s="92" t="str">
        <f t="shared" ca="1" si="112"/>
        <v/>
      </c>
      <c r="AQ316" s="92" t="str">
        <f ca="1">_xlfn.IFNA(VLOOKUP(AP316,Recycling!$S$10:$T$35,2,0),"")</f>
        <v/>
      </c>
      <c r="AR316" s="92">
        <f t="shared" si="113"/>
        <v>0</v>
      </c>
      <c r="AS316" s="92">
        <f t="shared" si="114"/>
        <v>0</v>
      </c>
      <c r="AT316" s="298">
        <f>EXACT(G316,"None")*OR(EXACT(M316,Lookups!$A$62),EXACT(M316,Lookups!$A$63))</f>
        <v>0</v>
      </c>
      <c r="AU316" s="299">
        <f t="shared" si="133"/>
        <v>0</v>
      </c>
      <c r="AV316" s="92">
        <f>IFERROR(VLOOKUP(AH316,Lookups!A:B,2,0),0)</f>
        <v>0</v>
      </c>
      <c r="AW316" s="92">
        <f t="shared" si="134"/>
        <v>0</v>
      </c>
      <c r="AX316" s="297">
        <f t="shared" si="135"/>
        <v>0</v>
      </c>
      <c r="AY316" s="297">
        <f t="shared" si="124"/>
        <v>0</v>
      </c>
      <c r="AZ316" s="92">
        <f t="shared" si="125"/>
        <v>0.504</v>
      </c>
      <c r="BA316" s="297">
        <f t="shared" si="136"/>
        <v>0.38900000000000001</v>
      </c>
      <c r="BB316" s="297">
        <v>0.13800000000000001</v>
      </c>
      <c r="BC316" s="297">
        <v>0.13400000000000001</v>
      </c>
      <c r="BD316" s="92">
        <f t="shared" si="126"/>
        <v>0</v>
      </c>
      <c r="BE316" s="92">
        <f t="shared" si="127"/>
        <v>0</v>
      </c>
    </row>
    <row r="317" spans="1:57" x14ac:dyDescent="0.35">
      <c r="A317" s="26"/>
      <c r="B317" s="76"/>
      <c r="C317" s="58"/>
      <c r="D317" s="504"/>
      <c r="E317" s="504"/>
      <c r="F317" s="237" t="str">
        <f ca="1">IFERROR(OFFSET(INDEX(INDIRECT(VLOOKUP($C317,Lighting_Type_Exist_lu,2,0)),MATCH(NewSKULighting!$D317,INDIRECT(VLOOKUP($C317,Lighting_Type_Exist_lu,2,0)),0),1),0,2),"")</f>
        <v/>
      </c>
      <c r="G317" s="168" t="s">
        <v>84</v>
      </c>
      <c r="H317" s="74"/>
      <c r="I317" s="238" t="str">
        <f t="shared" si="115"/>
        <v/>
      </c>
      <c r="J317" s="58"/>
      <c r="K317" s="238" t="str">
        <f t="shared" si="116"/>
        <v/>
      </c>
      <c r="L317" s="239" t="str">
        <f t="shared" si="117"/>
        <v/>
      </c>
      <c r="M317" s="116" t="s">
        <v>84</v>
      </c>
      <c r="N317" s="28">
        <f t="shared" si="118"/>
        <v>0</v>
      </c>
      <c r="O317" s="20">
        <f t="shared" si="105"/>
        <v>0</v>
      </c>
      <c r="P317" s="71">
        <f t="shared" ca="1" si="128"/>
        <v>0</v>
      </c>
      <c r="Q317" s="71">
        <f>IFERROR((($H317*$L317*$N317)-($H317*$L317*$O317))/1000,0)*(1-EXACT(M317,Lookups!$A$62))*(1-EXACT(M317,Lookups!$A$63))</f>
        <v>0</v>
      </c>
      <c r="R317" s="71">
        <f t="shared" ca="1" si="129"/>
        <v>0</v>
      </c>
      <c r="S317" s="71">
        <f t="shared" ca="1" si="119"/>
        <v>0</v>
      </c>
      <c r="T317" s="71">
        <f t="shared" si="120"/>
        <v>0</v>
      </c>
      <c r="U317" s="356">
        <f t="shared" ca="1" si="121"/>
        <v>0</v>
      </c>
      <c r="V317" s="356">
        <f t="shared" ca="1" si="122"/>
        <v>0</v>
      </c>
      <c r="W317" s="356">
        <f t="shared" si="130"/>
        <v>0</v>
      </c>
      <c r="X317" s="356">
        <f t="shared" si="131"/>
        <v>0</v>
      </c>
      <c r="Y317" s="72">
        <f>IF(AU317&gt;0,"NEEDED",IFERROR(IF('Project Summary'!$C$11="NH",(VLOOKUP(AH317,Lighting_All,6,0)+AN317),(VLOOKUP(AH317,Lighting_All,4,0)+AN317)),0)*H317)</f>
        <v>0</v>
      </c>
      <c r="Z317" s="290" t="str">
        <f t="shared" ca="1" si="132"/>
        <v/>
      </c>
      <c r="AA317" s="352">
        <f t="shared" ca="1" si="106"/>
        <v>0</v>
      </c>
      <c r="AB317" s="3"/>
      <c r="AC317" s="20" t="str">
        <f ca="1">IFERROR(OFFSET(INDEX(INDIRECT(VLOOKUP($C317,Lighting_Type_Exist_lu,2,0)),MATCH(NewSKULighting!$D317,INDIRECT(VLOOKUP($C317,Lighting_Type_Exist_lu,2,0)),0),1),0,1),"")</f>
        <v/>
      </c>
      <c r="AD317" s="7" t="str">
        <f ca="1">IFERROR(OFFSET(INDEX(INDIRECT(VLOOKUP($C317,Lighting_Type_Exist_lu,2,0)),MATCH(NewSKULighting!$D317,INDIRECT(VLOOKUP($C317,Lighting_Type_Exist_lu,2,0)),0),1),0,3),"")</f>
        <v/>
      </c>
      <c r="AE317" s="40" t="str">
        <f ca="1">IFERROR(OFFSET(INDEX(INDIRECT(VLOOKUP($C317,Lighting_Type_Exist_lu,2,0)),MATCH(NewSKULighting!$D317,INDIRECT(VLOOKUP($C317,Lighting_Type_Exist_lu,2,0)),0),1),0,4),"")</f>
        <v/>
      </c>
      <c r="AF317" s="314">
        <f t="shared" ca="1" si="107"/>
        <v>0</v>
      </c>
      <c r="AG317" s="3"/>
      <c r="AH317" s="238" t="str">
        <f t="shared" si="123"/>
        <v/>
      </c>
      <c r="AI317" s="263">
        <f>IFERROR(_xlfn.IFNA(IF('Project Summary'!$C$11="NH",VLOOKUP(AH317,Lighting_All,5,0),VLOOKUP(AH317,Lighting_All,3,0)),""),"")</f>
        <v>0</v>
      </c>
      <c r="AJ317" s="295" t="str">
        <f t="shared" si="108"/>
        <v>NA</v>
      </c>
      <c r="AK317" s="296" t="str">
        <f>IFERROR(IF(J317="","",(VLOOKUP(AH317,Lookups!A:G,7,0)*H317)),"")</f>
        <v/>
      </c>
      <c r="AL317" s="92">
        <f t="shared" ca="1" si="109"/>
        <v>0</v>
      </c>
      <c r="AM317" s="92">
        <f t="shared" ca="1" si="110"/>
        <v>0</v>
      </c>
      <c r="AN317" s="297">
        <f>(1-EXACT(G317,M317))*IFERROR(VLOOKUP(M317,Lighting_All,6,0),0)*(Q317&gt;0)*(1-EXACT(M317,Lookups!$A$62))*(1-EXACT(M317,Lookups!$A$63))</f>
        <v>0</v>
      </c>
      <c r="AO317" s="92">
        <f t="shared" si="111"/>
        <v>0</v>
      </c>
      <c r="AP317" s="92" t="str">
        <f t="shared" ca="1" si="112"/>
        <v/>
      </c>
      <c r="AQ317" s="92" t="str">
        <f ca="1">_xlfn.IFNA(VLOOKUP(AP317,Recycling!$S$10:$T$35,2,0),"")</f>
        <v/>
      </c>
      <c r="AR317" s="92">
        <f t="shared" si="113"/>
        <v>0</v>
      </c>
      <c r="AS317" s="92">
        <f t="shared" si="114"/>
        <v>0</v>
      </c>
      <c r="AT317" s="298">
        <f>EXACT(G317,"None")*OR(EXACT(M317,Lookups!$A$62),EXACT(M317,Lookups!$A$63))</f>
        <v>0</v>
      </c>
      <c r="AU317" s="299">
        <f t="shared" si="133"/>
        <v>0</v>
      </c>
      <c r="AV317" s="92">
        <f>IFERROR(VLOOKUP(AH317,Lookups!A:B,2,0),0)</f>
        <v>0</v>
      </c>
      <c r="AW317" s="92">
        <f t="shared" si="134"/>
        <v>0</v>
      </c>
      <c r="AX317" s="297">
        <f t="shared" si="135"/>
        <v>0</v>
      </c>
      <c r="AY317" s="297">
        <f t="shared" si="124"/>
        <v>0</v>
      </c>
      <c r="AZ317" s="92">
        <f t="shared" si="125"/>
        <v>0.504</v>
      </c>
      <c r="BA317" s="297">
        <f t="shared" si="136"/>
        <v>0.38900000000000001</v>
      </c>
      <c r="BB317" s="297">
        <v>0.13800000000000001</v>
      </c>
      <c r="BC317" s="297">
        <v>0.13400000000000001</v>
      </c>
      <c r="BD317" s="92">
        <f t="shared" si="126"/>
        <v>0</v>
      </c>
      <c r="BE317" s="92">
        <f t="shared" si="127"/>
        <v>0</v>
      </c>
    </row>
    <row r="318" spans="1:57" x14ac:dyDescent="0.35">
      <c r="A318" s="26"/>
      <c r="B318" s="76"/>
      <c r="C318" s="58"/>
      <c r="D318" s="504"/>
      <c r="E318" s="504"/>
      <c r="F318" s="237" t="str">
        <f ca="1">IFERROR(OFFSET(INDEX(INDIRECT(VLOOKUP($C318,Lighting_Type_Exist_lu,2,0)),MATCH(NewSKULighting!$D318,INDIRECT(VLOOKUP($C318,Lighting_Type_Exist_lu,2,0)),0),1),0,2),"")</f>
        <v/>
      </c>
      <c r="G318" s="168" t="s">
        <v>84</v>
      </c>
      <c r="H318" s="74"/>
      <c r="I318" s="238" t="str">
        <f t="shared" si="115"/>
        <v/>
      </c>
      <c r="J318" s="58"/>
      <c r="K318" s="238" t="str">
        <f t="shared" si="116"/>
        <v/>
      </c>
      <c r="L318" s="239" t="str">
        <f t="shared" si="117"/>
        <v/>
      </c>
      <c r="M318" s="116" t="s">
        <v>84</v>
      </c>
      <c r="N318" s="28">
        <f t="shared" si="118"/>
        <v>0</v>
      </c>
      <c r="O318" s="20">
        <f t="shared" si="105"/>
        <v>0</v>
      </c>
      <c r="P318" s="71">
        <f t="shared" ca="1" si="128"/>
        <v>0</v>
      </c>
      <c r="Q318" s="71">
        <f>IFERROR((($H318*$L318*$N318)-($H318*$L318*$O318))/1000,0)*(1-EXACT(M318,Lookups!$A$62))*(1-EXACT(M318,Lookups!$A$63))</f>
        <v>0</v>
      </c>
      <c r="R318" s="71">
        <f t="shared" ca="1" si="129"/>
        <v>0</v>
      </c>
      <c r="S318" s="71">
        <f t="shared" ca="1" si="119"/>
        <v>0</v>
      </c>
      <c r="T318" s="71">
        <f t="shared" si="120"/>
        <v>0</v>
      </c>
      <c r="U318" s="356">
        <f t="shared" ca="1" si="121"/>
        <v>0</v>
      </c>
      <c r="V318" s="356">
        <f t="shared" ca="1" si="122"/>
        <v>0</v>
      </c>
      <c r="W318" s="356">
        <f t="shared" si="130"/>
        <v>0</v>
      </c>
      <c r="X318" s="356">
        <f t="shared" si="131"/>
        <v>0</v>
      </c>
      <c r="Y318" s="72">
        <f>IF(AU318&gt;0,"NEEDED",IFERROR(IF('Project Summary'!$C$11="NH",(VLOOKUP(AH318,Lighting_All,6,0)+AN318),(VLOOKUP(AH318,Lighting_All,4,0)+AN318)),0)*H318)</f>
        <v>0</v>
      </c>
      <c r="Z318" s="290" t="str">
        <f t="shared" ca="1" si="132"/>
        <v/>
      </c>
      <c r="AA318" s="352">
        <f t="shared" ca="1" si="106"/>
        <v>0</v>
      </c>
      <c r="AB318" s="3"/>
      <c r="AC318" s="20" t="str">
        <f ca="1">IFERROR(OFFSET(INDEX(INDIRECT(VLOOKUP($C318,Lighting_Type_Exist_lu,2,0)),MATCH(NewSKULighting!$D318,INDIRECT(VLOOKUP($C318,Lighting_Type_Exist_lu,2,0)),0),1),0,1),"")</f>
        <v/>
      </c>
      <c r="AD318" s="7" t="str">
        <f ca="1">IFERROR(OFFSET(INDEX(INDIRECT(VLOOKUP($C318,Lighting_Type_Exist_lu,2,0)),MATCH(NewSKULighting!$D318,INDIRECT(VLOOKUP($C318,Lighting_Type_Exist_lu,2,0)),0),1),0,3),"")</f>
        <v/>
      </c>
      <c r="AE318" s="40" t="str">
        <f ca="1">IFERROR(OFFSET(INDEX(INDIRECT(VLOOKUP($C318,Lighting_Type_Exist_lu,2,0)),MATCH(NewSKULighting!$D318,INDIRECT(VLOOKUP($C318,Lighting_Type_Exist_lu,2,0)),0),1),0,4),"")</f>
        <v/>
      </c>
      <c r="AF318" s="314">
        <f t="shared" ca="1" si="107"/>
        <v>0</v>
      </c>
      <c r="AG318" s="3"/>
      <c r="AH318" s="238" t="str">
        <f t="shared" si="123"/>
        <v/>
      </c>
      <c r="AI318" s="263">
        <f>IFERROR(_xlfn.IFNA(IF('Project Summary'!$C$11="NH",VLOOKUP(AH318,Lighting_All,5,0),VLOOKUP(AH318,Lighting_All,3,0)),""),"")</f>
        <v>0</v>
      </c>
      <c r="AJ318" s="295" t="str">
        <f t="shared" si="108"/>
        <v>NA</v>
      </c>
      <c r="AK318" s="296" t="str">
        <f>IFERROR(IF(J318="","",(VLOOKUP(AH318,Lookups!A:G,7,0)*H318)),"")</f>
        <v/>
      </c>
      <c r="AL318" s="92">
        <f t="shared" ca="1" si="109"/>
        <v>0</v>
      </c>
      <c r="AM318" s="92">
        <f t="shared" ca="1" si="110"/>
        <v>0</v>
      </c>
      <c r="AN318" s="297">
        <f>(1-EXACT(G318,M318))*IFERROR(VLOOKUP(M318,Lighting_All,6,0),0)*(Q318&gt;0)*(1-EXACT(M318,Lookups!$A$62))*(1-EXACT(M318,Lookups!$A$63))</f>
        <v>0</v>
      </c>
      <c r="AO318" s="92">
        <f t="shared" si="111"/>
        <v>0</v>
      </c>
      <c r="AP318" s="92" t="str">
        <f t="shared" ca="1" si="112"/>
        <v/>
      </c>
      <c r="AQ318" s="92" t="str">
        <f ca="1">_xlfn.IFNA(VLOOKUP(AP318,Recycling!$S$10:$T$35,2,0),"")</f>
        <v/>
      </c>
      <c r="AR318" s="92">
        <f t="shared" si="113"/>
        <v>0</v>
      </c>
      <c r="AS318" s="92">
        <f t="shared" si="114"/>
        <v>0</v>
      </c>
      <c r="AT318" s="298">
        <f>EXACT(G318,"None")*OR(EXACT(M318,Lookups!$A$62),EXACT(M318,Lookups!$A$63))</f>
        <v>0</v>
      </c>
      <c r="AU318" s="299">
        <f t="shared" si="133"/>
        <v>0</v>
      </c>
      <c r="AV318" s="92">
        <f>IFERROR(VLOOKUP(AH318,Lookups!A:B,2,0),0)</f>
        <v>0</v>
      </c>
      <c r="AW318" s="92">
        <f t="shared" si="134"/>
        <v>0</v>
      </c>
      <c r="AX318" s="297">
        <f t="shared" si="135"/>
        <v>0</v>
      </c>
      <c r="AY318" s="297">
        <f t="shared" si="124"/>
        <v>0</v>
      </c>
      <c r="AZ318" s="92">
        <f t="shared" si="125"/>
        <v>0.504</v>
      </c>
      <c r="BA318" s="297">
        <f t="shared" si="136"/>
        <v>0.38900000000000001</v>
      </c>
      <c r="BB318" s="297">
        <v>0.13800000000000001</v>
      </c>
      <c r="BC318" s="297">
        <v>0.13400000000000001</v>
      </c>
      <c r="BD318" s="92">
        <f t="shared" si="126"/>
        <v>0</v>
      </c>
      <c r="BE318" s="92">
        <f t="shared" si="127"/>
        <v>0</v>
      </c>
    </row>
    <row r="319" spans="1:57" x14ac:dyDescent="0.35">
      <c r="A319" s="26"/>
      <c r="B319" s="76"/>
      <c r="C319" s="58"/>
      <c r="D319" s="504"/>
      <c r="E319" s="504"/>
      <c r="F319" s="237" t="str">
        <f ca="1">IFERROR(OFFSET(INDEX(INDIRECT(VLOOKUP($C319,Lighting_Type_Exist_lu,2,0)),MATCH(NewSKULighting!$D319,INDIRECT(VLOOKUP($C319,Lighting_Type_Exist_lu,2,0)),0),1),0,2),"")</f>
        <v/>
      </c>
      <c r="G319" s="168" t="s">
        <v>84</v>
      </c>
      <c r="H319" s="74"/>
      <c r="I319" s="238" t="str">
        <f t="shared" si="115"/>
        <v/>
      </c>
      <c r="J319" s="58"/>
      <c r="K319" s="238" t="str">
        <f t="shared" si="116"/>
        <v/>
      </c>
      <c r="L319" s="239" t="str">
        <f t="shared" si="117"/>
        <v/>
      </c>
      <c r="M319" s="116" t="s">
        <v>84</v>
      </c>
      <c r="N319" s="28">
        <f t="shared" si="118"/>
        <v>0</v>
      </c>
      <c r="O319" s="20">
        <f t="shared" si="105"/>
        <v>0</v>
      </c>
      <c r="P319" s="71">
        <f t="shared" ca="1" si="128"/>
        <v>0</v>
      </c>
      <c r="Q319" s="71">
        <f>IFERROR((($H319*$L319*$N319)-($H319*$L319*$O319))/1000,0)*(1-EXACT(M319,Lookups!$A$62))*(1-EXACT(M319,Lookups!$A$63))</f>
        <v>0</v>
      </c>
      <c r="R319" s="71">
        <f t="shared" ca="1" si="129"/>
        <v>0</v>
      </c>
      <c r="S319" s="71">
        <f t="shared" ca="1" si="119"/>
        <v>0</v>
      </c>
      <c r="T319" s="71">
        <f t="shared" si="120"/>
        <v>0</v>
      </c>
      <c r="U319" s="356">
        <f t="shared" ca="1" si="121"/>
        <v>0</v>
      </c>
      <c r="V319" s="356">
        <f t="shared" ca="1" si="122"/>
        <v>0</v>
      </c>
      <c r="W319" s="356">
        <f t="shared" si="130"/>
        <v>0</v>
      </c>
      <c r="X319" s="356">
        <f t="shared" si="131"/>
        <v>0</v>
      </c>
      <c r="Y319" s="72">
        <f>IF(AU319&gt;0,"NEEDED",IFERROR(IF('Project Summary'!$C$11="NH",(VLOOKUP(AH319,Lighting_All,6,0)+AN319),(VLOOKUP(AH319,Lighting_All,4,0)+AN319)),0)*H319)</f>
        <v>0</v>
      </c>
      <c r="Z319" s="290" t="str">
        <f t="shared" ca="1" si="132"/>
        <v/>
      </c>
      <c r="AA319" s="352">
        <f t="shared" ca="1" si="106"/>
        <v>0</v>
      </c>
      <c r="AB319" s="3"/>
      <c r="AC319" s="20" t="str">
        <f ca="1">IFERROR(OFFSET(INDEX(INDIRECT(VLOOKUP($C319,Lighting_Type_Exist_lu,2,0)),MATCH(NewSKULighting!$D319,INDIRECT(VLOOKUP($C319,Lighting_Type_Exist_lu,2,0)),0),1),0,1),"")</f>
        <v/>
      </c>
      <c r="AD319" s="7" t="str">
        <f ca="1">IFERROR(OFFSET(INDEX(INDIRECT(VLOOKUP($C319,Lighting_Type_Exist_lu,2,0)),MATCH(NewSKULighting!$D319,INDIRECT(VLOOKUP($C319,Lighting_Type_Exist_lu,2,0)),0),1),0,3),"")</f>
        <v/>
      </c>
      <c r="AE319" s="40" t="str">
        <f ca="1">IFERROR(OFFSET(INDEX(INDIRECT(VLOOKUP($C319,Lighting_Type_Exist_lu,2,0)),MATCH(NewSKULighting!$D319,INDIRECT(VLOOKUP($C319,Lighting_Type_Exist_lu,2,0)),0),1),0,4),"")</f>
        <v/>
      </c>
      <c r="AF319" s="314">
        <f t="shared" ca="1" si="107"/>
        <v>0</v>
      </c>
      <c r="AG319" s="3"/>
      <c r="AH319" s="238" t="str">
        <f t="shared" si="123"/>
        <v/>
      </c>
      <c r="AI319" s="263">
        <f>IFERROR(_xlfn.IFNA(IF('Project Summary'!$C$11="NH",VLOOKUP(AH319,Lighting_All,5,0),VLOOKUP(AH319,Lighting_All,3,0)),""),"")</f>
        <v>0</v>
      </c>
      <c r="AJ319" s="295" t="str">
        <f t="shared" si="108"/>
        <v>NA</v>
      </c>
      <c r="AK319" s="296" t="str">
        <f>IFERROR(IF(J319="","",(VLOOKUP(AH319,Lookups!A:G,7,0)*H319)),"")</f>
        <v/>
      </c>
      <c r="AL319" s="92">
        <f t="shared" ca="1" si="109"/>
        <v>0</v>
      </c>
      <c r="AM319" s="92">
        <f t="shared" ca="1" si="110"/>
        <v>0</v>
      </c>
      <c r="AN319" s="297">
        <f>(1-EXACT(G319,M319))*IFERROR(VLOOKUP(M319,Lighting_All,6,0),0)*(Q319&gt;0)*(1-EXACT(M319,Lookups!$A$62))*(1-EXACT(M319,Lookups!$A$63))</f>
        <v>0</v>
      </c>
      <c r="AO319" s="92">
        <f t="shared" si="111"/>
        <v>0</v>
      </c>
      <c r="AP319" s="92" t="str">
        <f t="shared" ca="1" si="112"/>
        <v/>
      </c>
      <c r="AQ319" s="92" t="str">
        <f ca="1">_xlfn.IFNA(VLOOKUP(AP319,Recycling!$S$10:$T$35,2,0),"")</f>
        <v/>
      </c>
      <c r="AR319" s="92">
        <f t="shared" si="113"/>
        <v>0</v>
      </c>
      <c r="AS319" s="92">
        <f t="shared" si="114"/>
        <v>0</v>
      </c>
      <c r="AT319" s="298">
        <f>EXACT(G319,"None")*OR(EXACT(M319,Lookups!$A$62),EXACT(M319,Lookups!$A$63))</f>
        <v>0</v>
      </c>
      <c r="AU319" s="299">
        <f t="shared" si="133"/>
        <v>0</v>
      </c>
      <c r="AV319" s="92">
        <f>IFERROR(VLOOKUP(AH319,Lookups!A:B,2,0),0)</f>
        <v>0</v>
      </c>
      <c r="AW319" s="92">
        <f t="shared" si="134"/>
        <v>0</v>
      </c>
      <c r="AX319" s="297">
        <f t="shared" si="135"/>
        <v>0</v>
      </c>
      <c r="AY319" s="297">
        <f t="shared" si="124"/>
        <v>0</v>
      </c>
      <c r="AZ319" s="92">
        <f t="shared" si="125"/>
        <v>0.504</v>
      </c>
      <c r="BA319" s="297">
        <f t="shared" si="136"/>
        <v>0.38900000000000001</v>
      </c>
      <c r="BB319" s="297">
        <v>0.13800000000000001</v>
      </c>
      <c r="BC319" s="297">
        <v>0.13400000000000001</v>
      </c>
      <c r="BD319" s="92">
        <f t="shared" si="126"/>
        <v>0</v>
      </c>
      <c r="BE319" s="92">
        <f t="shared" si="127"/>
        <v>0</v>
      </c>
    </row>
    <row r="320" spans="1:57" x14ac:dyDescent="0.35">
      <c r="A320" s="26"/>
      <c r="B320" s="76"/>
      <c r="C320" s="58"/>
      <c r="D320" s="504"/>
      <c r="E320" s="504"/>
      <c r="F320" s="237" t="str">
        <f ca="1">IFERROR(OFFSET(INDEX(INDIRECT(VLOOKUP($C320,Lighting_Type_Exist_lu,2,0)),MATCH(NewSKULighting!$D320,INDIRECT(VLOOKUP($C320,Lighting_Type_Exist_lu,2,0)),0),1),0,2),"")</f>
        <v/>
      </c>
      <c r="G320" s="168" t="s">
        <v>84</v>
      </c>
      <c r="H320" s="74"/>
      <c r="I320" s="238" t="str">
        <f t="shared" si="115"/>
        <v/>
      </c>
      <c r="J320" s="58"/>
      <c r="K320" s="238" t="str">
        <f t="shared" si="116"/>
        <v/>
      </c>
      <c r="L320" s="239" t="str">
        <f t="shared" si="117"/>
        <v/>
      </c>
      <c r="M320" s="116" t="s">
        <v>84</v>
      </c>
      <c r="N320" s="28">
        <f t="shared" si="118"/>
        <v>0</v>
      </c>
      <c r="O320" s="20">
        <f t="shared" si="105"/>
        <v>0</v>
      </c>
      <c r="P320" s="71">
        <f t="shared" ca="1" si="128"/>
        <v>0</v>
      </c>
      <c r="Q320" s="71">
        <f>IFERROR((($H320*$L320*$N320)-($H320*$L320*$O320))/1000,0)*(1-EXACT(M320,Lookups!$A$62))*(1-EXACT(M320,Lookups!$A$63))</f>
        <v>0</v>
      </c>
      <c r="R320" s="71">
        <f t="shared" ca="1" si="129"/>
        <v>0</v>
      </c>
      <c r="S320" s="71">
        <f t="shared" ca="1" si="119"/>
        <v>0</v>
      </c>
      <c r="T320" s="71">
        <f t="shared" si="120"/>
        <v>0</v>
      </c>
      <c r="U320" s="356">
        <f t="shared" ca="1" si="121"/>
        <v>0</v>
      </c>
      <c r="V320" s="356">
        <f t="shared" ca="1" si="122"/>
        <v>0</v>
      </c>
      <c r="W320" s="356">
        <f t="shared" si="130"/>
        <v>0</v>
      </c>
      <c r="X320" s="356">
        <f t="shared" si="131"/>
        <v>0</v>
      </c>
      <c r="Y320" s="72">
        <f>IF(AU320&gt;0,"NEEDED",IFERROR(IF('Project Summary'!$C$11="NH",(VLOOKUP(AH320,Lighting_All,6,0)+AN320),(VLOOKUP(AH320,Lighting_All,4,0)+AN320)),0)*H320)</f>
        <v>0</v>
      </c>
      <c r="Z320" s="290" t="str">
        <f t="shared" ca="1" si="132"/>
        <v/>
      </c>
      <c r="AA320" s="352">
        <f t="shared" ca="1" si="106"/>
        <v>0</v>
      </c>
      <c r="AB320" s="3"/>
      <c r="AC320" s="20" t="str">
        <f ca="1">IFERROR(OFFSET(INDEX(INDIRECT(VLOOKUP($C320,Lighting_Type_Exist_lu,2,0)),MATCH(NewSKULighting!$D320,INDIRECT(VLOOKUP($C320,Lighting_Type_Exist_lu,2,0)),0),1),0,1),"")</f>
        <v/>
      </c>
      <c r="AD320" s="7" t="str">
        <f ca="1">IFERROR(OFFSET(INDEX(INDIRECT(VLOOKUP($C320,Lighting_Type_Exist_lu,2,0)),MATCH(NewSKULighting!$D320,INDIRECT(VLOOKUP($C320,Lighting_Type_Exist_lu,2,0)),0),1),0,3),"")</f>
        <v/>
      </c>
      <c r="AE320" s="40" t="str">
        <f ca="1">IFERROR(OFFSET(INDEX(INDIRECT(VLOOKUP($C320,Lighting_Type_Exist_lu,2,0)),MATCH(NewSKULighting!$D320,INDIRECT(VLOOKUP($C320,Lighting_Type_Exist_lu,2,0)),0),1),0,4),"")</f>
        <v/>
      </c>
      <c r="AF320" s="314">
        <f t="shared" ca="1" si="107"/>
        <v>0</v>
      </c>
      <c r="AG320" s="3"/>
      <c r="AH320" s="238" t="str">
        <f t="shared" si="123"/>
        <v/>
      </c>
      <c r="AI320" s="263">
        <f>IFERROR(_xlfn.IFNA(IF('Project Summary'!$C$11="NH",VLOOKUP(AH320,Lighting_All,5,0),VLOOKUP(AH320,Lighting_All,3,0)),""),"")</f>
        <v>0</v>
      </c>
      <c r="AJ320" s="295" t="str">
        <f t="shared" si="108"/>
        <v>NA</v>
      </c>
      <c r="AK320" s="296" t="str">
        <f>IFERROR(IF(J320="","",(VLOOKUP(AH320,Lookups!A:G,7,0)*H320)),"")</f>
        <v/>
      </c>
      <c r="AL320" s="92">
        <f t="shared" ca="1" si="109"/>
        <v>0</v>
      </c>
      <c r="AM320" s="92">
        <f t="shared" ca="1" si="110"/>
        <v>0</v>
      </c>
      <c r="AN320" s="297">
        <f>(1-EXACT(G320,M320))*IFERROR(VLOOKUP(M320,Lighting_All,6,0),0)*(Q320&gt;0)*(1-EXACT(M320,Lookups!$A$62))*(1-EXACT(M320,Lookups!$A$63))</f>
        <v>0</v>
      </c>
      <c r="AO320" s="92">
        <f t="shared" si="111"/>
        <v>0</v>
      </c>
      <c r="AP320" s="92" t="str">
        <f t="shared" ca="1" si="112"/>
        <v/>
      </c>
      <c r="AQ320" s="92" t="str">
        <f ca="1">_xlfn.IFNA(VLOOKUP(AP320,Recycling!$S$10:$T$35,2,0),"")</f>
        <v/>
      </c>
      <c r="AR320" s="92">
        <f t="shared" si="113"/>
        <v>0</v>
      </c>
      <c r="AS320" s="92">
        <f t="shared" si="114"/>
        <v>0</v>
      </c>
      <c r="AT320" s="298">
        <f>EXACT(G320,"None")*OR(EXACT(M320,Lookups!$A$62),EXACT(M320,Lookups!$A$63))</f>
        <v>0</v>
      </c>
      <c r="AU320" s="299">
        <f t="shared" si="133"/>
        <v>0</v>
      </c>
      <c r="AV320" s="92">
        <f>IFERROR(VLOOKUP(AH320,Lookups!A:B,2,0),0)</f>
        <v>0</v>
      </c>
      <c r="AW320" s="92">
        <f t="shared" si="134"/>
        <v>0</v>
      </c>
      <c r="AX320" s="297">
        <f t="shared" si="135"/>
        <v>0</v>
      </c>
      <c r="AY320" s="297">
        <f t="shared" si="124"/>
        <v>0</v>
      </c>
      <c r="AZ320" s="92">
        <f t="shared" si="125"/>
        <v>0.504</v>
      </c>
      <c r="BA320" s="297">
        <f t="shared" si="136"/>
        <v>0.38900000000000001</v>
      </c>
      <c r="BB320" s="297">
        <v>0.13800000000000001</v>
      </c>
      <c r="BC320" s="297">
        <v>0.13400000000000001</v>
      </c>
      <c r="BD320" s="92">
        <f t="shared" si="126"/>
        <v>0</v>
      </c>
      <c r="BE320" s="92">
        <f t="shared" si="127"/>
        <v>0</v>
      </c>
    </row>
    <row r="321" spans="1:57" x14ac:dyDescent="0.35">
      <c r="A321" s="26"/>
      <c r="B321" s="76"/>
      <c r="C321" s="58"/>
      <c r="D321" s="504"/>
      <c r="E321" s="504"/>
      <c r="F321" s="237" t="str">
        <f ca="1">IFERROR(OFFSET(INDEX(INDIRECT(VLOOKUP($C321,Lighting_Type_Exist_lu,2,0)),MATCH(NewSKULighting!$D321,INDIRECT(VLOOKUP($C321,Lighting_Type_Exist_lu,2,0)),0),1),0,2),"")</f>
        <v/>
      </c>
      <c r="G321" s="168" t="s">
        <v>84</v>
      </c>
      <c r="H321" s="74"/>
      <c r="I321" s="238" t="str">
        <f t="shared" si="115"/>
        <v/>
      </c>
      <c r="J321" s="58"/>
      <c r="K321" s="238" t="str">
        <f t="shared" si="116"/>
        <v/>
      </c>
      <c r="L321" s="239" t="str">
        <f t="shared" si="117"/>
        <v/>
      </c>
      <c r="M321" s="116" t="s">
        <v>84</v>
      </c>
      <c r="N321" s="28">
        <f t="shared" si="118"/>
        <v>0</v>
      </c>
      <c r="O321" s="20">
        <f t="shared" si="105"/>
        <v>0</v>
      </c>
      <c r="P321" s="71">
        <f t="shared" ca="1" si="128"/>
        <v>0</v>
      </c>
      <c r="Q321" s="71">
        <f>IFERROR((($H321*$L321*$N321)-($H321*$L321*$O321))/1000,0)*(1-EXACT(M321,Lookups!$A$62))*(1-EXACT(M321,Lookups!$A$63))</f>
        <v>0</v>
      </c>
      <c r="R321" s="71">
        <f t="shared" ca="1" si="129"/>
        <v>0</v>
      </c>
      <c r="S321" s="71">
        <f t="shared" ca="1" si="119"/>
        <v>0</v>
      </c>
      <c r="T321" s="71">
        <f t="shared" si="120"/>
        <v>0</v>
      </c>
      <c r="U321" s="356">
        <f t="shared" ca="1" si="121"/>
        <v>0</v>
      </c>
      <c r="V321" s="356">
        <f t="shared" ca="1" si="122"/>
        <v>0</v>
      </c>
      <c r="W321" s="356">
        <f t="shared" si="130"/>
        <v>0</v>
      </c>
      <c r="X321" s="356">
        <f t="shared" si="131"/>
        <v>0</v>
      </c>
      <c r="Y321" s="72">
        <f>IF(AU321&gt;0,"NEEDED",IFERROR(IF('Project Summary'!$C$11="NH",(VLOOKUP(AH321,Lighting_All,6,0)+AN321),(VLOOKUP(AH321,Lighting_All,4,0)+AN321)),0)*H321)</f>
        <v>0</v>
      </c>
      <c r="Z321" s="290" t="str">
        <f t="shared" ca="1" si="132"/>
        <v/>
      </c>
      <c r="AA321" s="352">
        <f t="shared" ca="1" si="106"/>
        <v>0</v>
      </c>
      <c r="AB321" s="3"/>
      <c r="AC321" s="20" t="str">
        <f ca="1">IFERROR(OFFSET(INDEX(INDIRECT(VLOOKUP($C321,Lighting_Type_Exist_lu,2,0)),MATCH(NewSKULighting!$D321,INDIRECT(VLOOKUP($C321,Lighting_Type_Exist_lu,2,0)),0),1),0,1),"")</f>
        <v/>
      </c>
      <c r="AD321" s="7" t="str">
        <f ca="1">IFERROR(OFFSET(INDEX(INDIRECT(VLOOKUP($C321,Lighting_Type_Exist_lu,2,0)),MATCH(NewSKULighting!$D321,INDIRECT(VLOOKUP($C321,Lighting_Type_Exist_lu,2,0)),0),1),0,3),"")</f>
        <v/>
      </c>
      <c r="AE321" s="40" t="str">
        <f ca="1">IFERROR(OFFSET(INDEX(INDIRECT(VLOOKUP($C321,Lighting_Type_Exist_lu,2,0)),MATCH(NewSKULighting!$D321,INDIRECT(VLOOKUP($C321,Lighting_Type_Exist_lu,2,0)),0),1),0,4),"")</f>
        <v/>
      </c>
      <c r="AF321" s="314">
        <f t="shared" ca="1" si="107"/>
        <v>0</v>
      </c>
      <c r="AG321" s="3"/>
      <c r="AH321" s="238" t="str">
        <f t="shared" si="123"/>
        <v/>
      </c>
      <c r="AI321" s="263">
        <f>IFERROR(_xlfn.IFNA(IF('Project Summary'!$C$11="NH",VLOOKUP(AH321,Lighting_All,5,0),VLOOKUP(AH321,Lighting_All,3,0)),""),"")</f>
        <v>0</v>
      </c>
      <c r="AJ321" s="295" t="str">
        <f t="shared" si="108"/>
        <v>NA</v>
      </c>
      <c r="AK321" s="296" t="str">
        <f>IFERROR(IF(J321="","",(VLOOKUP(AH321,Lookups!A:G,7,0)*H321)),"")</f>
        <v/>
      </c>
      <c r="AL321" s="92">
        <f t="shared" ca="1" si="109"/>
        <v>0</v>
      </c>
      <c r="AM321" s="92">
        <f t="shared" ca="1" si="110"/>
        <v>0</v>
      </c>
      <c r="AN321" s="297">
        <f>(1-EXACT(G321,M321))*IFERROR(VLOOKUP(M321,Lighting_All,6,0),0)*(Q321&gt;0)*(1-EXACT(M321,Lookups!$A$62))*(1-EXACT(M321,Lookups!$A$63))</f>
        <v>0</v>
      </c>
      <c r="AO321" s="92">
        <f t="shared" si="111"/>
        <v>0</v>
      </c>
      <c r="AP321" s="92" t="str">
        <f t="shared" ca="1" si="112"/>
        <v/>
      </c>
      <c r="AQ321" s="92" t="str">
        <f ca="1">_xlfn.IFNA(VLOOKUP(AP321,Recycling!$S$10:$T$35,2,0),"")</f>
        <v/>
      </c>
      <c r="AR321" s="92">
        <f t="shared" si="113"/>
        <v>0</v>
      </c>
      <c r="AS321" s="92">
        <f t="shared" si="114"/>
        <v>0</v>
      </c>
      <c r="AT321" s="298">
        <f>EXACT(G321,"None")*OR(EXACT(M321,Lookups!$A$62),EXACT(M321,Lookups!$A$63))</f>
        <v>0</v>
      </c>
      <c r="AU321" s="299">
        <f t="shared" si="133"/>
        <v>0</v>
      </c>
      <c r="AV321" s="92">
        <f>IFERROR(VLOOKUP(AH321,Lookups!A:B,2,0),0)</f>
        <v>0</v>
      </c>
      <c r="AW321" s="92">
        <f t="shared" si="134"/>
        <v>0</v>
      </c>
      <c r="AX321" s="297">
        <f t="shared" si="135"/>
        <v>0</v>
      </c>
      <c r="AY321" s="297">
        <f t="shared" si="124"/>
        <v>0</v>
      </c>
      <c r="AZ321" s="92">
        <f t="shared" si="125"/>
        <v>0.504</v>
      </c>
      <c r="BA321" s="297">
        <f t="shared" si="136"/>
        <v>0.38900000000000001</v>
      </c>
      <c r="BB321" s="297">
        <v>0.13800000000000001</v>
      </c>
      <c r="BC321" s="297">
        <v>0.13400000000000001</v>
      </c>
      <c r="BD321" s="92">
        <f t="shared" si="126"/>
        <v>0</v>
      </c>
      <c r="BE321" s="92">
        <f t="shared" si="127"/>
        <v>0</v>
      </c>
    </row>
    <row r="322" spans="1:57" x14ac:dyDescent="0.35">
      <c r="A322" s="26"/>
      <c r="B322" s="76"/>
      <c r="C322" s="58"/>
      <c r="D322" s="504"/>
      <c r="E322" s="504"/>
      <c r="F322" s="237" t="str">
        <f ca="1">IFERROR(OFFSET(INDEX(INDIRECT(VLOOKUP($C322,Lighting_Type_Exist_lu,2,0)),MATCH(NewSKULighting!$D322,INDIRECT(VLOOKUP($C322,Lighting_Type_Exist_lu,2,0)),0),1),0,2),"")</f>
        <v/>
      </c>
      <c r="G322" s="168" t="s">
        <v>84</v>
      </c>
      <c r="H322" s="74"/>
      <c r="I322" s="238" t="str">
        <f t="shared" si="115"/>
        <v/>
      </c>
      <c r="J322" s="58"/>
      <c r="K322" s="238" t="str">
        <f t="shared" si="116"/>
        <v/>
      </c>
      <c r="L322" s="239" t="str">
        <f t="shared" si="117"/>
        <v/>
      </c>
      <c r="M322" s="116" t="s">
        <v>84</v>
      </c>
      <c r="N322" s="28">
        <f t="shared" si="118"/>
        <v>0</v>
      </c>
      <c r="O322" s="20">
        <f t="shared" si="105"/>
        <v>0</v>
      </c>
      <c r="P322" s="71">
        <f t="shared" ca="1" si="128"/>
        <v>0</v>
      </c>
      <c r="Q322" s="71">
        <f>IFERROR((($H322*$L322*$N322)-($H322*$L322*$O322))/1000,0)*(1-EXACT(M322,Lookups!$A$62))*(1-EXACT(M322,Lookups!$A$63))</f>
        <v>0</v>
      </c>
      <c r="R322" s="71">
        <f t="shared" ca="1" si="129"/>
        <v>0</v>
      </c>
      <c r="S322" s="71">
        <f t="shared" ca="1" si="119"/>
        <v>0</v>
      </c>
      <c r="T322" s="71">
        <f t="shared" si="120"/>
        <v>0</v>
      </c>
      <c r="U322" s="356">
        <f t="shared" ca="1" si="121"/>
        <v>0</v>
      </c>
      <c r="V322" s="356">
        <f t="shared" ca="1" si="122"/>
        <v>0</v>
      </c>
      <c r="W322" s="356">
        <f t="shared" si="130"/>
        <v>0</v>
      </c>
      <c r="X322" s="356">
        <f t="shared" si="131"/>
        <v>0</v>
      </c>
      <c r="Y322" s="72">
        <f>IF(AU322&gt;0,"NEEDED",IFERROR(IF('Project Summary'!$C$11="NH",(VLOOKUP(AH322,Lighting_All,6,0)+AN322),(VLOOKUP(AH322,Lighting_All,4,0)+AN322)),0)*H322)</f>
        <v>0</v>
      </c>
      <c r="Z322" s="290" t="str">
        <f t="shared" ca="1" si="132"/>
        <v/>
      </c>
      <c r="AA322" s="352">
        <f t="shared" ca="1" si="106"/>
        <v>0</v>
      </c>
      <c r="AB322" s="3"/>
      <c r="AC322" s="20" t="str">
        <f ca="1">IFERROR(OFFSET(INDEX(INDIRECT(VLOOKUP($C322,Lighting_Type_Exist_lu,2,0)),MATCH(NewSKULighting!$D322,INDIRECT(VLOOKUP($C322,Lighting_Type_Exist_lu,2,0)),0),1),0,1),"")</f>
        <v/>
      </c>
      <c r="AD322" s="7" t="str">
        <f ca="1">IFERROR(OFFSET(INDEX(INDIRECT(VLOOKUP($C322,Lighting_Type_Exist_lu,2,0)),MATCH(NewSKULighting!$D322,INDIRECT(VLOOKUP($C322,Lighting_Type_Exist_lu,2,0)),0),1),0,3),"")</f>
        <v/>
      </c>
      <c r="AE322" s="40" t="str">
        <f ca="1">IFERROR(OFFSET(INDEX(INDIRECT(VLOOKUP($C322,Lighting_Type_Exist_lu,2,0)),MATCH(NewSKULighting!$D322,INDIRECT(VLOOKUP($C322,Lighting_Type_Exist_lu,2,0)),0),1),0,4),"")</f>
        <v/>
      </c>
      <c r="AF322" s="314">
        <f t="shared" ca="1" si="107"/>
        <v>0</v>
      </c>
      <c r="AG322" s="3"/>
      <c r="AH322" s="238" t="str">
        <f t="shared" si="123"/>
        <v/>
      </c>
      <c r="AI322" s="263">
        <f>IFERROR(_xlfn.IFNA(IF('Project Summary'!$C$11="NH",VLOOKUP(AH322,Lighting_All,5,0),VLOOKUP(AH322,Lighting_All,3,0)),""),"")</f>
        <v>0</v>
      </c>
      <c r="AJ322" s="295" t="str">
        <f t="shared" si="108"/>
        <v>NA</v>
      </c>
      <c r="AK322" s="296" t="str">
        <f>IFERROR(IF(J322="","",(VLOOKUP(AH322,Lookups!A:G,7,0)*H322)),"")</f>
        <v/>
      </c>
      <c r="AL322" s="92">
        <f t="shared" ca="1" si="109"/>
        <v>0</v>
      </c>
      <c r="AM322" s="92">
        <f t="shared" ca="1" si="110"/>
        <v>0</v>
      </c>
      <c r="AN322" s="297">
        <f>(1-EXACT(G322,M322))*IFERROR(VLOOKUP(M322,Lighting_All,6,0),0)*(Q322&gt;0)*(1-EXACT(M322,Lookups!$A$62))*(1-EXACT(M322,Lookups!$A$63))</f>
        <v>0</v>
      </c>
      <c r="AO322" s="92">
        <f t="shared" si="111"/>
        <v>0</v>
      </c>
      <c r="AP322" s="92" t="str">
        <f t="shared" ca="1" si="112"/>
        <v/>
      </c>
      <c r="AQ322" s="92" t="str">
        <f ca="1">_xlfn.IFNA(VLOOKUP(AP322,Recycling!$S$10:$T$35,2,0),"")</f>
        <v/>
      </c>
      <c r="AR322" s="92">
        <f t="shared" si="113"/>
        <v>0</v>
      </c>
      <c r="AS322" s="92">
        <f t="shared" si="114"/>
        <v>0</v>
      </c>
      <c r="AT322" s="298">
        <f>EXACT(G322,"None")*OR(EXACT(M322,Lookups!$A$62),EXACT(M322,Lookups!$A$63))</f>
        <v>0</v>
      </c>
      <c r="AU322" s="299">
        <f t="shared" si="133"/>
        <v>0</v>
      </c>
      <c r="AV322" s="92">
        <f>IFERROR(VLOOKUP(AH322,Lookups!A:B,2,0),0)</f>
        <v>0</v>
      </c>
      <c r="AW322" s="92">
        <f t="shared" si="134"/>
        <v>0</v>
      </c>
      <c r="AX322" s="297">
        <f t="shared" si="135"/>
        <v>0</v>
      </c>
      <c r="AY322" s="297">
        <f t="shared" si="124"/>
        <v>0</v>
      </c>
      <c r="AZ322" s="92">
        <f t="shared" si="125"/>
        <v>0.504</v>
      </c>
      <c r="BA322" s="297">
        <f t="shared" si="136"/>
        <v>0.38900000000000001</v>
      </c>
      <c r="BB322" s="297">
        <v>0.13800000000000001</v>
      </c>
      <c r="BC322" s="297">
        <v>0.13400000000000001</v>
      </c>
      <c r="BD322" s="92">
        <f t="shared" si="126"/>
        <v>0</v>
      </c>
      <c r="BE322" s="92">
        <f t="shared" si="127"/>
        <v>0</v>
      </c>
    </row>
    <row r="323" spans="1:57" x14ac:dyDescent="0.35">
      <c r="A323" s="26"/>
      <c r="B323" s="76"/>
      <c r="C323" s="58"/>
      <c r="D323" s="504"/>
      <c r="E323" s="504"/>
      <c r="F323" s="237" t="str">
        <f ca="1">IFERROR(OFFSET(INDEX(INDIRECT(VLOOKUP($C323,Lighting_Type_Exist_lu,2,0)),MATCH(NewSKULighting!$D323,INDIRECT(VLOOKUP($C323,Lighting_Type_Exist_lu,2,0)),0),1),0,2),"")</f>
        <v/>
      </c>
      <c r="G323" s="168" t="s">
        <v>84</v>
      </c>
      <c r="H323" s="74"/>
      <c r="I323" s="238" t="str">
        <f t="shared" si="115"/>
        <v/>
      </c>
      <c r="J323" s="58"/>
      <c r="K323" s="238" t="str">
        <f t="shared" si="116"/>
        <v/>
      </c>
      <c r="L323" s="239" t="str">
        <f t="shared" si="117"/>
        <v/>
      </c>
      <c r="M323" s="116" t="s">
        <v>84</v>
      </c>
      <c r="N323" s="28">
        <f t="shared" si="118"/>
        <v>0</v>
      </c>
      <c r="O323" s="20">
        <f t="shared" si="105"/>
        <v>0</v>
      </c>
      <c r="P323" s="71">
        <f t="shared" ca="1" si="128"/>
        <v>0</v>
      </c>
      <c r="Q323" s="71">
        <f>IFERROR((($H323*$L323*$N323)-($H323*$L323*$O323))/1000,0)*(1-EXACT(M323,Lookups!$A$62))*(1-EXACT(M323,Lookups!$A$63))</f>
        <v>0</v>
      </c>
      <c r="R323" s="71">
        <f t="shared" ca="1" si="129"/>
        <v>0</v>
      </c>
      <c r="S323" s="71">
        <f t="shared" ca="1" si="119"/>
        <v>0</v>
      </c>
      <c r="T323" s="71">
        <f t="shared" si="120"/>
        <v>0</v>
      </c>
      <c r="U323" s="356">
        <f t="shared" ca="1" si="121"/>
        <v>0</v>
      </c>
      <c r="V323" s="356">
        <f t="shared" ca="1" si="122"/>
        <v>0</v>
      </c>
      <c r="W323" s="356">
        <f t="shared" si="130"/>
        <v>0</v>
      </c>
      <c r="X323" s="356">
        <f t="shared" si="131"/>
        <v>0</v>
      </c>
      <c r="Y323" s="72">
        <f>IF(AU323&gt;0,"NEEDED",IFERROR(IF('Project Summary'!$C$11="NH",(VLOOKUP(AH323,Lighting_All,6,0)+AN323),(VLOOKUP(AH323,Lighting_All,4,0)+AN323)),0)*H323)</f>
        <v>0</v>
      </c>
      <c r="Z323" s="290" t="str">
        <f t="shared" ca="1" si="132"/>
        <v/>
      </c>
      <c r="AA323" s="352">
        <f t="shared" ca="1" si="106"/>
        <v>0</v>
      </c>
      <c r="AB323" s="3"/>
      <c r="AC323" s="20" t="str">
        <f ca="1">IFERROR(OFFSET(INDEX(INDIRECT(VLOOKUP($C323,Lighting_Type_Exist_lu,2,0)),MATCH(NewSKULighting!$D323,INDIRECT(VLOOKUP($C323,Lighting_Type_Exist_lu,2,0)),0),1),0,1),"")</f>
        <v/>
      </c>
      <c r="AD323" s="7" t="str">
        <f ca="1">IFERROR(OFFSET(INDEX(INDIRECT(VLOOKUP($C323,Lighting_Type_Exist_lu,2,0)),MATCH(NewSKULighting!$D323,INDIRECT(VLOOKUP($C323,Lighting_Type_Exist_lu,2,0)),0),1),0,3),"")</f>
        <v/>
      </c>
      <c r="AE323" s="40" t="str">
        <f ca="1">IFERROR(OFFSET(INDEX(INDIRECT(VLOOKUP($C323,Lighting_Type_Exist_lu,2,0)),MATCH(NewSKULighting!$D323,INDIRECT(VLOOKUP($C323,Lighting_Type_Exist_lu,2,0)),0),1),0,4),"")</f>
        <v/>
      </c>
      <c r="AF323" s="314">
        <f t="shared" ca="1" si="107"/>
        <v>0</v>
      </c>
      <c r="AG323" s="3"/>
      <c r="AH323" s="238" t="str">
        <f t="shared" si="123"/>
        <v/>
      </c>
      <c r="AI323" s="263">
        <f>IFERROR(_xlfn.IFNA(IF('Project Summary'!$C$11="NH",VLOOKUP(AH323,Lighting_All,5,0),VLOOKUP(AH323,Lighting_All,3,0)),""),"")</f>
        <v>0</v>
      </c>
      <c r="AJ323" s="295" t="str">
        <f t="shared" si="108"/>
        <v>NA</v>
      </c>
      <c r="AK323" s="296" t="str">
        <f>IFERROR(IF(J323="","",(VLOOKUP(AH323,Lookups!A:G,7,0)*H323)),"")</f>
        <v/>
      </c>
      <c r="AL323" s="92">
        <f t="shared" ca="1" si="109"/>
        <v>0</v>
      </c>
      <c r="AM323" s="92">
        <f t="shared" ca="1" si="110"/>
        <v>0</v>
      </c>
      <c r="AN323" s="297">
        <f>(1-EXACT(G323,M323))*IFERROR(VLOOKUP(M323,Lighting_All,6,0),0)*(Q323&gt;0)*(1-EXACT(M323,Lookups!$A$62))*(1-EXACT(M323,Lookups!$A$63))</f>
        <v>0</v>
      </c>
      <c r="AO323" s="92">
        <f t="shared" si="111"/>
        <v>0</v>
      </c>
      <c r="AP323" s="92" t="str">
        <f t="shared" ca="1" si="112"/>
        <v/>
      </c>
      <c r="AQ323" s="92" t="str">
        <f ca="1">_xlfn.IFNA(VLOOKUP(AP323,Recycling!$S$10:$T$35,2,0),"")</f>
        <v/>
      </c>
      <c r="AR323" s="92">
        <f t="shared" si="113"/>
        <v>0</v>
      </c>
      <c r="AS323" s="92">
        <f t="shared" si="114"/>
        <v>0</v>
      </c>
      <c r="AT323" s="298">
        <f>EXACT(G323,"None")*OR(EXACT(M323,Lookups!$A$62),EXACT(M323,Lookups!$A$63))</f>
        <v>0</v>
      </c>
      <c r="AU323" s="299">
        <f t="shared" si="133"/>
        <v>0</v>
      </c>
      <c r="AV323" s="92">
        <f>IFERROR(VLOOKUP(AH323,Lookups!A:B,2,0),0)</f>
        <v>0</v>
      </c>
      <c r="AW323" s="92">
        <f t="shared" si="134"/>
        <v>0</v>
      </c>
      <c r="AX323" s="297">
        <f t="shared" si="135"/>
        <v>0</v>
      </c>
      <c r="AY323" s="297">
        <f t="shared" si="124"/>
        <v>0</v>
      </c>
      <c r="AZ323" s="92">
        <f t="shared" si="125"/>
        <v>0.504</v>
      </c>
      <c r="BA323" s="297">
        <f t="shared" si="136"/>
        <v>0.38900000000000001</v>
      </c>
      <c r="BB323" s="297">
        <v>0.13800000000000001</v>
      </c>
      <c r="BC323" s="297">
        <v>0.13400000000000001</v>
      </c>
      <c r="BD323" s="92">
        <f t="shared" si="126"/>
        <v>0</v>
      </c>
      <c r="BE323" s="92">
        <f t="shared" si="127"/>
        <v>0</v>
      </c>
    </row>
    <row r="324" spans="1:57" x14ac:dyDescent="0.35">
      <c r="A324" s="26"/>
      <c r="B324" s="76"/>
      <c r="C324" s="58"/>
      <c r="D324" s="504"/>
      <c r="E324" s="504"/>
      <c r="F324" s="237" t="str">
        <f ca="1">IFERROR(OFFSET(INDEX(INDIRECT(VLOOKUP($C324,Lighting_Type_Exist_lu,2,0)),MATCH(NewSKULighting!$D324,INDIRECT(VLOOKUP($C324,Lighting_Type_Exist_lu,2,0)),0),1),0,2),"")</f>
        <v/>
      </c>
      <c r="G324" s="168" t="s">
        <v>84</v>
      </c>
      <c r="H324" s="74"/>
      <c r="I324" s="238" t="str">
        <f t="shared" si="115"/>
        <v/>
      </c>
      <c r="J324" s="58"/>
      <c r="K324" s="238" t="str">
        <f t="shared" si="116"/>
        <v/>
      </c>
      <c r="L324" s="239" t="str">
        <f t="shared" si="117"/>
        <v/>
      </c>
      <c r="M324" s="116" t="s">
        <v>84</v>
      </c>
      <c r="N324" s="28">
        <f t="shared" si="118"/>
        <v>0</v>
      </c>
      <c r="O324" s="20">
        <f t="shared" si="105"/>
        <v>0</v>
      </c>
      <c r="P324" s="71">
        <f t="shared" ca="1" si="128"/>
        <v>0</v>
      </c>
      <c r="Q324" s="71">
        <f>IFERROR((($H324*$L324*$N324)-($H324*$L324*$O324))/1000,0)*(1-EXACT(M324,Lookups!$A$62))*(1-EXACT(M324,Lookups!$A$63))</f>
        <v>0</v>
      </c>
      <c r="R324" s="71">
        <f t="shared" ca="1" si="129"/>
        <v>0</v>
      </c>
      <c r="S324" s="71">
        <f t="shared" ca="1" si="119"/>
        <v>0</v>
      </c>
      <c r="T324" s="71">
        <f t="shared" si="120"/>
        <v>0</v>
      </c>
      <c r="U324" s="356">
        <f t="shared" ca="1" si="121"/>
        <v>0</v>
      </c>
      <c r="V324" s="356">
        <f t="shared" ca="1" si="122"/>
        <v>0</v>
      </c>
      <c r="W324" s="356">
        <f t="shared" si="130"/>
        <v>0</v>
      </c>
      <c r="X324" s="356">
        <f t="shared" si="131"/>
        <v>0</v>
      </c>
      <c r="Y324" s="72">
        <f>IF(AU324&gt;0,"NEEDED",IFERROR(IF('Project Summary'!$C$11="NH",(VLOOKUP(AH324,Lighting_All,6,0)+AN324),(VLOOKUP(AH324,Lighting_All,4,0)+AN324)),0)*H324)</f>
        <v>0</v>
      </c>
      <c r="Z324" s="290" t="str">
        <f t="shared" ca="1" si="132"/>
        <v/>
      </c>
      <c r="AA324" s="352">
        <f t="shared" ca="1" si="106"/>
        <v>0</v>
      </c>
      <c r="AB324" s="3"/>
      <c r="AC324" s="20" t="str">
        <f ca="1">IFERROR(OFFSET(INDEX(INDIRECT(VLOOKUP($C324,Lighting_Type_Exist_lu,2,0)),MATCH(NewSKULighting!$D324,INDIRECT(VLOOKUP($C324,Lighting_Type_Exist_lu,2,0)),0),1),0,1),"")</f>
        <v/>
      </c>
      <c r="AD324" s="7" t="str">
        <f ca="1">IFERROR(OFFSET(INDEX(INDIRECT(VLOOKUP($C324,Lighting_Type_Exist_lu,2,0)),MATCH(NewSKULighting!$D324,INDIRECT(VLOOKUP($C324,Lighting_Type_Exist_lu,2,0)),0),1),0,3),"")</f>
        <v/>
      </c>
      <c r="AE324" s="40" t="str">
        <f ca="1">IFERROR(OFFSET(INDEX(INDIRECT(VLOOKUP($C324,Lighting_Type_Exist_lu,2,0)),MATCH(NewSKULighting!$D324,INDIRECT(VLOOKUP($C324,Lighting_Type_Exist_lu,2,0)),0),1),0,4),"")</f>
        <v/>
      </c>
      <c r="AF324" s="314">
        <f t="shared" ca="1" si="107"/>
        <v>0</v>
      </c>
      <c r="AG324" s="3"/>
      <c r="AH324" s="238" t="str">
        <f t="shared" si="123"/>
        <v/>
      </c>
      <c r="AI324" s="263">
        <f>IFERROR(_xlfn.IFNA(IF('Project Summary'!$C$11="NH",VLOOKUP(AH324,Lighting_All,5,0),VLOOKUP(AH324,Lighting_All,3,0)),""),"")</f>
        <v>0</v>
      </c>
      <c r="AJ324" s="295" t="str">
        <f t="shared" si="108"/>
        <v>NA</v>
      </c>
      <c r="AK324" s="296" t="str">
        <f>IFERROR(IF(J324="","",(VLOOKUP(AH324,Lookups!A:G,7,0)*H324)),"")</f>
        <v/>
      </c>
      <c r="AL324" s="92">
        <f t="shared" ca="1" si="109"/>
        <v>0</v>
      </c>
      <c r="AM324" s="92">
        <f t="shared" ca="1" si="110"/>
        <v>0</v>
      </c>
      <c r="AN324" s="297">
        <f>(1-EXACT(G324,M324))*IFERROR(VLOOKUP(M324,Lighting_All,6,0),0)*(Q324&gt;0)*(1-EXACT(M324,Lookups!$A$62))*(1-EXACT(M324,Lookups!$A$63))</f>
        <v>0</v>
      </c>
      <c r="AO324" s="92">
        <f t="shared" si="111"/>
        <v>0</v>
      </c>
      <c r="AP324" s="92" t="str">
        <f t="shared" ca="1" si="112"/>
        <v/>
      </c>
      <c r="AQ324" s="92" t="str">
        <f ca="1">_xlfn.IFNA(VLOOKUP(AP324,Recycling!$S$10:$T$35,2,0),"")</f>
        <v/>
      </c>
      <c r="AR324" s="92">
        <f t="shared" si="113"/>
        <v>0</v>
      </c>
      <c r="AS324" s="92">
        <f t="shared" si="114"/>
        <v>0</v>
      </c>
      <c r="AT324" s="298">
        <f>EXACT(G324,"None")*OR(EXACT(M324,Lookups!$A$62),EXACT(M324,Lookups!$A$63))</f>
        <v>0</v>
      </c>
      <c r="AU324" s="299">
        <f t="shared" si="133"/>
        <v>0</v>
      </c>
      <c r="AV324" s="92">
        <f>IFERROR(VLOOKUP(AH324,Lookups!A:B,2,0),0)</f>
        <v>0</v>
      </c>
      <c r="AW324" s="92">
        <f t="shared" si="134"/>
        <v>0</v>
      </c>
      <c r="AX324" s="297">
        <f t="shared" si="135"/>
        <v>0</v>
      </c>
      <c r="AY324" s="297">
        <f t="shared" si="124"/>
        <v>0</v>
      </c>
      <c r="AZ324" s="92">
        <f t="shared" si="125"/>
        <v>0.504</v>
      </c>
      <c r="BA324" s="297">
        <f t="shared" si="136"/>
        <v>0.38900000000000001</v>
      </c>
      <c r="BB324" s="297">
        <v>0.13800000000000001</v>
      </c>
      <c r="BC324" s="297">
        <v>0.13400000000000001</v>
      </c>
      <c r="BD324" s="92">
        <f t="shared" si="126"/>
        <v>0</v>
      </c>
      <c r="BE324" s="92">
        <f t="shared" si="127"/>
        <v>0</v>
      </c>
    </row>
    <row r="325" spans="1:57" x14ac:dyDescent="0.35">
      <c r="A325" s="26"/>
      <c r="B325" s="76"/>
      <c r="C325" s="58"/>
      <c r="D325" s="504"/>
      <c r="E325" s="504"/>
      <c r="F325" s="237" t="str">
        <f ca="1">IFERROR(OFFSET(INDEX(INDIRECT(VLOOKUP($C325,Lighting_Type_Exist_lu,2,0)),MATCH(NewSKULighting!$D325,INDIRECT(VLOOKUP($C325,Lighting_Type_Exist_lu,2,0)),0),1),0,2),"")</f>
        <v/>
      </c>
      <c r="G325" s="168" t="s">
        <v>84</v>
      </c>
      <c r="H325" s="74"/>
      <c r="I325" s="238" t="str">
        <f t="shared" si="115"/>
        <v/>
      </c>
      <c r="J325" s="58"/>
      <c r="K325" s="238" t="str">
        <f t="shared" si="116"/>
        <v/>
      </c>
      <c r="L325" s="239" t="str">
        <f t="shared" si="117"/>
        <v/>
      </c>
      <c r="M325" s="116" t="s">
        <v>84</v>
      </c>
      <c r="N325" s="28">
        <f t="shared" si="118"/>
        <v>0</v>
      </c>
      <c r="O325" s="20">
        <f t="shared" si="105"/>
        <v>0</v>
      </c>
      <c r="P325" s="71">
        <f t="shared" ca="1" si="128"/>
        <v>0</v>
      </c>
      <c r="Q325" s="71">
        <f>IFERROR((($H325*$L325*$N325)-($H325*$L325*$O325))/1000,0)*(1-EXACT(M325,Lookups!$A$62))*(1-EXACT(M325,Lookups!$A$63))</f>
        <v>0</v>
      </c>
      <c r="R325" s="71">
        <f t="shared" ca="1" si="129"/>
        <v>0</v>
      </c>
      <c r="S325" s="71">
        <f t="shared" ca="1" si="119"/>
        <v>0</v>
      </c>
      <c r="T325" s="71">
        <f t="shared" si="120"/>
        <v>0</v>
      </c>
      <c r="U325" s="356">
        <f t="shared" ca="1" si="121"/>
        <v>0</v>
      </c>
      <c r="V325" s="356">
        <f t="shared" ca="1" si="122"/>
        <v>0</v>
      </c>
      <c r="W325" s="356">
        <f t="shared" si="130"/>
        <v>0</v>
      </c>
      <c r="X325" s="356">
        <f t="shared" si="131"/>
        <v>0</v>
      </c>
      <c r="Y325" s="72">
        <f>IF(AU325&gt;0,"NEEDED",IFERROR(IF('Project Summary'!$C$11="NH",(VLOOKUP(AH325,Lighting_All,6,0)+AN325),(VLOOKUP(AH325,Lighting_All,4,0)+AN325)),0)*H325)</f>
        <v>0</v>
      </c>
      <c r="Z325" s="290" t="str">
        <f t="shared" ca="1" si="132"/>
        <v/>
      </c>
      <c r="AA325" s="352">
        <f t="shared" ca="1" si="106"/>
        <v>0</v>
      </c>
      <c r="AB325" s="3"/>
      <c r="AC325" s="20" t="str">
        <f ca="1">IFERROR(OFFSET(INDEX(INDIRECT(VLOOKUP($C325,Lighting_Type_Exist_lu,2,0)),MATCH(NewSKULighting!$D325,INDIRECT(VLOOKUP($C325,Lighting_Type_Exist_lu,2,0)),0),1),0,1),"")</f>
        <v/>
      </c>
      <c r="AD325" s="7" t="str">
        <f ca="1">IFERROR(OFFSET(INDEX(INDIRECT(VLOOKUP($C325,Lighting_Type_Exist_lu,2,0)),MATCH(NewSKULighting!$D325,INDIRECT(VLOOKUP($C325,Lighting_Type_Exist_lu,2,0)),0),1),0,3),"")</f>
        <v/>
      </c>
      <c r="AE325" s="40" t="str">
        <f ca="1">IFERROR(OFFSET(INDEX(INDIRECT(VLOOKUP($C325,Lighting_Type_Exist_lu,2,0)),MATCH(NewSKULighting!$D325,INDIRECT(VLOOKUP($C325,Lighting_Type_Exist_lu,2,0)),0),1),0,4),"")</f>
        <v/>
      </c>
      <c r="AF325" s="314">
        <f t="shared" ca="1" si="107"/>
        <v>0</v>
      </c>
      <c r="AG325" s="3"/>
      <c r="AH325" s="238" t="str">
        <f t="shared" si="123"/>
        <v/>
      </c>
      <c r="AI325" s="263">
        <f>IFERROR(_xlfn.IFNA(IF('Project Summary'!$C$11="NH",VLOOKUP(AH325,Lighting_All,5,0),VLOOKUP(AH325,Lighting_All,3,0)),""),"")</f>
        <v>0</v>
      </c>
      <c r="AJ325" s="295" t="str">
        <f t="shared" si="108"/>
        <v>NA</v>
      </c>
      <c r="AK325" s="296" t="str">
        <f>IFERROR(IF(J325="","",(VLOOKUP(AH325,Lookups!A:G,7,0)*H325)),"")</f>
        <v/>
      </c>
      <c r="AL325" s="92">
        <f t="shared" ca="1" si="109"/>
        <v>0</v>
      </c>
      <c r="AM325" s="92">
        <f t="shared" ca="1" si="110"/>
        <v>0</v>
      </c>
      <c r="AN325" s="297">
        <f>(1-EXACT(G325,M325))*IFERROR(VLOOKUP(M325,Lighting_All,6,0),0)*(Q325&gt;0)*(1-EXACT(M325,Lookups!$A$62))*(1-EXACT(M325,Lookups!$A$63))</f>
        <v>0</v>
      </c>
      <c r="AO325" s="92">
        <f t="shared" si="111"/>
        <v>0</v>
      </c>
      <c r="AP325" s="92" t="str">
        <f t="shared" ca="1" si="112"/>
        <v/>
      </c>
      <c r="AQ325" s="92" t="str">
        <f ca="1">_xlfn.IFNA(VLOOKUP(AP325,Recycling!$S$10:$T$35,2,0),"")</f>
        <v/>
      </c>
      <c r="AR325" s="92">
        <f t="shared" si="113"/>
        <v>0</v>
      </c>
      <c r="AS325" s="92">
        <f t="shared" si="114"/>
        <v>0</v>
      </c>
      <c r="AT325" s="298">
        <f>EXACT(G325,"None")*OR(EXACT(M325,Lookups!$A$62),EXACT(M325,Lookups!$A$63))</f>
        <v>0</v>
      </c>
      <c r="AU325" s="299">
        <f t="shared" si="133"/>
        <v>0</v>
      </c>
      <c r="AV325" s="92">
        <f>IFERROR(VLOOKUP(AH325,Lookups!A:B,2,0),0)</f>
        <v>0</v>
      </c>
      <c r="AW325" s="92">
        <f t="shared" si="134"/>
        <v>0</v>
      </c>
      <c r="AX325" s="297">
        <f t="shared" si="135"/>
        <v>0</v>
      </c>
      <c r="AY325" s="297">
        <f t="shared" si="124"/>
        <v>0</v>
      </c>
      <c r="AZ325" s="92">
        <f t="shared" si="125"/>
        <v>0.504</v>
      </c>
      <c r="BA325" s="297">
        <f t="shared" si="136"/>
        <v>0.38900000000000001</v>
      </c>
      <c r="BB325" s="297">
        <v>0.13800000000000001</v>
      </c>
      <c r="BC325" s="297">
        <v>0.13400000000000001</v>
      </c>
      <c r="BD325" s="92">
        <f t="shared" si="126"/>
        <v>0</v>
      </c>
      <c r="BE325" s="92">
        <f t="shared" si="127"/>
        <v>0</v>
      </c>
    </row>
    <row r="326" spans="1:57" x14ac:dyDescent="0.35">
      <c r="A326" s="26"/>
      <c r="B326" s="76"/>
      <c r="C326" s="58"/>
      <c r="D326" s="504"/>
      <c r="E326" s="504"/>
      <c r="F326" s="237" t="str">
        <f ca="1">IFERROR(OFFSET(INDEX(INDIRECT(VLOOKUP($C326,Lighting_Type_Exist_lu,2,0)),MATCH(NewSKULighting!$D326,INDIRECT(VLOOKUP($C326,Lighting_Type_Exist_lu,2,0)),0),1),0,2),"")</f>
        <v/>
      </c>
      <c r="G326" s="168" t="s">
        <v>84</v>
      </c>
      <c r="H326" s="74"/>
      <c r="I326" s="238" t="str">
        <f t="shared" si="115"/>
        <v/>
      </c>
      <c r="J326" s="58"/>
      <c r="K326" s="238" t="str">
        <f t="shared" si="116"/>
        <v/>
      </c>
      <c r="L326" s="239" t="str">
        <f t="shared" si="117"/>
        <v/>
      </c>
      <c r="M326" s="116" t="s">
        <v>84</v>
      </c>
      <c r="N326" s="28">
        <f t="shared" si="118"/>
        <v>0</v>
      </c>
      <c r="O326" s="20">
        <f t="shared" si="105"/>
        <v>0</v>
      </c>
      <c r="P326" s="71">
        <f t="shared" ca="1" si="128"/>
        <v>0</v>
      </c>
      <c r="Q326" s="71">
        <f>IFERROR((($H326*$L326*$N326)-($H326*$L326*$O326))/1000,0)*(1-EXACT(M326,Lookups!$A$62))*(1-EXACT(M326,Lookups!$A$63))</f>
        <v>0</v>
      </c>
      <c r="R326" s="71">
        <f t="shared" ca="1" si="129"/>
        <v>0</v>
      </c>
      <c r="S326" s="71">
        <f t="shared" ca="1" si="119"/>
        <v>0</v>
      </c>
      <c r="T326" s="71">
        <f t="shared" si="120"/>
        <v>0</v>
      </c>
      <c r="U326" s="356">
        <f t="shared" ca="1" si="121"/>
        <v>0</v>
      </c>
      <c r="V326" s="356">
        <f t="shared" ca="1" si="122"/>
        <v>0</v>
      </c>
      <c r="W326" s="356">
        <f t="shared" si="130"/>
        <v>0</v>
      </c>
      <c r="X326" s="356">
        <f t="shared" si="131"/>
        <v>0</v>
      </c>
      <c r="Y326" s="72">
        <f>IF(AU326&gt;0,"NEEDED",IFERROR(IF('Project Summary'!$C$11="NH",(VLOOKUP(AH326,Lighting_All,6,0)+AN326),(VLOOKUP(AH326,Lighting_All,4,0)+AN326)),0)*H326)</f>
        <v>0</v>
      </c>
      <c r="Z326" s="290" t="str">
        <f t="shared" ca="1" si="132"/>
        <v/>
      </c>
      <c r="AA326" s="352">
        <f t="shared" ca="1" si="106"/>
        <v>0</v>
      </c>
      <c r="AB326" s="3"/>
      <c r="AC326" s="20" t="str">
        <f ca="1">IFERROR(OFFSET(INDEX(INDIRECT(VLOOKUP($C326,Lighting_Type_Exist_lu,2,0)),MATCH(NewSKULighting!$D326,INDIRECT(VLOOKUP($C326,Lighting_Type_Exist_lu,2,0)),0),1),0,1),"")</f>
        <v/>
      </c>
      <c r="AD326" s="7" t="str">
        <f ca="1">IFERROR(OFFSET(INDEX(INDIRECT(VLOOKUP($C326,Lighting_Type_Exist_lu,2,0)),MATCH(NewSKULighting!$D326,INDIRECT(VLOOKUP($C326,Lighting_Type_Exist_lu,2,0)),0),1),0,3),"")</f>
        <v/>
      </c>
      <c r="AE326" s="40" t="str">
        <f ca="1">IFERROR(OFFSET(INDEX(INDIRECT(VLOOKUP($C326,Lighting_Type_Exist_lu,2,0)),MATCH(NewSKULighting!$D326,INDIRECT(VLOOKUP($C326,Lighting_Type_Exist_lu,2,0)),0),1),0,4),"")</f>
        <v/>
      </c>
      <c r="AF326" s="314">
        <f t="shared" ca="1" si="107"/>
        <v>0</v>
      </c>
      <c r="AG326" s="3"/>
      <c r="AH326" s="238" t="str">
        <f t="shared" si="123"/>
        <v/>
      </c>
      <c r="AI326" s="263">
        <f>IFERROR(_xlfn.IFNA(IF('Project Summary'!$C$11="NH",VLOOKUP(AH326,Lighting_All,5,0),VLOOKUP(AH326,Lighting_All,3,0)),""),"")</f>
        <v>0</v>
      </c>
      <c r="AJ326" s="295" t="str">
        <f t="shared" si="108"/>
        <v>NA</v>
      </c>
      <c r="AK326" s="296" t="str">
        <f>IFERROR(IF(J326="","",(VLOOKUP(AH326,Lookups!A:G,7,0)*H326)),"")</f>
        <v/>
      </c>
      <c r="AL326" s="92">
        <f t="shared" ca="1" si="109"/>
        <v>0</v>
      </c>
      <c r="AM326" s="92">
        <f t="shared" ca="1" si="110"/>
        <v>0</v>
      </c>
      <c r="AN326" s="297">
        <f>(1-EXACT(G326,M326))*IFERROR(VLOOKUP(M326,Lighting_All,6,0),0)*(Q326&gt;0)*(1-EXACT(M326,Lookups!$A$62))*(1-EXACT(M326,Lookups!$A$63))</f>
        <v>0</v>
      </c>
      <c r="AO326" s="92">
        <f t="shared" si="111"/>
        <v>0</v>
      </c>
      <c r="AP326" s="92" t="str">
        <f t="shared" ca="1" si="112"/>
        <v/>
      </c>
      <c r="AQ326" s="92" t="str">
        <f ca="1">_xlfn.IFNA(VLOOKUP(AP326,Recycling!$S$10:$T$35,2,0),"")</f>
        <v/>
      </c>
      <c r="AR326" s="92">
        <f t="shared" si="113"/>
        <v>0</v>
      </c>
      <c r="AS326" s="92">
        <f t="shared" si="114"/>
        <v>0</v>
      </c>
      <c r="AT326" s="298">
        <f>EXACT(G326,"None")*OR(EXACT(M326,Lookups!$A$62),EXACT(M326,Lookups!$A$63))</f>
        <v>0</v>
      </c>
      <c r="AU326" s="299">
        <f t="shared" si="133"/>
        <v>0</v>
      </c>
      <c r="AV326" s="92">
        <f>IFERROR(VLOOKUP(AH326,Lookups!A:B,2,0),0)</f>
        <v>0</v>
      </c>
      <c r="AW326" s="92">
        <f t="shared" si="134"/>
        <v>0</v>
      </c>
      <c r="AX326" s="297">
        <f t="shared" si="135"/>
        <v>0</v>
      </c>
      <c r="AY326" s="297">
        <f t="shared" si="124"/>
        <v>0</v>
      </c>
      <c r="AZ326" s="92">
        <f t="shared" si="125"/>
        <v>0.504</v>
      </c>
      <c r="BA326" s="297">
        <f t="shared" si="136"/>
        <v>0.38900000000000001</v>
      </c>
      <c r="BB326" s="297">
        <v>0.13800000000000001</v>
      </c>
      <c r="BC326" s="297">
        <v>0.13400000000000001</v>
      </c>
      <c r="BD326" s="92">
        <f t="shared" si="126"/>
        <v>0</v>
      </c>
      <c r="BE326" s="92">
        <f t="shared" si="127"/>
        <v>0</v>
      </c>
    </row>
    <row r="327" spans="1:57" x14ac:dyDescent="0.35">
      <c r="A327" s="26"/>
      <c r="B327" s="76"/>
      <c r="C327" s="58"/>
      <c r="D327" s="504"/>
      <c r="E327" s="504"/>
      <c r="F327" s="237" t="str">
        <f ca="1">IFERROR(OFFSET(INDEX(INDIRECT(VLOOKUP($C327,Lighting_Type_Exist_lu,2,0)),MATCH(NewSKULighting!$D327,INDIRECT(VLOOKUP($C327,Lighting_Type_Exist_lu,2,0)),0),1),0,2),"")</f>
        <v/>
      </c>
      <c r="G327" s="168" t="s">
        <v>84</v>
      </c>
      <c r="H327" s="74"/>
      <c r="I327" s="238" t="str">
        <f t="shared" si="115"/>
        <v/>
      </c>
      <c r="J327" s="58"/>
      <c r="K327" s="238" t="str">
        <f t="shared" si="116"/>
        <v/>
      </c>
      <c r="L327" s="239" t="str">
        <f t="shared" si="117"/>
        <v/>
      </c>
      <c r="M327" s="116" t="s">
        <v>84</v>
      </c>
      <c r="N327" s="28">
        <f t="shared" si="118"/>
        <v>0</v>
      </c>
      <c r="O327" s="20">
        <f t="shared" si="105"/>
        <v>0</v>
      </c>
      <c r="P327" s="71">
        <f t="shared" ca="1" si="128"/>
        <v>0</v>
      </c>
      <c r="Q327" s="71">
        <f>IFERROR((($H327*$L327*$N327)-($H327*$L327*$O327))/1000,0)*(1-EXACT(M327,Lookups!$A$62))*(1-EXACT(M327,Lookups!$A$63))</f>
        <v>0</v>
      </c>
      <c r="R327" s="71">
        <f t="shared" ca="1" si="129"/>
        <v>0</v>
      </c>
      <c r="S327" s="71">
        <f t="shared" ca="1" si="119"/>
        <v>0</v>
      </c>
      <c r="T327" s="71">
        <f t="shared" si="120"/>
        <v>0</v>
      </c>
      <c r="U327" s="356">
        <f t="shared" ca="1" si="121"/>
        <v>0</v>
      </c>
      <c r="V327" s="356">
        <f t="shared" ca="1" si="122"/>
        <v>0</v>
      </c>
      <c r="W327" s="356">
        <f t="shared" si="130"/>
        <v>0</v>
      </c>
      <c r="X327" s="356">
        <f t="shared" si="131"/>
        <v>0</v>
      </c>
      <c r="Y327" s="72">
        <f>IF(AU327&gt;0,"NEEDED",IFERROR(IF('Project Summary'!$C$11="NH",(VLOOKUP(AH327,Lighting_All,6,0)+AN327),(VLOOKUP(AH327,Lighting_All,4,0)+AN327)),0)*H327)</f>
        <v>0</v>
      </c>
      <c r="Z327" s="290" t="str">
        <f t="shared" ca="1" si="132"/>
        <v/>
      </c>
      <c r="AA327" s="352">
        <f t="shared" ca="1" si="106"/>
        <v>0</v>
      </c>
      <c r="AB327" s="3"/>
      <c r="AC327" s="20" t="str">
        <f ca="1">IFERROR(OFFSET(INDEX(INDIRECT(VLOOKUP($C327,Lighting_Type_Exist_lu,2,0)),MATCH(NewSKULighting!$D327,INDIRECT(VLOOKUP($C327,Lighting_Type_Exist_lu,2,0)),0),1),0,1),"")</f>
        <v/>
      </c>
      <c r="AD327" s="7" t="str">
        <f ca="1">IFERROR(OFFSET(INDEX(INDIRECT(VLOOKUP($C327,Lighting_Type_Exist_lu,2,0)),MATCH(NewSKULighting!$D327,INDIRECT(VLOOKUP($C327,Lighting_Type_Exist_lu,2,0)),0),1),0,3),"")</f>
        <v/>
      </c>
      <c r="AE327" s="40" t="str">
        <f ca="1">IFERROR(OFFSET(INDEX(INDIRECT(VLOOKUP($C327,Lighting_Type_Exist_lu,2,0)),MATCH(NewSKULighting!$D327,INDIRECT(VLOOKUP($C327,Lighting_Type_Exist_lu,2,0)),0),1),0,4),"")</f>
        <v/>
      </c>
      <c r="AF327" s="314">
        <f t="shared" ca="1" si="107"/>
        <v>0</v>
      </c>
      <c r="AG327" s="3"/>
      <c r="AH327" s="238" t="str">
        <f t="shared" si="123"/>
        <v/>
      </c>
      <c r="AI327" s="263">
        <f>IFERROR(_xlfn.IFNA(IF('Project Summary'!$C$11="NH",VLOOKUP(AH327,Lighting_All,5,0),VLOOKUP(AH327,Lighting_All,3,0)),""),"")</f>
        <v>0</v>
      </c>
      <c r="AJ327" s="295" t="str">
        <f t="shared" si="108"/>
        <v>NA</v>
      </c>
      <c r="AK327" s="296" t="str">
        <f>IFERROR(IF(J327="","",(VLOOKUP(AH327,Lookups!A:G,7,0)*H327)),"")</f>
        <v/>
      </c>
      <c r="AL327" s="92">
        <f t="shared" ca="1" si="109"/>
        <v>0</v>
      </c>
      <c r="AM327" s="92">
        <f t="shared" ca="1" si="110"/>
        <v>0</v>
      </c>
      <c r="AN327" s="297">
        <f>(1-EXACT(G327,M327))*IFERROR(VLOOKUP(M327,Lighting_All,6,0),0)*(Q327&gt;0)*(1-EXACT(M327,Lookups!$A$62))*(1-EXACT(M327,Lookups!$A$63))</f>
        <v>0</v>
      </c>
      <c r="AO327" s="92">
        <f t="shared" si="111"/>
        <v>0</v>
      </c>
      <c r="AP327" s="92" t="str">
        <f t="shared" ca="1" si="112"/>
        <v/>
      </c>
      <c r="AQ327" s="92" t="str">
        <f ca="1">_xlfn.IFNA(VLOOKUP(AP327,Recycling!$S$10:$T$35,2,0),"")</f>
        <v/>
      </c>
      <c r="AR327" s="92">
        <f t="shared" si="113"/>
        <v>0</v>
      </c>
      <c r="AS327" s="92">
        <f t="shared" si="114"/>
        <v>0</v>
      </c>
      <c r="AT327" s="298">
        <f>EXACT(G327,"None")*OR(EXACT(M327,Lookups!$A$62),EXACT(M327,Lookups!$A$63))</f>
        <v>0</v>
      </c>
      <c r="AU327" s="299">
        <f t="shared" si="133"/>
        <v>0</v>
      </c>
      <c r="AV327" s="92">
        <f>IFERROR(VLOOKUP(AH327,Lookups!A:B,2,0),0)</f>
        <v>0</v>
      </c>
      <c r="AW327" s="92">
        <f t="shared" si="134"/>
        <v>0</v>
      </c>
      <c r="AX327" s="297">
        <f t="shared" si="135"/>
        <v>0</v>
      </c>
      <c r="AY327" s="297">
        <f t="shared" si="124"/>
        <v>0</v>
      </c>
      <c r="AZ327" s="92">
        <f t="shared" si="125"/>
        <v>0.504</v>
      </c>
      <c r="BA327" s="297">
        <f t="shared" si="136"/>
        <v>0.38900000000000001</v>
      </c>
      <c r="BB327" s="297">
        <v>0.13800000000000001</v>
      </c>
      <c r="BC327" s="297">
        <v>0.13400000000000001</v>
      </c>
      <c r="BD327" s="92">
        <f t="shared" si="126"/>
        <v>0</v>
      </c>
      <c r="BE327" s="92">
        <f t="shared" si="127"/>
        <v>0</v>
      </c>
    </row>
    <row r="328" spans="1:57" x14ac:dyDescent="0.35">
      <c r="A328" s="26"/>
      <c r="B328" s="76"/>
      <c r="C328" s="58"/>
      <c r="D328" s="504"/>
      <c r="E328" s="504"/>
      <c r="F328" s="237" t="str">
        <f ca="1">IFERROR(OFFSET(INDEX(INDIRECT(VLOOKUP($C328,Lighting_Type_Exist_lu,2,0)),MATCH(NewSKULighting!$D328,INDIRECT(VLOOKUP($C328,Lighting_Type_Exist_lu,2,0)),0),1),0,2),"")</f>
        <v/>
      </c>
      <c r="G328" s="168" t="s">
        <v>84</v>
      </c>
      <c r="H328" s="74"/>
      <c r="I328" s="238" t="str">
        <f t="shared" si="115"/>
        <v/>
      </c>
      <c r="J328" s="58"/>
      <c r="K328" s="238" t="str">
        <f t="shared" si="116"/>
        <v/>
      </c>
      <c r="L328" s="239" t="str">
        <f t="shared" si="117"/>
        <v/>
      </c>
      <c r="M328" s="116" t="s">
        <v>84</v>
      </c>
      <c r="N328" s="28">
        <f t="shared" si="118"/>
        <v>0</v>
      </c>
      <c r="O328" s="20">
        <f t="shared" si="105"/>
        <v>0</v>
      </c>
      <c r="P328" s="71">
        <f t="shared" ca="1" si="128"/>
        <v>0</v>
      </c>
      <c r="Q328" s="71">
        <f>IFERROR((($H328*$L328*$N328)-($H328*$L328*$O328))/1000,0)*(1-EXACT(M328,Lookups!$A$62))*(1-EXACT(M328,Lookups!$A$63))</f>
        <v>0</v>
      </c>
      <c r="R328" s="71">
        <f t="shared" ca="1" si="129"/>
        <v>0</v>
      </c>
      <c r="S328" s="71">
        <f t="shared" ca="1" si="119"/>
        <v>0</v>
      </c>
      <c r="T328" s="71">
        <f t="shared" si="120"/>
        <v>0</v>
      </c>
      <c r="U328" s="356">
        <f t="shared" ca="1" si="121"/>
        <v>0</v>
      </c>
      <c r="V328" s="356">
        <f t="shared" ca="1" si="122"/>
        <v>0</v>
      </c>
      <c r="W328" s="356">
        <f t="shared" si="130"/>
        <v>0</v>
      </c>
      <c r="X328" s="356">
        <f t="shared" si="131"/>
        <v>0</v>
      </c>
      <c r="Y328" s="72">
        <f>IF(AU328&gt;0,"NEEDED",IFERROR(IF('Project Summary'!$C$11="NH",(VLOOKUP(AH328,Lighting_All,6,0)+AN328),(VLOOKUP(AH328,Lighting_All,4,0)+AN328)),0)*H328)</f>
        <v>0</v>
      </c>
      <c r="Z328" s="290" t="str">
        <f t="shared" ca="1" si="132"/>
        <v/>
      </c>
      <c r="AA328" s="352">
        <f t="shared" ca="1" si="106"/>
        <v>0</v>
      </c>
      <c r="AB328" s="3"/>
      <c r="AC328" s="20" t="str">
        <f ca="1">IFERROR(OFFSET(INDEX(INDIRECT(VLOOKUP($C328,Lighting_Type_Exist_lu,2,0)),MATCH(NewSKULighting!$D328,INDIRECT(VLOOKUP($C328,Lighting_Type_Exist_lu,2,0)),0),1),0,1),"")</f>
        <v/>
      </c>
      <c r="AD328" s="7" t="str">
        <f ca="1">IFERROR(OFFSET(INDEX(INDIRECT(VLOOKUP($C328,Lighting_Type_Exist_lu,2,0)),MATCH(NewSKULighting!$D328,INDIRECT(VLOOKUP($C328,Lighting_Type_Exist_lu,2,0)),0),1),0,3),"")</f>
        <v/>
      </c>
      <c r="AE328" s="40" t="str">
        <f ca="1">IFERROR(OFFSET(INDEX(INDIRECT(VLOOKUP($C328,Lighting_Type_Exist_lu,2,0)),MATCH(NewSKULighting!$D328,INDIRECT(VLOOKUP($C328,Lighting_Type_Exist_lu,2,0)),0),1),0,4),"")</f>
        <v/>
      </c>
      <c r="AF328" s="314">
        <f t="shared" ca="1" si="107"/>
        <v>0</v>
      </c>
      <c r="AG328" s="3"/>
      <c r="AH328" s="238" t="str">
        <f t="shared" si="123"/>
        <v/>
      </c>
      <c r="AI328" s="263">
        <f>IFERROR(_xlfn.IFNA(IF('Project Summary'!$C$11="NH",VLOOKUP(AH328,Lighting_All,5,0),VLOOKUP(AH328,Lighting_All,3,0)),""),"")</f>
        <v>0</v>
      </c>
      <c r="AJ328" s="295" t="str">
        <f t="shared" si="108"/>
        <v>NA</v>
      </c>
      <c r="AK328" s="296" t="str">
        <f>IFERROR(IF(J328="","",(VLOOKUP(AH328,Lookups!A:G,7,0)*H328)),"")</f>
        <v/>
      </c>
      <c r="AL328" s="92">
        <f t="shared" ca="1" si="109"/>
        <v>0</v>
      </c>
      <c r="AM328" s="92">
        <f t="shared" ca="1" si="110"/>
        <v>0</v>
      </c>
      <c r="AN328" s="297">
        <f>(1-EXACT(G328,M328))*IFERROR(VLOOKUP(M328,Lighting_All,6,0),0)*(Q328&gt;0)*(1-EXACT(M328,Lookups!$A$62))*(1-EXACT(M328,Lookups!$A$63))</f>
        <v>0</v>
      </c>
      <c r="AO328" s="92">
        <f t="shared" si="111"/>
        <v>0</v>
      </c>
      <c r="AP328" s="92" t="str">
        <f t="shared" ca="1" si="112"/>
        <v/>
      </c>
      <c r="AQ328" s="92" t="str">
        <f ca="1">_xlfn.IFNA(VLOOKUP(AP328,Recycling!$S$10:$T$35,2,0),"")</f>
        <v/>
      </c>
      <c r="AR328" s="92">
        <f t="shared" si="113"/>
        <v>0</v>
      </c>
      <c r="AS328" s="92">
        <f t="shared" si="114"/>
        <v>0</v>
      </c>
      <c r="AT328" s="298">
        <f>EXACT(G328,"None")*OR(EXACT(M328,Lookups!$A$62),EXACT(M328,Lookups!$A$63))</f>
        <v>0</v>
      </c>
      <c r="AU328" s="299">
        <f t="shared" si="133"/>
        <v>0</v>
      </c>
      <c r="AV328" s="92">
        <f>IFERROR(VLOOKUP(AH328,Lookups!A:B,2,0),0)</f>
        <v>0</v>
      </c>
      <c r="AW328" s="92">
        <f t="shared" si="134"/>
        <v>0</v>
      </c>
      <c r="AX328" s="297">
        <f t="shared" si="135"/>
        <v>0</v>
      </c>
      <c r="AY328" s="297">
        <f t="shared" si="124"/>
        <v>0</v>
      </c>
      <c r="AZ328" s="92">
        <f t="shared" si="125"/>
        <v>0.504</v>
      </c>
      <c r="BA328" s="297">
        <f t="shared" si="136"/>
        <v>0.38900000000000001</v>
      </c>
      <c r="BB328" s="297">
        <v>0.13800000000000001</v>
      </c>
      <c r="BC328" s="297">
        <v>0.13400000000000001</v>
      </c>
      <c r="BD328" s="92">
        <f t="shared" si="126"/>
        <v>0</v>
      </c>
      <c r="BE328" s="92">
        <f t="shared" si="127"/>
        <v>0</v>
      </c>
    </row>
    <row r="329" spans="1:57" x14ac:dyDescent="0.35">
      <c r="A329" s="26"/>
      <c r="B329" s="76"/>
      <c r="C329" s="58"/>
      <c r="D329" s="504"/>
      <c r="E329" s="504"/>
      <c r="F329" s="237" t="str">
        <f ca="1">IFERROR(OFFSET(INDEX(INDIRECT(VLOOKUP($C329,Lighting_Type_Exist_lu,2,0)),MATCH(NewSKULighting!$D329,INDIRECT(VLOOKUP($C329,Lighting_Type_Exist_lu,2,0)),0),1),0,2),"")</f>
        <v/>
      </c>
      <c r="G329" s="168" t="s">
        <v>84</v>
      </c>
      <c r="H329" s="74"/>
      <c r="I329" s="238" t="str">
        <f t="shared" si="115"/>
        <v/>
      </c>
      <c r="J329" s="58"/>
      <c r="K329" s="238" t="str">
        <f t="shared" si="116"/>
        <v/>
      </c>
      <c r="L329" s="239" t="str">
        <f t="shared" si="117"/>
        <v/>
      </c>
      <c r="M329" s="116" t="s">
        <v>84</v>
      </c>
      <c r="N329" s="28">
        <f t="shared" si="118"/>
        <v>0</v>
      </c>
      <c r="O329" s="20">
        <f t="shared" si="105"/>
        <v>0</v>
      </c>
      <c r="P329" s="71">
        <f t="shared" ca="1" si="128"/>
        <v>0</v>
      </c>
      <c r="Q329" s="71">
        <f>IFERROR((($H329*$L329*$N329)-($H329*$L329*$O329))/1000,0)*(1-EXACT(M329,Lookups!$A$62))*(1-EXACT(M329,Lookups!$A$63))</f>
        <v>0</v>
      </c>
      <c r="R329" s="71">
        <f t="shared" ca="1" si="129"/>
        <v>0</v>
      </c>
      <c r="S329" s="71">
        <f t="shared" ca="1" si="119"/>
        <v>0</v>
      </c>
      <c r="T329" s="71">
        <f t="shared" si="120"/>
        <v>0</v>
      </c>
      <c r="U329" s="356">
        <f t="shared" ca="1" si="121"/>
        <v>0</v>
      </c>
      <c r="V329" s="356">
        <f t="shared" ca="1" si="122"/>
        <v>0</v>
      </c>
      <c r="W329" s="356">
        <f t="shared" si="130"/>
        <v>0</v>
      </c>
      <c r="X329" s="356">
        <f t="shared" si="131"/>
        <v>0</v>
      </c>
      <c r="Y329" s="72">
        <f>IF(AU329&gt;0,"NEEDED",IFERROR(IF('Project Summary'!$C$11="NH",(VLOOKUP(AH329,Lighting_All,6,0)+AN329),(VLOOKUP(AH329,Lighting_All,4,0)+AN329)),0)*H329)</f>
        <v>0</v>
      </c>
      <c r="Z329" s="290" t="str">
        <f t="shared" ca="1" si="132"/>
        <v/>
      </c>
      <c r="AA329" s="352">
        <f t="shared" ca="1" si="106"/>
        <v>0</v>
      </c>
      <c r="AB329" s="3"/>
      <c r="AC329" s="20" t="str">
        <f ca="1">IFERROR(OFFSET(INDEX(INDIRECT(VLOOKUP($C329,Lighting_Type_Exist_lu,2,0)),MATCH(NewSKULighting!$D329,INDIRECT(VLOOKUP($C329,Lighting_Type_Exist_lu,2,0)),0),1),0,1),"")</f>
        <v/>
      </c>
      <c r="AD329" s="7" t="str">
        <f ca="1">IFERROR(OFFSET(INDEX(INDIRECT(VLOOKUP($C329,Lighting_Type_Exist_lu,2,0)),MATCH(NewSKULighting!$D329,INDIRECT(VLOOKUP($C329,Lighting_Type_Exist_lu,2,0)),0),1),0,3),"")</f>
        <v/>
      </c>
      <c r="AE329" s="40" t="str">
        <f ca="1">IFERROR(OFFSET(INDEX(INDIRECT(VLOOKUP($C329,Lighting_Type_Exist_lu,2,0)),MATCH(NewSKULighting!$D329,INDIRECT(VLOOKUP($C329,Lighting_Type_Exist_lu,2,0)),0),1),0,4),"")</f>
        <v/>
      </c>
      <c r="AF329" s="314">
        <f t="shared" ca="1" si="107"/>
        <v>0</v>
      </c>
      <c r="AG329" s="3"/>
      <c r="AH329" s="238" t="str">
        <f t="shared" si="123"/>
        <v/>
      </c>
      <c r="AI329" s="263">
        <f>IFERROR(_xlfn.IFNA(IF('Project Summary'!$C$11="NH",VLOOKUP(AH329,Lighting_All,5,0),VLOOKUP(AH329,Lighting_All,3,0)),""),"")</f>
        <v>0</v>
      </c>
      <c r="AJ329" s="295" t="str">
        <f t="shared" si="108"/>
        <v>NA</v>
      </c>
      <c r="AK329" s="296" t="str">
        <f>IFERROR(IF(J329="","",(VLOOKUP(AH329,Lookups!A:G,7,0)*H329)),"")</f>
        <v/>
      </c>
      <c r="AL329" s="92">
        <f t="shared" ca="1" si="109"/>
        <v>0</v>
      </c>
      <c r="AM329" s="92">
        <f t="shared" ca="1" si="110"/>
        <v>0</v>
      </c>
      <c r="AN329" s="297">
        <f>(1-EXACT(G329,M329))*IFERROR(VLOOKUP(M329,Lighting_All,6,0),0)*(Q329&gt;0)*(1-EXACT(M329,Lookups!$A$62))*(1-EXACT(M329,Lookups!$A$63))</f>
        <v>0</v>
      </c>
      <c r="AO329" s="92">
        <f t="shared" si="111"/>
        <v>0</v>
      </c>
      <c r="AP329" s="92" t="str">
        <f t="shared" ca="1" si="112"/>
        <v/>
      </c>
      <c r="AQ329" s="92" t="str">
        <f ca="1">_xlfn.IFNA(VLOOKUP(AP329,Recycling!$S$10:$T$35,2,0),"")</f>
        <v/>
      </c>
      <c r="AR329" s="92">
        <f t="shared" si="113"/>
        <v>0</v>
      </c>
      <c r="AS329" s="92">
        <f t="shared" si="114"/>
        <v>0</v>
      </c>
      <c r="AT329" s="298">
        <f>EXACT(G329,"None")*OR(EXACT(M329,Lookups!$A$62),EXACT(M329,Lookups!$A$63))</f>
        <v>0</v>
      </c>
      <c r="AU329" s="299">
        <f t="shared" si="133"/>
        <v>0</v>
      </c>
      <c r="AV329" s="92">
        <f>IFERROR(VLOOKUP(AH329,Lookups!A:B,2,0),0)</f>
        <v>0</v>
      </c>
      <c r="AW329" s="92">
        <f t="shared" si="134"/>
        <v>0</v>
      </c>
      <c r="AX329" s="297">
        <f t="shared" si="135"/>
        <v>0</v>
      </c>
      <c r="AY329" s="297">
        <f t="shared" si="124"/>
        <v>0</v>
      </c>
      <c r="AZ329" s="92">
        <f t="shared" si="125"/>
        <v>0.504</v>
      </c>
      <c r="BA329" s="297">
        <f t="shared" si="136"/>
        <v>0.38900000000000001</v>
      </c>
      <c r="BB329" s="297">
        <v>0.13800000000000001</v>
      </c>
      <c r="BC329" s="297">
        <v>0.13400000000000001</v>
      </c>
      <c r="BD329" s="92">
        <f t="shared" si="126"/>
        <v>0</v>
      </c>
      <c r="BE329" s="92">
        <f t="shared" si="127"/>
        <v>0</v>
      </c>
    </row>
    <row r="330" spans="1:57" x14ac:dyDescent="0.35">
      <c r="A330" s="26"/>
      <c r="B330" s="76"/>
      <c r="C330" s="58"/>
      <c r="D330" s="504"/>
      <c r="E330" s="504"/>
      <c r="F330" s="237" t="str">
        <f ca="1">IFERROR(OFFSET(INDEX(INDIRECT(VLOOKUP($C330,Lighting_Type_Exist_lu,2,0)),MATCH(NewSKULighting!$D330,INDIRECT(VLOOKUP($C330,Lighting_Type_Exist_lu,2,0)),0),1),0,2),"")</f>
        <v/>
      </c>
      <c r="G330" s="168" t="s">
        <v>84</v>
      </c>
      <c r="H330" s="74"/>
      <c r="I330" s="238" t="str">
        <f t="shared" si="115"/>
        <v/>
      </c>
      <c r="J330" s="58"/>
      <c r="K330" s="238" t="str">
        <f t="shared" si="116"/>
        <v/>
      </c>
      <c r="L330" s="239" t="str">
        <f t="shared" si="117"/>
        <v/>
      </c>
      <c r="M330" s="116" t="s">
        <v>84</v>
      </c>
      <c r="N330" s="28">
        <f t="shared" si="118"/>
        <v>0</v>
      </c>
      <c r="O330" s="20">
        <f t="shared" si="105"/>
        <v>0</v>
      </c>
      <c r="P330" s="71">
        <f t="shared" ca="1" si="128"/>
        <v>0</v>
      </c>
      <c r="Q330" s="71">
        <f>IFERROR((($H330*$L330*$N330)-($H330*$L330*$O330))/1000,0)*(1-EXACT(M330,Lookups!$A$62))*(1-EXACT(M330,Lookups!$A$63))</f>
        <v>0</v>
      </c>
      <c r="R330" s="71">
        <f t="shared" ca="1" si="129"/>
        <v>0</v>
      </c>
      <c r="S330" s="71">
        <f t="shared" ca="1" si="119"/>
        <v>0</v>
      </c>
      <c r="T330" s="71">
        <f t="shared" si="120"/>
        <v>0</v>
      </c>
      <c r="U330" s="356">
        <f t="shared" ca="1" si="121"/>
        <v>0</v>
      </c>
      <c r="V330" s="356">
        <f t="shared" ca="1" si="122"/>
        <v>0</v>
      </c>
      <c r="W330" s="356">
        <f t="shared" si="130"/>
        <v>0</v>
      </c>
      <c r="X330" s="356">
        <f t="shared" si="131"/>
        <v>0</v>
      </c>
      <c r="Y330" s="72">
        <f>IF(AU330&gt;0,"NEEDED",IFERROR(IF('Project Summary'!$C$11="NH",(VLOOKUP(AH330,Lighting_All,6,0)+AN330),(VLOOKUP(AH330,Lighting_All,4,0)+AN330)),0)*H330)</f>
        <v>0</v>
      </c>
      <c r="Z330" s="290" t="str">
        <f t="shared" ca="1" si="132"/>
        <v/>
      </c>
      <c r="AA330" s="352">
        <f t="shared" ca="1" si="106"/>
        <v>0</v>
      </c>
      <c r="AB330" s="3"/>
      <c r="AC330" s="20" t="str">
        <f ca="1">IFERROR(OFFSET(INDEX(INDIRECT(VLOOKUP($C330,Lighting_Type_Exist_lu,2,0)),MATCH(NewSKULighting!$D330,INDIRECT(VLOOKUP($C330,Lighting_Type_Exist_lu,2,0)),0),1),0,1),"")</f>
        <v/>
      </c>
      <c r="AD330" s="7" t="str">
        <f ca="1">IFERROR(OFFSET(INDEX(INDIRECT(VLOOKUP($C330,Lighting_Type_Exist_lu,2,0)),MATCH(NewSKULighting!$D330,INDIRECT(VLOOKUP($C330,Lighting_Type_Exist_lu,2,0)),0),1),0,3),"")</f>
        <v/>
      </c>
      <c r="AE330" s="40" t="str">
        <f ca="1">IFERROR(OFFSET(INDEX(INDIRECT(VLOOKUP($C330,Lighting_Type_Exist_lu,2,0)),MATCH(NewSKULighting!$D330,INDIRECT(VLOOKUP($C330,Lighting_Type_Exist_lu,2,0)),0),1),0,4),"")</f>
        <v/>
      </c>
      <c r="AF330" s="314">
        <f t="shared" ca="1" si="107"/>
        <v>0</v>
      </c>
      <c r="AG330" s="3"/>
      <c r="AH330" s="238" t="str">
        <f t="shared" si="123"/>
        <v/>
      </c>
      <c r="AI330" s="263">
        <f>IFERROR(_xlfn.IFNA(IF('Project Summary'!$C$11="NH",VLOOKUP(AH330,Lighting_All,5,0),VLOOKUP(AH330,Lighting_All,3,0)),""),"")</f>
        <v>0</v>
      </c>
      <c r="AJ330" s="295" t="str">
        <f t="shared" si="108"/>
        <v>NA</v>
      </c>
      <c r="AK330" s="296" t="str">
        <f>IFERROR(IF(J330="","",(VLOOKUP(AH330,Lookups!A:G,7,0)*H330)),"")</f>
        <v/>
      </c>
      <c r="AL330" s="92">
        <f t="shared" ca="1" si="109"/>
        <v>0</v>
      </c>
      <c r="AM330" s="92">
        <f t="shared" ca="1" si="110"/>
        <v>0</v>
      </c>
      <c r="AN330" s="297">
        <f>(1-EXACT(G330,M330))*IFERROR(VLOOKUP(M330,Lighting_All,6,0),0)*(Q330&gt;0)*(1-EXACT(M330,Lookups!$A$62))*(1-EXACT(M330,Lookups!$A$63))</f>
        <v>0</v>
      </c>
      <c r="AO330" s="92">
        <f t="shared" si="111"/>
        <v>0</v>
      </c>
      <c r="AP330" s="92" t="str">
        <f t="shared" ca="1" si="112"/>
        <v/>
      </c>
      <c r="AQ330" s="92" t="str">
        <f ca="1">_xlfn.IFNA(VLOOKUP(AP330,Recycling!$S$10:$T$35,2,0),"")</f>
        <v/>
      </c>
      <c r="AR330" s="92">
        <f t="shared" si="113"/>
        <v>0</v>
      </c>
      <c r="AS330" s="92">
        <f t="shared" si="114"/>
        <v>0</v>
      </c>
      <c r="AT330" s="298">
        <f>EXACT(G330,"None")*OR(EXACT(M330,Lookups!$A$62),EXACT(M330,Lookups!$A$63))</f>
        <v>0</v>
      </c>
      <c r="AU330" s="299">
        <f t="shared" si="133"/>
        <v>0</v>
      </c>
      <c r="AV330" s="92">
        <f>IFERROR(VLOOKUP(AH330,Lookups!A:B,2,0),0)</f>
        <v>0</v>
      </c>
      <c r="AW330" s="92">
        <f t="shared" si="134"/>
        <v>0</v>
      </c>
      <c r="AX330" s="297">
        <f t="shared" si="135"/>
        <v>0</v>
      </c>
      <c r="AY330" s="297">
        <f t="shared" si="124"/>
        <v>0</v>
      </c>
      <c r="AZ330" s="92">
        <f t="shared" si="125"/>
        <v>0.504</v>
      </c>
      <c r="BA330" s="297">
        <f t="shared" si="136"/>
        <v>0.38900000000000001</v>
      </c>
      <c r="BB330" s="297">
        <v>0.13800000000000001</v>
      </c>
      <c r="BC330" s="297">
        <v>0.13400000000000001</v>
      </c>
      <c r="BD330" s="92">
        <f t="shared" si="126"/>
        <v>0</v>
      </c>
      <c r="BE330" s="92">
        <f t="shared" si="127"/>
        <v>0</v>
      </c>
    </row>
    <row r="331" spans="1:57" x14ac:dyDescent="0.35">
      <c r="A331" s="26"/>
      <c r="B331" s="76"/>
      <c r="C331" s="58"/>
      <c r="D331" s="504"/>
      <c r="E331" s="504"/>
      <c r="F331" s="237" t="str">
        <f ca="1">IFERROR(OFFSET(INDEX(INDIRECT(VLOOKUP($C331,Lighting_Type_Exist_lu,2,0)),MATCH(NewSKULighting!$D331,INDIRECT(VLOOKUP($C331,Lighting_Type_Exist_lu,2,0)),0),1),0,2),"")</f>
        <v/>
      </c>
      <c r="G331" s="168" t="s">
        <v>84</v>
      </c>
      <c r="H331" s="74"/>
      <c r="I331" s="238" t="str">
        <f t="shared" si="115"/>
        <v/>
      </c>
      <c r="J331" s="58"/>
      <c r="K331" s="238" t="str">
        <f t="shared" si="116"/>
        <v/>
      </c>
      <c r="L331" s="239" t="str">
        <f t="shared" si="117"/>
        <v/>
      </c>
      <c r="M331" s="116" t="s">
        <v>84</v>
      </c>
      <c r="N331" s="28">
        <f t="shared" si="118"/>
        <v>0</v>
      </c>
      <c r="O331" s="20">
        <f t="shared" si="105"/>
        <v>0</v>
      </c>
      <c r="P331" s="71">
        <f t="shared" ca="1" si="128"/>
        <v>0</v>
      </c>
      <c r="Q331" s="71">
        <f>IFERROR((($H331*$L331*$N331)-($H331*$L331*$O331))/1000,0)*(1-EXACT(M331,Lookups!$A$62))*(1-EXACT(M331,Lookups!$A$63))</f>
        <v>0</v>
      </c>
      <c r="R331" s="71">
        <f t="shared" ca="1" si="129"/>
        <v>0</v>
      </c>
      <c r="S331" s="71">
        <f t="shared" ca="1" si="119"/>
        <v>0</v>
      </c>
      <c r="T331" s="71">
        <f t="shared" si="120"/>
        <v>0</v>
      </c>
      <c r="U331" s="356">
        <f t="shared" ca="1" si="121"/>
        <v>0</v>
      </c>
      <c r="V331" s="356">
        <f t="shared" ca="1" si="122"/>
        <v>0</v>
      </c>
      <c r="W331" s="356">
        <f t="shared" si="130"/>
        <v>0</v>
      </c>
      <c r="X331" s="356">
        <f t="shared" si="131"/>
        <v>0</v>
      </c>
      <c r="Y331" s="72">
        <f>IF(AU331&gt;0,"NEEDED",IFERROR(IF('Project Summary'!$C$11="NH",(VLOOKUP(AH331,Lighting_All,6,0)+AN331),(VLOOKUP(AH331,Lighting_All,4,0)+AN331)),0)*H331)</f>
        <v>0</v>
      </c>
      <c r="Z331" s="290" t="str">
        <f t="shared" ca="1" si="132"/>
        <v/>
      </c>
      <c r="AA331" s="352">
        <f t="shared" ca="1" si="106"/>
        <v>0</v>
      </c>
      <c r="AB331" s="3"/>
      <c r="AC331" s="20" t="str">
        <f ca="1">IFERROR(OFFSET(INDEX(INDIRECT(VLOOKUP($C331,Lighting_Type_Exist_lu,2,0)),MATCH(NewSKULighting!$D331,INDIRECT(VLOOKUP($C331,Lighting_Type_Exist_lu,2,0)),0),1),0,1),"")</f>
        <v/>
      </c>
      <c r="AD331" s="7" t="str">
        <f ca="1">IFERROR(OFFSET(INDEX(INDIRECT(VLOOKUP($C331,Lighting_Type_Exist_lu,2,0)),MATCH(NewSKULighting!$D331,INDIRECT(VLOOKUP($C331,Lighting_Type_Exist_lu,2,0)),0),1),0,3),"")</f>
        <v/>
      </c>
      <c r="AE331" s="40" t="str">
        <f ca="1">IFERROR(OFFSET(INDEX(INDIRECT(VLOOKUP($C331,Lighting_Type_Exist_lu,2,0)),MATCH(NewSKULighting!$D331,INDIRECT(VLOOKUP($C331,Lighting_Type_Exist_lu,2,0)),0),1),0,4),"")</f>
        <v/>
      </c>
      <c r="AF331" s="314">
        <f t="shared" ca="1" si="107"/>
        <v>0</v>
      </c>
      <c r="AG331" s="3"/>
      <c r="AH331" s="238" t="str">
        <f t="shared" si="123"/>
        <v/>
      </c>
      <c r="AI331" s="263">
        <f>IFERROR(_xlfn.IFNA(IF('Project Summary'!$C$11="NH",VLOOKUP(AH331,Lighting_All,5,0),VLOOKUP(AH331,Lighting_All,3,0)),""),"")</f>
        <v>0</v>
      </c>
      <c r="AJ331" s="295" t="str">
        <f t="shared" si="108"/>
        <v>NA</v>
      </c>
      <c r="AK331" s="296" t="str">
        <f>IFERROR(IF(J331="","",(VLOOKUP(AH331,Lookups!A:G,7,0)*H331)),"")</f>
        <v/>
      </c>
      <c r="AL331" s="92">
        <f t="shared" ca="1" si="109"/>
        <v>0</v>
      </c>
      <c r="AM331" s="92">
        <f t="shared" ca="1" si="110"/>
        <v>0</v>
      </c>
      <c r="AN331" s="297">
        <f>(1-EXACT(G331,M331))*IFERROR(VLOOKUP(M331,Lighting_All,6,0),0)*(Q331&gt;0)*(1-EXACT(M331,Lookups!$A$62))*(1-EXACT(M331,Lookups!$A$63))</f>
        <v>0</v>
      </c>
      <c r="AO331" s="92">
        <f t="shared" si="111"/>
        <v>0</v>
      </c>
      <c r="AP331" s="92" t="str">
        <f t="shared" ca="1" si="112"/>
        <v/>
      </c>
      <c r="AQ331" s="92" t="str">
        <f ca="1">_xlfn.IFNA(VLOOKUP(AP331,Recycling!$S$10:$T$35,2,0),"")</f>
        <v/>
      </c>
      <c r="AR331" s="92">
        <f t="shared" si="113"/>
        <v>0</v>
      </c>
      <c r="AS331" s="92">
        <f t="shared" si="114"/>
        <v>0</v>
      </c>
      <c r="AT331" s="298">
        <f>EXACT(G331,"None")*OR(EXACT(M331,Lookups!$A$62),EXACT(M331,Lookups!$A$63))</f>
        <v>0</v>
      </c>
      <c r="AU331" s="299">
        <f t="shared" si="133"/>
        <v>0</v>
      </c>
      <c r="AV331" s="92">
        <f>IFERROR(VLOOKUP(AH331,Lookups!A:B,2,0),0)</f>
        <v>0</v>
      </c>
      <c r="AW331" s="92">
        <f t="shared" si="134"/>
        <v>0</v>
      </c>
      <c r="AX331" s="297">
        <f t="shared" si="135"/>
        <v>0</v>
      </c>
      <c r="AY331" s="297">
        <f t="shared" si="124"/>
        <v>0</v>
      </c>
      <c r="AZ331" s="92">
        <f t="shared" si="125"/>
        <v>0.504</v>
      </c>
      <c r="BA331" s="297">
        <f t="shared" si="136"/>
        <v>0.38900000000000001</v>
      </c>
      <c r="BB331" s="297">
        <v>0.13800000000000001</v>
      </c>
      <c r="BC331" s="297">
        <v>0.13400000000000001</v>
      </c>
      <c r="BD331" s="92">
        <f t="shared" si="126"/>
        <v>0</v>
      </c>
      <c r="BE331" s="92">
        <f t="shared" si="127"/>
        <v>0</v>
      </c>
    </row>
    <row r="332" spans="1:57" x14ac:dyDescent="0.35">
      <c r="A332" s="26"/>
      <c r="B332" s="76"/>
      <c r="C332" s="58"/>
      <c r="D332" s="504"/>
      <c r="E332" s="504"/>
      <c r="F332" s="237" t="str">
        <f ca="1">IFERROR(OFFSET(INDEX(INDIRECT(VLOOKUP($C332,Lighting_Type_Exist_lu,2,0)),MATCH(NewSKULighting!$D332,INDIRECT(VLOOKUP($C332,Lighting_Type_Exist_lu,2,0)),0),1),0,2),"")</f>
        <v/>
      </c>
      <c r="G332" s="168" t="s">
        <v>84</v>
      </c>
      <c r="H332" s="74"/>
      <c r="I332" s="238" t="str">
        <f t="shared" si="115"/>
        <v/>
      </c>
      <c r="J332" s="58"/>
      <c r="K332" s="238" t="str">
        <f t="shared" si="116"/>
        <v/>
      </c>
      <c r="L332" s="239" t="str">
        <f t="shared" si="117"/>
        <v/>
      </c>
      <c r="M332" s="116" t="s">
        <v>84</v>
      </c>
      <c r="N332" s="28">
        <f t="shared" si="118"/>
        <v>0</v>
      </c>
      <c r="O332" s="20">
        <f t="shared" ref="O332:O395" si="137">IFERROR($N$112*VLOOKUP(M332,Sensor_Type_lu,3,0),0)</f>
        <v>0</v>
      </c>
      <c r="P332" s="71">
        <f t="shared" ca="1" si="128"/>
        <v>0</v>
      </c>
      <c r="Q332" s="71">
        <f>IFERROR((($H332*$L332*$N332)-($H332*$L332*$O332))/1000,0)*(1-EXACT(M332,Lookups!$A$62))*(1-EXACT(M332,Lookups!$A$63))</f>
        <v>0</v>
      </c>
      <c r="R332" s="71">
        <f t="shared" ca="1" si="129"/>
        <v>0</v>
      </c>
      <c r="S332" s="71">
        <f t="shared" ca="1" si="119"/>
        <v>0</v>
      </c>
      <c r="T332" s="71">
        <f t="shared" si="120"/>
        <v>0</v>
      </c>
      <c r="U332" s="356">
        <f t="shared" ca="1" si="121"/>
        <v>0</v>
      </c>
      <c r="V332" s="356">
        <f t="shared" ca="1" si="122"/>
        <v>0</v>
      </c>
      <c r="W332" s="356">
        <f t="shared" si="130"/>
        <v>0</v>
      </c>
      <c r="X332" s="356">
        <f t="shared" si="131"/>
        <v>0</v>
      </c>
      <c r="Y332" s="72">
        <f>IF(AU332&gt;0,"NEEDED",IFERROR(IF('Project Summary'!$C$11="NH",(VLOOKUP(AH332,Lighting_All,6,0)+AN332),(VLOOKUP(AH332,Lighting_All,4,0)+AN332)),0)*H332)</f>
        <v>0</v>
      </c>
      <c r="Z332" s="290" t="str">
        <f t="shared" ca="1" si="132"/>
        <v/>
      </c>
      <c r="AA332" s="352">
        <f t="shared" ref="AA332:AA395" ca="1" si="138">IFERROR(Y332/R332,0)</f>
        <v>0</v>
      </c>
      <c r="AB332" s="3"/>
      <c r="AC332" s="20" t="str">
        <f ca="1">IFERROR(OFFSET(INDEX(INDIRECT(VLOOKUP($C332,Lighting_Type_Exist_lu,2,0)),MATCH(NewSKULighting!$D332,INDIRECT(VLOOKUP($C332,Lighting_Type_Exist_lu,2,0)),0),1),0,1),"")</f>
        <v/>
      </c>
      <c r="AD332" s="7" t="str">
        <f ca="1">IFERROR(OFFSET(INDEX(INDIRECT(VLOOKUP($C332,Lighting_Type_Exist_lu,2,0)),MATCH(NewSKULighting!$D332,INDIRECT(VLOOKUP($C332,Lighting_Type_Exist_lu,2,0)),0),1),0,3),"")</f>
        <v/>
      </c>
      <c r="AE332" s="40" t="str">
        <f ca="1">IFERROR(OFFSET(INDEX(INDIRECT(VLOOKUP($C332,Lighting_Type_Exist_lu,2,0)),MATCH(NewSKULighting!$D332,INDIRECT(VLOOKUP($C332,Lighting_Type_Exist_lu,2,0)),0),1),0,4),"")</f>
        <v/>
      </c>
      <c r="AF332" s="314">
        <f t="shared" ref="AF332:AF395" ca="1" si="139">IFERROR((LEFT(AC332,2)/1)*B332,0)</f>
        <v>0</v>
      </c>
      <c r="AG332" s="3"/>
      <c r="AH332" s="238" t="str">
        <f t="shared" si="123"/>
        <v/>
      </c>
      <c r="AI332" s="263">
        <f>IFERROR(_xlfn.IFNA(IF('Project Summary'!$C$11="NH",VLOOKUP(AH332,Lighting_All,5,0),VLOOKUP(AH332,Lighting_All,3,0)),""),"")</f>
        <v>0</v>
      </c>
      <c r="AJ332" s="295" t="str">
        <f t="shared" ref="AJ332:AJ395" si="140">_xlfn.IFNA(VLOOKUP(M332,Sensor_Type_lu,2,0),"")</f>
        <v>NA</v>
      </c>
      <c r="AK332" s="296" t="str">
        <f>IFERROR(IF(J332="","",(VLOOKUP(AH332,Lookups!A:G,7,0)*H332)),"")</f>
        <v/>
      </c>
      <c r="AL332" s="92">
        <f t="shared" ref="AL332:AL395" ca="1" si="141">IFERROR(Z332*H332,0)</f>
        <v>0</v>
      </c>
      <c r="AM332" s="92">
        <f t="shared" ref="AM332:AM395" ca="1" si="142">IFERROR(((B332*F332)-(H332*L332))-AK332,0)</f>
        <v>0</v>
      </c>
      <c r="AN332" s="297">
        <f>(1-EXACT(G332,M332))*IFERROR(VLOOKUP(M332,Lighting_All,6,0),0)*(Q332&gt;0)*(1-EXACT(M332,Lookups!$A$62))*(1-EXACT(M332,Lookups!$A$63))</f>
        <v>0</v>
      </c>
      <c r="AO332" s="92">
        <f t="shared" ref="AO332:AO395" si="143">IFERROR(VLOOKUP(M332,Lighting_All,7,0),0)</f>
        <v>0</v>
      </c>
      <c r="AP332" s="92" t="str">
        <f t="shared" ref="AP332:AP395" ca="1" si="144">RIGHT(AC332,3)</f>
        <v/>
      </c>
      <c r="AQ332" s="92" t="str">
        <f ca="1">_xlfn.IFNA(VLOOKUP(AP332,Recycling!$S$10:$T$35,2,0),"")</f>
        <v/>
      </c>
      <c r="AR332" s="92">
        <f t="shared" ref="AR332:AR395" si="145">B332-AS332</f>
        <v>0</v>
      </c>
      <c r="AS332" s="92">
        <f t="shared" ref="AS332:AS395" si="146">IF(I332="Linear",IF(AK332/H332=10,H332,0),0)</f>
        <v>0</v>
      </c>
      <c r="AT332" s="298">
        <f>EXACT(G332,"None")*OR(EXACT(M332,Lookups!$A$62),EXACT(M332,Lookups!$A$63))</f>
        <v>0</v>
      </c>
      <c r="AU332" s="299">
        <f t="shared" si="133"/>
        <v>0</v>
      </c>
      <c r="AV332" s="92">
        <f>IFERROR(VLOOKUP(AH332,Lookups!A:B,2,0),0)</f>
        <v>0</v>
      </c>
      <c r="AW332" s="92">
        <f t="shared" si="134"/>
        <v>0</v>
      </c>
      <c r="AX332" s="297">
        <f t="shared" si="135"/>
        <v>0</v>
      </c>
      <c r="AY332" s="297">
        <f t="shared" si="124"/>
        <v>0</v>
      </c>
      <c r="AZ332" s="92">
        <f t="shared" si="125"/>
        <v>0.504</v>
      </c>
      <c r="BA332" s="297">
        <f t="shared" si="136"/>
        <v>0.38900000000000001</v>
      </c>
      <c r="BB332" s="297">
        <v>0.13800000000000001</v>
      </c>
      <c r="BC332" s="297">
        <v>0.13400000000000001</v>
      </c>
      <c r="BD332" s="92">
        <f t="shared" si="126"/>
        <v>0</v>
      </c>
      <c r="BE332" s="92">
        <f t="shared" si="127"/>
        <v>0</v>
      </c>
    </row>
    <row r="333" spans="1:57" x14ac:dyDescent="0.35">
      <c r="A333" s="26"/>
      <c r="B333" s="76"/>
      <c r="C333" s="58"/>
      <c r="D333" s="504"/>
      <c r="E333" s="504"/>
      <c r="F333" s="237" t="str">
        <f ca="1">IFERROR(OFFSET(INDEX(INDIRECT(VLOOKUP($C333,Lighting_Type_Exist_lu,2,0)),MATCH(NewSKULighting!$D333,INDIRECT(VLOOKUP($C333,Lighting_Type_Exist_lu,2,0)),0),1),0,2),"")</f>
        <v/>
      </c>
      <c r="G333" s="168" t="s">
        <v>84</v>
      </c>
      <c r="H333" s="74"/>
      <c r="I333" s="238" t="str">
        <f t="shared" si="115"/>
        <v/>
      </c>
      <c r="J333" s="58"/>
      <c r="K333" s="238" t="str">
        <f t="shared" si="116"/>
        <v/>
      </c>
      <c r="L333" s="239" t="str">
        <f t="shared" si="117"/>
        <v/>
      </c>
      <c r="M333" s="116" t="s">
        <v>84</v>
      </c>
      <c r="N333" s="28">
        <f t="shared" si="118"/>
        <v>0</v>
      </c>
      <c r="O333" s="20">
        <f t="shared" si="137"/>
        <v>0</v>
      </c>
      <c r="P333" s="71">
        <f t="shared" ca="1" si="128"/>
        <v>0</v>
      </c>
      <c r="Q333" s="71">
        <f>IFERROR((($H333*$L333*$N333)-($H333*$L333*$O333))/1000,0)*(1-EXACT(M333,Lookups!$A$62))*(1-EXACT(M333,Lookups!$A$63))</f>
        <v>0</v>
      </c>
      <c r="R333" s="71">
        <f t="shared" ca="1" si="129"/>
        <v>0</v>
      </c>
      <c r="S333" s="71">
        <f t="shared" ca="1" si="119"/>
        <v>0</v>
      </c>
      <c r="T333" s="71">
        <f t="shared" si="120"/>
        <v>0</v>
      </c>
      <c r="U333" s="356">
        <f t="shared" ca="1" si="121"/>
        <v>0</v>
      </c>
      <c r="V333" s="356">
        <f t="shared" ca="1" si="122"/>
        <v>0</v>
      </c>
      <c r="W333" s="356">
        <f t="shared" si="130"/>
        <v>0</v>
      </c>
      <c r="X333" s="356">
        <f t="shared" si="131"/>
        <v>0</v>
      </c>
      <c r="Y333" s="72">
        <f>IF(AU333&gt;0,"NEEDED",IFERROR(IF('Project Summary'!$C$11="NH",(VLOOKUP(AH333,Lighting_All,6,0)+AN333),(VLOOKUP(AH333,Lighting_All,4,0)+AN333)),0)*H333)</f>
        <v>0</v>
      </c>
      <c r="Z333" s="290" t="str">
        <f t="shared" ca="1" si="132"/>
        <v/>
      </c>
      <c r="AA333" s="352">
        <f t="shared" ca="1" si="138"/>
        <v>0</v>
      </c>
      <c r="AB333" s="3"/>
      <c r="AC333" s="20" t="str">
        <f ca="1">IFERROR(OFFSET(INDEX(INDIRECT(VLOOKUP($C333,Lighting_Type_Exist_lu,2,0)),MATCH(NewSKULighting!$D333,INDIRECT(VLOOKUP($C333,Lighting_Type_Exist_lu,2,0)),0),1),0,1),"")</f>
        <v/>
      </c>
      <c r="AD333" s="7" t="str">
        <f ca="1">IFERROR(OFFSET(INDEX(INDIRECT(VLOOKUP($C333,Lighting_Type_Exist_lu,2,0)),MATCH(NewSKULighting!$D333,INDIRECT(VLOOKUP($C333,Lighting_Type_Exist_lu,2,0)),0),1),0,3),"")</f>
        <v/>
      </c>
      <c r="AE333" s="40" t="str">
        <f ca="1">IFERROR(OFFSET(INDEX(INDIRECT(VLOOKUP($C333,Lighting_Type_Exist_lu,2,0)),MATCH(NewSKULighting!$D333,INDIRECT(VLOOKUP($C333,Lighting_Type_Exist_lu,2,0)),0),1),0,4),"")</f>
        <v/>
      </c>
      <c r="AF333" s="314">
        <f t="shared" ca="1" si="139"/>
        <v>0</v>
      </c>
      <c r="AG333" s="3"/>
      <c r="AH333" s="238" t="str">
        <f t="shared" si="123"/>
        <v/>
      </c>
      <c r="AI333" s="263">
        <f>IFERROR(_xlfn.IFNA(IF('Project Summary'!$C$11="NH",VLOOKUP(AH333,Lighting_All,5,0),VLOOKUP(AH333,Lighting_All,3,0)),""),"")</f>
        <v>0</v>
      </c>
      <c r="AJ333" s="295" t="str">
        <f t="shared" si="140"/>
        <v>NA</v>
      </c>
      <c r="AK333" s="296" t="str">
        <f>IFERROR(IF(J333="","",(VLOOKUP(AH333,Lookups!A:G,7,0)*H333)),"")</f>
        <v/>
      </c>
      <c r="AL333" s="92">
        <f t="shared" ca="1" si="141"/>
        <v>0</v>
      </c>
      <c r="AM333" s="92">
        <f t="shared" ca="1" si="142"/>
        <v>0</v>
      </c>
      <c r="AN333" s="297">
        <f>(1-EXACT(G333,M333))*IFERROR(VLOOKUP(M333,Lighting_All,6,0),0)*(Q333&gt;0)*(1-EXACT(M333,Lookups!$A$62))*(1-EXACT(M333,Lookups!$A$63))</f>
        <v>0</v>
      </c>
      <c r="AO333" s="92">
        <f t="shared" si="143"/>
        <v>0</v>
      </c>
      <c r="AP333" s="92" t="str">
        <f t="shared" ca="1" si="144"/>
        <v/>
      </c>
      <c r="AQ333" s="92" t="str">
        <f ca="1">_xlfn.IFNA(VLOOKUP(AP333,Recycling!$S$10:$T$35,2,0),"")</f>
        <v/>
      </c>
      <c r="AR333" s="92">
        <f t="shared" si="145"/>
        <v>0</v>
      </c>
      <c r="AS333" s="92">
        <f t="shared" si="146"/>
        <v>0</v>
      </c>
      <c r="AT333" s="298">
        <f>EXACT(G333,"None")*OR(EXACT(M333,Lookups!$A$62),EXACT(M333,Lookups!$A$63))</f>
        <v>0</v>
      </c>
      <c r="AU333" s="299">
        <f t="shared" si="133"/>
        <v>0</v>
      </c>
      <c r="AV333" s="92">
        <f>IFERROR(VLOOKUP(AH333,Lookups!A:B,2,0),0)</f>
        <v>0</v>
      </c>
      <c r="AW333" s="92">
        <f t="shared" si="134"/>
        <v>0</v>
      </c>
      <c r="AX333" s="297">
        <f t="shared" si="135"/>
        <v>0</v>
      </c>
      <c r="AY333" s="297">
        <f t="shared" si="124"/>
        <v>0</v>
      </c>
      <c r="AZ333" s="92">
        <f t="shared" si="125"/>
        <v>0.504</v>
      </c>
      <c r="BA333" s="297">
        <f t="shared" si="136"/>
        <v>0.38900000000000001</v>
      </c>
      <c r="BB333" s="297">
        <v>0.13800000000000001</v>
      </c>
      <c r="BC333" s="297">
        <v>0.13400000000000001</v>
      </c>
      <c r="BD333" s="92">
        <f t="shared" si="126"/>
        <v>0</v>
      </c>
      <c r="BE333" s="92">
        <f t="shared" si="127"/>
        <v>0</v>
      </c>
    </row>
    <row r="334" spans="1:57" x14ac:dyDescent="0.35">
      <c r="A334" s="26"/>
      <c r="B334" s="76"/>
      <c r="C334" s="58"/>
      <c r="D334" s="504"/>
      <c r="E334" s="504"/>
      <c r="F334" s="237" t="str">
        <f ca="1">IFERROR(OFFSET(INDEX(INDIRECT(VLOOKUP($C334,Lighting_Type_Exist_lu,2,0)),MATCH(NewSKULighting!$D334,INDIRECT(VLOOKUP($C334,Lighting_Type_Exist_lu,2,0)),0),1),0,2),"")</f>
        <v/>
      </c>
      <c r="G334" s="168" t="s">
        <v>84</v>
      </c>
      <c r="H334" s="74"/>
      <c r="I334" s="238" t="str">
        <f t="shared" si="115"/>
        <v/>
      </c>
      <c r="J334" s="58"/>
      <c r="K334" s="238" t="str">
        <f t="shared" si="116"/>
        <v/>
      </c>
      <c r="L334" s="239" t="str">
        <f t="shared" si="117"/>
        <v/>
      </c>
      <c r="M334" s="116" t="s">
        <v>84</v>
      </c>
      <c r="N334" s="28">
        <f t="shared" si="118"/>
        <v>0</v>
      </c>
      <c r="O334" s="20">
        <f t="shared" si="137"/>
        <v>0</v>
      </c>
      <c r="P334" s="71">
        <f t="shared" ca="1" si="128"/>
        <v>0</v>
      </c>
      <c r="Q334" s="71">
        <f>IFERROR((($H334*$L334*$N334)-($H334*$L334*$O334))/1000,0)*(1-EXACT(M334,Lookups!$A$62))*(1-EXACT(M334,Lookups!$A$63))</f>
        <v>0</v>
      </c>
      <c r="R334" s="71">
        <f t="shared" ca="1" si="129"/>
        <v>0</v>
      </c>
      <c r="S334" s="71">
        <f t="shared" ca="1" si="119"/>
        <v>0</v>
      </c>
      <c r="T334" s="71">
        <f t="shared" si="120"/>
        <v>0</v>
      </c>
      <c r="U334" s="356">
        <f t="shared" ca="1" si="121"/>
        <v>0</v>
      </c>
      <c r="V334" s="356">
        <f t="shared" ca="1" si="122"/>
        <v>0</v>
      </c>
      <c r="W334" s="356">
        <f t="shared" si="130"/>
        <v>0</v>
      </c>
      <c r="X334" s="356">
        <f t="shared" si="131"/>
        <v>0</v>
      </c>
      <c r="Y334" s="72">
        <f>IF(AU334&gt;0,"NEEDED",IFERROR(IF('Project Summary'!$C$11="NH",(VLOOKUP(AH334,Lighting_All,6,0)+AN334),(VLOOKUP(AH334,Lighting_All,4,0)+AN334)),0)*H334)</f>
        <v>0</v>
      </c>
      <c r="Z334" s="290" t="str">
        <f t="shared" ca="1" si="132"/>
        <v/>
      </c>
      <c r="AA334" s="352">
        <f t="shared" ca="1" si="138"/>
        <v>0</v>
      </c>
      <c r="AB334" s="3"/>
      <c r="AC334" s="20" t="str">
        <f ca="1">IFERROR(OFFSET(INDEX(INDIRECT(VLOOKUP($C334,Lighting_Type_Exist_lu,2,0)),MATCH(NewSKULighting!$D334,INDIRECT(VLOOKUP($C334,Lighting_Type_Exist_lu,2,0)),0),1),0,1),"")</f>
        <v/>
      </c>
      <c r="AD334" s="7" t="str">
        <f ca="1">IFERROR(OFFSET(INDEX(INDIRECT(VLOOKUP($C334,Lighting_Type_Exist_lu,2,0)),MATCH(NewSKULighting!$D334,INDIRECT(VLOOKUP($C334,Lighting_Type_Exist_lu,2,0)),0),1),0,3),"")</f>
        <v/>
      </c>
      <c r="AE334" s="40" t="str">
        <f ca="1">IFERROR(OFFSET(INDEX(INDIRECT(VLOOKUP($C334,Lighting_Type_Exist_lu,2,0)),MATCH(NewSKULighting!$D334,INDIRECT(VLOOKUP($C334,Lighting_Type_Exist_lu,2,0)),0),1),0,4),"")</f>
        <v/>
      </c>
      <c r="AF334" s="314">
        <f t="shared" ca="1" si="139"/>
        <v>0</v>
      </c>
      <c r="AG334" s="3"/>
      <c r="AH334" s="238" t="str">
        <f t="shared" si="123"/>
        <v/>
      </c>
      <c r="AI334" s="263">
        <f>IFERROR(_xlfn.IFNA(IF('Project Summary'!$C$11="NH",VLOOKUP(AH334,Lighting_All,5,0),VLOOKUP(AH334,Lighting_All,3,0)),""),"")</f>
        <v>0</v>
      </c>
      <c r="AJ334" s="295" t="str">
        <f t="shared" si="140"/>
        <v>NA</v>
      </c>
      <c r="AK334" s="296" t="str">
        <f>IFERROR(IF(J334="","",(VLOOKUP(AH334,Lookups!A:G,7,0)*H334)),"")</f>
        <v/>
      </c>
      <c r="AL334" s="92">
        <f t="shared" ca="1" si="141"/>
        <v>0</v>
      </c>
      <c r="AM334" s="92">
        <f t="shared" ca="1" si="142"/>
        <v>0</v>
      </c>
      <c r="AN334" s="297">
        <f>(1-EXACT(G334,M334))*IFERROR(VLOOKUP(M334,Lighting_All,6,0),0)*(Q334&gt;0)*(1-EXACT(M334,Lookups!$A$62))*(1-EXACT(M334,Lookups!$A$63))</f>
        <v>0</v>
      </c>
      <c r="AO334" s="92">
        <f t="shared" si="143"/>
        <v>0</v>
      </c>
      <c r="AP334" s="92" t="str">
        <f t="shared" ca="1" si="144"/>
        <v/>
      </c>
      <c r="AQ334" s="92" t="str">
        <f ca="1">_xlfn.IFNA(VLOOKUP(AP334,Recycling!$S$10:$T$35,2,0),"")</f>
        <v/>
      </c>
      <c r="AR334" s="92">
        <f t="shared" si="145"/>
        <v>0</v>
      </c>
      <c r="AS334" s="92">
        <f t="shared" si="146"/>
        <v>0</v>
      </c>
      <c r="AT334" s="298">
        <f>EXACT(G334,"None")*OR(EXACT(M334,Lookups!$A$62),EXACT(M334,Lookups!$A$63))</f>
        <v>0</v>
      </c>
      <c r="AU334" s="299">
        <f t="shared" si="133"/>
        <v>0</v>
      </c>
      <c r="AV334" s="92">
        <f>IFERROR(VLOOKUP(AH334,Lookups!A:B,2,0),0)</f>
        <v>0</v>
      </c>
      <c r="AW334" s="92">
        <f t="shared" si="134"/>
        <v>0</v>
      </c>
      <c r="AX334" s="297">
        <f t="shared" si="135"/>
        <v>0</v>
      </c>
      <c r="AY334" s="297">
        <f t="shared" si="124"/>
        <v>0</v>
      </c>
      <c r="AZ334" s="92">
        <f t="shared" si="125"/>
        <v>0.504</v>
      </c>
      <c r="BA334" s="297">
        <f t="shared" si="136"/>
        <v>0.38900000000000001</v>
      </c>
      <c r="BB334" s="297">
        <v>0.13800000000000001</v>
      </c>
      <c r="BC334" s="297">
        <v>0.13400000000000001</v>
      </c>
      <c r="BD334" s="92">
        <f t="shared" si="126"/>
        <v>0</v>
      </c>
      <c r="BE334" s="92">
        <f t="shared" si="127"/>
        <v>0</v>
      </c>
    </row>
    <row r="335" spans="1:57" x14ac:dyDescent="0.35">
      <c r="A335" s="26"/>
      <c r="B335" s="76"/>
      <c r="C335" s="58"/>
      <c r="D335" s="504"/>
      <c r="E335" s="504"/>
      <c r="F335" s="237" t="str">
        <f ca="1">IFERROR(OFFSET(INDEX(INDIRECT(VLOOKUP($C335,Lighting_Type_Exist_lu,2,0)),MATCH(NewSKULighting!$D335,INDIRECT(VLOOKUP($C335,Lighting_Type_Exist_lu,2,0)),0),1),0,2),"")</f>
        <v/>
      </c>
      <c r="G335" s="168" t="s">
        <v>84</v>
      </c>
      <c r="H335" s="74"/>
      <c r="I335" s="238" t="str">
        <f t="shared" si="115"/>
        <v/>
      </c>
      <c r="J335" s="58"/>
      <c r="K335" s="238" t="str">
        <f t="shared" si="116"/>
        <v/>
      </c>
      <c r="L335" s="239" t="str">
        <f t="shared" si="117"/>
        <v/>
      </c>
      <c r="M335" s="116" t="s">
        <v>84</v>
      </c>
      <c r="N335" s="28">
        <f t="shared" si="118"/>
        <v>0</v>
      </c>
      <c r="O335" s="20">
        <f t="shared" si="137"/>
        <v>0</v>
      </c>
      <c r="P335" s="71">
        <f t="shared" ca="1" si="128"/>
        <v>0</v>
      </c>
      <c r="Q335" s="71">
        <f>IFERROR((($H335*$L335*$N335)-($H335*$L335*$O335))/1000,0)*(1-EXACT(M335,Lookups!$A$62))*(1-EXACT(M335,Lookups!$A$63))</f>
        <v>0</v>
      </c>
      <c r="R335" s="71">
        <f t="shared" ca="1" si="129"/>
        <v>0</v>
      </c>
      <c r="S335" s="71">
        <f t="shared" ca="1" si="119"/>
        <v>0</v>
      </c>
      <c r="T335" s="71">
        <f t="shared" si="120"/>
        <v>0</v>
      </c>
      <c r="U335" s="356">
        <f t="shared" ca="1" si="121"/>
        <v>0</v>
      </c>
      <c r="V335" s="356">
        <f t="shared" ca="1" si="122"/>
        <v>0</v>
      </c>
      <c r="W335" s="356">
        <f t="shared" si="130"/>
        <v>0</v>
      </c>
      <c r="X335" s="356">
        <f t="shared" si="131"/>
        <v>0</v>
      </c>
      <c r="Y335" s="72">
        <f>IF(AU335&gt;0,"NEEDED",IFERROR(IF('Project Summary'!$C$11="NH",(VLOOKUP(AH335,Lighting_All,6,0)+AN335),(VLOOKUP(AH335,Lighting_All,4,0)+AN335)),0)*H335)</f>
        <v>0</v>
      </c>
      <c r="Z335" s="290" t="str">
        <f t="shared" ca="1" si="132"/>
        <v/>
      </c>
      <c r="AA335" s="352">
        <f t="shared" ca="1" si="138"/>
        <v>0</v>
      </c>
      <c r="AB335" s="3"/>
      <c r="AC335" s="20" t="str">
        <f ca="1">IFERROR(OFFSET(INDEX(INDIRECT(VLOOKUP($C335,Lighting_Type_Exist_lu,2,0)),MATCH(NewSKULighting!$D335,INDIRECT(VLOOKUP($C335,Lighting_Type_Exist_lu,2,0)),0),1),0,1),"")</f>
        <v/>
      </c>
      <c r="AD335" s="7" t="str">
        <f ca="1">IFERROR(OFFSET(INDEX(INDIRECT(VLOOKUP($C335,Lighting_Type_Exist_lu,2,0)),MATCH(NewSKULighting!$D335,INDIRECT(VLOOKUP($C335,Lighting_Type_Exist_lu,2,0)),0),1),0,3),"")</f>
        <v/>
      </c>
      <c r="AE335" s="40" t="str">
        <f ca="1">IFERROR(OFFSET(INDEX(INDIRECT(VLOOKUP($C335,Lighting_Type_Exist_lu,2,0)),MATCH(NewSKULighting!$D335,INDIRECT(VLOOKUP($C335,Lighting_Type_Exist_lu,2,0)),0),1),0,4),"")</f>
        <v/>
      </c>
      <c r="AF335" s="314">
        <f t="shared" ca="1" si="139"/>
        <v>0</v>
      </c>
      <c r="AG335" s="3"/>
      <c r="AH335" s="238" t="str">
        <f t="shared" si="123"/>
        <v/>
      </c>
      <c r="AI335" s="263">
        <f>IFERROR(_xlfn.IFNA(IF('Project Summary'!$C$11="NH",VLOOKUP(AH335,Lighting_All,5,0),VLOOKUP(AH335,Lighting_All,3,0)),""),"")</f>
        <v>0</v>
      </c>
      <c r="AJ335" s="295" t="str">
        <f t="shared" si="140"/>
        <v>NA</v>
      </c>
      <c r="AK335" s="296" t="str">
        <f>IFERROR(IF(J335="","",(VLOOKUP(AH335,Lookups!A:G,7,0)*H335)),"")</f>
        <v/>
      </c>
      <c r="AL335" s="92">
        <f t="shared" ca="1" si="141"/>
        <v>0</v>
      </c>
      <c r="AM335" s="92">
        <f t="shared" ca="1" si="142"/>
        <v>0</v>
      </c>
      <c r="AN335" s="297">
        <f>(1-EXACT(G335,M335))*IFERROR(VLOOKUP(M335,Lighting_All,6,0),0)*(Q335&gt;0)*(1-EXACT(M335,Lookups!$A$62))*(1-EXACT(M335,Lookups!$A$63))</f>
        <v>0</v>
      </c>
      <c r="AO335" s="92">
        <f t="shared" si="143"/>
        <v>0</v>
      </c>
      <c r="AP335" s="92" t="str">
        <f t="shared" ca="1" si="144"/>
        <v/>
      </c>
      <c r="AQ335" s="92" t="str">
        <f ca="1">_xlfn.IFNA(VLOOKUP(AP335,Recycling!$S$10:$T$35,2,0),"")</f>
        <v/>
      </c>
      <c r="AR335" s="92">
        <f t="shared" si="145"/>
        <v>0</v>
      </c>
      <c r="AS335" s="92">
        <f t="shared" si="146"/>
        <v>0</v>
      </c>
      <c r="AT335" s="298">
        <f>EXACT(G335,"None")*OR(EXACT(M335,Lookups!$A$62),EXACT(M335,Lookups!$A$63))</f>
        <v>0</v>
      </c>
      <c r="AU335" s="299">
        <f t="shared" si="133"/>
        <v>0</v>
      </c>
      <c r="AV335" s="92">
        <f>IFERROR(VLOOKUP(AH335,Lookups!A:B,2,0),0)</f>
        <v>0</v>
      </c>
      <c r="AW335" s="92">
        <f t="shared" si="134"/>
        <v>0</v>
      </c>
      <c r="AX335" s="297">
        <f t="shared" si="135"/>
        <v>0</v>
      </c>
      <c r="AY335" s="297">
        <f t="shared" si="124"/>
        <v>0</v>
      </c>
      <c r="AZ335" s="92">
        <f t="shared" si="125"/>
        <v>0.504</v>
      </c>
      <c r="BA335" s="297">
        <f t="shared" si="136"/>
        <v>0.38900000000000001</v>
      </c>
      <c r="BB335" s="297">
        <v>0.13800000000000001</v>
      </c>
      <c r="BC335" s="297">
        <v>0.13400000000000001</v>
      </c>
      <c r="BD335" s="92">
        <f t="shared" si="126"/>
        <v>0</v>
      </c>
      <c r="BE335" s="92">
        <f t="shared" si="127"/>
        <v>0</v>
      </c>
    </row>
    <row r="336" spans="1:57" x14ac:dyDescent="0.35">
      <c r="A336" s="26"/>
      <c r="B336" s="76"/>
      <c r="C336" s="58"/>
      <c r="D336" s="504"/>
      <c r="E336" s="504"/>
      <c r="F336" s="237" t="str">
        <f ca="1">IFERROR(OFFSET(INDEX(INDIRECT(VLOOKUP($C336,Lighting_Type_Exist_lu,2,0)),MATCH(NewSKULighting!$D336,INDIRECT(VLOOKUP($C336,Lighting_Type_Exist_lu,2,0)),0),1),0,2),"")</f>
        <v/>
      </c>
      <c r="G336" s="168" t="s">
        <v>84</v>
      </c>
      <c r="H336" s="74"/>
      <c r="I336" s="238" t="str">
        <f t="shared" si="115"/>
        <v/>
      </c>
      <c r="J336" s="58"/>
      <c r="K336" s="238" t="str">
        <f t="shared" si="116"/>
        <v/>
      </c>
      <c r="L336" s="239" t="str">
        <f t="shared" si="117"/>
        <v/>
      </c>
      <c r="M336" s="116" t="s">
        <v>84</v>
      </c>
      <c r="N336" s="28">
        <f t="shared" si="118"/>
        <v>0</v>
      </c>
      <c r="O336" s="20">
        <f t="shared" si="137"/>
        <v>0</v>
      </c>
      <c r="P336" s="71">
        <f t="shared" ca="1" si="128"/>
        <v>0</v>
      </c>
      <c r="Q336" s="71">
        <f>IFERROR((($H336*$L336*$N336)-($H336*$L336*$O336))/1000,0)*(1-EXACT(M336,Lookups!$A$62))*(1-EXACT(M336,Lookups!$A$63))</f>
        <v>0</v>
      </c>
      <c r="R336" s="71">
        <f t="shared" ca="1" si="129"/>
        <v>0</v>
      </c>
      <c r="S336" s="71">
        <f t="shared" ca="1" si="119"/>
        <v>0</v>
      </c>
      <c r="T336" s="71">
        <f t="shared" si="120"/>
        <v>0</v>
      </c>
      <c r="U336" s="356">
        <f t="shared" ca="1" si="121"/>
        <v>0</v>
      </c>
      <c r="V336" s="356">
        <f t="shared" ca="1" si="122"/>
        <v>0</v>
      </c>
      <c r="W336" s="356">
        <f t="shared" si="130"/>
        <v>0</v>
      </c>
      <c r="X336" s="356">
        <f t="shared" si="131"/>
        <v>0</v>
      </c>
      <c r="Y336" s="72">
        <f>IF(AU336&gt;0,"NEEDED",IFERROR(IF('Project Summary'!$C$11="NH",(VLOOKUP(AH336,Lighting_All,6,0)+AN336),(VLOOKUP(AH336,Lighting_All,4,0)+AN336)),0)*H336)</f>
        <v>0</v>
      </c>
      <c r="Z336" s="290" t="str">
        <f t="shared" ca="1" si="132"/>
        <v/>
      </c>
      <c r="AA336" s="352">
        <f t="shared" ca="1" si="138"/>
        <v>0</v>
      </c>
      <c r="AB336" s="3"/>
      <c r="AC336" s="20" t="str">
        <f ca="1">IFERROR(OFFSET(INDEX(INDIRECT(VLOOKUP($C336,Lighting_Type_Exist_lu,2,0)),MATCH(NewSKULighting!$D336,INDIRECT(VLOOKUP($C336,Lighting_Type_Exist_lu,2,0)),0),1),0,1),"")</f>
        <v/>
      </c>
      <c r="AD336" s="7" t="str">
        <f ca="1">IFERROR(OFFSET(INDEX(INDIRECT(VLOOKUP($C336,Lighting_Type_Exist_lu,2,0)),MATCH(NewSKULighting!$D336,INDIRECT(VLOOKUP($C336,Lighting_Type_Exist_lu,2,0)),0),1),0,3),"")</f>
        <v/>
      </c>
      <c r="AE336" s="40" t="str">
        <f ca="1">IFERROR(OFFSET(INDEX(INDIRECT(VLOOKUP($C336,Lighting_Type_Exist_lu,2,0)),MATCH(NewSKULighting!$D336,INDIRECT(VLOOKUP($C336,Lighting_Type_Exist_lu,2,0)),0),1),0,4),"")</f>
        <v/>
      </c>
      <c r="AF336" s="314">
        <f t="shared" ca="1" si="139"/>
        <v>0</v>
      </c>
      <c r="AG336" s="3"/>
      <c r="AH336" s="238" t="str">
        <f t="shared" si="123"/>
        <v/>
      </c>
      <c r="AI336" s="263">
        <f>IFERROR(_xlfn.IFNA(IF('Project Summary'!$C$11="NH",VLOOKUP(AH336,Lighting_All,5,0),VLOOKUP(AH336,Lighting_All,3,0)),""),"")</f>
        <v>0</v>
      </c>
      <c r="AJ336" s="295" t="str">
        <f t="shared" si="140"/>
        <v>NA</v>
      </c>
      <c r="AK336" s="296" t="str">
        <f>IFERROR(IF(J336="","",(VLOOKUP(AH336,Lookups!A:G,7,0)*H336)),"")</f>
        <v/>
      </c>
      <c r="AL336" s="92">
        <f t="shared" ca="1" si="141"/>
        <v>0</v>
      </c>
      <c r="AM336" s="92">
        <f t="shared" ca="1" si="142"/>
        <v>0</v>
      </c>
      <c r="AN336" s="297">
        <f>(1-EXACT(G336,M336))*IFERROR(VLOOKUP(M336,Lighting_All,6,0),0)*(Q336&gt;0)*(1-EXACT(M336,Lookups!$A$62))*(1-EXACT(M336,Lookups!$A$63))</f>
        <v>0</v>
      </c>
      <c r="AO336" s="92">
        <f t="shared" si="143"/>
        <v>0</v>
      </c>
      <c r="AP336" s="92" t="str">
        <f t="shared" ca="1" si="144"/>
        <v/>
      </c>
      <c r="AQ336" s="92" t="str">
        <f ca="1">_xlfn.IFNA(VLOOKUP(AP336,Recycling!$S$10:$T$35,2,0),"")</f>
        <v/>
      </c>
      <c r="AR336" s="92">
        <f t="shared" si="145"/>
        <v>0</v>
      </c>
      <c r="AS336" s="92">
        <f t="shared" si="146"/>
        <v>0</v>
      </c>
      <c r="AT336" s="298">
        <f>EXACT(G336,"None")*OR(EXACT(M336,Lookups!$A$62),EXACT(M336,Lookups!$A$63))</f>
        <v>0</v>
      </c>
      <c r="AU336" s="299">
        <f t="shared" si="133"/>
        <v>0</v>
      </c>
      <c r="AV336" s="92">
        <f>IFERROR(VLOOKUP(AH336,Lookups!A:B,2,0),0)</f>
        <v>0</v>
      </c>
      <c r="AW336" s="92">
        <f t="shared" si="134"/>
        <v>0</v>
      </c>
      <c r="AX336" s="297">
        <f t="shared" si="135"/>
        <v>0</v>
      </c>
      <c r="AY336" s="297">
        <f t="shared" si="124"/>
        <v>0</v>
      </c>
      <c r="AZ336" s="92">
        <f t="shared" si="125"/>
        <v>0.504</v>
      </c>
      <c r="BA336" s="297">
        <f t="shared" si="136"/>
        <v>0.38900000000000001</v>
      </c>
      <c r="BB336" s="297">
        <v>0.13800000000000001</v>
      </c>
      <c r="BC336" s="297">
        <v>0.13400000000000001</v>
      </c>
      <c r="BD336" s="92">
        <f t="shared" si="126"/>
        <v>0</v>
      </c>
      <c r="BE336" s="92">
        <f t="shared" si="127"/>
        <v>0</v>
      </c>
    </row>
    <row r="337" spans="1:57" x14ac:dyDescent="0.35">
      <c r="A337" s="26"/>
      <c r="B337" s="76"/>
      <c r="C337" s="58"/>
      <c r="D337" s="504"/>
      <c r="E337" s="504"/>
      <c r="F337" s="237" t="str">
        <f ca="1">IFERROR(OFFSET(INDEX(INDIRECT(VLOOKUP($C337,Lighting_Type_Exist_lu,2,0)),MATCH(NewSKULighting!$D337,INDIRECT(VLOOKUP($C337,Lighting_Type_Exist_lu,2,0)),0),1),0,2),"")</f>
        <v/>
      </c>
      <c r="G337" s="168" t="s">
        <v>84</v>
      </c>
      <c r="H337" s="74"/>
      <c r="I337" s="238" t="str">
        <f t="shared" si="115"/>
        <v/>
      </c>
      <c r="J337" s="58"/>
      <c r="K337" s="238" t="str">
        <f t="shared" si="116"/>
        <v/>
      </c>
      <c r="L337" s="239" t="str">
        <f t="shared" si="117"/>
        <v/>
      </c>
      <c r="M337" s="116" t="s">
        <v>84</v>
      </c>
      <c r="N337" s="28">
        <f t="shared" si="118"/>
        <v>0</v>
      </c>
      <c r="O337" s="20">
        <f t="shared" si="137"/>
        <v>0</v>
      </c>
      <c r="P337" s="71">
        <f t="shared" ca="1" si="128"/>
        <v>0</v>
      </c>
      <c r="Q337" s="71">
        <f>IFERROR((($H337*$L337*$N337)-($H337*$L337*$O337))/1000,0)*(1-EXACT(M337,Lookups!$A$62))*(1-EXACT(M337,Lookups!$A$63))</f>
        <v>0</v>
      </c>
      <c r="R337" s="71">
        <f t="shared" ca="1" si="129"/>
        <v>0</v>
      </c>
      <c r="S337" s="71">
        <f t="shared" ca="1" si="119"/>
        <v>0</v>
      </c>
      <c r="T337" s="71">
        <f t="shared" si="120"/>
        <v>0</v>
      </c>
      <c r="U337" s="356">
        <f t="shared" ca="1" si="121"/>
        <v>0</v>
      </c>
      <c r="V337" s="356">
        <f t="shared" ca="1" si="122"/>
        <v>0</v>
      </c>
      <c r="W337" s="356">
        <f t="shared" si="130"/>
        <v>0</v>
      </c>
      <c r="X337" s="356">
        <f t="shared" si="131"/>
        <v>0</v>
      </c>
      <c r="Y337" s="72">
        <f>IF(AU337&gt;0,"NEEDED",IFERROR(IF('Project Summary'!$C$11="NH",(VLOOKUP(AH337,Lighting_All,6,0)+AN337),(VLOOKUP(AH337,Lighting_All,4,0)+AN337)),0)*H337)</f>
        <v>0</v>
      </c>
      <c r="Z337" s="290" t="str">
        <f t="shared" ca="1" si="132"/>
        <v/>
      </c>
      <c r="AA337" s="352">
        <f t="shared" ca="1" si="138"/>
        <v>0</v>
      </c>
      <c r="AB337" s="3"/>
      <c r="AC337" s="20" t="str">
        <f ca="1">IFERROR(OFFSET(INDEX(INDIRECT(VLOOKUP($C337,Lighting_Type_Exist_lu,2,0)),MATCH(NewSKULighting!$D337,INDIRECT(VLOOKUP($C337,Lighting_Type_Exist_lu,2,0)),0),1),0,1),"")</f>
        <v/>
      </c>
      <c r="AD337" s="7" t="str">
        <f ca="1">IFERROR(OFFSET(INDEX(INDIRECT(VLOOKUP($C337,Lighting_Type_Exist_lu,2,0)),MATCH(NewSKULighting!$D337,INDIRECT(VLOOKUP($C337,Lighting_Type_Exist_lu,2,0)),0),1),0,3),"")</f>
        <v/>
      </c>
      <c r="AE337" s="40" t="str">
        <f ca="1">IFERROR(OFFSET(INDEX(INDIRECT(VLOOKUP($C337,Lighting_Type_Exist_lu,2,0)),MATCH(NewSKULighting!$D337,INDIRECT(VLOOKUP($C337,Lighting_Type_Exist_lu,2,0)),0),1),0,4),"")</f>
        <v/>
      </c>
      <c r="AF337" s="314">
        <f t="shared" ca="1" si="139"/>
        <v>0</v>
      </c>
      <c r="AG337" s="3"/>
      <c r="AH337" s="238" t="str">
        <f t="shared" si="123"/>
        <v/>
      </c>
      <c r="AI337" s="263">
        <f>IFERROR(_xlfn.IFNA(IF('Project Summary'!$C$11="NH",VLOOKUP(AH337,Lighting_All,5,0),VLOOKUP(AH337,Lighting_All,3,0)),""),"")</f>
        <v>0</v>
      </c>
      <c r="AJ337" s="295" t="str">
        <f t="shared" si="140"/>
        <v>NA</v>
      </c>
      <c r="AK337" s="296" t="str">
        <f>IFERROR(IF(J337="","",(VLOOKUP(AH337,Lookups!A:G,7,0)*H337)),"")</f>
        <v/>
      </c>
      <c r="AL337" s="92">
        <f t="shared" ca="1" si="141"/>
        <v>0</v>
      </c>
      <c r="AM337" s="92">
        <f t="shared" ca="1" si="142"/>
        <v>0</v>
      </c>
      <c r="AN337" s="297">
        <f>(1-EXACT(G337,M337))*IFERROR(VLOOKUP(M337,Lighting_All,6,0),0)*(Q337&gt;0)*(1-EXACT(M337,Lookups!$A$62))*(1-EXACT(M337,Lookups!$A$63))</f>
        <v>0</v>
      </c>
      <c r="AO337" s="92">
        <f t="shared" si="143"/>
        <v>0</v>
      </c>
      <c r="AP337" s="92" t="str">
        <f t="shared" ca="1" si="144"/>
        <v/>
      </c>
      <c r="AQ337" s="92" t="str">
        <f ca="1">_xlfn.IFNA(VLOOKUP(AP337,Recycling!$S$10:$T$35,2,0),"")</f>
        <v/>
      </c>
      <c r="AR337" s="92">
        <f t="shared" si="145"/>
        <v>0</v>
      </c>
      <c r="AS337" s="92">
        <f t="shared" si="146"/>
        <v>0</v>
      </c>
      <c r="AT337" s="298">
        <f>EXACT(G337,"None")*OR(EXACT(M337,Lookups!$A$62),EXACT(M337,Lookups!$A$63))</f>
        <v>0</v>
      </c>
      <c r="AU337" s="299">
        <f t="shared" si="133"/>
        <v>0</v>
      </c>
      <c r="AV337" s="92">
        <f>IFERROR(VLOOKUP(AH337,Lookups!A:B,2,0),0)</f>
        <v>0</v>
      </c>
      <c r="AW337" s="92">
        <f t="shared" si="134"/>
        <v>0</v>
      </c>
      <c r="AX337" s="297">
        <f t="shared" si="135"/>
        <v>0</v>
      </c>
      <c r="AY337" s="297">
        <f t="shared" si="124"/>
        <v>0</v>
      </c>
      <c r="AZ337" s="92">
        <f t="shared" si="125"/>
        <v>0.504</v>
      </c>
      <c r="BA337" s="297">
        <f t="shared" si="136"/>
        <v>0.38900000000000001</v>
      </c>
      <c r="BB337" s="297">
        <v>0.13800000000000001</v>
      </c>
      <c r="BC337" s="297">
        <v>0.13400000000000001</v>
      </c>
      <c r="BD337" s="92">
        <f t="shared" si="126"/>
        <v>0</v>
      </c>
      <c r="BE337" s="92">
        <f t="shared" si="127"/>
        <v>0</v>
      </c>
    </row>
    <row r="338" spans="1:57" x14ac:dyDescent="0.35">
      <c r="A338" s="26"/>
      <c r="B338" s="76"/>
      <c r="C338" s="58"/>
      <c r="D338" s="504"/>
      <c r="E338" s="504"/>
      <c r="F338" s="237" t="str">
        <f ca="1">IFERROR(OFFSET(INDEX(INDIRECT(VLOOKUP($C338,Lighting_Type_Exist_lu,2,0)),MATCH(NewSKULighting!$D338,INDIRECT(VLOOKUP($C338,Lighting_Type_Exist_lu,2,0)),0),1),0,2),"")</f>
        <v/>
      </c>
      <c r="G338" s="168" t="s">
        <v>84</v>
      </c>
      <c r="H338" s="74"/>
      <c r="I338" s="238" t="str">
        <f t="shared" si="115"/>
        <v/>
      </c>
      <c r="J338" s="58"/>
      <c r="K338" s="238" t="str">
        <f t="shared" si="116"/>
        <v/>
      </c>
      <c r="L338" s="239" t="str">
        <f t="shared" si="117"/>
        <v/>
      </c>
      <c r="M338" s="116" t="s">
        <v>84</v>
      </c>
      <c r="N338" s="28">
        <f t="shared" si="118"/>
        <v>0</v>
      </c>
      <c r="O338" s="20">
        <f t="shared" si="137"/>
        <v>0</v>
      </c>
      <c r="P338" s="71">
        <f t="shared" ca="1" si="128"/>
        <v>0</v>
      </c>
      <c r="Q338" s="71">
        <f>IFERROR((($H338*$L338*$N338)-($H338*$L338*$O338))/1000,0)*(1-EXACT(M338,Lookups!$A$62))*(1-EXACT(M338,Lookups!$A$63))</f>
        <v>0</v>
      </c>
      <c r="R338" s="71">
        <f t="shared" ca="1" si="129"/>
        <v>0</v>
      </c>
      <c r="S338" s="71">
        <f t="shared" ca="1" si="119"/>
        <v>0</v>
      </c>
      <c r="T338" s="71">
        <f t="shared" si="120"/>
        <v>0</v>
      </c>
      <c r="U338" s="356">
        <f t="shared" ca="1" si="121"/>
        <v>0</v>
      </c>
      <c r="V338" s="356">
        <f t="shared" ca="1" si="122"/>
        <v>0</v>
      </c>
      <c r="W338" s="356">
        <f t="shared" si="130"/>
        <v>0</v>
      </c>
      <c r="X338" s="356">
        <f t="shared" si="131"/>
        <v>0</v>
      </c>
      <c r="Y338" s="72">
        <f>IF(AU338&gt;0,"NEEDED",IFERROR(IF('Project Summary'!$C$11="NH",(VLOOKUP(AH338,Lighting_All,6,0)+AN338),(VLOOKUP(AH338,Lighting_All,4,0)+AN338)),0)*H338)</f>
        <v>0</v>
      </c>
      <c r="Z338" s="290" t="str">
        <f t="shared" ca="1" si="132"/>
        <v/>
      </c>
      <c r="AA338" s="352">
        <f t="shared" ca="1" si="138"/>
        <v>0</v>
      </c>
      <c r="AB338" s="3"/>
      <c r="AC338" s="20" t="str">
        <f ca="1">IFERROR(OFFSET(INDEX(INDIRECT(VLOOKUP($C338,Lighting_Type_Exist_lu,2,0)),MATCH(NewSKULighting!$D338,INDIRECT(VLOOKUP($C338,Lighting_Type_Exist_lu,2,0)),0),1),0,1),"")</f>
        <v/>
      </c>
      <c r="AD338" s="7" t="str">
        <f ca="1">IFERROR(OFFSET(INDEX(INDIRECT(VLOOKUP($C338,Lighting_Type_Exist_lu,2,0)),MATCH(NewSKULighting!$D338,INDIRECT(VLOOKUP($C338,Lighting_Type_Exist_lu,2,0)),0),1),0,3),"")</f>
        <v/>
      </c>
      <c r="AE338" s="40" t="str">
        <f ca="1">IFERROR(OFFSET(INDEX(INDIRECT(VLOOKUP($C338,Lighting_Type_Exist_lu,2,0)),MATCH(NewSKULighting!$D338,INDIRECT(VLOOKUP($C338,Lighting_Type_Exist_lu,2,0)),0),1),0,4),"")</f>
        <v/>
      </c>
      <c r="AF338" s="314">
        <f t="shared" ca="1" si="139"/>
        <v>0</v>
      </c>
      <c r="AG338" s="3"/>
      <c r="AH338" s="238" t="str">
        <f t="shared" si="123"/>
        <v/>
      </c>
      <c r="AI338" s="263">
        <f>IFERROR(_xlfn.IFNA(IF('Project Summary'!$C$11="NH",VLOOKUP(AH338,Lighting_All,5,0),VLOOKUP(AH338,Lighting_All,3,0)),""),"")</f>
        <v>0</v>
      </c>
      <c r="AJ338" s="295" t="str">
        <f t="shared" si="140"/>
        <v>NA</v>
      </c>
      <c r="AK338" s="296" t="str">
        <f>IFERROR(IF(J338="","",(VLOOKUP(AH338,Lookups!A:G,7,0)*H338)),"")</f>
        <v/>
      </c>
      <c r="AL338" s="92">
        <f t="shared" ca="1" si="141"/>
        <v>0</v>
      </c>
      <c r="AM338" s="92">
        <f t="shared" ca="1" si="142"/>
        <v>0</v>
      </c>
      <c r="AN338" s="297">
        <f>(1-EXACT(G338,M338))*IFERROR(VLOOKUP(M338,Lighting_All,6,0),0)*(Q338&gt;0)*(1-EXACT(M338,Lookups!$A$62))*(1-EXACT(M338,Lookups!$A$63))</f>
        <v>0</v>
      </c>
      <c r="AO338" s="92">
        <f t="shared" si="143"/>
        <v>0</v>
      </c>
      <c r="AP338" s="92" t="str">
        <f t="shared" ca="1" si="144"/>
        <v/>
      </c>
      <c r="AQ338" s="92" t="str">
        <f ca="1">_xlfn.IFNA(VLOOKUP(AP338,Recycling!$S$10:$T$35,2,0),"")</f>
        <v/>
      </c>
      <c r="AR338" s="92">
        <f t="shared" si="145"/>
        <v>0</v>
      </c>
      <c r="AS338" s="92">
        <f t="shared" si="146"/>
        <v>0</v>
      </c>
      <c r="AT338" s="298">
        <f>EXACT(G338,"None")*OR(EXACT(M338,Lookups!$A$62),EXACT(M338,Lookups!$A$63))</f>
        <v>0</v>
      </c>
      <c r="AU338" s="299">
        <f t="shared" si="133"/>
        <v>0</v>
      </c>
      <c r="AV338" s="92">
        <f>IFERROR(VLOOKUP(AH338,Lookups!A:B,2,0),0)</f>
        <v>0</v>
      </c>
      <c r="AW338" s="92">
        <f t="shared" si="134"/>
        <v>0</v>
      </c>
      <c r="AX338" s="297">
        <f t="shared" si="135"/>
        <v>0</v>
      </c>
      <c r="AY338" s="297">
        <f t="shared" si="124"/>
        <v>0</v>
      </c>
      <c r="AZ338" s="92">
        <f t="shared" si="125"/>
        <v>0.504</v>
      </c>
      <c r="BA338" s="297">
        <f t="shared" si="136"/>
        <v>0.38900000000000001</v>
      </c>
      <c r="BB338" s="297">
        <v>0.13800000000000001</v>
      </c>
      <c r="BC338" s="297">
        <v>0.13400000000000001</v>
      </c>
      <c r="BD338" s="92">
        <f t="shared" si="126"/>
        <v>0</v>
      </c>
      <c r="BE338" s="92">
        <f t="shared" si="127"/>
        <v>0</v>
      </c>
    </row>
    <row r="339" spans="1:57" x14ac:dyDescent="0.35">
      <c r="A339" s="26"/>
      <c r="B339" s="76"/>
      <c r="C339" s="58"/>
      <c r="D339" s="504"/>
      <c r="E339" s="504"/>
      <c r="F339" s="237" t="str">
        <f ca="1">IFERROR(OFFSET(INDEX(INDIRECT(VLOOKUP($C339,Lighting_Type_Exist_lu,2,0)),MATCH(NewSKULighting!$D339,INDIRECT(VLOOKUP($C339,Lighting_Type_Exist_lu,2,0)),0),1),0,2),"")</f>
        <v/>
      </c>
      <c r="G339" s="168" t="s">
        <v>84</v>
      </c>
      <c r="H339" s="74"/>
      <c r="I339" s="238" t="str">
        <f t="shared" si="115"/>
        <v/>
      </c>
      <c r="J339" s="58"/>
      <c r="K339" s="238" t="str">
        <f t="shared" si="116"/>
        <v/>
      </c>
      <c r="L339" s="239" t="str">
        <f t="shared" si="117"/>
        <v/>
      </c>
      <c r="M339" s="116" t="s">
        <v>84</v>
      </c>
      <c r="N339" s="28">
        <f t="shared" si="118"/>
        <v>0</v>
      </c>
      <c r="O339" s="20">
        <f t="shared" si="137"/>
        <v>0</v>
      </c>
      <c r="P339" s="71">
        <f t="shared" ca="1" si="128"/>
        <v>0</v>
      </c>
      <c r="Q339" s="71">
        <f>IFERROR((($H339*$L339*$N339)-($H339*$L339*$O339))/1000,0)*(1-EXACT(M339,Lookups!$A$62))*(1-EXACT(M339,Lookups!$A$63))</f>
        <v>0</v>
      </c>
      <c r="R339" s="71">
        <f t="shared" ca="1" si="129"/>
        <v>0</v>
      </c>
      <c r="S339" s="71">
        <f t="shared" ca="1" si="119"/>
        <v>0</v>
      </c>
      <c r="T339" s="71">
        <f t="shared" si="120"/>
        <v>0</v>
      </c>
      <c r="U339" s="356">
        <f t="shared" ca="1" si="121"/>
        <v>0</v>
      </c>
      <c r="V339" s="356">
        <f t="shared" ca="1" si="122"/>
        <v>0</v>
      </c>
      <c r="W339" s="356">
        <f t="shared" si="130"/>
        <v>0</v>
      </c>
      <c r="X339" s="356">
        <f t="shared" si="131"/>
        <v>0</v>
      </c>
      <c r="Y339" s="72">
        <f>IF(AU339&gt;0,"NEEDED",IFERROR(IF('Project Summary'!$C$11="NH",(VLOOKUP(AH339,Lighting_All,6,0)+AN339),(VLOOKUP(AH339,Lighting_All,4,0)+AN339)),0)*H339)</f>
        <v>0</v>
      </c>
      <c r="Z339" s="290" t="str">
        <f t="shared" ca="1" si="132"/>
        <v/>
      </c>
      <c r="AA339" s="352">
        <f t="shared" ca="1" si="138"/>
        <v>0</v>
      </c>
      <c r="AB339" s="3"/>
      <c r="AC339" s="20" t="str">
        <f ca="1">IFERROR(OFFSET(INDEX(INDIRECT(VLOOKUP($C339,Lighting_Type_Exist_lu,2,0)),MATCH(NewSKULighting!$D339,INDIRECT(VLOOKUP($C339,Lighting_Type_Exist_lu,2,0)),0),1),0,1),"")</f>
        <v/>
      </c>
      <c r="AD339" s="7" t="str">
        <f ca="1">IFERROR(OFFSET(INDEX(INDIRECT(VLOOKUP($C339,Lighting_Type_Exist_lu,2,0)),MATCH(NewSKULighting!$D339,INDIRECT(VLOOKUP($C339,Lighting_Type_Exist_lu,2,0)),0),1),0,3),"")</f>
        <v/>
      </c>
      <c r="AE339" s="40" t="str">
        <f ca="1">IFERROR(OFFSET(INDEX(INDIRECT(VLOOKUP($C339,Lighting_Type_Exist_lu,2,0)),MATCH(NewSKULighting!$D339,INDIRECT(VLOOKUP($C339,Lighting_Type_Exist_lu,2,0)),0),1),0,4),"")</f>
        <v/>
      </c>
      <c r="AF339" s="314">
        <f t="shared" ca="1" si="139"/>
        <v>0</v>
      </c>
      <c r="AG339" s="3"/>
      <c r="AH339" s="238" t="str">
        <f t="shared" si="123"/>
        <v/>
      </c>
      <c r="AI339" s="263">
        <f>IFERROR(_xlfn.IFNA(IF('Project Summary'!$C$11="NH",VLOOKUP(AH339,Lighting_All,5,0),VLOOKUP(AH339,Lighting_All,3,0)),""),"")</f>
        <v>0</v>
      </c>
      <c r="AJ339" s="295" t="str">
        <f t="shared" si="140"/>
        <v>NA</v>
      </c>
      <c r="AK339" s="296" t="str">
        <f>IFERROR(IF(J339="","",(VLOOKUP(AH339,Lookups!A:G,7,0)*H339)),"")</f>
        <v/>
      </c>
      <c r="AL339" s="92">
        <f t="shared" ca="1" si="141"/>
        <v>0</v>
      </c>
      <c r="AM339" s="92">
        <f t="shared" ca="1" si="142"/>
        <v>0</v>
      </c>
      <c r="AN339" s="297">
        <f>(1-EXACT(G339,M339))*IFERROR(VLOOKUP(M339,Lighting_All,6,0),0)*(Q339&gt;0)*(1-EXACT(M339,Lookups!$A$62))*(1-EXACT(M339,Lookups!$A$63))</f>
        <v>0</v>
      </c>
      <c r="AO339" s="92">
        <f t="shared" si="143"/>
        <v>0</v>
      </c>
      <c r="AP339" s="92" t="str">
        <f t="shared" ca="1" si="144"/>
        <v/>
      </c>
      <c r="AQ339" s="92" t="str">
        <f ca="1">_xlfn.IFNA(VLOOKUP(AP339,Recycling!$S$10:$T$35,2,0),"")</f>
        <v/>
      </c>
      <c r="AR339" s="92">
        <f t="shared" si="145"/>
        <v>0</v>
      </c>
      <c r="AS339" s="92">
        <f t="shared" si="146"/>
        <v>0</v>
      </c>
      <c r="AT339" s="298">
        <f>EXACT(G339,"None")*OR(EXACT(M339,Lookups!$A$62),EXACT(M339,Lookups!$A$63))</f>
        <v>0</v>
      </c>
      <c r="AU339" s="299">
        <f t="shared" si="133"/>
        <v>0</v>
      </c>
      <c r="AV339" s="92">
        <f>IFERROR(VLOOKUP(AH339,Lookups!A:B,2,0),0)</f>
        <v>0</v>
      </c>
      <c r="AW339" s="92">
        <f t="shared" si="134"/>
        <v>0</v>
      </c>
      <c r="AX339" s="297">
        <f t="shared" si="135"/>
        <v>0</v>
      </c>
      <c r="AY339" s="297">
        <f t="shared" si="124"/>
        <v>0</v>
      </c>
      <c r="AZ339" s="92">
        <f t="shared" si="125"/>
        <v>0.504</v>
      </c>
      <c r="BA339" s="297">
        <f t="shared" si="136"/>
        <v>0.38900000000000001</v>
      </c>
      <c r="BB339" s="297">
        <v>0.13800000000000001</v>
      </c>
      <c r="BC339" s="297">
        <v>0.13400000000000001</v>
      </c>
      <c r="BD339" s="92">
        <f t="shared" si="126"/>
        <v>0</v>
      </c>
      <c r="BE339" s="92">
        <f t="shared" si="127"/>
        <v>0</v>
      </c>
    </row>
    <row r="340" spans="1:57" x14ac:dyDescent="0.35">
      <c r="A340" s="26"/>
      <c r="B340" s="76"/>
      <c r="C340" s="58"/>
      <c r="D340" s="504"/>
      <c r="E340" s="504"/>
      <c r="F340" s="237" t="str">
        <f ca="1">IFERROR(OFFSET(INDEX(INDIRECT(VLOOKUP($C340,Lighting_Type_Exist_lu,2,0)),MATCH(NewSKULighting!$D340,INDIRECT(VLOOKUP($C340,Lighting_Type_Exist_lu,2,0)),0),1),0,2),"")</f>
        <v/>
      </c>
      <c r="G340" s="168" t="s">
        <v>84</v>
      </c>
      <c r="H340" s="74"/>
      <c r="I340" s="238" t="str">
        <f t="shared" si="115"/>
        <v/>
      </c>
      <c r="J340" s="58"/>
      <c r="K340" s="238" t="str">
        <f t="shared" si="116"/>
        <v/>
      </c>
      <c r="L340" s="239" t="str">
        <f t="shared" si="117"/>
        <v/>
      </c>
      <c r="M340" s="116" t="s">
        <v>84</v>
      </c>
      <c r="N340" s="28">
        <f t="shared" si="118"/>
        <v>0</v>
      </c>
      <c r="O340" s="20">
        <f t="shared" si="137"/>
        <v>0</v>
      </c>
      <c r="P340" s="71">
        <f t="shared" ca="1" si="128"/>
        <v>0</v>
      </c>
      <c r="Q340" s="71">
        <f>IFERROR((($H340*$L340*$N340)-($H340*$L340*$O340))/1000,0)*(1-EXACT(M340,Lookups!$A$62))*(1-EXACT(M340,Lookups!$A$63))</f>
        <v>0</v>
      </c>
      <c r="R340" s="71">
        <f t="shared" ca="1" si="129"/>
        <v>0</v>
      </c>
      <c r="S340" s="71">
        <f t="shared" ca="1" si="119"/>
        <v>0</v>
      </c>
      <c r="T340" s="71">
        <f t="shared" si="120"/>
        <v>0</v>
      </c>
      <c r="U340" s="356">
        <f t="shared" ca="1" si="121"/>
        <v>0</v>
      </c>
      <c r="V340" s="356">
        <f t="shared" ca="1" si="122"/>
        <v>0</v>
      </c>
      <c r="W340" s="356">
        <f t="shared" si="130"/>
        <v>0</v>
      </c>
      <c r="X340" s="356">
        <f t="shared" si="131"/>
        <v>0</v>
      </c>
      <c r="Y340" s="72">
        <f>IF(AU340&gt;0,"NEEDED",IFERROR(IF('Project Summary'!$C$11="NH",(VLOOKUP(AH340,Lighting_All,6,0)+AN340),(VLOOKUP(AH340,Lighting_All,4,0)+AN340)),0)*H340)</f>
        <v>0</v>
      </c>
      <c r="Z340" s="290" t="str">
        <f t="shared" ca="1" si="132"/>
        <v/>
      </c>
      <c r="AA340" s="352">
        <f t="shared" ca="1" si="138"/>
        <v>0</v>
      </c>
      <c r="AB340" s="3"/>
      <c r="AC340" s="20" t="str">
        <f ca="1">IFERROR(OFFSET(INDEX(INDIRECT(VLOOKUP($C340,Lighting_Type_Exist_lu,2,0)),MATCH(NewSKULighting!$D340,INDIRECT(VLOOKUP($C340,Lighting_Type_Exist_lu,2,0)),0),1),0,1),"")</f>
        <v/>
      </c>
      <c r="AD340" s="7" t="str">
        <f ca="1">IFERROR(OFFSET(INDEX(INDIRECT(VLOOKUP($C340,Lighting_Type_Exist_lu,2,0)),MATCH(NewSKULighting!$D340,INDIRECT(VLOOKUP($C340,Lighting_Type_Exist_lu,2,0)),0),1),0,3),"")</f>
        <v/>
      </c>
      <c r="AE340" s="40" t="str">
        <f ca="1">IFERROR(OFFSET(INDEX(INDIRECT(VLOOKUP($C340,Lighting_Type_Exist_lu,2,0)),MATCH(NewSKULighting!$D340,INDIRECT(VLOOKUP($C340,Lighting_Type_Exist_lu,2,0)),0),1),0,4),"")</f>
        <v/>
      </c>
      <c r="AF340" s="314">
        <f t="shared" ca="1" si="139"/>
        <v>0</v>
      </c>
      <c r="AG340" s="3"/>
      <c r="AH340" s="238" t="str">
        <f t="shared" si="123"/>
        <v/>
      </c>
      <c r="AI340" s="263">
        <f>IFERROR(_xlfn.IFNA(IF('Project Summary'!$C$11="NH",VLOOKUP(AH340,Lighting_All,5,0),VLOOKUP(AH340,Lighting_All,3,0)),""),"")</f>
        <v>0</v>
      </c>
      <c r="AJ340" s="295" t="str">
        <f t="shared" si="140"/>
        <v>NA</v>
      </c>
      <c r="AK340" s="296" t="str">
        <f>IFERROR(IF(J340="","",(VLOOKUP(AH340,Lookups!A:G,7,0)*H340)),"")</f>
        <v/>
      </c>
      <c r="AL340" s="92">
        <f t="shared" ca="1" si="141"/>
        <v>0</v>
      </c>
      <c r="AM340" s="92">
        <f t="shared" ca="1" si="142"/>
        <v>0</v>
      </c>
      <c r="AN340" s="297">
        <f>(1-EXACT(G340,M340))*IFERROR(VLOOKUP(M340,Lighting_All,6,0),0)*(Q340&gt;0)*(1-EXACT(M340,Lookups!$A$62))*(1-EXACT(M340,Lookups!$A$63))</f>
        <v>0</v>
      </c>
      <c r="AO340" s="92">
        <f t="shared" si="143"/>
        <v>0</v>
      </c>
      <c r="AP340" s="92" t="str">
        <f t="shared" ca="1" si="144"/>
        <v/>
      </c>
      <c r="AQ340" s="92" t="str">
        <f ca="1">_xlfn.IFNA(VLOOKUP(AP340,Recycling!$S$10:$T$35,2,0),"")</f>
        <v/>
      </c>
      <c r="AR340" s="92">
        <f t="shared" si="145"/>
        <v>0</v>
      </c>
      <c r="AS340" s="92">
        <f t="shared" si="146"/>
        <v>0</v>
      </c>
      <c r="AT340" s="298">
        <f>EXACT(G340,"None")*OR(EXACT(M340,Lookups!$A$62),EXACT(M340,Lookups!$A$63))</f>
        <v>0</v>
      </c>
      <c r="AU340" s="299">
        <f t="shared" si="133"/>
        <v>0</v>
      </c>
      <c r="AV340" s="92">
        <f>IFERROR(VLOOKUP(AH340,Lookups!A:B,2,0),0)</f>
        <v>0</v>
      </c>
      <c r="AW340" s="92">
        <f t="shared" si="134"/>
        <v>0</v>
      </c>
      <c r="AX340" s="297">
        <f t="shared" si="135"/>
        <v>0</v>
      </c>
      <c r="AY340" s="297">
        <f t="shared" si="124"/>
        <v>0</v>
      </c>
      <c r="AZ340" s="92">
        <f t="shared" si="125"/>
        <v>0.504</v>
      </c>
      <c r="BA340" s="297">
        <f t="shared" si="136"/>
        <v>0.38900000000000001</v>
      </c>
      <c r="BB340" s="297">
        <v>0.13800000000000001</v>
      </c>
      <c r="BC340" s="297">
        <v>0.13400000000000001</v>
      </c>
      <c r="BD340" s="92">
        <f t="shared" si="126"/>
        <v>0</v>
      </c>
      <c r="BE340" s="92">
        <f t="shared" si="127"/>
        <v>0</v>
      </c>
    </row>
    <row r="341" spans="1:57" x14ac:dyDescent="0.35">
      <c r="A341" s="26"/>
      <c r="B341" s="76"/>
      <c r="C341" s="58"/>
      <c r="D341" s="504"/>
      <c r="E341" s="504"/>
      <c r="F341" s="237" t="str">
        <f ca="1">IFERROR(OFFSET(INDEX(INDIRECT(VLOOKUP($C341,Lighting_Type_Exist_lu,2,0)),MATCH(NewSKULighting!$D341,INDIRECT(VLOOKUP($C341,Lighting_Type_Exist_lu,2,0)),0),1),0,2),"")</f>
        <v/>
      </c>
      <c r="G341" s="168" t="s">
        <v>84</v>
      </c>
      <c r="H341" s="74"/>
      <c r="I341" s="238" t="str">
        <f t="shared" si="115"/>
        <v/>
      </c>
      <c r="J341" s="58"/>
      <c r="K341" s="238" t="str">
        <f t="shared" si="116"/>
        <v/>
      </c>
      <c r="L341" s="239" t="str">
        <f t="shared" si="117"/>
        <v/>
      </c>
      <c r="M341" s="116" t="s">
        <v>84</v>
      </c>
      <c r="N341" s="28">
        <f t="shared" si="118"/>
        <v>0</v>
      </c>
      <c r="O341" s="20">
        <f t="shared" si="137"/>
        <v>0</v>
      </c>
      <c r="P341" s="71">
        <f t="shared" ca="1" si="128"/>
        <v>0</v>
      </c>
      <c r="Q341" s="71">
        <f>IFERROR((($H341*$L341*$N341)-($H341*$L341*$O341))/1000,0)*(1-EXACT(M341,Lookups!$A$62))*(1-EXACT(M341,Lookups!$A$63))</f>
        <v>0</v>
      </c>
      <c r="R341" s="71">
        <f t="shared" ca="1" si="129"/>
        <v>0</v>
      </c>
      <c r="S341" s="71">
        <f t="shared" ca="1" si="119"/>
        <v>0</v>
      </c>
      <c r="T341" s="71">
        <f t="shared" si="120"/>
        <v>0</v>
      </c>
      <c r="U341" s="356">
        <f t="shared" ca="1" si="121"/>
        <v>0</v>
      </c>
      <c r="V341" s="356">
        <f t="shared" ca="1" si="122"/>
        <v>0</v>
      </c>
      <c r="W341" s="356">
        <f t="shared" si="130"/>
        <v>0</v>
      </c>
      <c r="X341" s="356">
        <f t="shared" si="131"/>
        <v>0</v>
      </c>
      <c r="Y341" s="72">
        <f>IF(AU341&gt;0,"NEEDED",IFERROR(IF('Project Summary'!$C$11="NH",(VLOOKUP(AH341,Lighting_All,6,0)+AN341),(VLOOKUP(AH341,Lighting_All,4,0)+AN341)),0)*H341)</f>
        <v>0</v>
      </c>
      <c r="Z341" s="290" t="str">
        <f t="shared" ca="1" si="132"/>
        <v/>
      </c>
      <c r="AA341" s="352">
        <f t="shared" ca="1" si="138"/>
        <v>0</v>
      </c>
      <c r="AB341" s="3"/>
      <c r="AC341" s="20" t="str">
        <f ca="1">IFERROR(OFFSET(INDEX(INDIRECT(VLOOKUP($C341,Lighting_Type_Exist_lu,2,0)),MATCH(NewSKULighting!$D341,INDIRECT(VLOOKUP($C341,Lighting_Type_Exist_lu,2,0)),0),1),0,1),"")</f>
        <v/>
      </c>
      <c r="AD341" s="7" t="str">
        <f ca="1">IFERROR(OFFSET(INDEX(INDIRECT(VLOOKUP($C341,Lighting_Type_Exist_lu,2,0)),MATCH(NewSKULighting!$D341,INDIRECT(VLOOKUP($C341,Lighting_Type_Exist_lu,2,0)),0),1),0,3),"")</f>
        <v/>
      </c>
      <c r="AE341" s="40" t="str">
        <f ca="1">IFERROR(OFFSET(INDEX(INDIRECT(VLOOKUP($C341,Lighting_Type_Exist_lu,2,0)),MATCH(NewSKULighting!$D341,INDIRECT(VLOOKUP($C341,Lighting_Type_Exist_lu,2,0)),0),1),0,4),"")</f>
        <v/>
      </c>
      <c r="AF341" s="314">
        <f t="shared" ca="1" si="139"/>
        <v>0</v>
      </c>
      <c r="AG341" s="3"/>
      <c r="AH341" s="238" t="str">
        <f t="shared" si="123"/>
        <v/>
      </c>
      <c r="AI341" s="263">
        <f>IFERROR(_xlfn.IFNA(IF('Project Summary'!$C$11="NH",VLOOKUP(AH341,Lighting_All,5,0),VLOOKUP(AH341,Lighting_All,3,0)),""),"")</f>
        <v>0</v>
      </c>
      <c r="AJ341" s="295" t="str">
        <f t="shared" si="140"/>
        <v>NA</v>
      </c>
      <c r="AK341" s="296" t="str">
        <f>IFERROR(IF(J341="","",(VLOOKUP(AH341,Lookups!A:G,7,0)*H341)),"")</f>
        <v/>
      </c>
      <c r="AL341" s="92">
        <f t="shared" ca="1" si="141"/>
        <v>0</v>
      </c>
      <c r="AM341" s="92">
        <f t="shared" ca="1" si="142"/>
        <v>0</v>
      </c>
      <c r="AN341" s="297">
        <f>(1-EXACT(G341,M341))*IFERROR(VLOOKUP(M341,Lighting_All,6,0),0)*(Q341&gt;0)*(1-EXACT(M341,Lookups!$A$62))*(1-EXACT(M341,Lookups!$A$63))</f>
        <v>0</v>
      </c>
      <c r="AO341" s="92">
        <f t="shared" si="143"/>
        <v>0</v>
      </c>
      <c r="AP341" s="92" t="str">
        <f t="shared" ca="1" si="144"/>
        <v/>
      </c>
      <c r="AQ341" s="92" t="str">
        <f ca="1">_xlfn.IFNA(VLOOKUP(AP341,Recycling!$S$10:$T$35,2,0),"")</f>
        <v/>
      </c>
      <c r="AR341" s="92">
        <f t="shared" si="145"/>
        <v>0</v>
      </c>
      <c r="AS341" s="92">
        <f t="shared" si="146"/>
        <v>0</v>
      </c>
      <c r="AT341" s="298">
        <f>EXACT(G341,"None")*OR(EXACT(M341,Lookups!$A$62),EXACT(M341,Lookups!$A$63))</f>
        <v>0</v>
      </c>
      <c r="AU341" s="299">
        <f t="shared" si="133"/>
        <v>0</v>
      </c>
      <c r="AV341" s="92">
        <f>IFERROR(VLOOKUP(AH341,Lookups!A:B,2,0),0)</f>
        <v>0</v>
      </c>
      <c r="AW341" s="92">
        <f t="shared" si="134"/>
        <v>0</v>
      </c>
      <c r="AX341" s="297">
        <f t="shared" si="135"/>
        <v>0</v>
      </c>
      <c r="AY341" s="297">
        <f t="shared" si="124"/>
        <v>0</v>
      </c>
      <c r="AZ341" s="92">
        <f t="shared" si="125"/>
        <v>0.504</v>
      </c>
      <c r="BA341" s="297">
        <f t="shared" si="136"/>
        <v>0.38900000000000001</v>
      </c>
      <c r="BB341" s="297">
        <v>0.13800000000000001</v>
      </c>
      <c r="BC341" s="297">
        <v>0.13400000000000001</v>
      </c>
      <c r="BD341" s="92">
        <f t="shared" si="126"/>
        <v>0</v>
      </c>
      <c r="BE341" s="92">
        <f t="shared" si="127"/>
        <v>0</v>
      </c>
    </row>
    <row r="342" spans="1:57" x14ac:dyDescent="0.35">
      <c r="A342" s="26"/>
      <c r="B342" s="76"/>
      <c r="C342" s="58"/>
      <c r="D342" s="504"/>
      <c r="E342" s="504"/>
      <c r="F342" s="237" t="str">
        <f ca="1">IFERROR(OFFSET(INDEX(INDIRECT(VLOOKUP($C342,Lighting_Type_Exist_lu,2,0)),MATCH(NewSKULighting!$D342,INDIRECT(VLOOKUP($C342,Lighting_Type_Exist_lu,2,0)),0),1),0,2),"")</f>
        <v/>
      </c>
      <c r="G342" s="168" t="s">
        <v>84</v>
      </c>
      <c r="H342" s="74"/>
      <c r="I342" s="238" t="str">
        <f t="shared" si="115"/>
        <v/>
      </c>
      <c r="J342" s="58"/>
      <c r="K342" s="238" t="str">
        <f t="shared" si="116"/>
        <v/>
      </c>
      <c r="L342" s="239" t="str">
        <f t="shared" si="117"/>
        <v/>
      </c>
      <c r="M342" s="116" t="s">
        <v>84</v>
      </c>
      <c r="N342" s="28">
        <f t="shared" si="118"/>
        <v>0</v>
      </c>
      <c r="O342" s="20">
        <f t="shared" si="137"/>
        <v>0</v>
      </c>
      <c r="P342" s="71">
        <f t="shared" ca="1" si="128"/>
        <v>0</v>
      </c>
      <c r="Q342" s="71">
        <f>IFERROR((($H342*$L342*$N342)-($H342*$L342*$O342))/1000,0)*(1-EXACT(M342,Lookups!$A$62))*(1-EXACT(M342,Lookups!$A$63))</f>
        <v>0</v>
      </c>
      <c r="R342" s="71">
        <f t="shared" ca="1" si="129"/>
        <v>0</v>
      </c>
      <c r="S342" s="71">
        <f t="shared" ca="1" si="119"/>
        <v>0</v>
      </c>
      <c r="T342" s="71">
        <f t="shared" si="120"/>
        <v>0</v>
      </c>
      <c r="U342" s="356">
        <f t="shared" ca="1" si="121"/>
        <v>0</v>
      </c>
      <c r="V342" s="356">
        <f t="shared" ca="1" si="122"/>
        <v>0</v>
      </c>
      <c r="W342" s="356">
        <f t="shared" si="130"/>
        <v>0</v>
      </c>
      <c r="X342" s="356">
        <f t="shared" si="131"/>
        <v>0</v>
      </c>
      <c r="Y342" s="72">
        <f>IF(AU342&gt;0,"NEEDED",IFERROR(IF('Project Summary'!$C$11="NH",(VLOOKUP(AH342,Lighting_All,6,0)+AN342),(VLOOKUP(AH342,Lighting_All,4,0)+AN342)),0)*H342)</f>
        <v>0</v>
      </c>
      <c r="Z342" s="290" t="str">
        <f t="shared" ca="1" si="132"/>
        <v/>
      </c>
      <c r="AA342" s="352">
        <f t="shared" ca="1" si="138"/>
        <v>0</v>
      </c>
      <c r="AB342" s="3"/>
      <c r="AC342" s="20" t="str">
        <f ca="1">IFERROR(OFFSET(INDEX(INDIRECT(VLOOKUP($C342,Lighting_Type_Exist_lu,2,0)),MATCH(NewSKULighting!$D342,INDIRECT(VLOOKUP($C342,Lighting_Type_Exist_lu,2,0)),0),1),0,1),"")</f>
        <v/>
      </c>
      <c r="AD342" s="7" t="str">
        <f ca="1">IFERROR(OFFSET(INDEX(INDIRECT(VLOOKUP($C342,Lighting_Type_Exist_lu,2,0)),MATCH(NewSKULighting!$D342,INDIRECT(VLOOKUP($C342,Lighting_Type_Exist_lu,2,0)),0),1),0,3),"")</f>
        <v/>
      </c>
      <c r="AE342" s="40" t="str">
        <f ca="1">IFERROR(OFFSET(INDEX(INDIRECT(VLOOKUP($C342,Lighting_Type_Exist_lu,2,0)),MATCH(NewSKULighting!$D342,INDIRECT(VLOOKUP($C342,Lighting_Type_Exist_lu,2,0)),0),1),0,4),"")</f>
        <v/>
      </c>
      <c r="AF342" s="314">
        <f t="shared" ca="1" si="139"/>
        <v>0</v>
      </c>
      <c r="AG342" s="3"/>
      <c r="AH342" s="238" t="str">
        <f t="shared" si="123"/>
        <v/>
      </c>
      <c r="AI342" s="263">
        <f>IFERROR(_xlfn.IFNA(IF('Project Summary'!$C$11="NH",VLOOKUP(AH342,Lighting_All,5,0),VLOOKUP(AH342,Lighting_All,3,0)),""),"")</f>
        <v>0</v>
      </c>
      <c r="AJ342" s="295" t="str">
        <f t="shared" si="140"/>
        <v>NA</v>
      </c>
      <c r="AK342" s="296" t="str">
        <f>IFERROR(IF(J342="","",(VLOOKUP(AH342,Lookups!A:G,7,0)*H342)),"")</f>
        <v/>
      </c>
      <c r="AL342" s="92">
        <f t="shared" ca="1" si="141"/>
        <v>0</v>
      </c>
      <c r="AM342" s="92">
        <f t="shared" ca="1" si="142"/>
        <v>0</v>
      </c>
      <c r="AN342" s="297">
        <f>(1-EXACT(G342,M342))*IFERROR(VLOOKUP(M342,Lighting_All,6,0),0)*(Q342&gt;0)*(1-EXACT(M342,Lookups!$A$62))*(1-EXACT(M342,Lookups!$A$63))</f>
        <v>0</v>
      </c>
      <c r="AO342" s="92">
        <f t="shared" si="143"/>
        <v>0</v>
      </c>
      <c r="AP342" s="92" t="str">
        <f t="shared" ca="1" si="144"/>
        <v/>
      </c>
      <c r="AQ342" s="92" t="str">
        <f ca="1">_xlfn.IFNA(VLOOKUP(AP342,Recycling!$S$10:$T$35,2,0),"")</f>
        <v/>
      </c>
      <c r="AR342" s="92">
        <f t="shared" si="145"/>
        <v>0</v>
      </c>
      <c r="AS342" s="92">
        <f t="shared" si="146"/>
        <v>0</v>
      </c>
      <c r="AT342" s="298">
        <f>EXACT(G342,"None")*OR(EXACT(M342,Lookups!$A$62),EXACT(M342,Lookups!$A$63))</f>
        <v>0</v>
      </c>
      <c r="AU342" s="299">
        <f t="shared" si="133"/>
        <v>0</v>
      </c>
      <c r="AV342" s="92">
        <f>IFERROR(VLOOKUP(AH342,Lookups!A:B,2,0),0)</f>
        <v>0</v>
      </c>
      <c r="AW342" s="92">
        <f t="shared" si="134"/>
        <v>0</v>
      </c>
      <c r="AX342" s="297">
        <f t="shared" si="135"/>
        <v>0</v>
      </c>
      <c r="AY342" s="297">
        <f t="shared" si="124"/>
        <v>0</v>
      </c>
      <c r="AZ342" s="92">
        <f t="shared" si="125"/>
        <v>0.504</v>
      </c>
      <c r="BA342" s="297">
        <f t="shared" si="136"/>
        <v>0.38900000000000001</v>
      </c>
      <c r="BB342" s="297">
        <v>0.13800000000000001</v>
      </c>
      <c r="BC342" s="297">
        <v>0.13400000000000001</v>
      </c>
      <c r="BD342" s="92">
        <f t="shared" si="126"/>
        <v>0</v>
      </c>
      <c r="BE342" s="92">
        <f t="shared" si="127"/>
        <v>0</v>
      </c>
    </row>
    <row r="343" spans="1:57" x14ac:dyDescent="0.35">
      <c r="A343" s="26"/>
      <c r="B343" s="76"/>
      <c r="C343" s="58"/>
      <c r="D343" s="504"/>
      <c r="E343" s="504"/>
      <c r="F343" s="237" t="str">
        <f ca="1">IFERROR(OFFSET(INDEX(INDIRECT(VLOOKUP($C343,Lighting_Type_Exist_lu,2,0)),MATCH(NewSKULighting!$D343,INDIRECT(VLOOKUP($C343,Lighting_Type_Exist_lu,2,0)),0),1),0,2),"")</f>
        <v/>
      </c>
      <c r="G343" s="168" t="s">
        <v>84</v>
      </c>
      <c r="H343" s="74"/>
      <c r="I343" s="238" t="str">
        <f t="shared" si="115"/>
        <v/>
      </c>
      <c r="J343" s="58"/>
      <c r="K343" s="238" t="str">
        <f t="shared" si="116"/>
        <v/>
      </c>
      <c r="L343" s="239" t="str">
        <f t="shared" si="117"/>
        <v/>
      </c>
      <c r="M343" s="116" t="s">
        <v>84</v>
      </c>
      <c r="N343" s="28">
        <f t="shared" si="118"/>
        <v>0</v>
      </c>
      <c r="O343" s="20">
        <f t="shared" si="137"/>
        <v>0</v>
      </c>
      <c r="P343" s="71">
        <f t="shared" ca="1" si="128"/>
        <v>0</v>
      </c>
      <c r="Q343" s="71">
        <f>IFERROR((($H343*$L343*$N343)-($H343*$L343*$O343))/1000,0)*(1-EXACT(M343,Lookups!$A$62))*(1-EXACT(M343,Lookups!$A$63))</f>
        <v>0</v>
      </c>
      <c r="R343" s="71">
        <f t="shared" ca="1" si="129"/>
        <v>0</v>
      </c>
      <c r="S343" s="71">
        <f t="shared" ca="1" si="119"/>
        <v>0</v>
      </c>
      <c r="T343" s="71">
        <f t="shared" si="120"/>
        <v>0</v>
      </c>
      <c r="U343" s="356">
        <f t="shared" ca="1" si="121"/>
        <v>0</v>
      </c>
      <c r="V343" s="356">
        <f t="shared" ca="1" si="122"/>
        <v>0</v>
      </c>
      <c r="W343" s="356">
        <f t="shared" si="130"/>
        <v>0</v>
      </c>
      <c r="X343" s="356">
        <f t="shared" si="131"/>
        <v>0</v>
      </c>
      <c r="Y343" s="72">
        <f>IF(AU343&gt;0,"NEEDED",IFERROR(IF('Project Summary'!$C$11="NH",(VLOOKUP(AH343,Lighting_All,6,0)+AN343),(VLOOKUP(AH343,Lighting_All,4,0)+AN343)),0)*H343)</f>
        <v>0</v>
      </c>
      <c r="Z343" s="290" t="str">
        <f t="shared" ca="1" si="132"/>
        <v/>
      </c>
      <c r="AA343" s="352">
        <f t="shared" ca="1" si="138"/>
        <v>0</v>
      </c>
      <c r="AB343" s="3"/>
      <c r="AC343" s="20" t="str">
        <f ca="1">IFERROR(OFFSET(INDEX(INDIRECT(VLOOKUP($C343,Lighting_Type_Exist_lu,2,0)),MATCH(NewSKULighting!$D343,INDIRECT(VLOOKUP($C343,Lighting_Type_Exist_lu,2,0)),0),1),0,1),"")</f>
        <v/>
      </c>
      <c r="AD343" s="7" t="str">
        <f ca="1">IFERROR(OFFSET(INDEX(INDIRECT(VLOOKUP($C343,Lighting_Type_Exist_lu,2,0)),MATCH(NewSKULighting!$D343,INDIRECT(VLOOKUP($C343,Lighting_Type_Exist_lu,2,0)),0),1),0,3),"")</f>
        <v/>
      </c>
      <c r="AE343" s="40" t="str">
        <f ca="1">IFERROR(OFFSET(INDEX(INDIRECT(VLOOKUP($C343,Lighting_Type_Exist_lu,2,0)),MATCH(NewSKULighting!$D343,INDIRECT(VLOOKUP($C343,Lighting_Type_Exist_lu,2,0)),0),1),0,4),"")</f>
        <v/>
      </c>
      <c r="AF343" s="314">
        <f t="shared" ca="1" si="139"/>
        <v>0</v>
      </c>
      <c r="AG343" s="3"/>
      <c r="AH343" s="238" t="str">
        <f t="shared" si="123"/>
        <v/>
      </c>
      <c r="AI343" s="263">
        <f>IFERROR(_xlfn.IFNA(IF('Project Summary'!$C$11="NH",VLOOKUP(AH343,Lighting_All,5,0),VLOOKUP(AH343,Lighting_All,3,0)),""),"")</f>
        <v>0</v>
      </c>
      <c r="AJ343" s="295" t="str">
        <f t="shared" si="140"/>
        <v>NA</v>
      </c>
      <c r="AK343" s="296" t="str">
        <f>IFERROR(IF(J343="","",(VLOOKUP(AH343,Lookups!A:G,7,0)*H343)),"")</f>
        <v/>
      </c>
      <c r="AL343" s="92">
        <f t="shared" ca="1" si="141"/>
        <v>0</v>
      </c>
      <c r="AM343" s="92">
        <f t="shared" ca="1" si="142"/>
        <v>0</v>
      </c>
      <c r="AN343" s="297">
        <f>(1-EXACT(G343,M343))*IFERROR(VLOOKUP(M343,Lighting_All,6,0),0)*(Q343&gt;0)*(1-EXACT(M343,Lookups!$A$62))*(1-EXACT(M343,Lookups!$A$63))</f>
        <v>0</v>
      </c>
      <c r="AO343" s="92">
        <f t="shared" si="143"/>
        <v>0</v>
      </c>
      <c r="AP343" s="92" t="str">
        <f t="shared" ca="1" si="144"/>
        <v/>
      </c>
      <c r="AQ343" s="92" t="str">
        <f ca="1">_xlfn.IFNA(VLOOKUP(AP343,Recycling!$S$10:$T$35,2,0),"")</f>
        <v/>
      </c>
      <c r="AR343" s="92">
        <f t="shared" si="145"/>
        <v>0</v>
      </c>
      <c r="AS343" s="92">
        <f t="shared" si="146"/>
        <v>0</v>
      </c>
      <c r="AT343" s="298">
        <f>EXACT(G343,"None")*OR(EXACT(M343,Lookups!$A$62),EXACT(M343,Lookups!$A$63))</f>
        <v>0</v>
      </c>
      <c r="AU343" s="299">
        <f t="shared" si="133"/>
        <v>0</v>
      </c>
      <c r="AV343" s="92">
        <f>IFERROR(VLOOKUP(AH343,Lookups!A:B,2,0),0)</f>
        <v>0</v>
      </c>
      <c r="AW343" s="92">
        <f t="shared" si="134"/>
        <v>0</v>
      </c>
      <c r="AX343" s="297">
        <f t="shared" si="135"/>
        <v>0</v>
      </c>
      <c r="AY343" s="297">
        <f t="shared" si="124"/>
        <v>0</v>
      </c>
      <c r="AZ343" s="92">
        <f t="shared" si="125"/>
        <v>0.504</v>
      </c>
      <c r="BA343" s="297">
        <f t="shared" si="136"/>
        <v>0.38900000000000001</v>
      </c>
      <c r="BB343" s="297">
        <v>0.13800000000000001</v>
      </c>
      <c r="BC343" s="297">
        <v>0.13400000000000001</v>
      </c>
      <c r="BD343" s="92">
        <f t="shared" si="126"/>
        <v>0</v>
      </c>
      <c r="BE343" s="92">
        <f t="shared" si="127"/>
        <v>0</v>
      </c>
    </row>
    <row r="344" spans="1:57" x14ac:dyDescent="0.35">
      <c r="A344" s="26"/>
      <c r="B344" s="76"/>
      <c r="C344" s="58"/>
      <c r="D344" s="504"/>
      <c r="E344" s="504"/>
      <c r="F344" s="237" t="str">
        <f ca="1">IFERROR(OFFSET(INDEX(INDIRECT(VLOOKUP($C344,Lighting_Type_Exist_lu,2,0)),MATCH(NewSKULighting!$D344,INDIRECT(VLOOKUP($C344,Lighting_Type_Exist_lu,2,0)),0),1),0,2),"")</f>
        <v/>
      </c>
      <c r="G344" s="168" t="s">
        <v>84</v>
      </c>
      <c r="H344" s="74"/>
      <c r="I344" s="238" t="str">
        <f t="shared" si="115"/>
        <v/>
      </c>
      <c r="J344" s="58"/>
      <c r="K344" s="238" t="str">
        <f t="shared" si="116"/>
        <v/>
      </c>
      <c r="L344" s="239" t="str">
        <f t="shared" si="117"/>
        <v/>
      </c>
      <c r="M344" s="116" t="s">
        <v>84</v>
      </c>
      <c r="N344" s="28">
        <f t="shared" si="118"/>
        <v>0</v>
      </c>
      <c r="O344" s="20">
        <f t="shared" si="137"/>
        <v>0</v>
      </c>
      <c r="P344" s="71">
        <f t="shared" ca="1" si="128"/>
        <v>0</v>
      </c>
      <c r="Q344" s="71">
        <f>IFERROR((($H344*$L344*$N344)-($H344*$L344*$O344))/1000,0)*(1-EXACT(M344,Lookups!$A$62))*(1-EXACT(M344,Lookups!$A$63))</f>
        <v>0</v>
      </c>
      <c r="R344" s="71">
        <f t="shared" ca="1" si="129"/>
        <v>0</v>
      </c>
      <c r="S344" s="71">
        <f t="shared" ca="1" si="119"/>
        <v>0</v>
      </c>
      <c r="T344" s="71">
        <f t="shared" si="120"/>
        <v>0</v>
      </c>
      <c r="U344" s="356">
        <f t="shared" ca="1" si="121"/>
        <v>0</v>
      </c>
      <c r="V344" s="356">
        <f t="shared" ca="1" si="122"/>
        <v>0</v>
      </c>
      <c r="W344" s="356">
        <f t="shared" si="130"/>
        <v>0</v>
      </c>
      <c r="X344" s="356">
        <f t="shared" si="131"/>
        <v>0</v>
      </c>
      <c r="Y344" s="72">
        <f>IF(AU344&gt;0,"NEEDED",IFERROR(IF('Project Summary'!$C$11="NH",(VLOOKUP(AH344,Lighting_All,6,0)+AN344),(VLOOKUP(AH344,Lighting_All,4,0)+AN344)),0)*H344)</f>
        <v>0</v>
      </c>
      <c r="Z344" s="290" t="str">
        <f t="shared" ca="1" si="132"/>
        <v/>
      </c>
      <c r="AA344" s="352">
        <f t="shared" ca="1" si="138"/>
        <v>0</v>
      </c>
      <c r="AB344" s="3"/>
      <c r="AC344" s="20" t="str">
        <f ca="1">IFERROR(OFFSET(INDEX(INDIRECT(VLOOKUP($C344,Lighting_Type_Exist_lu,2,0)),MATCH(NewSKULighting!$D344,INDIRECT(VLOOKUP($C344,Lighting_Type_Exist_lu,2,0)),0),1),0,1),"")</f>
        <v/>
      </c>
      <c r="AD344" s="7" t="str">
        <f ca="1">IFERROR(OFFSET(INDEX(INDIRECT(VLOOKUP($C344,Lighting_Type_Exist_lu,2,0)),MATCH(NewSKULighting!$D344,INDIRECT(VLOOKUP($C344,Lighting_Type_Exist_lu,2,0)),0),1),0,3),"")</f>
        <v/>
      </c>
      <c r="AE344" s="40" t="str">
        <f ca="1">IFERROR(OFFSET(INDEX(INDIRECT(VLOOKUP($C344,Lighting_Type_Exist_lu,2,0)),MATCH(NewSKULighting!$D344,INDIRECT(VLOOKUP($C344,Lighting_Type_Exist_lu,2,0)),0),1),0,4),"")</f>
        <v/>
      </c>
      <c r="AF344" s="314">
        <f t="shared" ca="1" si="139"/>
        <v>0</v>
      </c>
      <c r="AG344" s="3"/>
      <c r="AH344" s="238" t="str">
        <f t="shared" si="123"/>
        <v/>
      </c>
      <c r="AI344" s="263">
        <f>IFERROR(_xlfn.IFNA(IF('Project Summary'!$C$11="NH",VLOOKUP(AH344,Lighting_All,5,0),VLOOKUP(AH344,Lighting_All,3,0)),""),"")</f>
        <v>0</v>
      </c>
      <c r="AJ344" s="295" t="str">
        <f t="shared" si="140"/>
        <v>NA</v>
      </c>
      <c r="AK344" s="296" t="str">
        <f>IFERROR(IF(J344="","",(VLOOKUP(AH344,Lookups!A:G,7,0)*H344)),"")</f>
        <v/>
      </c>
      <c r="AL344" s="92">
        <f t="shared" ca="1" si="141"/>
        <v>0</v>
      </c>
      <c r="AM344" s="92">
        <f t="shared" ca="1" si="142"/>
        <v>0</v>
      </c>
      <c r="AN344" s="297">
        <f>(1-EXACT(G344,M344))*IFERROR(VLOOKUP(M344,Lighting_All,6,0),0)*(Q344&gt;0)*(1-EXACT(M344,Lookups!$A$62))*(1-EXACT(M344,Lookups!$A$63))</f>
        <v>0</v>
      </c>
      <c r="AO344" s="92">
        <f t="shared" si="143"/>
        <v>0</v>
      </c>
      <c r="AP344" s="92" t="str">
        <f t="shared" ca="1" si="144"/>
        <v/>
      </c>
      <c r="AQ344" s="92" t="str">
        <f ca="1">_xlfn.IFNA(VLOOKUP(AP344,Recycling!$S$10:$T$35,2,0),"")</f>
        <v/>
      </c>
      <c r="AR344" s="92">
        <f t="shared" si="145"/>
        <v>0</v>
      </c>
      <c r="AS344" s="92">
        <f t="shared" si="146"/>
        <v>0</v>
      </c>
      <c r="AT344" s="298">
        <f>EXACT(G344,"None")*OR(EXACT(M344,Lookups!$A$62),EXACT(M344,Lookups!$A$63))</f>
        <v>0</v>
      </c>
      <c r="AU344" s="299">
        <f t="shared" si="133"/>
        <v>0</v>
      </c>
      <c r="AV344" s="92">
        <f>IFERROR(VLOOKUP(AH344,Lookups!A:B,2,0),0)</f>
        <v>0</v>
      </c>
      <c r="AW344" s="92">
        <f t="shared" si="134"/>
        <v>0</v>
      </c>
      <c r="AX344" s="297">
        <f t="shared" si="135"/>
        <v>0</v>
      </c>
      <c r="AY344" s="297">
        <f t="shared" si="124"/>
        <v>0</v>
      </c>
      <c r="AZ344" s="92">
        <f t="shared" si="125"/>
        <v>0.504</v>
      </c>
      <c r="BA344" s="297">
        <f t="shared" si="136"/>
        <v>0.38900000000000001</v>
      </c>
      <c r="BB344" s="297">
        <v>0.13800000000000001</v>
      </c>
      <c r="BC344" s="297">
        <v>0.13400000000000001</v>
      </c>
      <c r="BD344" s="92">
        <f t="shared" si="126"/>
        <v>0</v>
      </c>
      <c r="BE344" s="92">
        <f t="shared" si="127"/>
        <v>0</v>
      </c>
    </row>
    <row r="345" spans="1:57" x14ac:dyDescent="0.35">
      <c r="A345" s="26"/>
      <c r="B345" s="76"/>
      <c r="C345" s="58"/>
      <c r="D345" s="504"/>
      <c r="E345" s="504"/>
      <c r="F345" s="237" t="str">
        <f ca="1">IFERROR(OFFSET(INDEX(INDIRECT(VLOOKUP($C345,Lighting_Type_Exist_lu,2,0)),MATCH(NewSKULighting!$D345,INDIRECT(VLOOKUP($C345,Lighting_Type_Exist_lu,2,0)),0),1),0,2),"")</f>
        <v/>
      </c>
      <c r="G345" s="168" t="s">
        <v>84</v>
      </c>
      <c r="H345" s="74"/>
      <c r="I345" s="238" t="str">
        <f t="shared" si="115"/>
        <v/>
      </c>
      <c r="J345" s="58"/>
      <c r="K345" s="238" t="str">
        <f t="shared" si="116"/>
        <v/>
      </c>
      <c r="L345" s="239" t="str">
        <f t="shared" si="117"/>
        <v/>
      </c>
      <c r="M345" s="116" t="s">
        <v>84</v>
      </c>
      <c r="N345" s="28">
        <f t="shared" si="118"/>
        <v>0</v>
      </c>
      <c r="O345" s="20">
        <f t="shared" si="137"/>
        <v>0</v>
      </c>
      <c r="P345" s="71">
        <f t="shared" ca="1" si="128"/>
        <v>0</v>
      </c>
      <c r="Q345" s="71">
        <f>IFERROR((($H345*$L345*$N345)-($H345*$L345*$O345))/1000,0)*(1-EXACT(M345,Lookups!$A$62))*(1-EXACT(M345,Lookups!$A$63))</f>
        <v>0</v>
      </c>
      <c r="R345" s="71">
        <f t="shared" ca="1" si="129"/>
        <v>0</v>
      </c>
      <c r="S345" s="71">
        <f t="shared" ca="1" si="119"/>
        <v>0</v>
      </c>
      <c r="T345" s="71">
        <f t="shared" si="120"/>
        <v>0</v>
      </c>
      <c r="U345" s="356">
        <f t="shared" ca="1" si="121"/>
        <v>0</v>
      </c>
      <c r="V345" s="356">
        <f t="shared" ca="1" si="122"/>
        <v>0</v>
      </c>
      <c r="W345" s="356">
        <f t="shared" si="130"/>
        <v>0</v>
      </c>
      <c r="X345" s="356">
        <f t="shared" si="131"/>
        <v>0</v>
      </c>
      <c r="Y345" s="72">
        <f>IF(AU345&gt;0,"NEEDED",IFERROR(IF('Project Summary'!$C$11="NH",(VLOOKUP(AH345,Lighting_All,6,0)+AN345),(VLOOKUP(AH345,Lighting_All,4,0)+AN345)),0)*H345)</f>
        <v>0</v>
      </c>
      <c r="Z345" s="290" t="str">
        <f t="shared" ca="1" si="132"/>
        <v/>
      </c>
      <c r="AA345" s="352">
        <f t="shared" ca="1" si="138"/>
        <v>0</v>
      </c>
      <c r="AB345" s="3"/>
      <c r="AC345" s="20" t="str">
        <f ca="1">IFERROR(OFFSET(INDEX(INDIRECT(VLOOKUP($C345,Lighting_Type_Exist_lu,2,0)),MATCH(NewSKULighting!$D345,INDIRECT(VLOOKUP($C345,Lighting_Type_Exist_lu,2,0)),0),1),0,1),"")</f>
        <v/>
      </c>
      <c r="AD345" s="7" t="str">
        <f ca="1">IFERROR(OFFSET(INDEX(INDIRECT(VLOOKUP($C345,Lighting_Type_Exist_lu,2,0)),MATCH(NewSKULighting!$D345,INDIRECT(VLOOKUP($C345,Lighting_Type_Exist_lu,2,0)),0),1),0,3),"")</f>
        <v/>
      </c>
      <c r="AE345" s="40" t="str">
        <f ca="1">IFERROR(OFFSET(INDEX(INDIRECT(VLOOKUP($C345,Lighting_Type_Exist_lu,2,0)),MATCH(NewSKULighting!$D345,INDIRECT(VLOOKUP($C345,Lighting_Type_Exist_lu,2,0)),0),1),0,4),"")</f>
        <v/>
      </c>
      <c r="AF345" s="314">
        <f t="shared" ca="1" si="139"/>
        <v>0</v>
      </c>
      <c r="AG345" s="3"/>
      <c r="AH345" s="238" t="str">
        <f t="shared" si="123"/>
        <v/>
      </c>
      <c r="AI345" s="263">
        <f>IFERROR(_xlfn.IFNA(IF('Project Summary'!$C$11="NH",VLOOKUP(AH345,Lighting_All,5,0),VLOOKUP(AH345,Lighting_All,3,0)),""),"")</f>
        <v>0</v>
      </c>
      <c r="AJ345" s="295" t="str">
        <f t="shared" si="140"/>
        <v>NA</v>
      </c>
      <c r="AK345" s="296" t="str">
        <f>IFERROR(IF(J345="","",(VLOOKUP(AH345,Lookups!A:G,7,0)*H345)),"")</f>
        <v/>
      </c>
      <c r="AL345" s="92">
        <f t="shared" ca="1" si="141"/>
        <v>0</v>
      </c>
      <c r="AM345" s="92">
        <f t="shared" ca="1" si="142"/>
        <v>0</v>
      </c>
      <c r="AN345" s="297">
        <f>(1-EXACT(G345,M345))*IFERROR(VLOOKUP(M345,Lighting_All,6,0),0)*(Q345&gt;0)*(1-EXACT(M345,Lookups!$A$62))*(1-EXACT(M345,Lookups!$A$63))</f>
        <v>0</v>
      </c>
      <c r="AO345" s="92">
        <f t="shared" si="143"/>
        <v>0</v>
      </c>
      <c r="AP345" s="92" t="str">
        <f t="shared" ca="1" si="144"/>
        <v/>
      </c>
      <c r="AQ345" s="92" t="str">
        <f ca="1">_xlfn.IFNA(VLOOKUP(AP345,Recycling!$S$10:$T$35,2,0),"")</f>
        <v/>
      </c>
      <c r="AR345" s="92">
        <f t="shared" si="145"/>
        <v>0</v>
      </c>
      <c r="AS345" s="92">
        <f t="shared" si="146"/>
        <v>0</v>
      </c>
      <c r="AT345" s="298">
        <f>EXACT(G345,"None")*OR(EXACT(M345,Lookups!$A$62),EXACT(M345,Lookups!$A$63))</f>
        <v>0</v>
      </c>
      <c r="AU345" s="299">
        <f t="shared" si="133"/>
        <v>0</v>
      </c>
      <c r="AV345" s="92">
        <f>IFERROR(VLOOKUP(AH345,Lookups!A:B,2,0),0)</f>
        <v>0</v>
      </c>
      <c r="AW345" s="92">
        <f t="shared" si="134"/>
        <v>0</v>
      </c>
      <c r="AX345" s="297">
        <f t="shared" si="135"/>
        <v>0</v>
      </c>
      <c r="AY345" s="297">
        <f t="shared" si="124"/>
        <v>0</v>
      </c>
      <c r="AZ345" s="92">
        <f t="shared" si="125"/>
        <v>0.504</v>
      </c>
      <c r="BA345" s="297">
        <f t="shared" si="136"/>
        <v>0.38900000000000001</v>
      </c>
      <c r="BB345" s="297">
        <v>0.13800000000000001</v>
      </c>
      <c r="BC345" s="297">
        <v>0.13400000000000001</v>
      </c>
      <c r="BD345" s="92">
        <f t="shared" si="126"/>
        <v>0</v>
      </c>
      <c r="BE345" s="92">
        <f t="shared" si="127"/>
        <v>0</v>
      </c>
    </row>
    <row r="346" spans="1:57" x14ac:dyDescent="0.35">
      <c r="A346" s="26"/>
      <c r="B346" s="76"/>
      <c r="C346" s="58"/>
      <c r="D346" s="504"/>
      <c r="E346" s="504"/>
      <c r="F346" s="237" t="str">
        <f ca="1">IFERROR(OFFSET(INDEX(INDIRECT(VLOOKUP($C346,Lighting_Type_Exist_lu,2,0)),MATCH(NewSKULighting!$D346,INDIRECT(VLOOKUP($C346,Lighting_Type_Exist_lu,2,0)),0),1),0,2),"")</f>
        <v/>
      </c>
      <c r="G346" s="168" t="s">
        <v>84</v>
      </c>
      <c r="H346" s="74"/>
      <c r="I346" s="238" t="str">
        <f t="shared" si="115"/>
        <v/>
      </c>
      <c r="J346" s="58"/>
      <c r="K346" s="238" t="str">
        <f t="shared" si="116"/>
        <v/>
      </c>
      <c r="L346" s="239" t="str">
        <f t="shared" si="117"/>
        <v/>
      </c>
      <c r="M346" s="116" t="s">
        <v>84</v>
      </c>
      <c r="N346" s="28">
        <f t="shared" si="118"/>
        <v>0</v>
      </c>
      <c r="O346" s="20">
        <f t="shared" si="137"/>
        <v>0</v>
      </c>
      <c r="P346" s="71">
        <f t="shared" ca="1" si="128"/>
        <v>0</v>
      </c>
      <c r="Q346" s="71">
        <f>IFERROR((($H346*$L346*$N346)-($H346*$L346*$O346))/1000,0)*(1-EXACT(M346,Lookups!$A$62))*(1-EXACT(M346,Lookups!$A$63))</f>
        <v>0</v>
      </c>
      <c r="R346" s="71">
        <f t="shared" ca="1" si="129"/>
        <v>0</v>
      </c>
      <c r="S346" s="71">
        <f t="shared" ca="1" si="119"/>
        <v>0</v>
      </c>
      <c r="T346" s="71">
        <f t="shared" si="120"/>
        <v>0</v>
      </c>
      <c r="U346" s="356">
        <f t="shared" ca="1" si="121"/>
        <v>0</v>
      </c>
      <c r="V346" s="356">
        <f t="shared" ca="1" si="122"/>
        <v>0</v>
      </c>
      <c r="W346" s="356">
        <f t="shared" si="130"/>
        <v>0</v>
      </c>
      <c r="X346" s="356">
        <f t="shared" si="131"/>
        <v>0</v>
      </c>
      <c r="Y346" s="72">
        <f>IF(AU346&gt;0,"NEEDED",IFERROR(IF('Project Summary'!$C$11="NH",(VLOOKUP(AH346,Lighting_All,6,0)+AN346),(VLOOKUP(AH346,Lighting_All,4,0)+AN346)),0)*H346)</f>
        <v>0</v>
      </c>
      <c r="Z346" s="290" t="str">
        <f t="shared" ca="1" si="132"/>
        <v/>
      </c>
      <c r="AA346" s="352">
        <f t="shared" ca="1" si="138"/>
        <v>0</v>
      </c>
      <c r="AB346" s="3"/>
      <c r="AC346" s="20" t="str">
        <f ca="1">IFERROR(OFFSET(INDEX(INDIRECT(VLOOKUP($C346,Lighting_Type_Exist_lu,2,0)),MATCH(NewSKULighting!$D346,INDIRECT(VLOOKUP($C346,Lighting_Type_Exist_lu,2,0)),0),1),0,1),"")</f>
        <v/>
      </c>
      <c r="AD346" s="7" t="str">
        <f ca="1">IFERROR(OFFSET(INDEX(INDIRECT(VLOOKUP($C346,Lighting_Type_Exist_lu,2,0)),MATCH(NewSKULighting!$D346,INDIRECT(VLOOKUP($C346,Lighting_Type_Exist_lu,2,0)),0),1),0,3),"")</f>
        <v/>
      </c>
      <c r="AE346" s="40" t="str">
        <f ca="1">IFERROR(OFFSET(INDEX(INDIRECT(VLOOKUP($C346,Lighting_Type_Exist_lu,2,0)),MATCH(NewSKULighting!$D346,INDIRECT(VLOOKUP($C346,Lighting_Type_Exist_lu,2,0)),0),1),0,4),"")</f>
        <v/>
      </c>
      <c r="AF346" s="314">
        <f t="shared" ca="1" si="139"/>
        <v>0</v>
      </c>
      <c r="AG346" s="3"/>
      <c r="AH346" s="238" t="str">
        <f t="shared" si="123"/>
        <v/>
      </c>
      <c r="AI346" s="263">
        <f>IFERROR(_xlfn.IFNA(IF('Project Summary'!$C$11="NH",VLOOKUP(AH346,Lighting_All,5,0),VLOOKUP(AH346,Lighting_All,3,0)),""),"")</f>
        <v>0</v>
      </c>
      <c r="AJ346" s="295" t="str">
        <f t="shared" si="140"/>
        <v>NA</v>
      </c>
      <c r="AK346" s="296" t="str">
        <f>IFERROR(IF(J346="","",(VLOOKUP(AH346,Lookups!A:G,7,0)*H346)),"")</f>
        <v/>
      </c>
      <c r="AL346" s="92">
        <f t="shared" ca="1" si="141"/>
        <v>0</v>
      </c>
      <c r="AM346" s="92">
        <f t="shared" ca="1" si="142"/>
        <v>0</v>
      </c>
      <c r="AN346" s="297">
        <f>(1-EXACT(G346,M346))*IFERROR(VLOOKUP(M346,Lighting_All,6,0),0)*(Q346&gt;0)*(1-EXACT(M346,Lookups!$A$62))*(1-EXACT(M346,Lookups!$A$63))</f>
        <v>0</v>
      </c>
      <c r="AO346" s="92">
        <f t="shared" si="143"/>
        <v>0</v>
      </c>
      <c r="AP346" s="92" t="str">
        <f t="shared" ca="1" si="144"/>
        <v/>
      </c>
      <c r="AQ346" s="92" t="str">
        <f ca="1">_xlfn.IFNA(VLOOKUP(AP346,Recycling!$S$10:$T$35,2,0),"")</f>
        <v/>
      </c>
      <c r="AR346" s="92">
        <f t="shared" si="145"/>
        <v>0</v>
      </c>
      <c r="AS346" s="92">
        <f t="shared" si="146"/>
        <v>0</v>
      </c>
      <c r="AT346" s="298">
        <f>EXACT(G346,"None")*OR(EXACT(M346,Lookups!$A$62),EXACT(M346,Lookups!$A$63))</f>
        <v>0</v>
      </c>
      <c r="AU346" s="299">
        <f t="shared" si="133"/>
        <v>0</v>
      </c>
      <c r="AV346" s="92">
        <f>IFERROR(VLOOKUP(AH346,Lookups!A:B,2,0),0)</f>
        <v>0</v>
      </c>
      <c r="AW346" s="92">
        <f t="shared" si="134"/>
        <v>0</v>
      </c>
      <c r="AX346" s="297">
        <f t="shared" si="135"/>
        <v>0</v>
      </c>
      <c r="AY346" s="297">
        <f t="shared" si="124"/>
        <v>0</v>
      </c>
      <c r="AZ346" s="92">
        <f t="shared" si="125"/>
        <v>0.504</v>
      </c>
      <c r="BA346" s="297">
        <f t="shared" si="136"/>
        <v>0.38900000000000001</v>
      </c>
      <c r="BB346" s="297">
        <v>0.13800000000000001</v>
      </c>
      <c r="BC346" s="297">
        <v>0.13400000000000001</v>
      </c>
      <c r="BD346" s="92">
        <f t="shared" si="126"/>
        <v>0</v>
      </c>
      <c r="BE346" s="92">
        <f t="shared" si="127"/>
        <v>0</v>
      </c>
    </row>
    <row r="347" spans="1:57" x14ac:dyDescent="0.35">
      <c r="A347" s="26"/>
      <c r="B347" s="76"/>
      <c r="C347" s="58"/>
      <c r="D347" s="504"/>
      <c r="E347" s="504"/>
      <c r="F347" s="237" t="str">
        <f ca="1">IFERROR(OFFSET(INDEX(INDIRECT(VLOOKUP($C347,Lighting_Type_Exist_lu,2,0)),MATCH(NewSKULighting!$D347,INDIRECT(VLOOKUP($C347,Lighting_Type_Exist_lu,2,0)),0),1),0,2),"")</f>
        <v/>
      </c>
      <c r="G347" s="168" t="s">
        <v>84</v>
      </c>
      <c r="H347" s="74"/>
      <c r="I347" s="238" t="str">
        <f t="shared" si="115"/>
        <v/>
      </c>
      <c r="J347" s="58"/>
      <c r="K347" s="238" t="str">
        <f t="shared" si="116"/>
        <v/>
      </c>
      <c r="L347" s="239" t="str">
        <f t="shared" si="117"/>
        <v/>
      </c>
      <c r="M347" s="116" t="s">
        <v>84</v>
      </c>
      <c r="N347" s="28">
        <f t="shared" si="118"/>
        <v>0</v>
      </c>
      <c r="O347" s="20">
        <f t="shared" si="137"/>
        <v>0</v>
      </c>
      <c r="P347" s="71">
        <f t="shared" ca="1" si="128"/>
        <v>0</v>
      </c>
      <c r="Q347" s="71">
        <f>IFERROR((($H347*$L347*$N347)-($H347*$L347*$O347))/1000,0)*(1-EXACT(M347,Lookups!$A$62))*(1-EXACT(M347,Lookups!$A$63))</f>
        <v>0</v>
      </c>
      <c r="R347" s="71">
        <f t="shared" ca="1" si="129"/>
        <v>0</v>
      </c>
      <c r="S347" s="71">
        <f t="shared" ca="1" si="119"/>
        <v>0</v>
      </c>
      <c r="T347" s="71">
        <f t="shared" si="120"/>
        <v>0</v>
      </c>
      <c r="U347" s="356">
        <f t="shared" ca="1" si="121"/>
        <v>0</v>
      </c>
      <c r="V347" s="356">
        <f t="shared" ca="1" si="122"/>
        <v>0</v>
      </c>
      <c r="W347" s="356">
        <f t="shared" si="130"/>
        <v>0</v>
      </c>
      <c r="X347" s="356">
        <f t="shared" si="131"/>
        <v>0</v>
      </c>
      <c r="Y347" s="72">
        <f>IF(AU347&gt;0,"NEEDED",IFERROR(IF('Project Summary'!$C$11="NH",(VLOOKUP(AH347,Lighting_All,6,0)+AN347),(VLOOKUP(AH347,Lighting_All,4,0)+AN347)),0)*H347)</f>
        <v>0</v>
      </c>
      <c r="Z347" s="290" t="str">
        <f t="shared" ca="1" si="132"/>
        <v/>
      </c>
      <c r="AA347" s="352">
        <f t="shared" ca="1" si="138"/>
        <v>0</v>
      </c>
      <c r="AB347" s="3"/>
      <c r="AC347" s="20" t="str">
        <f ca="1">IFERROR(OFFSET(INDEX(INDIRECT(VLOOKUP($C347,Lighting_Type_Exist_lu,2,0)),MATCH(NewSKULighting!$D347,INDIRECT(VLOOKUP($C347,Lighting_Type_Exist_lu,2,0)),0),1),0,1),"")</f>
        <v/>
      </c>
      <c r="AD347" s="7" t="str">
        <f ca="1">IFERROR(OFFSET(INDEX(INDIRECT(VLOOKUP($C347,Lighting_Type_Exist_lu,2,0)),MATCH(NewSKULighting!$D347,INDIRECT(VLOOKUP($C347,Lighting_Type_Exist_lu,2,0)),0),1),0,3),"")</f>
        <v/>
      </c>
      <c r="AE347" s="40" t="str">
        <f ca="1">IFERROR(OFFSET(INDEX(INDIRECT(VLOOKUP($C347,Lighting_Type_Exist_lu,2,0)),MATCH(NewSKULighting!$D347,INDIRECT(VLOOKUP($C347,Lighting_Type_Exist_lu,2,0)),0),1),0,4),"")</f>
        <v/>
      </c>
      <c r="AF347" s="314">
        <f t="shared" ca="1" si="139"/>
        <v>0</v>
      </c>
      <c r="AG347" s="3"/>
      <c r="AH347" s="238" t="str">
        <f t="shared" si="123"/>
        <v/>
      </c>
      <c r="AI347" s="263">
        <f>IFERROR(_xlfn.IFNA(IF('Project Summary'!$C$11="NH",VLOOKUP(AH347,Lighting_All,5,0),VLOOKUP(AH347,Lighting_All,3,0)),""),"")</f>
        <v>0</v>
      </c>
      <c r="AJ347" s="295" t="str">
        <f t="shared" si="140"/>
        <v>NA</v>
      </c>
      <c r="AK347" s="296" t="str">
        <f>IFERROR(IF(J347="","",(VLOOKUP(AH347,Lookups!A:G,7,0)*H347)),"")</f>
        <v/>
      </c>
      <c r="AL347" s="92">
        <f t="shared" ca="1" si="141"/>
        <v>0</v>
      </c>
      <c r="AM347" s="92">
        <f t="shared" ca="1" si="142"/>
        <v>0</v>
      </c>
      <c r="AN347" s="297">
        <f>(1-EXACT(G347,M347))*IFERROR(VLOOKUP(M347,Lighting_All,6,0),0)*(Q347&gt;0)*(1-EXACT(M347,Lookups!$A$62))*(1-EXACT(M347,Lookups!$A$63))</f>
        <v>0</v>
      </c>
      <c r="AO347" s="92">
        <f t="shared" si="143"/>
        <v>0</v>
      </c>
      <c r="AP347" s="92" t="str">
        <f t="shared" ca="1" si="144"/>
        <v/>
      </c>
      <c r="AQ347" s="92" t="str">
        <f ca="1">_xlfn.IFNA(VLOOKUP(AP347,Recycling!$S$10:$T$35,2,0),"")</f>
        <v/>
      </c>
      <c r="AR347" s="92">
        <f t="shared" si="145"/>
        <v>0</v>
      </c>
      <c r="AS347" s="92">
        <f t="shared" si="146"/>
        <v>0</v>
      </c>
      <c r="AT347" s="298">
        <f>EXACT(G347,"None")*OR(EXACT(M347,Lookups!$A$62),EXACT(M347,Lookups!$A$63))</f>
        <v>0</v>
      </c>
      <c r="AU347" s="299">
        <f t="shared" si="133"/>
        <v>0</v>
      </c>
      <c r="AV347" s="92">
        <f>IFERROR(VLOOKUP(AH347,Lookups!A:B,2,0),0)</f>
        <v>0</v>
      </c>
      <c r="AW347" s="92">
        <f t="shared" si="134"/>
        <v>0</v>
      </c>
      <c r="AX347" s="297">
        <f t="shared" si="135"/>
        <v>0</v>
      </c>
      <c r="AY347" s="297">
        <f t="shared" si="124"/>
        <v>0</v>
      </c>
      <c r="AZ347" s="92">
        <f t="shared" si="125"/>
        <v>0.504</v>
      </c>
      <c r="BA347" s="297">
        <f t="shared" si="136"/>
        <v>0.38900000000000001</v>
      </c>
      <c r="BB347" s="297">
        <v>0.13800000000000001</v>
      </c>
      <c r="BC347" s="297">
        <v>0.13400000000000001</v>
      </c>
      <c r="BD347" s="92">
        <f t="shared" si="126"/>
        <v>0</v>
      </c>
      <c r="BE347" s="92">
        <f t="shared" si="127"/>
        <v>0</v>
      </c>
    </row>
    <row r="348" spans="1:57" x14ac:dyDescent="0.35">
      <c r="A348" s="26"/>
      <c r="B348" s="76"/>
      <c r="C348" s="58"/>
      <c r="D348" s="504"/>
      <c r="E348" s="504"/>
      <c r="F348" s="237" t="str">
        <f ca="1">IFERROR(OFFSET(INDEX(INDIRECT(VLOOKUP($C348,Lighting_Type_Exist_lu,2,0)),MATCH(NewSKULighting!$D348,INDIRECT(VLOOKUP($C348,Lighting_Type_Exist_lu,2,0)),0),1),0,2),"")</f>
        <v/>
      </c>
      <c r="G348" s="168" t="s">
        <v>84</v>
      </c>
      <c r="H348" s="74"/>
      <c r="I348" s="238" t="str">
        <f t="shared" si="115"/>
        <v/>
      </c>
      <c r="J348" s="58"/>
      <c r="K348" s="238" t="str">
        <f t="shared" si="116"/>
        <v/>
      </c>
      <c r="L348" s="239" t="str">
        <f t="shared" si="117"/>
        <v/>
      </c>
      <c r="M348" s="116" t="s">
        <v>84</v>
      </c>
      <c r="N348" s="28">
        <f t="shared" si="118"/>
        <v>0</v>
      </c>
      <c r="O348" s="20">
        <f t="shared" si="137"/>
        <v>0</v>
      </c>
      <c r="P348" s="71">
        <f t="shared" ca="1" si="128"/>
        <v>0</v>
      </c>
      <c r="Q348" s="71">
        <f>IFERROR((($H348*$L348*$N348)-($H348*$L348*$O348))/1000,0)*(1-EXACT(M348,Lookups!$A$62))*(1-EXACT(M348,Lookups!$A$63))</f>
        <v>0</v>
      </c>
      <c r="R348" s="71">
        <f t="shared" ca="1" si="129"/>
        <v>0</v>
      </c>
      <c r="S348" s="71">
        <f t="shared" ca="1" si="119"/>
        <v>0</v>
      </c>
      <c r="T348" s="71">
        <f t="shared" si="120"/>
        <v>0</v>
      </c>
      <c r="U348" s="356">
        <f t="shared" ca="1" si="121"/>
        <v>0</v>
      </c>
      <c r="V348" s="356">
        <f t="shared" ca="1" si="122"/>
        <v>0</v>
      </c>
      <c r="W348" s="356">
        <f t="shared" si="130"/>
        <v>0</v>
      </c>
      <c r="X348" s="356">
        <f t="shared" si="131"/>
        <v>0</v>
      </c>
      <c r="Y348" s="72">
        <f>IF(AU348&gt;0,"NEEDED",IFERROR(IF('Project Summary'!$C$11="NH",(VLOOKUP(AH348,Lighting_All,6,0)+AN348),(VLOOKUP(AH348,Lighting_All,4,0)+AN348)),0)*H348)</f>
        <v>0</v>
      </c>
      <c r="Z348" s="290" t="str">
        <f t="shared" ca="1" si="132"/>
        <v/>
      </c>
      <c r="AA348" s="352">
        <f t="shared" ca="1" si="138"/>
        <v>0</v>
      </c>
      <c r="AB348" s="3"/>
      <c r="AC348" s="20" t="str">
        <f ca="1">IFERROR(OFFSET(INDEX(INDIRECT(VLOOKUP($C348,Lighting_Type_Exist_lu,2,0)),MATCH(NewSKULighting!$D348,INDIRECT(VLOOKUP($C348,Lighting_Type_Exist_lu,2,0)),0),1),0,1),"")</f>
        <v/>
      </c>
      <c r="AD348" s="7" t="str">
        <f ca="1">IFERROR(OFFSET(INDEX(INDIRECT(VLOOKUP($C348,Lighting_Type_Exist_lu,2,0)),MATCH(NewSKULighting!$D348,INDIRECT(VLOOKUP($C348,Lighting_Type_Exist_lu,2,0)),0),1),0,3),"")</f>
        <v/>
      </c>
      <c r="AE348" s="40" t="str">
        <f ca="1">IFERROR(OFFSET(INDEX(INDIRECT(VLOOKUP($C348,Lighting_Type_Exist_lu,2,0)),MATCH(NewSKULighting!$D348,INDIRECT(VLOOKUP($C348,Lighting_Type_Exist_lu,2,0)),0),1),0,4),"")</f>
        <v/>
      </c>
      <c r="AF348" s="314">
        <f t="shared" ca="1" si="139"/>
        <v>0</v>
      </c>
      <c r="AG348" s="3"/>
      <c r="AH348" s="238" t="str">
        <f t="shared" si="123"/>
        <v/>
      </c>
      <c r="AI348" s="263">
        <f>IFERROR(_xlfn.IFNA(IF('Project Summary'!$C$11="NH",VLOOKUP(AH348,Lighting_All,5,0),VLOOKUP(AH348,Lighting_All,3,0)),""),"")</f>
        <v>0</v>
      </c>
      <c r="AJ348" s="295" t="str">
        <f t="shared" si="140"/>
        <v>NA</v>
      </c>
      <c r="AK348" s="296" t="str">
        <f>IFERROR(IF(J348="","",(VLOOKUP(AH348,Lookups!A:G,7,0)*H348)),"")</f>
        <v/>
      </c>
      <c r="AL348" s="92">
        <f t="shared" ca="1" si="141"/>
        <v>0</v>
      </c>
      <c r="AM348" s="92">
        <f t="shared" ca="1" si="142"/>
        <v>0</v>
      </c>
      <c r="AN348" s="297">
        <f>(1-EXACT(G348,M348))*IFERROR(VLOOKUP(M348,Lighting_All,6,0),0)*(Q348&gt;0)*(1-EXACT(M348,Lookups!$A$62))*(1-EXACT(M348,Lookups!$A$63))</f>
        <v>0</v>
      </c>
      <c r="AO348" s="92">
        <f t="shared" si="143"/>
        <v>0</v>
      </c>
      <c r="AP348" s="92" t="str">
        <f t="shared" ca="1" si="144"/>
        <v/>
      </c>
      <c r="AQ348" s="92" t="str">
        <f ca="1">_xlfn.IFNA(VLOOKUP(AP348,Recycling!$S$10:$T$35,2,0),"")</f>
        <v/>
      </c>
      <c r="AR348" s="92">
        <f t="shared" si="145"/>
        <v>0</v>
      </c>
      <c r="AS348" s="92">
        <f t="shared" si="146"/>
        <v>0</v>
      </c>
      <c r="AT348" s="298">
        <f>EXACT(G348,"None")*OR(EXACT(M348,Lookups!$A$62),EXACT(M348,Lookups!$A$63))</f>
        <v>0</v>
      </c>
      <c r="AU348" s="299">
        <f t="shared" si="133"/>
        <v>0</v>
      </c>
      <c r="AV348" s="92">
        <f>IFERROR(VLOOKUP(AH348,Lookups!A:B,2,0),0)</f>
        <v>0</v>
      </c>
      <c r="AW348" s="92">
        <f t="shared" si="134"/>
        <v>0</v>
      </c>
      <c r="AX348" s="297">
        <f t="shared" si="135"/>
        <v>0</v>
      </c>
      <c r="AY348" s="297">
        <f t="shared" si="124"/>
        <v>0</v>
      </c>
      <c r="AZ348" s="92">
        <f t="shared" si="125"/>
        <v>0.504</v>
      </c>
      <c r="BA348" s="297">
        <f t="shared" si="136"/>
        <v>0.38900000000000001</v>
      </c>
      <c r="BB348" s="297">
        <v>0.13800000000000001</v>
      </c>
      <c r="BC348" s="297">
        <v>0.13400000000000001</v>
      </c>
      <c r="BD348" s="92">
        <f t="shared" si="126"/>
        <v>0</v>
      </c>
      <c r="BE348" s="92">
        <f t="shared" si="127"/>
        <v>0</v>
      </c>
    </row>
    <row r="349" spans="1:57" x14ac:dyDescent="0.35">
      <c r="A349" s="26"/>
      <c r="B349" s="76"/>
      <c r="C349" s="58"/>
      <c r="D349" s="504"/>
      <c r="E349" s="504"/>
      <c r="F349" s="237" t="str">
        <f ca="1">IFERROR(OFFSET(INDEX(INDIRECT(VLOOKUP($C349,Lighting_Type_Exist_lu,2,0)),MATCH(NewSKULighting!$D349,INDIRECT(VLOOKUP($C349,Lighting_Type_Exist_lu,2,0)),0),1),0,2),"")</f>
        <v/>
      </c>
      <c r="G349" s="168" t="s">
        <v>84</v>
      </c>
      <c r="H349" s="74"/>
      <c r="I349" s="238" t="str">
        <f t="shared" si="115"/>
        <v/>
      </c>
      <c r="J349" s="58"/>
      <c r="K349" s="238" t="str">
        <f t="shared" si="116"/>
        <v/>
      </c>
      <c r="L349" s="239" t="str">
        <f t="shared" si="117"/>
        <v/>
      </c>
      <c r="M349" s="116" t="s">
        <v>84</v>
      </c>
      <c r="N349" s="28">
        <f t="shared" si="118"/>
        <v>0</v>
      </c>
      <c r="O349" s="20">
        <f t="shared" si="137"/>
        <v>0</v>
      </c>
      <c r="P349" s="71">
        <f t="shared" ca="1" si="128"/>
        <v>0</v>
      </c>
      <c r="Q349" s="71">
        <f>IFERROR((($H349*$L349*$N349)-($H349*$L349*$O349))/1000,0)*(1-EXACT(M349,Lookups!$A$62))*(1-EXACT(M349,Lookups!$A$63))</f>
        <v>0</v>
      </c>
      <c r="R349" s="71">
        <f t="shared" ca="1" si="129"/>
        <v>0</v>
      </c>
      <c r="S349" s="71">
        <f t="shared" ca="1" si="119"/>
        <v>0</v>
      </c>
      <c r="T349" s="71">
        <f t="shared" si="120"/>
        <v>0</v>
      </c>
      <c r="U349" s="356">
        <f t="shared" ca="1" si="121"/>
        <v>0</v>
      </c>
      <c r="V349" s="356">
        <f t="shared" ca="1" si="122"/>
        <v>0</v>
      </c>
      <c r="W349" s="356">
        <f t="shared" si="130"/>
        <v>0</v>
      </c>
      <c r="X349" s="356">
        <f t="shared" si="131"/>
        <v>0</v>
      </c>
      <c r="Y349" s="72">
        <f>IF(AU349&gt;0,"NEEDED",IFERROR(IF('Project Summary'!$C$11="NH",(VLOOKUP(AH349,Lighting_All,6,0)+AN349),(VLOOKUP(AH349,Lighting_All,4,0)+AN349)),0)*H349)</f>
        <v>0</v>
      </c>
      <c r="Z349" s="290" t="str">
        <f t="shared" ca="1" si="132"/>
        <v/>
      </c>
      <c r="AA349" s="352">
        <f t="shared" ca="1" si="138"/>
        <v>0</v>
      </c>
      <c r="AB349" s="3"/>
      <c r="AC349" s="20" t="str">
        <f ca="1">IFERROR(OFFSET(INDEX(INDIRECT(VLOOKUP($C349,Lighting_Type_Exist_lu,2,0)),MATCH(NewSKULighting!$D349,INDIRECT(VLOOKUP($C349,Lighting_Type_Exist_lu,2,0)),0),1),0,1),"")</f>
        <v/>
      </c>
      <c r="AD349" s="7" t="str">
        <f ca="1">IFERROR(OFFSET(INDEX(INDIRECT(VLOOKUP($C349,Lighting_Type_Exist_lu,2,0)),MATCH(NewSKULighting!$D349,INDIRECT(VLOOKUP($C349,Lighting_Type_Exist_lu,2,0)),0),1),0,3),"")</f>
        <v/>
      </c>
      <c r="AE349" s="40" t="str">
        <f ca="1">IFERROR(OFFSET(INDEX(INDIRECT(VLOOKUP($C349,Lighting_Type_Exist_lu,2,0)),MATCH(NewSKULighting!$D349,INDIRECT(VLOOKUP($C349,Lighting_Type_Exist_lu,2,0)),0),1),0,4),"")</f>
        <v/>
      </c>
      <c r="AF349" s="314">
        <f t="shared" ca="1" si="139"/>
        <v>0</v>
      </c>
      <c r="AG349" s="3"/>
      <c r="AH349" s="238" t="str">
        <f t="shared" si="123"/>
        <v/>
      </c>
      <c r="AI349" s="263">
        <f>IFERROR(_xlfn.IFNA(IF('Project Summary'!$C$11="NH",VLOOKUP(AH349,Lighting_All,5,0),VLOOKUP(AH349,Lighting_All,3,0)),""),"")</f>
        <v>0</v>
      </c>
      <c r="AJ349" s="295" t="str">
        <f t="shared" si="140"/>
        <v>NA</v>
      </c>
      <c r="AK349" s="296" t="str">
        <f>IFERROR(IF(J349="","",(VLOOKUP(AH349,Lookups!A:G,7,0)*H349)),"")</f>
        <v/>
      </c>
      <c r="AL349" s="92">
        <f t="shared" ca="1" si="141"/>
        <v>0</v>
      </c>
      <c r="AM349" s="92">
        <f t="shared" ca="1" si="142"/>
        <v>0</v>
      </c>
      <c r="AN349" s="297">
        <f>(1-EXACT(G349,M349))*IFERROR(VLOOKUP(M349,Lighting_All,6,0),0)*(Q349&gt;0)*(1-EXACT(M349,Lookups!$A$62))*(1-EXACT(M349,Lookups!$A$63))</f>
        <v>0</v>
      </c>
      <c r="AO349" s="92">
        <f t="shared" si="143"/>
        <v>0</v>
      </c>
      <c r="AP349" s="92" t="str">
        <f t="shared" ca="1" si="144"/>
        <v/>
      </c>
      <c r="AQ349" s="92" t="str">
        <f ca="1">_xlfn.IFNA(VLOOKUP(AP349,Recycling!$S$10:$T$35,2,0),"")</f>
        <v/>
      </c>
      <c r="AR349" s="92">
        <f t="shared" si="145"/>
        <v>0</v>
      </c>
      <c r="AS349" s="92">
        <f t="shared" si="146"/>
        <v>0</v>
      </c>
      <c r="AT349" s="298">
        <f>EXACT(G349,"None")*OR(EXACT(M349,Lookups!$A$62),EXACT(M349,Lookups!$A$63))</f>
        <v>0</v>
      </c>
      <c r="AU349" s="299">
        <f t="shared" si="133"/>
        <v>0</v>
      </c>
      <c r="AV349" s="92">
        <f>IFERROR(VLOOKUP(AH349,Lookups!A:B,2,0),0)</f>
        <v>0</v>
      </c>
      <c r="AW349" s="92">
        <f t="shared" si="134"/>
        <v>0</v>
      </c>
      <c r="AX349" s="297">
        <f t="shared" si="135"/>
        <v>0</v>
      </c>
      <c r="AY349" s="297">
        <f t="shared" si="124"/>
        <v>0</v>
      </c>
      <c r="AZ349" s="92">
        <f t="shared" si="125"/>
        <v>0.504</v>
      </c>
      <c r="BA349" s="297">
        <f t="shared" si="136"/>
        <v>0.38900000000000001</v>
      </c>
      <c r="BB349" s="297">
        <v>0.13800000000000001</v>
      </c>
      <c r="BC349" s="297">
        <v>0.13400000000000001</v>
      </c>
      <c r="BD349" s="92">
        <f t="shared" si="126"/>
        <v>0</v>
      </c>
      <c r="BE349" s="92">
        <f t="shared" si="127"/>
        <v>0</v>
      </c>
    </row>
    <row r="350" spans="1:57" x14ac:dyDescent="0.35">
      <c r="A350" s="26"/>
      <c r="B350" s="76"/>
      <c r="C350" s="58"/>
      <c r="D350" s="504"/>
      <c r="E350" s="504"/>
      <c r="F350" s="237" t="str">
        <f ca="1">IFERROR(OFFSET(INDEX(INDIRECT(VLOOKUP($C350,Lighting_Type_Exist_lu,2,0)),MATCH(NewSKULighting!$D350,INDIRECT(VLOOKUP($C350,Lighting_Type_Exist_lu,2,0)),0),1),0,2),"")</f>
        <v/>
      </c>
      <c r="G350" s="168" t="s">
        <v>84</v>
      </c>
      <c r="H350" s="74"/>
      <c r="I350" s="238" t="str">
        <f t="shared" si="115"/>
        <v/>
      </c>
      <c r="J350" s="58"/>
      <c r="K350" s="238" t="str">
        <f t="shared" si="116"/>
        <v/>
      </c>
      <c r="L350" s="239" t="str">
        <f t="shared" si="117"/>
        <v/>
      </c>
      <c r="M350" s="116" t="s">
        <v>84</v>
      </c>
      <c r="N350" s="28">
        <f t="shared" si="118"/>
        <v>0</v>
      </c>
      <c r="O350" s="20">
        <f t="shared" si="137"/>
        <v>0</v>
      </c>
      <c r="P350" s="71">
        <f t="shared" ca="1" si="128"/>
        <v>0</v>
      </c>
      <c r="Q350" s="71">
        <f>IFERROR((($H350*$L350*$N350)-($H350*$L350*$O350))/1000,0)*(1-EXACT(M350,Lookups!$A$62))*(1-EXACT(M350,Lookups!$A$63))</f>
        <v>0</v>
      </c>
      <c r="R350" s="71">
        <f t="shared" ca="1" si="129"/>
        <v>0</v>
      </c>
      <c r="S350" s="71">
        <f t="shared" ca="1" si="119"/>
        <v>0</v>
      </c>
      <c r="T350" s="71">
        <f t="shared" si="120"/>
        <v>0</v>
      </c>
      <c r="U350" s="356">
        <f t="shared" ca="1" si="121"/>
        <v>0</v>
      </c>
      <c r="V350" s="356">
        <f t="shared" ca="1" si="122"/>
        <v>0</v>
      </c>
      <c r="W350" s="356">
        <f t="shared" si="130"/>
        <v>0</v>
      </c>
      <c r="X350" s="356">
        <f t="shared" si="131"/>
        <v>0</v>
      </c>
      <c r="Y350" s="72">
        <f>IF(AU350&gt;0,"NEEDED",IFERROR(IF('Project Summary'!$C$11="NH",(VLOOKUP(AH350,Lighting_All,6,0)+AN350),(VLOOKUP(AH350,Lighting_All,4,0)+AN350)),0)*H350)</f>
        <v>0</v>
      </c>
      <c r="Z350" s="290" t="str">
        <f t="shared" ca="1" si="132"/>
        <v/>
      </c>
      <c r="AA350" s="352">
        <f t="shared" ca="1" si="138"/>
        <v>0</v>
      </c>
      <c r="AB350" s="3"/>
      <c r="AC350" s="20" t="str">
        <f ca="1">IFERROR(OFFSET(INDEX(INDIRECT(VLOOKUP($C350,Lighting_Type_Exist_lu,2,0)),MATCH(NewSKULighting!$D350,INDIRECT(VLOOKUP($C350,Lighting_Type_Exist_lu,2,0)),0),1),0,1),"")</f>
        <v/>
      </c>
      <c r="AD350" s="7" t="str">
        <f ca="1">IFERROR(OFFSET(INDEX(INDIRECT(VLOOKUP($C350,Lighting_Type_Exist_lu,2,0)),MATCH(NewSKULighting!$D350,INDIRECT(VLOOKUP($C350,Lighting_Type_Exist_lu,2,0)),0),1),0,3),"")</f>
        <v/>
      </c>
      <c r="AE350" s="40" t="str">
        <f ca="1">IFERROR(OFFSET(INDEX(INDIRECT(VLOOKUP($C350,Lighting_Type_Exist_lu,2,0)),MATCH(NewSKULighting!$D350,INDIRECT(VLOOKUP($C350,Lighting_Type_Exist_lu,2,0)),0),1),0,4),"")</f>
        <v/>
      </c>
      <c r="AF350" s="314">
        <f t="shared" ca="1" si="139"/>
        <v>0</v>
      </c>
      <c r="AG350" s="3"/>
      <c r="AH350" s="238" t="str">
        <f t="shared" si="123"/>
        <v/>
      </c>
      <c r="AI350" s="263">
        <f>IFERROR(_xlfn.IFNA(IF('Project Summary'!$C$11="NH",VLOOKUP(AH350,Lighting_All,5,0),VLOOKUP(AH350,Lighting_All,3,0)),""),"")</f>
        <v>0</v>
      </c>
      <c r="AJ350" s="295" t="str">
        <f t="shared" si="140"/>
        <v>NA</v>
      </c>
      <c r="AK350" s="296" t="str">
        <f>IFERROR(IF(J350="","",(VLOOKUP(AH350,Lookups!A:G,7,0)*H350)),"")</f>
        <v/>
      </c>
      <c r="AL350" s="92">
        <f t="shared" ca="1" si="141"/>
        <v>0</v>
      </c>
      <c r="AM350" s="92">
        <f t="shared" ca="1" si="142"/>
        <v>0</v>
      </c>
      <c r="AN350" s="297">
        <f>(1-EXACT(G350,M350))*IFERROR(VLOOKUP(M350,Lighting_All,6,0),0)*(Q350&gt;0)*(1-EXACT(M350,Lookups!$A$62))*(1-EXACT(M350,Lookups!$A$63))</f>
        <v>0</v>
      </c>
      <c r="AO350" s="92">
        <f t="shared" si="143"/>
        <v>0</v>
      </c>
      <c r="AP350" s="92" t="str">
        <f t="shared" ca="1" si="144"/>
        <v/>
      </c>
      <c r="AQ350" s="92" t="str">
        <f ca="1">_xlfn.IFNA(VLOOKUP(AP350,Recycling!$S$10:$T$35,2,0),"")</f>
        <v/>
      </c>
      <c r="AR350" s="92">
        <f t="shared" si="145"/>
        <v>0</v>
      </c>
      <c r="AS350" s="92">
        <f t="shared" si="146"/>
        <v>0</v>
      </c>
      <c r="AT350" s="298">
        <f>EXACT(G350,"None")*OR(EXACT(M350,Lookups!$A$62),EXACT(M350,Lookups!$A$63))</f>
        <v>0</v>
      </c>
      <c r="AU350" s="299">
        <f t="shared" si="133"/>
        <v>0</v>
      </c>
      <c r="AV350" s="92">
        <f>IFERROR(VLOOKUP(AH350,Lookups!A:B,2,0),0)</f>
        <v>0</v>
      </c>
      <c r="AW350" s="92">
        <f t="shared" si="134"/>
        <v>0</v>
      </c>
      <c r="AX350" s="297">
        <f t="shared" si="135"/>
        <v>0</v>
      </c>
      <c r="AY350" s="297">
        <f t="shared" si="124"/>
        <v>0</v>
      </c>
      <c r="AZ350" s="92">
        <f t="shared" si="125"/>
        <v>0.504</v>
      </c>
      <c r="BA350" s="297">
        <f t="shared" si="136"/>
        <v>0.38900000000000001</v>
      </c>
      <c r="BB350" s="297">
        <v>0.13800000000000001</v>
      </c>
      <c r="BC350" s="297">
        <v>0.13400000000000001</v>
      </c>
      <c r="BD350" s="92">
        <f t="shared" si="126"/>
        <v>0</v>
      </c>
      <c r="BE350" s="92">
        <f t="shared" si="127"/>
        <v>0</v>
      </c>
    </row>
    <row r="351" spans="1:57" x14ac:dyDescent="0.35">
      <c r="A351" s="26"/>
      <c r="B351" s="76"/>
      <c r="C351" s="58"/>
      <c r="D351" s="504"/>
      <c r="E351" s="504"/>
      <c r="F351" s="237" t="str">
        <f ca="1">IFERROR(OFFSET(INDEX(INDIRECT(VLOOKUP($C351,Lighting_Type_Exist_lu,2,0)),MATCH(NewSKULighting!$D351,INDIRECT(VLOOKUP($C351,Lighting_Type_Exist_lu,2,0)),0),1),0,2),"")</f>
        <v/>
      </c>
      <c r="G351" s="168" t="s">
        <v>84</v>
      </c>
      <c r="H351" s="74"/>
      <c r="I351" s="238" t="str">
        <f t="shared" si="115"/>
        <v/>
      </c>
      <c r="J351" s="58"/>
      <c r="K351" s="238" t="str">
        <f t="shared" si="116"/>
        <v/>
      </c>
      <c r="L351" s="239" t="str">
        <f t="shared" si="117"/>
        <v/>
      </c>
      <c r="M351" s="116" t="s">
        <v>84</v>
      </c>
      <c r="N351" s="28">
        <f t="shared" si="118"/>
        <v>0</v>
      </c>
      <c r="O351" s="20">
        <f t="shared" si="137"/>
        <v>0</v>
      </c>
      <c r="P351" s="71">
        <f t="shared" ca="1" si="128"/>
        <v>0</v>
      </c>
      <c r="Q351" s="71">
        <f>IFERROR((($H351*$L351*$N351)-($H351*$L351*$O351))/1000,0)*(1-EXACT(M351,Lookups!$A$62))*(1-EXACT(M351,Lookups!$A$63))</f>
        <v>0</v>
      </c>
      <c r="R351" s="71">
        <f t="shared" ca="1" si="129"/>
        <v>0</v>
      </c>
      <c r="S351" s="71">
        <f t="shared" ca="1" si="119"/>
        <v>0</v>
      </c>
      <c r="T351" s="71">
        <f t="shared" si="120"/>
        <v>0</v>
      </c>
      <c r="U351" s="356">
        <f t="shared" ca="1" si="121"/>
        <v>0</v>
      </c>
      <c r="V351" s="356">
        <f t="shared" ca="1" si="122"/>
        <v>0</v>
      </c>
      <c r="W351" s="356">
        <f t="shared" si="130"/>
        <v>0</v>
      </c>
      <c r="X351" s="356">
        <f t="shared" si="131"/>
        <v>0</v>
      </c>
      <c r="Y351" s="72">
        <f>IF(AU351&gt;0,"NEEDED",IFERROR(IF('Project Summary'!$C$11="NH",(VLOOKUP(AH351,Lighting_All,6,0)+AN351),(VLOOKUP(AH351,Lighting_All,4,0)+AN351)),0)*H351)</f>
        <v>0</v>
      </c>
      <c r="Z351" s="290" t="str">
        <f t="shared" ca="1" si="132"/>
        <v/>
      </c>
      <c r="AA351" s="352">
        <f t="shared" ca="1" si="138"/>
        <v>0</v>
      </c>
      <c r="AB351" s="3"/>
      <c r="AC351" s="20" t="str">
        <f ca="1">IFERROR(OFFSET(INDEX(INDIRECT(VLOOKUP($C351,Lighting_Type_Exist_lu,2,0)),MATCH(NewSKULighting!$D351,INDIRECT(VLOOKUP($C351,Lighting_Type_Exist_lu,2,0)),0),1),0,1),"")</f>
        <v/>
      </c>
      <c r="AD351" s="7" t="str">
        <f ca="1">IFERROR(OFFSET(INDEX(INDIRECT(VLOOKUP($C351,Lighting_Type_Exist_lu,2,0)),MATCH(NewSKULighting!$D351,INDIRECT(VLOOKUP($C351,Lighting_Type_Exist_lu,2,0)),0),1),0,3),"")</f>
        <v/>
      </c>
      <c r="AE351" s="40" t="str">
        <f ca="1">IFERROR(OFFSET(INDEX(INDIRECT(VLOOKUP($C351,Lighting_Type_Exist_lu,2,0)),MATCH(NewSKULighting!$D351,INDIRECT(VLOOKUP($C351,Lighting_Type_Exist_lu,2,0)),0),1),0,4),"")</f>
        <v/>
      </c>
      <c r="AF351" s="314">
        <f t="shared" ca="1" si="139"/>
        <v>0</v>
      </c>
      <c r="AG351" s="3"/>
      <c r="AH351" s="238" t="str">
        <f t="shared" si="123"/>
        <v/>
      </c>
      <c r="AI351" s="263">
        <f>IFERROR(_xlfn.IFNA(IF('Project Summary'!$C$11="NH",VLOOKUP(AH351,Lighting_All,5,0),VLOOKUP(AH351,Lighting_All,3,0)),""),"")</f>
        <v>0</v>
      </c>
      <c r="AJ351" s="295" t="str">
        <f t="shared" si="140"/>
        <v>NA</v>
      </c>
      <c r="AK351" s="296" t="str">
        <f>IFERROR(IF(J351="","",(VLOOKUP(AH351,Lookups!A:G,7,0)*H351)),"")</f>
        <v/>
      </c>
      <c r="AL351" s="92">
        <f t="shared" ca="1" si="141"/>
        <v>0</v>
      </c>
      <c r="AM351" s="92">
        <f t="shared" ca="1" si="142"/>
        <v>0</v>
      </c>
      <c r="AN351" s="297">
        <f>(1-EXACT(G351,M351))*IFERROR(VLOOKUP(M351,Lighting_All,6,0),0)*(Q351&gt;0)*(1-EXACT(M351,Lookups!$A$62))*(1-EXACT(M351,Lookups!$A$63))</f>
        <v>0</v>
      </c>
      <c r="AO351" s="92">
        <f t="shared" si="143"/>
        <v>0</v>
      </c>
      <c r="AP351" s="92" t="str">
        <f t="shared" ca="1" si="144"/>
        <v/>
      </c>
      <c r="AQ351" s="92" t="str">
        <f ca="1">_xlfn.IFNA(VLOOKUP(AP351,Recycling!$S$10:$T$35,2,0),"")</f>
        <v/>
      </c>
      <c r="AR351" s="92">
        <f t="shared" si="145"/>
        <v>0</v>
      </c>
      <c r="AS351" s="92">
        <f t="shared" si="146"/>
        <v>0</v>
      </c>
      <c r="AT351" s="298">
        <f>EXACT(G351,"None")*OR(EXACT(M351,Lookups!$A$62),EXACT(M351,Lookups!$A$63))</f>
        <v>0</v>
      </c>
      <c r="AU351" s="299">
        <f t="shared" si="133"/>
        <v>0</v>
      </c>
      <c r="AV351" s="92">
        <f>IFERROR(VLOOKUP(AH351,Lookups!A:B,2,0),0)</f>
        <v>0</v>
      </c>
      <c r="AW351" s="92">
        <f t="shared" si="134"/>
        <v>0</v>
      </c>
      <c r="AX351" s="297">
        <f t="shared" si="135"/>
        <v>0</v>
      </c>
      <c r="AY351" s="297">
        <f t="shared" si="124"/>
        <v>0</v>
      </c>
      <c r="AZ351" s="92">
        <f t="shared" si="125"/>
        <v>0.504</v>
      </c>
      <c r="BA351" s="297">
        <f t="shared" si="136"/>
        <v>0.38900000000000001</v>
      </c>
      <c r="BB351" s="297">
        <v>0.13800000000000001</v>
      </c>
      <c r="BC351" s="297">
        <v>0.13400000000000001</v>
      </c>
      <c r="BD351" s="92">
        <f t="shared" si="126"/>
        <v>0</v>
      </c>
      <c r="BE351" s="92">
        <f t="shared" si="127"/>
        <v>0</v>
      </c>
    </row>
    <row r="352" spans="1:57" x14ac:dyDescent="0.35">
      <c r="A352" s="26"/>
      <c r="B352" s="76"/>
      <c r="C352" s="58"/>
      <c r="D352" s="504"/>
      <c r="E352" s="504"/>
      <c r="F352" s="237" t="str">
        <f ca="1">IFERROR(OFFSET(INDEX(INDIRECT(VLOOKUP($C352,Lighting_Type_Exist_lu,2,0)),MATCH(NewSKULighting!$D352,INDIRECT(VLOOKUP($C352,Lighting_Type_Exist_lu,2,0)),0),1),0,2),"")</f>
        <v/>
      </c>
      <c r="G352" s="168" t="s">
        <v>84</v>
      </c>
      <c r="H352" s="74"/>
      <c r="I352" s="238" t="str">
        <f t="shared" si="115"/>
        <v/>
      </c>
      <c r="J352" s="58"/>
      <c r="K352" s="238" t="str">
        <f t="shared" si="116"/>
        <v/>
      </c>
      <c r="L352" s="239" t="str">
        <f t="shared" si="117"/>
        <v/>
      </c>
      <c r="M352" s="116" t="s">
        <v>84</v>
      </c>
      <c r="N352" s="28">
        <f t="shared" si="118"/>
        <v>0</v>
      </c>
      <c r="O352" s="20">
        <f t="shared" si="137"/>
        <v>0</v>
      </c>
      <c r="P352" s="71">
        <f t="shared" ca="1" si="128"/>
        <v>0</v>
      </c>
      <c r="Q352" s="71">
        <f>IFERROR((($H352*$L352*$N352)-($H352*$L352*$O352))/1000,0)*(1-EXACT(M352,Lookups!$A$62))*(1-EXACT(M352,Lookups!$A$63))</f>
        <v>0</v>
      </c>
      <c r="R352" s="71">
        <f t="shared" ca="1" si="129"/>
        <v>0</v>
      </c>
      <c r="S352" s="71">
        <f t="shared" ca="1" si="119"/>
        <v>0</v>
      </c>
      <c r="T352" s="71">
        <f t="shared" si="120"/>
        <v>0</v>
      </c>
      <c r="U352" s="356">
        <f t="shared" ca="1" si="121"/>
        <v>0</v>
      </c>
      <c r="V352" s="356">
        <f t="shared" ca="1" si="122"/>
        <v>0</v>
      </c>
      <c r="W352" s="356">
        <f t="shared" si="130"/>
        <v>0</v>
      </c>
      <c r="X352" s="356">
        <f t="shared" si="131"/>
        <v>0</v>
      </c>
      <c r="Y352" s="72">
        <f>IF(AU352&gt;0,"NEEDED",IFERROR(IF('Project Summary'!$C$11="NH",(VLOOKUP(AH352,Lighting_All,6,0)+AN352),(VLOOKUP(AH352,Lighting_All,4,0)+AN352)),0)*H352)</f>
        <v>0</v>
      </c>
      <c r="Z352" s="290" t="str">
        <f t="shared" ca="1" si="132"/>
        <v/>
      </c>
      <c r="AA352" s="352">
        <f t="shared" ca="1" si="138"/>
        <v>0</v>
      </c>
      <c r="AB352" s="3"/>
      <c r="AC352" s="20" t="str">
        <f ca="1">IFERROR(OFFSET(INDEX(INDIRECT(VLOOKUP($C352,Lighting_Type_Exist_lu,2,0)),MATCH(NewSKULighting!$D352,INDIRECT(VLOOKUP($C352,Lighting_Type_Exist_lu,2,0)),0),1),0,1),"")</f>
        <v/>
      </c>
      <c r="AD352" s="7" t="str">
        <f ca="1">IFERROR(OFFSET(INDEX(INDIRECT(VLOOKUP($C352,Lighting_Type_Exist_lu,2,0)),MATCH(NewSKULighting!$D352,INDIRECT(VLOOKUP($C352,Lighting_Type_Exist_lu,2,0)),0),1),0,3),"")</f>
        <v/>
      </c>
      <c r="AE352" s="40" t="str">
        <f ca="1">IFERROR(OFFSET(INDEX(INDIRECT(VLOOKUP($C352,Lighting_Type_Exist_lu,2,0)),MATCH(NewSKULighting!$D352,INDIRECT(VLOOKUP($C352,Lighting_Type_Exist_lu,2,0)),0),1),0,4),"")</f>
        <v/>
      </c>
      <c r="AF352" s="314">
        <f t="shared" ca="1" si="139"/>
        <v>0</v>
      </c>
      <c r="AG352" s="3"/>
      <c r="AH352" s="238" t="str">
        <f t="shared" si="123"/>
        <v/>
      </c>
      <c r="AI352" s="263">
        <f>IFERROR(_xlfn.IFNA(IF('Project Summary'!$C$11="NH",VLOOKUP(AH352,Lighting_All,5,0),VLOOKUP(AH352,Lighting_All,3,0)),""),"")</f>
        <v>0</v>
      </c>
      <c r="AJ352" s="295" t="str">
        <f t="shared" si="140"/>
        <v>NA</v>
      </c>
      <c r="AK352" s="296" t="str">
        <f>IFERROR(IF(J352="","",(VLOOKUP(AH352,Lookups!A:G,7,0)*H352)),"")</f>
        <v/>
      </c>
      <c r="AL352" s="92">
        <f t="shared" ca="1" si="141"/>
        <v>0</v>
      </c>
      <c r="AM352" s="92">
        <f t="shared" ca="1" si="142"/>
        <v>0</v>
      </c>
      <c r="AN352" s="297">
        <f>(1-EXACT(G352,M352))*IFERROR(VLOOKUP(M352,Lighting_All,6,0),0)*(Q352&gt;0)*(1-EXACT(M352,Lookups!$A$62))*(1-EXACT(M352,Lookups!$A$63))</f>
        <v>0</v>
      </c>
      <c r="AO352" s="92">
        <f t="shared" si="143"/>
        <v>0</v>
      </c>
      <c r="AP352" s="92" t="str">
        <f t="shared" ca="1" si="144"/>
        <v/>
      </c>
      <c r="AQ352" s="92" t="str">
        <f ca="1">_xlfn.IFNA(VLOOKUP(AP352,Recycling!$S$10:$T$35,2,0),"")</f>
        <v/>
      </c>
      <c r="AR352" s="92">
        <f t="shared" si="145"/>
        <v>0</v>
      </c>
      <c r="AS352" s="92">
        <f t="shared" si="146"/>
        <v>0</v>
      </c>
      <c r="AT352" s="298">
        <f>EXACT(G352,"None")*OR(EXACT(M352,Lookups!$A$62),EXACT(M352,Lookups!$A$63))</f>
        <v>0</v>
      </c>
      <c r="AU352" s="299">
        <f t="shared" si="133"/>
        <v>0</v>
      </c>
      <c r="AV352" s="92">
        <f>IFERROR(VLOOKUP(AH352,Lookups!A:B,2,0),0)</f>
        <v>0</v>
      </c>
      <c r="AW352" s="92">
        <f t="shared" si="134"/>
        <v>0</v>
      </c>
      <c r="AX352" s="297">
        <f t="shared" si="135"/>
        <v>0</v>
      </c>
      <c r="AY352" s="297">
        <f t="shared" si="124"/>
        <v>0</v>
      </c>
      <c r="AZ352" s="92">
        <f t="shared" si="125"/>
        <v>0.504</v>
      </c>
      <c r="BA352" s="297">
        <f t="shared" si="136"/>
        <v>0.38900000000000001</v>
      </c>
      <c r="BB352" s="297">
        <v>0.13800000000000001</v>
      </c>
      <c r="BC352" s="297">
        <v>0.13400000000000001</v>
      </c>
      <c r="BD352" s="92">
        <f t="shared" si="126"/>
        <v>0</v>
      </c>
      <c r="BE352" s="92">
        <f t="shared" si="127"/>
        <v>0</v>
      </c>
    </row>
    <row r="353" spans="1:57" x14ac:dyDescent="0.35">
      <c r="A353" s="26"/>
      <c r="B353" s="76"/>
      <c r="C353" s="58"/>
      <c r="D353" s="504"/>
      <c r="E353" s="504"/>
      <c r="F353" s="237" t="str">
        <f ca="1">IFERROR(OFFSET(INDEX(INDIRECT(VLOOKUP($C353,Lighting_Type_Exist_lu,2,0)),MATCH(NewSKULighting!$D353,INDIRECT(VLOOKUP($C353,Lighting_Type_Exist_lu,2,0)),0),1),0,2),"")</f>
        <v/>
      </c>
      <c r="G353" s="168" t="s">
        <v>84</v>
      </c>
      <c r="H353" s="74"/>
      <c r="I353" s="238" t="str">
        <f t="shared" si="115"/>
        <v/>
      </c>
      <c r="J353" s="58"/>
      <c r="K353" s="238" t="str">
        <f t="shared" si="116"/>
        <v/>
      </c>
      <c r="L353" s="239" t="str">
        <f t="shared" si="117"/>
        <v/>
      </c>
      <c r="M353" s="116" t="s">
        <v>84</v>
      </c>
      <c r="N353" s="28">
        <f t="shared" si="118"/>
        <v>0</v>
      </c>
      <c r="O353" s="20">
        <f t="shared" si="137"/>
        <v>0</v>
      </c>
      <c r="P353" s="71">
        <f t="shared" ca="1" si="128"/>
        <v>0</v>
      </c>
      <c r="Q353" s="71">
        <f>IFERROR((($H353*$L353*$N353)-($H353*$L353*$O353))/1000,0)*(1-EXACT(M353,Lookups!$A$62))*(1-EXACT(M353,Lookups!$A$63))</f>
        <v>0</v>
      </c>
      <c r="R353" s="71">
        <f t="shared" ca="1" si="129"/>
        <v>0</v>
      </c>
      <c r="S353" s="71">
        <f t="shared" ca="1" si="119"/>
        <v>0</v>
      </c>
      <c r="T353" s="71">
        <f t="shared" si="120"/>
        <v>0</v>
      </c>
      <c r="U353" s="356">
        <f t="shared" ca="1" si="121"/>
        <v>0</v>
      </c>
      <c r="V353" s="356">
        <f t="shared" ca="1" si="122"/>
        <v>0</v>
      </c>
      <c r="W353" s="356">
        <f t="shared" si="130"/>
        <v>0</v>
      </c>
      <c r="X353" s="356">
        <f t="shared" si="131"/>
        <v>0</v>
      </c>
      <c r="Y353" s="72">
        <f>IF(AU353&gt;0,"NEEDED",IFERROR(IF('Project Summary'!$C$11="NH",(VLOOKUP(AH353,Lighting_All,6,0)+AN353),(VLOOKUP(AH353,Lighting_All,4,0)+AN353)),0)*H353)</f>
        <v>0</v>
      </c>
      <c r="Z353" s="290" t="str">
        <f t="shared" ca="1" si="132"/>
        <v/>
      </c>
      <c r="AA353" s="352">
        <f t="shared" ca="1" si="138"/>
        <v>0</v>
      </c>
      <c r="AB353" s="3"/>
      <c r="AC353" s="20" t="str">
        <f ca="1">IFERROR(OFFSET(INDEX(INDIRECT(VLOOKUP($C353,Lighting_Type_Exist_lu,2,0)),MATCH(NewSKULighting!$D353,INDIRECT(VLOOKUP($C353,Lighting_Type_Exist_lu,2,0)),0),1),0,1),"")</f>
        <v/>
      </c>
      <c r="AD353" s="7" t="str">
        <f ca="1">IFERROR(OFFSET(INDEX(INDIRECT(VLOOKUP($C353,Lighting_Type_Exist_lu,2,0)),MATCH(NewSKULighting!$D353,INDIRECT(VLOOKUP($C353,Lighting_Type_Exist_lu,2,0)),0),1),0,3),"")</f>
        <v/>
      </c>
      <c r="AE353" s="40" t="str">
        <f ca="1">IFERROR(OFFSET(INDEX(INDIRECT(VLOOKUP($C353,Lighting_Type_Exist_lu,2,0)),MATCH(NewSKULighting!$D353,INDIRECT(VLOOKUP($C353,Lighting_Type_Exist_lu,2,0)),0),1),0,4),"")</f>
        <v/>
      </c>
      <c r="AF353" s="314">
        <f t="shared" ca="1" si="139"/>
        <v>0</v>
      </c>
      <c r="AG353" s="3"/>
      <c r="AH353" s="238" t="str">
        <f t="shared" si="123"/>
        <v/>
      </c>
      <c r="AI353" s="263">
        <f>IFERROR(_xlfn.IFNA(IF('Project Summary'!$C$11="NH",VLOOKUP(AH353,Lighting_All,5,0),VLOOKUP(AH353,Lighting_All,3,0)),""),"")</f>
        <v>0</v>
      </c>
      <c r="AJ353" s="295" t="str">
        <f t="shared" si="140"/>
        <v>NA</v>
      </c>
      <c r="AK353" s="296" t="str">
        <f>IFERROR(IF(J353="","",(VLOOKUP(AH353,Lookups!A:G,7,0)*H353)),"")</f>
        <v/>
      </c>
      <c r="AL353" s="92">
        <f t="shared" ca="1" si="141"/>
        <v>0</v>
      </c>
      <c r="AM353" s="92">
        <f t="shared" ca="1" si="142"/>
        <v>0</v>
      </c>
      <c r="AN353" s="297">
        <f>(1-EXACT(G353,M353))*IFERROR(VLOOKUP(M353,Lighting_All,6,0),0)*(Q353&gt;0)*(1-EXACT(M353,Lookups!$A$62))*(1-EXACT(M353,Lookups!$A$63))</f>
        <v>0</v>
      </c>
      <c r="AO353" s="92">
        <f t="shared" si="143"/>
        <v>0</v>
      </c>
      <c r="AP353" s="92" t="str">
        <f t="shared" ca="1" si="144"/>
        <v/>
      </c>
      <c r="AQ353" s="92" t="str">
        <f ca="1">_xlfn.IFNA(VLOOKUP(AP353,Recycling!$S$10:$T$35,2,0),"")</f>
        <v/>
      </c>
      <c r="AR353" s="92">
        <f t="shared" si="145"/>
        <v>0</v>
      </c>
      <c r="AS353" s="92">
        <f t="shared" si="146"/>
        <v>0</v>
      </c>
      <c r="AT353" s="298">
        <f>EXACT(G353,"None")*OR(EXACT(M353,Lookups!$A$62),EXACT(M353,Lookups!$A$63))</f>
        <v>0</v>
      </c>
      <c r="AU353" s="299">
        <f t="shared" si="133"/>
        <v>0</v>
      </c>
      <c r="AV353" s="92">
        <f>IFERROR(VLOOKUP(AH353,Lookups!A:B,2,0),0)</f>
        <v>0</v>
      </c>
      <c r="AW353" s="92">
        <f t="shared" si="134"/>
        <v>0</v>
      </c>
      <c r="AX353" s="297">
        <f t="shared" si="135"/>
        <v>0</v>
      </c>
      <c r="AY353" s="297">
        <f t="shared" si="124"/>
        <v>0</v>
      </c>
      <c r="AZ353" s="92">
        <f t="shared" si="125"/>
        <v>0.504</v>
      </c>
      <c r="BA353" s="297">
        <f t="shared" si="136"/>
        <v>0.38900000000000001</v>
      </c>
      <c r="BB353" s="297">
        <v>0.13800000000000001</v>
      </c>
      <c r="BC353" s="297">
        <v>0.13400000000000001</v>
      </c>
      <c r="BD353" s="92">
        <f t="shared" si="126"/>
        <v>0</v>
      </c>
      <c r="BE353" s="92">
        <f t="shared" si="127"/>
        <v>0</v>
      </c>
    </row>
    <row r="354" spans="1:57" x14ac:dyDescent="0.35">
      <c r="A354" s="26"/>
      <c r="B354" s="76"/>
      <c r="C354" s="58"/>
      <c r="D354" s="504"/>
      <c r="E354" s="504"/>
      <c r="F354" s="237" t="str">
        <f ca="1">IFERROR(OFFSET(INDEX(INDIRECT(VLOOKUP($C354,Lighting_Type_Exist_lu,2,0)),MATCH(NewSKULighting!$D354,INDIRECT(VLOOKUP($C354,Lighting_Type_Exist_lu,2,0)),0),1),0,2),"")</f>
        <v/>
      </c>
      <c r="G354" s="168" t="s">
        <v>84</v>
      </c>
      <c r="H354" s="74"/>
      <c r="I354" s="238" t="str">
        <f t="shared" si="115"/>
        <v/>
      </c>
      <c r="J354" s="58"/>
      <c r="K354" s="238" t="str">
        <f t="shared" si="116"/>
        <v/>
      </c>
      <c r="L354" s="239" t="str">
        <f t="shared" si="117"/>
        <v/>
      </c>
      <c r="M354" s="116" t="s">
        <v>84</v>
      </c>
      <c r="N354" s="28">
        <f t="shared" si="118"/>
        <v>0</v>
      </c>
      <c r="O354" s="20">
        <f t="shared" si="137"/>
        <v>0</v>
      </c>
      <c r="P354" s="71">
        <f t="shared" ca="1" si="128"/>
        <v>0</v>
      </c>
      <c r="Q354" s="71">
        <f>IFERROR((($H354*$L354*$N354)-($H354*$L354*$O354))/1000,0)*(1-EXACT(M354,Lookups!$A$62))*(1-EXACT(M354,Lookups!$A$63))</f>
        <v>0</v>
      </c>
      <c r="R354" s="71">
        <f t="shared" ca="1" si="129"/>
        <v>0</v>
      </c>
      <c r="S354" s="71">
        <f t="shared" ca="1" si="119"/>
        <v>0</v>
      </c>
      <c r="T354" s="71">
        <f t="shared" si="120"/>
        <v>0</v>
      </c>
      <c r="U354" s="356">
        <f t="shared" ca="1" si="121"/>
        <v>0</v>
      </c>
      <c r="V354" s="356">
        <f t="shared" ca="1" si="122"/>
        <v>0</v>
      </c>
      <c r="W354" s="356">
        <f t="shared" si="130"/>
        <v>0</v>
      </c>
      <c r="X354" s="356">
        <f t="shared" si="131"/>
        <v>0</v>
      </c>
      <c r="Y354" s="72">
        <f>IF(AU354&gt;0,"NEEDED",IFERROR(IF('Project Summary'!$C$11="NH",(VLOOKUP(AH354,Lighting_All,6,0)+AN354),(VLOOKUP(AH354,Lighting_All,4,0)+AN354)),0)*H354)</f>
        <v>0</v>
      </c>
      <c r="Z354" s="290" t="str">
        <f t="shared" ca="1" si="132"/>
        <v/>
      </c>
      <c r="AA354" s="352">
        <f t="shared" ca="1" si="138"/>
        <v>0</v>
      </c>
      <c r="AB354" s="3"/>
      <c r="AC354" s="20" t="str">
        <f ca="1">IFERROR(OFFSET(INDEX(INDIRECT(VLOOKUP($C354,Lighting_Type_Exist_lu,2,0)),MATCH(NewSKULighting!$D354,INDIRECT(VLOOKUP($C354,Lighting_Type_Exist_lu,2,0)),0),1),0,1),"")</f>
        <v/>
      </c>
      <c r="AD354" s="7" t="str">
        <f ca="1">IFERROR(OFFSET(INDEX(INDIRECT(VLOOKUP($C354,Lighting_Type_Exist_lu,2,0)),MATCH(NewSKULighting!$D354,INDIRECT(VLOOKUP($C354,Lighting_Type_Exist_lu,2,0)),0),1),0,3),"")</f>
        <v/>
      </c>
      <c r="AE354" s="40" t="str">
        <f ca="1">IFERROR(OFFSET(INDEX(INDIRECT(VLOOKUP($C354,Lighting_Type_Exist_lu,2,0)),MATCH(NewSKULighting!$D354,INDIRECT(VLOOKUP($C354,Lighting_Type_Exist_lu,2,0)),0),1),0,4),"")</f>
        <v/>
      </c>
      <c r="AF354" s="314">
        <f t="shared" ca="1" si="139"/>
        <v>0</v>
      </c>
      <c r="AG354" s="3"/>
      <c r="AH354" s="238" t="str">
        <f t="shared" si="123"/>
        <v/>
      </c>
      <c r="AI354" s="263">
        <f>IFERROR(_xlfn.IFNA(IF('Project Summary'!$C$11="NH",VLOOKUP(AH354,Lighting_All,5,0),VLOOKUP(AH354,Lighting_All,3,0)),""),"")</f>
        <v>0</v>
      </c>
      <c r="AJ354" s="295" t="str">
        <f t="shared" si="140"/>
        <v>NA</v>
      </c>
      <c r="AK354" s="296" t="str">
        <f>IFERROR(IF(J354="","",(VLOOKUP(AH354,Lookups!A:G,7,0)*H354)),"")</f>
        <v/>
      </c>
      <c r="AL354" s="92">
        <f t="shared" ca="1" si="141"/>
        <v>0</v>
      </c>
      <c r="AM354" s="92">
        <f t="shared" ca="1" si="142"/>
        <v>0</v>
      </c>
      <c r="AN354" s="297">
        <f>(1-EXACT(G354,M354))*IFERROR(VLOOKUP(M354,Lighting_All,6,0),0)*(Q354&gt;0)*(1-EXACT(M354,Lookups!$A$62))*(1-EXACT(M354,Lookups!$A$63))</f>
        <v>0</v>
      </c>
      <c r="AO354" s="92">
        <f t="shared" si="143"/>
        <v>0</v>
      </c>
      <c r="AP354" s="92" t="str">
        <f t="shared" ca="1" si="144"/>
        <v/>
      </c>
      <c r="AQ354" s="92" t="str">
        <f ca="1">_xlfn.IFNA(VLOOKUP(AP354,Recycling!$S$10:$T$35,2,0),"")</f>
        <v/>
      </c>
      <c r="AR354" s="92">
        <f t="shared" si="145"/>
        <v>0</v>
      </c>
      <c r="AS354" s="92">
        <f t="shared" si="146"/>
        <v>0</v>
      </c>
      <c r="AT354" s="298">
        <f>EXACT(G354,"None")*OR(EXACT(M354,Lookups!$A$62),EXACT(M354,Lookups!$A$63))</f>
        <v>0</v>
      </c>
      <c r="AU354" s="299">
        <f t="shared" si="133"/>
        <v>0</v>
      </c>
      <c r="AV354" s="92">
        <f>IFERROR(VLOOKUP(AH354,Lookups!A:B,2,0),0)</f>
        <v>0</v>
      </c>
      <c r="AW354" s="92">
        <f t="shared" si="134"/>
        <v>0</v>
      </c>
      <c r="AX354" s="297">
        <f t="shared" si="135"/>
        <v>0</v>
      </c>
      <c r="AY354" s="297">
        <f t="shared" si="124"/>
        <v>0</v>
      </c>
      <c r="AZ354" s="92">
        <f t="shared" si="125"/>
        <v>0.504</v>
      </c>
      <c r="BA354" s="297">
        <f t="shared" si="136"/>
        <v>0.38900000000000001</v>
      </c>
      <c r="BB354" s="297">
        <v>0.13800000000000001</v>
      </c>
      <c r="BC354" s="297">
        <v>0.13400000000000001</v>
      </c>
      <c r="BD354" s="92">
        <f t="shared" si="126"/>
        <v>0</v>
      </c>
      <c r="BE354" s="92">
        <f t="shared" si="127"/>
        <v>0</v>
      </c>
    </row>
    <row r="355" spans="1:57" x14ac:dyDescent="0.35">
      <c r="A355" s="26"/>
      <c r="B355" s="76"/>
      <c r="C355" s="58"/>
      <c r="D355" s="504"/>
      <c r="E355" s="504"/>
      <c r="F355" s="237" t="str">
        <f ca="1">IFERROR(OFFSET(INDEX(INDIRECT(VLOOKUP($C355,Lighting_Type_Exist_lu,2,0)),MATCH(NewSKULighting!$D355,INDIRECT(VLOOKUP($C355,Lighting_Type_Exist_lu,2,0)),0),1),0,2),"")</f>
        <v/>
      </c>
      <c r="G355" s="168" t="s">
        <v>84</v>
      </c>
      <c r="H355" s="74"/>
      <c r="I355" s="238" t="str">
        <f t="shared" si="115"/>
        <v/>
      </c>
      <c r="J355" s="58"/>
      <c r="K355" s="238" t="str">
        <f t="shared" si="116"/>
        <v/>
      </c>
      <c r="L355" s="239" t="str">
        <f t="shared" si="117"/>
        <v/>
      </c>
      <c r="M355" s="116" t="s">
        <v>84</v>
      </c>
      <c r="N355" s="28">
        <f t="shared" si="118"/>
        <v>0</v>
      </c>
      <c r="O355" s="20">
        <f t="shared" si="137"/>
        <v>0</v>
      </c>
      <c r="P355" s="71">
        <f t="shared" ca="1" si="128"/>
        <v>0</v>
      </c>
      <c r="Q355" s="71">
        <f>IFERROR((($H355*$L355*$N355)-($H355*$L355*$O355))/1000,0)*(1-EXACT(M355,Lookups!$A$62))*(1-EXACT(M355,Lookups!$A$63))</f>
        <v>0</v>
      </c>
      <c r="R355" s="71">
        <f t="shared" ca="1" si="129"/>
        <v>0</v>
      </c>
      <c r="S355" s="71">
        <f t="shared" ca="1" si="119"/>
        <v>0</v>
      </c>
      <c r="T355" s="71">
        <f t="shared" si="120"/>
        <v>0</v>
      </c>
      <c r="U355" s="356">
        <f t="shared" ca="1" si="121"/>
        <v>0</v>
      </c>
      <c r="V355" s="356">
        <f t="shared" ca="1" si="122"/>
        <v>0</v>
      </c>
      <c r="W355" s="356">
        <f t="shared" si="130"/>
        <v>0</v>
      </c>
      <c r="X355" s="356">
        <f t="shared" si="131"/>
        <v>0</v>
      </c>
      <c r="Y355" s="72">
        <f>IF(AU355&gt;0,"NEEDED",IFERROR(IF('Project Summary'!$C$11="NH",(VLOOKUP(AH355,Lighting_All,6,0)+AN355),(VLOOKUP(AH355,Lighting_All,4,0)+AN355)),0)*H355)</f>
        <v>0</v>
      </c>
      <c r="Z355" s="290" t="str">
        <f t="shared" ca="1" si="132"/>
        <v/>
      </c>
      <c r="AA355" s="352">
        <f t="shared" ca="1" si="138"/>
        <v>0</v>
      </c>
      <c r="AB355" s="3"/>
      <c r="AC355" s="20" t="str">
        <f ca="1">IFERROR(OFFSET(INDEX(INDIRECT(VLOOKUP($C355,Lighting_Type_Exist_lu,2,0)),MATCH(NewSKULighting!$D355,INDIRECT(VLOOKUP($C355,Lighting_Type_Exist_lu,2,0)),0),1),0,1),"")</f>
        <v/>
      </c>
      <c r="AD355" s="7" t="str">
        <f ca="1">IFERROR(OFFSET(INDEX(INDIRECT(VLOOKUP($C355,Lighting_Type_Exist_lu,2,0)),MATCH(NewSKULighting!$D355,INDIRECT(VLOOKUP($C355,Lighting_Type_Exist_lu,2,0)),0),1),0,3),"")</f>
        <v/>
      </c>
      <c r="AE355" s="40" t="str">
        <f ca="1">IFERROR(OFFSET(INDEX(INDIRECT(VLOOKUP($C355,Lighting_Type_Exist_lu,2,0)),MATCH(NewSKULighting!$D355,INDIRECT(VLOOKUP($C355,Lighting_Type_Exist_lu,2,0)),0),1),0,4),"")</f>
        <v/>
      </c>
      <c r="AF355" s="314">
        <f t="shared" ca="1" si="139"/>
        <v>0</v>
      </c>
      <c r="AG355" s="3"/>
      <c r="AH355" s="238" t="str">
        <f t="shared" si="123"/>
        <v/>
      </c>
      <c r="AI355" s="263">
        <f>IFERROR(_xlfn.IFNA(IF('Project Summary'!$C$11="NH",VLOOKUP(AH355,Lighting_All,5,0),VLOOKUP(AH355,Lighting_All,3,0)),""),"")</f>
        <v>0</v>
      </c>
      <c r="AJ355" s="295" t="str">
        <f t="shared" si="140"/>
        <v>NA</v>
      </c>
      <c r="AK355" s="296" t="str">
        <f>IFERROR(IF(J355="","",(VLOOKUP(AH355,Lookups!A:G,7,0)*H355)),"")</f>
        <v/>
      </c>
      <c r="AL355" s="92">
        <f t="shared" ca="1" si="141"/>
        <v>0</v>
      </c>
      <c r="AM355" s="92">
        <f t="shared" ca="1" si="142"/>
        <v>0</v>
      </c>
      <c r="AN355" s="297">
        <f>(1-EXACT(G355,M355))*IFERROR(VLOOKUP(M355,Lighting_All,6,0),0)*(Q355&gt;0)*(1-EXACT(M355,Lookups!$A$62))*(1-EXACT(M355,Lookups!$A$63))</f>
        <v>0</v>
      </c>
      <c r="AO355" s="92">
        <f t="shared" si="143"/>
        <v>0</v>
      </c>
      <c r="AP355" s="92" t="str">
        <f t="shared" ca="1" si="144"/>
        <v/>
      </c>
      <c r="AQ355" s="92" t="str">
        <f ca="1">_xlfn.IFNA(VLOOKUP(AP355,Recycling!$S$10:$T$35,2,0),"")</f>
        <v/>
      </c>
      <c r="AR355" s="92">
        <f t="shared" si="145"/>
        <v>0</v>
      </c>
      <c r="AS355" s="92">
        <f t="shared" si="146"/>
        <v>0</v>
      </c>
      <c r="AT355" s="298">
        <f>EXACT(G355,"None")*OR(EXACT(M355,Lookups!$A$62),EXACT(M355,Lookups!$A$63))</f>
        <v>0</v>
      </c>
      <c r="AU355" s="299">
        <f t="shared" si="133"/>
        <v>0</v>
      </c>
      <c r="AV355" s="92">
        <f>IFERROR(VLOOKUP(AH355,Lookups!A:B,2,0),0)</f>
        <v>0</v>
      </c>
      <c r="AW355" s="92">
        <f t="shared" si="134"/>
        <v>0</v>
      </c>
      <c r="AX355" s="297">
        <f t="shared" si="135"/>
        <v>0</v>
      </c>
      <c r="AY355" s="297">
        <f t="shared" si="124"/>
        <v>0</v>
      </c>
      <c r="AZ355" s="92">
        <f t="shared" si="125"/>
        <v>0.504</v>
      </c>
      <c r="BA355" s="297">
        <f t="shared" si="136"/>
        <v>0.38900000000000001</v>
      </c>
      <c r="BB355" s="297">
        <v>0.13800000000000001</v>
      </c>
      <c r="BC355" s="297">
        <v>0.13400000000000001</v>
      </c>
      <c r="BD355" s="92">
        <f t="shared" si="126"/>
        <v>0</v>
      </c>
      <c r="BE355" s="92">
        <f t="shared" si="127"/>
        <v>0</v>
      </c>
    </row>
    <row r="356" spans="1:57" x14ac:dyDescent="0.35">
      <c r="A356" s="26"/>
      <c r="B356" s="76"/>
      <c r="C356" s="58"/>
      <c r="D356" s="504"/>
      <c r="E356" s="504"/>
      <c r="F356" s="237" t="str">
        <f ca="1">IFERROR(OFFSET(INDEX(INDIRECT(VLOOKUP($C356,Lighting_Type_Exist_lu,2,0)),MATCH(NewSKULighting!$D356,INDIRECT(VLOOKUP($C356,Lighting_Type_Exist_lu,2,0)),0),1),0,2),"")</f>
        <v/>
      </c>
      <c r="G356" s="168" t="s">
        <v>84</v>
      </c>
      <c r="H356" s="74"/>
      <c r="I356" s="238" t="str">
        <f t="shared" si="115"/>
        <v/>
      </c>
      <c r="J356" s="58"/>
      <c r="K356" s="238" t="str">
        <f t="shared" si="116"/>
        <v/>
      </c>
      <c r="L356" s="239" t="str">
        <f t="shared" si="117"/>
        <v/>
      </c>
      <c r="M356" s="116" t="s">
        <v>84</v>
      </c>
      <c r="N356" s="28">
        <f t="shared" si="118"/>
        <v>0</v>
      </c>
      <c r="O356" s="20">
        <f t="shared" si="137"/>
        <v>0</v>
      </c>
      <c r="P356" s="71">
        <f t="shared" ca="1" si="128"/>
        <v>0</v>
      </c>
      <c r="Q356" s="71">
        <f>IFERROR((($H356*$L356*$N356)-($H356*$L356*$O356))/1000,0)*(1-EXACT(M356,Lookups!$A$62))*(1-EXACT(M356,Lookups!$A$63))</f>
        <v>0</v>
      </c>
      <c r="R356" s="71">
        <f t="shared" ca="1" si="129"/>
        <v>0</v>
      </c>
      <c r="S356" s="71">
        <f t="shared" ca="1" si="119"/>
        <v>0</v>
      </c>
      <c r="T356" s="71">
        <f t="shared" si="120"/>
        <v>0</v>
      </c>
      <c r="U356" s="356">
        <f t="shared" ca="1" si="121"/>
        <v>0</v>
      </c>
      <c r="V356" s="356">
        <f t="shared" ca="1" si="122"/>
        <v>0</v>
      </c>
      <c r="W356" s="356">
        <f t="shared" si="130"/>
        <v>0</v>
      </c>
      <c r="X356" s="356">
        <f t="shared" si="131"/>
        <v>0</v>
      </c>
      <c r="Y356" s="72">
        <f>IF(AU356&gt;0,"NEEDED",IFERROR(IF('Project Summary'!$C$11="NH",(VLOOKUP(AH356,Lighting_All,6,0)+AN356),(VLOOKUP(AH356,Lighting_All,4,0)+AN356)),0)*H356)</f>
        <v>0</v>
      </c>
      <c r="Z356" s="290" t="str">
        <f t="shared" ca="1" si="132"/>
        <v/>
      </c>
      <c r="AA356" s="352">
        <f t="shared" ca="1" si="138"/>
        <v>0</v>
      </c>
      <c r="AB356" s="3"/>
      <c r="AC356" s="20" t="str">
        <f ca="1">IFERROR(OFFSET(INDEX(INDIRECT(VLOOKUP($C356,Lighting_Type_Exist_lu,2,0)),MATCH(NewSKULighting!$D356,INDIRECT(VLOOKUP($C356,Lighting_Type_Exist_lu,2,0)),0),1),0,1),"")</f>
        <v/>
      </c>
      <c r="AD356" s="7" t="str">
        <f ca="1">IFERROR(OFFSET(INDEX(INDIRECT(VLOOKUP($C356,Lighting_Type_Exist_lu,2,0)),MATCH(NewSKULighting!$D356,INDIRECT(VLOOKUP($C356,Lighting_Type_Exist_lu,2,0)),0),1),0,3),"")</f>
        <v/>
      </c>
      <c r="AE356" s="40" t="str">
        <f ca="1">IFERROR(OFFSET(INDEX(INDIRECT(VLOOKUP($C356,Lighting_Type_Exist_lu,2,0)),MATCH(NewSKULighting!$D356,INDIRECT(VLOOKUP($C356,Lighting_Type_Exist_lu,2,0)),0),1),0,4),"")</f>
        <v/>
      </c>
      <c r="AF356" s="314">
        <f t="shared" ca="1" si="139"/>
        <v>0</v>
      </c>
      <c r="AG356" s="3"/>
      <c r="AH356" s="238" t="str">
        <f t="shared" si="123"/>
        <v/>
      </c>
      <c r="AI356" s="263">
        <f>IFERROR(_xlfn.IFNA(IF('Project Summary'!$C$11="NH",VLOOKUP(AH356,Lighting_All,5,0),VLOOKUP(AH356,Lighting_All,3,0)),""),"")</f>
        <v>0</v>
      </c>
      <c r="AJ356" s="295" t="str">
        <f t="shared" si="140"/>
        <v>NA</v>
      </c>
      <c r="AK356" s="296" t="str">
        <f>IFERROR(IF(J356="","",(VLOOKUP(AH356,Lookups!A:G,7,0)*H356)),"")</f>
        <v/>
      </c>
      <c r="AL356" s="92">
        <f t="shared" ca="1" si="141"/>
        <v>0</v>
      </c>
      <c r="AM356" s="92">
        <f t="shared" ca="1" si="142"/>
        <v>0</v>
      </c>
      <c r="AN356" s="297">
        <f>(1-EXACT(G356,M356))*IFERROR(VLOOKUP(M356,Lighting_All,6,0),0)*(Q356&gt;0)*(1-EXACT(M356,Lookups!$A$62))*(1-EXACT(M356,Lookups!$A$63))</f>
        <v>0</v>
      </c>
      <c r="AO356" s="92">
        <f t="shared" si="143"/>
        <v>0</v>
      </c>
      <c r="AP356" s="92" t="str">
        <f t="shared" ca="1" si="144"/>
        <v/>
      </c>
      <c r="AQ356" s="92" t="str">
        <f ca="1">_xlfn.IFNA(VLOOKUP(AP356,Recycling!$S$10:$T$35,2,0),"")</f>
        <v/>
      </c>
      <c r="AR356" s="92">
        <f t="shared" si="145"/>
        <v>0</v>
      </c>
      <c r="AS356" s="92">
        <f t="shared" si="146"/>
        <v>0</v>
      </c>
      <c r="AT356" s="298">
        <f>EXACT(G356,"None")*OR(EXACT(M356,Lookups!$A$62),EXACT(M356,Lookups!$A$63))</f>
        <v>0</v>
      </c>
      <c r="AU356" s="299">
        <f t="shared" si="133"/>
        <v>0</v>
      </c>
      <c r="AV356" s="92">
        <f>IFERROR(VLOOKUP(AH356,Lookups!A:B,2,0),0)</f>
        <v>0</v>
      </c>
      <c r="AW356" s="92">
        <f t="shared" si="134"/>
        <v>0</v>
      </c>
      <c r="AX356" s="297">
        <f t="shared" si="135"/>
        <v>0</v>
      </c>
      <c r="AY356" s="297">
        <f t="shared" si="124"/>
        <v>0</v>
      </c>
      <c r="AZ356" s="92">
        <f t="shared" si="125"/>
        <v>0.504</v>
      </c>
      <c r="BA356" s="297">
        <f t="shared" si="136"/>
        <v>0.38900000000000001</v>
      </c>
      <c r="BB356" s="297">
        <v>0.13800000000000001</v>
      </c>
      <c r="BC356" s="297">
        <v>0.13400000000000001</v>
      </c>
      <c r="BD356" s="92">
        <f t="shared" si="126"/>
        <v>0</v>
      </c>
      <c r="BE356" s="92">
        <f t="shared" si="127"/>
        <v>0</v>
      </c>
    </row>
    <row r="357" spans="1:57" x14ac:dyDescent="0.35">
      <c r="A357" s="26"/>
      <c r="B357" s="76"/>
      <c r="C357" s="58"/>
      <c r="D357" s="504"/>
      <c r="E357" s="504"/>
      <c r="F357" s="237" t="str">
        <f ca="1">IFERROR(OFFSET(INDEX(INDIRECT(VLOOKUP($C357,Lighting_Type_Exist_lu,2,0)),MATCH(NewSKULighting!$D357,INDIRECT(VLOOKUP($C357,Lighting_Type_Exist_lu,2,0)),0),1),0,2),"")</f>
        <v/>
      </c>
      <c r="G357" s="168" t="s">
        <v>84</v>
      </c>
      <c r="H357" s="74"/>
      <c r="I357" s="238" t="str">
        <f t="shared" si="115"/>
        <v/>
      </c>
      <c r="J357" s="58"/>
      <c r="K357" s="238" t="str">
        <f t="shared" si="116"/>
        <v/>
      </c>
      <c r="L357" s="239" t="str">
        <f t="shared" si="117"/>
        <v/>
      </c>
      <c r="M357" s="116" t="s">
        <v>84</v>
      </c>
      <c r="N357" s="28">
        <f t="shared" si="118"/>
        <v>0</v>
      </c>
      <c r="O357" s="20">
        <f t="shared" si="137"/>
        <v>0</v>
      </c>
      <c r="P357" s="71">
        <f t="shared" ca="1" si="128"/>
        <v>0</v>
      </c>
      <c r="Q357" s="71">
        <f>IFERROR((($H357*$L357*$N357)-($H357*$L357*$O357))/1000,0)*(1-EXACT(M357,Lookups!$A$62))*(1-EXACT(M357,Lookups!$A$63))</f>
        <v>0</v>
      </c>
      <c r="R357" s="71">
        <f t="shared" ca="1" si="129"/>
        <v>0</v>
      </c>
      <c r="S357" s="71">
        <f t="shared" ca="1" si="119"/>
        <v>0</v>
      </c>
      <c r="T357" s="71">
        <f t="shared" si="120"/>
        <v>0</v>
      </c>
      <c r="U357" s="356">
        <f t="shared" ca="1" si="121"/>
        <v>0</v>
      </c>
      <c r="V357" s="356">
        <f t="shared" ca="1" si="122"/>
        <v>0</v>
      </c>
      <c r="W357" s="356">
        <f t="shared" si="130"/>
        <v>0</v>
      </c>
      <c r="X357" s="356">
        <f t="shared" si="131"/>
        <v>0</v>
      </c>
      <c r="Y357" s="72">
        <f>IF(AU357&gt;0,"NEEDED",IFERROR(IF('Project Summary'!$C$11="NH",(VLOOKUP(AH357,Lighting_All,6,0)+AN357),(VLOOKUP(AH357,Lighting_All,4,0)+AN357)),0)*H357)</f>
        <v>0</v>
      </c>
      <c r="Z357" s="290" t="str">
        <f t="shared" ca="1" si="132"/>
        <v/>
      </c>
      <c r="AA357" s="352">
        <f t="shared" ca="1" si="138"/>
        <v>0</v>
      </c>
      <c r="AB357" s="3"/>
      <c r="AC357" s="20" t="str">
        <f ca="1">IFERROR(OFFSET(INDEX(INDIRECT(VLOOKUP($C357,Lighting_Type_Exist_lu,2,0)),MATCH(NewSKULighting!$D357,INDIRECT(VLOOKUP($C357,Lighting_Type_Exist_lu,2,0)),0),1),0,1),"")</f>
        <v/>
      </c>
      <c r="AD357" s="7" t="str">
        <f ca="1">IFERROR(OFFSET(INDEX(INDIRECT(VLOOKUP($C357,Lighting_Type_Exist_lu,2,0)),MATCH(NewSKULighting!$D357,INDIRECT(VLOOKUP($C357,Lighting_Type_Exist_lu,2,0)),0),1),0,3),"")</f>
        <v/>
      </c>
      <c r="AE357" s="40" t="str">
        <f ca="1">IFERROR(OFFSET(INDEX(INDIRECT(VLOOKUP($C357,Lighting_Type_Exist_lu,2,0)),MATCH(NewSKULighting!$D357,INDIRECT(VLOOKUP($C357,Lighting_Type_Exist_lu,2,0)),0),1),0,4),"")</f>
        <v/>
      </c>
      <c r="AF357" s="314">
        <f t="shared" ca="1" si="139"/>
        <v>0</v>
      </c>
      <c r="AG357" s="3"/>
      <c r="AH357" s="238" t="str">
        <f t="shared" si="123"/>
        <v/>
      </c>
      <c r="AI357" s="263">
        <f>IFERROR(_xlfn.IFNA(IF('Project Summary'!$C$11="NH",VLOOKUP(AH357,Lighting_All,5,0),VLOOKUP(AH357,Lighting_All,3,0)),""),"")</f>
        <v>0</v>
      </c>
      <c r="AJ357" s="295" t="str">
        <f t="shared" si="140"/>
        <v>NA</v>
      </c>
      <c r="AK357" s="296" t="str">
        <f>IFERROR(IF(J357="","",(VLOOKUP(AH357,Lookups!A:G,7,0)*H357)),"")</f>
        <v/>
      </c>
      <c r="AL357" s="92">
        <f t="shared" ca="1" si="141"/>
        <v>0</v>
      </c>
      <c r="AM357" s="92">
        <f t="shared" ca="1" si="142"/>
        <v>0</v>
      </c>
      <c r="AN357" s="297">
        <f>(1-EXACT(G357,M357))*IFERROR(VLOOKUP(M357,Lighting_All,6,0),0)*(Q357&gt;0)*(1-EXACT(M357,Lookups!$A$62))*(1-EXACT(M357,Lookups!$A$63))</f>
        <v>0</v>
      </c>
      <c r="AO357" s="92">
        <f t="shared" si="143"/>
        <v>0</v>
      </c>
      <c r="AP357" s="92" t="str">
        <f t="shared" ca="1" si="144"/>
        <v/>
      </c>
      <c r="AQ357" s="92" t="str">
        <f ca="1">_xlfn.IFNA(VLOOKUP(AP357,Recycling!$S$10:$T$35,2,0),"")</f>
        <v/>
      </c>
      <c r="AR357" s="92">
        <f t="shared" si="145"/>
        <v>0</v>
      </c>
      <c r="AS357" s="92">
        <f t="shared" si="146"/>
        <v>0</v>
      </c>
      <c r="AT357" s="298">
        <f>EXACT(G357,"None")*OR(EXACT(M357,Lookups!$A$62),EXACT(M357,Lookups!$A$63))</f>
        <v>0</v>
      </c>
      <c r="AU357" s="299">
        <f t="shared" si="133"/>
        <v>0</v>
      </c>
      <c r="AV357" s="92">
        <f>IFERROR(VLOOKUP(AH357,Lookups!A:B,2,0),0)</f>
        <v>0</v>
      </c>
      <c r="AW357" s="92">
        <f t="shared" si="134"/>
        <v>0</v>
      </c>
      <c r="AX357" s="297">
        <f t="shared" si="135"/>
        <v>0</v>
      </c>
      <c r="AY357" s="297">
        <f t="shared" si="124"/>
        <v>0</v>
      </c>
      <c r="AZ357" s="92">
        <f t="shared" si="125"/>
        <v>0.504</v>
      </c>
      <c r="BA357" s="297">
        <f t="shared" si="136"/>
        <v>0.38900000000000001</v>
      </c>
      <c r="BB357" s="297">
        <v>0.13800000000000001</v>
      </c>
      <c r="BC357" s="297">
        <v>0.13400000000000001</v>
      </c>
      <c r="BD357" s="92">
        <f t="shared" si="126"/>
        <v>0</v>
      </c>
      <c r="BE357" s="92">
        <f t="shared" si="127"/>
        <v>0</v>
      </c>
    </row>
    <row r="358" spans="1:57" x14ac:dyDescent="0.35">
      <c r="A358" s="26"/>
      <c r="B358" s="76"/>
      <c r="C358" s="58"/>
      <c r="D358" s="504"/>
      <c r="E358" s="504"/>
      <c r="F358" s="237" t="str">
        <f ca="1">IFERROR(OFFSET(INDEX(INDIRECT(VLOOKUP($C358,Lighting_Type_Exist_lu,2,0)),MATCH(NewSKULighting!$D358,INDIRECT(VLOOKUP($C358,Lighting_Type_Exist_lu,2,0)),0),1),0,2),"")</f>
        <v/>
      </c>
      <c r="G358" s="168" t="s">
        <v>84</v>
      </c>
      <c r="H358" s="74"/>
      <c r="I358" s="238" t="str">
        <f t="shared" si="115"/>
        <v/>
      </c>
      <c r="J358" s="58"/>
      <c r="K358" s="238" t="str">
        <f t="shared" si="116"/>
        <v/>
      </c>
      <c r="L358" s="239" t="str">
        <f t="shared" si="117"/>
        <v/>
      </c>
      <c r="M358" s="116" t="s">
        <v>84</v>
      </c>
      <c r="N358" s="28">
        <f t="shared" si="118"/>
        <v>0</v>
      </c>
      <c r="O358" s="20">
        <f t="shared" si="137"/>
        <v>0</v>
      </c>
      <c r="P358" s="71">
        <f t="shared" ca="1" si="128"/>
        <v>0</v>
      </c>
      <c r="Q358" s="71">
        <f>IFERROR((($H358*$L358*$N358)-($H358*$L358*$O358))/1000,0)*(1-EXACT(M358,Lookups!$A$62))*(1-EXACT(M358,Lookups!$A$63))</f>
        <v>0</v>
      </c>
      <c r="R358" s="71">
        <f t="shared" ca="1" si="129"/>
        <v>0</v>
      </c>
      <c r="S358" s="71">
        <f t="shared" ca="1" si="119"/>
        <v>0</v>
      </c>
      <c r="T358" s="71">
        <f t="shared" si="120"/>
        <v>0</v>
      </c>
      <c r="U358" s="356">
        <f t="shared" ca="1" si="121"/>
        <v>0</v>
      </c>
      <c r="V358" s="356">
        <f t="shared" ca="1" si="122"/>
        <v>0</v>
      </c>
      <c r="W358" s="356">
        <f t="shared" si="130"/>
        <v>0</v>
      </c>
      <c r="X358" s="356">
        <f t="shared" si="131"/>
        <v>0</v>
      </c>
      <c r="Y358" s="72">
        <f>IF(AU358&gt;0,"NEEDED",IFERROR(IF('Project Summary'!$C$11="NH",(VLOOKUP(AH358,Lighting_All,6,0)+AN358),(VLOOKUP(AH358,Lighting_All,4,0)+AN358)),0)*H358)</f>
        <v>0</v>
      </c>
      <c r="Z358" s="290" t="str">
        <f t="shared" ca="1" si="132"/>
        <v/>
      </c>
      <c r="AA358" s="352">
        <f t="shared" ca="1" si="138"/>
        <v>0</v>
      </c>
      <c r="AB358" s="3"/>
      <c r="AC358" s="20" t="str">
        <f ca="1">IFERROR(OFFSET(INDEX(INDIRECT(VLOOKUP($C358,Lighting_Type_Exist_lu,2,0)),MATCH(NewSKULighting!$D358,INDIRECT(VLOOKUP($C358,Lighting_Type_Exist_lu,2,0)),0),1),0,1),"")</f>
        <v/>
      </c>
      <c r="AD358" s="7" t="str">
        <f ca="1">IFERROR(OFFSET(INDEX(INDIRECT(VLOOKUP($C358,Lighting_Type_Exist_lu,2,0)),MATCH(NewSKULighting!$D358,INDIRECT(VLOOKUP($C358,Lighting_Type_Exist_lu,2,0)),0),1),0,3),"")</f>
        <v/>
      </c>
      <c r="AE358" s="40" t="str">
        <f ca="1">IFERROR(OFFSET(INDEX(INDIRECT(VLOOKUP($C358,Lighting_Type_Exist_lu,2,0)),MATCH(NewSKULighting!$D358,INDIRECT(VLOOKUP($C358,Lighting_Type_Exist_lu,2,0)),0),1),0,4),"")</f>
        <v/>
      </c>
      <c r="AF358" s="314">
        <f t="shared" ca="1" si="139"/>
        <v>0</v>
      </c>
      <c r="AG358" s="3"/>
      <c r="AH358" s="238" t="str">
        <f t="shared" si="123"/>
        <v/>
      </c>
      <c r="AI358" s="263">
        <f>IFERROR(_xlfn.IFNA(IF('Project Summary'!$C$11="NH",VLOOKUP(AH358,Lighting_All,5,0),VLOOKUP(AH358,Lighting_All,3,0)),""),"")</f>
        <v>0</v>
      </c>
      <c r="AJ358" s="295" t="str">
        <f t="shared" si="140"/>
        <v>NA</v>
      </c>
      <c r="AK358" s="296" t="str">
        <f>IFERROR(IF(J358="","",(VLOOKUP(AH358,Lookups!A:G,7,0)*H358)),"")</f>
        <v/>
      </c>
      <c r="AL358" s="92">
        <f t="shared" ca="1" si="141"/>
        <v>0</v>
      </c>
      <c r="AM358" s="92">
        <f t="shared" ca="1" si="142"/>
        <v>0</v>
      </c>
      <c r="AN358" s="297">
        <f>(1-EXACT(G358,M358))*IFERROR(VLOOKUP(M358,Lighting_All,6,0),0)*(Q358&gt;0)*(1-EXACT(M358,Lookups!$A$62))*(1-EXACT(M358,Lookups!$A$63))</f>
        <v>0</v>
      </c>
      <c r="AO358" s="92">
        <f t="shared" si="143"/>
        <v>0</v>
      </c>
      <c r="AP358" s="92" t="str">
        <f t="shared" ca="1" si="144"/>
        <v/>
      </c>
      <c r="AQ358" s="92" t="str">
        <f ca="1">_xlfn.IFNA(VLOOKUP(AP358,Recycling!$S$10:$T$35,2,0),"")</f>
        <v/>
      </c>
      <c r="AR358" s="92">
        <f t="shared" si="145"/>
        <v>0</v>
      </c>
      <c r="AS358" s="92">
        <f t="shared" si="146"/>
        <v>0</v>
      </c>
      <c r="AT358" s="298">
        <f>EXACT(G358,"None")*OR(EXACT(M358,Lookups!$A$62),EXACT(M358,Lookups!$A$63))</f>
        <v>0</v>
      </c>
      <c r="AU358" s="299">
        <f t="shared" si="133"/>
        <v>0</v>
      </c>
      <c r="AV358" s="92">
        <f>IFERROR(VLOOKUP(AH358,Lookups!A:B,2,0),0)</f>
        <v>0</v>
      </c>
      <c r="AW358" s="92">
        <f t="shared" si="134"/>
        <v>0</v>
      </c>
      <c r="AX358" s="297">
        <f t="shared" si="135"/>
        <v>0</v>
      </c>
      <c r="AY358" s="297">
        <f t="shared" si="124"/>
        <v>0</v>
      </c>
      <c r="AZ358" s="92">
        <f t="shared" si="125"/>
        <v>0.504</v>
      </c>
      <c r="BA358" s="297">
        <f t="shared" si="136"/>
        <v>0.38900000000000001</v>
      </c>
      <c r="BB358" s="297">
        <v>0.13800000000000001</v>
      </c>
      <c r="BC358" s="297">
        <v>0.13400000000000001</v>
      </c>
      <c r="BD358" s="92">
        <f t="shared" si="126"/>
        <v>0</v>
      </c>
      <c r="BE358" s="92">
        <f t="shared" si="127"/>
        <v>0</v>
      </c>
    </row>
    <row r="359" spans="1:57" x14ac:dyDescent="0.35">
      <c r="A359" s="26"/>
      <c r="B359" s="76"/>
      <c r="C359" s="58"/>
      <c r="D359" s="504"/>
      <c r="E359" s="504"/>
      <c r="F359" s="237" t="str">
        <f ca="1">IFERROR(OFFSET(INDEX(INDIRECT(VLOOKUP($C359,Lighting_Type_Exist_lu,2,0)),MATCH(NewSKULighting!$D359,INDIRECT(VLOOKUP($C359,Lighting_Type_Exist_lu,2,0)),0),1),0,2),"")</f>
        <v/>
      </c>
      <c r="G359" s="168" t="s">
        <v>84</v>
      </c>
      <c r="H359" s="74"/>
      <c r="I359" s="238" t="str">
        <f t="shared" si="115"/>
        <v/>
      </c>
      <c r="J359" s="58"/>
      <c r="K359" s="238" t="str">
        <f t="shared" si="116"/>
        <v/>
      </c>
      <c r="L359" s="239" t="str">
        <f t="shared" si="117"/>
        <v/>
      </c>
      <c r="M359" s="116" t="s">
        <v>84</v>
      </c>
      <c r="N359" s="28">
        <f t="shared" si="118"/>
        <v>0</v>
      </c>
      <c r="O359" s="20">
        <f t="shared" si="137"/>
        <v>0</v>
      </c>
      <c r="P359" s="71">
        <f t="shared" ca="1" si="128"/>
        <v>0</v>
      </c>
      <c r="Q359" s="71">
        <f>IFERROR((($H359*$L359*$N359)-($H359*$L359*$O359))/1000,0)*(1-EXACT(M359,Lookups!$A$62))*(1-EXACT(M359,Lookups!$A$63))</f>
        <v>0</v>
      </c>
      <c r="R359" s="71">
        <f t="shared" ca="1" si="129"/>
        <v>0</v>
      </c>
      <c r="S359" s="71">
        <f t="shared" ca="1" si="119"/>
        <v>0</v>
      </c>
      <c r="T359" s="71">
        <f t="shared" si="120"/>
        <v>0</v>
      </c>
      <c r="U359" s="356">
        <f t="shared" ca="1" si="121"/>
        <v>0</v>
      </c>
      <c r="V359" s="356">
        <f t="shared" ca="1" si="122"/>
        <v>0</v>
      </c>
      <c r="W359" s="356">
        <f t="shared" si="130"/>
        <v>0</v>
      </c>
      <c r="X359" s="356">
        <f t="shared" si="131"/>
        <v>0</v>
      </c>
      <c r="Y359" s="72">
        <f>IF(AU359&gt;0,"NEEDED",IFERROR(IF('Project Summary'!$C$11="NH",(VLOOKUP(AH359,Lighting_All,6,0)+AN359),(VLOOKUP(AH359,Lighting_All,4,0)+AN359)),0)*H359)</f>
        <v>0</v>
      </c>
      <c r="Z359" s="290" t="str">
        <f t="shared" ca="1" si="132"/>
        <v/>
      </c>
      <c r="AA359" s="352">
        <f t="shared" ca="1" si="138"/>
        <v>0</v>
      </c>
      <c r="AB359" s="3"/>
      <c r="AC359" s="20" t="str">
        <f ca="1">IFERROR(OFFSET(INDEX(INDIRECT(VLOOKUP($C359,Lighting_Type_Exist_lu,2,0)),MATCH(NewSKULighting!$D359,INDIRECT(VLOOKUP($C359,Lighting_Type_Exist_lu,2,0)),0),1),0,1),"")</f>
        <v/>
      </c>
      <c r="AD359" s="7" t="str">
        <f ca="1">IFERROR(OFFSET(INDEX(INDIRECT(VLOOKUP($C359,Lighting_Type_Exist_lu,2,0)),MATCH(NewSKULighting!$D359,INDIRECT(VLOOKUP($C359,Lighting_Type_Exist_lu,2,0)),0),1),0,3),"")</f>
        <v/>
      </c>
      <c r="AE359" s="40" t="str">
        <f ca="1">IFERROR(OFFSET(INDEX(INDIRECT(VLOOKUP($C359,Lighting_Type_Exist_lu,2,0)),MATCH(NewSKULighting!$D359,INDIRECT(VLOOKUP($C359,Lighting_Type_Exist_lu,2,0)),0),1),0,4),"")</f>
        <v/>
      </c>
      <c r="AF359" s="314">
        <f t="shared" ca="1" si="139"/>
        <v>0</v>
      </c>
      <c r="AG359" s="3"/>
      <c r="AH359" s="238" t="str">
        <f t="shared" si="123"/>
        <v/>
      </c>
      <c r="AI359" s="263">
        <f>IFERROR(_xlfn.IFNA(IF('Project Summary'!$C$11="NH",VLOOKUP(AH359,Lighting_All,5,0),VLOOKUP(AH359,Lighting_All,3,0)),""),"")</f>
        <v>0</v>
      </c>
      <c r="AJ359" s="295" t="str">
        <f t="shared" si="140"/>
        <v>NA</v>
      </c>
      <c r="AK359" s="296" t="str">
        <f>IFERROR(IF(J359="","",(VLOOKUP(AH359,Lookups!A:G,7,0)*H359)),"")</f>
        <v/>
      </c>
      <c r="AL359" s="92">
        <f t="shared" ca="1" si="141"/>
        <v>0</v>
      </c>
      <c r="AM359" s="92">
        <f t="shared" ca="1" si="142"/>
        <v>0</v>
      </c>
      <c r="AN359" s="297">
        <f>(1-EXACT(G359,M359))*IFERROR(VLOOKUP(M359,Lighting_All,6,0),0)*(Q359&gt;0)*(1-EXACT(M359,Lookups!$A$62))*(1-EXACT(M359,Lookups!$A$63))</f>
        <v>0</v>
      </c>
      <c r="AO359" s="92">
        <f t="shared" si="143"/>
        <v>0</v>
      </c>
      <c r="AP359" s="92" t="str">
        <f t="shared" ca="1" si="144"/>
        <v/>
      </c>
      <c r="AQ359" s="92" t="str">
        <f ca="1">_xlfn.IFNA(VLOOKUP(AP359,Recycling!$S$10:$T$35,2,0),"")</f>
        <v/>
      </c>
      <c r="AR359" s="92">
        <f t="shared" si="145"/>
        <v>0</v>
      </c>
      <c r="AS359" s="92">
        <f t="shared" si="146"/>
        <v>0</v>
      </c>
      <c r="AT359" s="298">
        <f>EXACT(G359,"None")*OR(EXACT(M359,Lookups!$A$62),EXACT(M359,Lookups!$A$63))</f>
        <v>0</v>
      </c>
      <c r="AU359" s="299">
        <f t="shared" si="133"/>
        <v>0</v>
      </c>
      <c r="AV359" s="92">
        <f>IFERROR(VLOOKUP(AH359,Lookups!A:B,2,0),0)</f>
        <v>0</v>
      </c>
      <c r="AW359" s="92">
        <f t="shared" si="134"/>
        <v>0</v>
      </c>
      <c r="AX359" s="297">
        <f t="shared" si="135"/>
        <v>0</v>
      </c>
      <c r="AY359" s="297">
        <f t="shared" si="124"/>
        <v>0</v>
      </c>
      <c r="AZ359" s="92">
        <f t="shared" si="125"/>
        <v>0.504</v>
      </c>
      <c r="BA359" s="297">
        <f t="shared" si="136"/>
        <v>0.38900000000000001</v>
      </c>
      <c r="BB359" s="297">
        <v>0.13800000000000001</v>
      </c>
      <c r="BC359" s="297">
        <v>0.13400000000000001</v>
      </c>
      <c r="BD359" s="92">
        <f t="shared" si="126"/>
        <v>0</v>
      </c>
      <c r="BE359" s="92">
        <f t="shared" si="127"/>
        <v>0</v>
      </c>
    </row>
    <row r="360" spans="1:57" x14ac:dyDescent="0.35">
      <c r="A360" s="26"/>
      <c r="B360" s="76"/>
      <c r="C360" s="58"/>
      <c r="D360" s="504"/>
      <c r="E360" s="504"/>
      <c r="F360" s="237" t="str">
        <f ca="1">IFERROR(OFFSET(INDEX(INDIRECT(VLOOKUP($C360,Lighting_Type_Exist_lu,2,0)),MATCH(NewSKULighting!$D360,INDIRECT(VLOOKUP($C360,Lighting_Type_Exist_lu,2,0)),0),1),0,2),"")</f>
        <v/>
      </c>
      <c r="G360" s="168" t="s">
        <v>84</v>
      </c>
      <c r="H360" s="74"/>
      <c r="I360" s="238" t="str">
        <f t="shared" si="115"/>
        <v/>
      </c>
      <c r="J360" s="58"/>
      <c r="K360" s="238" t="str">
        <f t="shared" si="116"/>
        <v/>
      </c>
      <c r="L360" s="239" t="str">
        <f t="shared" si="117"/>
        <v/>
      </c>
      <c r="M360" s="116" t="s">
        <v>84</v>
      </c>
      <c r="N360" s="28">
        <f t="shared" si="118"/>
        <v>0</v>
      </c>
      <c r="O360" s="20">
        <f t="shared" si="137"/>
        <v>0</v>
      </c>
      <c r="P360" s="71">
        <f t="shared" ca="1" si="128"/>
        <v>0</v>
      </c>
      <c r="Q360" s="71">
        <f>IFERROR((($H360*$L360*$N360)-($H360*$L360*$O360))/1000,0)*(1-EXACT(M360,Lookups!$A$62))*(1-EXACT(M360,Lookups!$A$63))</f>
        <v>0</v>
      </c>
      <c r="R360" s="71">
        <f t="shared" ca="1" si="129"/>
        <v>0</v>
      </c>
      <c r="S360" s="71">
        <f t="shared" ca="1" si="119"/>
        <v>0</v>
      </c>
      <c r="T360" s="71">
        <f t="shared" si="120"/>
        <v>0</v>
      </c>
      <c r="U360" s="356">
        <f t="shared" ca="1" si="121"/>
        <v>0</v>
      </c>
      <c r="V360" s="356">
        <f t="shared" ca="1" si="122"/>
        <v>0</v>
      </c>
      <c r="W360" s="356">
        <f t="shared" si="130"/>
        <v>0</v>
      </c>
      <c r="X360" s="356">
        <f t="shared" si="131"/>
        <v>0</v>
      </c>
      <c r="Y360" s="72">
        <f>IF(AU360&gt;0,"NEEDED",IFERROR(IF('Project Summary'!$C$11="NH",(VLOOKUP(AH360,Lighting_All,6,0)+AN360),(VLOOKUP(AH360,Lighting_All,4,0)+AN360)),0)*H360)</f>
        <v>0</v>
      </c>
      <c r="Z360" s="290" t="str">
        <f t="shared" ca="1" si="132"/>
        <v/>
      </c>
      <c r="AA360" s="352">
        <f t="shared" ca="1" si="138"/>
        <v>0</v>
      </c>
      <c r="AB360" s="3"/>
      <c r="AC360" s="20" t="str">
        <f ca="1">IFERROR(OFFSET(INDEX(INDIRECT(VLOOKUP($C360,Lighting_Type_Exist_lu,2,0)),MATCH(NewSKULighting!$D360,INDIRECT(VLOOKUP($C360,Lighting_Type_Exist_lu,2,0)),0),1),0,1),"")</f>
        <v/>
      </c>
      <c r="AD360" s="7" t="str">
        <f ca="1">IFERROR(OFFSET(INDEX(INDIRECT(VLOOKUP($C360,Lighting_Type_Exist_lu,2,0)),MATCH(NewSKULighting!$D360,INDIRECT(VLOOKUP($C360,Lighting_Type_Exist_lu,2,0)),0),1),0,3),"")</f>
        <v/>
      </c>
      <c r="AE360" s="40" t="str">
        <f ca="1">IFERROR(OFFSET(INDEX(INDIRECT(VLOOKUP($C360,Lighting_Type_Exist_lu,2,0)),MATCH(NewSKULighting!$D360,INDIRECT(VLOOKUP($C360,Lighting_Type_Exist_lu,2,0)),0),1),0,4),"")</f>
        <v/>
      </c>
      <c r="AF360" s="314">
        <f t="shared" ca="1" si="139"/>
        <v>0</v>
      </c>
      <c r="AG360" s="3"/>
      <c r="AH360" s="238" t="str">
        <f t="shared" si="123"/>
        <v/>
      </c>
      <c r="AI360" s="263">
        <f>IFERROR(_xlfn.IFNA(IF('Project Summary'!$C$11="NH",VLOOKUP(AH360,Lighting_All,5,0),VLOOKUP(AH360,Lighting_All,3,0)),""),"")</f>
        <v>0</v>
      </c>
      <c r="AJ360" s="295" t="str">
        <f t="shared" si="140"/>
        <v>NA</v>
      </c>
      <c r="AK360" s="296" t="str">
        <f>IFERROR(IF(J360="","",(VLOOKUP(AH360,Lookups!A:G,7,0)*H360)),"")</f>
        <v/>
      </c>
      <c r="AL360" s="92">
        <f t="shared" ca="1" si="141"/>
        <v>0</v>
      </c>
      <c r="AM360" s="92">
        <f t="shared" ca="1" si="142"/>
        <v>0</v>
      </c>
      <c r="AN360" s="297">
        <f>(1-EXACT(G360,M360))*IFERROR(VLOOKUP(M360,Lighting_All,6,0),0)*(Q360&gt;0)*(1-EXACT(M360,Lookups!$A$62))*(1-EXACT(M360,Lookups!$A$63))</f>
        <v>0</v>
      </c>
      <c r="AO360" s="92">
        <f t="shared" si="143"/>
        <v>0</v>
      </c>
      <c r="AP360" s="92" t="str">
        <f t="shared" ca="1" si="144"/>
        <v/>
      </c>
      <c r="AQ360" s="92" t="str">
        <f ca="1">_xlfn.IFNA(VLOOKUP(AP360,Recycling!$S$10:$T$35,2,0),"")</f>
        <v/>
      </c>
      <c r="AR360" s="92">
        <f t="shared" si="145"/>
        <v>0</v>
      </c>
      <c r="AS360" s="92">
        <f t="shared" si="146"/>
        <v>0</v>
      </c>
      <c r="AT360" s="298">
        <f>EXACT(G360,"None")*OR(EXACT(M360,Lookups!$A$62),EXACT(M360,Lookups!$A$63))</f>
        <v>0</v>
      </c>
      <c r="AU360" s="299">
        <f t="shared" si="133"/>
        <v>0</v>
      </c>
      <c r="AV360" s="92">
        <f>IFERROR(VLOOKUP(AH360,Lookups!A:B,2,0),0)</f>
        <v>0</v>
      </c>
      <c r="AW360" s="92">
        <f t="shared" si="134"/>
        <v>0</v>
      </c>
      <c r="AX360" s="297">
        <f t="shared" si="135"/>
        <v>0</v>
      </c>
      <c r="AY360" s="297">
        <f t="shared" si="124"/>
        <v>0</v>
      </c>
      <c r="AZ360" s="92">
        <f t="shared" si="125"/>
        <v>0.504</v>
      </c>
      <c r="BA360" s="297">
        <f t="shared" si="136"/>
        <v>0.38900000000000001</v>
      </c>
      <c r="BB360" s="297">
        <v>0.13800000000000001</v>
      </c>
      <c r="BC360" s="297">
        <v>0.13400000000000001</v>
      </c>
      <c r="BD360" s="92">
        <f t="shared" si="126"/>
        <v>0</v>
      </c>
      <c r="BE360" s="92">
        <f t="shared" si="127"/>
        <v>0</v>
      </c>
    </row>
    <row r="361" spans="1:57" x14ac:dyDescent="0.35">
      <c r="A361" s="26"/>
      <c r="B361" s="76"/>
      <c r="C361" s="58"/>
      <c r="D361" s="504"/>
      <c r="E361" s="504"/>
      <c r="F361" s="237" t="str">
        <f ca="1">IFERROR(OFFSET(INDEX(INDIRECT(VLOOKUP($C361,Lighting_Type_Exist_lu,2,0)),MATCH(NewSKULighting!$D361,INDIRECT(VLOOKUP($C361,Lighting_Type_Exist_lu,2,0)),0),1),0,2),"")</f>
        <v/>
      </c>
      <c r="G361" s="168" t="s">
        <v>84</v>
      </c>
      <c r="H361" s="74"/>
      <c r="I361" s="238" t="str">
        <f t="shared" si="115"/>
        <v/>
      </c>
      <c r="J361" s="58"/>
      <c r="K361" s="238" t="str">
        <f t="shared" si="116"/>
        <v/>
      </c>
      <c r="L361" s="239" t="str">
        <f t="shared" si="117"/>
        <v/>
      </c>
      <c r="M361" s="116" t="s">
        <v>84</v>
      </c>
      <c r="N361" s="28">
        <f t="shared" si="118"/>
        <v>0</v>
      </c>
      <c r="O361" s="20">
        <f t="shared" si="137"/>
        <v>0</v>
      </c>
      <c r="P361" s="71">
        <f t="shared" ca="1" si="128"/>
        <v>0</v>
      </c>
      <c r="Q361" s="71">
        <f>IFERROR((($H361*$L361*$N361)-($H361*$L361*$O361))/1000,0)*(1-EXACT(M361,Lookups!$A$62))*(1-EXACT(M361,Lookups!$A$63))</f>
        <v>0</v>
      </c>
      <c r="R361" s="71">
        <f t="shared" ca="1" si="129"/>
        <v>0</v>
      </c>
      <c r="S361" s="71">
        <f t="shared" ca="1" si="119"/>
        <v>0</v>
      </c>
      <c r="T361" s="71">
        <f t="shared" si="120"/>
        <v>0</v>
      </c>
      <c r="U361" s="356">
        <f t="shared" ca="1" si="121"/>
        <v>0</v>
      </c>
      <c r="V361" s="356">
        <f t="shared" ca="1" si="122"/>
        <v>0</v>
      </c>
      <c r="W361" s="356">
        <f t="shared" si="130"/>
        <v>0</v>
      </c>
      <c r="X361" s="356">
        <f t="shared" si="131"/>
        <v>0</v>
      </c>
      <c r="Y361" s="72">
        <f>IF(AU361&gt;0,"NEEDED",IFERROR(IF('Project Summary'!$C$11="NH",(VLOOKUP(AH361,Lighting_All,6,0)+AN361),(VLOOKUP(AH361,Lighting_All,4,0)+AN361)),0)*H361)</f>
        <v>0</v>
      </c>
      <c r="Z361" s="290" t="str">
        <f t="shared" ca="1" si="132"/>
        <v/>
      </c>
      <c r="AA361" s="352">
        <f t="shared" ca="1" si="138"/>
        <v>0</v>
      </c>
      <c r="AB361" s="3"/>
      <c r="AC361" s="20" t="str">
        <f ca="1">IFERROR(OFFSET(INDEX(INDIRECT(VLOOKUP($C361,Lighting_Type_Exist_lu,2,0)),MATCH(NewSKULighting!$D361,INDIRECT(VLOOKUP($C361,Lighting_Type_Exist_lu,2,0)),0),1),0,1),"")</f>
        <v/>
      </c>
      <c r="AD361" s="7" t="str">
        <f ca="1">IFERROR(OFFSET(INDEX(INDIRECT(VLOOKUP($C361,Lighting_Type_Exist_lu,2,0)),MATCH(NewSKULighting!$D361,INDIRECT(VLOOKUP($C361,Lighting_Type_Exist_lu,2,0)),0),1),0,3),"")</f>
        <v/>
      </c>
      <c r="AE361" s="40" t="str">
        <f ca="1">IFERROR(OFFSET(INDEX(INDIRECT(VLOOKUP($C361,Lighting_Type_Exist_lu,2,0)),MATCH(NewSKULighting!$D361,INDIRECT(VLOOKUP($C361,Lighting_Type_Exist_lu,2,0)),0),1),0,4),"")</f>
        <v/>
      </c>
      <c r="AF361" s="314">
        <f t="shared" ca="1" si="139"/>
        <v>0</v>
      </c>
      <c r="AG361" s="3"/>
      <c r="AH361" s="238" t="str">
        <f t="shared" si="123"/>
        <v/>
      </c>
      <c r="AI361" s="263">
        <f>IFERROR(_xlfn.IFNA(IF('Project Summary'!$C$11="NH",VLOOKUP(AH361,Lighting_All,5,0),VLOOKUP(AH361,Lighting_All,3,0)),""),"")</f>
        <v>0</v>
      </c>
      <c r="AJ361" s="295" t="str">
        <f t="shared" si="140"/>
        <v>NA</v>
      </c>
      <c r="AK361" s="296" t="str">
        <f>IFERROR(IF(J361="","",(VLOOKUP(AH361,Lookups!A:G,7,0)*H361)),"")</f>
        <v/>
      </c>
      <c r="AL361" s="92">
        <f t="shared" ca="1" si="141"/>
        <v>0</v>
      </c>
      <c r="AM361" s="92">
        <f t="shared" ca="1" si="142"/>
        <v>0</v>
      </c>
      <c r="AN361" s="297">
        <f>(1-EXACT(G361,M361))*IFERROR(VLOOKUP(M361,Lighting_All,6,0),0)*(Q361&gt;0)*(1-EXACT(M361,Lookups!$A$62))*(1-EXACT(M361,Lookups!$A$63))</f>
        <v>0</v>
      </c>
      <c r="AO361" s="92">
        <f t="shared" si="143"/>
        <v>0</v>
      </c>
      <c r="AP361" s="92" t="str">
        <f t="shared" ca="1" si="144"/>
        <v/>
      </c>
      <c r="AQ361" s="92" t="str">
        <f ca="1">_xlfn.IFNA(VLOOKUP(AP361,Recycling!$S$10:$T$35,2,0),"")</f>
        <v/>
      </c>
      <c r="AR361" s="92">
        <f t="shared" si="145"/>
        <v>0</v>
      </c>
      <c r="AS361" s="92">
        <f t="shared" si="146"/>
        <v>0</v>
      </c>
      <c r="AT361" s="298">
        <f>EXACT(G361,"None")*OR(EXACT(M361,Lookups!$A$62),EXACT(M361,Lookups!$A$63))</f>
        <v>0</v>
      </c>
      <c r="AU361" s="299">
        <f t="shared" si="133"/>
        <v>0</v>
      </c>
      <c r="AV361" s="92">
        <f>IFERROR(VLOOKUP(AH361,Lookups!A:B,2,0),0)</f>
        <v>0</v>
      </c>
      <c r="AW361" s="92">
        <f t="shared" si="134"/>
        <v>0</v>
      </c>
      <c r="AX361" s="297">
        <f t="shared" si="135"/>
        <v>0</v>
      </c>
      <c r="AY361" s="297">
        <f t="shared" si="124"/>
        <v>0</v>
      </c>
      <c r="AZ361" s="92">
        <f t="shared" si="125"/>
        <v>0.504</v>
      </c>
      <c r="BA361" s="297">
        <f t="shared" si="136"/>
        <v>0.38900000000000001</v>
      </c>
      <c r="BB361" s="297">
        <v>0.13800000000000001</v>
      </c>
      <c r="BC361" s="297">
        <v>0.13400000000000001</v>
      </c>
      <c r="BD361" s="92">
        <f t="shared" si="126"/>
        <v>0</v>
      </c>
      <c r="BE361" s="92">
        <f t="shared" si="127"/>
        <v>0</v>
      </c>
    </row>
    <row r="362" spans="1:57" x14ac:dyDescent="0.35">
      <c r="A362" s="26"/>
      <c r="B362" s="76"/>
      <c r="C362" s="58"/>
      <c r="D362" s="504"/>
      <c r="E362" s="504"/>
      <c r="F362" s="237" t="str">
        <f ca="1">IFERROR(OFFSET(INDEX(INDIRECT(VLOOKUP($C362,Lighting_Type_Exist_lu,2,0)),MATCH(NewSKULighting!$D362,INDIRECT(VLOOKUP($C362,Lighting_Type_Exist_lu,2,0)),0),1),0,2),"")</f>
        <v/>
      </c>
      <c r="G362" s="168" t="s">
        <v>84</v>
      </c>
      <c r="H362" s="74"/>
      <c r="I362" s="238" t="str">
        <f t="shared" si="115"/>
        <v/>
      </c>
      <c r="J362" s="58"/>
      <c r="K362" s="238" t="str">
        <f t="shared" si="116"/>
        <v/>
      </c>
      <c r="L362" s="239" t="str">
        <f t="shared" si="117"/>
        <v/>
      </c>
      <c r="M362" s="116" t="s">
        <v>84</v>
      </c>
      <c r="N362" s="28">
        <f t="shared" si="118"/>
        <v>0</v>
      </c>
      <c r="O362" s="20">
        <f t="shared" si="137"/>
        <v>0</v>
      </c>
      <c r="P362" s="71">
        <f t="shared" ca="1" si="128"/>
        <v>0</v>
      </c>
      <c r="Q362" s="71">
        <f>IFERROR((($H362*$L362*$N362)-($H362*$L362*$O362))/1000,0)*(1-EXACT(M362,Lookups!$A$62))*(1-EXACT(M362,Lookups!$A$63))</f>
        <v>0</v>
      </c>
      <c r="R362" s="71">
        <f t="shared" ca="1" si="129"/>
        <v>0</v>
      </c>
      <c r="S362" s="71">
        <f t="shared" ca="1" si="119"/>
        <v>0</v>
      </c>
      <c r="T362" s="71">
        <f t="shared" si="120"/>
        <v>0</v>
      </c>
      <c r="U362" s="356">
        <f t="shared" ca="1" si="121"/>
        <v>0</v>
      </c>
      <c r="V362" s="356">
        <f t="shared" ca="1" si="122"/>
        <v>0</v>
      </c>
      <c r="W362" s="356">
        <f t="shared" si="130"/>
        <v>0</v>
      </c>
      <c r="X362" s="356">
        <f t="shared" si="131"/>
        <v>0</v>
      </c>
      <c r="Y362" s="72">
        <f>IF(AU362&gt;0,"NEEDED",IFERROR(IF('Project Summary'!$C$11="NH",(VLOOKUP(AH362,Lighting_All,6,0)+AN362),(VLOOKUP(AH362,Lighting_All,4,0)+AN362)),0)*H362)</f>
        <v>0</v>
      </c>
      <c r="Z362" s="290" t="str">
        <f t="shared" ca="1" si="132"/>
        <v/>
      </c>
      <c r="AA362" s="352">
        <f t="shared" ca="1" si="138"/>
        <v>0</v>
      </c>
      <c r="AB362" s="3"/>
      <c r="AC362" s="20" t="str">
        <f ca="1">IFERROR(OFFSET(INDEX(INDIRECT(VLOOKUP($C362,Lighting_Type_Exist_lu,2,0)),MATCH(NewSKULighting!$D362,INDIRECT(VLOOKUP($C362,Lighting_Type_Exist_lu,2,0)),0),1),0,1),"")</f>
        <v/>
      </c>
      <c r="AD362" s="7" t="str">
        <f ca="1">IFERROR(OFFSET(INDEX(INDIRECT(VLOOKUP($C362,Lighting_Type_Exist_lu,2,0)),MATCH(NewSKULighting!$D362,INDIRECT(VLOOKUP($C362,Lighting_Type_Exist_lu,2,0)),0),1),0,3),"")</f>
        <v/>
      </c>
      <c r="AE362" s="40" t="str">
        <f ca="1">IFERROR(OFFSET(INDEX(INDIRECT(VLOOKUP($C362,Lighting_Type_Exist_lu,2,0)),MATCH(NewSKULighting!$D362,INDIRECT(VLOOKUP($C362,Lighting_Type_Exist_lu,2,0)),0),1),0,4),"")</f>
        <v/>
      </c>
      <c r="AF362" s="314">
        <f t="shared" ca="1" si="139"/>
        <v>0</v>
      </c>
      <c r="AG362" s="3"/>
      <c r="AH362" s="238" t="str">
        <f t="shared" si="123"/>
        <v/>
      </c>
      <c r="AI362" s="263">
        <f>IFERROR(_xlfn.IFNA(IF('Project Summary'!$C$11="NH",VLOOKUP(AH362,Lighting_All,5,0),VLOOKUP(AH362,Lighting_All,3,0)),""),"")</f>
        <v>0</v>
      </c>
      <c r="AJ362" s="295" t="str">
        <f t="shared" si="140"/>
        <v>NA</v>
      </c>
      <c r="AK362" s="296" t="str">
        <f>IFERROR(IF(J362="","",(VLOOKUP(AH362,Lookups!A:G,7,0)*H362)),"")</f>
        <v/>
      </c>
      <c r="AL362" s="92">
        <f t="shared" ca="1" si="141"/>
        <v>0</v>
      </c>
      <c r="AM362" s="92">
        <f t="shared" ca="1" si="142"/>
        <v>0</v>
      </c>
      <c r="AN362" s="297">
        <f>(1-EXACT(G362,M362))*IFERROR(VLOOKUP(M362,Lighting_All,6,0),0)*(Q362&gt;0)*(1-EXACT(M362,Lookups!$A$62))*(1-EXACT(M362,Lookups!$A$63))</f>
        <v>0</v>
      </c>
      <c r="AO362" s="92">
        <f t="shared" si="143"/>
        <v>0</v>
      </c>
      <c r="AP362" s="92" t="str">
        <f t="shared" ca="1" si="144"/>
        <v/>
      </c>
      <c r="AQ362" s="92" t="str">
        <f ca="1">_xlfn.IFNA(VLOOKUP(AP362,Recycling!$S$10:$T$35,2,0),"")</f>
        <v/>
      </c>
      <c r="AR362" s="92">
        <f t="shared" si="145"/>
        <v>0</v>
      </c>
      <c r="AS362" s="92">
        <f t="shared" si="146"/>
        <v>0</v>
      </c>
      <c r="AT362" s="298">
        <f>EXACT(G362,"None")*OR(EXACT(M362,Lookups!$A$62),EXACT(M362,Lookups!$A$63))</f>
        <v>0</v>
      </c>
      <c r="AU362" s="299">
        <f t="shared" si="133"/>
        <v>0</v>
      </c>
      <c r="AV362" s="92">
        <f>IFERROR(VLOOKUP(AH362,Lookups!A:B,2,0),0)</f>
        <v>0</v>
      </c>
      <c r="AW362" s="92">
        <f t="shared" si="134"/>
        <v>0</v>
      </c>
      <c r="AX362" s="297">
        <f t="shared" si="135"/>
        <v>0</v>
      </c>
      <c r="AY362" s="297">
        <f t="shared" si="124"/>
        <v>0</v>
      </c>
      <c r="AZ362" s="92">
        <f t="shared" si="125"/>
        <v>0.504</v>
      </c>
      <c r="BA362" s="297">
        <f t="shared" si="136"/>
        <v>0.38900000000000001</v>
      </c>
      <c r="BB362" s="297">
        <v>0.13800000000000001</v>
      </c>
      <c r="BC362" s="297">
        <v>0.13400000000000001</v>
      </c>
      <c r="BD362" s="92">
        <f t="shared" si="126"/>
        <v>0</v>
      </c>
      <c r="BE362" s="92">
        <f t="shared" si="127"/>
        <v>0</v>
      </c>
    </row>
    <row r="363" spans="1:57" x14ac:dyDescent="0.35">
      <c r="A363" s="26"/>
      <c r="B363" s="76"/>
      <c r="C363" s="58"/>
      <c r="D363" s="504"/>
      <c r="E363" s="504"/>
      <c r="F363" s="237" t="str">
        <f ca="1">IFERROR(OFFSET(INDEX(INDIRECT(VLOOKUP($C363,Lighting_Type_Exist_lu,2,0)),MATCH(NewSKULighting!$D363,INDIRECT(VLOOKUP($C363,Lighting_Type_Exist_lu,2,0)),0),1),0,2),"")</f>
        <v/>
      </c>
      <c r="G363" s="168" t="s">
        <v>84</v>
      </c>
      <c r="H363" s="74"/>
      <c r="I363" s="238" t="str">
        <f t="shared" si="115"/>
        <v/>
      </c>
      <c r="J363" s="58"/>
      <c r="K363" s="238" t="str">
        <f t="shared" si="116"/>
        <v/>
      </c>
      <c r="L363" s="239" t="str">
        <f t="shared" si="117"/>
        <v/>
      </c>
      <c r="M363" s="116" t="s">
        <v>84</v>
      </c>
      <c r="N363" s="28">
        <f t="shared" si="118"/>
        <v>0</v>
      </c>
      <c r="O363" s="20">
        <f t="shared" si="137"/>
        <v>0</v>
      </c>
      <c r="P363" s="71">
        <f t="shared" ca="1" si="128"/>
        <v>0</v>
      </c>
      <c r="Q363" s="71">
        <f>IFERROR((($H363*$L363*$N363)-($H363*$L363*$O363))/1000,0)*(1-EXACT(M363,Lookups!$A$62))*(1-EXACT(M363,Lookups!$A$63))</f>
        <v>0</v>
      </c>
      <c r="R363" s="71">
        <f t="shared" ca="1" si="129"/>
        <v>0</v>
      </c>
      <c r="S363" s="71">
        <f t="shared" ca="1" si="119"/>
        <v>0</v>
      </c>
      <c r="T363" s="71">
        <f t="shared" si="120"/>
        <v>0</v>
      </c>
      <c r="U363" s="356">
        <f t="shared" ca="1" si="121"/>
        <v>0</v>
      </c>
      <c r="V363" s="356">
        <f t="shared" ca="1" si="122"/>
        <v>0</v>
      </c>
      <c r="W363" s="356">
        <f t="shared" si="130"/>
        <v>0</v>
      </c>
      <c r="X363" s="356">
        <f t="shared" si="131"/>
        <v>0</v>
      </c>
      <c r="Y363" s="72">
        <f>IF(AU363&gt;0,"NEEDED",IFERROR(IF('Project Summary'!$C$11="NH",(VLOOKUP(AH363,Lighting_All,6,0)+AN363),(VLOOKUP(AH363,Lighting_All,4,0)+AN363)),0)*H363)</f>
        <v>0</v>
      </c>
      <c r="Z363" s="290" t="str">
        <f t="shared" ca="1" si="132"/>
        <v/>
      </c>
      <c r="AA363" s="352">
        <f t="shared" ca="1" si="138"/>
        <v>0</v>
      </c>
      <c r="AB363" s="3"/>
      <c r="AC363" s="20" t="str">
        <f ca="1">IFERROR(OFFSET(INDEX(INDIRECT(VLOOKUP($C363,Lighting_Type_Exist_lu,2,0)),MATCH(NewSKULighting!$D363,INDIRECT(VLOOKUP($C363,Lighting_Type_Exist_lu,2,0)),0),1),0,1),"")</f>
        <v/>
      </c>
      <c r="AD363" s="7" t="str">
        <f ca="1">IFERROR(OFFSET(INDEX(INDIRECT(VLOOKUP($C363,Lighting_Type_Exist_lu,2,0)),MATCH(NewSKULighting!$D363,INDIRECT(VLOOKUP($C363,Lighting_Type_Exist_lu,2,0)),0),1),0,3),"")</f>
        <v/>
      </c>
      <c r="AE363" s="40" t="str">
        <f ca="1">IFERROR(OFFSET(INDEX(INDIRECT(VLOOKUP($C363,Lighting_Type_Exist_lu,2,0)),MATCH(NewSKULighting!$D363,INDIRECT(VLOOKUP($C363,Lighting_Type_Exist_lu,2,0)),0),1),0,4),"")</f>
        <v/>
      </c>
      <c r="AF363" s="314">
        <f t="shared" ca="1" si="139"/>
        <v>0</v>
      </c>
      <c r="AG363" s="3"/>
      <c r="AH363" s="238" t="str">
        <f t="shared" si="123"/>
        <v/>
      </c>
      <c r="AI363" s="263">
        <f>IFERROR(_xlfn.IFNA(IF('Project Summary'!$C$11="NH",VLOOKUP(AH363,Lighting_All,5,0),VLOOKUP(AH363,Lighting_All,3,0)),""),"")</f>
        <v>0</v>
      </c>
      <c r="AJ363" s="295" t="str">
        <f t="shared" si="140"/>
        <v>NA</v>
      </c>
      <c r="AK363" s="296" t="str">
        <f>IFERROR(IF(J363="","",(VLOOKUP(AH363,Lookups!A:G,7,0)*H363)),"")</f>
        <v/>
      </c>
      <c r="AL363" s="92">
        <f t="shared" ca="1" si="141"/>
        <v>0</v>
      </c>
      <c r="AM363" s="92">
        <f t="shared" ca="1" si="142"/>
        <v>0</v>
      </c>
      <c r="AN363" s="297">
        <f>(1-EXACT(G363,M363))*IFERROR(VLOOKUP(M363,Lighting_All,6,0),0)*(Q363&gt;0)*(1-EXACT(M363,Lookups!$A$62))*(1-EXACT(M363,Lookups!$A$63))</f>
        <v>0</v>
      </c>
      <c r="AO363" s="92">
        <f t="shared" si="143"/>
        <v>0</v>
      </c>
      <c r="AP363" s="92" t="str">
        <f t="shared" ca="1" si="144"/>
        <v/>
      </c>
      <c r="AQ363" s="92" t="str">
        <f ca="1">_xlfn.IFNA(VLOOKUP(AP363,Recycling!$S$10:$T$35,2,0),"")</f>
        <v/>
      </c>
      <c r="AR363" s="92">
        <f t="shared" si="145"/>
        <v>0</v>
      </c>
      <c r="AS363" s="92">
        <f t="shared" si="146"/>
        <v>0</v>
      </c>
      <c r="AT363" s="298">
        <f>EXACT(G363,"None")*OR(EXACT(M363,Lookups!$A$62),EXACT(M363,Lookups!$A$63))</f>
        <v>0</v>
      </c>
      <c r="AU363" s="299">
        <f t="shared" si="133"/>
        <v>0</v>
      </c>
      <c r="AV363" s="92">
        <f>IFERROR(VLOOKUP(AH363,Lookups!A:B,2,0),0)</f>
        <v>0</v>
      </c>
      <c r="AW363" s="92">
        <f t="shared" si="134"/>
        <v>0</v>
      </c>
      <c r="AX363" s="297">
        <f t="shared" si="135"/>
        <v>0</v>
      </c>
      <c r="AY363" s="297">
        <f t="shared" si="124"/>
        <v>0</v>
      </c>
      <c r="AZ363" s="92">
        <f t="shared" si="125"/>
        <v>0.504</v>
      </c>
      <c r="BA363" s="297">
        <f t="shared" si="136"/>
        <v>0.38900000000000001</v>
      </c>
      <c r="BB363" s="297">
        <v>0.13800000000000001</v>
      </c>
      <c r="BC363" s="297">
        <v>0.13400000000000001</v>
      </c>
      <c r="BD363" s="92">
        <f t="shared" si="126"/>
        <v>0</v>
      </c>
      <c r="BE363" s="92">
        <f t="shared" si="127"/>
        <v>0</v>
      </c>
    </row>
    <row r="364" spans="1:57" x14ac:dyDescent="0.35">
      <c r="A364" s="26"/>
      <c r="B364" s="76"/>
      <c r="C364" s="58"/>
      <c r="D364" s="504"/>
      <c r="E364" s="504"/>
      <c r="F364" s="237" t="str">
        <f ca="1">IFERROR(OFFSET(INDEX(INDIRECT(VLOOKUP($C364,Lighting_Type_Exist_lu,2,0)),MATCH(NewSKULighting!$D364,INDIRECT(VLOOKUP($C364,Lighting_Type_Exist_lu,2,0)),0),1),0,2),"")</f>
        <v/>
      </c>
      <c r="G364" s="168" t="s">
        <v>84</v>
      </c>
      <c r="H364" s="74"/>
      <c r="I364" s="238" t="str">
        <f t="shared" si="115"/>
        <v/>
      </c>
      <c r="J364" s="58"/>
      <c r="K364" s="238" t="str">
        <f t="shared" si="116"/>
        <v/>
      </c>
      <c r="L364" s="239" t="str">
        <f t="shared" si="117"/>
        <v/>
      </c>
      <c r="M364" s="116" t="s">
        <v>84</v>
      </c>
      <c r="N364" s="28">
        <f t="shared" si="118"/>
        <v>0</v>
      </c>
      <c r="O364" s="20">
        <f t="shared" si="137"/>
        <v>0</v>
      </c>
      <c r="P364" s="71">
        <f t="shared" ca="1" si="128"/>
        <v>0</v>
      </c>
      <c r="Q364" s="71">
        <f>IFERROR((($H364*$L364*$N364)-($H364*$L364*$O364))/1000,0)*(1-EXACT(M364,Lookups!$A$62))*(1-EXACT(M364,Lookups!$A$63))</f>
        <v>0</v>
      </c>
      <c r="R364" s="71">
        <f t="shared" ca="1" si="129"/>
        <v>0</v>
      </c>
      <c r="S364" s="71">
        <f t="shared" ca="1" si="119"/>
        <v>0</v>
      </c>
      <c r="T364" s="71">
        <f t="shared" si="120"/>
        <v>0</v>
      </c>
      <c r="U364" s="356">
        <f t="shared" ca="1" si="121"/>
        <v>0</v>
      </c>
      <c r="V364" s="356">
        <f t="shared" ca="1" si="122"/>
        <v>0</v>
      </c>
      <c r="W364" s="356">
        <f t="shared" si="130"/>
        <v>0</v>
      </c>
      <c r="X364" s="356">
        <f t="shared" si="131"/>
        <v>0</v>
      </c>
      <c r="Y364" s="72">
        <f>IF(AU364&gt;0,"NEEDED",IFERROR(IF('Project Summary'!$C$11="NH",(VLOOKUP(AH364,Lighting_All,6,0)+AN364),(VLOOKUP(AH364,Lighting_All,4,0)+AN364)),0)*H364)</f>
        <v>0</v>
      </c>
      <c r="Z364" s="290" t="str">
        <f t="shared" ca="1" si="132"/>
        <v/>
      </c>
      <c r="AA364" s="352">
        <f t="shared" ca="1" si="138"/>
        <v>0</v>
      </c>
      <c r="AB364" s="3"/>
      <c r="AC364" s="20" t="str">
        <f ca="1">IFERROR(OFFSET(INDEX(INDIRECT(VLOOKUP($C364,Lighting_Type_Exist_lu,2,0)),MATCH(NewSKULighting!$D364,INDIRECT(VLOOKUP($C364,Lighting_Type_Exist_lu,2,0)),0),1),0,1),"")</f>
        <v/>
      </c>
      <c r="AD364" s="7" t="str">
        <f ca="1">IFERROR(OFFSET(INDEX(INDIRECT(VLOOKUP($C364,Lighting_Type_Exist_lu,2,0)),MATCH(NewSKULighting!$D364,INDIRECT(VLOOKUP($C364,Lighting_Type_Exist_lu,2,0)),0),1),0,3),"")</f>
        <v/>
      </c>
      <c r="AE364" s="40" t="str">
        <f ca="1">IFERROR(OFFSET(INDEX(INDIRECT(VLOOKUP($C364,Lighting_Type_Exist_lu,2,0)),MATCH(NewSKULighting!$D364,INDIRECT(VLOOKUP($C364,Lighting_Type_Exist_lu,2,0)),0),1),0,4),"")</f>
        <v/>
      </c>
      <c r="AF364" s="314">
        <f t="shared" ca="1" si="139"/>
        <v>0</v>
      </c>
      <c r="AG364" s="3"/>
      <c r="AH364" s="238" t="str">
        <f t="shared" si="123"/>
        <v/>
      </c>
      <c r="AI364" s="263">
        <f>IFERROR(_xlfn.IFNA(IF('Project Summary'!$C$11="NH",VLOOKUP(AH364,Lighting_All,5,0),VLOOKUP(AH364,Lighting_All,3,0)),""),"")</f>
        <v>0</v>
      </c>
      <c r="AJ364" s="295" t="str">
        <f t="shared" si="140"/>
        <v>NA</v>
      </c>
      <c r="AK364" s="296" t="str">
        <f>IFERROR(IF(J364="","",(VLOOKUP(AH364,Lookups!A:G,7,0)*H364)),"")</f>
        <v/>
      </c>
      <c r="AL364" s="92">
        <f t="shared" ca="1" si="141"/>
        <v>0</v>
      </c>
      <c r="AM364" s="92">
        <f t="shared" ca="1" si="142"/>
        <v>0</v>
      </c>
      <c r="AN364" s="297">
        <f>(1-EXACT(G364,M364))*IFERROR(VLOOKUP(M364,Lighting_All,6,0),0)*(Q364&gt;0)*(1-EXACT(M364,Lookups!$A$62))*(1-EXACT(M364,Lookups!$A$63))</f>
        <v>0</v>
      </c>
      <c r="AO364" s="92">
        <f t="shared" si="143"/>
        <v>0</v>
      </c>
      <c r="AP364" s="92" t="str">
        <f t="shared" ca="1" si="144"/>
        <v/>
      </c>
      <c r="AQ364" s="92" t="str">
        <f ca="1">_xlfn.IFNA(VLOOKUP(AP364,Recycling!$S$10:$T$35,2,0),"")</f>
        <v/>
      </c>
      <c r="AR364" s="92">
        <f t="shared" si="145"/>
        <v>0</v>
      </c>
      <c r="AS364" s="92">
        <f t="shared" si="146"/>
        <v>0</v>
      </c>
      <c r="AT364" s="298">
        <f>EXACT(G364,"None")*OR(EXACT(M364,Lookups!$A$62),EXACT(M364,Lookups!$A$63))</f>
        <v>0</v>
      </c>
      <c r="AU364" s="299">
        <f t="shared" si="133"/>
        <v>0</v>
      </c>
      <c r="AV364" s="92">
        <f>IFERROR(VLOOKUP(AH364,Lookups!A:B,2,0),0)</f>
        <v>0</v>
      </c>
      <c r="AW364" s="92">
        <f t="shared" si="134"/>
        <v>0</v>
      </c>
      <c r="AX364" s="297">
        <f t="shared" si="135"/>
        <v>0</v>
      </c>
      <c r="AY364" s="297">
        <f t="shared" si="124"/>
        <v>0</v>
      </c>
      <c r="AZ364" s="92">
        <f t="shared" si="125"/>
        <v>0.504</v>
      </c>
      <c r="BA364" s="297">
        <f t="shared" si="136"/>
        <v>0.38900000000000001</v>
      </c>
      <c r="BB364" s="297">
        <v>0.13800000000000001</v>
      </c>
      <c r="BC364" s="297">
        <v>0.13400000000000001</v>
      </c>
      <c r="BD364" s="92">
        <f t="shared" si="126"/>
        <v>0</v>
      </c>
      <c r="BE364" s="92">
        <f t="shared" si="127"/>
        <v>0</v>
      </c>
    </row>
    <row r="365" spans="1:57" x14ac:dyDescent="0.35">
      <c r="A365" s="26"/>
      <c r="B365" s="76"/>
      <c r="C365" s="58"/>
      <c r="D365" s="504"/>
      <c r="E365" s="504"/>
      <c r="F365" s="237" t="str">
        <f ca="1">IFERROR(OFFSET(INDEX(INDIRECT(VLOOKUP($C365,Lighting_Type_Exist_lu,2,0)),MATCH(NewSKULighting!$D365,INDIRECT(VLOOKUP($C365,Lighting_Type_Exist_lu,2,0)),0),1),0,2),"")</f>
        <v/>
      </c>
      <c r="G365" s="168" t="s">
        <v>84</v>
      </c>
      <c r="H365" s="74"/>
      <c r="I365" s="238" t="str">
        <f t="shared" si="115"/>
        <v/>
      </c>
      <c r="J365" s="58"/>
      <c r="K365" s="238" t="str">
        <f t="shared" si="116"/>
        <v/>
      </c>
      <c r="L365" s="239" t="str">
        <f t="shared" si="117"/>
        <v/>
      </c>
      <c r="M365" s="116" t="s">
        <v>84</v>
      </c>
      <c r="N365" s="28">
        <f t="shared" si="118"/>
        <v>0</v>
      </c>
      <c r="O365" s="20">
        <f t="shared" si="137"/>
        <v>0</v>
      </c>
      <c r="P365" s="71">
        <f t="shared" ca="1" si="128"/>
        <v>0</v>
      </c>
      <c r="Q365" s="71">
        <f>IFERROR((($H365*$L365*$N365)-($H365*$L365*$O365))/1000,0)*(1-EXACT(M365,Lookups!$A$62))*(1-EXACT(M365,Lookups!$A$63))</f>
        <v>0</v>
      </c>
      <c r="R365" s="71">
        <f t="shared" ca="1" si="129"/>
        <v>0</v>
      </c>
      <c r="S365" s="71">
        <f t="shared" ca="1" si="119"/>
        <v>0</v>
      </c>
      <c r="T365" s="71">
        <f t="shared" si="120"/>
        <v>0</v>
      </c>
      <c r="U365" s="356">
        <f t="shared" ca="1" si="121"/>
        <v>0</v>
      </c>
      <c r="V365" s="356">
        <f t="shared" ca="1" si="122"/>
        <v>0</v>
      </c>
      <c r="W365" s="356">
        <f t="shared" si="130"/>
        <v>0</v>
      </c>
      <c r="X365" s="356">
        <f t="shared" si="131"/>
        <v>0</v>
      </c>
      <c r="Y365" s="72">
        <f>IF(AU365&gt;0,"NEEDED",IFERROR(IF('Project Summary'!$C$11="NH",(VLOOKUP(AH365,Lighting_All,6,0)+AN365),(VLOOKUP(AH365,Lighting_All,4,0)+AN365)),0)*H365)</f>
        <v>0</v>
      </c>
      <c r="Z365" s="290" t="str">
        <f t="shared" ca="1" si="132"/>
        <v/>
      </c>
      <c r="AA365" s="352">
        <f t="shared" ca="1" si="138"/>
        <v>0</v>
      </c>
      <c r="AB365" s="3"/>
      <c r="AC365" s="20" t="str">
        <f ca="1">IFERROR(OFFSET(INDEX(INDIRECT(VLOOKUP($C365,Lighting_Type_Exist_lu,2,0)),MATCH(NewSKULighting!$D365,INDIRECT(VLOOKUP($C365,Lighting_Type_Exist_lu,2,0)),0),1),0,1),"")</f>
        <v/>
      </c>
      <c r="AD365" s="7" t="str">
        <f ca="1">IFERROR(OFFSET(INDEX(INDIRECT(VLOOKUP($C365,Lighting_Type_Exist_lu,2,0)),MATCH(NewSKULighting!$D365,INDIRECT(VLOOKUP($C365,Lighting_Type_Exist_lu,2,0)),0),1),0,3),"")</f>
        <v/>
      </c>
      <c r="AE365" s="40" t="str">
        <f ca="1">IFERROR(OFFSET(INDEX(INDIRECT(VLOOKUP($C365,Lighting_Type_Exist_lu,2,0)),MATCH(NewSKULighting!$D365,INDIRECT(VLOOKUP($C365,Lighting_Type_Exist_lu,2,0)),0),1),0,4),"")</f>
        <v/>
      </c>
      <c r="AF365" s="314">
        <f t="shared" ca="1" si="139"/>
        <v>0</v>
      </c>
      <c r="AG365" s="3"/>
      <c r="AH365" s="238" t="str">
        <f t="shared" si="123"/>
        <v/>
      </c>
      <c r="AI365" s="263">
        <f>IFERROR(_xlfn.IFNA(IF('Project Summary'!$C$11="NH",VLOOKUP(AH365,Lighting_All,5,0),VLOOKUP(AH365,Lighting_All,3,0)),""),"")</f>
        <v>0</v>
      </c>
      <c r="AJ365" s="295" t="str">
        <f t="shared" si="140"/>
        <v>NA</v>
      </c>
      <c r="AK365" s="296" t="str">
        <f>IFERROR(IF(J365="","",(VLOOKUP(AH365,Lookups!A:G,7,0)*H365)),"")</f>
        <v/>
      </c>
      <c r="AL365" s="92">
        <f t="shared" ca="1" si="141"/>
        <v>0</v>
      </c>
      <c r="AM365" s="92">
        <f t="shared" ca="1" si="142"/>
        <v>0</v>
      </c>
      <c r="AN365" s="297">
        <f>(1-EXACT(G365,M365))*IFERROR(VLOOKUP(M365,Lighting_All,6,0),0)*(Q365&gt;0)*(1-EXACT(M365,Lookups!$A$62))*(1-EXACT(M365,Lookups!$A$63))</f>
        <v>0</v>
      </c>
      <c r="AO365" s="92">
        <f t="shared" si="143"/>
        <v>0</v>
      </c>
      <c r="AP365" s="92" t="str">
        <f t="shared" ca="1" si="144"/>
        <v/>
      </c>
      <c r="AQ365" s="92" t="str">
        <f ca="1">_xlfn.IFNA(VLOOKUP(AP365,Recycling!$S$10:$T$35,2,0),"")</f>
        <v/>
      </c>
      <c r="AR365" s="92">
        <f t="shared" si="145"/>
        <v>0</v>
      </c>
      <c r="AS365" s="92">
        <f t="shared" si="146"/>
        <v>0</v>
      </c>
      <c r="AT365" s="298">
        <f>EXACT(G365,"None")*OR(EXACT(M365,Lookups!$A$62),EXACT(M365,Lookups!$A$63))</f>
        <v>0</v>
      </c>
      <c r="AU365" s="299">
        <f t="shared" si="133"/>
        <v>0</v>
      </c>
      <c r="AV365" s="92">
        <f>IFERROR(VLOOKUP(AH365,Lookups!A:B,2,0),0)</f>
        <v>0</v>
      </c>
      <c r="AW365" s="92">
        <f t="shared" si="134"/>
        <v>0</v>
      </c>
      <c r="AX365" s="297">
        <f t="shared" si="135"/>
        <v>0</v>
      </c>
      <c r="AY365" s="297">
        <f t="shared" si="124"/>
        <v>0</v>
      </c>
      <c r="AZ365" s="92">
        <f t="shared" si="125"/>
        <v>0.504</v>
      </c>
      <c r="BA365" s="297">
        <f t="shared" si="136"/>
        <v>0.38900000000000001</v>
      </c>
      <c r="BB365" s="297">
        <v>0.13800000000000001</v>
      </c>
      <c r="BC365" s="297">
        <v>0.13400000000000001</v>
      </c>
      <c r="BD365" s="92">
        <f t="shared" si="126"/>
        <v>0</v>
      </c>
      <c r="BE365" s="92">
        <f t="shared" si="127"/>
        <v>0</v>
      </c>
    </row>
    <row r="366" spans="1:57" x14ac:dyDescent="0.35">
      <c r="A366" s="26"/>
      <c r="B366" s="76"/>
      <c r="C366" s="58"/>
      <c r="D366" s="504"/>
      <c r="E366" s="504"/>
      <c r="F366" s="237" t="str">
        <f ca="1">IFERROR(OFFSET(INDEX(INDIRECT(VLOOKUP($C366,Lighting_Type_Exist_lu,2,0)),MATCH(NewSKULighting!$D366,INDIRECT(VLOOKUP($C366,Lighting_Type_Exist_lu,2,0)),0),1),0,2),"")</f>
        <v/>
      </c>
      <c r="G366" s="168" t="s">
        <v>84</v>
      </c>
      <c r="H366" s="74"/>
      <c r="I366" s="238" t="str">
        <f t="shared" si="115"/>
        <v/>
      </c>
      <c r="J366" s="58"/>
      <c r="K366" s="238" t="str">
        <f t="shared" si="116"/>
        <v/>
      </c>
      <c r="L366" s="239" t="str">
        <f t="shared" si="117"/>
        <v/>
      </c>
      <c r="M366" s="116" t="s">
        <v>84</v>
      </c>
      <c r="N366" s="28">
        <f t="shared" si="118"/>
        <v>0</v>
      </c>
      <c r="O366" s="20">
        <f t="shared" si="137"/>
        <v>0</v>
      </c>
      <c r="P366" s="71">
        <f t="shared" ca="1" si="128"/>
        <v>0</v>
      </c>
      <c r="Q366" s="71">
        <f>IFERROR((($H366*$L366*$N366)-($H366*$L366*$O366))/1000,0)*(1-EXACT(M366,Lookups!$A$62))*(1-EXACT(M366,Lookups!$A$63))</f>
        <v>0</v>
      </c>
      <c r="R366" s="71">
        <f t="shared" ca="1" si="129"/>
        <v>0</v>
      </c>
      <c r="S366" s="71">
        <f t="shared" ca="1" si="119"/>
        <v>0</v>
      </c>
      <c r="T366" s="71">
        <f t="shared" si="120"/>
        <v>0</v>
      </c>
      <c r="U366" s="356">
        <f t="shared" ca="1" si="121"/>
        <v>0</v>
      </c>
      <c r="V366" s="356">
        <f t="shared" ca="1" si="122"/>
        <v>0</v>
      </c>
      <c r="W366" s="356">
        <f t="shared" si="130"/>
        <v>0</v>
      </c>
      <c r="X366" s="356">
        <f t="shared" si="131"/>
        <v>0</v>
      </c>
      <c r="Y366" s="72">
        <f>IF(AU366&gt;0,"NEEDED",IFERROR(IF('Project Summary'!$C$11="NH",(VLOOKUP(AH366,Lighting_All,6,0)+AN366),(VLOOKUP(AH366,Lighting_All,4,0)+AN366)),0)*H366)</f>
        <v>0</v>
      </c>
      <c r="Z366" s="290" t="str">
        <f t="shared" ca="1" si="132"/>
        <v/>
      </c>
      <c r="AA366" s="352">
        <f t="shared" ca="1" si="138"/>
        <v>0</v>
      </c>
      <c r="AB366" s="3"/>
      <c r="AC366" s="20" t="str">
        <f ca="1">IFERROR(OFFSET(INDEX(INDIRECT(VLOOKUP($C366,Lighting_Type_Exist_lu,2,0)),MATCH(NewSKULighting!$D366,INDIRECT(VLOOKUP($C366,Lighting_Type_Exist_lu,2,0)),0),1),0,1),"")</f>
        <v/>
      </c>
      <c r="AD366" s="7" t="str">
        <f ca="1">IFERROR(OFFSET(INDEX(INDIRECT(VLOOKUP($C366,Lighting_Type_Exist_lu,2,0)),MATCH(NewSKULighting!$D366,INDIRECT(VLOOKUP($C366,Lighting_Type_Exist_lu,2,0)),0),1),0,3),"")</f>
        <v/>
      </c>
      <c r="AE366" s="40" t="str">
        <f ca="1">IFERROR(OFFSET(INDEX(INDIRECT(VLOOKUP($C366,Lighting_Type_Exist_lu,2,0)),MATCH(NewSKULighting!$D366,INDIRECT(VLOOKUP($C366,Lighting_Type_Exist_lu,2,0)),0),1),0,4),"")</f>
        <v/>
      </c>
      <c r="AF366" s="314">
        <f t="shared" ca="1" si="139"/>
        <v>0</v>
      </c>
      <c r="AG366" s="3"/>
      <c r="AH366" s="238" t="str">
        <f t="shared" si="123"/>
        <v/>
      </c>
      <c r="AI366" s="263">
        <f>IFERROR(_xlfn.IFNA(IF('Project Summary'!$C$11="NH",VLOOKUP(AH366,Lighting_All,5,0),VLOOKUP(AH366,Lighting_All,3,0)),""),"")</f>
        <v>0</v>
      </c>
      <c r="AJ366" s="295" t="str">
        <f t="shared" si="140"/>
        <v>NA</v>
      </c>
      <c r="AK366" s="296" t="str">
        <f>IFERROR(IF(J366="","",(VLOOKUP(AH366,Lookups!A:G,7,0)*H366)),"")</f>
        <v/>
      </c>
      <c r="AL366" s="92">
        <f t="shared" ca="1" si="141"/>
        <v>0</v>
      </c>
      <c r="AM366" s="92">
        <f t="shared" ca="1" si="142"/>
        <v>0</v>
      </c>
      <c r="AN366" s="297">
        <f>(1-EXACT(G366,M366))*IFERROR(VLOOKUP(M366,Lighting_All,6,0),0)*(Q366&gt;0)*(1-EXACT(M366,Lookups!$A$62))*(1-EXACT(M366,Lookups!$A$63))</f>
        <v>0</v>
      </c>
      <c r="AO366" s="92">
        <f t="shared" si="143"/>
        <v>0</v>
      </c>
      <c r="AP366" s="92" t="str">
        <f t="shared" ca="1" si="144"/>
        <v/>
      </c>
      <c r="AQ366" s="92" t="str">
        <f ca="1">_xlfn.IFNA(VLOOKUP(AP366,Recycling!$S$10:$T$35,2,0),"")</f>
        <v/>
      </c>
      <c r="AR366" s="92">
        <f t="shared" si="145"/>
        <v>0</v>
      </c>
      <c r="AS366" s="92">
        <f t="shared" si="146"/>
        <v>0</v>
      </c>
      <c r="AT366" s="298">
        <f>EXACT(G366,"None")*OR(EXACT(M366,Lookups!$A$62),EXACT(M366,Lookups!$A$63))</f>
        <v>0</v>
      </c>
      <c r="AU366" s="299">
        <f t="shared" si="133"/>
        <v>0</v>
      </c>
      <c r="AV366" s="92">
        <f>IFERROR(VLOOKUP(AH366,Lookups!A:B,2,0),0)</f>
        <v>0</v>
      </c>
      <c r="AW366" s="92">
        <f t="shared" si="134"/>
        <v>0</v>
      </c>
      <c r="AX366" s="297">
        <f t="shared" si="135"/>
        <v>0</v>
      </c>
      <c r="AY366" s="297">
        <f t="shared" si="124"/>
        <v>0</v>
      </c>
      <c r="AZ366" s="92">
        <f t="shared" si="125"/>
        <v>0.504</v>
      </c>
      <c r="BA366" s="297">
        <f t="shared" si="136"/>
        <v>0.38900000000000001</v>
      </c>
      <c r="BB366" s="297">
        <v>0.13800000000000001</v>
      </c>
      <c r="BC366" s="297">
        <v>0.13400000000000001</v>
      </c>
      <c r="BD366" s="92">
        <f t="shared" si="126"/>
        <v>0</v>
      </c>
      <c r="BE366" s="92">
        <f t="shared" si="127"/>
        <v>0</v>
      </c>
    </row>
    <row r="367" spans="1:57" x14ac:dyDescent="0.35">
      <c r="A367" s="26"/>
      <c r="B367" s="76"/>
      <c r="C367" s="58"/>
      <c r="D367" s="504"/>
      <c r="E367" s="504"/>
      <c r="F367" s="237" t="str">
        <f ca="1">IFERROR(OFFSET(INDEX(INDIRECT(VLOOKUP($C367,Lighting_Type_Exist_lu,2,0)),MATCH(NewSKULighting!$D367,INDIRECT(VLOOKUP($C367,Lighting_Type_Exist_lu,2,0)),0),1),0,2),"")</f>
        <v/>
      </c>
      <c r="G367" s="168" t="s">
        <v>84</v>
      </c>
      <c r="H367" s="74"/>
      <c r="I367" s="238" t="str">
        <f t="shared" si="115"/>
        <v/>
      </c>
      <c r="J367" s="58"/>
      <c r="K367" s="238" t="str">
        <f t="shared" si="116"/>
        <v/>
      </c>
      <c r="L367" s="239" t="str">
        <f t="shared" si="117"/>
        <v/>
      </c>
      <c r="M367" s="116" t="s">
        <v>84</v>
      </c>
      <c r="N367" s="28">
        <f t="shared" si="118"/>
        <v>0</v>
      </c>
      <c r="O367" s="20">
        <f t="shared" si="137"/>
        <v>0</v>
      </c>
      <c r="P367" s="71">
        <f t="shared" ca="1" si="128"/>
        <v>0</v>
      </c>
      <c r="Q367" s="71">
        <f>IFERROR((($H367*$L367*$N367)-($H367*$L367*$O367))/1000,0)*(1-EXACT(M367,Lookups!$A$62))*(1-EXACT(M367,Lookups!$A$63))</f>
        <v>0</v>
      </c>
      <c r="R367" s="71">
        <f t="shared" ca="1" si="129"/>
        <v>0</v>
      </c>
      <c r="S367" s="71">
        <f t="shared" ca="1" si="119"/>
        <v>0</v>
      </c>
      <c r="T367" s="71">
        <f t="shared" si="120"/>
        <v>0</v>
      </c>
      <c r="U367" s="356">
        <f t="shared" ca="1" si="121"/>
        <v>0</v>
      </c>
      <c r="V367" s="356">
        <f t="shared" ca="1" si="122"/>
        <v>0</v>
      </c>
      <c r="W367" s="356">
        <f t="shared" si="130"/>
        <v>0</v>
      </c>
      <c r="X367" s="356">
        <f t="shared" si="131"/>
        <v>0</v>
      </c>
      <c r="Y367" s="72">
        <f>IF(AU367&gt;0,"NEEDED",IFERROR(IF('Project Summary'!$C$11="NH",(VLOOKUP(AH367,Lighting_All,6,0)+AN367),(VLOOKUP(AH367,Lighting_All,4,0)+AN367)),0)*H367)</f>
        <v>0</v>
      </c>
      <c r="Z367" s="290" t="str">
        <f t="shared" ca="1" si="132"/>
        <v/>
      </c>
      <c r="AA367" s="352">
        <f t="shared" ca="1" si="138"/>
        <v>0</v>
      </c>
      <c r="AB367" s="3"/>
      <c r="AC367" s="20" t="str">
        <f ca="1">IFERROR(OFFSET(INDEX(INDIRECT(VLOOKUP($C367,Lighting_Type_Exist_lu,2,0)),MATCH(NewSKULighting!$D367,INDIRECT(VLOOKUP($C367,Lighting_Type_Exist_lu,2,0)),0),1),0,1),"")</f>
        <v/>
      </c>
      <c r="AD367" s="7" t="str">
        <f ca="1">IFERROR(OFFSET(INDEX(INDIRECT(VLOOKUP($C367,Lighting_Type_Exist_lu,2,0)),MATCH(NewSKULighting!$D367,INDIRECT(VLOOKUP($C367,Lighting_Type_Exist_lu,2,0)),0),1),0,3),"")</f>
        <v/>
      </c>
      <c r="AE367" s="40" t="str">
        <f ca="1">IFERROR(OFFSET(INDEX(INDIRECT(VLOOKUP($C367,Lighting_Type_Exist_lu,2,0)),MATCH(NewSKULighting!$D367,INDIRECT(VLOOKUP($C367,Lighting_Type_Exist_lu,2,0)),0),1),0,4),"")</f>
        <v/>
      </c>
      <c r="AF367" s="314">
        <f t="shared" ca="1" si="139"/>
        <v>0</v>
      </c>
      <c r="AG367" s="3"/>
      <c r="AH367" s="238" t="str">
        <f t="shared" si="123"/>
        <v/>
      </c>
      <c r="AI367" s="263">
        <f>IFERROR(_xlfn.IFNA(IF('Project Summary'!$C$11="NH",VLOOKUP(AH367,Lighting_All,5,0),VLOOKUP(AH367,Lighting_All,3,0)),""),"")</f>
        <v>0</v>
      </c>
      <c r="AJ367" s="295" t="str">
        <f t="shared" si="140"/>
        <v>NA</v>
      </c>
      <c r="AK367" s="296" t="str">
        <f>IFERROR(IF(J367="","",(VLOOKUP(AH367,Lookups!A:G,7,0)*H367)),"")</f>
        <v/>
      </c>
      <c r="AL367" s="92">
        <f t="shared" ca="1" si="141"/>
        <v>0</v>
      </c>
      <c r="AM367" s="92">
        <f t="shared" ca="1" si="142"/>
        <v>0</v>
      </c>
      <c r="AN367" s="297">
        <f>(1-EXACT(G367,M367))*IFERROR(VLOOKUP(M367,Lighting_All,6,0),0)*(Q367&gt;0)*(1-EXACT(M367,Lookups!$A$62))*(1-EXACT(M367,Lookups!$A$63))</f>
        <v>0</v>
      </c>
      <c r="AO367" s="92">
        <f t="shared" si="143"/>
        <v>0</v>
      </c>
      <c r="AP367" s="92" t="str">
        <f t="shared" ca="1" si="144"/>
        <v/>
      </c>
      <c r="AQ367" s="92" t="str">
        <f ca="1">_xlfn.IFNA(VLOOKUP(AP367,Recycling!$S$10:$T$35,2,0),"")</f>
        <v/>
      </c>
      <c r="AR367" s="92">
        <f t="shared" si="145"/>
        <v>0</v>
      </c>
      <c r="AS367" s="92">
        <f t="shared" si="146"/>
        <v>0</v>
      </c>
      <c r="AT367" s="298">
        <f>EXACT(G367,"None")*OR(EXACT(M367,Lookups!$A$62),EXACT(M367,Lookups!$A$63))</f>
        <v>0</v>
      </c>
      <c r="AU367" s="299">
        <f t="shared" si="133"/>
        <v>0</v>
      </c>
      <c r="AV367" s="92">
        <f>IFERROR(VLOOKUP(AH367,Lookups!A:B,2,0),0)</f>
        <v>0</v>
      </c>
      <c r="AW367" s="92">
        <f t="shared" si="134"/>
        <v>0</v>
      </c>
      <c r="AX367" s="297">
        <f t="shared" si="135"/>
        <v>0</v>
      </c>
      <c r="AY367" s="297">
        <f t="shared" si="124"/>
        <v>0</v>
      </c>
      <c r="AZ367" s="92">
        <f t="shared" si="125"/>
        <v>0.504</v>
      </c>
      <c r="BA367" s="297">
        <f t="shared" si="136"/>
        <v>0.38900000000000001</v>
      </c>
      <c r="BB367" s="297">
        <v>0.13800000000000001</v>
      </c>
      <c r="BC367" s="297">
        <v>0.13400000000000001</v>
      </c>
      <c r="BD367" s="92">
        <f t="shared" si="126"/>
        <v>0</v>
      </c>
      <c r="BE367" s="92">
        <f t="shared" si="127"/>
        <v>0</v>
      </c>
    </row>
    <row r="368" spans="1:57" x14ac:dyDescent="0.35">
      <c r="A368" s="26"/>
      <c r="B368" s="76"/>
      <c r="C368" s="58"/>
      <c r="D368" s="504"/>
      <c r="E368" s="504"/>
      <c r="F368" s="237" t="str">
        <f ca="1">IFERROR(OFFSET(INDEX(INDIRECT(VLOOKUP($C368,Lighting_Type_Exist_lu,2,0)),MATCH(NewSKULighting!$D368,INDIRECT(VLOOKUP($C368,Lighting_Type_Exist_lu,2,0)),0),1),0,2),"")</f>
        <v/>
      </c>
      <c r="G368" s="168" t="s">
        <v>84</v>
      </c>
      <c r="H368" s="74"/>
      <c r="I368" s="238" t="str">
        <f t="shared" si="115"/>
        <v/>
      </c>
      <c r="J368" s="58"/>
      <c r="K368" s="238" t="str">
        <f t="shared" si="116"/>
        <v/>
      </c>
      <c r="L368" s="239" t="str">
        <f t="shared" si="117"/>
        <v/>
      </c>
      <c r="M368" s="116" t="s">
        <v>84</v>
      </c>
      <c r="N368" s="28">
        <f t="shared" si="118"/>
        <v>0</v>
      </c>
      <c r="O368" s="20">
        <f t="shared" si="137"/>
        <v>0</v>
      </c>
      <c r="P368" s="71">
        <f t="shared" ca="1" si="128"/>
        <v>0</v>
      </c>
      <c r="Q368" s="71">
        <f>IFERROR((($H368*$L368*$N368)-($H368*$L368*$O368))/1000,0)*(1-EXACT(M368,Lookups!$A$62))*(1-EXACT(M368,Lookups!$A$63))</f>
        <v>0</v>
      </c>
      <c r="R368" s="71">
        <f t="shared" ca="1" si="129"/>
        <v>0</v>
      </c>
      <c r="S368" s="71">
        <f t="shared" ca="1" si="119"/>
        <v>0</v>
      </c>
      <c r="T368" s="71">
        <f t="shared" si="120"/>
        <v>0</v>
      </c>
      <c r="U368" s="356">
        <f t="shared" ca="1" si="121"/>
        <v>0</v>
      </c>
      <c r="V368" s="356">
        <f t="shared" ca="1" si="122"/>
        <v>0</v>
      </c>
      <c r="W368" s="356">
        <f t="shared" si="130"/>
        <v>0</v>
      </c>
      <c r="X368" s="356">
        <f t="shared" si="131"/>
        <v>0</v>
      </c>
      <c r="Y368" s="72">
        <f>IF(AU368&gt;0,"NEEDED",IFERROR(IF('Project Summary'!$C$11="NH",(VLOOKUP(AH368,Lighting_All,6,0)+AN368),(VLOOKUP(AH368,Lighting_All,4,0)+AN368)),0)*H368)</f>
        <v>0</v>
      </c>
      <c r="Z368" s="290" t="str">
        <f t="shared" ca="1" si="132"/>
        <v/>
      </c>
      <c r="AA368" s="352">
        <f t="shared" ca="1" si="138"/>
        <v>0</v>
      </c>
      <c r="AB368" s="3"/>
      <c r="AC368" s="20" t="str">
        <f ca="1">IFERROR(OFFSET(INDEX(INDIRECT(VLOOKUP($C368,Lighting_Type_Exist_lu,2,0)),MATCH(NewSKULighting!$D368,INDIRECT(VLOOKUP($C368,Lighting_Type_Exist_lu,2,0)),0),1),0,1),"")</f>
        <v/>
      </c>
      <c r="AD368" s="7" t="str">
        <f ca="1">IFERROR(OFFSET(INDEX(INDIRECT(VLOOKUP($C368,Lighting_Type_Exist_lu,2,0)),MATCH(NewSKULighting!$D368,INDIRECT(VLOOKUP($C368,Lighting_Type_Exist_lu,2,0)),0),1),0,3),"")</f>
        <v/>
      </c>
      <c r="AE368" s="40" t="str">
        <f ca="1">IFERROR(OFFSET(INDEX(INDIRECT(VLOOKUP($C368,Lighting_Type_Exist_lu,2,0)),MATCH(NewSKULighting!$D368,INDIRECT(VLOOKUP($C368,Lighting_Type_Exist_lu,2,0)),0),1),0,4),"")</f>
        <v/>
      </c>
      <c r="AF368" s="314">
        <f t="shared" ca="1" si="139"/>
        <v>0</v>
      </c>
      <c r="AG368" s="3"/>
      <c r="AH368" s="238" t="str">
        <f t="shared" si="123"/>
        <v/>
      </c>
      <c r="AI368" s="263">
        <f>IFERROR(_xlfn.IFNA(IF('Project Summary'!$C$11="NH",VLOOKUP(AH368,Lighting_All,5,0),VLOOKUP(AH368,Lighting_All,3,0)),""),"")</f>
        <v>0</v>
      </c>
      <c r="AJ368" s="295" t="str">
        <f t="shared" si="140"/>
        <v>NA</v>
      </c>
      <c r="AK368" s="296" t="str">
        <f>IFERROR(IF(J368="","",(VLOOKUP(AH368,Lookups!A:G,7,0)*H368)),"")</f>
        <v/>
      </c>
      <c r="AL368" s="92">
        <f t="shared" ca="1" si="141"/>
        <v>0</v>
      </c>
      <c r="AM368" s="92">
        <f t="shared" ca="1" si="142"/>
        <v>0</v>
      </c>
      <c r="AN368" s="297">
        <f>(1-EXACT(G368,M368))*IFERROR(VLOOKUP(M368,Lighting_All,6,0),0)*(Q368&gt;0)*(1-EXACT(M368,Lookups!$A$62))*(1-EXACT(M368,Lookups!$A$63))</f>
        <v>0</v>
      </c>
      <c r="AO368" s="92">
        <f t="shared" si="143"/>
        <v>0</v>
      </c>
      <c r="AP368" s="92" t="str">
        <f t="shared" ca="1" si="144"/>
        <v/>
      </c>
      <c r="AQ368" s="92" t="str">
        <f ca="1">_xlfn.IFNA(VLOOKUP(AP368,Recycling!$S$10:$T$35,2,0),"")</f>
        <v/>
      </c>
      <c r="AR368" s="92">
        <f t="shared" si="145"/>
        <v>0</v>
      </c>
      <c r="AS368" s="92">
        <f t="shared" si="146"/>
        <v>0</v>
      </c>
      <c r="AT368" s="298">
        <f>EXACT(G368,"None")*OR(EXACT(M368,Lookups!$A$62),EXACT(M368,Lookups!$A$63))</f>
        <v>0</v>
      </c>
      <c r="AU368" s="299">
        <f t="shared" si="133"/>
        <v>0</v>
      </c>
      <c r="AV368" s="92">
        <f>IFERROR(VLOOKUP(AH368,Lookups!A:B,2,0),0)</f>
        <v>0</v>
      </c>
      <c r="AW368" s="92">
        <f t="shared" si="134"/>
        <v>0</v>
      </c>
      <c r="AX368" s="297">
        <f t="shared" si="135"/>
        <v>0</v>
      </c>
      <c r="AY368" s="297">
        <f t="shared" si="124"/>
        <v>0</v>
      </c>
      <c r="AZ368" s="92">
        <f t="shared" si="125"/>
        <v>0.504</v>
      </c>
      <c r="BA368" s="297">
        <f t="shared" si="136"/>
        <v>0.38900000000000001</v>
      </c>
      <c r="BB368" s="297">
        <v>0.13800000000000001</v>
      </c>
      <c r="BC368" s="297">
        <v>0.13400000000000001</v>
      </c>
      <c r="BD368" s="92">
        <f t="shared" si="126"/>
        <v>0</v>
      </c>
      <c r="BE368" s="92">
        <f t="shared" si="127"/>
        <v>0</v>
      </c>
    </row>
    <row r="369" spans="1:57" x14ac:dyDescent="0.35">
      <c r="A369" s="26"/>
      <c r="B369" s="76"/>
      <c r="C369" s="58"/>
      <c r="D369" s="504"/>
      <c r="E369" s="504"/>
      <c r="F369" s="237" t="str">
        <f ca="1">IFERROR(OFFSET(INDEX(INDIRECT(VLOOKUP($C369,Lighting_Type_Exist_lu,2,0)),MATCH(NewSKULighting!$D369,INDIRECT(VLOOKUP($C369,Lighting_Type_Exist_lu,2,0)),0),1),0,2),"")</f>
        <v/>
      </c>
      <c r="G369" s="168" t="s">
        <v>84</v>
      </c>
      <c r="H369" s="74"/>
      <c r="I369" s="238" t="str">
        <f t="shared" si="115"/>
        <v/>
      </c>
      <c r="J369" s="58"/>
      <c r="K369" s="238" t="str">
        <f t="shared" si="116"/>
        <v/>
      </c>
      <c r="L369" s="239" t="str">
        <f t="shared" si="117"/>
        <v/>
      </c>
      <c r="M369" s="116" t="s">
        <v>84</v>
      </c>
      <c r="N369" s="28">
        <f t="shared" si="118"/>
        <v>0</v>
      </c>
      <c r="O369" s="20">
        <f t="shared" si="137"/>
        <v>0</v>
      </c>
      <c r="P369" s="71">
        <f t="shared" ca="1" si="128"/>
        <v>0</v>
      </c>
      <c r="Q369" s="71">
        <f>IFERROR((($H369*$L369*$N369)-($H369*$L369*$O369))/1000,0)*(1-EXACT(M369,Lookups!$A$62))*(1-EXACT(M369,Lookups!$A$63))</f>
        <v>0</v>
      </c>
      <c r="R369" s="71">
        <f t="shared" ca="1" si="129"/>
        <v>0</v>
      </c>
      <c r="S369" s="71">
        <f t="shared" ca="1" si="119"/>
        <v>0</v>
      </c>
      <c r="T369" s="71">
        <f t="shared" si="120"/>
        <v>0</v>
      </c>
      <c r="U369" s="356">
        <f t="shared" ca="1" si="121"/>
        <v>0</v>
      </c>
      <c r="V369" s="356">
        <f t="shared" ca="1" si="122"/>
        <v>0</v>
      </c>
      <c r="W369" s="356">
        <f t="shared" si="130"/>
        <v>0</v>
      </c>
      <c r="X369" s="356">
        <f t="shared" si="131"/>
        <v>0</v>
      </c>
      <c r="Y369" s="72">
        <f>IF(AU369&gt;0,"NEEDED",IFERROR(IF('Project Summary'!$C$11="NH",(VLOOKUP(AH369,Lighting_All,6,0)+AN369),(VLOOKUP(AH369,Lighting_All,4,0)+AN369)),0)*H369)</f>
        <v>0</v>
      </c>
      <c r="Z369" s="290" t="str">
        <f t="shared" ca="1" si="132"/>
        <v/>
      </c>
      <c r="AA369" s="352">
        <f t="shared" ca="1" si="138"/>
        <v>0</v>
      </c>
      <c r="AB369" s="3"/>
      <c r="AC369" s="20" t="str">
        <f ca="1">IFERROR(OFFSET(INDEX(INDIRECT(VLOOKUP($C369,Lighting_Type_Exist_lu,2,0)),MATCH(NewSKULighting!$D369,INDIRECT(VLOOKUP($C369,Lighting_Type_Exist_lu,2,0)),0),1),0,1),"")</f>
        <v/>
      </c>
      <c r="AD369" s="7" t="str">
        <f ca="1">IFERROR(OFFSET(INDEX(INDIRECT(VLOOKUP($C369,Lighting_Type_Exist_lu,2,0)),MATCH(NewSKULighting!$D369,INDIRECT(VLOOKUP($C369,Lighting_Type_Exist_lu,2,0)),0),1),0,3),"")</f>
        <v/>
      </c>
      <c r="AE369" s="40" t="str">
        <f ca="1">IFERROR(OFFSET(INDEX(INDIRECT(VLOOKUP($C369,Lighting_Type_Exist_lu,2,0)),MATCH(NewSKULighting!$D369,INDIRECT(VLOOKUP($C369,Lighting_Type_Exist_lu,2,0)),0),1),0,4),"")</f>
        <v/>
      </c>
      <c r="AF369" s="314">
        <f t="shared" ca="1" si="139"/>
        <v>0</v>
      </c>
      <c r="AG369" s="3"/>
      <c r="AH369" s="238" t="str">
        <f t="shared" si="123"/>
        <v/>
      </c>
      <c r="AI369" s="263">
        <f>IFERROR(_xlfn.IFNA(IF('Project Summary'!$C$11="NH",VLOOKUP(AH369,Lighting_All,5,0),VLOOKUP(AH369,Lighting_All,3,0)),""),"")</f>
        <v>0</v>
      </c>
      <c r="AJ369" s="295" t="str">
        <f t="shared" si="140"/>
        <v>NA</v>
      </c>
      <c r="AK369" s="296" t="str">
        <f>IFERROR(IF(J369="","",(VLOOKUP(AH369,Lookups!A:G,7,0)*H369)),"")</f>
        <v/>
      </c>
      <c r="AL369" s="92">
        <f t="shared" ca="1" si="141"/>
        <v>0</v>
      </c>
      <c r="AM369" s="92">
        <f t="shared" ca="1" si="142"/>
        <v>0</v>
      </c>
      <c r="AN369" s="297">
        <f>(1-EXACT(G369,M369))*IFERROR(VLOOKUP(M369,Lighting_All,6,0),0)*(Q369&gt;0)*(1-EXACT(M369,Lookups!$A$62))*(1-EXACT(M369,Lookups!$A$63))</f>
        <v>0</v>
      </c>
      <c r="AO369" s="92">
        <f t="shared" si="143"/>
        <v>0</v>
      </c>
      <c r="AP369" s="92" t="str">
        <f t="shared" ca="1" si="144"/>
        <v/>
      </c>
      <c r="AQ369" s="92" t="str">
        <f ca="1">_xlfn.IFNA(VLOOKUP(AP369,Recycling!$S$10:$T$35,2,0),"")</f>
        <v/>
      </c>
      <c r="AR369" s="92">
        <f t="shared" si="145"/>
        <v>0</v>
      </c>
      <c r="AS369" s="92">
        <f t="shared" si="146"/>
        <v>0</v>
      </c>
      <c r="AT369" s="298">
        <f>EXACT(G369,"None")*OR(EXACT(M369,Lookups!$A$62),EXACT(M369,Lookups!$A$63))</f>
        <v>0</v>
      </c>
      <c r="AU369" s="299">
        <f t="shared" si="133"/>
        <v>0</v>
      </c>
      <c r="AV369" s="92">
        <f>IFERROR(VLOOKUP(AH369,Lookups!A:B,2,0),0)</f>
        <v>0</v>
      </c>
      <c r="AW369" s="92">
        <f t="shared" si="134"/>
        <v>0</v>
      </c>
      <c r="AX369" s="297">
        <f t="shared" si="135"/>
        <v>0</v>
      </c>
      <c r="AY369" s="297">
        <f t="shared" si="124"/>
        <v>0</v>
      </c>
      <c r="AZ369" s="92">
        <f t="shared" si="125"/>
        <v>0.504</v>
      </c>
      <c r="BA369" s="297">
        <f t="shared" si="136"/>
        <v>0.38900000000000001</v>
      </c>
      <c r="BB369" s="297">
        <v>0.13800000000000001</v>
      </c>
      <c r="BC369" s="297">
        <v>0.13400000000000001</v>
      </c>
      <c r="BD369" s="92">
        <f t="shared" si="126"/>
        <v>0</v>
      </c>
      <c r="BE369" s="92">
        <f t="shared" si="127"/>
        <v>0</v>
      </c>
    </row>
    <row r="370" spans="1:57" x14ac:dyDescent="0.35">
      <c r="A370" s="26"/>
      <c r="B370" s="76"/>
      <c r="C370" s="58"/>
      <c r="D370" s="504"/>
      <c r="E370" s="504"/>
      <c r="F370" s="237" t="str">
        <f ca="1">IFERROR(OFFSET(INDEX(INDIRECT(VLOOKUP($C370,Lighting_Type_Exist_lu,2,0)),MATCH(NewSKULighting!$D370,INDIRECT(VLOOKUP($C370,Lighting_Type_Exist_lu,2,0)),0),1),0,2),"")</f>
        <v/>
      </c>
      <c r="G370" s="168" t="s">
        <v>84</v>
      </c>
      <c r="H370" s="74"/>
      <c r="I370" s="238" t="str">
        <f t="shared" si="115"/>
        <v/>
      </c>
      <c r="J370" s="58"/>
      <c r="K370" s="238" t="str">
        <f t="shared" si="116"/>
        <v/>
      </c>
      <c r="L370" s="239" t="str">
        <f t="shared" si="117"/>
        <v/>
      </c>
      <c r="M370" s="116" t="s">
        <v>84</v>
      </c>
      <c r="N370" s="28">
        <f t="shared" si="118"/>
        <v>0</v>
      </c>
      <c r="O370" s="20">
        <f t="shared" si="137"/>
        <v>0</v>
      </c>
      <c r="P370" s="71">
        <f t="shared" ca="1" si="128"/>
        <v>0</v>
      </c>
      <c r="Q370" s="71">
        <f>IFERROR((($H370*$L370*$N370)-($H370*$L370*$O370))/1000,0)*(1-EXACT(M370,Lookups!$A$62))*(1-EXACT(M370,Lookups!$A$63))</f>
        <v>0</v>
      </c>
      <c r="R370" s="71">
        <f t="shared" ca="1" si="129"/>
        <v>0</v>
      </c>
      <c r="S370" s="71">
        <f t="shared" ca="1" si="119"/>
        <v>0</v>
      </c>
      <c r="T370" s="71">
        <f t="shared" si="120"/>
        <v>0</v>
      </c>
      <c r="U370" s="356">
        <f t="shared" ca="1" si="121"/>
        <v>0</v>
      </c>
      <c r="V370" s="356">
        <f t="shared" ca="1" si="122"/>
        <v>0</v>
      </c>
      <c r="W370" s="356">
        <f t="shared" si="130"/>
        <v>0</v>
      </c>
      <c r="X370" s="356">
        <f t="shared" si="131"/>
        <v>0</v>
      </c>
      <c r="Y370" s="72">
        <f>IF(AU370&gt;0,"NEEDED",IFERROR(IF('Project Summary'!$C$11="NH",(VLOOKUP(AH370,Lighting_All,6,0)+AN370),(VLOOKUP(AH370,Lighting_All,4,0)+AN370)),0)*H370)</f>
        <v>0</v>
      </c>
      <c r="Z370" s="290" t="str">
        <f t="shared" ca="1" si="132"/>
        <v/>
      </c>
      <c r="AA370" s="352">
        <f t="shared" ca="1" si="138"/>
        <v>0</v>
      </c>
      <c r="AB370" s="3"/>
      <c r="AC370" s="20" t="str">
        <f ca="1">IFERROR(OFFSET(INDEX(INDIRECT(VLOOKUP($C370,Lighting_Type_Exist_lu,2,0)),MATCH(NewSKULighting!$D370,INDIRECT(VLOOKUP($C370,Lighting_Type_Exist_lu,2,0)),0),1),0,1),"")</f>
        <v/>
      </c>
      <c r="AD370" s="7" t="str">
        <f ca="1">IFERROR(OFFSET(INDEX(INDIRECT(VLOOKUP($C370,Lighting_Type_Exist_lu,2,0)),MATCH(NewSKULighting!$D370,INDIRECT(VLOOKUP($C370,Lighting_Type_Exist_lu,2,0)),0),1),0,3),"")</f>
        <v/>
      </c>
      <c r="AE370" s="40" t="str">
        <f ca="1">IFERROR(OFFSET(INDEX(INDIRECT(VLOOKUP($C370,Lighting_Type_Exist_lu,2,0)),MATCH(NewSKULighting!$D370,INDIRECT(VLOOKUP($C370,Lighting_Type_Exist_lu,2,0)),0),1),0,4),"")</f>
        <v/>
      </c>
      <c r="AF370" s="314">
        <f t="shared" ca="1" si="139"/>
        <v>0</v>
      </c>
      <c r="AG370" s="3"/>
      <c r="AH370" s="238" t="str">
        <f t="shared" si="123"/>
        <v/>
      </c>
      <c r="AI370" s="263">
        <f>IFERROR(_xlfn.IFNA(IF('Project Summary'!$C$11="NH",VLOOKUP(AH370,Lighting_All,5,0),VLOOKUP(AH370,Lighting_All,3,0)),""),"")</f>
        <v>0</v>
      </c>
      <c r="AJ370" s="295" t="str">
        <f t="shared" si="140"/>
        <v>NA</v>
      </c>
      <c r="AK370" s="296" t="str">
        <f>IFERROR(IF(J370="","",(VLOOKUP(AH370,Lookups!A:G,7,0)*H370)),"")</f>
        <v/>
      </c>
      <c r="AL370" s="92">
        <f t="shared" ca="1" si="141"/>
        <v>0</v>
      </c>
      <c r="AM370" s="92">
        <f t="shared" ca="1" si="142"/>
        <v>0</v>
      </c>
      <c r="AN370" s="297">
        <f>(1-EXACT(G370,M370))*IFERROR(VLOOKUP(M370,Lighting_All,6,0),0)*(Q370&gt;0)*(1-EXACT(M370,Lookups!$A$62))*(1-EXACT(M370,Lookups!$A$63))</f>
        <v>0</v>
      </c>
      <c r="AO370" s="92">
        <f t="shared" si="143"/>
        <v>0</v>
      </c>
      <c r="AP370" s="92" t="str">
        <f t="shared" ca="1" si="144"/>
        <v/>
      </c>
      <c r="AQ370" s="92" t="str">
        <f ca="1">_xlfn.IFNA(VLOOKUP(AP370,Recycling!$S$10:$T$35,2,0),"")</f>
        <v/>
      </c>
      <c r="AR370" s="92">
        <f t="shared" si="145"/>
        <v>0</v>
      </c>
      <c r="AS370" s="92">
        <f t="shared" si="146"/>
        <v>0</v>
      </c>
      <c r="AT370" s="298">
        <f>EXACT(G370,"None")*OR(EXACT(M370,Lookups!$A$62),EXACT(M370,Lookups!$A$63))</f>
        <v>0</v>
      </c>
      <c r="AU370" s="299">
        <f t="shared" si="133"/>
        <v>0</v>
      </c>
      <c r="AV370" s="92">
        <f>IFERROR(VLOOKUP(AH370,Lookups!A:B,2,0),0)</f>
        <v>0</v>
      </c>
      <c r="AW370" s="92">
        <f t="shared" si="134"/>
        <v>0</v>
      </c>
      <c r="AX370" s="297">
        <f t="shared" si="135"/>
        <v>0</v>
      </c>
      <c r="AY370" s="297">
        <f t="shared" si="124"/>
        <v>0</v>
      </c>
      <c r="AZ370" s="92">
        <f t="shared" si="125"/>
        <v>0.504</v>
      </c>
      <c r="BA370" s="297">
        <f t="shared" si="136"/>
        <v>0.38900000000000001</v>
      </c>
      <c r="BB370" s="297">
        <v>0.13800000000000001</v>
      </c>
      <c r="BC370" s="297">
        <v>0.13400000000000001</v>
      </c>
      <c r="BD370" s="92">
        <f t="shared" si="126"/>
        <v>0</v>
      </c>
      <c r="BE370" s="92">
        <f t="shared" si="127"/>
        <v>0</v>
      </c>
    </row>
    <row r="371" spans="1:57" x14ac:dyDescent="0.35">
      <c r="A371" s="26"/>
      <c r="B371" s="76"/>
      <c r="C371" s="58"/>
      <c r="D371" s="504"/>
      <c r="E371" s="504"/>
      <c r="F371" s="237" t="str">
        <f ca="1">IFERROR(OFFSET(INDEX(INDIRECT(VLOOKUP($C371,Lighting_Type_Exist_lu,2,0)),MATCH(NewSKULighting!$D371,INDIRECT(VLOOKUP($C371,Lighting_Type_Exist_lu,2,0)),0),1),0,2),"")</f>
        <v/>
      </c>
      <c r="G371" s="168" t="s">
        <v>84</v>
      </c>
      <c r="H371" s="74"/>
      <c r="I371" s="238" t="str">
        <f t="shared" ref="I371:I434" si="147">_xlfn.XLOOKUP($J371,$D$10:$D$109,$A$10:$A$109,"")</f>
        <v/>
      </c>
      <c r="J371" s="58"/>
      <c r="K371" s="238" t="str">
        <f t="shared" ref="K371:K434" si="148">_xlfn.XLOOKUP($J371,$D$10:$D$20,$K$10:$K$20,"")</f>
        <v/>
      </c>
      <c r="L371" s="239" t="str">
        <f t="shared" ref="L371:L434" si="149">_xlfn.XLOOKUP($J371,$D$10:$D$109,$I$10:$I$109,"")</f>
        <v/>
      </c>
      <c r="M371" s="116" t="s">
        <v>84</v>
      </c>
      <c r="N371" s="28">
        <f t="shared" ref="N371:N434" si="150">IFERROR($N$112*VLOOKUP(G371,Sensor_Type_lu,3,0),$N$112)</f>
        <v>0</v>
      </c>
      <c r="O371" s="20">
        <f t="shared" si="137"/>
        <v>0</v>
      </c>
      <c r="P371" s="71">
        <f t="shared" ca="1" si="128"/>
        <v>0</v>
      </c>
      <c r="Q371" s="71">
        <f>IFERROR((($H371*$L371*$N371)-($H371*$L371*$O371))/1000,0)*(1-EXACT(M371,Lookups!$A$62))*(1-EXACT(M371,Lookups!$A$63))</f>
        <v>0</v>
      </c>
      <c r="R371" s="71">
        <f t="shared" ca="1" si="129"/>
        <v>0</v>
      </c>
      <c r="S371" s="71">
        <f t="shared" ref="S371:S434" ca="1" si="151">IFERROR(P371*BD371,"")</f>
        <v>0</v>
      </c>
      <c r="T371" s="71">
        <f t="shared" ref="T371:T434" si="152">IFERROR(Q371*BE371,0)</f>
        <v>0</v>
      </c>
      <c r="U371" s="356">
        <f t="shared" ref="U371:U434" ca="1" si="153">IFERROR(($B371*$F371-$H371*$L371)*AZ371/1000,0)</f>
        <v>0</v>
      </c>
      <c r="V371" s="356">
        <f t="shared" ref="V371:V434" ca="1" si="154">IFERROR(($B371*$F371-$H371*$L371)*BA371/1000,0)</f>
        <v>0</v>
      </c>
      <c r="W371" s="356">
        <f t="shared" si="130"/>
        <v>0</v>
      </c>
      <c r="X371" s="356">
        <f t="shared" si="131"/>
        <v>0</v>
      </c>
      <c r="Y371" s="72">
        <f>IF(AU371&gt;0,"NEEDED",IFERROR(IF('Project Summary'!$C$11="NH",(VLOOKUP(AH371,Lighting_All,6,0)+AN371),(VLOOKUP(AH371,Lighting_All,4,0)+AN371)),0)*H371)</f>
        <v>0</v>
      </c>
      <c r="Z371" s="290" t="str">
        <f t="shared" ca="1" si="132"/>
        <v/>
      </c>
      <c r="AA371" s="352">
        <f t="shared" ca="1" si="138"/>
        <v>0</v>
      </c>
      <c r="AB371" s="3"/>
      <c r="AC371" s="20" t="str">
        <f ca="1">IFERROR(OFFSET(INDEX(INDIRECT(VLOOKUP($C371,Lighting_Type_Exist_lu,2,0)),MATCH(NewSKULighting!$D371,INDIRECT(VLOOKUP($C371,Lighting_Type_Exist_lu,2,0)),0),1),0,1),"")</f>
        <v/>
      </c>
      <c r="AD371" s="7" t="str">
        <f ca="1">IFERROR(OFFSET(INDEX(INDIRECT(VLOOKUP($C371,Lighting_Type_Exist_lu,2,0)),MATCH(NewSKULighting!$D371,INDIRECT(VLOOKUP($C371,Lighting_Type_Exist_lu,2,0)),0),1),0,3),"")</f>
        <v/>
      </c>
      <c r="AE371" s="40" t="str">
        <f ca="1">IFERROR(OFFSET(INDEX(INDIRECT(VLOOKUP($C371,Lighting_Type_Exist_lu,2,0)),MATCH(NewSKULighting!$D371,INDIRECT(VLOOKUP($C371,Lighting_Type_Exist_lu,2,0)),0),1),0,4),"")</f>
        <v/>
      </c>
      <c r="AF371" s="314">
        <f t="shared" ca="1" si="139"/>
        <v>0</v>
      </c>
      <c r="AG371" s="3"/>
      <c r="AH371" s="238" t="str">
        <f t="shared" ref="AH371:AH434" si="155">_xlfn.XLOOKUP($J371,$D$10:$D$109,$B$10:$B$109,"")</f>
        <v/>
      </c>
      <c r="AI371" s="263">
        <f>IFERROR(_xlfn.IFNA(IF('Project Summary'!$C$11="NH",VLOOKUP(AH371,Lighting_All,5,0),VLOOKUP(AH371,Lighting_All,3,0)),""),"")</f>
        <v>0</v>
      </c>
      <c r="AJ371" s="295" t="str">
        <f t="shared" si="140"/>
        <v>NA</v>
      </c>
      <c r="AK371" s="296" t="str">
        <f>IFERROR(IF(J371="","",(VLOOKUP(AH371,Lookups!A:G,7,0)*H371)),"")</f>
        <v/>
      </c>
      <c r="AL371" s="92">
        <f t="shared" ca="1" si="141"/>
        <v>0</v>
      </c>
      <c r="AM371" s="92">
        <f t="shared" ca="1" si="142"/>
        <v>0</v>
      </c>
      <c r="AN371" s="297">
        <f>(1-EXACT(G371,M371))*IFERROR(VLOOKUP(M371,Lighting_All,6,0),0)*(Q371&gt;0)*(1-EXACT(M371,Lookups!$A$62))*(1-EXACT(M371,Lookups!$A$63))</f>
        <v>0</v>
      </c>
      <c r="AO371" s="92">
        <f t="shared" si="143"/>
        <v>0</v>
      </c>
      <c r="AP371" s="92" t="str">
        <f t="shared" ca="1" si="144"/>
        <v/>
      </c>
      <c r="AQ371" s="92" t="str">
        <f ca="1">_xlfn.IFNA(VLOOKUP(AP371,Recycling!$S$10:$T$35,2,0),"")</f>
        <v/>
      </c>
      <c r="AR371" s="92">
        <f t="shared" si="145"/>
        <v>0</v>
      </c>
      <c r="AS371" s="92">
        <f t="shared" si="146"/>
        <v>0</v>
      </c>
      <c r="AT371" s="298">
        <f>EXACT(G371,"None")*OR(EXACT(M371,Lookups!$A$62),EXACT(M371,Lookups!$A$63))</f>
        <v>0</v>
      </c>
      <c r="AU371" s="299">
        <f t="shared" si="133"/>
        <v>0</v>
      </c>
      <c r="AV371" s="92">
        <f>IFERROR(VLOOKUP(AH371,Lookups!A:B,2,0),0)</f>
        <v>0</v>
      </c>
      <c r="AW371" s="92">
        <f t="shared" si="134"/>
        <v>0</v>
      </c>
      <c r="AX371" s="297">
        <f t="shared" si="135"/>
        <v>0</v>
      </c>
      <c r="AY371" s="297">
        <f t="shared" ref="AY371:AY434" si="156">IFERROR(1-VLOOKUP(M371,Sensor_Type_lu,3,0),0)</f>
        <v>0</v>
      </c>
      <c r="AZ371" s="92">
        <f t="shared" ref="AZ371:AZ434" si="157">IF(I371="Outdoor",0,0.504)</f>
        <v>0.504</v>
      </c>
      <c r="BA371" s="297">
        <f t="shared" si="136"/>
        <v>0.38900000000000001</v>
      </c>
      <c r="BB371" s="297">
        <v>0.13800000000000001</v>
      </c>
      <c r="BC371" s="297">
        <v>0.13400000000000001</v>
      </c>
      <c r="BD371" s="92">
        <f t="shared" ref="BD371:BD434" si="158">IFERROR(VLOOKUP(AH371,Lighting_All,8,0),"")</f>
        <v>0</v>
      </c>
      <c r="BE371" s="92">
        <f t="shared" ref="BE371:BE434" si="159">IF(M371="None",0,9)</f>
        <v>0</v>
      </c>
    </row>
    <row r="372" spans="1:57" x14ac:dyDescent="0.35">
      <c r="A372" s="26"/>
      <c r="B372" s="76"/>
      <c r="C372" s="58"/>
      <c r="D372" s="504"/>
      <c r="E372" s="504"/>
      <c r="F372" s="237" t="str">
        <f ca="1">IFERROR(OFFSET(INDEX(INDIRECT(VLOOKUP($C372,Lighting_Type_Exist_lu,2,0)),MATCH(NewSKULighting!$D372,INDIRECT(VLOOKUP($C372,Lighting_Type_Exist_lu,2,0)),0),1),0,2),"")</f>
        <v/>
      </c>
      <c r="G372" s="168" t="s">
        <v>84</v>
      </c>
      <c r="H372" s="74"/>
      <c r="I372" s="238" t="str">
        <f t="shared" si="147"/>
        <v/>
      </c>
      <c r="J372" s="58"/>
      <c r="K372" s="238" t="str">
        <f t="shared" si="148"/>
        <v/>
      </c>
      <c r="L372" s="239" t="str">
        <f t="shared" si="149"/>
        <v/>
      </c>
      <c r="M372" s="116" t="s">
        <v>84</v>
      </c>
      <c r="N372" s="28">
        <f t="shared" si="150"/>
        <v>0</v>
      </c>
      <c r="O372" s="20">
        <f t="shared" si="137"/>
        <v>0</v>
      </c>
      <c r="P372" s="71">
        <f t="shared" ref="P372:P435" ca="1" si="160">IF(AU372&gt;0,"ERROR",IFERROR((($B372*$F372*$N372)-($H372*$L372*$N372))/1000,0))</f>
        <v>0</v>
      </c>
      <c r="Q372" s="71">
        <f>IFERROR((($H372*$L372*$N372)-($H372*$L372*$O372))/1000,0)*(1-EXACT(M372,Lookups!$A$62))*(1-EXACT(M372,Lookups!$A$63))</f>
        <v>0</v>
      </c>
      <c r="R372" s="71">
        <f t="shared" ref="R372:R435" ca="1" si="161">IF(AU372&gt;0,"CONTROLS",P372+Q372)</f>
        <v>0</v>
      </c>
      <c r="S372" s="71">
        <f t="shared" ca="1" si="151"/>
        <v>0</v>
      </c>
      <c r="T372" s="71">
        <f t="shared" si="152"/>
        <v>0</v>
      </c>
      <c r="U372" s="356">
        <f t="shared" ca="1" si="153"/>
        <v>0</v>
      </c>
      <c r="V372" s="356">
        <f t="shared" ca="1" si="154"/>
        <v>0</v>
      </c>
      <c r="W372" s="356">
        <f t="shared" ref="W372:W435" si="162">IFERROR($H372*$L372*BB372*AY372/1000,0)</f>
        <v>0</v>
      </c>
      <c r="X372" s="356">
        <f t="shared" ref="X372:X435" si="163">IFERROR($H372*$L372*BC372*AY372/1000,0)</f>
        <v>0</v>
      </c>
      <c r="Y372" s="72">
        <f>IF(AU372&gt;0,"NEEDED",IFERROR(IF('Project Summary'!$C$11="NH",(VLOOKUP(AH372,Lighting_All,6,0)+AN372),(VLOOKUP(AH372,Lighting_All,4,0)+AN372)),0)*H372)</f>
        <v>0</v>
      </c>
      <c r="Z372" s="290" t="str">
        <f t="shared" ref="Z372:Z435" ca="1" si="164">IFERROR((($B372*$F372)-($H372*$L372))/$H372,"")</f>
        <v/>
      </c>
      <c r="AA372" s="352">
        <f t="shared" ca="1" si="138"/>
        <v>0</v>
      </c>
      <c r="AB372" s="3"/>
      <c r="AC372" s="20" t="str">
        <f ca="1">IFERROR(OFFSET(INDEX(INDIRECT(VLOOKUP($C372,Lighting_Type_Exist_lu,2,0)),MATCH(NewSKULighting!$D372,INDIRECT(VLOOKUP($C372,Lighting_Type_Exist_lu,2,0)),0),1),0,1),"")</f>
        <v/>
      </c>
      <c r="AD372" s="7" t="str">
        <f ca="1">IFERROR(OFFSET(INDEX(INDIRECT(VLOOKUP($C372,Lighting_Type_Exist_lu,2,0)),MATCH(NewSKULighting!$D372,INDIRECT(VLOOKUP($C372,Lighting_Type_Exist_lu,2,0)),0),1),0,3),"")</f>
        <v/>
      </c>
      <c r="AE372" s="40" t="str">
        <f ca="1">IFERROR(OFFSET(INDEX(INDIRECT(VLOOKUP($C372,Lighting_Type_Exist_lu,2,0)),MATCH(NewSKULighting!$D372,INDIRECT(VLOOKUP($C372,Lighting_Type_Exist_lu,2,0)),0),1),0,4),"")</f>
        <v/>
      </c>
      <c r="AF372" s="314">
        <f t="shared" ca="1" si="139"/>
        <v>0</v>
      </c>
      <c r="AG372" s="3"/>
      <c r="AH372" s="238" t="str">
        <f t="shared" si="155"/>
        <v/>
      </c>
      <c r="AI372" s="263">
        <f>IFERROR(_xlfn.IFNA(IF('Project Summary'!$C$11="NH",VLOOKUP(AH372,Lighting_All,5,0),VLOOKUP(AH372,Lighting_All,3,0)),""),"")</f>
        <v>0</v>
      </c>
      <c r="AJ372" s="295" t="str">
        <f t="shared" si="140"/>
        <v>NA</v>
      </c>
      <c r="AK372" s="296" t="str">
        <f>IFERROR(IF(J372="","",(VLOOKUP(AH372,Lookups!A:G,7,0)*H372)),"")</f>
        <v/>
      </c>
      <c r="AL372" s="92">
        <f t="shared" ca="1" si="141"/>
        <v>0</v>
      </c>
      <c r="AM372" s="92">
        <f t="shared" ca="1" si="142"/>
        <v>0</v>
      </c>
      <c r="AN372" s="297">
        <f>(1-EXACT(G372,M372))*IFERROR(VLOOKUP(M372,Lighting_All,6,0),0)*(Q372&gt;0)*(1-EXACT(M372,Lookups!$A$62))*(1-EXACT(M372,Lookups!$A$63))</f>
        <v>0</v>
      </c>
      <c r="AO372" s="92">
        <f t="shared" si="143"/>
        <v>0</v>
      </c>
      <c r="AP372" s="92" t="str">
        <f t="shared" ca="1" si="144"/>
        <v/>
      </c>
      <c r="AQ372" s="92" t="str">
        <f ca="1">_xlfn.IFNA(VLOOKUP(AP372,Recycling!$S$10:$T$35,2,0),"")</f>
        <v/>
      </c>
      <c r="AR372" s="92">
        <f t="shared" si="145"/>
        <v>0</v>
      </c>
      <c r="AS372" s="92">
        <f t="shared" si="146"/>
        <v>0</v>
      </c>
      <c r="AT372" s="298">
        <f>EXACT(G372,"None")*OR(EXACT(M372,Lookups!$A$62),EXACT(M372,Lookups!$A$63))</f>
        <v>0</v>
      </c>
      <c r="AU372" s="299">
        <f t="shared" ref="AU372:AU435" si="165">EXACT(G372,"")+AND(EXACT(M372,""))</f>
        <v>0</v>
      </c>
      <c r="AV372" s="92">
        <f>IFERROR(VLOOKUP(AH372,Lookups!A:B,2,0),0)</f>
        <v>0</v>
      </c>
      <c r="AW372" s="92">
        <f t="shared" ref="AW372:AW435" si="166">IFERROR(AV372*H372,0)</f>
        <v>0</v>
      </c>
      <c r="AX372" s="297">
        <f t="shared" ref="AX372:AX435" si="167">IF(AG372&lt;0,1,0)</f>
        <v>0</v>
      </c>
      <c r="AY372" s="297">
        <f t="shared" si="156"/>
        <v>0</v>
      </c>
      <c r="AZ372" s="92">
        <f t="shared" si="157"/>
        <v>0.504</v>
      </c>
      <c r="BA372" s="297">
        <f t="shared" ref="BA372:BA435" si="168">IF(I372="Outdoor",1,0.389)</f>
        <v>0.38900000000000001</v>
      </c>
      <c r="BB372" s="297">
        <v>0.13800000000000001</v>
      </c>
      <c r="BC372" s="297">
        <v>0.13400000000000001</v>
      </c>
      <c r="BD372" s="92">
        <f t="shared" si="158"/>
        <v>0</v>
      </c>
      <c r="BE372" s="92">
        <f t="shared" si="159"/>
        <v>0</v>
      </c>
    </row>
    <row r="373" spans="1:57" x14ac:dyDescent="0.35">
      <c r="A373" s="26"/>
      <c r="B373" s="76"/>
      <c r="C373" s="58"/>
      <c r="D373" s="504"/>
      <c r="E373" s="504"/>
      <c r="F373" s="237" t="str">
        <f ca="1">IFERROR(OFFSET(INDEX(INDIRECT(VLOOKUP($C373,Lighting_Type_Exist_lu,2,0)),MATCH(NewSKULighting!$D373,INDIRECT(VLOOKUP($C373,Lighting_Type_Exist_lu,2,0)),0),1),0,2),"")</f>
        <v/>
      </c>
      <c r="G373" s="168" t="s">
        <v>84</v>
      </c>
      <c r="H373" s="74"/>
      <c r="I373" s="238" t="str">
        <f t="shared" si="147"/>
        <v/>
      </c>
      <c r="J373" s="58"/>
      <c r="K373" s="238" t="str">
        <f t="shared" si="148"/>
        <v/>
      </c>
      <c r="L373" s="239" t="str">
        <f t="shared" si="149"/>
        <v/>
      </c>
      <c r="M373" s="116" t="s">
        <v>84</v>
      </c>
      <c r="N373" s="28">
        <f t="shared" si="150"/>
        <v>0</v>
      </c>
      <c r="O373" s="20">
        <f t="shared" si="137"/>
        <v>0</v>
      </c>
      <c r="P373" s="71">
        <f t="shared" ca="1" si="160"/>
        <v>0</v>
      </c>
      <c r="Q373" s="71">
        <f>IFERROR((($H373*$L373*$N373)-($H373*$L373*$O373))/1000,0)*(1-EXACT(M373,Lookups!$A$62))*(1-EXACT(M373,Lookups!$A$63))</f>
        <v>0</v>
      </c>
      <c r="R373" s="71">
        <f t="shared" ca="1" si="161"/>
        <v>0</v>
      </c>
      <c r="S373" s="71">
        <f t="shared" ca="1" si="151"/>
        <v>0</v>
      </c>
      <c r="T373" s="71">
        <f t="shared" si="152"/>
        <v>0</v>
      </c>
      <c r="U373" s="356">
        <f t="shared" ca="1" si="153"/>
        <v>0</v>
      </c>
      <c r="V373" s="356">
        <f t="shared" ca="1" si="154"/>
        <v>0</v>
      </c>
      <c r="W373" s="356">
        <f t="shared" si="162"/>
        <v>0</v>
      </c>
      <c r="X373" s="356">
        <f t="shared" si="163"/>
        <v>0</v>
      </c>
      <c r="Y373" s="72">
        <f>IF(AU373&gt;0,"NEEDED",IFERROR(IF('Project Summary'!$C$11="NH",(VLOOKUP(AH373,Lighting_All,6,0)+AN373),(VLOOKUP(AH373,Lighting_All,4,0)+AN373)),0)*H373)</f>
        <v>0</v>
      </c>
      <c r="Z373" s="290" t="str">
        <f t="shared" ca="1" si="164"/>
        <v/>
      </c>
      <c r="AA373" s="352">
        <f t="shared" ca="1" si="138"/>
        <v>0</v>
      </c>
      <c r="AB373" s="3"/>
      <c r="AC373" s="20" t="str">
        <f ca="1">IFERROR(OFFSET(INDEX(INDIRECT(VLOOKUP($C373,Lighting_Type_Exist_lu,2,0)),MATCH(NewSKULighting!$D373,INDIRECT(VLOOKUP($C373,Lighting_Type_Exist_lu,2,0)),0),1),0,1),"")</f>
        <v/>
      </c>
      <c r="AD373" s="7" t="str">
        <f ca="1">IFERROR(OFFSET(INDEX(INDIRECT(VLOOKUP($C373,Lighting_Type_Exist_lu,2,0)),MATCH(NewSKULighting!$D373,INDIRECT(VLOOKUP($C373,Lighting_Type_Exist_lu,2,0)),0),1),0,3),"")</f>
        <v/>
      </c>
      <c r="AE373" s="40" t="str">
        <f ca="1">IFERROR(OFFSET(INDEX(INDIRECT(VLOOKUP($C373,Lighting_Type_Exist_lu,2,0)),MATCH(NewSKULighting!$D373,INDIRECT(VLOOKUP($C373,Lighting_Type_Exist_lu,2,0)),0),1),0,4),"")</f>
        <v/>
      </c>
      <c r="AF373" s="314">
        <f t="shared" ca="1" si="139"/>
        <v>0</v>
      </c>
      <c r="AG373" s="3"/>
      <c r="AH373" s="238" t="str">
        <f t="shared" si="155"/>
        <v/>
      </c>
      <c r="AI373" s="263">
        <f>IFERROR(_xlfn.IFNA(IF('Project Summary'!$C$11="NH",VLOOKUP(AH373,Lighting_All,5,0),VLOOKUP(AH373,Lighting_All,3,0)),""),"")</f>
        <v>0</v>
      </c>
      <c r="AJ373" s="295" t="str">
        <f t="shared" si="140"/>
        <v>NA</v>
      </c>
      <c r="AK373" s="296" t="str">
        <f>IFERROR(IF(J373="","",(VLOOKUP(AH373,Lookups!A:G,7,0)*H373)),"")</f>
        <v/>
      </c>
      <c r="AL373" s="92">
        <f t="shared" ca="1" si="141"/>
        <v>0</v>
      </c>
      <c r="AM373" s="92">
        <f t="shared" ca="1" si="142"/>
        <v>0</v>
      </c>
      <c r="AN373" s="297">
        <f>(1-EXACT(G373,M373))*IFERROR(VLOOKUP(M373,Lighting_All,6,0),0)*(Q373&gt;0)*(1-EXACT(M373,Lookups!$A$62))*(1-EXACT(M373,Lookups!$A$63))</f>
        <v>0</v>
      </c>
      <c r="AO373" s="92">
        <f t="shared" si="143"/>
        <v>0</v>
      </c>
      <c r="AP373" s="92" t="str">
        <f t="shared" ca="1" si="144"/>
        <v/>
      </c>
      <c r="AQ373" s="92" t="str">
        <f ca="1">_xlfn.IFNA(VLOOKUP(AP373,Recycling!$S$10:$T$35,2,0),"")</f>
        <v/>
      </c>
      <c r="AR373" s="92">
        <f t="shared" si="145"/>
        <v>0</v>
      </c>
      <c r="AS373" s="92">
        <f t="shared" si="146"/>
        <v>0</v>
      </c>
      <c r="AT373" s="298">
        <f>EXACT(G373,"None")*OR(EXACT(M373,Lookups!$A$62),EXACT(M373,Lookups!$A$63))</f>
        <v>0</v>
      </c>
      <c r="AU373" s="299">
        <f t="shared" si="165"/>
        <v>0</v>
      </c>
      <c r="AV373" s="92">
        <f>IFERROR(VLOOKUP(AH373,Lookups!A:B,2,0),0)</f>
        <v>0</v>
      </c>
      <c r="AW373" s="92">
        <f t="shared" si="166"/>
        <v>0</v>
      </c>
      <c r="AX373" s="297">
        <f t="shared" si="167"/>
        <v>0</v>
      </c>
      <c r="AY373" s="297">
        <f t="shared" si="156"/>
        <v>0</v>
      </c>
      <c r="AZ373" s="92">
        <f t="shared" si="157"/>
        <v>0.504</v>
      </c>
      <c r="BA373" s="297">
        <f t="shared" si="168"/>
        <v>0.38900000000000001</v>
      </c>
      <c r="BB373" s="297">
        <v>0.13800000000000001</v>
      </c>
      <c r="BC373" s="297">
        <v>0.13400000000000001</v>
      </c>
      <c r="BD373" s="92">
        <f t="shared" si="158"/>
        <v>0</v>
      </c>
      <c r="BE373" s="92">
        <f t="shared" si="159"/>
        <v>0</v>
      </c>
    </row>
    <row r="374" spans="1:57" x14ac:dyDescent="0.35">
      <c r="A374" s="26"/>
      <c r="B374" s="76"/>
      <c r="C374" s="58"/>
      <c r="D374" s="504"/>
      <c r="E374" s="504"/>
      <c r="F374" s="237" t="str">
        <f ca="1">IFERROR(OFFSET(INDEX(INDIRECT(VLOOKUP($C374,Lighting_Type_Exist_lu,2,0)),MATCH(NewSKULighting!$D374,INDIRECT(VLOOKUP($C374,Lighting_Type_Exist_lu,2,0)),0),1),0,2),"")</f>
        <v/>
      </c>
      <c r="G374" s="168" t="s">
        <v>84</v>
      </c>
      <c r="H374" s="74"/>
      <c r="I374" s="238" t="str">
        <f t="shared" si="147"/>
        <v/>
      </c>
      <c r="J374" s="58"/>
      <c r="K374" s="238" t="str">
        <f t="shared" si="148"/>
        <v/>
      </c>
      <c r="L374" s="239" t="str">
        <f t="shared" si="149"/>
        <v/>
      </c>
      <c r="M374" s="116" t="s">
        <v>84</v>
      </c>
      <c r="N374" s="28">
        <f t="shared" si="150"/>
        <v>0</v>
      </c>
      <c r="O374" s="20">
        <f t="shared" si="137"/>
        <v>0</v>
      </c>
      <c r="P374" s="71">
        <f t="shared" ca="1" si="160"/>
        <v>0</v>
      </c>
      <c r="Q374" s="71">
        <f>IFERROR((($H374*$L374*$N374)-($H374*$L374*$O374))/1000,0)*(1-EXACT(M374,Lookups!$A$62))*(1-EXACT(M374,Lookups!$A$63))</f>
        <v>0</v>
      </c>
      <c r="R374" s="71">
        <f t="shared" ca="1" si="161"/>
        <v>0</v>
      </c>
      <c r="S374" s="71">
        <f t="shared" ca="1" si="151"/>
        <v>0</v>
      </c>
      <c r="T374" s="71">
        <f t="shared" si="152"/>
        <v>0</v>
      </c>
      <c r="U374" s="356">
        <f t="shared" ca="1" si="153"/>
        <v>0</v>
      </c>
      <c r="V374" s="356">
        <f t="shared" ca="1" si="154"/>
        <v>0</v>
      </c>
      <c r="W374" s="356">
        <f t="shared" si="162"/>
        <v>0</v>
      </c>
      <c r="X374" s="356">
        <f t="shared" si="163"/>
        <v>0</v>
      </c>
      <c r="Y374" s="72">
        <f>IF(AU374&gt;0,"NEEDED",IFERROR(IF('Project Summary'!$C$11="NH",(VLOOKUP(AH374,Lighting_All,6,0)+AN374),(VLOOKUP(AH374,Lighting_All,4,0)+AN374)),0)*H374)</f>
        <v>0</v>
      </c>
      <c r="Z374" s="290" t="str">
        <f t="shared" ca="1" si="164"/>
        <v/>
      </c>
      <c r="AA374" s="352">
        <f t="shared" ca="1" si="138"/>
        <v>0</v>
      </c>
      <c r="AB374" s="3"/>
      <c r="AC374" s="20" t="str">
        <f ca="1">IFERROR(OFFSET(INDEX(INDIRECT(VLOOKUP($C374,Lighting_Type_Exist_lu,2,0)),MATCH(NewSKULighting!$D374,INDIRECT(VLOOKUP($C374,Lighting_Type_Exist_lu,2,0)),0),1),0,1),"")</f>
        <v/>
      </c>
      <c r="AD374" s="7" t="str">
        <f ca="1">IFERROR(OFFSET(INDEX(INDIRECT(VLOOKUP($C374,Lighting_Type_Exist_lu,2,0)),MATCH(NewSKULighting!$D374,INDIRECT(VLOOKUP($C374,Lighting_Type_Exist_lu,2,0)),0),1),0,3),"")</f>
        <v/>
      </c>
      <c r="AE374" s="40" t="str">
        <f ca="1">IFERROR(OFFSET(INDEX(INDIRECT(VLOOKUP($C374,Lighting_Type_Exist_lu,2,0)),MATCH(NewSKULighting!$D374,INDIRECT(VLOOKUP($C374,Lighting_Type_Exist_lu,2,0)),0),1),0,4),"")</f>
        <v/>
      </c>
      <c r="AF374" s="314">
        <f t="shared" ca="1" si="139"/>
        <v>0</v>
      </c>
      <c r="AG374" s="3"/>
      <c r="AH374" s="238" t="str">
        <f t="shared" si="155"/>
        <v/>
      </c>
      <c r="AI374" s="263">
        <f>IFERROR(_xlfn.IFNA(IF('Project Summary'!$C$11="NH",VLOOKUP(AH374,Lighting_All,5,0),VLOOKUP(AH374,Lighting_All,3,0)),""),"")</f>
        <v>0</v>
      </c>
      <c r="AJ374" s="295" t="str">
        <f t="shared" si="140"/>
        <v>NA</v>
      </c>
      <c r="AK374" s="296" t="str">
        <f>IFERROR(IF(J374="","",(VLOOKUP(AH374,Lookups!A:G,7,0)*H374)),"")</f>
        <v/>
      </c>
      <c r="AL374" s="92">
        <f t="shared" ca="1" si="141"/>
        <v>0</v>
      </c>
      <c r="AM374" s="92">
        <f t="shared" ca="1" si="142"/>
        <v>0</v>
      </c>
      <c r="AN374" s="297">
        <f>(1-EXACT(G374,M374))*IFERROR(VLOOKUP(M374,Lighting_All,6,0),0)*(Q374&gt;0)*(1-EXACT(M374,Lookups!$A$62))*(1-EXACT(M374,Lookups!$A$63))</f>
        <v>0</v>
      </c>
      <c r="AO374" s="92">
        <f t="shared" si="143"/>
        <v>0</v>
      </c>
      <c r="AP374" s="92" t="str">
        <f t="shared" ca="1" si="144"/>
        <v/>
      </c>
      <c r="AQ374" s="92" t="str">
        <f ca="1">_xlfn.IFNA(VLOOKUP(AP374,Recycling!$S$10:$T$35,2,0),"")</f>
        <v/>
      </c>
      <c r="AR374" s="92">
        <f t="shared" si="145"/>
        <v>0</v>
      </c>
      <c r="AS374" s="92">
        <f t="shared" si="146"/>
        <v>0</v>
      </c>
      <c r="AT374" s="298">
        <f>EXACT(G374,"None")*OR(EXACT(M374,Lookups!$A$62),EXACT(M374,Lookups!$A$63))</f>
        <v>0</v>
      </c>
      <c r="AU374" s="299">
        <f t="shared" si="165"/>
        <v>0</v>
      </c>
      <c r="AV374" s="92">
        <f>IFERROR(VLOOKUP(AH374,Lookups!A:B,2,0),0)</f>
        <v>0</v>
      </c>
      <c r="AW374" s="92">
        <f t="shared" si="166"/>
        <v>0</v>
      </c>
      <c r="AX374" s="297">
        <f t="shared" si="167"/>
        <v>0</v>
      </c>
      <c r="AY374" s="297">
        <f t="shared" si="156"/>
        <v>0</v>
      </c>
      <c r="AZ374" s="92">
        <f t="shared" si="157"/>
        <v>0.504</v>
      </c>
      <c r="BA374" s="297">
        <f t="shared" si="168"/>
        <v>0.38900000000000001</v>
      </c>
      <c r="BB374" s="297">
        <v>0.13800000000000001</v>
      </c>
      <c r="BC374" s="297">
        <v>0.13400000000000001</v>
      </c>
      <c r="BD374" s="92">
        <f t="shared" si="158"/>
        <v>0</v>
      </c>
      <c r="BE374" s="92">
        <f t="shared" si="159"/>
        <v>0</v>
      </c>
    </row>
    <row r="375" spans="1:57" x14ac:dyDescent="0.35">
      <c r="A375" s="26"/>
      <c r="B375" s="76"/>
      <c r="C375" s="58"/>
      <c r="D375" s="504"/>
      <c r="E375" s="504"/>
      <c r="F375" s="237" t="str">
        <f ca="1">IFERROR(OFFSET(INDEX(INDIRECT(VLOOKUP($C375,Lighting_Type_Exist_lu,2,0)),MATCH(NewSKULighting!$D375,INDIRECT(VLOOKUP($C375,Lighting_Type_Exist_lu,2,0)),0),1),0,2),"")</f>
        <v/>
      </c>
      <c r="G375" s="168" t="s">
        <v>84</v>
      </c>
      <c r="H375" s="74"/>
      <c r="I375" s="238" t="str">
        <f t="shared" si="147"/>
        <v/>
      </c>
      <c r="J375" s="58"/>
      <c r="K375" s="238" t="str">
        <f t="shared" si="148"/>
        <v/>
      </c>
      <c r="L375" s="239" t="str">
        <f t="shared" si="149"/>
        <v/>
      </c>
      <c r="M375" s="116" t="s">
        <v>84</v>
      </c>
      <c r="N375" s="28">
        <f t="shared" si="150"/>
        <v>0</v>
      </c>
      <c r="O375" s="20">
        <f t="shared" si="137"/>
        <v>0</v>
      </c>
      <c r="P375" s="71">
        <f t="shared" ca="1" si="160"/>
        <v>0</v>
      </c>
      <c r="Q375" s="71">
        <f>IFERROR((($H375*$L375*$N375)-($H375*$L375*$O375))/1000,0)*(1-EXACT(M375,Lookups!$A$62))*(1-EXACT(M375,Lookups!$A$63))</f>
        <v>0</v>
      </c>
      <c r="R375" s="71">
        <f t="shared" ca="1" si="161"/>
        <v>0</v>
      </c>
      <c r="S375" s="71">
        <f t="shared" ca="1" si="151"/>
        <v>0</v>
      </c>
      <c r="T375" s="71">
        <f t="shared" si="152"/>
        <v>0</v>
      </c>
      <c r="U375" s="356">
        <f t="shared" ca="1" si="153"/>
        <v>0</v>
      </c>
      <c r="V375" s="356">
        <f t="shared" ca="1" si="154"/>
        <v>0</v>
      </c>
      <c r="W375" s="356">
        <f t="shared" si="162"/>
        <v>0</v>
      </c>
      <c r="X375" s="356">
        <f t="shared" si="163"/>
        <v>0</v>
      </c>
      <c r="Y375" s="72">
        <f>IF(AU375&gt;0,"NEEDED",IFERROR(IF('Project Summary'!$C$11="NH",(VLOOKUP(AH375,Lighting_All,6,0)+AN375),(VLOOKUP(AH375,Lighting_All,4,0)+AN375)),0)*H375)</f>
        <v>0</v>
      </c>
      <c r="Z375" s="290" t="str">
        <f t="shared" ca="1" si="164"/>
        <v/>
      </c>
      <c r="AA375" s="352">
        <f t="shared" ca="1" si="138"/>
        <v>0</v>
      </c>
      <c r="AB375" s="3"/>
      <c r="AC375" s="20" t="str">
        <f ca="1">IFERROR(OFFSET(INDEX(INDIRECT(VLOOKUP($C375,Lighting_Type_Exist_lu,2,0)),MATCH(NewSKULighting!$D375,INDIRECT(VLOOKUP($C375,Lighting_Type_Exist_lu,2,0)),0),1),0,1),"")</f>
        <v/>
      </c>
      <c r="AD375" s="7" t="str">
        <f ca="1">IFERROR(OFFSET(INDEX(INDIRECT(VLOOKUP($C375,Lighting_Type_Exist_lu,2,0)),MATCH(NewSKULighting!$D375,INDIRECT(VLOOKUP($C375,Lighting_Type_Exist_lu,2,0)),0),1),0,3),"")</f>
        <v/>
      </c>
      <c r="AE375" s="40" t="str">
        <f ca="1">IFERROR(OFFSET(INDEX(INDIRECT(VLOOKUP($C375,Lighting_Type_Exist_lu,2,0)),MATCH(NewSKULighting!$D375,INDIRECT(VLOOKUP($C375,Lighting_Type_Exist_lu,2,0)),0),1),0,4),"")</f>
        <v/>
      </c>
      <c r="AF375" s="314">
        <f t="shared" ca="1" si="139"/>
        <v>0</v>
      </c>
      <c r="AG375" s="3"/>
      <c r="AH375" s="238" t="str">
        <f t="shared" si="155"/>
        <v/>
      </c>
      <c r="AI375" s="263">
        <f>IFERROR(_xlfn.IFNA(IF('Project Summary'!$C$11="NH",VLOOKUP(AH375,Lighting_All,5,0),VLOOKUP(AH375,Lighting_All,3,0)),""),"")</f>
        <v>0</v>
      </c>
      <c r="AJ375" s="295" t="str">
        <f t="shared" si="140"/>
        <v>NA</v>
      </c>
      <c r="AK375" s="296" t="str">
        <f>IFERROR(IF(J375="","",(VLOOKUP(AH375,Lookups!A:G,7,0)*H375)),"")</f>
        <v/>
      </c>
      <c r="AL375" s="92">
        <f t="shared" ca="1" si="141"/>
        <v>0</v>
      </c>
      <c r="AM375" s="92">
        <f t="shared" ca="1" si="142"/>
        <v>0</v>
      </c>
      <c r="AN375" s="297">
        <f>(1-EXACT(G375,M375))*IFERROR(VLOOKUP(M375,Lighting_All,6,0),0)*(Q375&gt;0)*(1-EXACT(M375,Lookups!$A$62))*(1-EXACT(M375,Lookups!$A$63))</f>
        <v>0</v>
      </c>
      <c r="AO375" s="92">
        <f t="shared" si="143"/>
        <v>0</v>
      </c>
      <c r="AP375" s="92" t="str">
        <f t="shared" ca="1" si="144"/>
        <v/>
      </c>
      <c r="AQ375" s="92" t="str">
        <f ca="1">_xlfn.IFNA(VLOOKUP(AP375,Recycling!$S$10:$T$35,2,0),"")</f>
        <v/>
      </c>
      <c r="AR375" s="92">
        <f t="shared" si="145"/>
        <v>0</v>
      </c>
      <c r="AS375" s="92">
        <f t="shared" si="146"/>
        <v>0</v>
      </c>
      <c r="AT375" s="298">
        <f>EXACT(G375,"None")*OR(EXACT(M375,Lookups!$A$62),EXACT(M375,Lookups!$A$63))</f>
        <v>0</v>
      </c>
      <c r="AU375" s="299">
        <f t="shared" si="165"/>
        <v>0</v>
      </c>
      <c r="AV375" s="92">
        <f>IFERROR(VLOOKUP(AH375,Lookups!A:B,2,0),0)</f>
        <v>0</v>
      </c>
      <c r="AW375" s="92">
        <f t="shared" si="166"/>
        <v>0</v>
      </c>
      <c r="AX375" s="297">
        <f t="shared" si="167"/>
        <v>0</v>
      </c>
      <c r="AY375" s="297">
        <f t="shared" si="156"/>
        <v>0</v>
      </c>
      <c r="AZ375" s="92">
        <f t="shared" si="157"/>
        <v>0.504</v>
      </c>
      <c r="BA375" s="297">
        <f t="shared" si="168"/>
        <v>0.38900000000000001</v>
      </c>
      <c r="BB375" s="297">
        <v>0.13800000000000001</v>
      </c>
      <c r="BC375" s="297">
        <v>0.13400000000000001</v>
      </c>
      <c r="BD375" s="92">
        <f t="shared" si="158"/>
        <v>0</v>
      </c>
      <c r="BE375" s="92">
        <f t="shared" si="159"/>
        <v>0</v>
      </c>
    </row>
    <row r="376" spans="1:57" x14ac:dyDescent="0.35">
      <c r="A376" s="26"/>
      <c r="B376" s="76"/>
      <c r="C376" s="58"/>
      <c r="D376" s="504"/>
      <c r="E376" s="504"/>
      <c r="F376" s="237" t="str">
        <f ca="1">IFERROR(OFFSET(INDEX(INDIRECT(VLOOKUP($C376,Lighting_Type_Exist_lu,2,0)),MATCH(NewSKULighting!$D376,INDIRECT(VLOOKUP($C376,Lighting_Type_Exist_lu,2,0)),0),1),0,2),"")</f>
        <v/>
      </c>
      <c r="G376" s="168" t="s">
        <v>84</v>
      </c>
      <c r="H376" s="74"/>
      <c r="I376" s="238" t="str">
        <f t="shared" si="147"/>
        <v/>
      </c>
      <c r="J376" s="58"/>
      <c r="K376" s="238" t="str">
        <f t="shared" si="148"/>
        <v/>
      </c>
      <c r="L376" s="239" t="str">
        <f t="shared" si="149"/>
        <v/>
      </c>
      <c r="M376" s="116" t="s">
        <v>84</v>
      </c>
      <c r="N376" s="28">
        <f t="shared" si="150"/>
        <v>0</v>
      </c>
      <c r="O376" s="20">
        <f t="shared" si="137"/>
        <v>0</v>
      </c>
      <c r="P376" s="71">
        <f t="shared" ca="1" si="160"/>
        <v>0</v>
      </c>
      <c r="Q376" s="71">
        <f>IFERROR((($H376*$L376*$N376)-($H376*$L376*$O376))/1000,0)*(1-EXACT(M376,Lookups!$A$62))*(1-EXACT(M376,Lookups!$A$63))</f>
        <v>0</v>
      </c>
      <c r="R376" s="71">
        <f t="shared" ca="1" si="161"/>
        <v>0</v>
      </c>
      <c r="S376" s="71">
        <f t="shared" ca="1" si="151"/>
        <v>0</v>
      </c>
      <c r="T376" s="71">
        <f t="shared" si="152"/>
        <v>0</v>
      </c>
      <c r="U376" s="356">
        <f t="shared" ca="1" si="153"/>
        <v>0</v>
      </c>
      <c r="V376" s="356">
        <f t="shared" ca="1" si="154"/>
        <v>0</v>
      </c>
      <c r="W376" s="356">
        <f t="shared" si="162"/>
        <v>0</v>
      </c>
      <c r="X376" s="356">
        <f t="shared" si="163"/>
        <v>0</v>
      </c>
      <c r="Y376" s="72">
        <f>IF(AU376&gt;0,"NEEDED",IFERROR(IF('Project Summary'!$C$11="NH",(VLOOKUP(AH376,Lighting_All,6,0)+AN376),(VLOOKUP(AH376,Lighting_All,4,0)+AN376)),0)*H376)</f>
        <v>0</v>
      </c>
      <c r="Z376" s="290" t="str">
        <f t="shared" ca="1" si="164"/>
        <v/>
      </c>
      <c r="AA376" s="352">
        <f t="shared" ca="1" si="138"/>
        <v>0</v>
      </c>
      <c r="AB376" s="3"/>
      <c r="AC376" s="20" t="str">
        <f ca="1">IFERROR(OFFSET(INDEX(INDIRECT(VLOOKUP($C376,Lighting_Type_Exist_lu,2,0)),MATCH(NewSKULighting!$D376,INDIRECT(VLOOKUP($C376,Lighting_Type_Exist_lu,2,0)),0),1),0,1),"")</f>
        <v/>
      </c>
      <c r="AD376" s="7" t="str">
        <f ca="1">IFERROR(OFFSET(INDEX(INDIRECT(VLOOKUP($C376,Lighting_Type_Exist_lu,2,0)),MATCH(NewSKULighting!$D376,INDIRECT(VLOOKUP($C376,Lighting_Type_Exist_lu,2,0)),0),1),0,3),"")</f>
        <v/>
      </c>
      <c r="AE376" s="40" t="str">
        <f ca="1">IFERROR(OFFSET(INDEX(INDIRECT(VLOOKUP($C376,Lighting_Type_Exist_lu,2,0)),MATCH(NewSKULighting!$D376,INDIRECT(VLOOKUP($C376,Lighting_Type_Exist_lu,2,0)),0),1),0,4),"")</f>
        <v/>
      </c>
      <c r="AF376" s="314">
        <f t="shared" ca="1" si="139"/>
        <v>0</v>
      </c>
      <c r="AG376" s="3"/>
      <c r="AH376" s="238" t="str">
        <f t="shared" si="155"/>
        <v/>
      </c>
      <c r="AI376" s="263">
        <f>IFERROR(_xlfn.IFNA(IF('Project Summary'!$C$11="NH",VLOOKUP(AH376,Lighting_All,5,0),VLOOKUP(AH376,Lighting_All,3,0)),""),"")</f>
        <v>0</v>
      </c>
      <c r="AJ376" s="295" t="str">
        <f t="shared" si="140"/>
        <v>NA</v>
      </c>
      <c r="AK376" s="296" t="str">
        <f>IFERROR(IF(J376="","",(VLOOKUP(AH376,Lookups!A:G,7,0)*H376)),"")</f>
        <v/>
      </c>
      <c r="AL376" s="92">
        <f t="shared" ca="1" si="141"/>
        <v>0</v>
      </c>
      <c r="AM376" s="92">
        <f t="shared" ca="1" si="142"/>
        <v>0</v>
      </c>
      <c r="AN376" s="297">
        <f>(1-EXACT(G376,M376))*IFERROR(VLOOKUP(M376,Lighting_All,6,0),0)*(Q376&gt;0)*(1-EXACT(M376,Lookups!$A$62))*(1-EXACT(M376,Lookups!$A$63))</f>
        <v>0</v>
      </c>
      <c r="AO376" s="92">
        <f t="shared" si="143"/>
        <v>0</v>
      </c>
      <c r="AP376" s="92" t="str">
        <f t="shared" ca="1" si="144"/>
        <v/>
      </c>
      <c r="AQ376" s="92" t="str">
        <f ca="1">_xlfn.IFNA(VLOOKUP(AP376,Recycling!$S$10:$T$35,2,0),"")</f>
        <v/>
      </c>
      <c r="AR376" s="92">
        <f t="shared" si="145"/>
        <v>0</v>
      </c>
      <c r="AS376" s="92">
        <f t="shared" si="146"/>
        <v>0</v>
      </c>
      <c r="AT376" s="298">
        <f>EXACT(G376,"None")*OR(EXACT(M376,Lookups!$A$62),EXACT(M376,Lookups!$A$63))</f>
        <v>0</v>
      </c>
      <c r="AU376" s="299">
        <f t="shared" si="165"/>
        <v>0</v>
      </c>
      <c r="AV376" s="92">
        <f>IFERROR(VLOOKUP(AH376,Lookups!A:B,2,0),0)</f>
        <v>0</v>
      </c>
      <c r="AW376" s="92">
        <f t="shared" si="166"/>
        <v>0</v>
      </c>
      <c r="AX376" s="297">
        <f t="shared" si="167"/>
        <v>0</v>
      </c>
      <c r="AY376" s="297">
        <f t="shared" si="156"/>
        <v>0</v>
      </c>
      <c r="AZ376" s="92">
        <f t="shared" si="157"/>
        <v>0.504</v>
      </c>
      <c r="BA376" s="297">
        <f t="shared" si="168"/>
        <v>0.38900000000000001</v>
      </c>
      <c r="BB376" s="297">
        <v>0.13800000000000001</v>
      </c>
      <c r="BC376" s="297">
        <v>0.13400000000000001</v>
      </c>
      <c r="BD376" s="92">
        <f t="shared" si="158"/>
        <v>0</v>
      </c>
      <c r="BE376" s="92">
        <f t="shared" si="159"/>
        <v>0</v>
      </c>
    </row>
    <row r="377" spans="1:57" x14ac:dyDescent="0.35">
      <c r="A377" s="26"/>
      <c r="B377" s="76"/>
      <c r="C377" s="58"/>
      <c r="D377" s="504"/>
      <c r="E377" s="504"/>
      <c r="F377" s="237" t="str">
        <f ca="1">IFERROR(OFFSET(INDEX(INDIRECT(VLOOKUP($C377,Lighting_Type_Exist_lu,2,0)),MATCH(NewSKULighting!$D377,INDIRECT(VLOOKUP($C377,Lighting_Type_Exist_lu,2,0)),0),1),0,2),"")</f>
        <v/>
      </c>
      <c r="G377" s="168" t="s">
        <v>84</v>
      </c>
      <c r="H377" s="74"/>
      <c r="I377" s="238" t="str">
        <f t="shared" si="147"/>
        <v/>
      </c>
      <c r="J377" s="58"/>
      <c r="K377" s="238" t="str">
        <f t="shared" si="148"/>
        <v/>
      </c>
      <c r="L377" s="239" t="str">
        <f t="shared" si="149"/>
        <v/>
      </c>
      <c r="M377" s="116" t="s">
        <v>84</v>
      </c>
      <c r="N377" s="28">
        <f t="shared" si="150"/>
        <v>0</v>
      </c>
      <c r="O377" s="20">
        <f t="shared" si="137"/>
        <v>0</v>
      </c>
      <c r="P377" s="71">
        <f t="shared" ca="1" si="160"/>
        <v>0</v>
      </c>
      <c r="Q377" s="71">
        <f>IFERROR((($H377*$L377*$N377)-($H377*$L377*$O377))/1000,0)*(1-EXACT(M377,Lookups!$A$62))*(1-EXACT(M377,Lookups!$A$63))</f>
        <v>0</v>
      </c>
      <c r="R377" s="71">
        <f t="shared" ca="1" si="161"/>
        <v>0</v>
      </c>
      <c r="S377" s="71">
        <f t="shared" ca="1" si="151"/>
        <v>0</v>
      </c>
      <c r="T377" s="71">
        <f t="shared" si="152"/>
        <v>0</v>
      </c>
      <c r="U377" s="356">
        <f t="shared" ca="1" si="153"/>
        <v>0</v>
      </c>
      <c r="V377" s="356">
        <f t="shared" ca="1" si="154"/>
        <v>0</v>
      </c>
      <c r="W377" s="356">
        <f t="shared" si="162"/>
        <v>0</v>
      </c>
      <c r="X377" s="356">
        <f t="shared" si="163"/>
        <v>0</v>
      </c>
      <c r="Y377" s="72">
        <f>IF(AU377&gt;0,"NEEDED",IFERROR(IF('Project Summary'!$C$11="NH",(VLOOKUP(AH377,Lighting_All,6,0)+AN377),(VLOOKUP(AH377,Lighting_All,4,0)+AN377)),0)*H377)</f>
        <v>0</v>
      </c>
      <c r="Z377" s="290" t="str">
        <f t="shared" ca="1" si="164"/>
        <v/>
      </c>
      <c r="AA377" s="352">
        <f t="shared" ca="1" si="138"/>
        <v>0</v>
      </c>
      <c r="AB377" s="3"/>
      <c r="AC377" s="20" t="str">
        <f ca="1">IFERROR(OFFSET(INDEX(INDIRECT(VLOOKUP($C377,Lighting_Type_Exist_lu,2,0)),MATCH(NewSKULighting!$D377,INDIRECT(VLOOKUP($C377,Lighting_Type_Exist_lu,2,0)),0),1),0,1),"")</f>
        <v/>
      </c>
      <c r="AD377" s="7" t="str">
        <f ca="1">IFERROR(OFFSET(INDEX(INDIRECT(VLOOKUP($C377,Lighting_Type_Exist_lu,2,0)),MATCH(NewSKULighting!$D377,INDIRECT(VLOOKUP($C377,Lighting_Type_Exist_lu,2,0)),0),1),0,3),"")</f>
        <v/>
      </c>
      <c r="AE377" s="40" t="str">
        <f ca="1">IFERROR(OFFSET(INDEX(INDIRECT(VLOOKUP($C377,Lighting_Type_Exist_lu,2,0)),MATCH(NewSKULighting!$D377,INDIRECT(VLOOKUP($C377,Lighting_Type_Exist_lu,2,0)),0),1),0,4),"")</f>
        <v/>
      </c>
      <c r="AF377" s="314">
        <f t="shared" ca="1" si="139"/>
        <v>0</v>
      </c>
      <c r="AG377" s="3"/>
      <c r="AH377" s="238" t="str">
        <f t="shared" si="155"/>
        <v/>
      </c>
      <c r="AI377" s="263">
        <f>IFERROR(_xlfn.IFNA(IF('Project Summary'!$C$11="NH",VLOOKUP(AH377,Lighting_All,5,0),VLOOKUP(AH377,Lighting_All,3,0)),""),"")</f>
        <v>0</v>
      </c>
      <c r="AJ377" s="295" t="str">
        <f t="shared" si="140"/>
        <v>NA</v>
      </c>
      <c r="AK377" s="296" t="str">
        <f>IFERROR(IF(J377="","",(VLOOKUP(AH377,Lookups!A:G,7,0)*H377)),"")</f>
        <v/>
      </c>
      <c r="AL377" s="92">
        <f t="shared" ca="1" si="141"/>
        <v>0</v>
      </c>
      <c r="AM377" s="92">
        <f t="shared" ca="1" si="142"/>
        <v>0</v>
      </c>
      <c r="AN377" s="297">
        <f>(1-EXACT(G377,M377))*IFERROR(VLOOKUP(M377,Lighting_All,6,0),0)*(Q377&gt;0)*(1-EXACT(M377,Lookups!$A$62))*(1-EXACT(M377,Lookups!$A$63))</f>
        <v>0</v>
      </c>
      <c r="AO377" s="92">
        <f t="shared" si="143"/>
        <v>0</v>
      </c>
      <c r="AP377" s="92" t="str">
        <f t="shared" ca="1" si="144"/>
        <v/>
      </c>
      <c r="AQ377" s="92" t="str">
        <f ca="1">_xlfn.IFNA(VLOOKUP(AP377,Recycling!$S$10:$T$35,2,0),"")</f>
        <v/>
      </c>
      <c r="AR377" s="92">
        <f t="shared" si="145"/>
        <v>0</v>
      </c>
      <c r="AS377" s="92">
        <f t="shared" si="146"/>
        <v>0</v>
      </c>
      <c r="AT377" s="298">
        <f>EXACT(G377,"None")*OR(EXACT(M377,Lookups!$A$62),EXACT(M377,Lookups!$A$63))</f>
        <v>0</v>
      </c>
      <c r="AU377" s="299">
        <f t="shared" si="165"/>
        <v>0</v>
      </c>
      <c r="AV377" s="92">
        <f>IFERROR(VLOOKUP(AH377,Lookups!A:B,2,0),0)</f>
        <v>0</v>
      </c>
      <c r="AW377" s="92">
        <f t="shared" si="166"/>
        <v>0</v>
      </c>
      <c r="AX377" s="297">
        <f t="shared" si="167"/>
        <v>0</v>
      </c>
      <c r="AY377" s="297">
        <f t="shared" si="156"/>
        <v>0</v>
      </c>
      <c r="AZ377" s="92">
        <f t="shared" si="157"/>
        <v>0.504</v>
      </c>
      <c r="BA377" s="297">
        <f t="shared" si="168"/>
        <v>0.38900000000000001</v>
      </c>
      <c r="BB377" s="297">
        <v>0.13800000000000001</v>
      </c>
      <c r="BC377" s="297">
        <v>0.13400000000000001</v>
      </c>
      <c r="BD377" s="92">
        <f t="shared" si="158"/>
        <v>0</v>
      </c>
      <c r="BE377" s="92">
        <f t="shared" si="159"/>
        <v>0</v>
      </c>
    </row>
    <row r="378" spans="1:57" x14ac:dyDescent="0.35">
      <c r="A378" s="26"/>
      <c r="B378" s="76"/>
      <c r="C378" s="58"/>
      <c r="D378" s="504"/>
      <c r="E378" s="504"/>
      <c r="F378" s="237" t="str">
        <f ca="1">IFERROR(OFFSET(INDEX(INDIRECT(VLOOKUP($C378,Lighting_Type_Exist_lu,2,0)),MATCH(NewSKULighting!$D378,INDIRECT(VLOOKUP($C378,Lighting_Type_Exist_lu,2,0)),0),1),0,2),"")</f>
        <v/>
      </c>
      <c r="G378" s="168" t="s">
        <v>84</v>
      </c>
      <c r="H378" s="74"/>
      <c r="I378" s="238" t="str">
        <f t="shared" si="147"/>
        <v/>
      </c>
      <c r="J378" s="58"/>
      <c r="K378" s="238" t="str">
        <f t="shared" si="148"/>
        <v/>
      </c>
      <c r="L378" s="239" t="str">
        <f t="shared" si="149"/>
        <v/>
      </c>
      <c r="M378" s="116" t="s">
        <v>84</v>
      </c>
      <c r="N378" s="28">
        <f t="shared" si="150"/>
        <v>0</v>
      </c>
      <c r="O378" s="20">
        <f t="shared" si="137"/>
        <v>0</v>
      </c>
      <c r="P378" s="71">
        <f t="shared" ca="1" si="160"/>
        <v>0</v>
      </c>
      <c r="Q378" s="71">
        <f>IFERROR((($H378*$L378*$N378)-($H378*$L378*$O378))/1000,0)*(1-EXACT(M378,Lookups!$A$62))*(1-EXACT(M378,Lookups!$A$63))</f>
        <v>0</v>
      </c>
      <c r="R378" s="71">
        <f t="shared" ca="1" si="161"/>
        <v>0</v>
      </c>
      <c r="S378" s="71">
        <f t="shared" ca="1" si="151"/>
        <v>0</v>
      </c>
      <c r="T378" s="71">
        <f t="shared" si="152"/>
        <v>0</v>
      </c>
      <c r="U378" s="356">
        <f t="shared" ca="1" si="153"/>
        <v>0</v>
      </c>
      <c r="V378" s="356">
        <f t="shared" ca="1" si="154"/>
        <v>0</v>
      </c>
      <c r="W378" s="356">
        <f t="shared" si="162"/>
        <v>0</v>
      </c>
      <c r="X378" s="356">
        <f t="shared" si="163"/>
        <v>0</v>
      </c>
      <c r="Y378" s="72">
        <f>IF(AU378&gt;0,"NEEDED",IFERROR(IF('Project Summary'!$C$11="NH",(VLOOKUP(AH378,Lighting_All,6,0)+AN378),(VLOOKUP(AH378,Lighting_All,4,0)+AN378)),0)*H378)</f>
        <v>0</v>
      </c>
      <c r="Z378" s="290" t="str">
        <f t="shared" ca="1" si="164"/>
        <v/>
      </c>
      <c r="AA378" s="352">
        <f t="shared" ca="1" si="138"/>
        <v>0</v>
      </c>
      <c r="AB378" s="3"/>
      <c r="AC378" s="20" t="str">
        <f ca="1">IFERROR(OFFSET(INDEX(INDIRECT(VLOOKUP($C378,Lighting_Type_Exist_lu,2,0)),MATCH(NewSKULighting!$D378,INDIRECT(VLOOKUP($C378,Lighting_Type_Exist_lu,2,0)),0),1),0,1),"")</f>
        <v/>
      </c>
      <c r="AD378" s="7" t="str">
        <f ca="1">IFERROR(OFFSET(INDEX(INDIRECT(VLOOKUP($C378,Lighting_Type_Exist_lu,2,0)),MATCH(NewSKULighting!$D378,INDIRECT(VLOOKUP($C378,Lighting_Type_Exist_lu,2,0)),0),1),0,3),"")</f>
        <v/>
      </c>
      <c r="AE378" s="40" t="str">
        <f ca="1">IFERROR(OFFSET(INDEX(INDIRECT(VLOOKUP($C378,Lighting_Type_Exist_lu,2,0)),MATCH(NewSKULighting!$D378,INDIRECT(VLOOKUP($C378,Lighting_Type_Exist_lu,2,0)),0),1),0,4),"")</f>
        <v/>
      </c>
      <c r="AF378" s="314">
        <f t="shared" ca="1" si="139"/>
        <v>0</v>
      </c>
      <c r="AG378" s="3"/>
      <c r="AH378" s="238" t="str">
        <f t="shared" si="155"/>
        <v/>
      </c>
      <c r="AI378" s="263">
        <f>IFERROR(_xlfn.IFNA(IF('Project Summary'!$C$11="NH",VLOOKUP(AH378,Lighting_All,5,0),VLOOKUP(AH378,Lighting_All,3,0)),""),"")</f>
        <v>0</v>
      </c>
      <c r="AJ378" s="295" t="str">
        <f t="shared" si="140"/>
        <v>NA</v>
      </c>
      <c r="AK378" s="296" t="str">
        <f>IFERROR(IF(J378="","",(VLOOKUP(AH378,Lookups!A:G,7,0)*H378)),"")</f>
        <v/>
      </c>
      <c r="AL378" s="92">
        <f t="shared" ca="1" si="141"/>
        <v>0</v>
      </c>
      <c r="AM378" s="92">
        <f t="shared" ca="1" si="142"/>
        <v>0</v>
      </c>
      <c r="AN378" s="297">
        <f>(1-EXACT(G378,M378))*IFERROR(VLOOKUP(M378,Lighting_All,6,0),0)*(Q378&gt;0)*(1-EXACT(M378,Lookups!$A$62))*(1-EXACT(M378,Lookups!$A$63))</f>
        <v>0</v>
      </c>
      <c r="AO378" s="92">
        <f t="shared" si="143"/>
        <v>0</v>
      </c>
      <c r="AP378" s="92" t="str">
        <f t="shared" ca="1" si="144"/>
        <v/>
      </c>
      <c r="AQ378" s="92" t="str">
        <f ca="1">_xlfn.IFNA(VLOOKUP(AP378,Recycling!$S$10:$T$35,2,0),"")</f>
        <v/>
      </c>
      <c r="AR378" s="92">
        <f t="shared" si="145"/>
        <v>0</v>
      </c>
      <c r="AS378" s="92">
        <f t="shared" si="146"/>
        <v>0</v>
      </c>
      <c r="AT378" s="298">
        <f>EXACT(G378,"None")*OR(EXACT(M378,Lookups!$A$62),EXACT(M378,Lookups!$A$63))</f>
        <v>0</v>
      </c>
      <c r="AU378" s="299">
        <f t="shared" si="165"/>
        <v>0</v>
      </c>
      <c r="AV378" s="92">
        <f>IFERROR(VLOOKUP(AH378,Lookups!A:B,2,0),0)</f>
        <v>0</v>
      </c>
      <c r="AW378" s="92">
        <f t="shared" si="166"/>
        <v>0</v>
      </c>
      <c r="AX378" s="297">
        <f t="shared" si="167"/>
        <v>0</v>
      </c>
      <c r="AY378" s="297">
        <f t="shared" si="156"/>
        <v>0</v>
      </c>
      <c r="AZ378" s="92">
        <f t="shared" si="157"/>
        <v>0.504</v>
      </c>
      <c r="BA378" s="297">
        <f t="shared" si="168"/>
        <v>0.38900000000000001</v>
      </c>
      <c r="BB378" s="297">
        <v>0.13800000000000001</v>
      </c>
      <c r="BC378" s="297">
        <v>0.13400000000000001</v>
      </c>
      <c r="BD378" s="92">
        <f t="shared" si="158"/>
        <v>0</v>
      </c>
      <c r="BE378" s="92">
        <f t="shared" si="159"/>
        <v>0</v>
      </c>
    </row>
    <row r="379" spans="1:57" x14ac:dyDescent="0.35">
      <c r="A379" s="26"/>
      <c r="B379" s="76"/>
      <c r="C379" s="58"/>
      <c r="D379" s="504"/>
      <c r="E379" s="504"/>
      <c r="F379" s="237" t="str">
        <f ca="1">IFERROR(OFFSET(INDEX(INDIRECT(VLOOKUP($C379,Lighting_Type_Exist_lu,2,0)),MATCH(NewSKULighting!$D379,INDIRECT(VLOOKUP($C379,Lighting_Type_Exist_lu,2,0)),0),1),0,2),"")</f>
        <v/>
      </c>
      <c r="G379" s="168" t="s">
        <v>84</v>
      </c>
      <c r="H379" s="74"/>
      <c r="I379" s="238" t="str">
        <f t="shared" si="147"/>
        <v/>
      </c>
      <c r="J379" s="58"/>
      <c r="K379" s="238" t="str">
        <f t="shared" si="148"/>
        <v/>
      </c>
      <c r="L379" s="239" t="str">
        <f t="shared" si="149"/>
        <v/>
      </c>
      <c r="M379" s="116" t="s">
        <v>84</v>
      </c>
      <c r="N379" s="28">
        <f t="shared" si="150"/>
        <v>0</v>
      </c>
      <c r="O379" s="20">
        <f t="shared" si="137"/>
        <v>0</v>
      </c>
      <c r="P379" s="71">
        <f t="shared" ca="1" si="160"/>
        <v>0</v>
      </c>
      <c r="Q379" s="71">
        <f>IFERROR((($H379*$L379*$N379)-($H379*$L379*$O379))/1000,0)*(1-EXACT(M379,Lookups!$A$62))*(1-EXACT(M379,Lookups!$A$63))</f>
        <v>0</v>
      </c>
      <c r="R379" s="71">
        <f t="shared" ca="1" si="161"/>
        <v>0</v>
      </c>
      <c r="S379" s="71">
        <f t="shared" ca="1" si="151"/>
        <v>0</v>
      </c>
      <c r="T379" s="71">
        <f t="shared" si="152"/>
        <v>0</v>
      </c>
      <c r="U379" s="356">
        <f t="shared" ca="1" si="153"/>
        <v>0</v>
      </c>
      <c r="V379" s="356">
        <f t="shared" ca="1" si="154"/>
        <v>0</v>
      </c>
      <c r="W379" s="356">
        <f t="shared" si="162"/>
        <v>0</v>
      </c>
      <c r="X379" s="356">
        <f t="shared" si="163"/>
        <v>0</v>
      </c>
      <c r="Y379" s="72">
        <f>IF(AU379&gt;0,"NEEDED",IFERROR(IF('Project Summary'!$C$11="NH",(VLOOKUP(AH379,Lighting_All,6,0)+AN379),(VLOOKUP(AH379,Lighting_All,4,0)+AN379)),0)*H379)</f>
        <v>0</v>
      </c>
      <c r="Z379" s="290" t="str">
        <f t="shared" ca="1" si="164"/>
        <v/>
      </c>
      <c r="AA379" s="352">
        <f t="shared" ca="1" si="138"/>
        <v>0</v>
      </c>
      <c r="AB379" s="3"/>
      <c r="AC379" s="20" t="str">
        <f ca="1">IFERROR(OFFSET(INDEX(INDIRECT(VLOOKUP($C379,Lighting_Type_Exist_lu,2,0)),MATCH(NewSKULighting!$D379,INDIRECT(VLOOKUP($C379,Lighting_Type_Exist_lu,2,0)),0),1),0,1),"")</f>
        <v/>
      </c>
      <c r="AD379" s="7" t="str">
        <f ca="1">IFERROR(OFFSET(INDEX(INDIRECT(VLOOKUP($C379,Lighting_Type_Exist_lu,2,0)),MATCH(NewSKULighting!$D379,INDIRECT(VLOOKUP($C379,Lighting_Type_Exist_lu,2,0)),0),1),0,3),"")</f>
        <v/>
      </c>
      <c r="AE379" s="40" t="str">
        <f ca="1">IFERROR(OFFSET(INDEX(INDIRECT(VLOOKUP($C379,Lighting_Type_Exist_lu,2,0)),MATCH(NewSKULighting!$D379,INDIRECT(VLOOKUP($C379,Lighting_Type_Exist_lu,2,0)),0),1),0,4),"")</f>
        <v/>
      </c>
      <c r="AF379" s="314">
        <f t="shared" ca="1" si="139"/>
        <v>0</v>
      </c>
      <c r="AG379" s="3"/>
      <c r="AH379" s="238" t="str">
        <f t="shared" si="155"/>
        <v/>
      </c>
      <c r="AI379" s="263">
        <f>IFERROR(_xlfn.IFNA(IF('Project Summary'!$C$11="NH",VLOOKUP(AH379,Lighting_All,5,0),VLOOKUP(AH379,Lighting_All,3,0)),""),"")</f>
        <v>0</v>
      </c>
      <c r="AJ379" s="295" t="str">
        <f t="shared" si="140"/>
        <v>NA</v>
      </c>
      <c r="AK379" s="296" t="str">
        <f>IFERROR(IF(J379="","",(VLOOKUP(AH379,Lookups!A:G,7,0)*H379)),"")</f>
        <v/>
      </c>
      <c r="AL379" s="92">
        <f t="shared" ca="1" si="141"/>
        <v>0</v>
      </c>
      <c r="AM379" s="92">
        <f t="shared" ca="1" si="142"/>
        <v>0</v>
      </c>
      <c r="AN379" s="297">
        <f>(1-EXACT(G379,M379))*IFERROR(VLOOKUP(M379,Lighting_All,6,0),0)*(Q379&gt;0)*(1-EXACT(M379,Lookups!$A$62))*(1-EXACT(M379,Lookups!$A$63))</f>
        <v>0</v>
      </c>
      <c r="AO379" s="92">
        <f t="shared" si="143"/>
        <v>0</v>
      </c>
      <c r="AP379" s="92" t="str">
        <f t="shared" ca="1" si="144"/>
        <v/>
      </c>
      <c r="AQ379" s="92" t="str">
        <f ca="1">_xlfn.IFNA(VLOOKUP(AP379,Recycling!$S$10:$T$35,2,0),"")</f>
        <v/>
      </c>
      <c r="AR379" s="92">
        <f t="shared" si="145"/>
        <v>0</v>
      </c>
      <c r="AS379" s="92">
        <f t="shared" si="146"/>
        <v>0</v>
      </c>
      <c r="AT379" s="298">
        <f>EXACT(G379,"None")*OR(EXACT(M379,Lookups!$A$62),EXACT(M379,Lookups!$A$63))</f>
        <v>0</v>
      </c>
      <c r="AU379" s="299">
        <f t="shared" si="165"/>
        <v>0</v>
      </c>
      <c r="AV379" s="92">
        <f>IFERROR(VLOOKUP(AH379,Lookups!A:B,2,0),0)</f>
        <v>0</v>
      </c>
      <c r="AW379" s="92">
        <f t="shared" si="166"/>
        <v>0</v>
      </c>
      <c r="AX379" s="297">
        <f t="shared" si="167"/>
        <v>0</v>
      </c>
      <c r="AY379" s="297">
        <f t="shared" si="156"/>
        <v>0</v>
      </c>
      <c r="AZ379" s="92">
        <f t="shared" si="157"/>
        <v>0.504</v>
      </c>
      <c r="BA379" s="297">
        <f t="shared" si="168"/>
        <v>0.38900000000000001</v>
      </c>
      <c r="BB379" s="297">
        <v>0.13800000000000001</v>
      </c>
      <c r="BC379" s="297">
        <v>0.13400000000000001</v>
      </c>
      <c r="BD379" s="92">
        <f t="shared" si="158"/>
        <v>0</v>
      </c>
      <c r="BE379" s="92">
        <f t="shared" si="159"/>
        <v>0</v>
      </c>
    </row>
    <row r="380" spans="1:57" x14ac:dyDescent="0.35">
      <c r="A380" s="26"/>
      <c r="B380" s="76"/>
      <c r="C380" s="58"/>
      <c r="D380" s="504"/>
      <c r="E380" s="504"/>
      <c r="F380" s="237" t="str">
        <f ca="1">IFERROR(OFFSET(INDEX(INDIRECT(VLOOKUP($C380,Lighting_Type_Exist_lu,2,0)),MATCH(NewSKULighting!$D380,INDIRECT(VLOOKUP($C380,Lighting_Type_Exist_lu,2,0)),0),1),0,2),"")</f>
        <v/>
      </c>
      <c r="G380" s="168" t="s">
        <v>84</v>
      </c>
      <c r="H380" s="74"/>
      <c r="I380" s="238" t="str">
        <f t="shared" si="147"/>
        <v/>
      </c>
      <c r="J380" s="58"/>
      <c r="K380" s="238" t="str">
        <f t="shared" si="148"/>
        <v/>
      </c>
      <c r="L380" s="239" t="str">
        <f t="shared" si="149"/>
        <v/>
      </c>
      <c r="M380" s="116" t="s">
        <v>84</v>
      </c>
      <c r="N380" s="28">
        <f t="shared" si="150"/>
        <v>0</v>
      </c>
      <c r="O380" s="20">
        <f t="shared" si="137"/>
        <v>0</v>
      </c>
      <c r="P380" s="71">
        <f t="shared" ca="1" si="160"/>
        <v>0</v>
      </c>
      <c r="Q380" s="71">
        <f>IFERROR((($H380*$L380*$N380)-($H380*$L380*$O380))/1000,0)*(1-EXACT(M380,Lookups!$A$62))*(1-EXACT(M380,Lookups!$A$63))</f>
        <v>0</v>
      </c>
      <c r="R380" s="71">
        <f t="shared" ca="1" si="161"/>
        <v>0</v>
      </c>
      <c r="S380" s="71">
        <f t="shared" ca="1" si="151"/>
        <v>0</v>
      </c>
      <c r="T380" s="71">
        <f t="shared" si="152"/>
        <v>0</v>
      </c>
      <c r="U380" s="356">
        <f t="shared" ca="1" si="153"/>
        <v>0</v>
      </c>
      <c r="V380" s="356">
        <f t="shared" ca="1" si="154"/>
        <v>0</v>
      </c>
      <c r="W380" s="356">
        <f t="shared" si="162"/>
        <v>0</v>
      </c>
      <c r="X380" s="356">
        <f t="shared" si="163"/>
        <v>0</v>
      </c>
      <c r="Y380" s="72">
        <f>IF(AU380&gt;0,"NEEDED",IFERROR(IF('Project Summary'!$C$11="NH",(VLOOKUP(AH380,Lighting_All,6,0)+AN380),(VLOOKUP(AH380,Lighting_All,4,0)+AN380)),0)*H380)</f>
        <v>0</v>
      </c>
      <c r="Z380" s="290" t="str">
        <f t="shared" ca="1" si="164"/>
        <v/>
      </c>
      <c r="AA380" s="352">
        <f t="shared" ca="1" si="138"/>
        <v>0</v>
      </c>
      <c r="AB380" s="3"/>
      <c r="AC380" s="20" t="str">
        <f ca="1">IFERROR(OFFSET(INDEX(INDIRECT(VLOOKUP($C380,Lighting_Type_Exist_lu,2,0)),MATCH(NewSKULighting!$D380,INDIRECT(VLOOKUP($C380,Lighting_Type_Exist_lu,2,0)),0),1),0,1),"")</f>
        <v/>
      </c>
      <c r="AD380" s="7" t="str">
        <f ca="1">IFERROR(OFFSET(INDEX(INDIRECT(VLOOKUP($C380,Lighting_Type_Exist_lu,2,0)),MATCH(NewSKULighting!$D380,INDIRECT(VLOOKUP($C380,Lighting_Type_Exist_lu,2,0)),0),1),0,3),"")</f>
        <v/>
      </c>
      <c r="AE380" s="40" t="str">
        <f ca="1">IFERROR(OFFSET(INDEX(INDIRECT(VLOOKUP($C380,Lighting_Type_Exist_lu,2,0)),MATCH(NewSKULighting!$D380,INDIRECT(VLOOKUP($C380,Lighting_Type_Exist_lu,2,0)),0),1),0,4),"")</f>
        <v/>
      </c>
      <c r="AF380" s="314">
        <f t="shared" ca="1" si="139"/>
        <v>0</v>
      </c>
      <c r="AG380" s="3"/>
      <c r="AH380" s="238" t="str">
        <f t="shared" si="155"/>
        <v/>
      </c>
      <c r="AI380" s="263">
        <f>IFERROR(_xlfn.IFNA(IF('Project Summary'!$C$11="NH",VLOOKUP(AH380,Lighting_All,5,0),VLOOKUP(AH380,Lighting_All,3,0)),""),"")</f>
        <v>0</v>
      </c>
      <c r="AJ380" s="295" t="str">
        <f t="shared" si="140"/>
        <v>NA</v>
      </c>
      <c r="AK380" s="296" t="str">
        <f>IFERROR(IF(J380="","",(VLOOKUP(AH380,Lookups!A:G,7,0)*H380)),"")</f>
        <v/>
      </c>
      <c r="AL380" s="92">
        <f t="shared" ca="1" si="141"/>
        <v>0</v>
      </c>
      <c r="AM380" s="92">
        <f t="shared" ca="1" si="142"/>
        <v>0</v>
      </c>
      <c r="AN380" s="297">
        <f>(1-EXACT(G380,M380))*IFERROR(VLOOKUP(M380,Lighting_All,6,0),0)*(Q380&gt;0)*(1-EXACT(M380,Lookups!$A$62))*(1-EXACT(M380,Lookups!$A$63))</f>
        <v>0</v>
      </c>
      <c r="AO380" s="92">
        <f t="shared" si="143"/>
        <v>0</v>
      </c>
      <c r="AP380" s="92" t="str">
        <f t="shared" ca="1" si="144"/>
        <v/>
      </c>
      <c r="AQ380" s="92" t="str">
        <f ca="1">_xlfn.IFNA(VLOOKUP(AP380,Recycling!$S$10:$T$35,2,0),"")</f>
        <v/>
      </c>
      <c r="AR380" s="92">
        <f t="shared" si="145"/>
        <v>0</v>
      </c>
      <c r="AS380" s="92">
        <f t="shared" si="146"/>
        <v>0</v>
      </c>
      <c r="AT380" s="298">
        <f>EXACT(G380,"None")*OR(EXACT(M380,Lookups!$A$62),EXACT(M380,Lookups!$A$63))</f>
        <v>0</v>
      </c>
      <c r="AU380" s="299">
        <f t="shared" si="165"/>
        <v>0</v>
      </c>
      <c r="AV380" s="92">
        <f>IFERROR(VLOOKUP(AH380,Lookups!A:B,2,0),0)</f>
        <v>0</v>
      </c>
      <c r="AW380" s="92">
        <f t="shared" si="166"/>
        <v>0</v>
      </c>
      <c r="AX380" s="297">
        <f t="shared" si="167"/>
        <v>0</v>
      </c>
      <c r="AY380" s="297">
        <f t="shared" si="156"/>
        <v>0</v>
      </c>
      <c r="AZ380" s="92">
        <f t="shared" si="157"/>
        <v>0.504</v>
      </c>
      <c r="BA380" s="297">
        <f t="shared" si="168"/>
        <v>0.38900000000000001</v>
      </c>
      <c r="BB380" s="297">
        <v>0.13800000000000001</v>
      </c>
      <c r="BC380" s="297">
        <v>0.13400000000000001</v>
      </c>
      <c r="BD380" s="92">
        <f t="shared" si="158"/>
        <v>0</v>
      </c>
      <c r="BE380" s="92">
        <f t="shared" si="159"/>
        <v>0</v>
      </c>
    </row>
    <row r="381" spans="1:57" x14ac:dyDescent="0.35">
      <c r="A381" s="26"/>
      <c r="B381" s="76"/>
      <c r="C381" s="58"/>
      <c r="D381" s="504"/>
      <c r="E381" s="504"/>
      <c r="F381" s="237" t="str">
        <f ca="1">IFERROR(OFFSET(INDEX(INDIRECT(VLOOKUP($C381,Lighting_Type_Exist_lu,2,0)),MATCH(NewSKULighting!$D381,INDIRECT(VLOOKUP($C381,Lighting_Type_Exist_lu,2,0)),0),1),0,2),"")</f>
        <v/>
      </c>
      <c r="G381" s="168" t="s">
        <v>84</v>
      </c>
      <c r="H381" s="74"/>
      <c r="I381" s="238" t="str">
        <f t="shared" si="147"/>
        <v/>
      </c>
      <c r="J381" s="58"/>
      <c r="K381" s="238" t="str">
        <f t="shared" si="148"/>
        <v/>
      </c>
      <c r="L381" s="239" t="str">
        <f t="shared" si="149"/>
        <v/>
      </c>
      <c r="M381" s="116" t="s">
        <v>84</v>
      </c>
      <c r="N381" s="28">
        <f t="shared" si="150"/>
        <v>0</v>
      </c>
      <c r="O381" s="20">
        <f t="shared" si="137"/>
        <v>0</v>
      </c>
      <c r="P381" s="71">
        <f t="shared" ca="1" si="160"/>
        <v>0</v>
      </c>
      <c r="Q381" s="71">
        <f>IFERROR((($H381*$L381*$N381)-($H381*$L381*$O381))/1000,0)*(1-EXACT(M381,Lookups!$A$62))*(1-EXACT(M381,Lookups!$A$63))</f>
        <v>0</v>
      </c>
      <c r="R381" s="71">
        <f t="shared" ca="1" si="161"/>
        <v>0</v>
      </c>
      <c r="S381" s="71">
        <f t="shared" ca="1" si="151"/>
        <v>0</v>
      </c>
      <c r="T381" s="71">
        <f t="shared" si="152"/>
        <v>0</v>
      </c>
      <c r="U381" s="356">
        <f t="shared" ca="1" si="153"/>
        <v>0</v>
      </c>
      <c r="V381" s="356">
        <f t="shared" ca="1" si="154"/>
        <v>0</v>
      </c>
      <c r="W381" s="356">
        <f t="shared" si="162"/>
        <v>0</v>
      </c>
      <c r="X381" s="356">
        <f t="shared" si="163"/>
        <v>0</v>
      </c>
      <c r="Y381" s="72">
        <f>IF(AU381&gt;0,"NEEDED",IFERROR(IF('Project Summary'!$C$11="NH",(VLOOKUP(AH381,Lighting_All,6,0)+AN381),(VLOOKUP(AH381,Lighting_All,4,0)+AN381)),0)*H381)</f>
        <v>0</v>
      </c>
      <c r="Z381" s="290" t="str">
        <f t="shared" ca="1" si="164"/>
        <v/>
      </c>
      <c r="AA381" s="352">
        <f t="shared" ca="1" si="138"/>
        <v>0</v>
      </c>
      <c r="AB381" s="3"/>
      <c r="AC381" s="20" t="str">
        <f ca="1">IFERROR(OFFSET(INDEX(INDIRECT(VLOOKUP($C381,Lighting_Type_Exist_lu,2,0)),MATCH(NewSKULighting!$D381,INDIRECT(VLOOKUP($C381,Lighting_Type_Exist_lu,2,0)),0),1),0,1),"")</f>
        <v/>
      </c>
      <c r="AD381" s="7" t="str">
        <f ca="1">IFERROR(OFFSET(INDEX(INDIRECT(VLOOKUP($C381,Lighting_Type_Exist_lu,2,0)),MATCH(NewSKULighting!$D381,INDIRECT(VLOOKUP($C381,Lighting_Type_Exist_lu,2,0)),0),1),0,3),"")</f>
        <v/>
      </c>
      <c r="AE381" s="40" t="str">
        <f ca="1">IFERROR(OFFSET(INDEX(INDIRECT(VLOOKUP($C381,Lighting_Type_Exist_lu,2,0)),MATCH(NewSKULighting!$D381,INDIRECT(VLOOKUP($C381,Lighting_Type_Exist_lu,2,0)),0),1),0,4),"")</f>
        <v/>
      </c>
      <c r="AF381" s="314">
        <f t="shared" ca="1" si="139"/>
        <v>0</v>
      </c>
      <c r="AG381" s="3"/>
      <c r="AH381" s="238" t="str">
        <f t="shared" si="155"/>
        <v/>
      </c>
      <c r="AI381" s="263">
        <f>IFERROR(_xlfn.IFNA(IF('Project Summary'!$C$11="NH",VLOOKUP(AH381,Lighting_All,5,0),VLOOKUP(AH381,Lighting_All,3,0)),""),"")</f>
        <v>0</v>
      </c>
      <c r="AJ381" s="295" t="str">
        <f t="shared" si="140"/>
        <v>NA</v>
      </c>
      <c r="AK381" s="296" t="str">
        <f>IFERROR(IF(J381="","",(VLOOKUP(AH381,Lookups!A:G,7,0)*H381)),"")</f>
        <v/>
      </c>
      <c r="AL381" s="92">
        <f t="shared" ca="1" si="141"/>
        <v>0</v>
      </c>
      <c r="AM381" s="92">
        <f t="shared" ca="1" si="142"/>
        <v>0</v>
      </c>
      <c r="AN381" s="297">
        <f>(1-EXACT(G381,M381))*IFERROR(VLOOKUP(M381,Lighting_All,6,0),0)*(Q381&gt;0)*(1-EXACT(M381,Lookups!$A$62))*(1-EXACT(M381,Lookups!$A$63))</f>
        <v>0</v>
      </c>
      <c r="AO381" s="92">
        <f t="shared" si="143"/>
        <v>0</v>
      </c>
      <c r="AP381" s="92" t="str">
        <f t="shared" ca="1" si="144"/>
        <v/>
      </c>
      <c r="AQ381" s="92" t="str">
        <f ca="1">_xlfn.IFNA(VLOOKUP(AP381,Recycling!$S$10:$T$35,2,0),"")</f>
        <v/>
      </c>
      <c r="AR381" s="92">
        <f t="shared" si="145"/>
        <v>0</v>
      </c>
      <c r="AS381" s="92">
        <f t="shared" si="146"/>
        <v>0</v>
      </c>
      <c r="AT381" s="298">
        <f>EXACT(G381,"None")*OR(EXACT(M381,Lookups!$A$62),EXACT(M381,Lookups!$A$63))</f>
        <v>0</v>
      </c>
      <c r="AU381" s="299">
        <f t="shared" si="165"/>
        <v>0</v>
      </c>
      <c r="AV381" s="92">
        <f>IFERROR(VLOOKUP(AH381,Lookups!A:B,2,0),0)</f>
        <v>0</v>
      </c>
      <c r="AW381" s="92">
        <f t="shared" si="166"/>
        <v>0</v>
      </c>
      <c r="AX381" s="297">
        <f t="shared" si="167"/>
        <v>0</v>
      </c>
      <c r="AY381" s="297">
        <f t="shared" si="156"/>
        <v>0</v>
      </c>
      <c r="AZ381" s="92">
        <f t="shared" si="157"/>
        <v>0.504</v>
      </c>
      <c r="BA381" s="297">
        <f t="shared" si="168"/>
        <v>0.38900000000000001</v>
      </c>
      <c r="BB381" s="297">
        <v>0.13800000000000001</v>
      </c>
      <c r="BC381" s="297">
        <v>0.13400000000000001</v>
      </c>
      <c r="BD381" s="92">
        <f t="shared" si="158"/>
        <v>0</v>
      </c>
      <c r="BE381" s="92">
        <f t="shared" si="159"/>
        <v>0</v>
      </c>
    </row>
    <row r="382" spans="1:57" x14ac:dyDescent="0.35">
      <c r="A382" s="26"/>
      <c r="B382" s="76"/>
      <c r="C382" s="58"/>
      <c r="D382" s="504"/>
      <c r="E382" s="504"/>
      <c r="F382" s="237" t="str">
        <f ca="1">IFERROR(OFFSET(INDEX(INDIRECT(VLOOKUP($C382,Lighting_Type_Exist_lu,2,0)),MATCH(NewSKULighting!$D382,INDIRECT(VLOOKUP($C382,Lighting_Type_Exist_lu,2,0)),0),1),0,2),"")</f>
        <v/>
      </c>
      <c r="G382" s="168" t="s">
        <v>84</v>
      </c>
      <c r="H382" s="74"/>
      <c r="I382" s="238" t="str">
        <f t="shared" si="147"/>
        <v/>
      </c>
      <c r="J382" s="58"/>
      <c r="K382" s="238" t="str">
        <f t="shared" si="148"/>
        <v/>
      </c>
      <c r="L382" s="239" t="str">
        <f t="shared" si="149"/>
        <v/>
      </c>
      <c r="M382" s="116" t="s">
        <v>84</v>
      </c>
      <c r="N382" s="28">
        <f t="shared" si="150"/>
        <v>0</v>
      </c>
      <c r="O382" s="20">
        <f t="shared" si="137"/>
        <v>0</v>
      </c>
      <c r="P382" s="71">
        <f t="shared" ca="1" si="160"/>
        <v>0</v>
      </c>
      <c r="Q382" s="71">
        <f>IFERROR((($H382*$L382*$N382)-($H382*$L382*$O382))/1000,0)*(1-EXACT(M382,Lookups!$A$62))*(1-EXACT(M382,Lookups!$A$63))</f>
        <v>0</v>
      </c>
      <c r="R382" s="71">
        <f t="shared" ca="1" si="161"/>
        <v>0</v>
      </c>
      <c r="S382" s="71">
        <f t="shared" ca="1" si="151"/>
        <v>0</v>
      </c>
      <c r="T382" s="71">
        <f t="shared" si="152"/>
        <v>0</v>
      </c>
      <c r="U382" s="356">
        <f t="shared" ca="1" si="153"/>
        <v>0</v>
      </c>
      <c r="V382" s="356">
        <f t="shared" ca="1" si="154"/>
        <v>0</v>
      </c>
      <c r="W382" s="356">
        <f t="shared" si="162"/>
        <v>0</v>
      </c>
      <c r="X382" s="356">
        <f t="shared" si="163"/>
        <v>0</v>
      </c>
      <c r="Y382" s="72">
        <f>IF(AU382&gt;0,"NEEDED",IFERROR(IF('Project Summary'!$C$11="NH",(VLOOKUP(AH382,Lighting_All,6,0)+AN382),(VLOOKUP(AH382,Lighting_All,4,0)+AN382)),0)*H382)</f>
        <v>0</v>
      </c>
      <c r="Z382" s="290" t="str">
        <f t="shared" ca="1" si="164"/>
        <v/>
      </c>
      <c r="AA382" s="352">
        <f t="shared" ca="1" si="138"/>
        <v>0</v>
      </c>
      <c r="AB382" s="3"/>
      <c r="AC382" s="20" t="str">
        <f ca="1">IFERROR(OFFSET(INDEX(INDIRECT(VLOOKUP($C382,Lighting_Type_Exist_lu,2,0)),MATCH(NewSKULighting!$D382,INDIRECT(VLOOKUP($C382,Lighting_Type_Exist_lu,2,0)),0),1),0,1),"")</f>
        <v/>
      </c>
      <c r="AD382" s="7" t="str">
        <f ca="1">IFERROR(OFFSET(INDEX(INDIRECT(VLOOKUP($C382,Lighting_Type_Exist_lu,2,0)),MATCH(NewSKULighting!$D382,INDIRECT(VLOOKUP($C382,Lighting_Type_Exist_lu,2,0)),0),1),0,3),"")</f>
        <v/>
      </c>
      <c r="AE382" s="40" t="str">
        <f ca="1">IFERROR(OFFSET(INDEX(INDIRECT(VLOOKUP($C382,Lighting_Type_Exist_lu,2,0)),MATCH(NewSKULighting!$D382,INDIRECT(VLOOKUP($C382,Lighting_Type_Exist_lu,2,0)),0),1),0,4),"")</f>
        <v/>
      </c>
      <c r="AF382" s="314">
        <f t="shared" ca="1" si="139"/>
        <v>0</v>
      </c>
      <c r="AG382" s="3"/>
      <c r="AH382" s="238" t="str">
        <f t="shared" si="155"/>
        <v/>
      </c>
      <c r="AI382" s="263">
        <f>IFERROR(_xlfn.IFNA(IF('Project Summary'!$C$11="NH",VLOOKUP(AH382,Lighting_All,5,0),VLOOKUP(AH382,Lighting_All,3,0)),""),"")</f>
        <v>0</v>
      </c>
      <c r="AJ382" s="295" t="str">
        <f t="shared" si="140"/>
        <v>NA</v>
      </c>
      <c r="AK382" s="296" t="str">
        <f>IFERROR(IF(J382="","",(VLOOKUP(AH382,Lookups!A:G,7,0)*H382)),"")</f>
        <v/>
      </c>
      <c r="AL382" s="92">
        <f t="shared" ca="1" si="141"/>
        <v>0</v>
      </c>
      <c r="AM382" s="92">
        <f t="shared" ca="1" si="142"/>
        <v>0</v>
      </c>
      <c r="AN382" s="297">
        <f>(1-EXACT(G382,M382))*IFERROR(VLOOKUP(M382,Lighting_All,6,0),0)*(Q382&gt;0)*(1-EXACT(M382,Lookups!$A$62))*(1-EXACT(M382,Lookups!$A$63))</f>
        <v>0</v>
      </c>
      <c r="AO382" s="92">
        <f t="shared" si="143"/>
        <v>0</v>
      </c>
      <c r="AP382" s="92" t="str">
        <f t="shared" ca="1" si="144"/>
        <v/>
      </c>
      <c r="AQ382" s="92" t="str">
        <f ca="1">_xlfn.IFNA(VLOOKUP(AP382,Recycling!$S$10:$T$35,2,0),"")</f>
        <v/>
      </c>
      <c r="AR382" s="92">
        <f t="shared" si="145"/>
        <v>0</v>
      </c>
      <c r="AS382" s="92">
        <f t="shared" si="146"/>
        <v>0</v>
      </c>
      <c r="AT382" s="298">
        <f>EXACT(G382,"None")*OR(EXACT(M382,Lookups!$A$62),EXACT(M382,Lookups!$A$63))</f>
        <v>0</v>
      </c>
      <c r="AU382" s="299">
        <f t="shared" si="165"/>
        <v>0</v>
      </c>
      <c r="AV382" s="92">
        <f>IFERROR(VLOOKUP(AH382,Lookups!A:B,2,0),0)</f>
        <v>0</v>
      </c>
      <c r="AW382" s="92">
        <f t="shared" si="166"/>
        <v>0</v>
      </c>
      <c r="AX382" s="297">
        <f t="shared" si="167"/>
        <v>0</v>
      </c>
      <c r="AY382" s="297">
        <f t="shared" si="156"/>
        <v>0</v>
      </c>
      <c r="AZ382" s="92">
        <f t="shared" si="157"/>
        <v>0.504</v>
      </c>
      <c r="BA382" s="297">
        <f t="shared" si="168"/>
        <v>0.38900000000000001</v>
      </c>
      <c r="BB382" s="297">
        <v>0.13800000000000001</v>
      </c>
      <c r="BC382" s="297">
        <v>0.13400000000000001</v>
      </c>
      <c r="BD382" s="92">
        <f t="shared" si="158"/>
        <v>0</v>
      </c>
      <c r="BE382" s="92">
        <f t="shared" si="159"/>
        <v>0</v>
      </c>
    </row>
    <row r="383" spans="1:57" x14ac:dyDescent="0.35">
      <c r="A383" s="26"/>
      <c r="B383" s="76"/>
      <c r="C383" s="58"/>
      <c r="D383" s="504"/>
      <c r="E383" s="504"/>
      <c r="F383" s="237" t="str">
        <f ca="1">IFERROR(OFFSET(INDEX(INDIRECT(VLOOKUP($C383,Lighting_Type_Exist_lu,2,0)),MATCH(NewSKULighting!$D383,INDIRECT(VLOOKUP($C383,Lighting_Type_Exist_lu,2,0)),0),1),0,2),"")</f>
        <v/>
      </c>
      <c r="G383" s="168" t="s">
        <v>84</v>
      </c>
      <c r="H383" s="74"/>
      <c r="I383" s="238" t="str">
        <f t="shared" si="147"/>
        <v/>
      </c>
      <c r="J383" s="58"/>
      <c r="K383" s="238" t="str">
        <f t="shared" si="148"/>
        <v/>
      </c>
      <c r="L383" s="239" t="str">
        <f t="shared" si="149"/>
        <v/>
      </c>
      <c r="M383" s="116" t="s">
        <v>84</v>
      </c>
      <c r="N383" s="28">
        <f t="shared" si="150"/>
        <v>0</v>
      </c>
      <c r="O383" s="20">
        <f t="shared" si="137"/>
        <v>0</v>
      </c>
      <c r="P383" s="71">
        <f t="shared" ca="1" si="160"/>
        <v>0</v>
      </c>
      <c r="Q383" s="71">
        <f>IFERROR((($H383*$L383*$N383)-($H383*$L383*$O383))/1000,0)*(1-EXACT(M383,Lookups!$A$62))*(1-EXACT(M383,Lookups!$A$63))</f>
        <v>0</v>
      </c>
      <c r="R383" s="71">
        <f t="shared" ca="1" si="161"/>
        <v>0</v>
      </c>
      <c r="S383" s="71">
        <f t="shared" ca="1" si="151"/>
        <v>0</v>
      </c>
      <c r="T383" s="71">
        <f t="shared" si="152"/>
        <v>0</v>
      </c>
      <c r="U383" s="356">
        <f t="shared" ca="1" si="153"/>
        <v>0</v>
      </c>
      <c r="V383" s="356">
        <f t="shared" ca="1" si="154"/>
        <v>0</v>
      </c>
      <c r="W383" s="356">
        <f t="shared" si="162"/>
        <v>0</v>
      </c>
      <c r="X383" s="356">
        <f t="shared" si="163"/>
        <v>0</v>
      </c>
      <c r="Y383" s="72">
        <f>IF(AU383&gt;0,"NEEDED",IFERROR(IF('Project Summary'!$C$11="NH",(VLOOKUP(AH383,Lighting_All,6,0)+AN383),(VLOOKUP(AH383,Lighting_All,4,0)+AN383)),0)*H383)</f>
        <v>0</v>
      </c>
      <c r="Z383" s="290" t="str">
        <f t="shared" ca="1" si="164"/>
        <v/>
      </c>
      <c r="AA383" s="352">
        <f t="shared" ca="1" si="138"/>
        <v>0</v>
      </c>
      <c r="AB383" s="3"/>
      <c r="AC383" s="20" t="str">
        <f ca="1">IFERROR(OFFSET(INDEX(INDIRECT(VLOOKUP($C383,Lighting_Type_Exist_lu,2,0)),MATCH(NewSKULighting!$D383,INDIRECT(VLOOKUP($C383,Lighting_Type_Exist_lu,2,0)),0),1),0,1),"")</f>
        <v/>
      </c>
      <c r="AD383" s="7" t="str">
        <f ca="1">IFERROR(OFFSET(INDEX(INDIRECT(VLOOKUP($C383,Lighting_Type_Exist_lu,2,0)),MATCH(NewSKULighting!$D383,INDIRECT(VLOOKUP($C383,Lighting_Type_Exist_lu,2,0)),0),1),0,3),"")</f>
        <v/>
      </c>
      <c r="AE383" s="40" t="str">
        <f ca="1">IFERROR(OFFSET(INDEX(INDIRECT(VLOOKUP($C383,Lighting_Type_Exist_lu,2,0)),MATCH(NewSKULighting!$D383,INDIRECT(VLOOKUP($C383,Lighting_Type_Exist_lu,2,0)),0),1),0,4),"")</f>
        <v/>
      </c>
      <c r="AF383" s="314">
        <f t="shared" ca="1" si="139"/>
        <v>0</v>
      </c>
      <c r="AG383" s="3"/>
      <c r="AH383" s="238" t="str">
        <f t="shared" si="155"/>
        <v/>
      </c>
      <c r="AI383" s="263">
        <f>IFERROR(_xlfn.IFNA(IF('Project Summary'!$C$11="NH",VLOOKUP(AH383,Lighting_All,5,0),VLOOKUP(AH383,Lighting_All,3,0)),""),"")</f>
        <v>0</v>
      </c>
      <c r="AJ383" s="295" t="str">
        <f t="shared" si="140"/>
        <v>NA</v>
      </c>
      <c r="AK383" s="296" t="str">
        <f>IFERROR(IF(J383="","",(VLOOKUP(AH383,Lookups!A:G,7,0)*H383)),"")</f>
        <v/>
      </c>
      <c r="AL383" s="92">
        <f t="shared" ca="1" si="141"/>
        <v>0</v>
      </c>
      <c r="AM383" s="92">
        <f t="shared" ca="1" si="142"/>
        <v>0</v>
      </c>
      <c r="AN383" s="297">
        <f>(1-EXACT(G383,M383))*IFERROR(VLOOKUP(M383,Lighting_All,6,0),0)*(Q383&gt;0)*(1-EXACT(M383,Lookups!$A$62))*(1-EXACT(M383,Lookups!$A$63))</f>
        <v>0</v>
      </c>
      <c r="AO383" s="92">
        <f t="shared" si="143"/>
        <v>0</v>
      </c>
      <c r="AP383" s="92" t="str">
        <f t="shared" ca="1" si="144"/>
        <v/>
      </c>
      <c r="AQ383" s="92" t="str">
        <f ca="1">_xlfn.IFNA(VLOOKUP(AP383,Recycling!$S$10:$T$35,2,0),"")</f>
        <v/>
      </c>
      <c r="AR383" s="92">
        <f t="shared" si="145"/>
        <v>0</v>
      </c>
      <c r="AS383" s="92">
        <f t="shared" si="146"/>
        <v>0</v>
      </c>
      <c r="AT383" s="298">
        <f>EXACT(G383,"None")*OR(EXACT(M383,Lookups!$A$62),EXACT(M383,Lookups!$A$63))</f>
        <v>0</v>
      </c>
      <c r="AU383" s="299">
        <f t="shared" si="165"/>
        <v>0</v>
      </c>
      <c r="AV383" s="92">
        <f>IFERROR(VLOOKUP(AH383,Lookups!A:B,2,0),0)</f>
        <v>0</v>
      </c>
      <c r="AW383" s="92">
        <f t="shared" si="166"/>
        <v>0</v>
      </c>
      <c r="AX383" s="297">
        <f t="shared" si="167"/>
        <v>0</v>
      </c>
      <c r="AY383" s="297">
        <f t="shared" si="156"/>
        <v>0</v>
      </c>
      <c r="AZ383" s="92">
        <f t="shared" si="157"/>
        <v>0.504</v>
      </c>
      <c r="BA383" s="297">
        <f t="shared" si="168"/>
        <v>0.38900000000000001</v>
      </c>
      <c r="BB383" s="297">
        <v>0.13800000000000001</v>
      </c>
      <c r="BC383" s="297">
        <v>0.13400000000000001</v>
      </c>
      <c r="BD383" s="92">
        <f t="shared" si="158"/>
        <v>0</v>
      </c>
      <c r="BE383" s="92">
        <f t="shared" si="159"/>
        <v>0</v>
      </c>
    </row>
    <row r="384" spans="1:57" x14ac:dyDescent="0.35">
      <c r="A384" s="26"/>
      <c r="B384" s="76"/>
      <c r="C384" s="58"/>
      <c r="D384" s="504"/>
      <c r="E384" s="504"/>
      <c r="F384" s="237" t="str">
        <f ca="1">IFERROR(OFFSET(INDEX(INDIRECT(VLOOKUP($C384,Lighting_Type_Exist_lu,2,0)),MATCH(NewSKULighting!$D384,INDIRECT(VLOOKUP($C384,Lighting_Type_Exist_lu,2,0)),0),1),0,2),"")</f>
        <v/>
      </c>
      <c r="G384" s="168" t="s">
        <v>84</v>
      </c>
      <c r="H384" s="74"/>
      <c r="I384" s="238" t="str">
        <f t="shared" si="147"/>
        <v/>
      </c>
      <c r="J384" s="58"/>
      <c r="K384" s="238" t="str">
        <f t="shared" si="148"/>
        <v/>
      </c>
      <c r="L384" s="239" t="str">
        <f t="shared" si="149"/>
        <v/>
      </c>
      <c r="M384" s="116" t="s">
        <v>84</v>
      </c>
      <c r="N384" s="28">
        <f t="shared" si="150"/>
        <v>0</v>
      </c>
      <c r="O384" s="20">
        <f t="shared" si="137"/>
        <v>0</v>
      </c>
      <c r="P384" s="71">
        <f t="shared" ca="1" si="160"/>
        <v>0</v>
      </c>
      <c r="Q384" s="71">
        <f>IFERROR((($H384*$L384*$N384)-($H384*$L384*$O384))/1000,0)*(1-EXACT(M384,Lookups!$A$62))*(1-EXACT(M384,Lookups!$A$63))</f>
        <v>0</v>
      </c>
      <c r="R384" s="71">
        <f t="shared" ca="1" si="161"/>
        <v>0</v>
      </c>
      <c r="S384" s="71">
        <f t="shared" ca="1" si="151"/>
        <v>0</v>
      </c>
      <c r="T384" s="71">
        <f t="shared" si="152"/>
        <v>0</v>
      </c>
      <c r="U384" s="356">
        <f t="shared" ca="1" si="153"/>
        <v>0</v>
      </c>
      <c r="V384" s="356">
        <f t="shared" ca="1" si="154"/>
        <v>0</v>
      </c>
      <c r="W384" s="356">
        <f t="shared" si="162"/>
        <v>0</v>
      </c>
      <c r="X384" s="356">
        <f t="shared" si="163"/>
        <v>0</v>
      </c>
      <c r="Y384" s="72">
        <f>IF(AU384&gt;0,"NEEDED",IFERROR(IF('Project Summary'!$C$11="NH",(VLOOKUP(AH384,Lighting_All,6,0)+AN384),(VLOOKUP(AH384,Lighting_All,4,0)+AN384)),0)*H384)</f>
        <v>0</v>
      </c>
      <c r="Z384" s="290" t="str">
        <f t="shared" ca="1" si="164"/>
        <v/>
      </c>
      <c r="AA384" s="352">
        <f t="shared" ca="1" si="138"/>
        <v>0</v>
      </c>
      <c r="AB384" s="3"/>
      <c r="AC384" s="20" t="str">
        <f ca="1">IFERROR(OFFSET(INDEX(INDIRECT(VLOOKUP($C384,Lighting_Type_Exist_lu,2,0)),MATCH(NewSKULighting!$D384,INDIRECT(VLOOKUP($C384,Lighting_Type_Exist_lu,2,0)),0),1),0,1),"")</f>
        <v/>
      </c>
      <c r="AD384" s="7" t="str">
        <f ca="1">IFERROR(OFFSET(INDEX(INDIRECT(VLOOKUP($C384,Lighting_Type_Exist_lu,2,0)),MATCH(NewSKULighting!$D384,INDIRECT(VLOOKUP($C384,Lighting_Type_Exist_lu,2,0)),0),1),0,3),"")</f>
        <v/>
      </c>
      <c r="AE384" s="40" t="str">
        <f ca="1">IFERROR(OFFSET(INDEX(INDIRECT(VLOOKUP($C384,Lighting_Type_Exist_lu,2,0)),MATCH(NewSKULighting!$D384,INDIRECT(VLOOKUP($C384,Lighting_Type_Exist_lu,2,0)),0),1),0,4),"")</f>
        <v/>
      </c>
      <c r="AF384" s="314">
        <f t="shared" ca="1" si="139"/>
        <v>0</v>
      </c>
      <c r="AG384" s="3"/>
      <c r="AH384" s="238" t="str">
        <f t="shared" si="155"/>
        <v/>
      </c>
      <c r="AI384" s="263">
        <f>IFERROR(_xlfn.IFNA(IF('Project Summary'!$C$11="NH",VLOOKUP(AH384,Lighting_All,5,0),VLOOKUP(AH384,Lighting_All,3,0)),""),"")</f>
        <v>0</v>
      </c>
      <c r="AJ384" s="295" t="str">
        <f t="shared" si="140"/>
        <v>NA</v>
      </c>
      <c r="AK384" s="296" t="str">
        <f>IFERROR(IF(J384="","",(VLOOKUP(AH384,Lookups!A:G,7,0)*H384)),"")</f>
        <v/>
      </c>
      <c r="AL384" s="92">
        <f t="shared" ca="1" si="141"/>
        <v>0</v>
      </c>
      <c r="AM384" s="92">
        <f t="shared" ca="1" si="142"/>
        <v>0</v>
      </c>
      <c r="AN384" s="297">
        <f>(1-EXACT(G384,M384))*IFERROR(VLOOKUP(M384,Lighting_All,6,0),0)*(Q384&gt;0)*(1-EXACT(M384,Lookups!$A$62))*(1-EXACT(M384,Lookups!$A$63))</f>
        <v>0</v>
      </c>
      <c r="AO384" s="92">
        <f t="shared" si="143"/>
        <v>0</v>
      </c>
      <c r="AP384" s="92" t="str">
        <f t="shared" ca="1" si="144"/>
        <v/>
      </c>
      <c r="AQ384" s="92" t="str">
        <f ca="1">_xlfn.IFNA(VLOOKUP(AP384,Recycling!$S$10:$T$35,2,0),"")</f>
        <v/>
      </c>
      <c r="AR384" s="92">
        <f t="shared" si="145"/>
        <v>0</v>
      </c>
      <c r="AS384" s="92">
        <f t="shared" si="146"/>
        <v>0</v>
      </c>
      <c r="AT384" s="298">
        <f>EXACT(G384,"None")*OR(EXACT(M384,Lookups!$A$62),EXACT(M384,Lookups!$A$63))</f>
        <v>0</v>
      </c>
      <c r="AU384" s="299">
        <f t="shared" si="165"/>
        <v>0</v>
      </c>
      <c r="AV384" s="92">
        <f>IFERROR(VLOOKUP(AH384,Lookups!A:B,2,0),0)</f>
        <v>0</v>
      </c>
      <c r="AW384" s="92">
        <f t="shared" si="166"/>
        <v>0</v>
      </c>
      <c r="AX384" s="297">
        <f t="shared" si="167"/>
        <v>0</v>
      </c>
      <c r="AY384" s="297">
        <f t="shared" si="156"/>
        <v>0</v>
      </c>
      <c r="AZ384" s="92">
        <f t="shared" si="157"/>
        <v>0.504</v>
      </c>
      <c r="BA384" s="297">
        <f t="shared" si="168"/>
        <v>0.38900000000000001</v>
      </c>
      <c r="BB384" s="297">
        <v>0.13800000000000001</v>
      </c>
      <c r="BC384" s="297">
        <v>0.13400000000000001</v>
      </c>
      <c r="BD384" s="92">
        <f t="shared" si="158"/>
        <v>0</v>
      </c>
      <c r="BE384" s="92">
        <f t="shared" si="159"/>
        <v>0</v>
      </c>
    </row>
    <row r="385" spans="1:57" x14ac:dyDescent="0.35">
      <c r="A385" s="26"/>
      <c r="B385" s="76"/>
      <c r="C385" s="58"/>
      <c r="D385" s="504"/>
      <c r="E385" s="504"/>
      <c r="F385" s="237" t="str">
        <f ca="1">IFERROR(OFFSET(INDEX(INDIRECT(VLOOKUP($C385,Lighting_Type_Exist_lu,2,0)),MATCH(NewSKULighting!$D385,INDIRECT(VLOOKUP($C385,Lighting_Type_Exist_lu,2,0)),0),1),0,2),"")</f>
        <v/>
      </c>
      <c r="G385" s="168" t="s">
        <v>84</v>
      </c>
      <c r="H385" s="74"/>
      <c r="I385" s="238" t="str">
        <f t="shared" si="147"/>
        <v/>
      </c>
      <c r="J385" s="58"/>
      <c r="K385" s="238" t="str">
        <f t="shared" si="148"/>
        <v/>
      </c>
      <c r="L385" s="239" t="str">
        <f t="shared" si="149"/>
        <v/>
      </c>
      <c r="M385" s="116" t="s">
        <v>84</v>
      </c>
      <c r="N385" s="28">
        <f t="shared" si="150"/>
        <v>0</v>
      </c>
      <c r="O385" s="20">
        <f t="shared" si="137"/>
        <v>0</v>
      </c>
      <c r="P385" s="71">
        <f t="shared" ca="1" si="160"/>
        <v>0</v>
      </c>
      <c r="Q385" s="71">
        <f>IFERROR((($H385*$L385*$N385)-($H385*$L385*$O385))/1000,0)*(1-EXACT(M385,Lookups!$A$62))*(1-EXACT(M385,Lookups!$A$63))</f>
        <v>0</v>
      </c>
      <c r="R385" s="71">
        <f t="shared" ca="1" si="161"/>
        <v>0</v>
      </c>
      <c r="S385" s="71">
        <f t="shared" ca="1" si="151"/>
        <v>0</v>
      </c>
      <c r="T385" s="71">
        <f t="shared" si="152"/>
        <v>0</v>
      </c>
      <c r="U385" s="356">
        <f t="shared" ca="1" si="153"/>
        <v>0</v>
      </c>
      <c r="V385" s="356">
        <f t="shared" ca="1" si="154"/>
        <v>0</v>
      </c>
      <c r="W385" s="356">
        <f t="shared" si="162"/>
        <v>0</v>
      </c>
      <c r="X385" s="356">
        <f t="shared" si="163"/>
        <v>0</v>
      </c>
      <c r="Y385" s="72">
        <f>IF(AU385&gt;0,"NEEDED",IFERROR(IF('Project Summary'!$C$11="NH",(VLOOKUP(AH385,Lighting_All,6,0)+AN385),(VLOOKUP(AH385,Lighting_All,4,0)+AN385)),0)*H385)</f>
        <v>0</v>
      </c>
      <c r="Z385" s="290" t="str">
        <f t="shared" ca="1" si="164"/>
        <v/>
      </c>
      <c r="AA385" s="352">
        <f t="shared" ca="1" si="138"/>
        <v>0</v>
      </c>
      <c r="AB385" s="3"/>
      <c r="AC385" s="20" t="str">
        <f ca="1">IFERROR(OFFSET(INDEX(INDIRECT(VLOOKUP($C385,Lighting_Type_Exist_lu,2,0)),MATCH(NewSKULighting!$D385,INDIRECT(VLOOKUP($C385,Lighting_Type_Exist_lu,2,0)),0),1),0,1),"")</f>
        <v/>
      </c>
      <c r="AD385" s="7" t="str">
        <f ca="1">IFERROR(OFFSET(INDEX(INDIRECT(VLOOKUP($C385,Lighting_Type_Exist_lu,2,0)),MATCH(NewSKULighting!$D385,INDIRECT(VLOOKUP($C385,Lighting_Type_Exist_lu,2,0)),0),1),0,3),"")</f>
        <v/>
      </c>
      <c r="AE385" s="40" t="str">
        <f ca="1">IFERROR(OFFSET(INDEX(INDIRECT(VLOOKUP($C385,Lighting_Type_Exist_lu,2,0)),MATCH(NewSKULighting!$D385,INDIRECT(VLOOKUP($C385,Lighting_Type_Exist_lu,2,0)),0),1),0,4),"")</f>
        <v/>
      </c>
      <c r="AF385" s="314">
        <f t="shared" ca="1" si="139"/>
        <v>0</v>
      </c>
      <c r="AG385" s="3"/>
      <c r="AH385" s="238" t="str">
        <f t="shared" si="155"/>
        <v/>
      </c>
      <c r="AI385" s="263">
        <f>IFERROR(_xlfn.IFNA(IF('Project Summary'!$C$11="NH",VLOOKUP(AH385,Lighting_All,5,0),VLOOKUP(AH385,Lighting_All,3,0)),""),"")</f>
        <v>0</v>
      </c>
      <c r="AJ385" s="295" t="str">
        <f t="shared" si="140"/>
        <v>NA</v>
      </c>
      <c r="AK385" s="296" t="str">
        <f>IFERROR(IF(J385="","",(VLOOKUP(AH385,Lookups!A:G,7,0)*H385)),"")</f>
        <v/>
      </c>
      <c r="AL385" s="92">
        <f t="shared" ca="1" si="141"/>
        <v>0</v>
      </c>
      <c r="AM385" s="92">
        <f t="shared" ca="1" si="142"/>
        <v>0</v>
      </c>
      <c r="AN385" s="297">
        <f>(1-EXACT(G385,M385))*IFERROR(VLOOKUP(M385,Lighting_All,6,0),0)*(Q385&gt;0)*(1-EXACT(M385,Lookups!$A$62))*(1-EXACT(M385,Lookups!$A$63))</f>
        <v>0</v>
      </c>
      <c r="AO385" s="92">
        <f t="shared" si="143"/>
        <v>0</v>
      </c>
      <c r="AP385" s="92" t="str">
        <f t="shared" ca="1" si="144"/>
        <v/>
      </c>
      <c r="AQ385" s="92" t="str">
        <f ca="1">_xlfn.IFNA(VLOOKUP(AP385,Recycling!$S$10:$T$35,2,0),"")</f>
        <v/>
      </c>
      <c r="AR385" s="92">
        <f t="shared" si="145"/>
        <v>0</v>
      </c>
      <c r="AS385" s="92">
        <f t="shared" si="146"/>
        <v>0</v>
      </c>
      <c r="AT385" s="298">
        <f>EXACT(G385,"None")*OR(EXACT(M385,Lookups!$A$62),EXACT(M385,Lookups!$A$63))</f>
        <v>0</v>
      </c>
      <c r="AU385" s="299">
        <f t="shared" si="165"/>
        <v>0</v>
      </c>
      <c r="AV385" s="92">
        <f>IFERROR(VLOOKUP(AH385,Lookups!A:B,2,0),0)</f>
        <v>0</v>
      </c>
      <c r="AW385" s="92">
        <f t="shared" si="166"/>
        <v>0</v>
      </c>
      <c r="AX385" s="297">
        <f t="shared" si="167"/>
        <v>0</v>
      </c>
      <c r="AY385" s="297">
        <f t="shared" si="156"/>
        <v>0</v>
      </c>
      <c r="AZ385" s="92">
        <f t="shared" si="157"/>
        <v>0.504</v>
      </c>
      <c r="BA385" s="297">
        <f t="shared" si="168"/>
        <v>0.38900000000000001</v>
      </c>
      <c r="BB385" s="297">
        <v>0.13800000000000001</v>
      </c>
      <c r="BC385" s="297">
        <v>0.13400000000000001</v>
      </c>
      <c r="BD385" s="92">
        <f t="shared" si="158"/>
        <v>0</v>
      </c>
      <c r="BE385" s="92">
        <f t="shared" si="159"/>
        <v>0</v>
      </c>
    </row>
    <row r="386" spans="1:57" x14ac:dyDescent="0.35">
      <c r="A386" s="26"/>
      <c r="B386" s="76"/>
      <c r="C386" s="58"/>
      <c r="D386" s="504"/>
      <c r="E386" s="504"/>
      <c r="F386" s="237" t="str">
        <f ca="1">IFERROR(OFFSET(INDEX(INDIRECT(VLOOKUP($C386,Lighting_Type_Exist_lu,2,0)),MATCH(NewSKULighting!$D386,INDIRECT(VLOOKUP($C386,Lighting_Type_Exist_lu,2,0)),0),1),0,2),"")</f>
        <v/>
      </c>
      <c r="G386" s="168" t="s">
        <v>84</v>
      </c>
      <c r="H386" s="74"/>
      <c r="I386" s="238" t="str">
        <f t="shared" si="147"/>
        <v/>
      </c>
      <c r="J386" s="58"/>
      <c r="K386" s="238" t="str">
        <f t="shared" si="148"/>
        <v/>
      </c>
      <c r="L386" s="239" t="str">
        <f t="shared" si="149"/>
        <v/>
      </c>
      <c r="M386" s="116" t="s">
        <v>84</v>
      </c>
      <c r="N386" s="28">
        <f t="shared" si="150"/>
        <v>0</v>
      </c>
      <c r="O386" s="20">
        <f t="shared" si="137"/>
        <v>0</v>
      </c>
      <c r="P386" s="71">
        <f t="shared" ca="1" si="160"/>
        <v>0</v>
      </c>
      <c r="Q386" s="71">
        <f>IFERROR((($H386*$L386*$N386)-($H386*$L386*$O386))/1000,0)*(1-EXACT(M386,Lookups!$A$62))*(1-EXACT(M386,Lookups!$A$63))</f>
        <v>0</v>
      </c>
      <c r="R386" s="71">
        <f t="shared" ca="1" si="161"/>
        <v>0</v>
      </c>
      <c r="S386" s="71">
        <f t="shared" ca="1" si="151"/>
        <v>0</v>
      </c>
      <c r="T386" s="71">
        <f t="shared" si="152"/>
        <v>0</v>
      </c>
      <c r="U386" s="356">
        <f t="shared" ca="1" si="153"/>
        <v>0</v>
      </c>
      <c r="V386" s="356">
        <f t="shared" ca="1" si="154"/>
        <v>0</v>
      </c>
      <c r="W386" s="356">
        <f t="shared" si="162"/>
        <v>0</v>
      </c>
      <c r="X386" s="356">
        <f t="shared" si="163"/>
        <v>0</v>
      </c>
      <c r="Y386" s="72">
        <f>IF(AU386&gt;0,"NEEDED",IFERROR(IF('Project Summary'!$C$11="NH",(VLOOKUP(AH386,Lighting_All,6,0)+AN386),(VLOOKUP(AH386,Lighting_All,4,0)+AN386)),0)*H386)</f>
        <v>0</v>
      </c>
      <c r="Z386" s="290" t="str">
        <f t="shared" ca="1" si="164"/>
        <v/>
      </c>
      <c r="AA386" s="352">
        <f t="shared" ca="1" si="138"/>
        <v>0</v>
      </c>
      <c r="AB386" s="3"/>
      <c r="AC386" s="20" t="str">
        <f ca="1">IFERROR(OFFSET(INDEX(INDIRECT(VLOOKUP($C386,Lighting_Type_Exist_lu,2,0)),MATCH(NewSKULighting!$D386,INDIRECT(VLOOKUP($C386,Lighting_Type_Exist_lu,2,0)),0),1),0,1),"")</f>
        <v/>
      </c>
      <c r="AD386" s="7" t="str">
        <f ca="1">IFERROR(OFFSET(INDEX(INDIRECT(VLOOKUP($C386,Lighting_Type_Exist_lu,2,0)),MATCH(NewSKULighting!$D386,INDIRECT(VLOOKUP($C386,Lighting_Type_Exist_lu,2,0)),0),1),0,3),"")</f>
        <v/>
      </c>
      <c r="AE386" s="40" t="str">
        <f ca="1">IFERROR(OFFSET(INDEX(INDIRECT(VLOOKUP($C386,Lighting_Type_Exist_lu,2,0)),MATCH(NewSKULighting!$D386,INDIRECT(VLOOKUP($C386,Lighting_Type_Exist_lu,2,0)),0),1),0,4),"")</f>
        <v/>
      </c>
      <c r="AF386" s="314">
        <f t="shared" ca="1" si="139"/>
        <v>0</v>
      </c>
      <c r="AG386" s="3"/>
      <c r="AH386" s="238" t="str">
        <f t="shared" si="155"/>
        <v/>
      </c>
      <c r="AI386" s="263">
        <f>IFERROR(_xlfn.IFNA(IF('Project Summary'!$C$11="NH",VLOOKUP(AH386,Lighting_All,5,0),VLOOKUP(AH386,Lighting_All,3,0)),""),"")</f>
        <v>0</v>
      </c>
      <c r="AJ386" s="295" t="str">
        <f t="shared" si="140"/>
        <v>NA</v>
      </c>
      <c r="AK386" s="296" t="str">
        <f>IFERROR(IF(J386="","",(VLOOKUP(AH386,Lookups!A:G,7,0)*H386)),"")</f>
        <v/>
      </c>
      <c r="AL386" s="92">
        <f t="shared" ca="1" si="141"/>
        <v>0</v>
      </c>
      <c r="AM386" s="92">
        <f t="shared" ca="1" si="142"/>
        <v>0</v>
      </c>
      <c r="AN386" s="297">
        <f>(1-EXACT(G386,M386))*IFERROR(VLOOKUP(M386,Lighting_All,6,0),0)*(Q386&gt;0)*(1-EXACT(M386,Lookups!$A$62))*(1-EXACT(M386,Lookups!$A$63))</f>
        <v>0</v>
      </c>
      <c r="AO386" s="92">
        <f t="shared" si="143"/>
        <v>0</v>
      </c>
      <c r="AP386" s="92" t="str">
        <f t="shared" ca="1" si="144"/>
        <v/>
      </c>
      <c r="AQ386" s="92" t="str">
        <f ca="1">_xlfn.IFNA(VLOOKUP(AP386,Recycling!$S$10:$T$35,2,0),"")</f>
        <v/>
      </c>
      <c r="AR386" s="92">
        <f t="shared" si="145"/>
        <v>0</v>
      </c>
      <c r="AS386" s="92">
        <f t="shared" si="146"/>
        <v>0</v>
      </c>
      <c r="AT386" s="298">
        <f>EXACT(G386,"None")*OR(EXACT(M386,Lookups!$A$62),EXACT(M386,Lookups!$A$63))</f>
        <v>0</v>
      </c>
      <c r="AU386" s="299">
        <f t="shared" si="165"/>
        <v>0</v>
      </c>
      <c r="AV386" s="92">
        <f>IFERROR(VLOOKUP(AH386,Lookups!A:B,2,0),0)</f>
        <v>0</v>
      </c>
      <c r="AW386" s="92">
        <f t="shared" si="166"/>
        <v>0</v>
      </c>
      <c r="AX386" s="297">
        <f t="shared" si="167"/>
        <v>0</v>
      </c>
      <c r="AY386" s="297">
        <f t="shared" si="156"/>
        <v>0</v>
      </c>
      <c r="AZ386" s="92">
        <f t="shared" si="157"/>
        <v>0.504</v>
      </c>
      <c r="BA386" s="297">
        <f t="shared" si="168"/>
        <v>0.38900000000000001</v>
      </c>
      <c r="BB386" s="297">
        <v>0.13800000000000001</v>
      </c>
      <c r="BC386" s="297">
        <v>0.13400000000000001</v>
      </c>
      <c r="BD386" s="92">
        <f t="shared" si="158"/>
        <v>0</v>
      </c>
      <c r="BE386" s="92">
        <f t="shared" si="159"/>
        <v>0</v>
      </c>
    </row>
    <row r="387" spans="1:57" x14ac:dyDescent="0.35">
      <c r="A387" s="26"/>
      <c r="B387" s="76"/>
      <c r="C387" s="58"/>
      <c r="D387" s="504"/>
      <c r="E387" s="504"/>
      <c r="F387" s="237" t="str">
        <f ca="1">IFERROR(OFFSET(INDEX(INDIRECT(VLOOKUP($C387,Lighting_Type_Exist_lu,2,0)),MATCH(NewSKULighting!$D387,INDIRECT(VLOOKUP($C387,Lighting_Type_Exist_lu,2,0)),0),1),0,2),"")</f>
        <v/>
      </c>
      <c r="G387" s="168" t="s">
        <v>84</v>
      </c>
      <c r="H387" s="74"/>
      <c r="I387" s="238" t="str">
        <f t="shared" si="147"/>
        <v/>
      </c>
      <c r="J387" s="58"/>
      <c r="K387" s="238" t="str">
        <f t="shared" si="148"/>
        <v/>
      </c>
      <c r="L387" s="239" t="str">
        <f t="shared" si="149"/>
        <v/>
      </c>
      <c r="M387" s="116" t="s">
        <v>84</v>
      </c>
      <c r="N387" s="28">
        <f t="shared" si="150"/>
        <v>0</v>
      </c>
      <c r="O387" s="20">
        <f t="shared" si="137"/>
        <v>0</v>
      </c>
      <c r="P387" s="71">
        <f t="shared" ca="1" si="160"/>
        <v>0</v>
      </c>
      <c r="Q387" s="71">
        <f>IFERROR((($H387*$L387*$N387)-($H387*$L387*$O387))/1000,0)*(1-EXACT(M387,Lookups!$A$62))*(1-EXACT(M387,Lookups!$A$63))</f>
        <v>0</v>
      </c>
      <c r="R387" s="71">
        <f t="shared" ca="1" si="161"/>
        <v>0</v>
      </c>
      <c r="S387" s="71">
        <f t="shared" ca="1" si="151"/>
        <v>0</v>
      </c>
      <c r="T387" s="71">
        <f t="shared" si="152"/>
        <v>0</v>
      </c>
      <c r="U387" s="356">
        <f t="shared" ca="1" si="153"/>
        <v>0</v>
      </c>
      <c r="V387" s="356">
        <f t="shared" ca="1" si="154"/>
        <v>0</v>
      </c>
      <c r="W387" s="356">
        <f t="shared" si="162"/>
        <v>0</v>
      </c>
      <c r="X387" s="356">
        <f t="shared" si="163"/>
        <v>0</v>
      </c>
      <c r="Y387" s="72">
        <f>IF(AU387&gt;0,"NEEDED",IFERROR(IF('Project Summary'!$C$11="NH",(VLOOKUP(AH387,Lighting_All,6,0)+AN387),(VLOOKUP(AH387,Lighting_All,4,0)+AN387)),0)*H387)</f>
        <v>0</v>
      </c>
      <c r="Z387" s="290" t="str">
        <f t="shared" ca="1" si="164"/>
        <v/>
      </c>
      <c r="AA387" s="352">
        <f t="shared" ca="1" si="138"/>
        <v>0</v>
      </c>
      <c r="AB387" s="3"/>
      <c r="AC387" s="20" t="str">
        <f ca="1">IFERROR(OFFSET(INDEX(INDIRECT(VLOOKUP($C387,Lighting_Type_Exist_lu,2,0)),MATCH(NewSKULighting!$D387,INDIRECT(VLOOKUP($C387,Lighting_Type_Exist_lu,2,0)),0),1),0,1),"")</f>
        <v/>
      </c>
      <c r="AD387" s="7" t="str">
        <f ca="1">IFERROR(OFFSET(INDEX(INDIRECT(VLOOKUP($C387,Lighting_Type_Exist_lu,2,0)),MATCH(NewSKULighting!$D387,INDIRECT(VLOOKUP($C387,Lighting_Type_Exist_lu,2,0)),0),1),0,3),"")</f>
        <v/>
      </c>
      <c r="AE387" s="40" t="str">
        <f ca="1">IFERROR(OFFSET(INDEX(INDIRECT(VLOOKUP($C387,Lighting_Type_Exist_lu,2,0)),MATCH(NewSKULighting!$D387,INDIRECT(VLOOKUP($C387,Lighting_Type_Exist_lu,2,0)),0),1),0,4),"")</f>
        <v/>
      </c>
      <c r="AF387" s="314">
        <f t="shared" ca="1" si="139"/>
        <v>0</v>
      </c>
      <c r="AG387" s="3"/>
      <c r="AH387" s="238" t="str">
        <f t="shared" si="155"/>
        <v/>
      </c>
      <c r="AI387" s="263">
        <f>IFERROR(_xlfn.IFNA(IF('Project Summary'!$C$11="NH",VLOOKUP(AH387,Lighting_All,5,0),VLOOKUP(AH387,Lighting_All,3,0)),""),"")</f>
        <v>0</v>
      </c>
      <c r="AJ387" s="295" t="str">
        <f t="shared" si="140"/>
        <v>NA</v>
      </c>
      <c r="AK387" s="296" t="str">
        <f>IFERROR(IF(J387="","",(VLOOKUP(AH387,Lookups!A:G,7,0)*H387)),"")</f>
        <v/>
      </c>
      <c r="AL387" s="92">
        <f t="shared" ca="1" si="141"/>
        <v>0</v>
      </c>
      <c r="AM387" s="92">
        <f t="shared" ca="1" si="142"/>
        <v>0</v>
      </c>
      <c r="AN387" s="297">
        <f>(1-EXACT(G387,M387))*IFERROR(VLOOKUP(M387,Lighting_All,6,0),0)*(Q387&gt;0)*(1-EXACT(M387,Lookups!$A$62))*(1-EXACT(M387,Lookups!$A$63))</f>
        <v>0</v>
      </c>
      <c r="AO387" s="92">
        <f t="shared" si="143"/>
        <v>0</v>
      </c>
      <c r="AP387" s="92" t="str">
        <f t="shared" ca="1" si="144"/>
        <v/>
      </c>
      <c r="AQ387" s="92" t="str">
        <f ca="1">_xlfn.IFNA(VLOOKUP(AP387,Recycling!$S$10:$T$35,2,0),"")</f>
        <v/>
      </c>
      <c r="AR387" s="92">
        <f t="shared" si="145"/>
        <v>0</v>
      </c>
      <c r="AS387" s="92">
        <f t="shared" si="146"/>
        <v>0</v>
      </c>
      <c r="AT387" s="298">
        <f>EXACT(G387,"None")*OR(EXACT(M387,Lookups!$A$62),EXACT(M387,Lookups!$A$63))</f>
        <v>0</v>
      </c>
      <c r="AU387" s="299">
        <f t="shared" si="165"/>
        <v>0</v>
      </c>
      <c r="AV387" s="92">
        <f>IFERROR(VLOOKUP(AH387,Lookups!A:B,2,0),0)</f>
        <v>0</v>
      </c>
      <c r="AW387" s="92">
        <f t="shared" si="166"/>
        <v>0</v>
      </c>
      <c r="AX387" s="297">
        <f t="shared" si="167"/>
        <v>0</v>
      </c>
      <c r="AY387" s="297">
        <f t="shared" si="156"/>
        <v>0</v>
      </c>
      <c r="AZ387" s="92">
        <f t="shared" si="157"/>
        <v>0.504</v>
      </c>
      <c r="BA387" s="297">
        <f t="shared" si="168"/>
        <v>0.38900000000000001</v>
      </c>
      <c r="BB387" s="297">
        <v>0.13800000000000001</v>
      </c>
      <c r="BC387" s="297">
        <v>0.13400000000000001</v>
      </c>
      <c r="BD387" s="92">
        <f t="shared" si="158"/>
        <v>0</v>
      </c>
      <c r="BE387" s="92">
        <f t="shared" si="159"/>
        <v>0</v>
      </c>
    </row>
    <row r="388" spans="1:57" x14ac:dyDescent="0.35">
      <c r="A388" s="26"/>
      <c r="B388" s="76"/>
      <c r="C388" s="58"/>
      <c r="D388" s="504"/>
      <c r="E388" s="504"/>
      <c r="F388" s="237" t="str">
        <f ca="1">IFERROR(OFFSET(INDEX(INDIRECT(VLOOKUP($C388,Lighting_Type_Exist_lu,2,0)),MATCH(NewSKULighting!$D388,INDIRECT(VLOOKUP($C388,Lighting_Type_Exist_lu,2,0)),0),1),0,2),"")</f>
        <v/>
      </c>
      <c r="G388" s="168" t="s">
        <v>84</v>
      </c>
      <c r="H388" s="74"/>
      <c r="I388" s="238" t="str">
        <f t="shared" si="147"/>
        <v/>
      </c>
      <c r="J388" s="58"/>
      <c r="K388" s="238" t="str">
        <f t="shared" si="148"/>
        <v/>
      </c>
      <c r="L388" s="239" t="str">
        <f t="shared" si="149"/>
        <v/>
      </c>
      <c r="M388" s="116" t="s">
        <v>84</v>
      </c>
      <c r="N388" s="28">
        <f t="shared" si="150"/>
        <v>0</v>
      </c>
      <c r="O388" s="20">
        <f t="shared" si="137"/>
        <v>0</v>
      </c>
      <c r="P388" s="71">
        <f t="shared" ca="1" si="160"/>
        <v>0</v>
      </c>
      <c r="Q388" s="71">
        <f>IFERROR((($H388*$L388*$N388)-($H388*$L388*$O388))/1000,0)*(1-EXACT(M388,Lookups!$A$62))*(1-EXACT(M388,Lookups!$A$63))</f>
        <v>0</v>
      </c>
      <c r="R388" s="71">
        <f t="shared" ca="1" si="161"/>
        <v>0</v>
      </c>
      <c r="S388" s="71">
        <f t="shared" ca="1" si="151"/>
        <v>0</v>
      </c>
      <c r="T388" s="71">
        <f t="shared" si="152"/>
        <v>0</v>
      </c>
      <c r="U388" s="356">
        <f t="shared" ca="1" si="153"/>
        <v>0</v>
      </c>
      <c r="V388" s="356">
        <f t="shared" ca="1" si="154"/>
        <v>0</v>
      </c>
      <c r="W388" s="356">
        <f t="shared" si="162"/>
        <v>0</v>
      </c>
      <c r="X388" s="356">
        <f t="shared" si="163"/>
        <v>0</v>
      </c>
      <c r="Y388" s="72">
        <f>IF(AU388&gt;0,"NEEDED",IFERROR(IF('Project Summary'!$C$11="NH",(VLOOKUP(AH388,Lighting_All,6,0)+AN388),(VLOOKUP(AH388,Lighting_All,4,0)+AN388)),0)*H388)</f>
        <v>0</v>
      </c>
      <c r="Z388" s="290" t="str">
        <f t="shared" ca="1" si="164"/>
        <v/>
      </c>
      <c r="AA388" s="352">
        <f t="shared" ca="1" si="138"/>
        <v>0</v>
      </c>
      <c r="AB388" s="3"/>
      <c r="AC388" s="20" t="str">
        <f ca="1">IFERROR(OFFSET(INDEX(INDIRECT(VLOOKUP($C388,Lighting_Type_Exist_lu,2,0)),MATCH(NewSKULighting!$D388,INDIRECT(VLOOKUP($C388,Lighting_Type_Exist_lu,2,0)),0),1),0,1),"")</f>
        <v/>
      </c>
      <c r="AD388" s="7" t="str">
        <f ca="1">IFERROR(OFFSET(INDEX(INDIRECT(VLOOKUP($C388,Lighting_Type_Exist_lu,2,0)),MATCH(NewSKULighting!$D388,INDIRECT(VLOOKUP($C388,Lighting_Type_Exist_lu,2,0)),0),1),0,3),"")</f>
        <v/>
      </c>
      <c r="AE388" s="40" t="str">
        <f ca="1">IFERROR(OFFSET(INDEX(INDIRECT(VLOOKUP($C388,Lighting_Type_Exist_lu,2,0)),MATCH(NewSKULighting!$D388,INDIRECT(VLOOKUP($C388,Lighting_Type_Exist_lu,2,0)),0),1),0,4),"")</f>
        <v/>
      </c>
      <c r="AF388" s="314">
        <f t="shared" ca="1" si="139"/>
        <v>0</v>
      </c>
      <c r="AG388" s="3"/>
      <c r="AH388" s="238" t="str">
        <f t="shared" si="155"/>
        <v/>
      </c>
      <c r="AI388" s="263">
        <f>IFERROR(_xlfn.IFNA(IF('Project Summary'!$C$11="NH",VLOOKUP(AH388,Lighting_All,5,0),VLOOKUP(AH388,Lighting_All,3,0)),""),"")</f>
        <v>0</v>
      </c>
      <c r="AJ388" s="295" t="str">
        <f t="shared" si="140"/>
        <v>NA</v>
      </c>
      <c r="AK388" s="296" t="str">
        <f>IFERROR(IF(J388="","",(VLOOKUP(AH388,Lookups!A:G,7,0)*H388)),"")</f>
        <v/>
      </c>
      <c r="AL388" s="92">
        <f t="shared" ca="1" si="141"/>
        <v>0</v>
      </c>
      <c r="AM388" s="92">
        <f t="shared" ca="1" si="142"/>
        <v>0</v>
      </c>
      <c r="AN388" s="297">
        <f>(1-EXACT(G388,M388))*IFERROR(VLOOKUP(M388,Lighting_All,6,0),0)*(Q388&gt;0)*(1-EXACT(M388,Lookups!$A$62))*(1-EXACT(M388,Lookups!$A$63))</f>
        <v>0</v>
      </c>
      <c r="AO388" s="92">
        <f t="shared" si="143"/>
        <v>0</v>
      </c>
      <c r="AP388" s="92" t="str">
        <f t="shared" ca="1" si="144"/>
        <v/>
      </c>
      <c r="AQ388" s="92" t="str">
        <f ca="1">_xlfn.IFNA(VLOOKUP(AP388,Recycling!$S$10:$T$35,2,0),"")</f>
        <v/>
      </c>
      <c r="AR388" s="92">
        <f t="shared" si="145"/>
        <v>0</v>
      </c>
      <c r="AS388" s="92">
        <f t="shared" si="146"/>
        <v>0</v>
      </c>
      <c r="AT388" s="298">
        <f>EXACT(G388,"None")*OR(EXACT(M388,Lookups!$A$62),EXACT(M388,Lookups!$A$63))</f>
        <v>0</v>
      </c>
      <c r="AU388" s="299">
        <f t="shared" si="165"/>
        <v>0</v>
      </c>
      <c r="AV388" s="92">
        <f>IFERROR(VLOOKUP(AH388,Lookups!A:B,2,0),0)</f>
        <v>0</v>
      </c>
      <c r="AW388" s="92">
        <f t="shared" si="166"/>
        <v>0</v>
      </c>
      <c r="AX388" s="297">
        <f t="shared" si="167"/>
        <v>0</v>
      </c>
      <c r="AY388" s="297">
        <f t="shared" si="156"/>
        <v>0</v>
      </c>
      <c r="AZ388" s="92">
        <f t="shared" si="157"/>
        <v>0.504</v>
      </c>
      <c r="BA388" s="297">
        <f t="shared" si="168"/>
        <v>0.38900000000000001</v>
      </c>
      <c r="BB388" s="297">
        <v>0.13800000000000001</v>
      </c>
      <c r="BC388" s="297">
        <v>0.13400000000000001</v>
      </c>
      <c r="BD388" s="92">
        <f t="shared" si="158"/>
        <v>0</v>
      </c>
      <c r="BE388" s="92">
        <f t="shared" si="159"/>
        <v>0</v>
      </c>
    </row>
    <row r="389" spans="1:57" x14ac:dyDescent="0.35">
      <c r="A389" s="26"/>
      <c r="B389" s="76"/>
      <c r="C389" s="58"/>
      <c r="D389" s="504"/>
      <c r="E389" s="504"/>
      <c r="F389" s="237" t="str">
        <f ca="1">IFERROR(OFFSET(INDEX(INDIRECT(VLOOKUP($C389,Lighting_Type_Exist_lu,2,0)),MATCH(NewSKULighting!$D389,INDIRECT(VLOOKUP($C389,Lighting_Type_Exist_lu,2,0)),0),1),0,2),"")</f>
        <v/>
      </c>
      <c r="G389" s="168" t="s">
        <v>84</v>
      </c>
      <c r="H389" s="74"/>
      <c r="I389" s="238" t="str">
        <f t="shared" si="147"/>
        <v/>
      </c>
      <c r="J389" s="58"/>
      <c r="K389" s="238" t="str">
        <f t="shared" si="148"/>
        <v/>
      </c>
      <c r="L389" s="239" t="str">
        <f t="shared" si="149"/>
        <v/>
      </c>
      <c r="M389" s="116" t="s">
        <v>84</v>
      </c>
      <c r="N389" s="28">
        <f t="shared" si="150"/>
        <v>0</v>
      </c>
      <c r="O389" s="20">
        <f t="shared" si="137"/>
        <v>0</v>
      </c>
      <c r="P389" s="71">
        <f t="shared" ca="1" si="160"/>
        <v>0</v>
      </c>
      <c r="Q389" s="71">
        <f>IFERROR((($H389*$L389*$N389)-($H389*$L389*$O389))/1000,0)*(1-EXACT(M389,Lookups!$A$62))*(1-EXACT(M389,Lookups!$A$63))</f>
        <v>0</v>
      </c>
      <c r="R389" s="71">
        <f t="shared" ca="1" si="161"/>
        <v>0</v>
      </c>
      <c r="S389" s="71">
        <f t="shared" ca="1" si="151"/>
        <v>0</v>
      </c>
      <c r="T389" s="71">
        <f t="shared" si="152"/>
        <v>0</v>
      </c>
      <c r="U389" s="356">
        <f t="shared" ca="1" si="153"/>
        <v>0</v>
      </c>
      <c r="V389" s="356">
        <f t="shared" ca="1" si="154"/>
        <v>0</v>
      </c>
      <c r="W389" s="356">
        <f t="shared" si="162"/>
        <v>0</v>
      </c>
      <c r="X389" s="356">
        <f t="shared" si="163"/>
        <v>0</v>
      </c>
      <c r="Y389" s="72">
        <f>IF(AU389&gt;0,"NEEDED",IFERROR(IF('Project Summary'!$C$11="NH",(VLOOKUP(AH389,Lighting_All,6,0)+AN389),(VLOOKUP(AH389,Lighting_All,4,0)+AN389)),0)*H389)</f>
        <v>0</v>
      </c>
      <c r="Z389" s="290" t="str">
        <f t="shared" ca="1" si="164"/>
        <v/>
      </c>
      <c r="AA389" s="352">
        <f t="shared" ca="1" si="138"/>
        <v>0</v>
      </c>
      <c r="AB389" s="3"/>
      <c r="AC389" s="20" t="str">
        <f ca="1">IFERROR(OFFSET(INDEX(INDIRECT(VLOOKUP($C389,Lighting_Type_Exist_lu,2,0)),MATCH(NewSKULighting!$D389,INDIRECT(VLOOKUP($C389,Lighting_Type_Exist_lu,2,0)),0),1),0,1),"")</f>
        <v/>
      </c>
      <c r="AD389" s="7" t="str">
        <f ca="1">IFERROR(OFFSET(INDEX(INDIRECT(VLOOKUP($C389,Lighting_Type_Exist_lu,2,0)),MATCH(NewSKULighting!$D389,INDIRECT(VLOOKUP($C389,Lighting_Type_Exist_lu,2,0)),0),1),0,3),"")</f>
        <v/>
      </c>
      <c r="AE389" s="40" t="str">
        <f ca="1">IFERROR(OFFSET(INDEX(INDIRECT(VLOOKUP($C389,Lighting_Type_Exist_lu,2,0)),MATCH(NewSKULighting!$D389,INDIRECT(VLOOKUP($C389,Lighting_Type_Exist_lu,2,0)),0),1),0,4),"")</f>
        <v/>
      </c>
      <c r="AF389" s="314">
        <f t="shared" ca="1" si="139"/>
        <v>0</v>
      </c>
      <c r="AG389" s="3"/>
      <c r="AH389" s="238" t="str">
        <f t="shared" si="155"/>
        <v/>
      </c>
      <c r="AI389" s="263">
        <f>IFERROR(_xlfn.IFNA(IF('Project Summary'!$C$11="NH",VLOOKUP(AH389,Lighting_All,5,0),VLOOKUP(AH389,Lighting_All,3,0)),""),"")</f>
        <v>0</v>
      </c>
      <c r="AJ389" s="295" t="str">
        <f t="shared" si="140"/>
        <v>NA</v>
      </c>
      <c r="AK389" s="296" t="str">
        <f>IFERROR(IF(J389="","",(VLOOKUP(AH389,Lookups!A:G,7,0)*H389)),"")</f>
        <v/>
      </c>
      <c r="AL389" s="92">
        <f t="shared" ca="1" si="141"/>
        <v>0</v>
      </c>
      <c r="AM389" s="92">
        <f t="shared" ca="1" si="142"/>
        <v>0</v>
      </c>
      <c r="AN389" s="297">
        <f>(1-EXACT(G389,M389))*IFERROR(VLOOKUP(M389,Lighting_All,6,0),0)*(Q389&gt;0)*(1-EXACT(M389,Lookups!$A$62))*(1-EXACT(M389,Lookups!$A$63))</f>
        <v>0</v>
      </c>
      <c r="AO389" s="92">
        <f t="shared" si="143"/>
        <v>0</v>
      </c>
      <c r="AP389" s="92" t="str">
        <f t="shared" ca="1" si="144"/>
        <v/>
      </c>
      <c r="AQ389" s="92" t="str">
        <f ca="1">_xlfn.IFNA(VLOOKUP(AP389,Recycling!$S$10:$T$35,2,0),"")</f>
        <v/>
      </c>
      <c r="AR389" s="92">
        <f t="shared" si="145"/>
        <v>0</v>
      </c>
      <c r="AS389" s="92">
        <f t="shared" si="146"/>
        <v>0</v>
      </c>
      <c r="AT389" s="298">
        <f>EXACT(G389,"None")*OR(EXACT(M389,Lookups!$A$62),EXACT(M389,Lookups!$A$63))</f>
        <v>0</v>
      </c>
      <c r="AU389" s="299">
        <f t="shared" si="165"/>
        <v>0</v>
      </c>
      <c r="AV389" s="92">
        <f>IFERROR(VLOOKUP(AH389,Lookups!A:B,2,0),0)</f>
        <v>0</v>
      </c>
      <c r="AW389" s="92">
        <f t="shared" si="166"/>
        <v>0</v>
      </c>
      <c r="AX389" s="297">
        <f t="shared" si="167"/>
        <v>0</v>
      </c>
      <c r="AY389" s="297">
        <f t="shared" si="156"/>
        <v>0</v>
      </c>
      <c r="AZ389" s="92">
        <f t="shared" si="157"/>
        <v>0.504</v>
      </c>
      <c r="BA389" s="297">
        <f t="shared" si="168"/>
        <v>0.38900000000000001</v>
      </c>
      <c r="BB389" s="297">
        <v>0.13800000000000001</v>
      </c>
      <c r="BC389" s="297">
        <v>0.13400000000000001</v>
      </c>
      <c r="BD389" s="92">
        <f t="shared" si="158"/>
        <v>0</v>
      </c>
      <c r="BE389" s="92">
        <f t="shared" si="159"/>
        <v>0</v>
      </c>
    </row>
    <row r="390" spans="1:57" x14ac:dyDescent="0.35">
      <c r="A390" s="26"/>
      <c r="B390" s="76"/>
      <c r="C390" s="58"/>
      <c r="D390" s="504"/>
      <c r="E390" s="504"/>
      <c r="F390" s="237" t="str">
        <f ca="1">IFERROR(OFFSET(INDEX(INDIRECT(VLOOKUP($C390,Lighting_Type_Exist_lu,2,0)),MATCH(NewSKULighting!$D390,INDIRECT(VLOOKUP($C390,Lighting_Type_Exist_lu,2,0)),0),1),0,2),"")</f>
        <v/>
      </c>
      <c r="G390" s="168" t="s">
        <v>84</v>
      </c>
      <c r="H390" s="74"/>
      <c r="I390" s="238" t="str">
        <f t="shared" si="147"/>
        <v/>
      </c>
      <c r="J390" s="58"/>
      <c r="K390" s="238" t="str">
        <f t="shared" si="148"/>
        <v/>
      </c>
      <c r="L390" s="239" t="str">
        <f t="shared" si="149"/>
        <v/>
      </c>
      <c r="M390" s="116" t="s">
        <v>84</v>
      </c>
      <c r="N390" s="28">
        <f t="shared" si="150"/>
        <v>0</v>
      </c>
      <c r="O390" s="20">
        <f t="shared" si="137"/>
        <v>0</v>
      </c>
      <c r="P390" s="71">
        <f t="shared" ca="1" si="160"/>
        <v>0</v>
      </c>
      <c r="Q390" s="71">
        <f>IFERROR((($H390*$L390*$N390)-($H390*$L390*$O390))/1000,0)*(1-EXACT(M390,Lookups!$A$62))*(1-EXACT(M390,Lookups!$A$63))</f>
        <v>0</v>
      </c>
      <c r="R390" s="71">
        <f t="shared" ca="1" si="161"/>
        <v>0</v>
      </c>
      <c r="S390" s="71">
        <f t="shared" ca="1" si="151"/>
        <v>0</v>
      </c>
      <c r="T390" s="71">
        <f t="shared" si="152"/>
        <v>0</v>
      </c>
      <c r="U390" s="356">
        <f t="shared" ca="1" si="153"/>
        <v>0</v>
      </c>
      <c r="V390" s="356">
        <f t="shared" ca="1" si="154"/>
        <v>0</v>
      </c>
      <c r="W390" s="356">
        <f t="shared" si="162"/>
        <v>0</v>
      </c>
      <c r="X390" s="356">
        <f t="shared" si="163"/>
        <v>0</v>
      </c>
      <c r="Y390" s="72">
        <f>IF(AU390&gt;0,"NEEDED",IFERROR(IF('Project Summary'!$C$11="NH",(VLOOKUP(AH390,Lighting_All,6,0)+AN390),(VLOOKUP(AH390,Lighting_All,4,0)+AN390)),0)*H390)</f>
        <v>0</v>
      </c>
      <c r="Z390" s="290" t="str">
        <f t="shared" ca="1" si="164"/>
        <v/>
      </c>
      <c r="AA390" s="352">
        <f t="shared" ca="1" si="138"/>
        <v>0</v>
      </c>
      <c r="AB390" s="3"/>
      <c r="AC390" s="20" t="str">
        <f ca="1">IFERROR(OFFSET(INDEX(INDIRECT(VLOOKUP($C390,Lighting_Type_Exist_lu,2,0)),MATCH(NewSKULighting!$D390,INDIRECT(VLOOKUP($C390,Lighting_Type_Exist_lu,2,0)),0),1),0,1),"")</f>
        <v/>
      </c>
      <c r="AD390" s="7" t="str">
        <f ca="1">IFERROR(OFFSET(INDEX(INDIRECT(VLOOKUP($C390,Lighting_Type_Exist_lu,2,0)),MATCH(NewSKULighting!$D390,INDIRECT(VLOOKUP($C390,Lighting_Type_Exist_lu,2,0)),0),1),0,3),"")</f>
        <v/>
      </c>
      <c r="AE390" s="40" t="str">
        <f ca="1">IFERROR(OFFSET(INDEX(INDIRECT(VLOOKUP($C390,Lighting_Type_Exist_lu,2,0)),MATCH(NewSKULighting!$D390,INDIRECT(VLOOKUP($C390,Lighting_Type_Exist_lu,2,0)),0),1),0,4),"")</f>
        <v/>
      </c>
      <c r="AF390" s="314">
        <f t="shared" ca="1" si="139"/>
        <v>0</v>
      </c>
      <c r="AG390" s="3"/>
      <c r="AH390" s="238" t="str">
        <f t="shared" si="155"/>
        <v/>
      </c>
      <c r="AI390" s="263">
        <f>IFERROR(_xlfn.IFNA(IF('Project Summary'!$C$11="NH",VLOOKUP(AH390,Lighting_All,5,0),VLOOKUP(AH390,Lighting_All,3,0)),""),"")</f>
        <v>0</v>
      </c>
      <c r="AJ390" s="295" t="str">
        <f t="shared" si="140"/>
        <v>NA</v>
      </c>
      <c r="AK390" s="296" t="str">
        <f>IFERROR(IF(J390="","",(VLOOKUP(AH390,Lookups!A:G,7,0)*H390)),"")</f>
        <v/>
      </c>
      <c r="AL390" s="92">
        <f t="shared" ca="1" si="141"/>
        <v>0</v>
      </c>
      <c r="AM390" s="92">
        <f t="shared" ca="1" si="142"/>
        <v>0</v>
      </c>
      <c r="AN390" s="297">
        <f>(1-EXACT(G390,M390))*IFERROR(VLOOKUP(M390,Lighting_All,6,0),0)*(Q390&gt;0)*(1-EXACT(M390,Lookups!$A$62))*(1-EXACT(M390,Lookups!$A$63))</f>
        <v>0</v>
      </c>
      <c r="AO390" s="92">
        <f t="shared" si="143"/>
        <v>0</v>
      </c>
      <c r="AP390" s="92" t="str">
        <f t="shared" ca="1" si="144"/>
        <v/>
      </c>
      <c r="AQ390" s="92" t="str">
        <f ca="1">_xlfn.IFNA(VLOOKUP(AP390,Recycling!$S$10:$T$35,2,0),"")</f>
        <v/>
      </c>
      <c r="AR390" s="92">
        <f t="shared" si="145"/>
        <v>0</v>
      </c>
      <c r="AS390" s="92">
        <f t="shared" si="146"/>
        <v>0</v>
      </c>
      <c r="AT390" s="298">
        <f>EXACT(G390,"None")*OR(EXACT(M390,Lookups!$A$62),EXACT(M390,Lookups!$A$63))</f>
        <v>0</v>
      </c>
      <c r="AU390" s="299">
        <f t="shared" si="165"/>
        <v>0</v>
      </c>
      <c r="AV390" s="92">
        <f>IFERROR(VLOOKUP(AH390,Lookups!A:B,2,0),0)</f>
        <v>0</v>
      </c>
      <c r="AW390" s="92">
        <f t="shared" si="166"/>
        <v>0</v>
      </c>
      <c r="AX390" s="297">
        <f t="shared" si="167"/>
        <v>0</v>
      </c>
      <c r="AY390" s="297">
        <f t="shared" si="156"/>
        <v>0</v>
      </c>
      <c r="AZ390" s="92">
        <f t="shared" si="157"/>
        <v>0.504</v>
      </c>
      <c r="BA390" s="297">
        <f t="shared" si="168"/>
        <v>0.38900000000000001</v>
      </c>
      <c r="BB390" s="297">
        <v>0.13800000000000001</v>
      </c>
      <c r="BC390" s="297">
        <v>0.13400000000000001</v>
      </c>
      <c r="BD390" s="92">
        <f t="shared" si="158"/>
        <v>0</v>
      </c>
      <c r="BE390" s="92">
        <f t="shared" si="159"/>
        <v>0</v>
      </c>
    </row>
    <row r="391" spans="1:57" x14ac:dyDescent="0.35">
      <c r="A391" s="26"/>
      <c r="B391" s="76"/>
      <c r="C391" s="58"/>
      <c r="D391" s="504"/>
      <c r="E391" s="504"/>
      <c r="F391" s="237" t="str">
        <f ca="1">IFERROR(OFFSET(INDEX(INDIRECT(VLOOKUP($C391,Lighting_Type_Exist_lu,2,0)),MATCH(NewSKULighting!$D391,INDIRECT(VLOOKUP($C391,Lighting_Type_Exist_lu,2,0)),0),1),0,2),"")</f>
        <v/>
      </c>
      <c r="G391" s="168" t="s">
        <v>84</v>
      </c>
      <c r="H391" s="74"/>
      <c r="I391" s="238" t="str">
        <f t="shared" si="147"/>
        <v/>
      </c>
      <c r="J391" s="58"/>
      <c r="K391" s="238" t="str">
        <f t="shared" si="148"/>
        <v/>
      </c>
      <c r="L391" s="239" t="str">
        <f t="shared" si="149"/>
        <v/>
      </c>
      <c r="M391" s="116" t="s">
        <v>84</v>
      </c>
      <c r="N391" s="28">
        <f t="shared" si="150"/>
        <v>0</v>
      </c>
      <c r="O391" s="20">
        <f t="shared" si="137"/>
        <v>0</v>
      </c>
      <c r="P391" s="71">
        <f t="shared" ca="1" si="160"/>
        <v>0</v>
      </c>
      <c r="Q391" s="71">
        <f>IFERROR((($H391*$L391*$N391)-($H391*$L391*$O391))/1000,0)*(1-EXACT(M391,Lookups!$A$62))*(1-EXACT(M391,Lookups!$A$63))</f>
        <v>0</v>
      </c>
      <c r="R391" s="71">
        <f t="shared" ca="1" si="161"/>
        <v>0</v>
      </c>
      <c r="S391" s="71">
        <f t="shared" ca="1" si="151"/>
        <v>0</v>
      </c>
      <c r="T391" s="71">
        <f t="shared" si="152"/>
        <v>0</v>
      </c>
      <c r="U391" s="356">
        <f t="shared" ca="1" si="153"/>
        <v>0</v>
      </c>
      <c r="V391" s="356">
        <f t="shared" ca="1" si="154"/>
        <v>0</v>
      </c>
      <c r="W391" s="356">
        <f t="shared" si="162"/>
        <v>0</v>
      </c>
      <c r="X391" s="356">
        <f t="shared" si="163"/>
        <v>0</v>
      </c>
      <c r="Y391" s="72">
        <f>IF(AU391&gt;0,"NEEDED",IFERROR(IF('Project Summary'!$C$11="NH",(VLOOKUP(AH391,Lighting_All,6,0)+AN391),(VLOOKUP(AH391,Lighting_All,4,0)+AN391)),0)*H391)</f>
        <v>0</v>
      </c>
      <c r="Z391" s="290" t="str">
        <f t="shared" ca="1" si="164"/>
        <v/>
      </c>
      <c r="AA391" s="352">
        <f t="shared" ca="1" si="138"/>
        <v>0</v>
      </c>
      <c r="AB391" s="3"/>
      <c r="AC391" s="20" t="str">
        <f ca="1">IFERROR(OFFSET(INDEX(INDIRECT(VLOOKUP($C391,Lighting_Type_Exist_lu,2,0)),MATCH(NewSKULighting!$D391,INDIRECT(VLOOKUP($C391,Lighting_Type_Exist_lu,2,0)),0),1),0,1),"")</f>
        <v/>
      </c>
      <c r="AD391" s="7" t="str">
        <f ca="1">IFERROR(OFFSET(INDEX(INDIRECT(VLOOKUP($C391,Lighting_Type_Exist_lu,2,0)),MATCH(NewSKULighting!$D391,INDIRECT(VLOOKUP($C391,Lighting_Type_Exist_lu,2,0)),0),1),0,3),"")</f>
        <v/>
      </c>
      <c r="AE391" s="40" t="str">
        <f ca="1">IFERROR(OFFSET(INDEX(INDIRECT(VLOOKUP($C391,Lighting_Type_Exist_lu,2,0)),MATCH(NewSKULighting!$D391,INDIRECT(VLOOKUP($C391,Lighting_Type_Exist_lu,2,0)),0),1),0,4),"")</f>
        <v/>
      </c>
      <c r="AF391" s="314">
        <f t="shared" ca="1" si="139"/>
        <v>0</v>
      </c>
      <c r="AG391" s="3"/>
      <c r="AH391" s="238" t="str">
        <f t="shared" si="155"/>
        <v/>
      </c>
      <c r="AI391" s="263">
        <f>IFERROR(_xlfn.IFNA(IF('Project Summary'!$C$11="NH",VLOOKUP(AH391,Lighting_All,5,0),VLOOKUP(AH391,Lighting_All,3,0)),""),"")</f>
        <v>0</v>
      </c>
      <c r="AJ391" s="295" t="str">
        <f t="shared" si="140"/>
        <v>NA</v>
      </c>
      <c r="AK391" s="296" t="str">
        <f>IFERROR(IF(J391="","",(VLOOKUP(AH391,Lookups!A:G,7,0)*H391)),"")</f>
        <v/>
      </c>
      <c r="AL391" s="92">
        <f t="shared" ca="1" si="141"/>
        <v>0</v>
      </c>
      <c r="AM391" s="92">
        <f t="shared" ca="1" si="142"/>
        <v>0</v>
      </c>
      <c r="AN391" s="297">
        <f>(1-EXACT(G391,M391))*IFERROR(VLOOKUP(M391,Lighting_All,6,0),0)*(Q391&gt;0)*(1-EXACT(M391,Lookups!$A$62))*(1-EXACT(M391,Lookups!$A$63))</f>
        <v>0</v>
      </c>
      <c r="AO391" s="92">
        <f t="shared" si="143"/>
        <v>0</v>
      </c>
      <c r="AP391" s="92" t="str">
        <f t="shared" ca="1" si="144"/>
        <v/>
      </c>
      <c r="AQ391" s="92" t="str">
        <f ca="1">_xlfn.IFNA(VLOOKUP(AP391,Recycling!$S$10:$T$35,2,0),"")</f>
        <v/>
      </c>
      <c r="AR391" s="92">
        <f t="shared" si="145"/>
        <v>0</v>
      </c>
      <c r="AS391" s="92">
        <f t="shared" si="146"/>
        <v>0</v>
      </c>
      <c r="AT391" s="298">
        <f>EXACT(G391,"None")*OR(EXACT(M391,Lookups!$A$62),EXACT(M391,Lookups!$A$63))</f>
        <v>0</v>
      </c>
      <c r="AU391" s="299">
        <f t="shared" si="165"/>
        <v>0</v>
      </c>
      <c r="AV391" s="92">
        <f>IFERROR(VLOOKUP(AH391,Lookups!A:B,2,0),0)</f>
        <v>0</v>
      </c>
      <c r="AW391" s="92">
        <f t="shared" si="166"/>
        <v>0</v>
      </c>
      <c r="AX391" s="297">
        <f t="shared" si="167"/>
        <v>0</v>
      </c>
      <c r="AY391" s="297">
        <f t="shared" si="156"/>
        <v>0</v>
      </c>
      <c r="AZ391" s="92">
        <f t="shared" si="157"/>
        <v>0.504</v>
      </c>
      <c r="BA391" s="297">
        <f t="shared" si="168"/>
        <v>0.38900000000000001</v>
      </c>
      <c r="BB391" s="297">
        <v>0.13800000000000001</v>
      </c>
      <c r="BC391" s="297">
        <v>0.13400000000000001</v>
      </c>
      <c r="BD391" s="92">
        <f t="shared" si="158"/>
        <v>0</v>
      </c>
      <c r="BE391" s="92">
        <f t="shared" si="159"/>
        <v>0</v>
      </c>
    </row>
    <row r="392" spans="1:57" x14ac:dyDescent="0.35">
      <c r="A392" s="26"/>
      <c r="B392" s="76"/>
      <c r="C392" s="58"/>
      <c r="D392" s="504"/>
      <c r="E392" s="504"/>
      <c r="F392" s="237" t="str">
        <f ca="1">IFERROR(OFFSET(INDEX(INDIRECT(VLOOKUP($C392,Lighting_Type_Exist_lu,2,0)),MATCH(NewSKULighting!$D392,INDIRECT(VLOOKUP($C392,Lighting_Type_Exist_lu,2,0)),0),1),0,2),"")</f>
        <v/>
      </c>
      <c r="G392" s="168" t="s">
        <v>84</v>
      </c>
      <c r="H392" s="74"/>
      <c r="I392" s="238" t="str">
        <f t="shared" si="147"/>
        <v/>
      </c>
      <c r="J392" s="58"/>
      <c r="K392" s="238" t="str">
        <f t="shared" si="148"/>
        <v/>
      </c>
      <c r="L392" s="239" t="str">
        <f t="shared" si="149"/>
        <v/>
      </c>
      <c r="M392" s="116" t="s">
        <v>84</v>
      </c>
      <c r="N392" s="28">
        <f t="shared" si="150"/>
        <v>0</v>
      </c>
      <c r="O392" s="20">
        <f t="shared" si="137"/>
        <v>0</v>
      </c>
      <c r="P392" s="71">
        <f t="shared" ca="1" si="160"/>
        <v>0</v>
      </c>
      <c r="Q392" s="71">
        <f>IFERROR((($H392*$L392*$N392)-($H392*$L392*$O392))/1000,0)*(1-EXACT(M392,Lookups!$A$62))*(1-EXACT(M392,Lookups!$A$63))</f>
        <v>0</v>
      </c>
      <c r="R392" s="71">
        <f t="shared" ca="1" si="161"/>
        <v>0</v>
      </c>
      <c r="S392" s="71">
        <f t="shared" ca="1" si="151"/>
        <v>0</v>
      </c>
      <c r="T392" s="71">
        <f t="shared" si="152"/>
        <v>0</v>
      </c>
      <c r="U392" s="356">
        <f t="shared" ca="1" si="153"/>
        <v>0</v>
      </c>
      <c r="V392" s="356">
        <f t="shared" ca="1" si="154"/>
        <v>0</v>
      </c>
      <c r="W392" s="356">
        <f t="shared" si="162"/>
        <v>0</v>
      </c>
      <c r="X392" s="356">
        <f t="shared" si="163"/>
        <v>0</v>
      </c>
      <c r="Y392" s="72">
        <f>IF(AU392&gt;0,"NEEDED",IFERROR(IF('Project Summary'!$C$11="NH",(VLOOKUP(AH392,Lighting_All,6,0)+AN392),(VLOOKUP(AH392,Lighting_All,4,0)+AN392)),0)*H392)</f>
        <v>0</v>
      </c>
      <c r="Z392" s="290" t="str">
        <f t="shared" ca="1" si="164"/>
        <v/>
      </c>
      <c r="AA392" s="352">
        <f t="shared" ca="1" si="138"/>
        <v>0</v>
      </c>
      <c r="AB392" s="3"/>
      <c r="AC392" s="20" t="str">
        <f ca="1">IFERROR(OFFSET(INDEX(INDIRECT(VLOOKUP($C392,Lighting_Type_Exist_lu,2,0)),MATCH(NewSKULighting!$D392,INDIRECT(VLOOKUP($C392,Lighting_Type_Exist_lu,2,0)),0),1),0,1),"")</f>
        <v/>
      </c>
      <c r="AD392" s="7" t="str">
        <f ca="1">IFERROR(OFFSET(INDEX(INDIRECT(VLOOKUP($C392,Lighting_Type_Exist_lu,2,0)),MATCH(NewSKULighting!$D392,INDIRECT(VLOOKUP($C392,Lighting_Type_Exist_lu,2,0)),0),1),0,3),"")</f>
        <v/>
      </c>
      <c r="AE392" s="40" t="str">
        <f ca="1">IFERROR(OFFSET(INDEX(INDIRECT(VLOOKUP($C392,Lighting_Type_Exist_lu,2,0)),MATCH(NewSKULighting!$D392,INDIRECT(VLOOKUP($C392,Lighting_Type_Exist_lu,2,0)),0),1),0,4),"")</f>
        <v/>
      </c>
      <c r="AF392" s="314">
        <f t="shared" ca="1" si="139"/>
        <v>0</v>
      </c>
      <c r="AG392" s="3"/>
      <c r="AH392" s="238" t="str">
        <f t="shared" si="155"/>
        <v/>
      </c>
      <c r="AI392" s="263">
        <f>IFERROR(_xlfn.IFNA(IF('Project Summary'!$C$11="NH",VLOOKUP(AH392,Lighting_All,5,0),VLOOKUP(AH392,Lighting_All,3,0)),""),"")</f>
        <v>0</v>
      </c>
      <c r="AJ392" s="295" t="str">
        <f t="shared" si="140"/>
        <v>NA</v>
      </c>
      <c r="AK392" s="296" t="str">
        <f>IFERROR(IF(J392="","",(VLOOKUP(AH392,Lookups!A:G,7,0)*H392)),"")</f>
        <v/>
      </c>
      <c r="AL392" s="92">
        <f t="shared" ca="1" si="141"/>
        <v>0</v>
      </c>
      <c r="AM392" s="92">
        <f t="shared" ca="1" si="142"/>
        <v>0</v>
      </c>
      <c r="AN392" s="297">
        <f>(1-EXACT(G392,M392))*IFERROR(VLOOKUP(M392,Lighting_All,6,0),0)*(Q392&gt;0)*(1-EXACT(M392,Lookups!$A$62))*(1-EXACT(M392,Lookups!$A$63))</f>
        <v>0</v>
      </c>
      <c r="AO392" s="92">
        <f t="shared" si="143"/>
        <v>0</v>
      </c>
      <c r="AP392" s="92" t="str">
        <f t="shared" ca="1" si="144"/>
        <v/>
      </c>
      <c r="AQ392" s="92" t="str">
        <f ca="1">_xlfn.IFNA(VLOOKUP(AP392,Recycling!$S$10:$T$35,2,0),"")</f>
        <v/>
      </c>
      <c r="AR392" s="92">
        <f t="shared" si="145"/>
        <v>0</v>
      </c>
      <c r="AS392" s="92">
        <f t="shared" si="146"/>
        <v>0</v>
      </c>
      <c r="AT392" s="298">
        <f>EXACT(G392,"None")*OR(EXACT(M392,Lookups!$A$62),EXACT(M392,Lookups!$A$63))</f>
        <v>0</v>
      </c>
      <c r="AU392" s="299">
        <f t="shared" si="165"/>
        <v>0</v>
      </c>
      <c r="AV392" s="92">
        <f>IFERROR(VLOOKUP(AH392,Lookups!A:B,2,0),0)</f>
        <v>0</v>
      </c>
      <c r="AW392" s="92">
        <f t="shared" si="166"/>
        <v>0</v>
      </c>
      <c r="AX392" s="297">
        <f t="shared" si="167"/>
        <v>0</v>
      </c>
      <c r="AY392" s="297">
        <f t="shared" si="156"/>
        <v>0</v>
      </c>
      <c r="AZ392" s="92">
        <f t="shared" si="157"/>
        <v>0.504</v>
      </c>
      <c r="BA392" s="297">
        <f t="shared" si="168"/>
        <v>0.38900000000000001</v>
      </c>
      <c r="BB392" s="297">
        <v>0.13800000000000001</v>
      </c>
      <c r="BC392" s="297">
        <v>0.13400000000000001</v>
      </c>
      <c r="BD392" s="92">
        <f t="shared" si="158"/>
        <v>0</v>
      </c>
      <c r="BE392" s="92">
        <f t="shared" si="159"/>
        <v>0</v>
      </c>
    </row>
    <row r="393" spans="1:57" x14ac:dyDescent="0.35">
      <c r="A393" s="26"/>
      <c r="B393" s="76"/>
      <c r="C393" s="58"/>
      <c r="D393" s="504"/>
      <c r="E393" s="504"/>
      <c r="F393" s="237" t="str">
        <f ca="1">IFERROR(OFFSET(INDEX(INDIRECT(VLOOKUP($C393,Lighting_Type_Exist_lu,2,0)),MATCH(NewSKULighting!$D393,INDIRECT(VLOOKUP($C393,Lighting_Type_Exist_lu,2,0)),0),1),0,2),"")</f>
        <v/>
      </c>
      <c r="G393" s="168" t="s">
        <v>84</v>
      </c>
      <c r="H393" s="74"/>
      <c r="I393" s="238" t="str">
        <f t="shared" si="147"/>
        <v/>
      </c>
      <c r="J393" s="58"/>
      <c r="K393" s="238" t="str">
        <f t="shared" si="148"/>
        <v/>
      </c>
      <c r="L393" s="239" t="str">
        <f t="shared" si="149"/>
        <v/>
      </c>
      <c r="M393" s="116" t="s">
        <v>84</v>
      </c>
      <c r="N393" s="28">
        <f t="shared" si="150"/>
        <v>0</v>
      </c>
      <c r="O393" s="20">
        <f t="shared" si="137"/>
        <v>0</v>
      </c>
      <c r="P393" s="71">
        <f t="shared" ca="1" si="160"/>
        <v>0</v>
      </c>
      <c r="Q393" s="71">
        <f>IFERROR((($H393*$L393*$N393)-($H393*$L393*$O393))/1000,0)*(1-EXACT(M393,Lookups!$A$62))*(1-EXACT(M393,Lookups!$A$63))</f>
        <v>0</v>
      </c>
      <c r="R393" s="71">
        <f t="shared" ca="1" si="161"/>
        <v>0</v>
      </c>
      <c r="S393" s="71">
        <f t="shared" ca="1" si="151"/>
        <v>0</v>
      </c>
      <c r="T393" s="71">
        <f t="shared" si="152"/>
        <v>0</v>
      </c>
      <c r="U393" s="356">
        <f t="shared" ca="1" si="153"/>
        <v>0</v>
      </c>
      <c r="V393" s="356">
        <f t="shared" ca="1" si="154"/>
        <v>0</v>
      </c>
      <c r="W393" s="356">
        <f t="shared" si="162"/>
        <v>0</v>
      </c>
      <c r="X393" s="356">
        <f t="shared" si="163"/>
        <v>0</v>
      </c>
      <c r="Y393" s="72">
        <f>IF(AU393&gt;0,"NEEDED",IFERROR(IF('Project Summary'!$C$11="NH",(VLOOKUP(AH393,Lighting_All,6,0)+AN393),(VLOOKUP(AH393,Lighting_All,4,0)+AN393)),0)*H393)</f>
        <v>0</v>
      </c>
      <c r="Z393" s="290" t="str">
        <f t="shared" ca="1" si="164"/>
        <v/>
      </c>
      <c r="AA393" s="352">
        <f t="shared" ca="1" si="138"/>
        <v>0</v>
      </c>
      <c r="AB393" s="3"/>
      <c r="AC393" s="20" t="str">
        <f ca="1">IFERROR(OFFSET(INDEX(INDIRECT(VLOOKUP($C393,Lighting_Type_Exist_lu,2,0)),MATCH(NewSKULighting!$D393,INDIRECT(VLOOKUP($C393,Lighting_Type_Exist_lu,2,0)),0),1),0,1),"")</f>
        <v/>
      </c>
      <c r="AD393" s="7" t="str">
        <f ca="1">IFERROR(OFFSET(INDEX(INDIRECT(VLOOKUP($C393,Lighting_Type_Exist_lu,2,0)),MATCH(NewSKULighting!$D393,INDIRECT(VLOOKUP($C393,Lighting_Type_Exist_lu,2,0)),0),1),0,3),"")</f>
        <v/>
      </c>
      <c r="AE393" s="40" t="str">
        <f ca="1">IFERROR(OFFSET(INDEX(INDIRECT(VLOOKUP($C393,Lighting_Type_Exist_lu,2,0)),MATCH(NewSKULighting!$D393,INDIRECT(VLOOKUP($C393,Lighting_Type_Exist_lu,2,0)),0),1),0,4),"")</f>
        <v/>
      </c>
      <c r="AF393" s="314">
        <f t="shared" ca="1" si="139"/>
        <v>0</v>
      </c>
      <c r="AG393" s="3"/>
      <c r="AH393" s="238" t="str">
        <f t="shared" si="155"/>
        <v/>
      </c>
      <c r="AI393" s="263">
        <f>IFERROR(_xlfn.IFNA(IF('Project Summary'!$C$11="NH",VLOOKUP(AH393,Lighting_All,5,0),VLOOKUP(AH393,Lighting_All,3,0)),""),"")</f>
        <v>0</v>
      </c>
      <c r="AJ393" s="295" t="str">
        <f t="shared" si="140"/>
        <v>NA</v>
      </c>
      <c r="AK393" s="296" t="str">
        <f>IFERROR(IF(J393="","",(VLOOKUP(AH393,Lookups!A:G,7,0)*H393)),"")</f>
        <v/>
      </c>
      <c r="AL393" s="92">
        <f t="shared" ca="1" si="141"/>
        <v>0</v>
      </c>
      <c r="AM393" s="92">
        <f t="shared" ca="1" si="142"/>
        <v>0</v>
      </c>
      <c r="AN393" s="297">
        <f>(1-EXACT(G393,M393))*IFERROR(VLOOKUP(M393,Lighting_All,6,0),0)*(Q393&gt;0)*(1-EXACT(M393,Lookups!$A$62))*(1-EXACT(M393,Lookups!$A$63))</f>
        <v>0</v>
      </c>
      <c r="AO393" s="92">
        <f t="shared" si="143"/>
        <v>0</v>
      </c>
      <c r="AP393" s="92" t="str">
        <f t="shared" ca="1" si="144"/>
        <v/>
      </c>
      <c r="AQ393" s="92" t="str">
        <f ca="1">_xlfn.IFNA(VLOOKUP(AP393,Recycling!$S$10:$T$35,2,0),"")</f>
        <v/>
      </c>
      <c r="AR393" s="92">
        <f t="shared" si="145"/>
        <v>0</v>
      </c>
      <c r="AS393" s="92">
        <f t="shared" si="146"/>
        <v>0</v>
      </c>
      <c r="AT393" s="298">
        <f>EXACT(G393,"None")*OR(EXACT(M393,Lookups!$A$62),EXACT(M393,Lookups!$A$63))</f>
        <v>0</v>
      </c>
      <c r="AU393" s="299">
        <f t="shared" si="165"/>
        <v>0</v>
      </c>
      <c r="AV393" s="92">
        <f>IFERROR(VLOOKUP(AH393,Lookups!A:B,2,0),0)</f>
        <v>0</v>
      </c>
      <c r="AW393" s="92">
        <f t="shared" si="166"/>
        <v>0</v>
      </c>
      <c r="AX393" s="297">
        <f t="shared" si="167"/>
        <v>0</v>
      </c>
      <c r="AY393" s="297">
        <f t="shared" si="156"/>
        <v>0</v>
      </c>
      <c r="AZ393" s="92">
        <f t="shared" si="157"/>
        <v>0.504</v>
      </c>
      <c r="BA393" s="297">
        <f t="shared" si="168"/>
        <v>0.38900000000000001</v>
      </c>
      <c r="BB393" s="297">
        <v>0.13800000000000001</v>
      </c>
      <c r="BC393" s="297">
        <v>0.13400000000000001</v>
      </c>
      <c r="BD393" s="92">
        <f t="shared" si="158"/>
        <v>0</v>
      </c>
      <c r="BE393" s="92">
        <f t="shared" si="159"/>
        <v>0</v>
      </c>
    </row>
    <row r="394" spans="1:57" x14ac:dyDescent="0.35">
      <c r="A394" s="26"/>
      <c r="B394" s="76"/>
      <c r="C394" s="58"/>
      <c r="D394" s="504"/>
      <c r="E394" s="504"/>
      <c r="F394" s="237" t="str">
        <f ca="1">IFERROR(OFFSET(INDEX(INDIRECT(VLOOKUP($C394,Lighting_Type_Exist_lu,2,0)),MATCH(NewSKULighting!$D394,INDIRECT(VLOOKUP($C394,Lighting_Type_Exist_lu,2,0)),0),1),0,2),"")</f>
        <v/>
      </c>
      <c r="G394" s="168" t="s">
        <v>84</v>
      </c>
      <c r="H394" s="74"/>
      <c r="I394" s="238" t="str">
        <f t="shared" si="147"/>
        <v/>
      </c>
      <c r="J394" s="58"/>
      <c r="K394" s="238" t="str">
        <f t="shared" si="148"/>
        <v/>
      </c>
      <c r="L394" s="239" t="str">
        <f t="shared" si="149"/>
        <v/>
      </c>
      <c r="M394" s="116" t="s">
        <v>84</v>
      </c>
      <c r="N394" s="28">
        <f t="shared" si="150"/>
        <v>0</v>
      </c>
      <c r="O394" s="20">
        <f t="shared" si="137"/>
        <v>0</v>
      </c>
      <c r="P394" s="71">
        <f t="shared" ca="1" si="160"/>
        <v>0</v>
      </c>
      <c r="Q394" s="71">
        <f>IFERROR((($H394*$L394*$N394)-($H394*$L394*$O394))/1000,0)*(1-EXACT(M394,Lookups!$A$62))*(1-EXACT(M394,Lookups!$A$63))</f>
        <v>0</v>
      </c>
      <c r="R394" s="71">
        <f t="shared" ca="1" si="161"/>
        <v>0</v>
      </c>
      <c r="S394" s="71">
        <f t="shared" ca="1" si="151"/>
        <v>0</v>
      </c>
      <c r="T394" s="71">
        <f t="shared" si="152"/>
        <v>0</v>
      </c>
      <c r="U394" s="356">
        <f t="shared" ca="1" si="153"/>
        <v>0</v>
      </c>
      <c r="V394" s="356">
        <f t="shared" ca="1" si="154"/>
        <v>0</v>
      </c>
      <c r="W394" s="356">
        <f t="shared" si="162"/>
        <v>0</v>
      </c>
      <c r="X394" s="356">
        <f t="shared" si="163"/>
        <v>0</v>
      </c>
      <c r="Y394" s="72">
        <f>IF(AU394&gt;0,"NEEDED",IFERROR(IF('Project Summary'!$C$11="NH",(VLOOKUP(AH394,Lighting_All,6,0)+AN394),(VLOOKUP(AH394,Lighting_All,4,0)+AN394)),0)*H394)</f>
        <v>0</v>
      </c>
      <c r="Z394" s="290" t="str">
        <f t="shared" ca="1" si="164"/>
        <v/>
      </c>
      <c r="AA394" s="352">
        <f t="shared" ca="1" si="138"/>
        <v>0</v>
      </c>
      <c r="AB394" s="3"/>
      <c r="AC394" s="20" t="str">
        <f ca="1">IFERROR(OFFSET(INDEX(INDIRECT(VLOOKUP($C394,Lighting_Type_Exist_lu,2,0)),MATCH(NewSKULighting!$D394,INDIRECT(VLOOKUP($C394,Lighting_Type_Exist_lu,2,0)),0),1),0,1),"")</f>
        <v/>
      </c>
      <c r="AD394" s="7" t="str">
        <f ca="1">IFERROR(OFFSET(INDEX(INDIRECT(VLOOKUP($C394,Lighting_Type_Exist_lu,2,0)),MATCH(NewSKULighting!$D394,INDIRECT(VLOOKUP($C394,Lighting_Type_Exist_lu,2,0)),0),1),0,3),"")</f>
        <v/>
      </c>
      <c r="AE394" s="40" t="str">
        <f ca="1">IFERROR(OFFSET(INDEX(INDIRECT(VLOOKUP($C394,Lighting_Type_Exist_lu,2,0)),MATCH(NewSKULighting!$D394,INDIRECT(VLOOKUP($C394,Lighting_Type_Exist_lu,2,0)),0),1),0,4),"")</f>
        <v/>
      </c>
      <c r="AF394" s="314">
        <f t="shared" ca="1" si="139"/>
        <v>0</v>
      </c>
      <c r="AG394" s="3"/>
      <c r="AH394" s="238" t="str">
        <f t="shared" si="155"/>
        <v/>
      </c>
      <c r="AI394" s="263">
        <f>IFERROR(_xlfn.IFNA(IF('Project Summary'!$C$11="NH",VLOOKUP(AH394,Lighting_All,5,0),VLOOKUP(AH394,Lighting_All,3,0)),""),"")</f>
        <v>0</v>
      </c>
      <c r="AJ394" s="295" t="str">
        <f t="shared" si="140"/>
        <v>NA</v>
      </c>
      <c r="AK394" s="296" t="str">
        <f>IFERROR(IF(J394="","",(VLOOKUP(AH394,Lookups!A:G,7,0)*H394)),"")</f>
        <v/>
      </c>
      <c r="AL394" s="92">
        <f t="shared" ca="1" si="141"/>
        <v>0</v>
      </c>
      <c r="AM394" s="92">
        <f t="shared" ca="1" si="142"/>
        <v>0</v>
      </c>
      <c r="AN394" s="297">
        <f>(1-EXACT(G394,M394))*IFERROR(VLOOKUP(M394,Lighting_All,6,0),0)*(Q394&gt;0)*(1-EXACT(M394,Lookups!$A$62))*(1-EXACT(M394,Lookups!$A$63))</f>
        <v>0</v>
      </c>
      <c r="AO394" s="92">
        <f t="shared" si="143"/>
        <v>0</v>
      </c>
      <c r="AP394" s="92" t="str">
        <f t="shared" ca="1" si="144"/>
        <v/>
      </c>
      <c r="AQ394" s="92" t="str">
        <f ca="1">_xlfn.IFNA(VLOOKUP(AP394,Recycling!$S$10:$T$35,2,0),"")</f>
        <v/>
      </c>
      <c r="AR394" s="92">
        <f t="shared" si="145"/>
        <v>0</v>
      </c>
      <c r="AS394" s="92">
        <f t="shared" si="146"/>
        <v>0</v>
      </c>
      <c r="AT394" s="298">
        <f>EXACT(G394,"None")*OR(EXACT(M394,Lookups!$A$62),EXACT(M394,Lookups!$A$63))</f>
        <v>0</v>
      </c>
      <c r="AU394" s="299">
        <f t="shared" si="165"/>
        <v>0</v>
      </c>
      <c r="AV394" s="92">
        <f>IFERROR(VLOOKUP(AH394,Lookups!A:B,2,0),0)</f>
        <v>0</v>
      </c>
      <c r="AW394" s="92">
        <f t="shared" si="166"/>
        <v>0</v>
      </c>
      <c r="AX394" s="297">
        <f t="shared" si="167"/>
        <v>0</v>
      </c>
      <c r="AY394" s="297">
        <f t="shared" si="156"/>
        <v>0</v>
      </c>
      <c r="AZ394" s="92">
        <f t="shared" si="157"/>
        <v>0.504</v>
      </c>
      <c r="BA394" s="297">
        <f t="shared" si="168"/>
        <v>0.38900000000000001</v>
      </c>
      <c r="BB394" s="297">
        <v>0.13800000000000001</v>
      </c>
      <c r="BC394" s="297">
        <v>0.13400000000000001</v>
      </c>
      <c r="BD394" s="92">
        <f t="shared" si="158"/>
        <v>0</v>
      </c>
      <c r="BE394" s="92">
        <f t="shared" si="159"/>
        <v>0</v>
      </c>
    </row>
    <row r="395" spans="1:57" x14ac:dyDescent="0.35">
      <c r="A395" s="26"/>
      <c r="B395" s="76"/>
      <c r="C395" s="58"/>
      <c r="D395" s="504"/>
      <c r="E395" s="504"/>
      <c r="F395" s="237" t="str">
        <f ca="1">IFERROR(OFFSET(INDEX(INDIRECT(VLOOKUP($C395,Lighting_Type_Exist_lu,2,0)),MATCH(NewSKULighting!$D395,INDIRECT(VLOOKUP($C395,Lighting_Type_Exist_lu,2,0)),0),1),0,2),"")</f>
        <v/>
      </c>
      <c r="G395" s="168" t="s">
        <v>84</v>
      </c>
      <c r="H395" s="74"/>
      <c r="I395" s="238" t="str">
        <f t="shared" si="147"/>
        <v/>
      </c>
      <c r="J395" s="58"/>
      <c r="K395" s="238" t="str">
        <f t="shared" si="148"/>
        <v/>
      </c>
      <c r="L395" s="239" t="str">
        <f t="shared" si="149"/>
        <v/>
      </c>
      <c r="M395" s="116" t="s">
        <v>84</v>
      </c>
      <c r="N395" s="28">
        <f t="shared" si="150"/>
        <v>0</v>
      </c>
      <c r="O395" s="20">
        <f t="shared" si="137"/>
        <v>0</v>
      </c>
      <c r="P395" s="71">
        <f t="shared" ca="1" si="160"/>
        <v>0</v>
      </c>
      <c r="Q395" s="71">
        <f>IFERROR((($H395*$L395*$N395)-($H395*$L395*$O395))/1000,0)*(1-EXACT(M395,Lookups!$A$62))*(1-EXACT(M395,Lookups!$A$63))</f>
        <v>0</v>
      </c>
      <c r="R395" s="71">
        <f t="shared" ca="1" si="161"/>
        <v>0</v>
      </c>
      <c r="S395" s="71">
        <f t="shared" ca="1" si="151"/>
        <v>0</v>
      </c>
      <c r="T395" s="71">
        <f t="shared" si="152"/>
        <v>0</v>
      </c>
      <c r="U395" s="356">
        <f t="shared" ca="1" si="153"/>
        <v>0</v>
      </c>
      <c r="V395" s="356">
        <f t="shared" ca="1" si="154"/>
        <v>0</v>
      </c>
      <c r="W395" s="356">
        <f t="shared" si="162"/>
        <v>0</v>
      </c>
      <c r="X395" s="356">
        <f t="shared" si="163"/>
        <v>0</v>
      </c>
      <c r="Y395" s="72">
        <f>IF(AU395&gt;0,"NEEDED",IFERROR(IF('Project Summary'!$C$11="NH",(VLOOKUP(AH395,Lighting_All,6,0)+AN395),(VLOOKUP(AH395,Lighting_All,4,0)+AN395)),0)*H395)</f>
        <v>0</v>
      </c>
      <c r="Z395" s="290" t="str">
        <f t="shared" ca="1" si="164"/>
        <v/>
      </c>
      <c r="AA395" s="352">
        <f t="shared" ca="1" si="138"/>
        <v>0</v>
      </c>
      <c r="AB395" s="3"/>
      <c r="AC395" s="20" t="str">
        <f ca="1">IFERROR(OFFSET(INDEX(INDIRECT(VLOOKUP($C395,Lighting_Type_Exist_lu,2,0)),MATCH(NewSKULighting!$D395,INDIRECT(VLOOKUP($C395,Lighting_Type_Exist_lu,2,0)),0),1),0,1),"")</f>
        <v/>
      </c>
      <c r="AD395" s="7" t="str">
        <f ca="1">IFERROR(OFFSET(INDEX(INDIRECT(VLOOKUP($C395,Lighting_Type_Exist_lu,2,0)),MATCH(NewSKULighting!$D395,INDIRECT(VLOOKUP($C395,Lighting_Type_Exist_lu,2,0)),0),1),0,3),"")</f>
        <v/>
      </c>
      <c r="AE395" s="40" t="str">
        <f ca="1">IFERROR(OFFSET(INDEX(INDIRECT(VLOOKUP($C395,Lighting_Type_Exist_lu,2,0)),MATCH(NewSKULighting!$D395,INDIRECT(VLOOKUP($C395,Lighting_Type_Exist_lu,2,0)),0),1),0,4),"")</f>
        <v/>
      </c>
      <c r="AF395" s="314">
        <f t="shared" ca="1" si="139"/>
        <v>0</v>
      </c>
      <c r="AG395" s="3"/>
      <c r="AH395" s="238" t="str">
        <f t="shared" si="155"/>
        <v/>
      </c>
      <c r="AI395" s="263">
        <f>IFERROR(_xlfn.IFNA(IF('Project Summary'!$C$11="NH",VLOOKUP(AH395,Lighting_All,5,0),VLOOKUP(AH395,Lighting_All,3,0)),""),"")</f>
        <v>0</v>
      </c>
      <c r="AJ395" s="295" t="str">
        <f t="shared" si="140"/>
        <v>NA</v>
      </c>
      <c r="AK395" s="296" t="str">
        <f>IFERROR(IF(J395="","",(VLOOKUP(AH395,Lookups!A:G,7,0)*H395)),"")</f>
        <v/>
      </c>
      <c r="AL395" s="92">
        <f t="shared" ca="1" si="141"/>
        <v>0</v>
      </c>
      <c r="AM395" s="92">
        <f t="shared" ca="1" si="142"/>
        <v>0</v>
      </c>
      <c r="AN395" s="297">
        <f>(1-EXACT(G395,M395))*IFERROR(VLOOKUP(M395,Lighting_All,6,0),0)*(Q395&gt;0)*(1-EXACT(M395,Lookups!$A$62))*(1-EXACT(M395,Lookups!$A$63))</f>
        <v>0</v>
      </c>
      <c r="AO395" s="92">
        <f t="shared" si="143"/>
        <v>0</v>
      </c>
      <c r="AP395" s="92" t="str">
        <f t="shared" ca="1" si="144"/>
        <v/>
      </c>
      <c r="AQ395" s="92" t="str">
        <f ca="1">_xlfn.IFNA(VLOOKUP(AP395,Recycling!$S$10:$T$35,2,0),"")</f>
        <v/>
      </c>
      <c r="AR395" s="92">
        <f t="shared" si="145"/>
        <v>0</v>
      </c>
      <c r="AS395" s="92">
        <f t="shared" si="146"/>
        <v>0</v>
      </c>
      <c r="AT395" s="298">
        <f>EXACT(G395,"None")*OR(EXACT(M395,Lookups!$A$62),EXACT(M395,Lookups!$A$63))</f>
        <v>0</v>
      </c>
      <c r="AU395" s="299">
        <f t="shared" si="165"/>
        <v>0</v>
      </c>
      <c r="AV395" s="92">
        <f>IFERROR(VLOOKUP(AH395,Lookups!A:B,2,0),0)</f>
        <v>0</v>
      </c>
      <c r="AW395" s="92">
        <f t="shared" si="166"/>
        <v>0</v>
      </c>
      <c r="AX395" s="297">
        <f t="shared" si="167"/>
        <v>0</v>
      </c>
      <c r="AY395" s="297">
        <f t="shared" si="156"/>
        <v>0</v>
      </c>
      <c r="AZ395" s="92">
        <f t="shared" si="157"/>
        <v>0.504</v>
      </c>
      <c r="BA395" s="297">
        <f t="shared" si="168"/>
        <v>0.38900000000000001</v>
      </c>
      <c r="BB395" s="297">
        <v>0.13800000000000001</v>
      </c>
      <c r="BC395" s="297">
        <v>0.13400000000000001</v>
      </c>
      <c r="BD395" s="92">
        <f t="shared" si="158"/>
        <v>0</v>
      </c>
      <c r="BE395" s="92">
        <f t="shared" si="159"/>
        <v>0</v>
      </c>
    </row>
    <row r="396" spans="1:57" x14ac:dyDescent="0.35">
      <c r="A396" s="26"/>
      <c r="B396" s="76"/>
      <c r="C396" s="58"/>
      <c r="D396" s="504"/>
      <c r="E396" s="504"/>
      <c r="F396" s="237" t="str">
        <f ca="1">IFERROR(OFFSET(INDEX(INDIRECT(VLOOKUP($C396,Lighting_Type_Exist_lu,2,0)),MATCH(NewSKULighting!$D396,INDIRECT(VLOOKUP($C396,Lighting_Type_Exist_lu,2,0)),0),1),0,2),"")</f>
        <v/>
      </c>
      <c r="G396" s="168" t="s">
        <v>84</v>
      </c>
      <c r="H396" s="74"/>
      <c r="I396" s="238" t="str">
        <f t="shared" si="147"/>
        <v/>
      </c>
      <c r="J396" s="58"/>
      <c r="K396" s="238" t="str">
        <f t="shared" si="148"/>
        <v/>
      </c>
      <c r="L396" s="239" t="str">
        <f t="shared" si="149"/>
        <v/>
      </c>
      <c r="M396" s="116" t="s">
        <v>84</v>
      </c>
      <c r="N396" s="28">
        <f t="shared" si="150"/>
        <v>0</v>
      </c>
      <c r="O396" s="20">
        <f t="shared" ref="O396:O459" si="169">IFERROR($N$112*VLOOKUP(M396,Sensor_Type_lu,3,0),0)</f>
        <v>0</v>
      </c>
      <c r="P396" s="71">
        <f t="shared" ca="1" si="160"/>
        <v>0</v>
      </c>
      <c r="Q396" s="71">
        <f>IFERROR((($H396*$L396*$N396)-($H396*$L396*$O396))/1000,0)*(1-EXACT(M396,Lookups!$A$62))*(1-EXACT(M396,Lookups!$A$63))</f>
        <v>0</v>
      </c>
      <c r="R396" s="71">
        <f t="shared" ca="1" si="161"/>
        <v>0</v>
      </c>
      <c r="S396" s="71">
        <f t="shared" ca="1" si="151"/>
        <v>0</v>
      </c>
      <c r="T396" s="71">
        <f t="shared" si="152"/>
        <v>0</v>
      </c>
      <c r="U396" s="356">
        <f t="shared" ca="1" si="153"/>
        <v>0</v>
      </c>
      <c r="V396" s="356">
        <f t="shared" ca="1" si="154"/>
        <v>0</v>
      </c>
      <c r="W396" s="356">
        <f t="shared" si="162"/>
        <v>0</v>
      </c>
      <c r="X396" s="356">
        <f t="shared" si="163"/>
        <v>0</v>
      </c>
      <c r="Y396" s="72">
        <f>IF(AU396&gt;0,"NEEDED",IFERROR(IF('Project Summary'!$C$11="NH",(VLOOKUP(AH396,Lighting_All,6,0)+AN396),(VLOOKUP(AH396,Lighting_All,4,0)+AN396)),0)*H396)</f>
        <v>0</v>
      </c>
      <c r="Z396" s="290" t="str">
        <f t="shared" ca="1" si="164"/>
        <v/>
      </c>
      <c r="AA396" s="352">
        <f t="shared" ref="AA396:AA459" ca="1" si="170">IFERROR(Y396/R396,0)</f>
        <v>0</v>
      </c>
      <c r="AB396" s="3"/>
      <c r="AC396" s="20" t="str">
        <f ca="1">IFERROR(OFFSET(INDEX(INDIRECT(VLOOKUP($C396,Lighting_Type_Exist_lu,2,0)),MATCH(NewSKULighting!$D396,INDIRECT(VLOOKUP($C396,Lighting_Type_Exist_lu,2,0)),0),1),0,1),"")</f>
        <v/>
      </c>
      <c r="AD396" s="7" t="str">
        <f ca="1">IFERROR(OFFSET(INDEX(INDIRECT(VLOOKUP($C396,Lighting_Type_Exist_lu,2,0)),MATCH(NewSKULighting!$D396,INDIRECT(VLOOKUP($C396,Lighting_Type_Exist_lu,2,0)),0),1),0,3),"")</f>
        <v/>
      </c>
      <c r="AE396" s="40" t="str">
        <f ca="1">IFERROR(OFFSET(INDEX(INDIRECT(VLOOKUP($C396,Lighting_Type_Exist_lu,2,0)),MATCH(NewSKULighting!$D396,INDIRECT(VLOOKUP($C396,Lighting_Type_Exist_lu,2,0)),0),1),0,4),"")</f>
        <v/>
      </c>
      <c r="AF396" s="314">
        <f t="shared" ref="AF396:AF459" ca="1" si="171">IFERROR((LEFT(AC396,2)/1)*B396,0)</f>
        <v>0</v>
      </c>
      <c r="AG396" s="3"/>
      <c r="AH396" s="238" t="str">
        <f t="shared" si="155"/>
        <v/>
      </c>
      <c r="AI396" s="263">
        <f>IFERROR(_xlfn.IFNA(IF('Project Summary'!$C$11="NH",VLOOKUP(AH396,Lighting_All,5,0),VLOOKUP(AH396,Lighting_All,3,0)),""),"")</f>
        <v>0</v>
      </c>
      <c r="AJ396" s="295" t="str">
        <f t="shared" ref="AJ396:AJ459" si="172">_xlfn.IFNA(VLOOKUP(M396,Sensor_Type_lu,2,0),"")</f>
        <v>NA</v>
      </c>
      <c r="AK396" s="296" t="str">
        <f>IFERROR(IF(J396="","",(VLOOKUP(AH396,Lookups!A:G,7,0)*H396)),"")</f>
        <v/>
      </c>
      <c r="AL396" s="92">
        <f t="shared" ref="AL396:AL459" ca="1" si="173">IFERROR(Z396*H396,0)</f>
        <v>0</v>
      </c>
      <c r="AM396" s="92">
        <f t="shared" ref="AM396:AM459" ca="1" si="174">IFERROR(((B396*F396)-(H396*L396))-AK396,0)</f>
        <v>0</v>
      </c>
      <c r="AN396" s="297">
        <f>(1-EXACT(G396,M396))*IFERROR(VLOOKUP(M396,Lighting_All,6,0),0)*(Q396&gt;0)*(1-EXACT(M396,Lookups!$A$62))*(1-EXACT(M396,Lookups!$A$63))</f>
        <v>0</v>
      </c>
      <c r="AO396" s="92">
        <f t="shared" ref="AO396:AO459" si="175">IFERROR(VLOOKUP(M396,Lighting_All,7,0),0)</f>
        <v>0</v>
      </c>
      <c r="AP396" s="92" t="str">
        <f t="shared" ref="AP396:AP459" ca="1" si="176">RIGHT(AC396,3)</f>
        <v/>
      </c>
      <c r="AQ396" s="92" t="str">
        <f ca="1">_xlfn.IFNA(VLOOKUP(AP396,Recycling!$S$10:$T$35,2,0),"")</f>
        <v/>
      </c>
      <c r="AR396" s="92">
        <f t="shared" ref="AR396:AR459" si="177">B396-AS396</f>
        <v>0</v>
      </c>
      <c r="AS396" s="92">
        <f t="shared" ref="AS396:AS459" si="178">IF(I396="Linear",IF(AK396/H396=10,H396,0),0)</f>
        <v>0</v>
      </c>
      <c r="AT396" s="298">
        <f>EXACT(G396,"None")*OR(EXACT(M396,Lookups!$A$62),EXACT(M396,Lookups!$A$63))</f>
        <v>0</v>
      </c>
      <c r="AU396" s="299">
        <f t="shared" si="165"/>
        <v>0</v>
      </c>
      <c r="AV396" s="92">
        <f>IFERROR(VLOOKUP(AH396,Lookups!A:B,2,0),0)</f>
        <v>0</v>
      </c>
      <c r="AW396" s="92">
        <f t="shared" si="166"/>
        <v>0</v>
      </c>
      <c r="AX396" s="297">
        <f t="shared" si="167"/>
        <v>0</v>
      </c>
      <c r="AY396" s="297">
        <f t="shared" si="156"/>
        <v>0</v>
      </c>
      <c r="AZ396" s="92">
        <f t="shared" si="157"/>
        <v>0.504</v>
      </c>
      <c r="BA396" s="297">
        <f t="shared" si="168"/>
        <v>0.38900000000000001</v>
      </c>
      <c r="BB396" s="297">
        <v>0.13800000000000001</v>
      </c>
      <c r="BC396" s="297">
        <v>0.13400000000000001</v>
      </c>
      <c r="BD396" s="92">
        <f t="shared" si="158"/>
        <v>0</v>
      </c>
      <c r="BE396" s="92">
        <f t="shared" si="159"/>
        <v>0</v>
      </c>
    </row>
    <row r="397" spans="1:57" x14ac:dyDescent="0.35">
      <c r="A397" s="26"/>
      <c r="B397" s="76"/>
      <c r="C397" s="58"/>
      <c r="D397" s="504"/>
      <c r="E397" s="504"/>
      <c r="F397" s="237" t="str">
        <f ca="1">IFERROR(OFFSET(INDEX(INDIRECT(VLOOKUP($C397,Lighting_Type_Exist_lu,2,0)),MATCH(NewSKULighting!$D397,INDIRECT(VLOOKUP($C397,Lighting_Type_Exist_lu,2,0)),0),1),0,2),"")</f>
        <v/>
      </c>
      <c r="G397" s="168" t="s">
        <v>84</v>
      </c>
      <c r="H397" s="74"/>
      <c r="I397" s="238" t="str">
        <f t="shared" si="147"/>
        <v/>
      </c>
      <c r="J397" s="58"/>
      <c r="K397" s="238" t="str">
        <f t="shared" si="148"/>
        <v/>
      </c>
      <c r="L397" s="239" t="str">
        <f t="shared" si="149"/>
        <v/>
      </c>
      <c r="M397" s="116" t="s">
        <v>84</v>
      </c>
      <c r="N397" s="28">
        <f t="shared" si="150"/>
        <v>0</v>
      </c>
      <c r="O397" s="20">
        <f t="shared" si="169"/>
        <v>0</v>
      </c>
      <c r="P397" s="71">
        <f t="shared" ca="1" si="160"/>
        <v>0</v>
      </c>
      <c r="Q397" s="71">
        <f>IFERROR((($H397*$L397*$N397)-($H397*$L397*$O397))/1000,0)*(1-EXACT(M397,Lookups!$A$62))*(1-EXACT(M397,Lookups!$A$63))</f>
        <v>0</v>
      </c>
      <c r="R397" s="71">
        <f t="shared" ca="1" si="161"/>
        <v>0</v>
      </c>
      <c r="S397" s="71">
        <f t="shared" ca="1" si="151"/>
        <v>0</v>
      </c>
      <c r="T397" s="71">
        <f t="shared" si="152"/>
        <v>0</v>
      </c>
      <c r="U397" s="356">
        <f t="shared" ca="1" si="153"/>
        <v>0</v>
      </c>
      <c r="V397" s="356">
        <f t="shared" ca="1" si="154"/>
        <v>0</v>
      </c>
      <c r="W397" s="356">
        <f t="shared" si="162"/>
        <v>0</v>
      </c>
      <c r="X397" s="356">
        <f t="shared" si="163"/>
        <v>0</v>
      </c>
      <c r="Y397" s="72">
        <f>IF(AU397&gt;0,"NEEDED",IFERROR(IF('Project Summary'!$C$11="NH",(VLOOKUP(AH397,Lighting_All,6,0)+AN397),(VLOOKUP(AH397,Lighting_All,4,0)+AN397)),0)*H397)</f>
        <v>0</v>
      </c>
      <c r="Z397" s="290" t="str">
        <f t="shared" ca="1" si="164"/>
        <v/>
      </c>
      <c r="AA397" s="352">
        <f t="shared" ca="1" si="170"/>
        <v>0</v>
      </c>
      <c r="AB397" s="3"/>
      <c r="AC397" s="20" t="str">
        <f ca="1">IFERROR(OFFSET(INDEX(INDIRECT(VLOOKUP($C397,Lighting_Type_Exist_lu,2,0)),MATCH(NewSKULighting!$D397,INDIRECT(VLOOKUP($C397,Lighting_Type_Exist_lu,2,0)),0),1),0,1),"")</f>
        <v/>
      </c>
      <c r="AD397" s="7" t="str">
        <f ca="1">IFERROR(OFFSET(INDEX(INDIRECT(VLOOKUP($C397,Lighting_Type_Exist_lu,2,0)),MATCH(NewSKULighting!$D397,INDIRECT(VLOOKUP($C397,Lighting_Type_Exist_lu,2,0)),0),1),0,3),"")</f>
        <v/>
      </c>
      <c r="AE397" s="40" t="str">
        <f ca="1">IFERROR(OFFSET(INDEX(INDIRECT(VLOOKUP($C397,Lighting_Type_Exist_lu,2,0)),MATCH(NewSKULighting!$D397,INDIRECT(VLOOKUP($C397,Lighting_Type_Exist_lu,2,0)),0),1),0,4),"")</f>
        <v/>
      </c>
      <c r="AF397" s="314">
        <f t="shared" ca="1" si="171"/>
        <v>0</v>
      </c>
      <c r="AG397" s="3"/>
      <c r="AH397" s="238" t="str">
        <f t="shared" si="155"/>
        <v/>
      </c>
      <c r="AI397" s="263">
        <f>IFERROR(_xlfn.IFNA(IF('Project Summary'!$C$11="NH",VLOOKUP(AH397,Lighting_All,5,0),VLOOKUP(AH397,Lighting_All,3,0)),""),"")</f>
        <v>0</v>
      </c>
      <c r="AJ397" s="295" t="str">
        <f t="shared" si="172"/>
        <v>NA</v>
      </c>
      <c r="AK397" s="296" t="str">
        <f>IFERROR(IF(J397="","",(VLOOKUP(AH397,Lookups!A:G,7,0)*H397)),"")</f>
        <v/>
      </c>
      <c r="AL397" s="92">
        <f t="shared" ca="1" si="173"/>
        <v>0</v>
      </c>
      <c r="AM397" s="92">
        <f t="shared" ca="1" si="174"/>
        <v>0</v>
      </c>
      <c r="AN397" s="297">
        <f>(1-EXACT(G397,M397))*IFERROR(VLOOKUP(M397,Lighting_All,6,0),0)*(Q397&gt;0)*(1-EXACT(M397,Lookups!$A$62))*(1-EXACT(M397,Lookups!$A$63))</f>
        <v>0</v>
      </c>
      <c r="AO397" s="92">
        <f t="shared" si="175"/>
        <v>0</v>
      </c>
      <c r="AP397" s="92" t="str">
        <f t="shared" ca="1" si="176"/>
        <v/>
      </c>
      <c r="AQ397" s="92" t="str">
        <f ca="1">_xlfn.IFNA(VLOOKUP(AP397,Recycling!$S$10:$T$35,2,0),"")</f>
        <v/>
      </c>
      <c r="AR397" s="92">
        <f t="shared" si="177"/>
        <v>0</v>
      </c>
      <c r="AS397" s="92">
        <f t="shared" si="178"/>
        <v>0</v>
      </c>
      <c r="AT397" s="298">
        <f>EXACT(G397,"None")*OR(EXACT(M397,Lookups!$A$62),EXACT(M397,Lookups!$A$63))</f>
        <v>0</v>
      </c>
      <c r="AU397" s="299">
        <f t="shared" si="165"/>
        <v>0</v>
      </c>
      <c r="AV397" s="92">
        <f>IFERROR(VLOOKUP(AH397,Lookups!A:B,2,0),0)</f>
        <v>0</v>
      </c>
      <c r="AW397" s="92">
        <f t="shared" si="166"/>
        <v>0</v>
      </c>
      <c r="AX397" s="297">
        <f t="shared" si="167"/>
        <v>0</v>
      </c>
      <c r="AY397" s="297">
        <f t="shared" si="156"/>
        <v>0</v>
      </c>
      <c r="AZ397" s="92">
        <f t="shared" si="157"/>
        <v>0.504</v>
      </c>
      <c r="BA397" s="297">
        <f t="shared" si="168"/>
        <v>0.38900000000000001</v>
      </c>
      <c r="BB397" s="297">
        <v>0.13800000000000001</v>
      </c>
      <c r="BC397" s="297">
        <v>0.13400000000000001</v>
      </c>
      <c r="BD397" s="92">
        <f t="shared" si="158"/>
        <v>0</v>
      </c>
      <c r="BE397" s="92">
        <f t="shared" si="159"/>
        <v>0</v>
      </c>
    </row>
    <row r="398" spans="1:57" x14ac:dyDescent="0.35">
      <c r="A398" s="26"/>
      <c r="B398" s="76"/>
      <c r="C398" s="58"/>
      <c r="D398" s="504"/>
      <c r="E398" s="504"/>
      <c r="F398" s="237" t="str">
        <f ca="1">IFERROR(OFFSET(INDEX(INDIRECT(VLOOKUP($C398,Lighting_Type_Exist_lu,2,0)),MATCH(NewSKULighting!$D398,INDIRECT(VLOOKUP($C398,Lighting_Type_Exist_lu,2,0)),0),1),0,2),"")</f>
        <v/>
      </c>
      <c r="G398" s="168" t="s">
        <v>84</v>
      </c>
      <c r="H398" s="74"/>
      <c r="I398" s="238" t="str">
        <f t="shared" si="147"/>
        <v/>
      </c>
      <c r="J398" s="58"/>
      <c r="K398" s="238" t="str">
        <f t="shared" si="148"/>
        <v/>
      </c>
      <c r="L398" s="239" t="str">
        <f t="shared" si="149"/>
        <v/>
      </c>
      <c r="M398" s="116" t="s">
        <v>84</v>
      </c>
      <c r="N398" s="28">
        <f t="shared" si="150"/>
        <v>0</v>
      </c>
      <c r="O398" s="20">
        <f t="shared" si="169"/>
        <v>0</v>
      </c>
      <c r="P398" s="71">
        <f t="shared" ca="1" si="160"/>
        <v>0</v>
      </c>
      <c r="Q398" s="71">
        <f>IFERROR((($H398*$L398*$N398)-($H398*$L398*$O398))/1000,0)*(1-EXACT(M398,Lookups!$A$62))*(1-EXACT(M398,Lookups!$A$63))</f>
        <v>0</v>
      </c>
      <c r="R398" s="71">
        <f t="shared" ca="1" si="161"/>
        <v>0</v>
      </c>
      <c r="S398" s="71">
        <f t="shared" ca="1" si="151"/>
        <v>0</v>
      </c>
      <c r="T398" s="71">
        <f t="shared" si="152"/>
        <v>0</v>
      </c>
      <c r="U398" s="356">
        <f t="shared" ca="1" si="153"/>
        <v>0</v>
      </c>
      <c r="V398" s="356">
        <f t="shared" ca="1" si="154"/>
        <v>0</v>
      </c>
      <c r="W398" s="356">
        <f t="shared" si="162"/>
        <v>0</v>
      </c>
      <c r="X398" s="356">
        <f t="shared" si="163"/>
        <v>0</v>
      </c>
      <c r="Y398" s="72">
        <f>IF(AU398&gt;0,"NEEDED",IFERROR(IF('Project Summary'!$C$11="NH",(VLOOKUP(AH398,Lighting_All,6,0)+AN398),(VLOOKUP(AH398,Lighting_All,4,0)+AN398)),0)*H398)</f>
        <v>0</v>
      </c>
      <c r="Z398" s="290" t="str">
        <f t="shared" ca="1" si="164"/>
        <v/>
      </c>
      <c r="AA398" s="352">
        <f t="shared" ca="1" si="170"/>
        <v>0</v>
      </c>
      <c r="AB398" s="3"/>
      <c r="AC398" s="20" t="str">
        <f ca="1">IFERROR(OFFSET(INDEX(INDIRECT(VLOOKUP($C398,Lighting_Type_Exist_lu,2,0)),MATCH(NewSKULighting!$D398,INDIRECT(VLOOKUP($C398,Lighting_Type_Exist_lu,2,0)),0),1),0,1),"")</f>
        <v/>
      </c>
      <c r="AD398" s="7" t="str">
        <f ca="1">IFERROR(OFFSET(INDEX(INDIRECT(VLOOKUP($C398,Lighting_Type_Exist_lu,2,0)),MATCH(NewSKULighting!$D398,INDIRECT(VLOOKUP($C398,Lighting_Type_Exist_lu,2,0)),0),1),0,3),"")</f>
        <v/>
      </c>
      <c r="AE398" s="40" t="str">
        <f ca="1">IFERROR(OFFSET(INDEX(INDIRECT(VLOOKUP($C398,Lighting_Type_Exist_lu,2,0)),MATCH(NewSKULighting!$D398,INDIRECT(VLOOKUP($C398,Lighting_Type_Exist_lu,2,0)),0),1),0,4),"")</f>
        <v/>
      </c>
      <c r="AF398" s="314">
        <f t="shared" ca="1" si="171"/>
        <v>0</v>
      </c>
      <c r="AG398" s="3"/>
      <c r="AH398" s="238" t="str">
        <f t="shared" si="155"/>
        <v/>
      </c>
      <c r="AI398" s="263">
        <f>IFERROR(_xlfn.IFNA(IF('Project Summary'!$C$11="NH",VLOOKUP(AH398,Lighting_All,5,0),VLOOKUP(AH398,Lighting_All,3,0)),""),"")</f>
        <v>0</v>
      </c>
      <c r="AJ398" s="295" t="str">
        <f t="shared" si="172"/>
        <v>NA</v>
      </c>
      <c r="AK398" s="296" t="str">
        <f>IFERROR(IF(J398="","",(VLOOKUP(AH398,Lookups!A:G,7,0)*H398)),"")</f>
        <v/>
      </c>
      <c r="AL398" s="92">
        <f t="shared" ca="1" si="173"/>
        <v>0</v>
      </c>
      <c r="AM398" s="92">
        <f t="shared" ca="1" si="174"/>
        <v>0</v>
      </c>
      <c r="AN398" s="297">
        <f>(1-EXACT(G398,M398))*IFERROR(VLOOKUP(M398,Lighting_All,6,0),0)*(Q398&gt;0)*(1-EXACT(M398,Lookups!$A$62))*(1-EXACT(M398,Lookups!$A$63))</f>
        <v>0</v>
      </c>
      <c r="AO398" s="92">
        <f t="shared" si="175"/>
        <v>0</v>
      </c>
      <c r="AP398" s="92" t="str">
        <f t="shared" ca="1" si="176"/>
        <v/>
      </c>
      <c r="AQ398" s="92" t="str">
        <f ca="1">_xlfn.IFNA(VLOOKUP(AP398,Recycling!$S$10:$T$35,2,0),"")</f>
        <v/>
      </c>
      <c r="AR398" s="92">
        <f t="shared" si="177"/>
        <v>0</v>
      </c>
      <c r="AS398" s="92">
        <f t="shared" si="178"/>
        <v>0</v>
      </c>
      <c r="AT398" s="298">
        <f>EXACT(G398,"None")*OR(EXACT(M398,Lookups!$A$62),EXACT(M398,Lookups!$A$63))</f>
        <v>0</v>
      </c>
      <c r="AU398" s="299">
        <f t="shared" si="165"/>
        <v>0</v>
      </c>
      <c r="AV398" s="92">
        <f>IFERROR(VLOOKUP(AH398,Lookups!A:B,2,0),0)</f>
        <v>0</v>
      </c>
      <c r="AW398" s="92">
        <f t="shared" si="166"/>
        <v>0</v>
      </c>
      <c r="AX398" s="297">
        <f t="shared" si="167"/>
        <v>0</v>
      </c>
      <c r="AY398" s="297">
        <f t="shared" si="156"/>
        <v>0</v>
      </c>
      <c r="AZ398" s="92">
        <f t="shared" si="157"/>
        <v>0.504</v>
      </c>
      <c r="BA398" s="297">
        <f t="shared" si="168"/>
        <v>0.38900000000000001</v>
      </c>
      <c r="BB398" s="297">
        <v>0.13800000000000001</v>
      </c>
      <c r="BC398" s="297">
        <v>0.13400000000000001</v>
      </c>
      <c r="BD398" s="92">
        <f t="shared" si="158"/>
        <v>0</v>
      </c>
      <c r="BE398" s="92">
        <f t="shared" si="159"/>
        <v>0</v>
      </c>
    </row>
    <row r="399" spans="1:57" x14ac:dyDescent="0.35">
      <c r="A399" s="26"/>
      <c r="B399" s="76"/>
      <c r="C399" s="58"/>
      <c r="D399" s="504"/>
      <c r="E399" s="504"/>
      <c r="F399" s="237" t="str">
        <f ca="1">IFERROR(OFFSET(INDEX(INDIRECT(VLOOKUP($C399,Lighting_Type_Exist_lu,2,0)),MATCH(NewSKULighting!$D399,INDIRECT(VLOOKUP($C399,Lighting_Type_Exist_lu,2,0)),0),1),0,2),"")</f>
        <v/>
      </c>
      <c r="G399" s="168" t="s">
        <v>84</v>
      </c>
      <c r="H399" s="74"/>
      <c r="I399" s="238" t="str">
        <f t="shared" si="147"/>
        <v/>
      </c>
      <c r="J399" s="58"/>
      <c r="K399" s="238" t="str">
        <f t="shared" si="148"/>
        <v/>
      </c>
      <c r="L399" s="239" t="str">
        <f t="shared" si="149"/>
        <v/>
      </c>
      <c r="M399" s="116" t="s">
        <v>84</v>
      </c>
      <c r="N399" s="28">
        <f t="shared" si="150"/>
        <v>0</v>
      </c>
      <c r="O399" s="20">
        <f t="shared" si="169"/>
        <v>0</v>
      </c>
      <c r="P399" s="71">
        <f t="shared" ca="1" si="160"/>
        <v>0</v>
      </c>
      <c r="Q399" s="71">
        <f>IFERROR((($H399*$L399*$N399)-($H399*$L399*$O399))/1000,0)*(1-EXACT(M399,Lookups!$A$62))*(1-EXACT(M399,Lookups!$A$63))</f>
        <v>0</v>
      </c>
      <c r="R399" s="71">
        <f t="shared" ca="1" si="161"/>
        <v>0</v>
      </c>
      <c r="S399" s="71">
        <f t="shared" ca="1" si="151"/>
        <v>0</v>
      </c>
      <c r="T399" s="71">
        <f t="shared" si="152"/>
        <v>0</v>
      </c>
      <c r="U399" s="356">
        <f t="shared" ca="1" si="153"/>
        <v>0</v>
      </c>
      <c r="V399" s="356">
        <f t="shared" ca="1" si="154"/>
        <v>0</v>
      </c>
      <c r="W399" s="356">
        <f t="shared" si="162"/>
        <v>0</v>
      </c>
      <c r="X399" s="356">
        <f t="shared" si="163"/>
        <v>0</v>
      </c>
      <c r="Y399" s="72">
        <f>IF(AU399&gt;0,"NEEDED",IFERROR(IF('Project Summary'!$C$11="NH",(VLOOKUP(AH399,Lighting_All,6,0)+AN399),(VLOOKUP(AH399,Lighting_All,4,0)+AN399)),0)*H399)</f>
        <v>0</v>
      </c>
      <c r="Z399" s="290" t="str">
        <f t="shared" ca="1" si="164"/>
        <v/>
      </c>
      <c r="AA399" s="352">
        <f t="shared" ca="1" si="170"/>
        <v>0</v>
      </c>
      <c r="AB399" s="3"/>
      <c r="AC399" s="20" t="str">
        <f ca="1">IFERROR(OFFSET(INDEX(INDIRECT(VLOOKUP($C399,Lighting_Type_Exist_lu,2,0)),MATCH(NewSKULighting!$D399,INDIRECT(VLOOKUP($C399,Lighting_Type_Exist_lu,2,0)),0),1),0,1),"")</f>
        <v/>
      </c>
      <c r="AD399" s="7" t="str">
        <f ca="1">IFERROR(OFFSET(INDEX(INDIRECT(VLOOKUP($C399,Lighting_Type_Exist_lu,2,0)),MATCH(NewSKULighting!$D399,INDIRECT(VLOOKUP($C399,Lighting_Type_Exist_lu,2,0)),0),1),0,3),"")</f>
        <v/>
      </c>
      <c r="AE399" s="40" t="str">
        <f ca="1">IFERROR(OFFSET(INDEX(INDIRECT(VLOOKUP($C399,Lighting_Type_Exist_lu,2,0)),MATCH(NewSKULighting!$D399,INDIRECT(VLOOKUP($C399,Lighting_Type_Exist_lu,2,0)),0),1),0,4),"")</f>
        <v/>
      </c>
      <c r="AF399" s="314">
        <f t="shared" ca="1" si="171"/>
        <v>0</v>
      </c>
      <c r="AG399" s="3"/>
      <c r="AH399" s="238" t="str">
        <f t="shared" si="155"/>
        <v/>
      </c>
      <c r="AI399" s="263">
        <f>IFERROR(_xlfn.IFNA(IF('Project Summary'!$C$11="NH",VLOOKUP(AH399,Lighting_All,5,0),VLOOKUP(AH399,Lighting_All,3,0)),""),"")</f>
        <v>0</v>
      </c>
      <c r="AJ399" s="295" t="str">
        <f t="shared" si="172"/>
        <v>NA</v>
      </c>
      <c r="AK399" s="296" t="str">
        <f>IFERROR(IF(J399="","",(VLOOKUP(AH399,Lookups!A:G,7,0)*H399)),"")</f>
        <v/>
      </c>
      <c r="AL399" s="92">
        <f t="shared" ca="1" si="173"/>
        <v>0</v>
      </c>
      <c r="AM399" s="92">
        <f t="shared" ca="1" si="174"/>
        <v>0</v>
      </c>
      <c r="AN399" s="297">
        <f>(1-EXACT(G399,M399))*IFERROR(VLOOKUP(M399,Lighting_All,6,0),0)*(Q399&gt;0)*(1-EXACT(M399,Lookups!$A$62))*(1-EXACT(M399,Lookups!$A$63))</f>
        <v>0</v>
      </c>
      <c r="AO399" s="92">
        <f t="shared" si="175"/>
        <v>0</v>
      </c>
      <c r="AP399" s="92" t="str">
        <f t="shared" ca="1" si="176"/>
        <v/>
      </c>
      <c r="AQ399" s="92" t="str">
        <f ca="1">_xlfn.IFNA(VLOOKUP(AP399,Recycling!$S$10:$T$35,2,0),"")</f>
        <v/>
      </c>
      <c r="AR399" s="92">
        <f t="shared" si="177"/>
        <v>0</v>
      </c>
      <c r="AS399" s="92">
        <f t="shared" si="178"/>
        <v>0</v>
      </c>
      <c r="AT399" s="298">
        <f>EXACT(G399,"None")*OR(EXACT(M399,Lookups!$A$62),EXACT(M399,Lookups!$A$63))</f>
        <v>0</v>
      </c>
      <c r="AU399" s="299">
        <f t="shared" si="165"/>
        <v>0</v>
      </c>
      <c r="AV399" s="92">
        <f>IFERROR(VLOOKUP(AH399,Lookups!A:B,2,0),0)</f>
        <v>0</v>
      </c>
      <c r="AW399" s="92">
        <f t="shared" si="166"/>
        <v>0</v>
      </c>
      <c r="AX399" s="297">
        <f t="shared" si="167"/>
        <v>0</v>
      </c>
      <c r="AY399" s="297">
        <f t="shared" si="156"/>
        <v>0</v>
      </c>
      <c r="AZ399" s="92">
        <f t="shared" si="157"/>
        <v>0.504</v>
      </c>
      <c r="BA399" s="297">
        <f t="shared" si="168"/>
        <v>0.38900000000000001</v>
      </c>
      <c r="BB399" s="297">
        <v>0.13800000000000001</v>
      </c>
      <c r="BC399" s="297">
        <v>0.13400000000000001</v>
      </c>
      <c r="BD399" s="92">
        <f t="shared" si="158"/>
        <v>0</v>
      </c>
      <c r="BE399" s="92">
        <f t="shared" si="159"/>
        <v>0</v>
      </c>
    </row>
    <row r="400" spans="1:57" x14ac:dyDescent="0.35">
      <c r="A400" s="26"/>
      <c r="B400" s="76"/>
      <c r="C400" s="58"/>
      <c r="D400" s="504"/>
      <c r="E400" s="504"/>
      <c r="F400" s="237" t="str">
        <f ca="1">IFERROR(OFFSET(INDEX(INDIRECT(VLOOKUP($C400,Lighting_Type_Exist_lu,2,0)),MATCH(NewSKULighting!$D400,INDIRECT(VLOOKUP($C400,Lighting_Type_Exist_lu,2,0)),0),1),0,2),"")</f>
        <v/>
      </c>
      <c r="G400" s="168" t="s">
        <v>84</v>
      </c>
      <c r="H400" s="74"/>
      <c r="I400" s="238" t="str">
        <f t="shared" si="147"/>
        <v/>
      </c>
      <c r="J400" s="58"/>
      <c r="K400" s="238" t="str">
        <f t="shared" si="148"/>
        <v/>
      </c>
      <c r="L400" s="239" t="str">
        <f t="shared" si="149"/>
        <v/>
      </c>
      <c r="M400" s="116" t="s">
        <v>84</v>
      </c>
      <c r="N400" s="28">
        <f t="shared" si="150"/>
        <v>0</v>
      </c>
      <c r="O400" s="20">
        <f t="shared" si="169"/>
        <v>0</v>
      </c>
      <c r="P400" s="71">
        <f t="shared" ca="1" si="160"/>
        <v>0</v>
      </c>
      <c r="Q400" s="71">
        <f>IFERROR((($H400*$L400*$N400)-($H400*$L400*$O400))/1000,0)*(1-EXACT(M400,Lookups!$A$62))*(1-EXACT(M400,Lookups!$A$63))</f>
        <v>0</v>
      </c>
      <c r="R400" s="71">
        <f t="shared" ca="1" si="161"/>
        <v>0</v>
      </c>
      <c r="S400" s="71">
        <f t="shared" ca="1" si="151"/>
        <v>0</v>
      </c>
      <c r="T400" s="71">
        <f t="shared" si="152"/>
        <v>0</v>
      </c>
      <c r="U400" s="356">
        <f t="shared" ca="1" si="153"/>
        <v>0</v>
      </c>
      <c r="V400" s="356">
        <f t="shared" ca="1" si="154"/>
        <v>0</v>
      </c>
      <c r="W400" s="356">
        <f t="shared" si="162"/>
        <v>0</v>
      </c>
      <c r="X400" s="356">
        <f t="shared" si="163"/>
        <v>0</v>
      </c>
      <c r="Y400" s="72">
        <f>IF(AU400&gt;0,"NEEDED",IFERROR(IF('Project Summary'!$C$11="NH",(VLOOKUP(AH400,Lighting_All,6,0)+AN400),(VLOOKUP(AH400,Lighting_All,4,0)+AN400)),0)*H400)</f>
        <v>0</v>
      </c>
      <c r="Z400" s="290" t="str">
        <f t="shared" ca="1" si="164"/>
        <v/>
      </c>
      <c r="AA400" s="352">
        <f t="shared" ca="1" si="170"/>
        <v>0</v>
      </c>
      <c r="AB400" s="3"/>
      <c r="AC400" s="20" t="str">
        <f ca="1">IFERROR(OFFSET(INDEX(INDIRECT(VLOOKUP($C400,Lighting_Type_Exist_lu,2,0)),MATCH(NewSKULighting!$D400,INDIRECT(VLOOKUP($C400,Lighting_Type_Exist_lu,2,0)),0),1),0,1),"")</f>
        <v/>
      </c>
      <c r="AD400" s="7" t="str">
        <f ca="1">IFERROR(OFFSET(INDEX(INDIRECT(VLOOKUP($C400,Lighting_Type_Exist_lu,2,0)),MATCH(NewSKULighting!$D400,INDIRECT(VLOOKUP($C400,Lighting_Type_Exist_lu,2,0)),0),1),0,3),"")</f>
        <v/>
      </c>
      <c r="AE400" s="40" t="str">
        <f ca="1">IFERROR(OFFSET(INDEX(INDIRECT(VLOOKUP($C400,Lighting_Type_Exist_lu,2,0)),MATCH(NewSKULighting!$D400,INDIRECT(VLOOKUP($C400,Lighting_Type_Exist_lu,2,0)),0),1),0,4),"")</f>
        <v/>
      </c>
      <c r="AF400" s="314">
        <f t="shared" ca="1" si="171"/>
        <v>0</v>
      </c>
      <c r="AG400" s="3"/>
      <c r="AH400" s="238" t="str">
        <f t="shared" si="155"/>
        <v/>
      </c>
      <c r="AI400" s="263">
        <f>IFERROR(_xlfn.IFNA(IF('Project Summary'!$C$11="NH",VLOOKUP(AH400,Lighting_All,5,0),VLOOKUP(AH400,Lighting_All,3,0)),""),"")</f>
        <v>0</v>
      </c>
      <c r="AJ400" s="295" t="str">
        <f t="shared" si="172"/>
        <v>NA</v>
      </c>
      <c r="AK400" s="296" t="str">
        <f>IFERROR(IF(J400="","",(VLOOKUP(AH400,Lookups!A:G,7,0)*H400)),"")</f>
        <v/>
      </c>
      <c r="AL400" s="92">
        <f t="shared" ca="1" si="173"/>
        <v>0</v>
      </c>
      <c r="AM400" s="92">
        <f t="shared" ca="1" si="174"/>
        <v>0</v>
      </c>
      <c r="AN400" s="297">
        <f>(1-EXACT(G400,M400))*IFERROR(VLOOKUP(M400,Lighting_All,6,0),0)*(Q400&gt;0)*(1-EXACT(M400,Lookups!$A$62))*(1-EXACT(M400,Lookups!$A$63))</f>
        <v>0</v>
      </c>
      <c r="AO400" s="92">
        <f t="shared" si="175"/>
        <v>0</v>
      </c>
      <c r="AP400" s="92" t="str">
        <f t="shared" ca="1" si="176"/>
        <v/>
      </c>
      <c r="AQ400" s="92" t="str">
        <f ca="1">_xlfn.IFNA(VLOOKUP(AP400,Recycling!$S$10:$T$35,2,0),"")</f>
        <v/>
      </c>
      <c r="AR400" s="92">
        <f t="shared" si="177"/>
        <v>0</v>
      </c>
      <c r="AS400" s="92">
        <f t="shared" si="178"/>
        <v>0</v>
      </c>
      <c r="AT400" s="298">
        <f>EXACT(G400,"None")*OR(EXACT(M400,Lookups!$A$62),EXACT(M400,Lookups!$A$63))</f>
        <v>0</v>
      </c>
      <c r="AU400" s="299">
        <f t="shared" si="165"/>
        <v>0</v>
      </c>
      <c r="AV400" s="92">
        <f>IFERROR(VLOOKUP(AH400,Lookups!A:B,2,0),0)</f>
        <v>0</v>
      </c>
      <c r="AW400" s="92">
        <f t="shared" si="166"/>
        <v>0</v>
      </c>
      <c r="AX400" s="297">
        <f t="shared" si="167"/>
        <v>0</v>
      </c>
      <c r="AY400" s="297">
        <f t="shared" si="156"/>
        <v>0</v>
      </c>
      <c r="AZ400" s="92">
        <f t="shared" si="157"/>
        <v>0.504</v>
      </c>
      <c r="BA400" s="297">
        <f t="shared" si="168"/>
        <v>0.38900000000000001</v>
      </c>
      <c r="BB400" s="297">
        <v>0.13800000000000001</v>
      </c>
      <c r="BC400" s="297">
        <v>0.13400000000000001</v>
      </c>
      <c r="BD400" s="92">
        <f t="shared" si="158"/>
        <v>0</v>
      </c>
      <c r="BE400" s="92">
        <f t="shared" si="159"/>
        <v>0</v>
      </c>
    </row>
    <row r="401" spans="1:57" x14ac:dyDescent="0.35">
      <c r="A401" s="26"/>
      <c r="B401" s="76"/>
      <c r="C401" s="58"/>
      <c r="D401" s="504"/>
      <c r="E401" s="504"/>
      <c r="F401" s="237" t="str">
        <f ca="1">IFERROR(OFFSET(INDEX(INDIRECT(VLOOKUP($C401,Lighting_Type_Exist_lu,2,0)),MATCH(NewSKULighting!$D401,INDIRECT(VLOOKUP($C401,Lighting_Type_Exist_lu,2,0)),0),1),0,2),"")</f>
        <v/>
      </c>
      <c r="G401" s="168" t="s">
        <v>84</v>
      </c>
      <c r="H401" s="74"/>
      <c r="I401" s="238" t="str">
        <f t="shared" si="147"/>
        <v/>
      </c>
      <c r="J401" s="58"/>
      <c r="K401" s="238" t="str">
        <f t="shared" si="148"/>
        <v/>
      </c>
      <c r="L401" s="239" t="str">
        <f t="shared" si="149"/>
        <v/>
      </c>
      <c r="M401" s="116" t="s">
        <v>84</v>
      </c>
      <c r="N401" s="28">
        <f t="shared" si="150"/>
        <v>0</v>
      </c>
      <c r="O401" s="20">
        <f t="shared" si="169"/>
        <v>0</v>
      </c>
      <c r="P401" s="71">
        <f t="shared" ca="1" si="160"/>
        <v>0</v>
      </c>
      <c r="Q401" s="71">
        <f>IFERROR((($H401*$L401*$N401)-($H401*$L401*$O401))/1000,0)*(1-EXACT(M401,Lookups!$A$62))*(1-EXACT(M401,Lookups!$A$63))</f>
        <v>0</v>
      </c>
      <c r="R401" s="71">
        <f t="shared" ca="1" si="161"/>
        <v>0</v>
      </c>
      <c r="S401" s="71">
        <f t="shared" ca="1" si="151"/>
        <v>0</v>
      </c>
      <c r="T401" s="71">
        <f t="shared" si="152"/>
        <v>0</v>
      </c>
      <c r="U401" s="356">
        <f t="shared" ca="1" si="153"/>
        <v>0</v>
      </c>
      <c r="V401" s="356">
        <f t="shared" ca="1" si="154"/>
        <v>0</v>
      </c>
      <c r="W401" s="356">
        <f t="shared" si="162"/>
        <v>0</v>
      </c>
      <c r="X401" s="356">
        <f t="shared" si="163"/>
        <v>0</v>
      </c>
      <c r="Y401" s="72">
        <f>IF(AU401&gt;0,"NEEDED",IFERROR(IF('Project Summary'!$C$11="NH",(VLOOKUP(AH401,Lighting_All,6,0)+AN401),(VLOOKUP(AH401,Lighting_All,4,0)+AN401)),0)*H401)</f>
        <v>0</v>
      </c>
      <c r="Z401" s="290" t="str">
        <f t="shared" ca="1" si="164"/>
        <v/>
      </c>
      <c r="AA401" s="352">
        <f t="shared" ca="1" si="170"/>
        <v>0</v>
      </c>
      <c r="AB401" s="3"/>
      <c r="AC401" s="20" t="str">
        <f ca="1">IFERROR(OFFSET(INDEX(INDIRECT(VLOOKUP($C401,Lighting_Type_Exist_lu,2,0)),MATCH(NewSKULighting!$D401,INDIRECT(VLOOKUP($C401,Lighting_Type_Exist_lu,2,0)),0),1),0,1),"")</f>
        <v/>
      </c>
      <c r="AD401" s="7" t="str">
        <f ca="1">IFERROR(OFFSET(INDEX(INDIRECT(VLOOKUP($C401,Lighting_Type_Exist_lu,2,0)),MATCH(NewSKULighting!$D401,INDIRECT(VLOOKUP($C401,Lighting_Type_Exist_lu,2,0)),0),1),0,3),"")</f>
        <v/>
      </c>
      <c r="AE401" s="40" t="str">
        <f ca="1">IFERROR(OFFSET(INDEX(INDIRECT(VLOOKUP($C401,Lighting_Type_Exist_lu,2,0)),MATCH(NewSKULighting!$D401,INDIRECT(VLOOKUP($C401,Lighting_Type_Exist_lu,2,0)),0),1),0,4),"")</f>
        <v/>
      </c>
      <c r="AF401" s="314">
        <f t="shared" ca="1" si="171"/>
        <v>0</v>
      </c>
      <c r="AG401" s="3"/>
      <c r="AH401" s="238" t="str">
        <f t="shared" si="155"/>
        <v/>
      </c>
      <c r="AI401" s="263">
        <f>IFERROR(_xlfn.IFNA(IF('Project Summary'!$C$11="NH",VLOOKUP(AH401,Lighting_All,5,0),VLOOKUP(AH401,Lighting_All,3,0)),""),"")</f>
        <v>0</v>
      </c>
      <c r="AJ401" s="295" t="str">
        <f t="shared" si="172"/>
        <v>NA</v>
      </c>
      <c r="AK401" s="296" t="str">
        <f>IFERROR(IF(J401="","",(VLOOKUP(AH401,Lookups!A:G,7,0)*H401)),"")</f>
        <v/>
      </c>
      <c r="AL401" s="92">
        <f t="shared" ca="1" si="173"/>
        <v>0</v>
      </c>
      <c r="AM401" s="92">
        <f t="shared" ca="1" si="174"/>
        <v>0</v>
      </c>
      <c r="AN401" s="297">
        <f>(1-EXACT(G401,M401))*IFERROR(VLOOKUP(M401,Lighting_All,6,0),0)*(Q401&gt;0)*(1-EXACT(M401,Lookups!$A$62))*(1-EXACT(M401,Lookups!$A$63))</f>
        <v>0</v>
      </c>
      <c r="AO401" s="92">
        <f t="shared" si="175"/>
        <v>0</v>
      </c>
      <c r="AP401" s="92" t="str">
        <f t="shared" ca="1" si="176"/>
        <v/>
      </c>
      <c r="AQ401" s="92" t="str">
        <f ca="1">_xlfn.IFNA(VLOOKUP(AP401,Recycling!$S$10:$T$35,2,0),"")</f>
        <v/>
      </c>
      <c r="AR401" s="92">
        <f t="shared" si="177"/>
        <v>0</v>
      </c>
      <c r="AS401" s="92">
        <f t="shared" si="178"/>
        <v>0</v>
      </c>
      <c r="AT401" s="298">
        <f>EXACT(G401,"None")*OR(EXACT(M401,Lookups!$A$62),EXACT(M401,Lookups!$A$63))</f>
        <v>0</v>
      </c>
      <c r="AU401" s="299">
        <f t="shared" si="165"/>
        <v>0</v>
      </c>
      <c r="AV401" s="92">
        <f>IFERROR(VLOOKUP(AH401,Lookups!A:B,2,0),0)</f>
        <v>0</v>
      </c>
      <c r="AW401" s="92">
        <f t="shared" si="166"/>
        <v>0</v>
      </c>
      <c r="AX401" s="297">
        <f t="shared" si="167"/>
        <v>0</v>
      </c>
      <c r="AY401" s="297">
        <f t="shared" si="156"/>
        <v>0</v>
      </c>
      <c r="AZ401" s="92">
        <f t="shared" si="157"/>
        <v>0.504</v>
      </c>
      <c r="BA401" s="297">
        <f t="shared" si="168"/>
        <v>0.38900000000000001</v>
      </c>
      <c r="BB401" s="297">
        <v>0.13800000000000001</v>
      </c>
      <c r="BC401" s="297">
        <v>0.13400000000000001</v>
      </c>
      <c r="BD401" s="92">
        <f t="shared" si="158"/>
        <v>0</v>
      </c>
      <c r="BE401" s="92">
        <f t="shared" si="159"/>
        <v>0</v>
      </c>
    </row>
    <row r="402" spans="1:57" x14ac:dyDescent="0.35">
      <c r="A402" s="26"/>
      <c r="B402" s="76"/>
      <c r="C402" s="58"/>
      <c r="D402" s="504"/>
      <c r="E402" s="504"/>
      <c r="F402" s="237" t="str">
        <f ca="1">IFERROR(OFFSET(INDEX(INDIRECT(VLOOKUP($C402,Lighting_Type_Exist_lu,2,0)),MATCH(NewSKULighting!$D402,INDIRECT(VLOOKUP($C402,Lighting_Type_Exist_lu,2,0)),0),1),0,2),"")</f>
        <v/>
      </c>
      <c r="G402" s="168" t="s">
        <v>84</v>
      </c>
      <c r="H402" s="74"/>
      <c r="I402" s="238" t="str">
        <f t="shared" si="147"/>
        <v/>
      </c>
      <c r="J402" s="58"/>
      <c r="K402" s="238" t="str">
        <f t="shared" si="148"/>
        <v/>
      </c>
      <c r="L402" s="239" t="str">
        <f t="shared" si="149"/>
        <v/>
      </c>
      <c r="M402" s="116" t="s">
        <v>84</v>
      </c>
      <c r="N402" s="28">
        <f t="shared" si="150"/>
        <v>0</v>
      </c>
      <c r="O402" s="20">
        <f t="shared" si="169"/>
        <v>0</v>
      </c>
      <c r="P402" s="71">
        <f t="shared" ca="1" si="160"/>
        <v>0</v>
      </c>
      <c r="Q402" s="71">
        <f>IFERROR((($H402*$L402*$N402)-($H402*$L402*$O402))/1000,0)*(1-EXACT(M402,Lookups!$A$62))*(1-EXACT(M402,Lookups!$A$63))</f>
        <v>0</v>
      </c>
      <c r="R402" s="71">
        <f t="shared" ca="1" si="161"/>
        <v>0</v>
      </c>
      <c r="S402" s="71">
        <f t="shared" ca="1" si="151"/>
        <v>0</v>
      </c>
      <c r="T402" s="71">
        <f t="shared" si="152"/>
        <v>0</v>
      </c>
      <c r="U402" s="356">
        <f t="shared" ca="1" si="153"/>
        <v>0</v>
      </c>
      <c r="V402" s="356">
        <f t="shared" ca="1" si="154"/>
        <v>0</v>
      </c>
      <c r="W402" s="356">
        <f t="shared" si="162"/>
        <v>0</v>
      </c>
      <c r="X402" s="356">
        <f t="shared" si="163"/>
        <v>0</v>
      </c>
      <c r="Y402" s="72">
        <f>IF(AU402&gt;0,"NEEDED",IFERROR(IF('Project Summary'!$C$11="NH",(VLOOKUP(AH402,Lighting_All,6,0)+AN402),(VLOOKUP(AH402,Lighting_All,4,0)+AN402)),0)*H402)</f>
        <v>0</v>
      </c>
      <c r="Z402" s="290" t="str">
        <f t="shared" ca="1" si="164"/>
        <v/>
      </c>
      <c r="AA402" s="352">
        <f t="shared" ca="1" si="170"/>
        <v>0</v>
      </c>
      <c r="AB402" s="3"/>
      <c r="AC402" s="20" t="str">
        <f ca="1">IFERROR(OFFSET(INDEX(INDIRECT(VLOOKUP($C402,Lighting_Type_Exist_lu,2,0)),MATCH(NewSKULighting!$D402,INDIRECT(VLOOKUP($C402,Lighting_Type_Exist_lu,2,0)),0),1),0,1),"")</f>
        <v/>
      </c>
      <c r="AD402" s="7" t="str">
        <f ca="1">IFERROR(OFFSET(INDEX(INDIRECT(VLOOKUP($C402,Lighting_Type_Exist_lu,2,0)),MATCH(NewSKULighting!$D402,INDIRECT(VLOOKUP($C402,Lighting_Type_Exist_lu,2,0)),0),1),0,3),"")</f>
        <v/>
      </c>
      <c r="AE402" s="40" t="str">
        <f ca="1">IFERROR(OFFSET(INDEX(INDIRECT(VLOOKUP($C402,Lighting_Type_Exist_lu,2,0)),MATCH(NewSKULighting!$D402,INDIRECT(VLOOKUP($C402,Lighting_Type_Exist_lu,2,0)),0),1),0,4),"")</f>
        <v/>
      </c>
      <c r="AF402" s="314">
        <f t="shared" ca="1" si="171"/>
        <v>0</v>
      </c>
      <c r="AG402" s="3"/>
      <c r="AH402" s="238" t="str">
        <f t="shared" si="155"/>
        <v/>
      </c>
      <c r="AI402" s="263">
        <f>IFERROR(_xlfn.IFNA(IF('Project Summary'!$C$11="NH",VLOOKUP(AH402,Lighting_All,5,0),VLOOKUP(AH402,Lighting_All,3,0)),""),"")</f>
        <v>0</v>
      </c>
      <c r="AJ402" s="295" t="str">
        <f t="shared" si="172"/>
        <v>NA</v>
      </c>
      <c r="AK402" s="296" t="str">
        <f>IFERROR(IF(J402="","",(VLOOKUP(AH402,Lookups!A:G,7,0)*H402)),"")</f>
        <v/>
      </c>
      <c r="AL402" s="92">
        <f t="shared" ca="1" si="173"/>
        <v>0</v>
      </c>
      <c r="AM402" s="92">
        <f t="shared" ca="1" si="174"/>
        <v>0</v>
      </c>
      <c r="AN402" s="297">
        <f>(1-EXACT(G402,M402))*IFERROR(VLOOKUP(M402,Lighting_All,6,0),0)*(Q402&gt;0)*(1-EXACT(M402,Lookups!$A$62))*(1-EXACT(M402,Lookups!$A$63))</f>
        <v>0</v>
      </c>
      <c r="AO402" s="92">
        <f t="shared" si="175"/>
        <v>0</v>
      </c>
      <c r="AP402" s="92" t="str">
        <f t="shared" ca="1" si="176"/>
        <v/>
      </c>
      <c r="AQ402" s="92" t="str">
        <f ca="1">_xlfn.IFNA(VLOOKUP(AP402,Recycling!$S$10:$T$35,2,0),"")</f>
        <v/>
      </c>
      <c r="AR402" s="92">
        <f t="shared" si="177"/>
        <v>0</v>
      </c>
      <c r="AS402" s="92">
        <f t="shared" si="178"/>
        <v>0</v>
      </c>
      <c r="AT402" s="298">
        <f>EXACT(G402,"None")*OR(EXACT(M402,Lookups!$A$62),EXACT(M402,Lookups!$A$63))</f>
        <v>0</v>
      </c>
      <c r="AU402" s="299">
        <f t="shared" si="165"/>
        <v>0</v>
      </c>
      <c r="AV402" s="92">
        <f>IFERROR(VLOOKUP(AH402,Lookups!A:B,2,0),0)</f>
        <v>0</v>
      </c>
      <c r="AW402" s="92">
        <f t="shared" si="166"/>
        <v>0</v>
      </c>
      <c r="AX402" s="297">
        <f t="shared" si="167"/>
        <v>0</v>
      </c>
      <c r="AY402" s="297">
        <f t="shared" si="156"/>
        <v>0</v>
      </c>
      <c r="AZ402" s="92">
        <f t="shared" si="157"/>
        <v>0.504</v>
      </c>
      <c r="BA402" s="297">
        <f t="shared" si="168"/>
        <v>0.38900000000000001</v>
      </c>
      <c r="BB402" s="297">
        <v>0.13800000000000001</v>
      </c>
      <c r="BC402" s="297">
        <v>0.13400000000000001</v>
      </c>
      <c r="BD402" s="92">
        <f t="shared" si="158"/>
        <v>0</v>
      </c>
      <c r="BE402" s="92">
        <f t="shared" si="159"/>
        <v>0</v>
      </c>
    </row>
    <row r="403" spans="1:57" x14ac:dyDescent="0.35">
      <c r="A403" s="26"/>
      <c r="B403" s="76"/>
      <c r="C403" s="58"/>
      <c r="D403" s="504"/>
      <c r="E403" s="504"/>
      <c r="F403" s="237" t="str">
        <f ca="1">IFERROR(OFFSET(INDEX(INDIRECT(VLOOKUP($C403,Lighting_Type_Exist_lu,2,0)),MATCH(NewSKULighting!$D403,INDIRECT(VLOOKUP($C403,Lighting_Type_Exist_lu,2,0)),0),1),0,2),"")</f>
        <v/>
      </c>
      <c r="G403" s="168" t="s">
        <v>84</v>
      </c>
      <c r="H403" s="74"/>
      <c r="I403" s="238" t="str">
        <f t="shared" si="147"/>
        <v/>
      </c>
      <c r="J403" s="58"/>
      <c r="K403" s="238" t="str">
        <f t="shared" si="148"/>
        <v/>
      </c>
      <c r="L403" s="239" t="str">
        <f t="shared" si="149"/>
        <v/>
      </c>
      <c r="M403" s="116" t="s">
        <v>84</v>
      </c>
      <c r="N403" s="28">
        <f t="shared" si="150"/>
        <v>0</v>
      </c>
      <c r="O403" s="20">
        <f t="shared" si="169"/>
        <v>0</v>
      </c>
      <c r="P403" s="71">
        <f t="shared" ca="1" si="160"/>
        <v>0</v>
      </c>
      <c r="Q403" s="71">
        <f>IFERROR((($H403*$L403*$N403)-($H403*$L403*$O403))/1000,0)*(1-EXACT(M403,Lookups!$A$62))*(1-EXACT(M403,Lookups!$A$63))</f>
        <v>0</v>
      </c>
      <c r="R403" s="71">
        <f t="shared" ca="1" si="161"/>
        <v>0</v>
      </c>
      <c r="S403" s="71">
        <f t="shared" ca="1" si="151"/>
        <v>0</v>
      </c>
      <c r="T403" s="71">
        <f t="shared" si="152"/>
        <v>0</v>
      </c>
      <c r="U403" s="356">
        <f t="shared" ca="1" si="153"/>
        <v>0</v>
      </c>
      <c r="V403" s="356">
        <f t="shared" ca="1" si="154"/>
        <v>0</v>
      </c>
      <c r="W403" s="356">
        <f t="shared" si="162"/>
        <v>0</v>
      </c>
      <c r="X403" s="356">
        <f t="shared" si="163"/>
        <v>0</v>
      </c>
      <c r="Y403" s="72">
        <f>IF(AU403&gt;0,"NEEDED",IFERROR(IF('Project Summary'!$C$11="NH",(VLOOKUP(AH403,Lighting_All,6,0)+AN403),(VLOOKUP(AH403,Lighting_All,4,0)+AN403)),0)*H403)</f>
        <v>0</v>
      </c>
      <c r="Z403" s="290" t="str">
        <f t="shared" ca="1" si="164"/>
        <v/>
      </c>
      <c r="AA403" s="352">
        <f t="shared" ca="1" si="170"/>
        <v>0</v>
      </c>
      <c r="AB403" s="3"/>
      <c r="AC403" s="20" t="str">
        <f ca="1">IFERROR(OFFSET(INDEX(INDIRECT(VLOOKUP($C403,Lighting_Type_Exist_lu,2,0)),MATCH(NewSKULighting!$D403,INDIRECT(VLOOKUP($C403,Lighting_Type_Exist_lu,2,0)),0),1),0,1),"")</f>
        <v/>
      </c>
      <c r="AD403" s="7" t="str">
        <f ca="1">IFERROR(OFFSET(INDEX(INDIRECT(VLOOKUP($C403,Lighting_Type_Exist_lu,2,0)),MATCH(NewSKULighting!$D403,INDIRECT(VLOOKUP($C403,Lighting_Type_Exist_lu,2,0)),0),1),0,3),"")</f>
        <v/>
      </c>
      <c r="AE403" s="40" t="str">
        <f ca="1">IFERROR(OFFSET(INDEX(INDIRECT(VLOOKUP($C403,Lighting_Type_Exist_lu,2,0)),MATCH(NewSKULighting!$D403,INDIRECT(VLOOKUP($C403,Lighting_Type_Exist_lu,2,0)),0),1),0,4),"")</f>
        <v/>
      </c>
      <c r="AF403" s="314">
        <f t="shared" ca="1" si="171"/>
        <v>0</v>
      </c>
      <c r="AG403" s="3"/>
      <c r="AH403" s="238" t="str">
        <f t="shared" si="155"/>
        <v/>
      </c>
      <c r="AI403" s="263">
        <f>IFERROR(_xlfn.IFNA(IF('Project Summary'!$C$11="NH",VLOOKUP(AH403,Lighting_All,5,0),VLOOKUP(AH403,Lighting_All,3,0)),""),"")</f>
        <v>0</v>
      </c>
      <c r="AJ403" s="295" t="str">
        <f t="shared" si="172"/>
        <v>NA</v>
      </c>
      <c r="AK403" s="296" t="str">
        <f>IFERROR(IF(J403="","",(VLOOKUP(AH403,Lookups!A:G,7,0)*H403)),"")</f>
        <v/>
      </c>
      <c r="AL403" s="92">
        <f t="shared" ca="1" si="173"/>
        <v>0</v>
      </c>
      <c r="AM403" s="92">
        <f t="shared" ca="1" si="174"/>
        <v>0</v>
      </c>
      <c r="AN403" s="297">
        <f>(1-EXACT(G403,M403))*IFERROR(VLOOKUP(M403,Lighting_All,6,0),0)*(Q403&gt;0)*(1-EXACT(M403,Lookups!$A$62))*(1-EXACT(M403,Lookups!$A$63))</f>
        <v>0</v>
      </c>
      <c r="AO403" s="92">
        <f t="shared" si="175"/>
        <v>0</v>
      </c>
      <c r="AP403" s="92" t="str">
        <f t="shared" ca="1" si="176"/>
        <v/>
      </c>
      <c r="AQ403" s="92" t="str">
        <f ca="1">_xlfn.IFNA(VLOOKUP(AP403,Recycling!$S$10:$T$35,2,0),"")</f>
        <v/>
      </c>
      <c r="AR403" s="92">
        <f t="shared" si="177"/>
        <v>0</v>
      </c>
      <c r="AS403" s="92">
        <f t="shared" si="178"/>
        <v>0</v>
      </c>
      <c r="AT403" s="298">
        <f>EXACT(G403,"None")*OR(EXACT(M403,Lookups!$A$62),EXACT(M403,Lookups!$A$63))</f>
        <v>0</v>
      </c>
      <c r="AU403" s="299">
        <f t="shared" si="165"/>
        <v>0</v>
      </c>
      <c r="AV403" s="92">
        <f>IFERROR(VLOOKUP(AH403,Lookups!A:B,2,0),0)</f>
        <v>0</v>
      </c>
      <c r="AW403" s="92">
        <f t="shared" si="166"/>
        <v>0</v>
      </c>
      <c r="AX403" s="297">
        <f t="shared" si="167"/>
        <v>0</v>
      </c>
      <c r="AY403" s="297">
        <f t="shared" si="156"/>
        <v>0</v>
      </c>
      <c r="AZ403" s="92">
        <f t="shared" si="157"/>
        <v>0.504</v>
      </c>
      <c r="BA403" s="297">
        <f t="shared" si="168"/>
        <v>0.38900000000000001</v>
      </c>
      <c r="BB403" s="297">
        <v>0.13800000000000001</v>
      </c>
      <c r="BC403" s="297">
        <v>0.13400000000000001</v>
      </c>
      <c r="BD403" s="92">
        <f t="shared" si="158"/>
        <v>0</v>
      </c>
      <c r="BE403" s="92">
        <f t="shared" si="159"/>
        <v>0</v>
      </c>
    </row>
    <row r="404" spans="1:57" x14ac:dyDescent="0.35">
      <c r="A404" s="26"/>
      <c r="B404" s="76"/>
      <c r="C404" s="58"/>
      <c r="D404" s="504"/>
      <c r="E404" s="504"/>
      <c r="F404" s="237" t="str">
        <f ca="1">IFERROR(OFFSET(INDEX(INDIRECT(VLOOKUP($C404,Lighting_Type_Exist_lu,2,0)),MATCH(NewSKULighting!$D404,INDIRECT(VLOOKUP($C404,Lighting_Type_Exist_lu,2,0)),0),1),0,2),"")</f>
        <v/>
      </c>
      <c r="G404" s="168" t="s">
        <v>84</v>
      </c>
      <c r="H404" s="74"/>
      <c r="I404" s="238" t="str">
        <f t="shared" si="147"/>
        <v/>
      </c>
      <c r="J404" s="58"/>
      <c r="K404" s="238" t="str">
        <f t="shared" si="148"/>
        <v/>
      </c>
      <c r="L404" s="239" t="str">
        <f t="shared" si="149"/>
        <v/>
      </c>
      <c r="M404" s="116" t="s">
        <v>84</v>
      </c>
      <c r="N404" s="28">
        <f t="shared" si="150"/>
        <v>0</v>
      </c>
      <c r="O404" s="20">
        <f t="shared" si="169"/>
        <v>0</v>
      </c>
      <c r="P404" s="71">
        <f t="shared" ca="1" si="160"/>
        <v>0</v>
      </c>
      <c r="Q404" s="71">
        <f>IFERROR((($H404*$L404*$N404)-($H404*$L404*$O404))/1000,0)*(1-EXACT(M404,Lookups!$A$62))*(1-EXACT(M404,Lookups!$A$63))</f>
        <v>0</v>
      </c>
      <c r="R404" s="71">
        <f t="shared" ca="1" si="161"/>
        <v>0</v>
      </c>
      <c r="S404" s="71">
        <f t="shared" ca="1" si="151"/>
        <v>0</v>
      </c>
      <c r="T404" s="71">
        <f t="shared" si="152"/>
        <v>0</v>
      </c>
      <c r="U404" s="356">
        <f t="shared" ca="1" si="153"/>
        <v>0</v>
      </c>
      <c r="V404" s="356">
        <f t="shared" ca="1" si="154"/>
        <v>0</v>
      </c>
      <c r="W404" s="356">
        <f t="shared" si="162"/>
        <v>0</v>
      </c>
      <c r="X404" s="356">
        <f t="shared" si="163"/>
        <v>0</v>
      </c>
      <c r="Y404" s="72">
        <f>IF(AU404&gt;0,"NEEDED",IFERROR(IF('Project Summary'!$C$11="NH",(VLOOKUP(AH404,Lighting_All,6,0)+AN404),(VLOOKUP(AH404,Lighting_All,4,0)+AN404)),0)*H404)</f>
        <v>0</v>
      </c>
      <c r="Z404" s="290" t="str">
        <f t="shared" ca="1" si="164"/>
        <v/>
      </c>
      <c r="AA404" s="352">
        <f t="shared" ca="1" si="170"/>
        <v>0</v>
      </c>
      <c r="AB404" s="3"/>
      <c r="AC404" s="20" t="str">
        <f ca="1">IFERROR(OFFSET(INDEX(INDIRECT(VLOOKUP($C404,Lighting_Type_Exist_lu,2,0)),MATCH(NewSKULighting!$D404,INDIRECT(VLOOKUP($C404,Lighting_Type_Exist_lu,2,0)),0),1),0,1),"")</f>
        <v/>
      </c>
      <c r="AD404" s="7" t="str">
        <f ca="1">IFERROR(OFFSET(INDEX(INDIRECT(VLOOKUP($C404,Lighting_Type_Exist_lu,2,0)),MATCH(NewSKULighting!$D404,INDIRECT(VLOOKUP($C404,Lighting_Type_Exist_lu,2,0)),0),1),0,3),"")</f>
        <v/>
      </c>
      <c r="AE404" s="40" t="str">
        <f ca="1">IFERROR(OFFSET(INDEX(INDIRECT(VLOOKUP($C404,Lighting_Type_Exist_lu,2,0)),MATCH(NewSKULighting!$D404,INDIRECT(VLOOKUP($C404,Lighting_Type_Exist_lu,2,0)),0),1),0,4),"")</f>
        <v/>
      </c>
      <c r="AF404" s="314">
        <f t="shared" ca="1" si="171"/>
        <v>0</v>
      </c>
      <c r="AG404" s="3"/>
      <c r="AH404" s="238" t="str">
        <f t="shared" si="155"/>
        <v/>
      </c>
      <c r="AI404" s="263">
        <f>IFERROR(_xlfn.IFNA(IF('Project Summary'!$C$11="NH",VLOOKUP(AH404,Lighting_All,5,0),VLOOKUP(AH404,Lighting_All,3,0)),""),"")</f>
        <v>0</v>
      </c>
      <c r="AJ404" s="295" t="str">
        <f t="shared" si="172"/>
        <v>NA</v>
      </c>
      <c r="AK404" s="296" t="str">
        <f>IFERROR(IF(J404="","",(VLOOKUP(AH404,Lookups!A:G,7,0)*H404)),"")</f>
        <v/>
      </c>
      <c r="AL404" s="92">
        <f t="shared" ca="1" si="173"/>
        <v>0</v>
      </c>
      <c r="AM404" s="92">
        <f t="shared" ca="1" si="174"/>
        <v>0</v>
      </c>
      <c r="AN404" s="297">
        <f>(1-EXACT(G404,M404))*IFERROR(VLOOKUP(M404,Lighting_All,6,0),0)*(Q404&gt;0)*(1-EXACT(M404,Lookups!$A$62))*(1-EXACT(M404,Lookups!$A$63))</f>
        <v>0</v>
      </c>
      <c r="AO404" s="92">
        <f t="shared" si="175"/>
        <v>0</v>
      </c>
      <c r="AP404" s="92" t="str">
        <f t="shared" ca="1" si="176"/>
        <v/>
      </c>
      <c r="AQ404" s="92" t="str">
        <f ca="1">_xlfn.IFNA(VLOOKUP(AP404,Recycling!$S$10:$T$35,2,0),"")</f>
        <v/>
      </c>
      <c r="AR404" s="92">
        <f t="shared" si="177"/>
        <v>0</v>
      </c>
      <c r="AS404" s="92">
        <f t="shared" si="178"/>
        <v>0</v>
      </c>
      <c r="AT404" s="298">
        <f>EXACT(G404,"None")*OR(EXACT(M404,Lookups!$A$62),EXACT(M404,Lookups!$A$63))</f>
        <v>0</v>
      </c>
      <c r="AU404" s="299">
        <f t="shared" si="165"/>
        <v>0</v>
      </c>
      <c r="AV404" s="92">
        <f>IFERROR(VLOOKUP(AH404,Lookups!A:B,2,0),0)</f>
        <v>0</v>
      </c>
      <c r="AW404" s="92">
        <f t="shared" si="166"/>
        <v>0</v>
      </c>
      <c r="AX404" s="297">
        <f t="shared" si="167"/>
        <v>0</v>
      </c>
      <c r="AY404" s="297">
        <f t="shared" si="156"/>
        <v>0</v>
      </c>
      <c r="AZ404" s="92">
        <f t="shared" si="157"/>
        <v>0.504</v>
      </c>
      <c r="BA404" s="297">
        <f t="shared" si="168"/>
        <v>0.38900000000000001</v>
      </c>
      <c r="BB404" s="297">
        <v>0.13800000000000001</v>
      </c>
      <c r="BC404" s="297">
        <v>0.13400000000000001</v>
      </c>
      <c r="BD404" s="92">
        <f t="shared" si="158"/>
        <v>0</v>
      </c>
      <c r="BE404" s="92">
        <f t="shared" si="159"/>
        <v>0</v>
      </c>
    </row>
    <row r="405" spans="1:57" x14ac:dyDescent="0.35">
      <c r="A405" s="26"/>
      <c r="B405" s="76"/>
      <c r="C405" s="58"/>
      <c r="D405" s="504"/>
      <c r="E405" s="504"/>
      <c r="F405" s="237" t="str">
        <f ca="1">IFERROR(OFFSET(INDEX(INDIRECT(VLOOKUP($C405,Lighting_Type_Exist_lu,2,0)),MATCH(NewSKULighting!$D405,INDIRECT(VLOOKUP($C405,Lighting_Type_Exist_lu,2,0)),0),1),0,2),"")</f>
        <v/>
      </c>
      <c r="G405" s="168" t="s">
        <v>84</v>
      </c>
      <c r="H405" s="74"/>
      <c r="I405" s="238" t="str">
        <f t="shared" si="147"/>
        <v/>
      </c>
      <c r="J405" s="58"/>
      <c r="K405" s="238" t="str">
        <f t="shared" si="148"/>
        <v/>
      </c>
      <c r="L405" s="239" t="str">
        <f t="shared" si="149"/>
        <v/>
      </c>
      <c r="M405" s="116" t="s">
        <v>84</v>
      </c>
      <c r="N405" s="28">
        <f t="shared" si="150"/>
        <v>0</v>
      </c>
      <c r="O405" s="20">
        <f t="shared" si="169"/>
        <v>0</v>
      </c>
      <c r="P405" s="71">
        <f t="shared" ca="1" si="160"/>
        <v>0</v>
      </c>
      <c r="Q405" s="71">
        <f>IFERROR((($H405*$L405*$N405)-($H405*$L405*$O405))/1000,0)*(1-EXACT(M405,Lookups!$A$62))*(1-EXACT(M405,Lookups!$A$63))</f>
        <v>0</v>
      </c>
      <c r="R405" s="71">
        <f t="shared" ca="1" si="161"/>
        <v>0</v>
      </c>
      <c r="S405" s="71">
        <f t="shared" ca="1" si="151"/>
        <v>0</v>
      </c>
      <c r="T405" s="71">
        <f t="shared" si="152"/>
        <v>0</v>
      </c>
      <c r="U405" s="356">
        <f t="shared" ca="1" si="153"/>
        <v>0</v>
      </c>
      <c r="V405" s="356">
        <f t="shared" ca="1" si="154"/>
        <v>0</v>
      </c>
      <c r="W405" s="356">
        <f t="shared" si="162"/>
        <v>0</v>
      </c>
      <c r="X405" s="356">
        <f t="shared" si="163"/>
        <v>0</v>
      </c>
      <c r="Y405" s="72">
        <f>IF(AU405&gt;0,"NEEDED",IFERROR(IF('Project Summary'!$C$11="NH",(VLOOKUP(AH405,Lighting_All,6,0)+AN405),(VLOOKUP(AH405,Lighting_All,4,0)+AN405)),0)*H405)</f>
        <v>0</v>
      </c>
      <c r="Z405" s="290" t="str">
        <f t="shared" ca="1" si="164"/>
        <v/>
      </c>
      <c r="AA405" s="352">
        <f t="shared" ca="1" si="170"/>
        <v>0</v>
      </c>
      <c r="AB405" s="3"/>
      <c r="AC405" s="20" t="str">
        <f ca="1">IFERROR(OFFSET(INDEX(INDIRECT(VLOOKUP($C405,Lighting_Type_Exist_lu,2,0)),MATCH(NewSKULighting!$D405,INDIRECT(VLOOKUP($C405,Lighting_Type_Exist_lu,2,0)),0),1),0,1),"")</f>
        <v/>
      </c>
      <c r="AD405" s="7" t="str">
        <f ca="1">IFERROR(OFFSET(INDEX(INDIRECT(VLOOKUP($C405,Lighting_Type_Exist_lu,2,0)),MATCH(NewSKULighting!$D405,INDIRECT(VLOOKUP($C405,Lighting_Type_Exist_lu,2,0)),0),1),0,3),"")</f>
        <v/>
      </c>
      <c r="AE405" s="40" t="str">
        <f ca="1">IFERROR(OFFSET(INDEX(INDIRECT(VLOOKUP($C405,Lighting_Type_Exist_lu,2,0)),MATCH(NewSKULighting!$D405,INDIRECT(VLOOKUP($C405,Lighting_Type_Exist_lu,2,0)),0),1),0,4),"")</f>
        <v/>
      </c>
      <c r="AF405" s="314">
        <f t="shared" ca="1" si="171"/>
        <v>0</v>
      </c>
      <c r="AG405" s="3"/>
      <c r="AH405" s="238" t="str">
        <f t="shared" si="155"/>
        <v/>
      </c>
      <c r="AI405" s="263">
        <f>IFERROR(_xlfn.IFNA(IF('Project Summary'!$C$11="NH",VLOOKUP(AH405,Lighting_All,5,0),VLOOKUP(AH405,Lighting_All,3,0)),""),"")</f>
        <v>0</v>
      </c>
      <c r="AJ405" s="295" t="str">
        <f t="shared" si="172"/>
        <v>NA</v>
      </c>
      <c r="AK405" s="296" t="str">
        <f>IFERROR(IF(J405="","",(VLOOKUP(AH405,Lookups!A:G,7,0)*H405)),"")</f>
        <v/>
      </c>
      <c r="AL405" s="92">
        <f t="shared" ca="1" si="173"/>
        <v>0</v>
      </c>
      <c r="AM405" s="92">
        <f t="shared" ca="1" si="174"/>
        <v>0</v>
      </c>
      <c r="AN405" s="297">
        <f>(1-EXACT(G405,M405))*IFERROR(VLOOKUP(M405,Lighting_All,6,0),0)*(Q405&gt;0)*(1-EXACT(M405,Lookups!$A$62))*(1-EXACT(M405,Lookups!$A$63))</f>
        <v>0</v>
      </c>
      <c r="AO405" s="92">
        <f t="shared" si="175"/>
        <v>0</v>
      </c>
      <c r="AP405" s="92" t="str">
        <f t="shared" ca="1" si="176"/>
        <v/>
      </c>
      <c r="AQ405" s="92" t="str">
        <f ca="1">_xlfn.IFNA(VLOOKUP(AP405,Recycling!$S$10:$T$35,2,0),"")</f>
        <v/>
      </c>
      <c r="AR405" s="92">
        <f t="shared" si="177"/>
        <v>0</v>
      </c>
      <c r="AS405" s="92">
        <f t="shared" si="178"/>
        <v>0</v>
      </c>
      <c r="AT405" s="298">
        <f>EXACT(G405,"None")*OR(EXACT(M405,Lookups!$A$62),EXACT(M405,Lookups!$A$63))</f>
        <v>0</v>
      </c>
      <c r="AU405" s="299">
        <f t="shared" si="165"/>
        <v>0</v>
      </c>
      <c r="AV405" s="92">
        <f>IFERROR(VLOOKUP(AH405,Lookups!A:B,2,0),0)</f>
        <v>0</v>
      </c>
      <c r="AW405" s="92">
        <f t="shared" si="166"/>
        <v>0</v>
      </c>
      <c r="AX405" s="297">
        <f t="shared" si="167"/>
        <v>0</v>
      </c>
      <c r="AY405" s="297">
        <f t="shared" si="156"/>
        <v>0</v>
      </c>
      <c r="AZ405" s="92">
        <f t="shared" si="157"/>
        <v>0.504</v>
      </c>
      <c r="BA405" s="297">
        <f t="shared" si="168"/>
        <v>0.38900000000000001</v>
      </c>
      <c r="BB405" s="297">
        <v>0.13800000000000001</v>
      </c>
      <c r="BC405" s="297">
        <v>0.13400000000000001</v>
      </c>
      <c r="BD405" s="92">
        <f t="shared" si="158"/>
        <v>0</v>
      </c>
      <c r="BE405" s="92">
        <f t="shared" si="159"/>
        <v>0</v>
      </c>
    </row>
    <row r="406" spans="1:57" x14ac:dyDescent="0.35">
      <c r="A406" s="26"/>
      <c r="B406" s="76"/>
      <c r="C406" s="58"/>
      <c r="D406" s="504"/>
      <c r="E406" s="504"/>
      <c r="F406" s="237" t="str">
        <f ca="1">IFERROR(OFFSET(INDEX(INDIRECT(VLOOKUP($C406,Lighting_Type_Exist_lu,2,0)),MATCH(NewSKULighting!$D406,INDIRECT(VLOOKUP($C406,Lighting_Type_Exist_lu,2,0)),0),1),0,2),"")</f>
        <v/>
      </c>
      <c r="G406" s="168" t="s">
        <v>84</v>
      </c>
      <c r="H406" s="74"/>
      <c r="I406" s="238" t="str">
        <f t="shared" si="147"/>
        <v/>
      </c>
      <c r="J406" s="58"/>
      <c r="K406" s="238" t="str">
        <f t="shared" si="148"/>
        <v/>
      </c>
      <c r="L406" s="239" t="str">
        <f t="shared" si="149"/>
        <v/>
      </c>
      <c r="M406" s="116" t="s">
        <v>84</v>
      </c>
      <c r="N406" s="28">
        <f t="shared" si="150"/>
        <v>0</v>
      </c>
      <c r="O406" s="20">
        <f t="shared" si="169"/>
        <v>0</v>
      </c>
      <c r="P406" s="71">
        <f t="shared" ca="1" si="160"/>
        <v>0</v>
      </c>
      <c r="Q406" s="71">
        <f>IFERROR((($H406*$L406*$N406)-($H406*$L406*$O406))/1000,0)*(1-EXACT(M406,Lookups!$A$62))*(1-EXACT(M406,Lookups!$A$63))</f>
        <v>0</v>
      </c>
      <c r="R406" s="71">
        <f t="shared" ca="1" si="161"/>
        <v>0</v>
      </c>
      <c r="S406" s="71">
        <f t="shared" ca="1" si="151"/>
        <v>0</v>
      </c>
      <c r="T406" s="71">
        <f t="shared" si="152"/>
        <v>0</v>
      </c>
      <c r="U406" s="356">
        <f t="shared" ca="1" si="153"/>
        <v>0</v>
      </c>
      <c r="V406" s="356">
        <f t="shared" ca="1" si="154"/>
        <v>0</v>
      </c>
      <c r="W406" s="356">
        <f t="shared" si="162"/>
        <v>0</v>
      </c>
      <c r="X406" s="356">
        <f t="shared" si="163"/>
        <v>0</v>
      </c>
      <c r="Y406" s="72">
        <f>IF(AU406&gt;0,"NEEDED",IFERROR(IF('Project Summary'!$C$11="NH",(VLOOKUP(AH406,Lighting_All,6,0)+AN406),(VLOOKUP(AH406,Lighting_All,4,0)+AN406)),0)*H406)</f>
        <v>0</v>
      </c>
      <c r="Z406" s="290" t="str">
        <f t="shared" ca="1" si="164"/>
        <v/>
      </c>
      <c r="AA406" s="352">
        <f t="shared" ca="1" si="170"/>
        <v>0</v>
      </c>
      <c r="AB406" s="3"/>
      <c r="AC406" s="20" t="str">
        <f ca="1">IFERROR(OFFSET(INDEX(INDIRECT(VLOOKUP($C406,Lighting_Type_Exist_lu,2,0)),MATCH(NewSKULighting!$D406,INDIRECT(VLOOKUP($C406,Lighting_Type_Exist_lu,2,0)),0),1),0,1),"")</f>
        <v/>
      </c>
      <c r="AD406" s="7" t="str">
        <f ca="1">IFERROR(OFFSET(INDEX(INDIRECT(VLOOKUP($C406,Lighting_Type_Exist_lu,2,0)),MATCH(NewSKULighting!$D406,INDIRECT(VLOOKUP($C406,Lighting_Type_Exist_lu,2,0)),0),1),0,3),"")</f>
        <v/>
      </c>
      <c r="AE406" s="40" t="str">
        <f ca="1">IFERROR(OFFSET(INDEX(INDIRECT(VLOOKUP($C406,Lighting_Type_Exist_lu,2,0)),MATCH(NewSKULighting!$D406,INDIRECT(VLOOKUP($C406,Lighting_Type_Exist_lu,2,0)),0),1),0,4),"")</f>
        <v/>
      </c>
      <c r="AF406" s="314">
        <f t="shared" ca="1" si="171"/>
        <v>0</v>
      </c>
      <c r="AG406" s="3"/>
      <c r="AH406" s="238" t="str">
        <f t="shared" si="155"/>
        <v/>
      </c>
      <c r="AI406" s="263">
        <f>IFERROR(_xlfn.IFNA(IF('Project Summary'!$C$11="NH",VLOOKUP(AH406,Lighting_All,5,0),VLOOKUP(AH406,Lighting_All,3,0)),""),"")</f>
        <v>0</v>
      </c>
      <c r="AJ406" s="295" t="str">
        <f t="shared" si="172"/>
        <v>NA</v>
      </c>
      <c r="AK406" s="296" t="str">
        <f>IFERROR(IF(J406="","",(VLOOKUP(AH406,Lookups!A:G,7,0)*H406)),"")</f>
        <v/>
      </c>
      <c r="AL406" s="92">
        <f t="shared" ca="1" si="173"/>
        <v>0</v>
      </c>
      <c r="AM406" s="92">
        <f t="shared" ca="1" si="174"/>
        <v>0</v>
      </c>
      <c r="AN406" s="297">
        <f>(1-EXACT(G406,M406))*IFERROR(VLOOKUP(M406,Lighting_All,6,0),0)*(Q406&gt;0)*(1-EXACT(M406,Lookups!$A$62))*(1-EXACT(M406,Lookups!$A$63))</f>
        <v>0</v>
      </c>
      <c r="AO406" s="92">
        <f t="shared" si="175"/>
        <v>0</v>
      </c>
      <c r="AP406" s="92" t="str">
        <f t="shared" ca="1" si="176"/>
        <v/>
      </c>
      <c r="AQ406" s="92" t="str">
        <f ca="1">_xlfn.IFNA(VLOOKUP(AP406,Recycling!$S$10:$T$35,2,0),"")</f>
        <v/>
      </c>
      <c r="AR406" s="92">
        <f t="shared" si="177"/>
        <v>0</v>
      </c>
      <c r="AS406" s="92">
        <f t="shared" si="178"/>
        <v>0</v>
      </c>
      <c r="AT406" s="298">
        <f>EXACT(G406,"None")*OR(EXACT(M406,Lookups!$A$62),EXACT(M406,Lookups!$A$63))</f>
        <v>0</v>
      </c>
      <c r="AU406" s="299">
        <f t="shared" si="165"/>
        <v>0</v>
      </c>
      <c r="AV406" s="92">
        <f>IFERROR(VLOOKUP(AH406,Lookups!A:B,2,0),0)</f>
        <v>0</v>
      </c>
      <c r="AW406" s="92">
        <f t="shared" si="166"/>
        <v>0</v>
      </c>
      <c r="AX406" s="297">
        <f t="shared" si="167"/>
        <v>0</v>
      </c>
      <c r="AY406" s="297">
        <f t="shared" si="156"/>
        <v>0</v>
      </c>
      <c r="AZ406" s="92">
        <f t="shared" si="157"/>
        <v>0.504</v>
      </c>
      <c r="BA406" s="297">
        <f t="shared" si="168"/>
        <v>0.38900000000000001</v>
      </c>
      <c r="BB406" s="297">
        <v>0.13800000000000001</v>
      </c>
      <c r="BC406" s="297">
        <v>0.13400000000000001</v>
      </c>
      <c r="BD406" s="92">
        <f t="shared" si="158"/>
        <v>0</v>
      </c>
      <c r="BE406" s="92">
        <f t="shared" si="159"/>
        <v>0</v>
      </c>
    </row>
    <row r="407" spans="1:57" x14ac:dyDescent="0.35">
      <c r="A407" s="26"/>
      <c r="B407" s="76"/>
      <c r="C407" s="58"/>
      <c r="D407" s="504"/>
      <c r="E407" s="504"/>
      <c r="F407" s="237" t="str">
        <f ca="1">IFERROR(OFFSET(INDEX(INDIRECT(VLOOKUP($C407,Lighting_Type_Exist_lu,2,0)),MATCH(NewSKULighting!$D407,INDIRECT(VLOOKUP($C407,Lighting_Type_Exist_lu,2,0)),0),1),0,2),"")</f>
        <v/>
      </c>
      <c r="G407" s="168" t="s">
        <v>84</v>
      </c>
      <c r="H407" s="74"/>
      <c r="I407" s="238" t="str">
        <f t="shared" si="147"/>
        <v/>
      </c>
      <c r="J407" s="58"/>
      <c r="K407" s="238" t="str">
        <f t="shared" si="148"/>
        <v/>
      </c>
      <c r="L407" s="239" t="str">
        <f t="shared" si="149"/>
        <v/>
      </c>
      <c r="M407" s="116" t="s">
        <v>84</v>
      </c>
      <c r="N407" s="28">
        <f t="shared" si="150"/>
        <v>0</v>
      </c>
      <c r="O407" s="20">
        <f t="shared" si="169"/>
        <v>0</v>
      </c>
      <c r="P407" s="71">
        <f t="shared" ca="1" si="160"/>
        <v>0</v>
      </c>
      <c r="Q407" s="71">
        <f>IFERROR((($H407*$L407*$N407)-($H407*$L407*$O407))/1000,0)*(1-EXACT(M407,Lookups!$A$62))*(1-EXACT(M407,Lookups!$A$63))</f>
        <v>0</v>
      </c>
      <c r="R407" s="71">
        <f t="shared" ca="1" si="161"/>
        <v>0</v>
      </c>
      <c r="S407" s="71">
        <f t="shared" ca="1" si="151"/>
        <v>0</v>
      </c>
      <c r="T407" s="71">
        <f t="shared" si="152"/>
        <v>0</v>
      </c>
      <c r="U407" s="356">
        <f t="shared" ca="1" si="153"/>
        <v>0</v>
      </c>
      <c r="V407" s="356">
        <f t="shared" ca="1" si="154"/>
        <v>0</v>
      </c>
      <c r="W407" s="356">
        <f t="shared" si="162"/>
        <v>0</v>
      </c>
      <c r="X407" s="356">
        <f t="shared" si="163"/>
        <v>0</v>
      </c>
      <c r="Y407" s="72">
        <f>IF(AU407&gt;0,"NEEDED",IFERROR(IF('Project Summary'!$C$11="NH",(VLOOKUP(AH407,Lighting_All,6,0)+AN407),(VLOOKUP(AH407,Lighting_All,4,0)+AN407)),0)*H407)</f>
        <v>0</v>
      </c>
      <c r="Z407" s="290" t="str">
        <f t="shared" ca="1" si="164"/>
        <v/>
      </c>
      <c r="AA407" s="352">
        <f t="shared" ca="1" si="170"/>
        <v>0</v>
      </c>
      <c r="AB407" s="3"/>
      <c r="AC407" s="20" t="str">
        <f ca="1">IFERROR(OFFSET(INDEX(INDIRECT(VLOOKUP($C407,Lighting_Type_Exist_lu,2,0)),MATCH(NewSKULighting!$D407,INDIRECT(VLOOKUP($C407,Lighting_Type_Exist_lu,2,0)),0),1),0,1),"")</f>
        <v/>
      </c>
      <c r="AD407" s="7" t="str">
        <f ca="1">IFERROR(OFFSET(INDEX(INDIRECT(VLOOKUP($C407,Lighting_Type_Exist_lu,2,0)),MATCH(NewSKULighting!$D407,INDIRECT(VLOOKUP($C407,Lighting_Type_Exist_lu,2,0)),0),1),0,3),"")</f>
        <v/>
      </c>
      <c r="AE407" s="40" t="str">
        <f ca="1">IFERROR(OFFSET(INDEX(INDIRECT(VLOOKUP($C407,Lighting_Type_Exist_lu,2,0)),MATCH(NewSKULighting!$D407,INDIRECT(VLOOKUP($C407,Lighting_Type_Exist_lu,2,0)),0),1),0,4),"")</f>
        <v/>
      </c>
      <c r="AF407" s="314">
        <f t="shared" ca="1" si="171"/>
        <v>0</v>
      </c>
      <c r="AG407" s="3"/>
      <c r="AH407" s="238" t="str">
        <f t="shared" si="155"/>
        <v/>
      </c>
      <c r="AI407" s="263">
        <f>IFERROR(_xlfn.IFNA(IF('Project Summary'!$C$11="NH",VLOOKUP(AH407,Lighting_All,5,0),VLOOKUP(AH407,Lighting_All,3,0)),""),"")</f>
        <v>0</v>
      </c>
      <c r="AJ407" s="295" t="str">
        <f t="shared" si="172"/>
        <v>NA</v>
      </c>
      <c r="AK407" s="296" t="str">
        <f>IFERROR(IF(J407="","",(VLOOKUP(AH407,Lookups!A:G,7,0)*H407)),"")</f>
        <v/>
      </c>
      <c r="AL407" s="92">
        <f t="shared" ca="1" si="173"/>
        <v>0</v>
      </c>
      <c r="AM407" s="92">
        <f t="shared" ca="1" si="174"/>
        <v>0</v>
      </c>
      <c r="AN407" s="297">
        <f>(1-EXACT(G407,M407))*IFERROR(VLOOKUP(M407,Lighting_All,6,0),0)*(Q407&gt;0)*(1-EXACT(M407,Lookups!$A$62))*(1-EXACT(M407,Lookups!$A$63))</f>
        <v>0</v>
      </c>
      <c r="AO407" s="92">
        <f t="shared" si="175"/>
        <v>0</v>
      </c>
      <c r="AP407" s="92" t="str">
        <f t="shared" ca="1" si="176"/>
        <v/>
      </c>
      <c r="AQ407" s="92" t="str">
        <f ca="1">_xlfn.IFNA(VLOOKUP(AP407,Recycling!$S$10:$T$35,2,0),"")</f>
        <v/>
      </c>
      <c r="AR407" s="92">
        <f t="shared" si="177"/>
        <v>0</v>
      </c>
      <c r="AS407" s="92">
        <f t="shared" si="178"/>
        <v>0</v>
      </c>
      <c r="AT407" s="298">
        <f>EXACT(G407,"None")*OR(EXACT(M407,Lookups!$A$62),EXACT(M407,Lookups!$A$63))</f>
        <v>0</v>
      </c>
      <c r="AU407" s="299">
        <f t="shared" si="165"/>
        <v>0</v>
      </c>
      <c r="AV407" s="92">
        <f>IFERROR(VLOOKUP(AH407,Lookups!A:B,2,0),0)</f>
        <v>0</v>
      </c>
      <c r="AW407" s="92">
        <f t="shared" si="166"/>
        <v>0</v>
      </c>
      <c r="AX407" s="297">
        <f t="shared" si="167"/>
        <v>0</v>
      </c>
      <c r="AY407" s="297">
        <f t="shared" si="156"/>
        <v>0</v>
      </c>
      <c r="AZ407" s="92">
        <f t="shared" si="157"/>
        <v>0.504</v>
      </c>
      <c r="BA407" s="297">
        <f t="shared" si="168"/>
        <v>0.38900000000000001</v>
      </c>
      <c r="BB407" s="297">
        <v>0.13800000000000001</v>
      </c>
      <c r="BC407" s="297">
        <v>0.13400000000000001</v>
      </c>
      <c r="BD407" s="92">
        <f t="shared" si="158"/>
        <v>0</v>
      </c>
      <c r="BE407" s="92">
        <f t="shared" si="159"/>
        <v>0</v>
      </c>
    </row>
    <row r="408" spans="1:57" x14ac:dyDescent="0.35">
      <c r="A408" s="26"/>
      <c r="B408" s="76"/>
      <c r="C408" s="58"/>
      <c r="D408" s="504"/>
      <c r="E408" s="504"/>
      <c r="F408" s="237" t="str">
        <f ca="1">IFERROR(OFFSET(INDEX(INDIRECT(VLOOKUP($C408,Lighting_Type_Exist_lu,2,0)),MATCH(NewSKULighting!$D408,INDIRECT(VLOOKUP($C408,Lighting_Type_Exist_lu,2,0)),0),1),0,2),"")</f>
        <v/>
      </c>
      <c r="G408" s="168" t="s">
        <v>84</v>
      </c>
      <c r="H408" s="74"/>
      <c r="I408" s="238" t="str">
        <f t="shared" si="147"/>
        <v/>
      </c>
      <c r="J408" s="58"/>
      <c r="K408" s="238" t="str">
        <f t="shared" si="148"/>
        <v/>
      </c>
      <c r="L408" s="239" t="str">
        <f t="shared" si="149"/>
        <v/>
      </c>
      <c r="M408" s="116" t="s">
        <v>84</v>
      </c>
      <c r="N408" s="28">
        <f t="shared" si="150"/>
        <v>0</v>
      </c>
      <c r="O408" s="20">
        <f t="shared" si="169"/>
        <v>0</v>
      </c>
      <c r="P408" s="71">
        <f t="shared" ca="1" si="160"/>
        <v>0</v>
      </c>
      <c r="Q408" s="71">
        <f>IFERROR((($H408*$L408*$N408)-($H408*$L408*$O408))/1000,0)*(1-EXACT(M408,Lookups!$A$62))*(1-EXACT(M408,Lookups!$A$63))</f>
        <v>0</v>
      </c>
      <c r="R408" s="71">
        <f t="shared" ca="1" si="161"/>
        <v>0</v>
      </c>
      <c r="S408" s="71">
        <f t="shared" ca="1" si="151"/>
        <v>0</v>
      </c>
      <c r="T408" s="71">
        <f t="shared" si="152"/>
        <v>0</v>
      </c>
      <c r="U408" s="356">
        <f t="shared" ca="1" si="153"/>
        <v>0</v>
      </c>
      <c r="V408" s="356">
        <f t="shared" ca="1" si="154"/>
        <v>0</v>
      </c>
      <c r="W408" s="356">
        <f t="shared" si="162"/>
        <v>0</v>
      </c>
      <c r="X408" s="356">
        <f t="shared" si="163"/>
        <v>0</v>
      </c>
      <c r="Y408" s="72">
        <f>IF(AU408&gt;0,"NEEDED",IFERROR(IF('Project Summary'!$C$11="NH",(VLOOKUP(AH408,Lighting_All,6,0)+AN408),(VLOOKUP(AH408,Lighting_All,4,0)+AN408)),0)*H408)</f>
        <v>0</v>
      </c>
      <c r="Z408" s="290" t="str">
        <f t="shared" ca="1" si="164"/>
        <v/>
      </c>
      <c r="AA408" s="352">
        <f t="shared" ca="1" si="170"/>
        <v>0</v>
      </c>
      <c r="AB408" s="3"/>
      <c r="AC408" s="20" t="str">
        <f ca="1">IFERROR(OFFSET(INDEX(INDIRECT(VLOOKUP($C408,Lighting_Type_Exist_lu,2,0)),MATCH(NewSKULighting!$D408,INDIRECT(VLOOKUP($C408,Lighting_Type_Exist_lu,2,0)),0),1),0,1),"")</f>
        <v/>
      </c>
      <c r="AD408" s="7" t="str">
        <f ca="1">IFERROR(OFFSET(INDEX(INDIRECT(VLOOKUP($C408,Lighting_Type_Exist_lu,2,0)),MATCH(NewSKULighting!$D408,INDIRECT(VLOOKUP($C408,Lighting_Type_Exist_lu,2,0)),0),1),0,3),"")</f>
        <v/>
      </c>
      <c r="AE408" s="40" t="str">
        <f ca="1">IFERROR(OFFSET(INDEX(INDIRECT(VLOOKUP($C408,Lighting_Type_Exist_lu,2,0)),MATCH(NewSKULighting!$D408,INDIRECT(VLOOKUP($C408,Lighting_Type_Exist_lu,2,0)),0),1),0,4),"")</f>
        <v/>
      </c>
      <c r="AF408" s="314">
        <f t="shared" ca="1" si="171"/>
        <v>0</v>
      </c>
      <c r="AG408" s="3"/>
      <c r="AH408" s="238" t="str">
        <f t="shared" si="155"/>
        <v/>
      </c>
      <c r="AI408" s="263">
        <f>IFERROR(_xlfn.IFNA(IF('Project Summary'!$C$11="NH",VLOOKUP(AH408,Lighting_All,5,0),VLOOKUP(AH408,Lighting_All,3,0)),""),"")</f>
        <v>0</v>
      </c>
      <c r="AJ408" s="295" t="str">
        <f t="shared" si="172"/>
        <v>NA</v>
      </c>
      <c r="AK408" s="296" t="str">
        <f>IFERROR(IF(J408="","",(VLOOKUP(AH408,Lookups!A:G,7,0)*H408)),"")</f>
        <v/>
      </c>
      <c r="AL408" s="92">
        <f t="shared" ca="1" si="173"/>
        <v>0</v>
      </c>
      <c r="AM408" s="92">
        <f t="shared" ca="1" si="174"/>
        <v>0</v>
      </c>
      <c r="AN408" s="297">
        <f>(1-EXACT(G408,M408))*IFERROR(VLOOKUP(M408,Lighting_All,6,0),0)*(Q408&gt;0)*(1-EXACT(M408,Lookups!$A$62))*(1-EXACT(M408,Lookups!$A$63))</f>
        <v>0</v>
      </c>
      <c r="AO408" s="92">
        <f t="shared" si="175"/>
        <v>0</v>
      </c>
      <c r="AP408" s="92" t="str">
        <f t="shared" ca="1" si="176"/>
        <v/>
      </c>
      <c r="AQ408" s="92" t="str">
        <f ca="1">_xlfn.IFNA(VLOOKUP(AP408,Recycling!$S$10:$T$35,2,0),"")</f>
        <v/>
      </c>
      <c r="AR408" s="92">
        <f t="shared" si="177"/>
        <v>0</v>
      </c>
      <c r="AS408" s="92">
        <f t="shared" si="178"/>
        <v>0</v>
      </c>
      <c r="AT408" s="298">
        <f>EXACT(G408,"None")*OR(EXACT(M408,Lookups!$A$62),EXACT(M408,Lookups!$A$63))</f>
        <v>0</v>
      </c>
      <c r="AU408" s="299">
        <f t="shared" si="165"/>
        <v>0</v>
      </c>
      <c r="AV408" s="92">
        <f>IFERROR(VLOOKUP(AH408,Lookups!A:B,2,0),0)</f>
        <v>0</v>
      </c>
      <c r="AW408" s="92">
        <f t="shared" si="166"/>
        <v>0</v>
      </c>
      <c r="AX408" s="297">
        <f t="shared" si="167"/>
        <v>0</v>
      </c>
      <c r="AY408" s="297">
        <f t="shared" si="156"/>
        <v>0</v>
      </c>
      <c r="AZ408" s="92">
        <f t="shared" si="157"/>
        <v>0.504</v>
      </c>
      <c r="BA408" s="297">
        <f t="shared" si="168"/>
        <v>0.38900000000000001</v>
      </c>
      <c r="BB408" s="297">
        <v>0.13800000000000001</v>
      </c>
      <c r="BC408" s="297">
        <v>0.13400000000000001</v>
      </c>
      <c r="BD408" s="92">
        <f t="shared" si="158"/>
        <v>0</v>
      </c>
      <c r="BE408" s="92">
        <f t="shared" si="159"/>
        <v>0</v>
      </c>
    </row>
    <row r="409" spans="1:57" x14ac:dyDescent="0.35">
      <c r="A409" s="26"/>
      <c r="B409" s="76"/>
      <c r="C409" s="58"/>
      <c r="D409" s="504"/>
      <c r="E409" s="504"/>
      <c r="F409" s="237" t="str">
        <f ca="1">IFERROR(OFFSET(INDEX(INDIRECT(VLOOKUP($C409,Lighting_Type_Exist_lu,2,0)),MATCH(NewSKULighting!$D409,INDIRECT(VLOOKUP($C409,Lighting_Type_Exist_lu,2,0)),0),1),0,2),"")</f>
        <v/>
      </c>
      <c r="G409" s="168" t="s">
        <v>84</v>
      </c>
      <c r="H409" s="74"/>
      <c r="I409" s="238" t="str">
        <f t="shared" si="147"/>
        <v/>
      </c>
      <c r="J409" s="58"/>
      <c r="K409" s="238" t="str">
        <f t="shared" si="148"/>
        <v/>
      </c>
      <c r="L409" s="239" t="str">
        <f t="shared" si="149"/>
        <v/>
      </c>
      <c r="M409" s="116" t="s">
        <v>84</v>
      </c>
      <c r="N409" s="28">
        <f t="shared" si="150"/>
        <v>0</v>
      </c>
      <c r="O409" s="20">
        <f t="shared" si="169"/>
        <v>0</v>
      </c>
      <c r="P409" s="71">
        <f t="shared" ca="1" si="160"/>
        <v>0</v>
      </c>
      <c r="Q409" s="71">
        <f>IFERROR((($H409*$L409*$N409)-($H409*$L409*$O409))/1000,0)*(1-EXACT(M409,Lookups!$A$62))*(1-EXACT(M409,Lookups!$A$63))</f>
        <v>0</v>
      </c>
      <c r="R409" s="71">
        <f t="shared" ca="1" si="161"/>
        <v>0</v>
      </c>
      <c r="S409" s="71">
        <f t="shared" ca="1" si="151"/>
        <v>0</v>
      </c>
      <c r="T409" s="71">
        <f t="shared" si="152"/>
        <v>0</v>
      </c>
      <c r="U409" s="356">
        <f t="shared" ca="1" si="153"/>
        <v>0</v>
      </c>
      <c r="V409" s="356">
        <f t="shared" ca="1" si="154"/>
        <v>0</v>
      </c>
      <c r="W409" s="356">
        <f t="shared" si="162"/>
        <v>0</v>
      </c>
      <c r="X409" s="356">
        <f t="shared" si="163"/>
        <v>0</v>
      </c>
      <c r="Y409" s="72">
        <f>IF(AU409&gt;0,"NEEDED",IFERROR(IF('Project Summary'!$C$11="NH",(VLOOKUP(AH409,Lighting_All,6,0)+AN409),(VLOOKUP(AH409,Lighting_All,4,0)+AN409)),0)*H409)</f>
        <v>0</v>
      </c>
      <c r="Z409" s="290" t="str">
        <f t="shared" ca="1" si="164"/>
        <v/>
      </c>
      <c r="AA409" s="352">
        <f t="shared" ca="1" si="170"/>
        <v>0</v>
      </c>
      <c r="AB409" s="3"/>
      <c r="AC409" s="20" t="str">
        <f ca="1">IFERROR(OFFSET(INDEX(INDIRECT(VLOOKUP($C409,Lighting_Type_Exist_lu,2,0)),MATCH(NewSKULighting!$D409,INDIRECT(VLOOKUP($C409,Lighting_Type_Exist_lu,2,0)),0),1),0,1),"")</f>
        <v/>
      </c>
      <c r="AD409" s="7" t="str">
        <f ca="1">IFERROR(OFFSET(INDEX(INDIRECT(VLOOKUP($C409,Lighting_Type_Exist_lu,2,0)),MATCH(NewSKULighting!$D409,INDIRECT(VLOOKUP($C409,Lighting_Type_Exist_lu,2,0)),0),1),0,3),"")</f>
        <v/>
      </c>
      <c r="AE409" s="40" t="str">
        <f ca="1">IFERROR(OFFSET(INDEX(INDIRECT(VLOOKUP($C409,Lighting_Type_Exist_lu,2,0)),MATCH(NewSKULighting!$D409,INDIRECT(VLOOKUP($C409,Lighting_Type_Exist_lu,2,0)),0),1),0,4),"")</f>
        <v/>
      </c>
      <c r="AF409" s="314">
        <f t="shared" ca="1" si="171"/>
        <v>0</v>
      </c>
      <c r="AG409" s="3"/>
      <c r="AH409" s="238" t="str">
        <f t="shared" si="155"/>
        <v/>
      </c>
      <c r="AI409" s="263">
        <f>IFERROR(_xlfn.IFNA(IF('Project Summary'!$C$11="NH",VLOOKUP(AH409,Lighting_All,5,0),VLOOKUP(AH409,Lighting_All,3,0)),""),"")</f>
        <v>0</v>
      </c>
      <c r="AJ409" s="295" t="str">
        <f t="shared" si="172"/>
        <v>NA</v>
      </c>
      <c r="AK409" s="296" t="str">
        <f>IFERROR(IF(J409="","",(VLOOKUP(AH409,Lookups!A:G,7,0)*H409)),"")</f>
        <v/>
      </c>
      <c r="AL409" s="92">
        <f t="shared" ca="1" si="173"/>
        <v>0</v>
      </c>
      <c r="AM409" s="92">
        <f t="shared" ca="1" si="174"/>
        <v>0</v>
      </c>
      <c r="AN409" s="297">
        <f>(1-EXACT(G409,M409))*IFERROR(VLOOKUP(M409,Lighting_All,6,0),0)*(Q409&gt;0)*(1-EXACT(M409,Lookups!$A$62))*(1-EXACT(M409,Lookups!$A$63))</f>
        <v>0</v>
      </c>
      <c r="AO409" s="92">
        <f t="shared" si="175"/>
        <v>0</v>
      </c>
      <c r="AP409" s="92" t="str">
        <f t="shared" ca="1" si="176"/>
        <v/>
      </c>
      <c r="AQ409" s="92" t="str">
        <f ca="1">_xlfn.IFNA(VLOOKUP(AP409,Recycling!$S$10:$T$35,2,0),"")</f>
        <v/>
      </c>
      <c r="AR409" s="92">
        <f t="shared" si="177"/>
        <v>0</v>
      </c>
      <c r="AS409" s="92">
        <f t="shared" si="178"/>
        <v>0</v>
      </c>
      <c r="AT409" s="298">
        <f>EXACT(G409,"None")*OR(EXACT(M409,Lookups!$A$62),EXACT(M409,Lookups!$A$63))</f>
        <v>0</v>
      </c>
      <c r="AU409" s="299">
        <f t="shared" si="165"/>
        <v>0</v>
      </c>
      <c r="AV409" s="92">
        <f>IFERROR(VLOOKUP(AH409,Lookups!A:B,2,0),0)</f>
        <v>0</v>
      </c>
      <c r="AW409" s="92">
        <f t="shared" si="166"/>
        <v>0</v>
      </c>
      <c r="AX409" s="297">
        <f t="shared" si="167"/>
        <v>0</v>
      </c>
      <c r="AY409" s="297">
        <f t="shared" si="156"/>
        <v>0</v>
      </c>
      <c r="AZ409" s="92">
        <f t="shared" si="157"/>
        <v>0.504</v>
      </c>
      <c r="BA409" s="297">
        <f t="shared" si="168"/>
        <v>0.38900000000000001</v>
      </c>
      <c r="BB409" s="297">
        <v>0.13800000000000001</v>
      </c>
      <c r="BC409" s="297">
        <v>0.13400000000000001</v>
      </c>
      <c r="BD409" s="92">
        <f t="shared" si="158"/>
        <v>0</v>
      </c>
      <c r="BE409" s="92">
        <f t="shared" si="159"/>
        <v>0</v>
      </c>
    </row>
    <row r="410" spans="1:57" x14ac:dyDescent="0.35">
      <c r="A410" s="26"/>
      <c r="B410" s="76"/>
      <c r="C410" s="58"/>
      <c r="D410" s="504"/>
      <c r="E410" s="504"/>
      <c r="F410" s="237" t="str">
        <f ca="1">IFERROR(OFFSET(INDEX(INDIRECT(VLOOKUP($C410,Lighting_Type_Exist_lu,2,0)),MATCH(NewSKULighting!$D410,INDIRECT(VLOOKUP($C410,Lighting_Type_Exist_lu,2,0)),0),1),0,2),"")</f>
        <v/>
      </c>
      <c r="G410" s="168" t="s">
        <v>84</v>
      </c>
      <c r="H410" s="74"/>
      <c r="I410" s="238" t="str">
        <f t="shared" si="147"/>
        <v/>
      </c>
      <c r="J410" s="58"/>
      <c r="K410" s="238" t="str">
        <f t="shared" si="148"/>
        <v/>
      </c>
      <c r="L410" s="239" t="str">
        <f t="shared" si="149"/>
        <v/>
      </c>
      <c r="M410" s="116" t="s">
        <v>84</v>
      </c>
      <c r="N410" s="28">
        <f t="shared" si="150"/>
        <v>0</v>
      </c>
      <c r="O410" s="20">
        <f t="shared" si="169"/>
        <v>0</v>
      </c>
      <c r="P410" s="71">
        <f t="shared" ca="1" si="160"/>
        <v>0</v>
      </c>
      <c r="Q410" s="71">
        <f>IFERROR((($H410*$L410*$N410)-($H410*$L410*$O410))/1000,0)*(1-EXACT(M410,Lookups!$A$62))*(1-EXACT(M410,Lookups!$A$63))</f>
        <v>0</v>
      </c>
      <c r="R410" s="71">
        <f t="shared" ca="1" si="161"/>
        <v>0</v>
      </c>
      <c r="S410" s="71">
        <f t="shared" ca="1" si="151"/>
        <v>0</v>
      </c>
      <c r="T410" s="71">
        <f t="shared" si="152"/>
        <v>0</v>
      </c>
      <c r="U410" s="356">
        <f t="shared" ca="1" si="153"/>
        <v>0</v>
      </c>
      <c r="V410" s="356">
        <f t="shared" ca="1" si="154"/>
        <v>0</v>
      </c>
      <c r="W410" s="356">
        <f t="shared" si="162"/>
        <v>0</v>
      </c>
      <c r="X410" s="356">
        <f t="shared" si="163"/>
        <v>0</v>
      </c>
      <c r="Y410" s="72">
        <f>IF(AU410&gt;0,"NEEDED",IFERROR(IF('Project Summary'!$C$11="NH",(VLOOKUP(AH410,Lighting_All,6,0)+AN410),(VLOOKUP(AH410,Lighting_All,4,0)+AN410)),0)*H410)</f>
        <v>0</v>
      </c>
      <c r="Z410" s="290" t="str">
        <f t="shared" ca="1" si="164"/>
        <v/>
      </c>
      <c r="AA410" s="352">
        <f t="shared" ca="1" si="170"/>
        <v>0</v>
      </c>
      <c r="AB410" s="3"/>
      <c r="AC410" s="20" t="str">
        <f ca="1">IFERROR(OFFSET(INDEX(INDIRECT(VLOOKUP($C410,Lighting_Type_Exist_lu,2,0)),MATCH(NewSKULighting!$D410,INDIRECT(VLOOKUP($C410,Lighting_Type_Exist_lu,2,0)),0),1),0,1),"")</f>
        <v/>
      </c>
      <c r="AD410" s="7" t="str">
        <f ca="1">IFERROR(OFFSET(INDEX(INDIRECT(VLOOKUP($C410,Lighting_Type_Exist_lu,2,0)),MATCH(NewSKULighting!$D410,INDIRECT(VLOOKUP($C410,Lighting_Type_Exist_lu,2,0)),0),1),0,3),"")</f>
        <v/>
      </c>
      <c r="AE410" s="40" t="str">
        <f ca="1">IFERROR(OFFSET(INDEX(INDIRECT(VLOOKUP($C410,Lighting_Type_Exist_lu,2,0)),MATCH(NewSKULighting!$D410,INDIRECT(VLOOKUP($C410,Lighting_Type_Exist_lu,2,0)),0),1),0,4),"")</f>
        <v/>
      </c>
      <c r="AF410" s="314">
        <f t="shared" ca="1" si="171"/>
        <v>0</v>
      </c>
      <c r="AG410" s="3"/>
      <c r="AH410" s="238" t="str">
        <f t="shared" si="155"/>
        <v/>
      </c>
      <c r="AI410" s="263">
        <f>IFERROR(_xlfn.IFNA(IF('Project Summary'!$C$11="NH",VLOOKUP(AH410,Lighting_All,5,0),VLOOKUP(AH410,Lighting_All,3,0)),""),"")</f>
        <v>0</v>
      </c>
      <c r="AJ410" s="295" t="str">
        <f t="shared" si="172"/>
        <v>NA</v>
      </c>
      <c r="AK410" s="296" t="str">
        <f>IFERROR(IF(J410="","",(VLOOKUP(AH410,Lookups!A:G,7,0)*H410)),"")</f>
        <v/>
      </c>
      <c r="AL410" s="92">
        <f t="shared" ca="1" si="173"/>
        <v>0</v>
      </c>
      <c r="AM410" s="92">
        <f t="shared" ca="1" si="174"/>
        <v>0</v>
      </c>
      <c r="AN410" s="297">
        <f>(1-EXACT(G410,M410))*IFERROR(VLOOKUP(M410,Lighting_All,6,0),0)*(Q410&gt;0)*(1-EXACT(M410,Lookups!$A$62))*(1-EXACT(M410,Lookups!$A$63))</f>
        <v>0</v>
      </c>
      <c r="AO410" s="92">
        <f t="shared" si="175"/>
        <v>0</v>
      </c>
      <c r="AP410" s="92" t="str">
        <f t="shared" ca="1" si="176"/>
        <v/>
      </c>
      <c r="AQ410" s="92" t="str">
        <f ca="1">_xlfn.IFNA(VLOOKUP(AP410,Recycling!$S$10:$T$35,2,0),"")</f>
        <v/>
      </c>
      <c r="AR410" s="92">
        <f t="shared" si="177"/>
        <v>0</v>
      </c>
      <c r="AS410" s="92">
        <f t="shared" si="178"/>
        <v>0</v>
      </c>
      <c r="AT410" s="298">
        <f>EXACT(G410,"None")*OR(EXACT(M410,Lookups!$A$62),EXACT(M410,Lookups!$A$63))</f>
        <v>0</v>
      </c>
      <c r="AU410" s="299">
        <f t="shared" si="165"/>
        <v>0</v>
      </c>
      <c r="AV410" s="92">
        <f>IFERROR(VLOOKUP(AH410,Lookups!A:B,2,0),0)</f>
        <v>0</v>
      </c>
      <c r="AW410" s="92">
        <f t="shared" si="166"/>
        <v>0</v>
      </c>
      <c r="AX410" s="297">
        <f t="shared" si="167"/>
        <v>0</v>
      </c>
      <c r="AY410" s="297">
        <f t="shared" si="156"/>
        <v>0</v>
      </c>
      <c r="AZ410" s="92">
        <f t="shared" si="157"/>
        <v>0.504</v>
      </c>
      <c r="BA410" s="297">
        <f t="shared" si="168"/>
        <v>0.38900000000000001</v>
      </c>
      <c r="BB410" s="297">
        <v>0.13800000000000001</v>
      </c>
      <c r="BC410" s="297">
        <v>0.13400000000000001</v>
      </c>
      <c r="BD410" s="92">
        <f t="shared" si="158"/>
        <v>0</v>
      </c>
      <c r="BE410" s="92">
        <f t="shared" si="159"/>
        <v>0</v>
      </c>
    </row>
    <row r="411" spans="1:57" x14ac:dyDescent="0.35">
      <c r="A411" s="26"/>
      <c r="B411" s="76"/>
      <c r="C411" s="58"/>
      <c r="D411" s="504"/>
      <c r="E411" s="504"/>
      <c r="F411" s="237" t="str">
        <f ca="1">IFERROR(OFFSET(INDEX(INDIRECT(VLOOKUP($C411,Lighting_Type_Exist_lu,2,0)),MATCH(NewSKULighting!$D411,INDIRECT(VLOOKUP($C411,Lighting_Type_Exist_lu,2,0)),0),1),0,2),"")</f>
        <v/>
      </c>
      <c r="G411" s="168" t="s">
        <v>84</v>
      </c>
      <c r="H411" s="74"/>
      <c r="I411" s="238" t="str">
        <f t="shared" si="147"/>
        <v/>
      </c>
      <c r="J411" s="58"/>
      <c r="K411" s="238" t="str">
        <f t="shared" si="148"/>
        <v/>
      </c>
      <c r="L411" s="239" t="str">
        <f t="shared" si="149"/>
        <v/>
      </c>
      <c r="M411" s="116" t="s">
        <v>84</v>
      </c>
      <c r="N411" s="28">
        <f t="shared" si="150"/>
        <v>0</v>
      </c>
      <c r="O411" s="20">
        <f t="shared" si="169"/>
        <v>0</v>
      </c>
      <c r="P411" s="71">
        <f t="shared" ca="1" si="160"/>
        <v>0</v>
      </c>
      <c r="Q411" s="71">
        <f>IFERROR((($H411*$L411*$N411)-($H411*$L411*$O411))/1000,0)*(1-EXACT(M411,Lookups!$A$62))*(1-EXACT(M411,Lookups!$A$63))</f>
        <v>0</v>
      </c>
      <c r="R411" s="71">
        <f t="shared" ca="1" si="161"/>
        <v>0</v>
      </c>
      <c r="S411" s="71">
        <f t="shared" ca="1" si="151"/>
        <v>0</v>
      </c>
      <c r="T411" s="71">
        <f t="shared" si="152"/>
        <v>0</v>
      </c>
      <c r="U411" s="356">
        <f t="shared" ca="1" si="153"/>
        <v>0</v>
      </c>
      <c r="V411" s="356">
        <f t="shared" ca="1" si="154"/>
        <v>0</v>
      </c>
      <c r="W411" s="356">
        <f t="shared" si="162"/>
        <v>0</v>
      </c>
      <c r="X411" s="356">
        <f t="shared" si="163"/>
        <v>0</v>
      </c>
      <c r="Y411" s="72">
        <f>IF(AU411&gt;0,"NEEDED",IFERROR(IF('Project Summary'!$C$11="NH",(VLOOKUP(AH411,Lighting_All,6,0)+AN411),(VLOOKUP(AH411,Lighting_All,4,0)+AN411)),0)*H411)</f>
        <v>0</v>
      </c>
      <c r="Z411" s="290" t="str">
        <f t="shared" ca="1" si="164"/>
        <v/>
      </c>
      <c r="AA411" s="352">
        <f t="shared" ca="1" si="170"/>
        <v>0</v>
      </c>
      <c r="AB411" s="3"/>
      <c r="AC411" s="20" t="str">
        <f ca="1">IFERROR(OFFSET(INDEX(INDIRECT(VLOOKUP($C411,Lighting_Type_Exist_lu,2,0)),MATCH(NewSKULighting!$D411,INDIRECT(VLOOKUP($C411,Lighting_Type_Exist_lu,2,0)),0),1),0,1),"")</f>
        <v/>
      </c>
      <c r="AD411" s="7" t="str">
        <f ca="1">IFERROR(OFFSET(INDEX(INDIRECT(VLOOKUP($C411,Lighting_Type_Exist_lu,2,0)),MATCH(NewSKULighting!$D411,INDIRECT(VLOOKUP($C411,Lighting_Type_Exist_lu,2,0)),0),1),0,3),"")</f>
        <v/>
      </c>
      <c r="AE411" s="40" t="str">
        <f ca="1">IFERROR(OFFSET(INDEX(INDIRECT(VLOOKUP($C411,Lighting_Type_Exist_lu,2,0)),MATCH(NewSKULighting!$D411,INDIRECT(VLOOKUP($C411,Lighting_Type_Exist_lu,2,0)),0),1),0,4),"")</f>
        <v/>
      </c>
      <c r="AF411" s="314">
        <f t="shared" ca="1" si="171"/>
        <v>0</v>
      </c>
      <c r="AG411" s="3"/>
      <c r="AH411" s="238" t="str">
        <f t="shared" si="155"/>
        <v/>
      </c>
      <c r="AI411" s="263">
        <f>IFERROR(_xlfn.IFNA(IF('Project Summary'!$C$11="NH",VLOOKUP(AH411,Lighting_All,5,0),VLOOKUP(AH411,Lighting_All,3,0)),""),"")</f>
        <v>0</v>
      </c>
      <c r="AJ411" s="295" t="str">
        <f t="shared" si="172"/>
        <v>NA</v>
      </c>
      <c r="AK411" s="296" t="str">
        <f>IFERROR(IF(J411="","",(VLOOKUP(AH411,Lookups!A:G,7,0)*H411)),"")</f>
        <v/>
      </c>
      <c r="AL411" s="92">
        <f t="shared" ca="1" si="173"/>
        <v>0</v>
      </c>
      <c r="AM411" s="92">
        <f t="shared" ca="1" si="174"/>
        <v>0</v>
      </c>
      <c r="AN411" s="297">
        <f>(1-EXACT(G411,M411))*IFERROR(VLOOKUP(M411,Lighting_All,6,0),0)*(Q411&gt;0)*(1-EXACT(M411,Lookups!$A$62))*(1-EXACT(M411,Lookups!$A$63))</f>
        <v>0</v>
      </c>
      <c r="AO411" s="92">
        <f t="shared" si="175"/>
        <v>0</v>
      </c>
      <c r="AP411" s="92" t="str">
        <f t="shared" ca="1" si="176"/>
        <v/>
      </c>
      <c r="AQ411" s="92" t="str">
        <f ca="1">_xlfn.IFNA(VLOOKUP(AP411,Recycling!$S$10:$T$35,2,0),"")</f>
        <v/>
      </c>
      <c r="AR411" s="92">
        <f t="shared" si="177"/>
        <v>0</v>
      </c>
      <c r="AS411" s="92">
        <f t="shared" si="178"/>
        <v>0</v>
      </c>
      <c r="AT411" s="298">
        <f>EXACT(G411,"None")*OR(EXACT(M411,Lookups!$A$62),EXACT(M411,Lookups!$A$63))</f>
        <v>0</v>
      </c>
      <c r="AU411" s="299">
        <f t="shared" si="165"/>
        <v>0</v>
      </c>
      <c r="AV411" s="92">
        <f>IFERROR(VLOOKUP(AH411,Lookups!A:B,2,0),0)</f>
        <v>0</v>
      </c>
      <c r="AW411" s="92">
        <f t="shared" si="166"/>
        <v>0</v>
      </c>
      <c r="AX411" s="297">
        <f t="shared" si="167"/>
        <v>0</v>
      </c>
      <c r="AY411" s="297">
        <f t="shared" si="156"/>
        <v>0</v>
      </c>
      <c r="AZ411" s="92">
        <f t="shared" si="157"/>
        <v>0.504</v>
      </c>
      <c r="BA411" s="297">
        <f t="shared" si="168"/>
        <v>0.38900000000000001</v>
      </c>
      <c r="BB411" s="297">
        <v>0.13800000000000001</v>
      </c>
      <c r="BC411" s="297">
        <v>0.13400000000000001</v>
      </c>
      <c r="BD411" s="92">
        <f t="shared" si="158"/>
        <v>0</v>
      </c>
      <c r="BE411" s="92">
        <f t="shared" si="159"/>
        <v>0</v>
      </c>
    </row>
    <row r="412" spans="1:57" x14ac:dyDescent="0.35">
      <c r="A412" s="26"/>
      <c r="B412" s="76"/>
      <c r="C412" s="58"/>
      <c r="D412" s="504"/>
      <c r="E412" s="504"/>
      <c r="F412" s="237" t="str">
        <f ca="1">IFERROR(OFFSET(INDEX(INDIRECT(VLOOKUP($C412,Lighting_Type_Exist_lu,2,0)),MATCH(NewSKULighting!$D412,INDIRECT(VLOOKUP($C412,Lighting_Type_Exist_lu,2,0)),0),1),0,2),"")</f>
        <v/>
      </c>
      <c r="G412" s="168" t="s">
        <v>84</v>
      </c>
      <c r="H412" s="74"/>
      <c r="I412" s="238" t="str">
        <f t="shared" si="147"/>
        <v/>
      </c>
      <c r="J412" s="58"/>
      <c r="K412" s="238" t="str">
        <f t="shared" si="148"/>
        <v/>
      </c>
      <c r="L412" s="239" t="str">
        <f t="shared" si="149"/>
        <v/>
      </c>
      <c r="M412" s="116" t="s">
        <v>84</v>
      </c>
      <c r="N412" s="28">
        <f t="shared" si="150"/>
        <v>0</v>
      </c>
      <c r="O412" s="20">
        <f t="shared" si="169"/>
        <v>0</v>
      </c>
      <c r="P412" s="71">
        <f t="shared" ca="1" si="160"/>
        <v>0</v>
      </c>
      <c r="Q412" s="71">
        <f>IFERROR((($H412*$L412*$N412)-($H412*$L412*$O412))/1000,0)*(1-EXACT(M412,Lookups!$A$62))*(1-EXACT(M412,Lookups!$A$63))</f>
        <v>0</v>
      </c>
      <c r="R412" s="71">
        <f t="shared" ca="1" si="161"/>
        <v>0</v>
      </c>
      <c r="S412" s="71">
        <f t="shared" ca="1" si="151"/>
        <v>0</v>
      </c>
      <c r="T412" s="71">
        <f t="shared" si="152"/>
        <v>0</v>
      </c>
      <c r="U412" s="356">
        <f t="shared" ca="1" si="153"/>
        <v>0</v>
      </c>
      <c r="V412" s="356">
        <f t="shared" ca="1" si="154"/>
        <v>0</v>
      </c>
      <c r="W412" s="356">
        <f t="shared" si="162"/>
        <v>0</v>
      </c>
      <c r="X412" s="356">
        <f t="shared" si="163"/>
        <v>0</v>
      </c>
      <c r="Y412" s="72">
        <f>IF(AU412&gt;0,"NEEDED",IFERROR(IF('Project Summary'!$C$11="NH",(VLOOKUP(AH412,Lighting_All,6,0)+AN412),(VLOOKUP(AH412,Lighting_All,4,0)+AN412)),0)*H412)</f>
        <v>0</v>
      </c>
      <c r="Z412" s="290" t="str">
        <f t="shared" ca="1" si="164"/>
        <v/>
      </c>
      <c r="AA412" s="352">
        <f t="shared" ca="1" si="170"/>
        <v>0</v>
      </c>
      <c r="AB412" s="3"/>
      <c r="AC412" s="20" t="str">
        <f ca="1">IFERROR(OFFSET(INDEX(INDIRECT(VLOOKUP($C412,Lighting_Type_Exist_lu,2,0)),MATCH(NewSKULighting!$D412,INDIRECT(VLOOKUP($C412,Lighting_Type_Exist_lu,2,0)),0),1),0,1),"")</f>
        <v/>
      </c>
      <c r="AD412" s="7" t="str">
        <f ca="1">IFERROR(OFFSET(INDEX(INDIRECT(VLOOKUP($C412,Lighting_Type_Exist_lu,2,0)),MATCH(NewSKULighting!$D412,INDIRECT(VLOOKUP($C412,Lighting_Type_Exist_lu,2,0)),0),1),0,3),"")</f>
        <v/>
      </c>
      <c r="AE412" s="40" t="str">
        <f ca="1">IFERROR(OFFSET(INDEX(INDIRECT(VLOOKUP($C412,Lighting_Type_Exist_lu,2,0)),MATCH(NewSKULighting!$D412,INDIRECT(VLOOKUP($C412,Lighting_Type_Exist_lu,2,0)),0),1),0,4),"")</f>
        <v/>
      </c>
      <c r="AF412" s="314">
        <f t="shared" ca="1" si="171"/>
        <v>0</v>
      </c>
      <c r="AG412" s="3"/>
      <c r="AH412" s="238" t="str">
        <f t="shared" si="155"/>
        <v/>
      </c>
      <c r="AI412" s="263">
        <f>IFERROR(_xlfn.IFNA(IF('Project Summary'!$C$11="NH",VLOOKUP(AH412,Lighting_All,5,0),VLOOKUP(AH412,Lighting_All,3,0)),""),"")</f>
        <v>0</v>
      </c>
      <c r="AJ412" s="295" t="str">
        <f t="shared" si="172"/>
        <v>NA</v>
      </c>
      <c r="AK412" s="296" t="str">
        <f>IFERROR(IF(J412="","",(VLOOKUP(AH412,Lookups!A:G,7,0)*H412)),"")</f>
        <v/>
      </c>
      <c r="AL412" s="92">
        <f t="shared" ca="1" si="173"/>
        <v>0</v>
      </c>
      <c r="AM412" s="92">
        <f t="shared" ca="1" si="174"/>
        <v>0</v>
      </c>
      <c r="AN412" s="297">
        <f>(1-EXACT(G412,M412))*IFERROR(VLOOKUP(M412,Lighting_All,6,0),0)*(Q412&gt;0)*(1-EXACT(M412,Lookups!$A$62))*(1-EXACT(M412,Lookups!$A$63))</f>
        <v>0</v>
      </c>
      <c r="AO412" s="92">
        <f t="shared" si="175"/>
        <v>0</v>
      </c>
      <c r="AP412" s="92" t="str">
        <f t="shared" ca="1" si="176"/>
        <v/>
      </c>
      <c r="AQ412" s="92" t="str">
        <f ca="1">_xlfn.IFNA(VLOOKUP(AP412,Recycling!$S$10:$T$35,2,0),"")</f>
        <v/>
      </c>
      <c r="AR412" s="92">
        <f t="shared" si="177"/>
        <v>0</v>
      </c>
      <c r="AS412" s="92">
        <f t="shared" si="178"/>
        <v>0</v>
      </c>
      <c r="AT412" s="298">
        <f>EXACT(G412,"None")*OR(EXACT(M412,Lookups!$A$62),EXACT(M412,Lookups!$A$63))</f>
        <v>0</v>
      </c>
      <c r="AU412" s="299">
        <f t="shared" si="165"/>
        <v>0</v>
      </c>
      <c r="AV412" s="92">
        <f>IFERROR(VLOOKUP(AH412,Lookups!A:B,2,0),0)</f>
        <v>0</v>
      </c>
      <c r="AW412" s="92">
        <f t="shared" si="166"/>
        <v>0</v>
      </c>
      <c r="AX412" s="297">
        <f t="shared" si="167"/>
        <v>0</v>
      </c>
      <c r="AY412" s="297">
        <f t="shared" si="156"/>
        <v>0</v>
      </c>
      <c r="AZ412" s="92">
        <f t="shared" si="157"/>
        <v>0.504</v>
      </c>
      <c r="BA412" s="297">
        <f t="shared" si="168"/>
        <v>0.38900000000000001</v>
      </c>
      <c r="BB412" s="297">
        <v>0.13800000000000001</v>
      </c>
      <c r="BC412" s="297">
        <v>0.13400000000000001</v>
      </c>
      <c r="BD412" s="92">
        <f t="shared" si="158"/>
        <v>0</v>
      </c>
      <c r="BE412" s="92">
        <f t="shared" si="159"/>
        <v>0</v>
      </c>
    </row>
    <row r="413" spans="1:57" x14ac:dyDescent="0.35">
      <c r="A413" s="26"/>
      <c r="B413" s="76"/>
      <c r="C413" s="58"/>
      <c r="D413" s="504"/>
      <c r="E413" s="504"/>
      <c r="F413" s="237" t="str">
        <f ca="1">IFERROR(OFFSET(INDEX(INDIRECT(VLOOKUP($C413,Lighting_Type_Exist_lu,2,0)),MATCH(NewSKULighting!$D413,INDIRECT(VLOOKUP($C413,Lighting_Type_Exist_lu,2,0)),0),1),0,2),"")</f>
        <v/>
      </c>
      <c r="G413" s="168" t="s">
        <v>84</v>
      </c>
      <c r="H413" s="74"/>
      <c r="I413" s="238" t="str">
        <f t="shared" si="147"/>
        <v/>
      </c>
      <c r="J413" s="58"/>
      <c r="K413" s="238" t="str">
        <f t="shared" si="148"/>
        <v/>
      </c>
      <c r="L413" s="239" t="str">
        <f t="shared" si="149"/>
        <v/>
      </c>
      <c r="M413" s="116" t="s">
        <v>84</v>
      </c>
      <c r="N413" s="28">
        <f t="shared" si="150"/>
        <v>0</v>
      </c>
      <c r="O413" s="20">
        <f t="shared" si="169"/>
        <v>0</v>
      </c>
      <c r="P413" s="71">
        <f t="shared" ca="1" si="160"/>
        <v>0</v>
      </c>
      <c r="Q413" s="71">
        <f>IFERROR((($H413*$L413*$N413)-($H413*$L413*$O413))/1000,0)*(1-EXACT(M413,Lookups!$A$62))*(1-EXACT(M413,Lookups!$A$63))</f>
        <v>0</v>
      </c>
      <c r="R413" s="71">
        <f t="shared" ca="1" si="161"/>
        <v>0</v>
      </c>
      <c r="S413" s="71">
        <f t="shared" ca="1" si="151"/>
        <v>0</v>
      </c>
      <c r="T413" s="71">
        <f t="shared" si="152"/>
        <v>0</v>
      </c>
      <c r="U413" s="356">
        <f t="shared" ca="1" si="153"/>
        <v>0</v>
      </c>
      <c r="V413" s="356">
        <f t="shared" ca="1" si="154"/>
        <v>0</v>
      </c>
      <c r="W413" s="356">
        <f t="shared" si="162"/>
        <v>0</v>
      </c>
      <c r="X413" s="356">
        <f t="shared" si="163"/>
        <v>0</v>
      </c>
      <c r="Y413" s="72">
        <f>IF(AU413&gt;0,"NEEDED",IFERROR(IF('Project Summary'!$C$11="NH",(VLOOKUP(AH413,Lighting_All,6,0)+AN413),(VLOOKUP(AH413,Lighting_All,4,0)+AN413)),0)*H413)</f>
        <v>0</v>
      </c>
      <c r="Z413" s="290" t="str">
        <f t="shared" ca="1" si="164"/>
        <v/>
      </c>
      <c r="AA413" s="352">
        <f t="shared" ca="1" si="170"/>
        <v>0</v>
      </c>
      <c r="AB413" s="3"/>
      <c r="AC413" s="20" t="str">
        <f ca="1">IFERROR(OFFSET(INDEX(INDIRECT(VLOOKUP($C413,Lighting_Type_Exist_lu,2,0)),MATCH(NewSKULighting!$D413,INDIRECT(VLOOKUP($C413,Lighting_Type_Exist_lu,2,0)),0),1),0,1),"")</f>
        <v/>
      </c>
      <c r="AD413" s="7" t="str">
        <f ca="1">IFERROR(OFFSET(INDEX(INDIRECT(VLOOKUP($C413,Lighting_Type_Exist_lu,2,0)),MATCH(NewSKULighting!$D413,INDIRECT(VLOOKUP($C413,Lighting_Type_Exist_lu,2,0)),0),1),0,3),"")</f>
        <v/>
      </c>
      <c r="AE413" s="40" t="str">
        <f ca="1">IFERROR(OFFSET(INDEX(INDIRECT(VLOOKUP($C413,Lighting_Type_Exist_lu,2,0)),MATCH(NewSKULighting!$D413,INDIRECT(VLOOKUP($C413,Lighting_Type_Exist_lu,2,0)),0),1),0,4),"")</f>
        <v/>
      </c>
      <c r="AF413" s="314">
        <f t="shared" ca="1" si="171"/>
        <v>0</v>
      </c>
      <c r="AG413" s="3"/>
      <c r="AH413" s="238" t="str">
        <f t="shared" si="155"/>
        <v/>
      </c>
      <c r="AI413" s="263">
        <f>IFERROR(_xlfn.IFNA(IF('Project Summary'!$C$11="NH",VLOOKUP(AH413,Lighting_All,5,0),VLOOKUP(AH413,Lighting_All,3,0)),""),"")</f>
        <v>0</v>
      </c>
      <c r="AJ413" s="295" t="str">
        <f t="shared" si="172"/>
        <v>NA</v>
      </c>
      <c r="AK413" s="296" t="str">
        <f>IFERROR(IF(J413="","",(VLOOKUP(AH413,Lookups!A:G,7,0)*H413)),"")</f>
        <v/>
      </c>
      <c r="AL413" s="92">
        <f t="shared" ca="1" si="173"/>
        <v>0</v>
      </c>
      <c r="AM413" s="92">
        <f t="shared" ca="1" si="174"/>
        <v>0</v>
      </c>
      <c r="AN413" s="297">
        <f>(1-EXACT(G413,M413))*IFERROR(VLOOKUP(M413,Lighting_All,6,0),0)*(Q413&gt;0)*(1-EXACT(M413,Lookups!$A$62))*(1-EXACT(M413,Lookups!$A$63))</f>
        <v>0</v>
      </c>
      <c r="AO413" s="92">
        <f t="shared" si="175"/>
        <v>0</v>
      </c>
      <c r="AP413" s="92" t="str">
        <f t="shared" ca="1" si="176"/>
        <v/>
      </c>
      <c r="AQ413" s="92" t="str">
        <f ca="1">_xlfn.IFNA(VLOOKUP(AP413,Recycling!$S$10:$T$35,2,0),"")</f>
        <v/>
      </c>
      <c r="AR413" s="92">
        <f t="shared" si="177"/>
        <v>0</v>
      </c>
      <c r="AS413" s="92">
        <f t="shared" si="178"/>
        <v>0</v>
      </c>
      <c r="AT413" s="298">
        <f>EXACT(G413,"None")*OR(EXACT(M413,Lookups!$A$62),EXACT(M413,Lookups!$A$63))</f>
        <v>0</v>
      </c>
      <c r="AU413" s="299">
        <f t="shared" si="165"/>
        <v>0</v>
      </c>
      <c r="AV413" s="92">
        <f>IFERROR(VLOOKUP(AH413,Lookups!A:B,2,0),0)</f>
        <v>0</v>
      </c>
      <c r="AW413" s="92">
        <f t="shared" si="166"/>
        <v>0</v>
      </c>
      <c r="AX413" s="297">
        <f t="shared" si="167"/>
        <v>0</v>
      </c>
      <c r="AY413" s="297">
        <f t="shared" si="156"/>
        <v>0</v>
      </c>
      <c r="AZ413" s="92">
        <f t="shared" si="157"/>
        <v>0.504</v>
      </c>
      <c r="BA413" s="297">
        <f t="shared" si="168"/>
        <v>0.38900000000000001</v>
      </c>
      <c r="BB413" s="297">
        <v>0.13800000000000001</v>
      </c>
      <c r="BC413" s="297">
        <v>0.13400000000000001</v>
      </c>
      <c r="BD413" s="92">
        <f t="shared" si="158"/>
        <v>0</v>
      </c>
      <c r="BE413" s="92">
        <f t="shared" si="159"/>
        <v>0</v>
      </c>
    </row>
    <row r="414" spans="1:57" x14ac:dyDescent="0.35">
      <c r="A414" s="26"/>
      <c r="B414" s="76"/>
      <c r="C414" s="58"/>
      <c r="D414" s="504"/>
      <c r="E414" s="504"/>
      <c r="F414" s="237" t="str">
        <f ca="1">IFERROR(OFFSET(INDEX(INDIRECT(VLOOKUP($C414,Lighting_Type_Exist_lu,2,0)),MATCH(NewSKULighting!$D414,INDIRECT(VLOOKUP($C414,Lighting_Type_Exist_lu,2,0)),0),1),0,2),"")</f>
        <v/>
      </c>
      <c r="G414" s="168" t="s">
        <v>84</v>
      </c>
      <c r="H414" s="74"/>
      <c r="I414" s="238" t="str">
        <f t="shared" si="147"/>
        <v/>
      </c>
      <c r="J414" s="58"/>
      <c r="K414" s="238" t="str">
        <f t="shared" si="148"/>
        <v/>
      </c>
      <c r="L414" s="239" t="str">
        <f t="shared" si="149"/>
        <v/>
      </c>
      <c r="M414" s="116" t="s">
        <v>84</v>
      </c>
      <c r="N414" s="28">
        <f t="shared" si="150"/>
        <v>0</v>
      </c>
      <c r="O414" s="20">
        <f t="shared" si="169"/>
        <v>0</v>
      </c>
      <c r="P414" s="71">
        <f t="shared" ca="1" si="160"/>
        <v>0</v>
      </c>
      <c r="Q414" s="71">
        <f>IFERROR((($H414*$L414*$N414)-($H414*$L414*$O414))/1000,0)*(1-EXACT(M414,Lookups!$A$62))*(1-EXACT(M414,Lookups!$A$63))</f>
        <v>0</v>
      </c>
      <c r="R414" s="71">
        <f t="shared" ca="1" si="161"/>
        <v>0</v>
      </c>
      <c r="S414" s="71">
        <f t="shared" ca="1" si="151"/>
        <v>0</v>
      </c>
      <c r="T414" s="71">
        <f t="shared" si="152"/>
        <v>0</v>
      </c>
      <c r="U414" s="356">
        <f t="shared" ca="1" si="153"/>
        <v>0</v>
      </c>
      <c r="V414" s="356">
        <f t="shared" ca="1" si="154"/>
        <v>0</v>
      </c>
      <c r="W414" s="356">
        <f t="shared" si="162"/>
        <v>0</v>
      </c>
      <c r="X414" s="356">
        <f t="shared" si="163"/>
        <v>0</v>
      </c>
      <c r="Y414" s="72">
        <f>IF(AU414&gt;0,"NEEDED",IFERROR(IF('Project Summary'!$C$11="NH",(VLOOKUP(AH414,Lighting_All,6,0)+AN414),(VLOOKUP(AH414,Lighting_All,4,0)+AN414)),0)*H414)</f>
        <v>0</v>
      </c>
      <c r="Z414" s="290" t="str">
        <f t="shared" ca="1" si="164"/>
        <v/>
      </c>
      <c r="AA414" s="352">
        <f t="shared" ca="1" si="170"/>
        <v>0</v>
      </c>
      <c r="AB414" s="3"/>
      <c r="AC414" s="20" t="str">
        <f ca="1">IFERROR(OFFSET(INDEX(INDIRECT(VLOOKUP($C414,Lighting_Type_Exist_lu,2,0)),MATCH(NewSKULighting!$D414,INDIRECT(VLOOKUP($C414,Lighting_Type_Exist_lu,2,0)),0),1),0,1),"")</f>
        <v/>
      </c>
      <c r="AD414" s="7" t="str">
        <f ca="1">IFERROR(OFFSET(INDEX(INDIRECT(VLOOKUP($C414,Lighting_Type_Exist_lu,2,0)),MATCH(NewSKULighting!$D414,INDIRECT(VLOOKUP($C414,Lighting_Type_Exist_lu,2,0)),0),1),0,3),"")</f>
        <v/>
      </c>
      <c r="AE414" s="40" t="str">
        <f ca="1">IFERROR(OFFSET(INDEX(INDIRECT(VLOOKUP($C414,Lighting_Type_Exist_lu,2,0)),MATCH(NewSKULighting!$D414,INDIRECT(VLOOKUP($C414,Lighting_Type_Exist_lu,2,0)),0),1),0,4),"")</f>
        <v/>
      </c>
      <c r="AF414" s="314">
        <f t="shared" ca="1" si="171"/>
        <v>0</v>
      </c>
      <c r="AG414" s="3"/>
      <c r="AH414" s="238" t="str">
        <f t="shared" si="155"/>
        <v/>
      </c>
      <c r="AI414" s="263">
        <f>IFERROR(_xlfn.IFNA(IF('Project Summary'!$C$11="NH",VLOOKUP(AH414,Lighting_All,5,0),VLOOKUP(AH414,Lighting_All,3,0)),""),"")</f>
        <v>0</v>
      </c>
      <c r="AJ414" s="295" t="str">
        <f t="shared" si="172"/>
        <v>NA</v>
      </c>
      <c r="AK414" s="296" t="str">
        <f>IFERROR(IF(J414="","",(VLOOKUP(AH414,Lookups!A:G,7,0)*H414)),"")</f>
        <v/>
      </c>
      <c r="AL414" s="92">
        <f t="shared" ca="1" si="173"/>
        <v>0</v>
      </c>
      <c r="AM414" s="92">
        <f t="shared" ca="1" si="174"/>
        <v>0</v>
      </c>
      <c r="AN414" s="297">
        <f>(1-EXACT(G414,M414))*IFERROR(VLOOKUP(M414,Lighting_All,6,0),0)*(Q414&gt;0)*(1-EXACT(M414,Lookups!$A$62))*(1-EXACT(M414,Lookups!$A$63))</f>
        <v>0</v>
      </c>
      <c r="AO414" s="92">
        <f t="shared" si="175"/>
        <v>0</v>
      </c>
      <c r="AP414" s="92" t="str">
        <f t="shared" ca="1" si="176"/>
        <v/>
      </c>
      <c r="AQ414" s="92" t="str">
        <f ca="1">_xlfn.IFNA(VLOOKUP(AP414,Recycling!$S$10:$T$35,2,0),"")</f>
        <v/>
      </c>
      <c r="AR414" s="92">
        <f t="shared" si="177"/>
        <v>0</v>
      </c>
      <c r="AS414" s="92">
        <f t="shared" si="178"/>
        <v>0</v>
      </c>
      <c r="AT414" s="298">
        <f>EXACT(G414,"None")*OR(EXACT(M414,Lookups!$A$62),EXACT(M414,Lookups!$A$63))</f>
        <v>0</v>
      </c>
      <c r="AU414" s="299">
        <f t="shared" si="165"/>
        <v>0</v>
      </c>
      <c r="AV414" s="92">
        <f>IFERROR(VLOOKUP(AH414,Lookups!A:B,2,0),0)</f>
        <v>0</v>
      </c>
      <c r="AW414" s="92">
        <f t="shared" si="166"/>
        <v>0</v>
      </c>
      <c r="AX414" s="297">
        <f t="shared" si="167"/>
        <v>0</v>
      </c>
      <c r="AY414" s="297">
        <f t="shared" si="156"/>
        <v>0</v>
      </c>
      <c r="AZ414" s="92">
        <f t="shared" si="157"/>
        <v>0.504</v>
      </c>
      <c r="BA414" s="297">
        <f t="shared" si="168"/>
        <v>0.38900000000000001</v>
      </c>
      <c r="BB414" s="297">
        <v>0.13800000000000001</v>
      </c>
      <c r="BC414" s="297">
        <v>0.13400000000000001</v>
      </c>
      <c r="BD414" s="92">
        <f t="shared" si="158"/>
        <v>0</v>
      </c>
      <c r="BE414" s="92">
        <f t="shared" si="159"/>
        <v>0</v>
      </c>
    </row>
    <row r="415" spans="1:57" x14ac:dyDescent="0.35">
      <c r="A415" s="26"/>
      <c r="B415" s="76"/>
      <c r="C415" s="58"/>
      <c r="D415" s="504"/>
      <c r="E415" s="504"/>
      <c r="F415" s="237" t="str">
        <f ca="1">IFERROR(OFFSET(INDEX(INDIRECT(VLOOKUP($C415,Lighting_Type_Exist_lu,2,0)),MATCH(NewSKULighting!$D415,INDIRECT(VLOOKUP($C415,Lighting_Type_Exist_lu,2,0)),0),1),0,2),"")</f>
        <v/>
      </c>
      <c r="G415" s="168" t="s">
        <v>84</v>
      </c>
      <c r="H415" s="74"/>
      <c r="I415" s="238" t="str">
        <f t="shared" si="147"/>
        <v/>
      </c>
      <c r="J415" s="58"/>
      <c r="K415" s="238" t="str">
        <f t="shared" si="148"/>
        <v/>
      </c>
      <c r="L415" s="239" t="str">
        <f t="shared" si="149"/>
        <v/>
      </c>
      <c r="M415" s="116" t="s">
        <v>84</v>
      </c>
      <c r="N415" s="28">
        <f t="shared" si="150"/>
        <v>0</v>
      </c>
      <c r="O415" s="20">
        <f t="shared" si="169"/>
        <v>0</v>
      </c>
      <c r="P415" s="71">
        <f t="shared" ca="1" si="160"/>
        <v>0</v>
      </c>
      <c r="Q415" s="71">
        <f>IFERROR((($H415*$L415*$N415)-($H415*$L415*$O415))/1000,0)*(1-EXACT(M415,Lookups!$A$62))*(1-EXACT(M415,Lookups!$A$63))</f>
        <v>0</v>
      </c>
      <c r="R415" s="71">
        <f t="shared" ca="1" si="161"/>
        <v>0</v>
      </c>
      <c r="S415" s="71">
        <f t="shared" ca="1" si="151"/>
        <v>0</v>
      </c>
      <c r="T415" s="71">
        <f t="shared" si="152"/>
        <v>0</v>
      </c>
      <c r="U415" s="356">
        <f t="shared" ca="1" si="153"/>
        <v>0</v>
      </c>
      <c r="V415" s="356">
        <f t="shared" ca="1" si="154"/>
        <v>0</v>
      </c>
      <c r="W415" s="356">
        <f t="shared" si="162"/>
        <v>0</v>
      </c>
      <c r="X415" s="356">
        <f t="shared" si="163"/>
        <v>0</v>
      </c>
      <c r="Y415" s="72">
        <f>IF(AU415&gt;0,"NEEDED",IFERROR(IF('Project Summary'!$C$11="NH",(VLOOKUP(AH415,Lighting_All,6,0)+AN415),(VLOOKUP(AH415,Lighting_All,4,0)+AN415)),0)*H415)</f>
        <v>0</v>
      </c>
      <c r="Z415" s="290" t="str">
        <f t="shared" ca="1" si="164"/>
        <v/>
      </c>
      <c r="AA415" s="352">
        <f t="shared" ca="1" si="170"/>
        <v>0</v>
      </c>
      <c r="AB415" s="3"/>
      <c r="AC415" s="20" t="str">
        <f ca="1">IFERROR(OFFSET(INDEX(INDIRECT(VLOOKUP($C415,Lighting_Type_Exist_lu,2,0)),MATCH(NewSKULighting!$D415,INDIRECT(VLOOKUP($C415,Lighting_Type_Exist_lu,2,0)),0),1),0,1),"")</f>
        <v/>
      </c>
      <c r="AD415" s="7" t="str">
        <f ca="1">IFERROR(OFFSET(INDEX(INDIRECT(VLOOKUP($C415,Lighting_Type_Exist_lu,2,0)),MATCH(NewSKULighting!$D415,INDIRECT(VLOOKUP($C415,Lighting_Type_Exist_lu,2,0)),0),1),0,3),"")</f>
        <v/>
      </c>
      <c r="AE415" s="40" t="str">
        <f ca="1">IFERROR(OFFSET(INDEX(INDIRECT(VLOOKUP($C415,Lighting_Type_Exist_lu,2,0)),MATCH(NewSKULighting!$D415,INDIRECT(VLOOKUP($C415,Lighting_Type_Exist_lu,2,0)),0),1),0,4),"")</f>
        <v/>
      </c>
      <c r="AF415" s="314">
        <f t="shared" ca="1" si="171"/>
        <v>0</v>
      </c>
      <c r="AG415" s="3"/>
      <c r="AH415" s="238" t="str">
        <f t="shared" si="155"/>
        <v/>
      </c>
      <c r="AI415" s="263">
        <f>IFERROR(_xlfn.IFNA(IF('Project Summary'!$C$11="NH",VLOOKUP(AH415,Lighting_All,5,0),VLOOKUP(AH415,Lighting_All,3,0)),""),"")</f>
        <v>0</v>
      </c>
      <c r="AJ415" s="295" t="str">
        <f t="shared" si="172"/>
        <v>NA</v>
      </c>
      <c r="AK415" s="296" t="str">
        <f>IFERROR(IF(J415="","",(VLOOKUP(AH415,Lookups!A:G,7,0)*H415)),"")</f>
        <v/>
      </c>
      <c r="AL415" s="92">
        <f t="shared" ca="1" si="173"/>
        <v>0</v>
      </c>
      <c r="AM415" s="92">
        <f t="shared" ca="1" si="174"/>
        <v>0</v>
      </c>
      <c r="AN415" s="297">
        <f>(1-EXACT(G415,M415))*IFERROR(VLOOKUP(M415,Lighting_All,6,0),0)*(Q415&gt;0)*(1-EXACT(M415,Lookups!$A$62))*(1-EXACT(M415,Lookups!$A$63))</f>
        <v>0</v>
      </c>
      <c r="AO415" s="92">
        <f t="shared" si="175"/>
        <v>0</v>
      </c>
      <c r="AP415" s="92" t="str">
        <f t="shared" ca="1" si="176"/>
        <v/>
      </c>
      <c r="AQ415" s="92" t="str">
        <f ca="1">_xlfn.IFNA(VLOOKUP(AP415,Recycling!$S$10:$T$35,2,0),"")</f>
        <v/>
      </c>
      <c r="AR415" s="92">
        <f t="shared" si="177"/>
        <v>0</v>
      </c>
      <c r="AS415" s="92">
        <f t="shared" si="178"/>
        <v>0</v>
      </c>
      <c r="AT415" s="298">
        <f>EXACT(G415,"None")*OR(EXACT(M415,Lookups!$A$62),EXACT(M415,Lookups!$A$63))</f>
        <v>0</v>
      </c>
      <c r="AU415" s="299">
        <f t="shared" si="165"/>
        <v>0</v>
      </c>
      <c r="AV415" s="92">
        <f>IFERROR(VLOOKUP(AH415,Lookups!A:B,2,0),0)</f>
        <v>0</v>
      </c>
      <c r="AW415" s="92">
        <f t="shared" si="166"/>
        <v>0</v>
      </c>
      <c r="AX415" s="297">
        <f t="shared" si="167"/>
        <v>0</v>
      </c>
      <c r="AY415" s="297">
        <f t="shared" si="156"/>
        <v>0</v>
      </c>
      <c r="AZ415" s="92">
        <f t="shared" si="157"/>
        <v>0.504</v>
      </c>
      <c r="BA415" s="297">
        <f t="shared" si="168"/>
        <v>0.38900000000000001</v>
      </c>
      <c r="BB415" s="297">
        <v>0.13800000000000001</v>
      </c>
      <c r="BC415" s="297">
        <v>0.13400000000000001</v>
      </c>
      <c r="BD415" s="92">
        <f t="shared" si="158"/>
        <v>0</v>
      </c>
      <c r="BE415" s="92">
        <f t="shared" si="159"/>
        <v>0</v>
      </c>
    </row>
    <row r="416" spans="1:57" x14ac:dyDescent="0.35">
      <c r="A416" s="26"/>
      <c r="B416" s="76"/>
      <c r="C416" s="58"/>
      <c r="D416" s="504"/>
      <c r="E416" s="504"/>
      <c r="F416" s="237" t="str">
        <f ca="1">IFERROR(OFFSET(INDEX(INDIRECT(VLOOKUP($C416,Lighting_Type_Exist_lu,2,0)),MATCH(NewSKULighting!$D416,INDIRECT(VLOOKUP($C416,Lighting_Type_Exist_lu,2,0)),0),1),0,2),"")</f>
        <v/>
      </c>
      <c r="G416" s="168" t="s">
        <v>84</v>
      </c>
      <c r="H416" s="74"/>
      <c r="I416" s="238" t="str">
        <f t="shared" si="147"/>
        <v/>
      </c>
      <c r="J416" s="58"/>
      <c r="K416" s="238" t="str">
        <f t="shared" si="148"/>
        <v/>
      </c>
      <c r="L416" s="239" t="str">
        <f t="shared" si="149"/>
        <v/>
      </c>
      <c r="M416" s="116" t="s">
        <v>84</v>
      </c>
      <c r="N416" s="28">
        <f t="shared" si="150"/>
        <v>0</v>
      </c>
      <c r="O416" s="20">
        <f t="shared" si="169"/>
        <v>0</v>
      </c>
      <c r="P416" s="71">
        <f t="shared" ca="1" si="160"/>
        <v>0</v>
      </c>
      <c r="Q416" s="71">
        <f>IFERROR((($H416*$L416*$N416)-($H416*$L416*$O416))/1000,0)*(1-EXACT(M416,Lookups!$A$62))*(1-EXACT(M416,Lookups!$A$63))</f>
        <v>0</v>
      </c>
      <c r="R416" s="71">
        <f t="shared" ca="1" si="161"/>
        <v>0</v>
      </c>
      <c r="S416" s="71">
        <f t="shared" ca="1" si="151"/>
        <v>0</v>
      </c>
      <c r="T416" s="71">
        <f t="shared" si="152"/>
        <v>0</v>
      </c>
      <c r="U416" s="356">
        <f t="shared" ca="1" si="153"/>
        <v>0</v>
      </c>
      <c r="V416" s="356">
        <f t="shared" ca="1" si="154"/>
        <v>0</v>
      </c>
      <c r="W416" s="356">
        <f t="shared" si="162"/>
        <v>0</v>
      </c>
      <c r="X416" s="356">
        <f t="shared" si="163"/>
        <v>0</v>
      </c>
      <c r="Y416" s="72">
        <f>IF(AU416&gt;0,"NEEDED",IFERROR(IF('Project Summary'!$C$11="NH",(VLOOKUP(AH416,Lighting_All,6,0)+AN416),(VLOOKUP(AH416,Lighting_All,4,0)+AN416)),0)*H416)</f>
        <v>0</v>
      </c>
      <c r="Z416" s="290" t="str">
        <f t="shared" ca="1" si="164"/>
        <v/>
      </c>
      <c r="AA416" s="352">
        <f t="shared" ca="1" si="170"/>
        <v>0</v>
      </c>
      <c r="AB416" s="3"/>
      <c r="AC416" s="20" t="str">
        <f ca="1">IFERROR(OFFSET(INDEX(INDIRECT(VLOOKUP($C416,Lighting_Type_Exist_lu,2,0)),MATCH(NewSKULighting!$D416,INDIRECT(VLOOKUP($C416,Lighting_Type_Exist_lu,2,0)),0),1),0,1),"")</f>
        <v/>
      </c>
      <c r="AD416" s="7" t="str">
        <f ca="1">IFERROR(OFFSET(INDEX(INDIRECT(VLOOKUP($C416,Lighting_Type_Exist_lu,2,0)),MATCH(NewSKULighting!$D416,INDIRECT(VLOOKUP($C416,Lighting_Type_Exist_lu,2,0)),0),1),0,3),"")</f>
        <v/>
      </c>
      <c r="AE416" s="40" t="str">
        <f ca="1">IFERROR(OFFSET(INDEX(INDIRECT(VLOOKUP($C416,Lighting_Type_Exist_lu,2,0)),MATCH(NewSKULighting!$D416,INDIRECT(VLOOKUP($C416,Lighting_Type_Exist_lu,2,0)),0),1),0,4),"")</f>
        <v/>
      </c>
      <c r="AF416" s="314">
        <f t="shared" ca="1" si="171"/>
        <v>0</v>
      </c>
      <c r="AG416" s="3"/>
      <c r="AH416" s="238" t="str">
        <f t="shared" si="155"/>
        <v/>
      </c>
      <c r="AI416" s="263">
        <f>IFERROR(_xlfn.IFNA(IF('Project Summary'!$C$11="NH",VLOOKUP(AH416,Lighting_All,5,0),VLOOKUP(AH416,Lighting_All,3,0)),""),"")</f>
        <v>0</v>
      </c>
      <c r="AJ416" s="295" t="str">
        <f t="shared" si="172"/>
        <v>NA</v>
      </c>
      <c r="AK416" s="296" t="str">
        <f>IFERROR(IF(J416="","",(VLOOKUP(AH416,Lookups!A:G,7,0)*H416)),"")</f>
        <v/>
      </c>
      <c r="AL416" s="92">
        <f t="shared" ca="1" si="173"/>
        <v>0</v>
      </c>
      <c r="AM416" s="92">
        <f t="shared" ca="1" si="174"/>
        <v>0</v>
      </c>
      <c r="AN416" s="297">
        <f>(1-EXACT(G416,M416))*IFERROR(VLOOKUP(M416,Lighting_All,6,0),0)*(Q416&gt;0)*(1-EXACT(M416,Lookups!$A$62))*(1-EXACT(M416,Lookups!$A$63))</f>
        <v>0</v>
      </c>
      <c r="AO416" s="92">
        <f t="shared" si="175"/>
        <v>0</v>
      </c>
      <c r="AP416" s="92" t="str">
        <f t="shared" ca="1" si="176"/>
        <v/>
      </c>
      <c r="AQ416" s="92" t="str">
        <f ca="1">_xlfn.IFNA(VLOOKUP(AP416,Recycling!$S$10:$T$35,2,0),"")</f>
        <v/>
      </c>
      <c r="AR416" s="92">
        <f t="shared" si="177"/>
        <v>0</v>
      </c>
      <c r="AS416" s="92">
        <f t="shared" si="178"/>
        <v>0</v>
      </c>
      <c r="AT416" s="298">
        <f>EXACT(G416,"None")*OR(EXACT(M416,Lookups!$A$62),EXACT(M416,Lookups!$A$63))</f>
        <v>0</v>
      </c>
      <c r="AU416" s="299">
        <f t="shared" si="165"/>
        <v>0</v>
      </c>
      <c r="AV416" s="92">
        <f>IFERROR(VLOOKUP(AH416,Lookups!A:B,2,0),0)</f>
        <v>0</v>
      </c>
      <c r="AW416" s="92">
        <f t="shared" si="166"/>
        <v>0</v>
      </c>
      <c r="AX416" s="297">
        <f t="shared" si="167"/>
        <v>0</v>
      </c>
      <c r="AY416" s="297">
        <f t="shared" si="156"/>
        <v>0</v>
      </c>
      <c r="AZ416" s="92">
        <f t="shared" si="157"/>
        <v>0.504</v>
      </c>
      <c r="BA416" s="297">
        <f t="shared" si="168"/>
        <v>0.38900000000000001</v>
      </c>
      <c r="BB416" s="297">
        <v>0.13800000000000001</v>
      </c>
      <c r="BC416" s="297">
        <v>0.13400000000000001</v>
      </c>
      <c r="BD416" s="92">
        <f t="shared" si="158"/>
        <v>0</v>
      </c>
      <c r="BE416" s="92">
        <f t="shared" si="159"/>
        <v>0</v>
      </c>
    </row>
    <row r="417" spans="1:57" x14ac:dyDescent="0.35">
      <c r="A417" s="26"/>
      <c r="B417" s="76"/>
      <c r="C417" s="58"/>
      <c r="D417" s="504"/>
      <c r="E417" s="504"/>
      <c r="F417" s="237" t="str">
        <f ca="1">IFERROR(OFFSET(INDEX(INDIRECT(VLOOKUP($C417,Lighting_Type_Exist_lu,2,0)),MATCH(NewSKULighting!$D417,INDIRECT(VLOOKUP($C417,Lighting_Type_Exist_lu,2,0)),0),1),0,2),"")</f>
        <v/>
      </c>
      <c r="G417" s="168" t="s">
        <v>84</v>
      </c>
      <c r="H417" s="74"/>
      <c r="I417" s="238" t="str">
        <f t="shared" si="147"/>
        <v/>
      </c>
      <c r="J417" s="58"/>
      <c r="K417" s="238" t="str">
        <f t="shared" si="148"/>
        <v/>
      </c>
      <c r="L417" s="239" t="str">
        <f t="shared" si="149"/>
        <v/>
      </c>
      <c r="M417" s="116" t="s">
        <v>84</v>
      </c>
      <c r="N417" s="28">
        <f t="shared" si="150"/>
        <v>0</v>
      </c>
      <c r="O417" s="20">
        <f t="shared" si="169"/>
        <v>0</v>
      </c>
      <c r="P417" s="71">
        <f t="shared" ca="1" si="160"/>
        <v>0</v>
      </c>
      <c r="Q417" s="71">
        <f>IFERROR((($H417*$L417*$N417)-($H417*$L417*$O417))/1000,0)*(1-EXACT(M417,Lookups!$A$62))*(1-EXACT(M417,Lookups!$A$63))</f>
        <v>0</v>
      </c>
      <c r="R417" s="71">
        <f t="shared" ca="1" si="161"/>
        <v>0</v>
      </c>
      <c r="S417" s="71">
        <f t="shared" ca="1" si="151"/>
        <v>0</v>
      </c>
      <c r="T417" s="71">
        <f t="shared" si="152"/>
        <v>0</v>
      </c>
      <c r="U417" s="356">
        <f t="shared" ca="1" si="153"/>
        <v>0</v>
      </c>
      <c r="V417" s="356">
        <f t="shared" ca="1" si="154"/>
        <v>0</v>
      </c>
      <c r="W417" s="356">
        <f t="shared" si="162"/>
        <v>0</v>
      </c>
      <c r="X417" s="356">
        <f t="shared" si="163"/>
        <v>0</v>
      </c>
      <c r="Y417" s="72">
        <f>IF(AU417&gt;0,"NEEDED",IFERROR(IF('Project Summary'!$C$11="NH",(VLOOKUP(AH417,Lighting_All,6,0)+AN417),(VLOOKUP(AH417,Lighting_All,4,0)+AN417)),0)*H417)</f>
        <v>0</v>
      </c>
      <c r="Z417" s="290" t="str">
        <f t="shared" ca="1" si="164"/>
        <v/>
      </c>
      <c r="AA417" s="352">
        <f t="shared" ca="1" si="170"/>
        <v>0</v>
      </c>
      <c r="AB417" s="3"/>
      <c r="AC417" s="20" t="str">
        <f ca="1">IFERROR(OFFSET(INDEX(INDIRECT(VLOOKUP($C417,Lighting_Type_Exist_lu,2,0)),MATCH(NewSKULighting!$D417,INDIRECT(VLOOKUP($C417,Lighting_Type_Exist_lu,2,0)),0),1),0,1),"")</f>
        <v/>
      </c>
      <c r="AD417" s="7" t="str">
        <f ca="1">IFERROR(OFFSET(INDEX(INDIRECT(VLOOKUP($C417,Lighting_Type_Exist_lu,2,0)),MATCH(NewSKULighting!$D417,INDIRECT(VLOOKUP($C417,Lighting_Type_Exist_lu,2,0)),0),1),0,3),"")</f>
        <v/>
      </c>
      <c r="AE417" s="40" t="str">
        <f ca="1">IFERROR(OFFSET(INDEX(INDIRECT(VLOOKUP($C417,Lighting_Type_Exist_lu,2,0)),MATCH(NewSKULighting!$D417,INDIRECT(VLOOKUP($C417,Lighting_Type_Exist_lu,2,0)),0),1),0,4),"")</f>
        <v/>
      </c>
      <c r="AF417" s="314">
        <f t="shared" ca="1" si="171"/>
        <v>0</v>
      </c>
      <c r="AG417" s="3"/>
      <c r="AH417" s="238" t="str">
        <f t="shared" si="155"/>
        <v/>
      </c>
      <c r="AI417" s="263">
        <f>IFERROR(_xlfn.IFNA(IF('Project Summary'!$C$11="NH",VLOOKUP(AH417,Lighting_All,5,0),VLOOKUP(AH417,Lighting_All,3,0)),""),"")</f>
        <v>0</v>
      </c>
      <c r="AJ417" s="295" t="str">
        <f t="shared" si="172"/>
        <v>NA</v>
      </c>
      <c r="AK417" s="296" t="str">
        <f>IFERROR(IF(J417="","",(VLOOKUP(AH417,Lookups!A:G,7,0)*H417)),"")</f>
        <v/>
      </c>
      <c r="AL417" s="92">
        <f t="shared" ca="1" si="173"/>
        <v>0</v>
      </c>
      <c r="AM417" s="92">
        <f t="shared" ca="1" si="174"/>
        <v>0</v>
      </c>
      <c r="AN417" s="297">
        <f>(1-EXACT(G417,M417))*IFERROR(VLOOKUP(M417,Lighting_All,6,0),0)*(Q417&gt;0)*(1-EXACT(M417,Lookups!$A$62))*(1-EXACT(M417,Lookups!$A$63))</f>
        <v>0</v>
      </c>
      <c r="AO417" s="92">
        <f t="shared" si="175"/>
        <v>0</v>
      </c>
      <c r="AP417" s="92" t="str">
        <f t="shared" ca="1" si="176"/>
        <v/>
      </c>
      <c r="AQ417" s="92" t="str">
        <f ca="1">_xlfn.IFNA(VLOOKUP(AP417,Recycling!$S$10:$T$35,2,0),"")</f>
        <v/>
      </c>
      <c r="AR417" s="92">
        <f t="shared" si="177"/>
        <v>0</v>
      </c>
      <c r="AS417" s="92">
        <f t="shared" si="178"/>
        <v>0</v>
      </c>
      <c r="AT417" s="298">
        <f>EXACT(G417,"None")*OR(EXACT(M417,Lookups!$A$62),EXACT(M417,Lookups!$A$63))</f>
        <v>0</v>
      </c>
      <c r="AU417" s="299">
        <f t="shared" si="165"/>
        <v>0</v>
      </c>
      <c r="AV417" s="92">
        <f>IFERROR(VLOOKUP(AH417,Lookups!A:B,2,0),0)</f>
        <v>0</v>
      </c>
      <c r="AW417" s="92">
        <f t="shared" si="166"/>
        <v>0</v>
      </c>
      <c r="AX417" s="297">
        <f t="shared" si="167"/>
        <v>0</v>
      </c>
      <c r="AY417" s="297">
        <f t="shared" si="156"/>
        <v>0</v>
      </c>
      <c r="AZ417" s="92">
        <f t="shared" si="157"/>
        <v>0.504</v>
      </c>
      <c r="BA417" s="297">
        <f t="shared" si="168"/>
        <v>0.38900000000000001</v>
      </c>
      <c r="BB417" s="297">
        <v>0.13800000000000001</v>
      </c>
      <c r="BC417" s="297">
        <v>0.13400000000000001</v>
      </c>
      <c r="BD417" s="92">
        <f t="shared" si="158"/>
        <v>0</v>
      </c>
      <c r="BE417" s="92">
        <f t="shared" si="159"/>
        <v>0</v>
      </c>
    </row>
    <row r="418" spans="1:57" x14ac:dyDescent="0.35">
      <c r="A418" s="26"/>
      <c r="B418" s="76"/>
      <c r="C418" s="58"/>
      <c r="D418" s="504"/>
      <c r="E418" s="504"/>
      <c r="F418" s="237" t="str">
        <f ca="1">IFERROR(OFFSET(INDEX(INDIRECT(VLOOKUP($C418,Lighting_Type_Exist_lu,2,0)),MATCH(NewSKULighting!$D418,INDIRECT(VLOOKUP($C418,Lighting_Type_Exist_lu,2,0)),0),1),0,2),"")</f>
        <v/>
      </c>
      <c r="G418" s="168" t="s">
        <v>84</v>
      </c>
      <c r="H418" s="74"/>
      <c r="I418" s="238" t="str">
        <f t="shared" si="147"/>
        <v/>
      </c>
      <c r="J418" s="58"/>
      <c r="K418" s="238" t="str">
        <f t="shared" si="148"/>
        <v/>
      </c>
      <c r="L418" s="239" t="str">
        <f t="shared" si="149"/>
        <v/>
      </c>
      <c r="M418" s="116" t="s">
        <v>84</v>
      </c>
      <c r="N418" s="28">
        <f t="shared" si="150"/>
        <v>0</v>
      </c>
      <c r="O418" s="20">
        <f t="shared" si="169"/>
        <v>0</v>
      </c>
      <c r="P418" s="71">
        <f t="shared" ca="1" si="160"/>
        <v>0</v>
      </c>
      <c r="Q418" s="71">
        <f>IFERROR((($H418*$L418*$N418)-($H418*$L418*$O418))/1000,0)*(1-EXACT(M418,Lookups!$A$62))*(1-EXACT(M418,Lookups!$A$63))</f>
        <v>0</v>
      </c>
      <c r="R418" s="71">
        <f t="shared" ca="1" si="161"/>
        <v>0</v>
      </c>
      <c r="S418" s="71">
        <f t="shared" ca="1" si="151"/>
        <v>0</v>
      </c>
      <c r="T418" s="71">
        <f t="shared" si="152"/>
        <v>0</v>
      </c>
      <c r="U418" s="356">
        <f t="shared" ca="1" si="153"/>
        <v>0</v>
      </c>
      <c r="V418" s="356">
        <f t="shared" ca="1" si="154"/>
        <v>0</v>
      </c>
      <c r="W418" s="356">
        <f t="shared" si="162"/>
        <v>0</v>
      </c>
      <c r="X418" s="356">
        <f t="shared" si="163"/>
        <v>0</v>
      </c>
      <c r="Y418" s="72">
        <f>IF(AU418&gt;0,"NEEDED",IFERROR(IF('Project Summary'!$C$11="NH",(VLOOKUP(AH418,Lighting_All,6,0)+AN418),(VLOOKUP(AH418,Lighting_All,4,0)+AN418)),0)*H418)</f>
        <v>0</v>
      </c>
      <c r="Z418" s="290" t="str">
        <f t="shared" ca="1" si="164"/>
        <v/>
      </c>
      <c r="AA418" s="352">
        <f t="shared" ca="1" si="170"/>
        <v>0</v>
      </c>
      <c r="AB418" s="3"/>
      <c r="AC418" s="20" t="str">
        <f ca="1">IFERROR(OFFSET(INDEX(INDIRECT(VLOOKUP($C418,Lighting_Type_Exist_lu,2,0)),MATCH(NewSKULighting!$D418,INDIRECT(VLOOKUP($C418,Lighting_Type_Exist_lu,2,0)),0),1),0,1),"")</f>
        <v/>
      </c>
      <c r="AD418" s="7" t="str">
        <f ca="1">IFERROR(OFFSET(INDEX(INDIRECT(VLOOKUP($C418,Lighting_Type_Exist_lu,2,0)),MATCH(NewSKULighting!$D418,INDIRECT(VLOOKUP($C418,Lighting_Type_Exist_lu,2,0)),0),1),0,3),"")</f>
        <v/>
      </c>
      <c r="AE418" s="40" t="str">
        <f ca="1">IFERROR(OFFSET(INDEX(INDIRECT(VLOOKUP($C418,Lighting_Type_Exist_lu,2,0)),MATCH(NewSKULighting!$D418,INDIRECT(VLOOKUP($C418,Lighting_Type_Exist_lu,2,0)),0),1),0,4),"")</f>
        <v/>
      </c>
      <c r="AF418" s="314">
        <f t="shared" ca="1" si="171"/>
        <v>0</v>
      </c>
      <c r="AG418" s="3"/>
      <c r="AH418" s="238" t="str">
        <f t="shared" si="155"/>
        <v/>
      </c>
      <c r="AI418" s="263">
        <f>IFERROR(_xlfn.IFNA(IF('Project Summary'!$C$11="NH",VLOOKUP(AH418,Lighting_All,5,0),VLOOKUP(AH418,Lighting_All,3,0)),""),"")</f>
        <v>0</v>
      </c>
      <c r="AJ418" s="295" t="str">
        <f t="shared" si="172"/>
        <v>NA</v>
      </c>
      <c r="AK418" s="296" t="str">
        <f>IFERROR(IF(J418="","",(VLOOKUP(AH418,Lookups!A:G,7,0)*H418)),"")</f>
        <v/>
      </c>
      <c r="AL418" s="92">
        <f t="shared" ca="1" si="173"/>
        <v>0</v>
      </c>
      <c r="AM418" s="92">
        <f t="shared" ca="1" si="174"/>
        <v>0</v>
      </c>
      <c r="AN418" s="297">
        <f>(1-EXACT(G418,M418))*IFERROR(VLOOKUP(M418,Lighting_All,6,0),0)*(Q418&gt;0)*(1-EXACT(M418,Lookups!$A$62))*(1-EXACT(M418,Lookups!$A$63))</f>
        <v>0</v>
      </c>
      <c r="AO418" s="92">
        <f t="shared" si="175"/>
        <v>0</v>
      </c>
      <c r="AP418" s="92" t="str">
        <f t="shared" ca="1" si="176"/>
        <v/>
      </c>
      <c r="AQ418" s="92" t="str">
        <f ca="1">_xlfn.IFNA(VLOOKUP(AP418,Recycling!$S$10:$T$35,2,0),"")</f>
        <v/>
      </c>
      <c r="AR418" s="92">
        <f t="shared" si="177"/>
        <v>0</v>
      </c>
      <c r="AS418" s="92">
        <f t="shared" si="178"/>
        <v>0</v>
      </c>
      <c r="AT418" s="298">
        <f>EXACT(G418,"None")*OR(EXACT(M418,Lookups!$A$62),EXACT(M418,Lookups!$A$63))</f>
        <v>0</v>
      </c>
      <c r="AU418" s="299">
        <f t="shared" si="165"/>
        <v>0</v>
      </c>
      <c r="AV418" s="92">
        <f>IFERROR(VLOOKUP(AH418,Lookups!A:B,2,0),0)</f>
        <v>0</v>
      </c>
      <c r="AW418" s="92">
        <f t="shared" si="166"/>
        <v>0</v>
      </c>
      <c r="AX418" s="297">
        <f t="shared" si="167"/>
        <v>0</v>
      </c>
      <c r="AY418" s="297">
        <f t="shared" si="156"/>
        <v>0</v>
      </c>
      <c r="AZ418" s="92">
        <f t="shared" si="157"/>
        <v>0.504</v>
      </c>
      <c r="BA418" s="297">
        <f t="shared" si="168"/>
        <v>0.38900000000000001</v>
      </c>
      <c r="BB418" s="297">
        <v>0.13800000000000001</v>
      </c>
      <c r="BC418" s="297">
        <v>0.13400000000000001</v>
      </c>
      <c r="BD418" s="92">
        <f t="shared" si="158"/>
        <v>0</v>
      </c>
      <c r="BE418" s="92">
        <f t="shared" si="159"/>
        <v>0</v>
      </c>
    </row>
    <row r="419" spans="1:57" x14ac:dyDescent="0.35">
      <c r="A419" s="26"/>
      <c r="B419" s="76"/>
      <c r="C419" s="58"/>
      <c r="D419" s="504"/>
      <c r="E419" s="504"/>
      <c r="F419" s="237" t="str">
        <f ca="1">IFERROR(OFFSET(INDEX(INDIRECT(VLOOKUP($C419,Lighting_Type_Exist_lu,2,0)),MATCH(NewSKULighting!$D419,INDIRECT(VLOOKUP($C419,Lighting_Type_Exist_lu,2,0)),0),1),0,2),"")</f>
        <v/>
      </c>
      <c r="G419" s="168" t="s">
        <v>84</v>
      </c>
      <c r="H419" s="74"/>
      <c r="I419" s="238" t="str">
        <f t="shared" si="147"/>
        <v/>
      </c>
      <c r="J419" s="58"/>
      <c r="K419" s="238" t="str">
        <f t="shared" si="148"/>
        <v/>
      </c>
      <c r="L419" s="239" t="str">
        <f t="shared" si="149"/>
        <v/>
      </c>
      <c r="M419" s="116" t="s">
        <v>84</v>
      </c>
      <c r="N419" s="28">
        <f t="shared" si="150"/>
        <v>0</v>
      </c>
      <c r="O419" s="20">
        <f t="shared" si="169"/>
        <v>0</v>
      </c>
      <c r="P419" s="71">
        <f t="shared" ca="1" si="160"/>
        <v>0</v>
      </c>
      <c r="Q419" s="71">
        <f>IFERROR((($H419*$L419*$N419)-($H419*$L419*$O419))/1000,0)*(1-EXACT(M419,Lookups!$A$62))*(1-EXACT(M419,Lookups!$A$63))</f>
        <v>0</v>
      </c>
      <c r="R419" s="71">
        <f t="shared" ca="1" si="161"/>
        <v>0</v>
      </c>
      <c r="S419" s="71">
        <f t="shared" ca="1" si="151"/>
        <v>0</v>
      </c>
      <c r="T419" s="71">
        <f t="shared" si="152"/>
        <v>0</v>
      </c>
      <c r="U419" s="356">
        <f t="shared" ca="1" si="153"/>
        <v>0</v>
      </c>
      <c r="V419" s="356">
        <f t="shared" ca="1" si="154"/>
        <v>0</v>
      </c>
      <c r="W419" s="356">
        <f t="shared" si="162"/>
        <v>0</v>
      </c>
      <c r="X419" s="356">
        <f t="shared" si="163"/>
        <v>0</v>
      </c>
      <c r="Y419" s="72">
        <f>IF(AU419&gt;0,"NEEDED",IFERROR(IF('Project Summary'!$C$11="NH",(VLOOKUP(AH419,Lighting_All,6,0)+AN419),(VLOOKUP(AH419,Lighting_All,4,0)+AN419)),0)*H419)</f>
        <v>0</v>
      </c>
      <c r="Z419" s="290" t="str">
        <f t="shared" ca="1" si="164"/>
        <v/>
      </c>
      <c r="AA419" s="352">
        <f t="shared" ca="1" si="170"/>
        <v>0</v>
      </c>
      <c r="AB419" s="3"/>
      <c r="AC419" s="20" t="str">
        <f ca="1">IFERROR(OFFSET(INDEX(INDIRECT(VLOOKUP($C419,Lighting_Type_Exist_lu,2,0)),MATCH(NewSKULighting!$D419,INDIRECT(VLOOKUP($C419,Lighting_Type_Exist_lu,2,0)),0),1),0,1),"")</f>
        <v/>
      </c>
      <c r="AD419" s="7" t="str">
        <f ca="1">IFERROR(OFFSET(INDEX(INDIRECT(VLOOKUP($C419,Lighting_Type_Exist_lu,2,0)),MATCH(NewSKULighting!$D419,INDIRECT(VLOOKUP($C419,Lighting_Type_Exist_lu,2,0)),0),1),0,3),"")</f>
        <v/>
      </c>
      <c r="AE419" s="40" t="str">
        <f ca="1">IFERROR(OFFSET(INDEX(INDIRECT(VLOOKUP($C419,Lighting_Type_Exist_lu,2,0)),MATCH(NewSKULighting!$D419,INDIRECT(VLOOKUP($C419,Lighting_Type_Exist_lu,2,0)),0),1),0,4),"")</f>
        <v/>
      </c>
      <c r="AF419" s="314">
        <f t="shared" ca="1" si="171"/>
        <v>0</v>
      </c>
      <c r="AG419" s="3"/>
      <c r="AH419" s="238" t="str">
        <f t="shared" si="155"/>
        <v/>
      </c>
      <c r="AI419" s="263">
        <f>IFERROR(_xlfn.IFNA(IF('Project Summary'!$C$11="NH",VLOOKUP(AH419,Lighting_All,5,0),VLOOKUP(AH419,Lighting_All,3,0)),""),"")</f>
        <v>0</v>
      </c>
      <c r="AJ419" s="295" t="str">
        <f t="shared" si="172"/>
        <v>NA</v>
      </c>
      <c r="AK419" s="296" t="str">
        <f>IFERROR(IF(J419="","",(VLOOKUP(AH419,Lookups!A:G,7,0)*H419)),"")</f>
        <v/>
      </c>
      <c r="AL419" s="92">
        <f t="shared" ca="1" si="173"/>
        <v>0</v>
      </c>
      <c r="AM419" s="92">
        <f t="shared" ca="1" si="174"/>
        <v>0</v>
      </c>
      <c r="AN419" s="297">
        <f>(1-EXACT(G419,M419))*IFERROR(VLOOKUP(M419,Lighting_All,6,0),0)*(Q419&gt;0)*(1-EXACT(M419,Lookups!$A$62))*(1-EXACT(M419,Lookups!$A$63))</f>
        <v>0</v>
      </c>
      <c r="AO419" s="92">
        <f t="shared" si="175"/>
        <v>0</v>
      </c>
      <c r="AP419" s="92" t="str">
        <f t="shared" ca="1" si="176"/>
        <v/>
      </c>
      <c r="AQ419" s="92" t="str">
        <f ca="1">_xlfn.IFNA(VLOOKUP(AP419,Recycling!$S$10:$T$35,2,0),"")</f>
        <v/>
      </c>
      <c r="AR419" s="92">
        <f t="shared" si="177"/>
        <v>0</v>
      </c>
      <c r="AS419" s="92">
        <f t="shared" si="178"/>
        <v>0</v>
      </c>
      <c r="AT419" s="298">
        <f>EXACT(G419,"None")*OR(EXACT(M419,Lookups!$A$62),EXACT(M419,Lookups!$A$63))</f>
        <v>0</v>
      </c>
      <c r="AU419" s="299">
        <f t="shared" si="165"/>
        <v>0</v>
      </c>
      <c r="AV419" s="92">
        <f>IFERROR(VLOOKUP(AH419,Lookups!A:B,2,0),0)</f>
        <v>0</v>
      </c>
      <c r="AW419" s="92">
        <f t="shared" si="166"/>
        <v>0</v>
      </c>
      <c r="AX419" s="297">
        <f t="shared" si="167"/>
        <v>0</v>
      </c>
      <c r="AY419" s="297">
        <f t="shared" si="156"/>
        <v>0</v>
      </c>
      <c r="AZ419" s="92">
        <f t="shared" si="157"/>
        <v>0.504</v>
      </c>
      <c r="BA419" s="297">
        <f t="shared" si="168"/>
        <v>0.38900000000000001</v>
      </c>
      <c r="BB419" s="297">
        <v>0.13800000000000001</v>
      </c>
      <c r="BC419" s="297">
        <v>0.13400000000000001</v>
      </c>
      <c r="BD419" s="92">
        <f t="shared" si="158"/>
        <v>0</v>
      </c>
      <c r="BE419" s="92">
        <f t="shared" si="159"/>
        <v>0</v>
      </c>
    </row>
    <row r="420" spans="1:57" x14ac:dyDescent="0.35">
      <c r="A420" s="26"/>
      <c r="B420" s="76"/>
      <c r="C420" s="58"/>
      <c r="D420" s="504"/>
      <c r="E420" s="504"/>
      <c r="F420" s="237" t="str">
        <f ca="1">IFERROR(OFFSET(INDEX(INDIRECT(VLOOKUP($C420,Lighting_Type_Exist_lu,2,0)),MATCH(NewSKULighting!$D420,INDIRECT(VLOOKUP($C420,Lighting_Type_Exist_lu,2,0)),0),1),0,2),"")</f>
        <v/>
      </c>
      <c r="G420" s="168" t="s">
        <v>84</v>
      </c>
      <c r="H420" s="74"/>
      <c r="I420" s="238" t="str">
        <f t="shared" si="147"/>
        <v/>
      </c>
      <c r="J420" s="58"/>
      <c r="K420" s="238" t="str">
        <f t="shared" si="148"/>
        <v/>
      </c>
      <c r="L420" s="239" t="str">
        <f t="shared" si="149"/>
        <v/>
      </c>
      <c r="M420" s="116" t="s">
        <v>84</v>
      </c>
      <c r="N420" s="28">
        <f t="shared" si="150"/>
        <v>0</v>
      </c>
      <c r="O420" s="20">
        <f t="shared" si="169"/>
        <v>0</v>
      </c>
      <c r="P420" s="71">
        <f t="shared" ca="1" si="160"/>
        <v>0</v>
      </c>
      <c r="Q420" s="71">
        <f>IFERROR((($H420*$L420*$N420)-($H420*$L420*$O420))/1000,0)*(1-EXACT(M420,Lookups!$A$62))*(1-EXACT(M420,Lookups!$A$63))</f>
        <v>0</v>
      </c>
      <c r="R420" s="71">
        <f t="shared" ca="1" si="161"/>
        <v>0</v>
      </c>
      <c r="S420" s="71">
        <f t="shared" ca="1" si="151"/>
        <v>0</v>
      </c>
      <c r="T420" s="71">
        <f t="shared" si="152"/>
        <v>0</v>
      </c>
      <c r="U420" s="356">
        <f t="shared" ca="1" si="153"/>
        <v>0</v>
      </c>
      <c r="V420" s="356">
        <f t="shared" ca="1" si="154"/>
        <v>0</v>
      </c>
      <c r="W420" s="356">
        <f t="shared" si="162"/>
        <v>0</v>
      </c>
      <c r="X420" s="356">
        <f t="shared" si="163"/>
        <v>0</v>
      </c>
      <c r="Y420" s="72">
        <f>IF(AU420&gt;0,"NEEDED",IFERROR(IF('Project Summary'!$C$11="NH",(VLOOKUP(AH420,Lighting_All,6,0)+AN420),(VLOOKUP(AH420,Lighting_All,4,0)+AN420)),0)*H420)</f>
        <v>0</v>
      </c>
      <c r="Z420" s="290" t="str">
        <f t="shared" ca="1" si="164"/>
        <v/>
      </c>
      <c r="AA420" s="352">
        <f t="shared" ca="1" si="170"/>
        <v>0</v>
      </c>
      <c r="AB420" s="3"/>
      <c r="AC420" s="20" t="str">
        <f ca="1">IFERROR(OFFSET(INDEX(INDIRECT(VLOOKUP($C420,Lighting_Type_Exist_lu,2,0)),MATCH(NewSKULighting!$D420,INDIRECT(VLOOKUP($C420,Lighting_Type_Exist_lu,2,0)),0),1),0,1),"")</f>
        <v/>
      </c>
      <c r="AD420" s="7" t="str">
        <f ca="1">IFERROR(OFFSET(INDEX(INDIRECT(VLOOKUP($C420,Lighting_Type_Exist_lu,2,0)),MATCH(NewSKULighting!$D420,INDIRECT(VLOOKUP($C420,Lighting_Type_Exist_lu,2,0)),0),1),0,3),"")</f>
        <v/>
      </c>
      <c r="AE420" s="40" t="str">
        <f ca="1">IFERROR(OFFSET(INDEX(INDIRECT(VLOOKUP($C420,Lighting_Type_Exist_lu,2,0)),MATCH(NewSKULighting!$D420,INDIRECT(VLOOKUP($C420,Lighting_Type_Exist_lu,2,0)),0),1),0,4),"")</f>
        <v/>
      </c>
      <c r="AF420" s="314">
        <f t="shared" ca="1" si="171"/>
        <v>0</v>
      </c>
      <c r="AG420" s="3"/>
      <c r="AH420" s="238" t="str">
        <f t="shared" si="155"/>
        <v/>
      </c>
      <c r="AI420" s="263">
        <f>IFERROR(_xlfn.IFNA(IF('Project Summary'!$C$11="NH",VLOOKUP(AH420,Lighting_All,5,0),VLOOKUP(AH420,Lighting_All,3,0)),""),"")</f>
        <v>0</v>
      </c>
      <c r="AJ420" s="295" t="str">
        <f t="shared" si="172"/>
        <v>NA</v>
      </c>
      <c r="AK420" s="296" t="str">
        <f>IFERROR(IF(J420="","",(VLOOKUP(AH420,Lookups!A:G,7,0)*H420)),"")</f>
        <v/>
      </c>
      <c r="AL420" s="92">
        <f t="shared" ca="1" si="173"/>
        <v>0</v>
      </c>
      <c r="AM420" s="92">
        <f t="shared" ca="1" si="174"/>
        <v>0</v>
      </c>
      <c r="AN420" s="297">
        <f>(1-EXACT(G420,M420))*IFERROR(VLOOKUP(M420,Lighting_All,6,0),0)*(Q420&gt;0)*(1-EXACT(M420,Lookups!$A$62))*(1-EXACT(M420,Lookups!$A$63))</f>
        <v>0</v>
      </c>
      <c r="AO420" s="92">
        <f t="shared" si="175"/>
        <v>0</v>
      </c>
      <c r="AP420" s="92" t="str">
        <f t="shared" ca="1" si="176"/>
        <v/>
      </c>
      <c r="AQ420" s="92" t="str">
        <f ca="1">_xlfn.IFNA(VLOOKUP(AP420,Recycling!$S$10:$T$35,2,0),"")</f>
        <v/>
      </c>
      <c r="AR420" s="92">
        <f t="shared" si="177"/>
        <v>0</v>
      </c>
      <c r="AS420" s="92">
        <f t="shared" si="178"/>
        <v>0</v>
      </c>
      <c r="AT420" s="298">
        <f>EXACT(G420,"None")*OR(EXACT(M420,Lookups!$A$62),EXACT(M420,Lookups!$A$63))</f>
        <v>0</v>
      </c>
      <c r="AU420" s="299">
        <f t="shared" si="165"/>
        <v>0</v>
      </c>
      <c r="AV420" s="92">
        <f>IFERROR(VLOOKUP(AH420,Lookups!A:B,2,0),0)</f>
        <v>0</v>
      </c>
      <c r="AW420" s="92">
        <f t="shared" si="166"/>
        <v>0</v>
      </c>
      <c r="AX420" s="297">
        <f t="shared" si="167"/>
        <v>0</v>
      </c>
      <c r="AY420" s="297">
        <f t="shared" si="156"/>
        <v>0</v>
      </c>
      <c r="AZ420" s="92">
        <f t="shared" si="157"/>
        <v>0.504</v>
      </c>
      <c r="BA420" s="297">
        <f t="shared" si="168"/>
        <v>0.38900000000000001</v>
      </c>
      <c r="BB420" s="297">
        <v>0.13800000000000001</v>
      </c>
      <c r="BC420" s="297">
        <v>0.13400000000000001</v>
      </c>
      <c r="BD420" s="92">
        <f t="shared" si="158"/>
        <v>0</v>
      </c>
      <c r="BE420" s="92">
        <f t="shared" si="159"/>
        <v>0</v>
      </c>
    </row>
    <row r="421" spans="1:57" x14ac:dyDescent="0.35">
      <c r="A421" s="26"/>
      <c r="B421" s="76"/>
      <c r="C421" s="58"/>
      <c r="D421" s="504"/>
      <c r="E421" s="504"/>
      <c r="F421" s="237" t="str">
        <f ca="1">IFERROR(OFFSET(INDEX(INDIRECT(VLOOKUP($C421,Lighting_Type_Exist_lu,2,0)),MATCH(NewSKULighting!$D421,INDIRECT(VLOOKUP($C421,Lighting_Type_Exist_lu,2,0)),0),1),0,2),"")</f>
        <v/>
      </c>
      <c r="G421" s="168" t="s">
        <v>84</v>
      </c>
      <c r="H421" s="74"/>
      <c r="I421" s="238" t="str">
        <f t="shared" si="147"/>
        <v/>
      </c>
      <c r="J421" s="58"/>
      <c r="K421" s="238" t="str">
        <f t="shared" si="148"/>
        <v/>
      </c>
      <c r="L421" s="239" t="str">
        <f t="shared" si="149"/>
        <v/>
      </c>
      <c r="M421" s="116" t="s">
        <v>84</v>
      </c>
      <c r="N421" s="28">
        <f t="shared" si="150"/>
        <v>0</v>
      </c>
      <c r="O421" s="20">
        <f t="shared" si="169"/>
        <v>0</v>
      </c>
      <c r="P421" s="71">
        <f t="shared" ca="1" si="160"/>
        <v>0</v>
      </c>
      <c r="Q421" s="71">
        <f>IFERROR((($H421*$L421*$N421)-($H421*$L421*$O421))/1000,0)*(1-EXACT(M421,Lookups!$A$62))*(1-EXACT(M421,Lookups!$A$63))</f>
        <v>0</v>
      </c>
      <c r="R421" s="71">
        <f t="shared" ca="1" si="161"/>
        <v>0</v>
      </c>
      <c r="S421" s="71">
        <f t="shared" ca="1" si="151"/>
        <v>0</v>
      </c>
      <c r="T421" s="71">
        <f t="shared" si="152"/>
        <v>0</v>
      </c>
      <c r="U421" s="356">
        <f t="shared" ca="1" si="153"/>
        <v>0</v>
      </c>
      <c r="V421" s="356">
        <f t="shared" ca="1" si="154"/>
        <v>0</v>
      </c>
      <c r="W421" s="356">
        <f t="shared" si="162"/>
        <v>0</v>
      </c>
      <c r="X421" s="356">
        <f t="shared" si="163"/>
        <v>0</v>
      </c>
      <c r="Y421" s="72">
        <f>IF(AU421&gt;0,"NEEDED",IFERROR(IF('Project Summary'!$C$11="NH",(VLOOKUP(AH421,Lighting_All,6,0)+AN421),(VLOOKUP(AH421,Lighting_All,4,0)+AN421)),0)*H421)</f>
        <v>0</v>
      </c>
      <c r="Z421" s="290" t="str">
        <f t="shared" ca="1" si="164"/>
        <v/>
      </c>
      <c r="AA421" s="352">
        <f t="shared" ca="1" si="170"/>
        <v>0</v>
      </c>
      <c r="AB421" s="3"/>
      <c r="AC421" s="20" t="str">
        <f ca="1">IFERROR(OFFSET(INDEX(INDIRECT(VLOOKUP($C421,Lighting_Type_Exist_lu,2,0)),MATCH(NewSKULighting!$D421,INDIRECT(VLOOKUP($C421,Lighting_Type_Exist_lu,2,0)),0),1),0,1),"")</f>
        <v/>
      </c>
      <c r="AD421" s="7" t="str">
        <f ca="1">IFERROR(OFFSET(INDEX(INDIRECT(VLOOKUP($C421,Lighting_Type_Exist_lu,2,0)),MATCH(NewSKULighting!$D421,INDIRECT(VLOOKUP($C421,Lighting_Type_Exist_lu,2,0)),0),1),0,3),"")</f>
        <v/>
      </c>
      <c r="AE421" s="40" t="str">
        <f ca="1">IFERROR(OFFSET(INDEX(INDIRECT(VLOOKUP($C421,Lighting_Type_Exist_lu,2,0)),MATCH(NewSKULighting!$D421,INDIRECT(VLOOKUP($C421,Lighting_Type_Exist_lu,2,0)),0),1),0,4),"")</f>
        <v/>
      </c>
      <c r="AF421" s="314">
        <f t="shared" ca="1" si="171"/>
        <v>0</v>
      </c>
      <c r="AG421" s="3"/>
      <c r="AH421" s="238" t="str">
        <f t="shared" si="155"/>
        <v/>
      </c>
      <c r="AI421" s="263">
        <f>IFERROR(_xlfn.IFNA(IF('Project Summary'!$C$11="NH",VLOOKUP(AH421,Lighting_All,5,0),VLOOKUP(AH421,Lighting_All,3,0)),""),"")</f>
        <v>0</v>
      </c>
      <c r="AJ421" s="295" t="str">
        <f t="shared" si="172"/>
        <v>NA</v>
      </c>
      <c r="AK421" s="296" t="str">
        <f>IFERROR(IF(J421="","",(VLOOKUP(AH421,Lookups!A:G,7,0)*H421)),"")</f>
        <v/>
      </c>
      <c r="AL421" s="92">
        <f t="shared" ca="1" si="173"/>
        <v>0</v>
      </c>
      <c r="AM421" s="92">
        <f t="shared" ca="1" si="174"/>
        <v>0</v>
      </c>
      <c r="AN421" s="297">
        <f>(1-EXACT(G421,M421))*IFERROR(VLOOKUP(M421,Lighting_All,6,0),0)*(Q421&gt;0)*(1-EXACT(M421,Lookups!$A$62))*(1-EXACT(M421,Lookups!$A$63))</f>
        <v>0</v>
      </c>
      <c r="AO421" s="92">
        <f t="shared" si="175"/>
        <v>0</v>
      </c>
      <c r="AP421" s="92" t="str">
        <f t="shared" ca="1" si="176"/>
        <v/>
      </c>
      <c r="AQ421" s="92" t="str">
        <f ca="1">_xlfn.IFNA(VLOOKUP(AP421,Recycling!$S$10:$T$35,2,0),"")</f>
        <v/>
      </c>
      <c r="AR421" s="92">
        <f t="shared" si="177"/>
        <v>0</v>
      </c>
      <c r="AS421" s="92">
        <f t="shared" si="178"/>
        <v>0</v>
      </c>
      <c r="AT421" s="298">
        <f>EXACT(G421,"None")*OR(EXACT(M421,Lookups!$A$62),EXACT(M421,Lookups!$A$63))</f>
        <v>0</v>
      </c>
      <c r="AU421" s="299">
        <f t="shared" si="165"/>
        <v>0</v>
      </c>
      <c r="AV421" s="92">
        <f>IFERROR(VLOOKUP(AH421,Lookups!A:B,2,0),0)</f>
        <v>0</v>
      </c>
      <c r="AW421" s="92">
        <f t="shared" si="166"/>
        <v>0</v>
      </c>
      <c r="AX421" s="297">
        <f t="shared" si="167"/>
        <v>0</v>
      </c>
      <c r="AY421" s="297">
        <f t="shared" si="156"/>
        <v>0</v>
      </c>
      <c r="AZ421" s="92">
        <f t="shared" si="157"/>
        <v>0.504</v>
      </c>
      <c r="BA421" s="297">
        <f t="shared" si="168"/>
        <v>0.38900000000000001</v>
      </c>
      <c r="BB421" s="297">
        <v>0.13800000000000001</v>
      </c>
      <c r="BC421" s="297">
        <v>0.13400000000000001</v>
      </c>
      <c r="BD421" s="92">
        <f t="shared" si="158"/>
        <v>0</v>
      </c>
      <c r="BE421" s="92">
        <f t="shared" si="159"/>
        <v>0</v>
      </c>
    </row>
    <row r="422" spans="1:57" x14ac:dyDescent="0.35">
      <c r="A422" s="26"/>
      <c r="B422" s="76"/>
      <c r="C422" s="58"/>
      <c r="D422" s="504"/>
      <c r="E422" s="504"/>
      <c r="F422" s="237" t="str">
        <f ca="1">IFERROR(OFFSET(INDEX(INDIRECT(VLOOKUP($C422,Lighting_Type_Exist_lu,2,0)),MATCH(NewSKULighting!$D422,INDIRECT(VLOOKUP($C422,Lighting_Type_Exist_lu,2,0)),0),1),0,2),"")</f>
        <v/>
      </c>
      <c r="G422" s="168" t="s">
        <v>84</v>
      </c>
      <c r="H422" s="74"/>
      <c r="I422" s="238" t="str">
        <f t="shared" si="147"/>
        <v/>
      </c>
      <c r="J422" s="58"/>
      <c r="K422" s="238" t="str">
        <f t="shared" si="148"/>
        <v/>
      </c>
      <c r="L422" s="239" t="str">
        <f t="shared" si="149"/>
        <v/>
      </c>
      <c r="M422" s="116" t="s">
        <v>84</v>
      </c>
      <c r="N422" s="28">
        <f t="shared" si="150"/>
        <v>0</v>
      </c>
      <c r="O422" s="20">
        <f t="shared" si="169"/>
        <v>0</v>
      </c>
      <c r="P422" s="71">
        <f t="shared" ca="1" si="160"/>
        <v>0</v>
      </c>
      <c r="Q422" s="71">
        <f>IFERROR((($H422*$L422*$N422)-($H422*$L422*$O422))/1000,0)*(1-EXACT(M422,Lookups!$A$62))*(1-EXACT(M422,Lookups!$A$63))</f>
        <v>0</v>
      </c>
      <c r="R422" s="71">
        <f t="shared" ca="1" si="161"/>
        <v>0</v>
      </c>
      <c r="S422" s="71">
        <f t="shared" ca="1" si="151"/>
        <v>0</v>
      </c>
      <c r="T422" s="71">
        <f t="shared" si="152"/>
        <v>0</v>
      </c>
      <c r="U422" s="356">
        <f t="shared" ca="1" si="153"/>
        <v>0</v>
      </c>
      <c r="V422" s="356">
        <f t="shared" ca="1" si="154"/>
        <v>0</v>
      </c>
      <c r="W422" s="356">
        <f t="shared" si="162"/>
        <v>0</v>
      </c>
      <c r="X422" s="356">
        <f t="shared" si="163"/>
        <v>0</v>
      </c>
      <c r="Y422" s="72">
        <f>IF(AU422&gt;0,"NEEDED",IFERROR(IF('Project Summary'!$C$11="NH",(VLOOKUP(AH422,Lighting_All,6,0)+AN422),(VLOOKUP(AH422,Lighting_All,4,0)+AN422)),0)*H422)</f>
        <v>0</v>
      </c>
      <c r="Z422" s="290" t="str">
        <f t="shared" ca="1" si="164"/>
        <v/>
      </c>
      <c r="AA422" s="352">
        <f t="shared" ca="1" si="170"/>
        <v>0</v>
      </c>
      <c r="AB422" s="3"/>
      <c r="AC422" s="20" t="str">
        <f ca="1">IFERROR(OFFSET(INDEX(INDIRECT(VLOOKUP($C422,Lighting_Type_Exist_lu,2,0)),MATCH(NewSKULighting!$D422,INDIRECT(VLOOKUP($C422,Lighting_Type_Exist_lu,2,0)),0),1),0,1),"")</f>
        <v/>
      </c>
      <c r="AD422" s="7" t="str">
        <f ca="1">IFERROR(OFFSET(INDEX(INDIRECT(VLOOKUP($C422,Lighting_Type_Exist_lu,2,0)),MATCH(NewSKULighting!$D422,INDIRECT(VLOOKUP($C422,Lighting_Type_Exist_lu,2,0)),0),1),0,3),"")</f>
        <v/>
      </c>
      <c r="AE422" s="40" t="str">
        <f ca="1">IFERROR(OFFSET(INDEX(INDIRECT(VLOOKUP($C422,Lighting_Type_Exist_lu,2,0)),MATCH(NewSKULighting!$D422,INDIRECT(VLOOKUP($C422,Lighting_Type_Exist_lu,2,0)),0),1),0,4),"")</f>
        <v/>
      </c>
      <c r="AF422" s="314">
        <f t="shared" ca="1" si="171"/>
        <v>0</v>
      </c>
      <c r="AG422" s="3"/>
      <c r="AH422" s="238" t="str">
        <f t="shared" si="155"/>
        <v/>
      </c>
      <c r="AI422" s="263">
        <f>IFERROR(_xlfn.IFNA(IF('Project Summary'!$C$11="NH",VLOOKUP(AH422,Lighting_All,5,0),VLOOKUP(AH422,Lighting_All,3,0)),""),"")</f>
        <v>0</v>
      </c>
      <c r="AJ422" s="295" t="str">
        <f t="shared" si="172"/>
        <v>NA</v>
      </c>
      <c r="AK422" s="296" t="str">
        <f>IFERROR(IF(J422="","",(VLOOKUP(AH422,Lookups!A:G,7,0)*H422)),"")</f>
        <v/>
      </c>
      <c r="AL422" s="92">
        <f t="shared" ca="1" si="173"/>
        <v>0</v>
      </c>
      <c r="AM422" s="92">
        <f t="shared" ca="1" si="174"/>
        <v>0</v>
      </c>
      <c r="AN422" s="297">
        <f>(1-EXACT(G422,M422))*IFERROR(VLOOKUP(M422,Lighting_All,6,0),0)*(Q422&gt;0)*(1-EXACT(M422,Lookups!$A$62))*(1-EXACT(M422,Lookups!$A$63))</f>
        <v>0</v>
      </c>
      <c r="AO422" s="92">
        <f t="shared" si="175"/>
        <v>0</v>
      </c>
      <c r="AP422" s="92" t="str">
        <f t="shared" ca="1" si="176"/>
        <v/>
      </c>
      <c r="AQ422" s="92" t="str">
        <f ca="1">_xlfn.IFNA(VLOOKUP(AP422,Recycling!$S$10:$T$35,2,0),"")</f>
        <v/>
      </c>
      <c r="AR422" s="92">
        <f t="shared" si="177"/>
        <v>0</v>
      </c>
      <c r="AS422" s="92">
        <f t="shared" si="178"/>
        <v>0</v>
      </c>
      <c r="AT422" s="298">
        <f>EXACT(G422,"None")*OR(EXACT(M422,Lookups!$A$62),EXACT(M422,Lookups!$A$63))</f>
        <v>0</v>
      </c>
      <c r="AU422" s="299">
        <f t="shared" si="165"/>
        <v>0</v>
      </c>
      <c r="AV422" s="92">
        <f>IFERROR(VLOOKUP(AH422,Lookups!A:B,2,0),0)</f>
        <v>0</v>
      </c>
      <c r="AW422" s="92">
        <f t="shared" si="166"/>
        <v>0</v>
      </c>
      <c r="AX422" s="297">
        <f t="shared" si="167"/>
        <v>0</v>
      </c>
      <c r="AY422" s="297">
        <f t="shared" si="156"/>
        <v>0</v>
      </c>
      <c r="AZ422" s="92">
        <f t="shared" si="157"/>
        <v>0.504</v>
      </c>
      <c r="BA422" s="297">
        <f t="shared" si="168"/>
        <v>0.38900000000000001</v>
      </c>
      <c r="BB422" s="297">
        <v>0.13800000000000001</v>
      </c>
      <c r="BC422" s="297">
        <v>0.13400000000000001</v>
      </c>
      <c r="BD422" s="92">
        <f t="shared" si="158"/>
        <v>0</v>
      </c>
      <c r="BE422" s="92">
        <f t="shared" si="159"/>
        <v>0</v>
      </c>
    </row>
    <row r="423" spans="1:57" x14ac:dyDescent="0.35">
      <c r="A423" s="26"/>
      <c r="B423" s="76"/>
      <c r="C423" s="58"/>
      <c r="D423" s="504"/>
      <c r="E423" s="504"/>
      <c r="F423" s="237" t="str">
        <f ca="1">IFERROR(OFFSET(INDEX(INDIRECT(VLOOKUP($C423,Lighting_Type_Exist_lu,2,0)),MATCH(NewSKULighting!$D423,INDIRECT(VLOOKUP($C423,Lighting_Type_Exist_lu,2,0)),0),1),0,2),"")</f>
        <v/>
      </c>
      <c r="G423" s="168" t="s">
        <v>84</v>
      </c>
      <c r="H423" s="74"/>
      <c r="I423" s="238" t="str">
        <f t="shared" si="147"/>
        <v/>
      </c>
      <c r="J423" s="58"/>
      <c r="K423" s="238" t="str">
        <f t="shared" si="148"/>
        <v/>
      </c>
      <c r="L423" s="239" t="str">
        <f t="shared" si="149"/>
        <v/>
      </c>
      <c r="M423" s="116" t="s">
        <v>84</v>
      </c>
      <c r="N423" s="28">
        <f t="shared" si="150"/>
        <v>0</v>
      </c>
      <c r="O423" s="20">
        <f t="shared" si="169"/>
        <v>0</v>
      </c>
      <c r="P423" s="71">
        <f t="shared" ca="1" si="160"/>
        <v>0</v>
      </c>
      <c r="Q423" s="71">
        <f>IFERROR((($H423*$L423*$N423)-($H423*$L423*$O423))/1000,0)*(1-EXACT(M423,Lookups!$A$62))*(1-EXACT(M423,Lookups!$A$63))</f>
        <v>0</v>
      </c>
      <c r="R423" s="71">
        <f t="shared" ca="1" si="161"/>
        <v>0</v>
      </c>
      <c r="S423" s="71">
        <f t="shared" ca="1" si="151"/>
        <v>0</v>
      </c>
      <c r="T423" s="71">
        <f t="shared" si="152"/>
        <v>0</v>
      </c>
      <c r="U423" s="356">
        <f t="shared" ca="1" si="153"/>
        <v>0</v>
      </c>
      <c r="V423" s="356">
        <f t="shared" ca="1" si="154"/>
        <v>0</v>
      </c>
      <c r="W423" s="356">
        <f t="shared" si="162"/>
        <v>0</v>
      </c>
      <c r="X423" s="356">
        <f t="shared" si="163"/>
        <v>0</v>
      </c>
      <c r="Y423" s="72">
        <f>IF(AU423&gt;0,"NEEDED",IFERROR(IF('Project Summary'!$C$11="NH",(VLOOKUP(AH423,Lighting_All,6,0)+AN423),(VLOOKUP(AH423,Lighting_All,4,0)+AN423)),0)*H423)</f>
        <v>0</v>
      </c>
      <c r="Z423" s="290" t="str">
        <f t="shared" ca="1" si="164"/>
        <v/>
      </c>
      <c r="AA423" s="352">
        <f t="shared" ca="1" si="170"/>
        <v>0</v>
      </c>
      <c r="AB423" s="3"/>
      <c r="AC423" s="20" t="str">
        <f ca="1">IFERROR(OFFSET(INDEX(INDIRECT(VLOOKUP($C423,Lighting_Type_Exist_lu,2,0)),MATCH(NewSKULighting!$D423,INDIRECT(VLOOKUP($C423,Lighting_Type_Exist_lu,2,0)),0),1),0,1),"")</f>
        <v/>
      </c>
      <c r="AD423" s="7" t="str">
        <f ca="1">IFERROR(OFFSET(INDEX(INDIRECT(VLOOKUP($C423,Lighting_Type_Exist_lu,2,0)),MATCH(NewSKULighting!$D423,INDIRECT(VLOOKUP($C423,Lighting_Type_Exist_lu,2,0)),0),1),0,3),"")</f>
        <v/>
      </c>
      <c r="AE423" s="40" t="str">
        <f ca="1">IFERROR(OFFSET(INDEX(INDIRECT(VLOOKUP($C423,Lighting_Type_Exist_lu,2,0)),MATCH(NewSKULighting!$D423,INDIRECT(VLOOKUP($C423,Lighting_Type_Exist_lu,2,0)),0),1),0,4),"")</f>
        <v/>
      </c>
      <c r="AF423" s="314">
        <f t="shared" ca="1" si="171"/>
        <v>0</v>
      </c>
      <c r="AG423" s="3"/>
      <c r="AH423" s="238" t="str">
        <f t="shared" si="155"/>
        <v/>
      </c>
      <c r="AI423" s="263">
        <f>IFERROR(_xlfn.IFNA(IF('Project Summary'!$C$11="NH",VLOOKUP(AH423,Lighting_All,5,0),VLOOKUP(AH423,Lighting_All,3,0)),""),"")</f>
        <v>0</v>
      </c>
      <c r="AJ423" s="295" t="str">
        <f t="shared" si="172"/>
        <v>NA</v>
      </c>
      <c r="AK423" s="296" t="str">
        <f>IFERROR(IF(J423="","",(VLOOKUP(AH423,Lookups!A:G,7,0)*H423)),"")</f>
        <v/>
      </c>
      <c r="AL423" s="92">
        <f t="shared" ca="1" si="173"/>
        <v>0</v>
      </c>
      <c r="AM423" s="92">
        <f t="shared" ca="1" si="174"/>
        <v>0</v>
      </c>
      <c r="AN423" s="297">
        <f>(1-EXACT(G423,M423))*IFERROR(VLOOKUP(M423,Lighting_All,6,0),0)*(Q423&gt;0)*(1-EXACT(M423,Lookups!$A$62))*(1-EXACT(M423,Lookups!$A$63))</f>
        <v>0</v>
      </c>
      <c r="AO423" s="92">
        <f t="shared" si="175"/>
        <v>0</v>
      </c>
      <c r="AP423" s="92" t="str">
        <f t="shared" ca="1" si="176"/>
        <v/>
      </c>
      <c r="AQ423" s="92" t="str">
        <f ca="1">_xlfn.IFNA(VLOOKUP(AP423,Recycling!$S$10:$T$35,2,0),"")</f>
        <v/>
      </c>
      <c r="AR423" s="92">
        <f t="shared" si="177"/>
        <v>0</v>
      </c>
      <c r="AS423" s="92">
        <f t="shared" si="178"/>
        <v>0</v>
      </c>
      <c r="AT423" s="298">
        <f>EXACT(G423,"None")*OR(EXACT(M423,Lookups!$A$62),EXACT(M423,Lookups!$A$63))</f>
        <v>0</v>
      </c>
      <c r="AU423" s="299">
        <f t="shared" si="165"/>
        <v>0</v>
      </c>
      <c r="AV423" s="92">
        <f>IFERROR(VLOOKUP(AH423,Lookups!A:B,2,0),0)</f>
        <v>0</v>
      </c>
      <c r="AW423" s="92">
        <f t="shared" si="166"/>
        <v>0</v>
      </c>
      <c r="AX423" s="297">
        <f t="shared" si="167"/>
        <v>0</v>
      </c>
      <c r="AY423" s="297">
        <f t="shared" si="156"/>
        <v>0</v>
      </c>
      <c r="AZ423" s="92">
        <f t="shared" si="157"/>
        <v>0.504</v>
      </c>
      <c r="BA423" s="297">
        <f t="shared" si="168"/>
        <v>0.38900000000000001</v>
      </c>
      <c r="BB423" s="297">
        <v>0.13800000000000001</v>
      </c>
      <c r="BC423" s="297">
        <v>0.13400000000000001</v>
      </c>
      <c r="BD423" s="92">
        <f t="shared" si="158"/>
        <v>0</v>
      </c>
      <c r="BE423" s="92">
        <f t="shared" si="159"/>
        <v>0</v>
      </c>
    </row>
    <row r="424" spans="1:57" x14ac:dyDescent="0.35">
      <c r="A424" s="26"/>
      <c r="B424" s="76"/>
      <c r="C424" s="58"/>
      <c r="D424" s="504"/>
      <c r="E424" s="504"/>
      <c r="F424" s="237" t="str">
        <f ca="1">IFERROR(OFFSET(INDEX(INDIRECT(VLOOKUP($C424,Lighting_Type_Exist_lu,2,0)),MATCH(NewSKULighting!$D424,INDIRECT(VLOOKUP($C424,Lighting_Type_Exist_lu,2,0)),0),1),0,2),"")</f>
        <v/>
      </c>
      <c r="G424" s="168" t="s">
        <v>84</v>
      </c>
      <c r="H424" s="74"/>
      <c r="I424" s="238" t="str">
        <f t="shared" si="147"/>
        <v/>
      </c>
      <c r="J424" s="58"/>
      <c r="K424" s="238" t="str">
        <f t="shared" si="148"/>
        <v/>
      </c>
      <c r="L424" s="239" t="str">
        <f t="shared" si="149"/>
        <v/>
      </c>
      <c r="M424" s="116" t="s">
        <v>84</v>
      </c>
      <c r="N424" s="28">
        <f t="shared" si="150"/>
        <v>0</v>
      </c>
      <c r="O424" s="20">
        <f t="shared" si="169"/>
        <v>0</v>
      </c>
      <c r="P424" s="71">
        <f t="shared" ca="1" si="160"/>
        <v>0</v>
      </c>
      <c r="Q424" s="71">
        <f>IFERROR((($H424*$L424*$N424)-($H424*$L424*$O424))/1000,0)*(1-EXACT(M424,Lookups!$A$62))*(1-EXACT(M424,Lookups!$A$63))</f>
        <v>0</v>
      </c>
      <c r="R424" s="71">
        <f t="shared" ca="1" si="161"/>
        <v>0</v>
      </c>
      <c r="S424" s="71">
        <f t="shared" ca="1" si="151"/>
        <v>0</v>
      </c>
      <c r="T424" s="71">
        <f t="shared" si="152"/>
        <v>0</v>
      </c>
      <c r="U424" s="356">
        <f t="shared" ca="1" si="153"/>
        <v>0</v>
      </c>
      <c r="V424" s="356">
        <f t="shared" ca="1" si="154"/>
        <v>0</v>
      </c>
      <c r="W424" s="356">
        <f t="shared" si="162"/>
        <v>0</v>
      </c>
      <c r="X424" s="356">
        <f t="shared" si="163"/>
        <v>0</v>
      </c>
      <c r="Y424" s="72">
        <f>IF(AU424&gt;0,"NEEDED",IFERROR(IF('Project Summary'!$C$11="NH",(VLOOKUP(AH424,Lighting_All,6,0)+AN424),(VLOOKUP(AH424,Lighting_All,4,0)+AN424)),0)*H424)</f>
        <v>0</v>
      </c>
      <c r="Z424" s="290" t="str">
        <f t="shared" ca="1" si="164"/>
        <v/>
      </c>
      <c r="AA424" s="352">
        <f t="shared" ca="1" si="170"/>
        <v>0</v>
      </c>
      <c r="AB424" s="3"/>
      <c r="AC424" s="20" t="str">
        <f ca="1">IFERROR(OFFSET(INDEX(INDIRECT(VLOOKUP($C424,Lighting_Type_Exist_lu,2,0)),MATCH(NewSKULighting!$D424,INDIRECT(VLOOKUP($C424,Lighting_Type_Exist_lu,2,0)),0),1),0,1),"")</f>
        <v/>
      </c>
      <c r="AD424" s="7" t="str">
        <f ca="1">IFERROR(OFFSET(INDEX(INDIRECT(VLOOKUP($C424,Lighting_Type_Exist_lu,2,0)),MATCH(NewSKULighting!$D424,INDIRECT(VLOOKUP($C424,Lighting_Type_Exist_lu,2,0)),0),1),0,3),"")</f>
        <v/>
      </c>
      <c r="AE424" s="40" t="str">
        <f ca="1">IFERROR(OFFSET(INDEX(INDIRECT(VLOOKUP($C424,Lighting_Type_Exist_lu,2,0)),MATCH(NewSKULighting!$D424,INDIRECT(VLOOKUP($C424,Lighting_Type_Exist_lu,2,0)),0),1),0,4),"")</f>
        <v/>
      </c>
      <c r="AF424" s="314">
        <f t="shared" ca="1" si="171"/>
        <v>0</v>
      </c>
      <c r="AG424" s="3"/>
      <c r="AH424" s="238" t="str">
        <f t="shared" si="155"/>
        <v/>
      </c>
      <c r="AI424" s="263">
        <f>IFERROR(_xlfn.IFNA(IF('Project Summary'!$C$11="NH",VLOOKUP(AH424,Lighting_All,5,0),VLOOKUP(AH424,Lighting_All,3,0)),""),"")</f>
        <v>0</v>
      </c>
      <c r="AJ424" s="295" t="str">
        <f t="shared" si="172"/>
        <v>NA</v>
      </c>
      <c r="AK424" s="296" t="str">
        <f>IFERROR(IF(J424="","",(VLOOKUP(AH424,Lookups!A:G,7,0)*H424)),"")</f>
        <v/>
      </c>
      <c r="AL424" s="92">
        <f t="shared" ca="1" si="173"/>
        <v>0</v>
      </c>
      <c r="AM424" s="92">
        <f t="shared" ca="1" si="174"/>
        <v>0</v>
      </c>
      <c r="AN424" s="297">
        <f>(1-EXACT(G424,M424))*IFERROR(VLOOKUP(M424,Lighting_All,6,0),0)*(Q424&gt;0)*(1-EXACT(M424,Lookups!$A$62))*(1-EXACT(M424,Lookups!$A$63))</f>
        <v>0</v>
      </c>
      <c r="AO424" s="92">
        <f t="shared" si="175"/>
        <v>0</v>
      </c>
      <c r="AP424" s="92" t="str">
        <f t="shared" ca="1" si="176"/>
        <v/>
      </c>
      <c r="AQ424" s="92" t="str">
        <f ca="1">_xlfn.IFNA(VLOOKUP(AP424,Recycling!$S$10:$T$35,2,0),"")</f>
        <v/>
      </c>
      <c r="AR424" s="92">
        <f t="shared" si="177"/>
        <v>0</v>
      </c>
      <c r="AS424" s="92">
        <f t="shared" si="178"/>
        <v>0</v>
      </c>
      <c r="AT424" s="298">
        <f>EXACT(G424,"None")*OR(EXACT(M424,Lookups!$A$62),EXACT(M424,Lookups!$A$63))</f>
        <v>0</v>
      </c>
      <c r="AU424" s="299">
        <f t="shared" si="165"/>
        <v>0</v>
      </c>
      <c r="AV424" s="92">
        <f>IFERROR(VLOOKUP(AH424,Lookups!A:B,2,0),0)</f>
        <v>0</v>
      </c>
      <c r="AW424" s="92">
        <f t="shared" si="166"/>
        <v>0</v>
      </c>
      <c r="AX424" s="297">
        <f t="shared" si="167"/>
        <v>0</v>
      </c>
      <c r="AY424" s="297">
        <f t="shared" si="156"/>
        <v>0</v>
      </c>
      <c r="AZ424" s="92">
        <f t="shared" si="157"/>
        <v>0.504</v>
      </c>
      <c r="BA424" s="297">
        <f t="shared" si="168"/>
        <v>0.38900000000000001</v>
      </c>
      <c r="BB424" s="297">
        <v>0.13800000000000001</v>
      </c>
      <c r="BC424" s="297">
        <v>0.13400000000000001</v>
      </c>
      <c r="BD424" s="92">
        <f t="shared" si="158"/>
        <v>0</v>
      </c>
      <c r="BE424" s="92">
        <f t="shared" si="159"/>
        <v>0</v>
      </c>
    </row>
    <row r="425" spans="1:57" x14ac:dyDescent="0.35">
      <c r="A425" s="26"/>
      <c r="B425" s="76"/>
      <c r="C425" s="58"/>
      <c r="D425" s="504"/>
      <c r="E425" s="504"/>
      <c r="F425" s="237" t="str">
        <f ca="1">IFERROR(OFFSET(INDEX(INDIRECT(VLOOKUP($C425,Lighting_Type_Exist_lu,2,0)),MATCH(NewSKULighting!$D425,INDIRECT(VLOOKUP($C425,Lighting_Type_Exist_lu,2,0)),0),1),0,2),"")</f>
        <v/>
      </c>
      <c r="G425" s="168" t="s">
        <v>84</v>
      </c>
      <c r="H425" s="74"/>
      <c r="I425" s="238" t="str">
        <f t="shared" si="147"/>
        <v/>
      </c>
      <c r="J425" s="58"/>
      <c r="K425" s="238" t="str">
        <f t="shared" si="148"/>
        <v/>
      </c>
      <c r="L425" s="239" t="str">
        <f t="shared" si="149"/>
        <v/>
      </c>
      <c r="M425" s="116" t="s">
        <v>84</v>
      </c>
      <c r="N425" s="28">
        <f t="shared" si="150"/>
        <v>0</v>
      </c>
      <c r="O425" s="20">
        <f t="shared" si="169"/>
        <v>0</v>
      </c>
      <c r="P425" s="71">
        <f t="shared" ca="1" si="160"/>
        <v>0</v>
      </c>
      <c r="Q425" s="71">
        <f>IFERROR((($H425*$L425*$N425)-($H425*$L425*$O425))/1000,0)*(1-EXACT(M425,Lookups!$A$62))*(1-EXACT(M425,Lookups!$A$63))</f>
        <v>0</v>
      </c>
      <c r="R425" s="71">
        <f t="shared" ca="1" si="161"/>
        <v>0</v>
      </c>
      <c r="S425" s="71">
        <f t="shared" ca="1" si="151"/>
        <v>0</v>
      </c>
      <c r="T425" s="71">
        <f t="shared" si="152"/>
        <v>0</v>
      </c>
      <c r="U425" s="356">
        <f t="shared" ca="1" si="153"/>
        <v>0</v>
      </c>
      <c r="V425" s="356">
        <f t="shared" ca="1" si="154"/>
        <v>0</v>
      </c>
      <c r="W425" s="356">
        <f t="shared" si="162"/>
        <v>0</v>
      </c>
      <c r="X425" s="356">
        <f t="shared" si="163"/>
        <v>0</v>
      </c>
      <c r="Y425" s="72">
        <f>IF(AU425&gt;0,"NEEDED",IFERROR(IF('Project Summary'!$C$11="NH",(VLOOKUP(AH425,Lighting_All,6,0)+AN425),(VLOOKUP(AH425,Lighting_All,4,0)+AN425)),0)*H425)</f>
        <v>0</v>
      </c>
      <c r="Z425" s="290" t="str">
        <f t="shared" ca="1" si="164"/>
        <v/>
      </c>
      <c r="AA425" s="352">
        <f t="shared" ca="1" si="170"/>
        <v>0</v>
      </c>
      <c r="AB425" s="3"/>
      <c r="AC425" s="20" t="str">
        <f ca="1">IFERROR(OFFSET(INDEX(INDIRECT(VLOOKUP($C425,Lighting_Type_Exist_lu,2,0)),MATCH(NewSKULighting!$D425,INDIRECT(VLOOKUP($C425,Lighting_Type_Exist_lu,2,0)),0),1),0,1),"")</f>
        <v/>
      </c>
      <c r="AD425" s="7" t="str">
        <f ca="1">IFERROR(OFFSET(INDEX(INDIRECT(VLOOKUP($C425,Lighting_Type_Exist_lu,2,0)),MATCH(NewSKULighting!$D425,INDIRECT(VLOOKUP($C425,Lighting_Type_Exist_lu,2,0)),0),1),0,3),"")</f>
        <v/>
      </c>
      <c r="AE425" s="40" t="str">
        <f ca="1">IFERROR(OFFSET(INDEX(INDIRECT(VLOOKUP($C425,Lighting_Type_Exist_lu,2,0)),MATCH(NewSKULighting!$D425,INDIRECT(VLOOKUP($C425,Lighting_Type_Exist_lu,2,0)),0),1),0,4),"")</f>
        <v/>
      </c>
      <c r="AF425" s="314">
        <f t="shared" ca="1" si="171"/>
        <v>0</v>
      </c>
      <c r="AG425" s="3"/>
      <c r="AH425" s="238" t="str">
        <f t="shared" si="155"/>
        <v/>
      </c>
      <c r="AI425" s="263">
        <f>IFERROR(_xlfn.IFNA(IF('Project Summary'!$C$11="NH",VLOOKUP(AH425,Lighting_All,5,0),VLOOKUP(AH425,Lighting_All,3,0)),""),"")</f>
        <v>0</v>
      </c>
      <c r="AJ425" s="295" t="str">
        <f t="shared" si="172"/>
        <v>NA</v>
      </c>
      <c r="AK425" s="296" t="str">
        <f>IFERROR(IF(J425="","",(VLOOKUP(AH425,Lookups!A:G,7,0)*H425)),"")</f>
        <v/>
      </c>
      <c r="AL425" s="92">
        <f t="shared" ca="1" si="173"/>
        <v>0</v>
      </c>
      <c r="AM425" s="92">
        <f t="shared" ca="1" si="174"/>
        <v>0</v>
      </c>
      <c r="AN425" s="297">
        <f>(1-EXACT(G425,M425))*IFERROR(VLOOKUP(M425,Lighting_All,6,0),0)*(Q425&gt;0)*(1-EXACT(M425,Lookups!$A$62))*(1-EXACT(M425,Lookups!$A$63))</f>
        <v>0</v>
      </c>
      <c r="AO425" s="92">
        <f t="shared" si="175"/>
        <v>0</v>
      </c>
      <c r="AP425" s="92" t="str">
        <f t="shared" ca="1" si="176"/>
        <v/>
      </c>
      <c r="AQ425" s="92" t="str">
        <f ca="1">_xlfn.IFNA(VLOOKUP(AP425,Recycling!$S$10:$T$35,2,0),"")</f>
        <v/>
      </c>
      <c r="AR425" s="92">
        <f t="shared" si="177"/>
        <v>0</v>
      </c>
      <c r="AS425" s="92">
        <f t="shared" si="178"/>
        <v>0</v>
      </c>
      <c r="AT425" s="298">
        <f>EXACT(G425,"None")*OR(EXACT(M425,Lookups!$A$62),EXACT(M425,Lookups!$A$63))</f>
        <v>0</v>
      </c>
      <c r="AU425" s="299">
        <f t="shared" si="165"/>
        <v>0</v>
      </c>
      <c r="AV425" s="92">
        <f>IFERROR(VLOOKUP(AH425,Lookups!A:B,2,0),0)</f>
        <v>0</v>
      </c>
      <c r="AW425" s="92">
        <f t="shared" si="166"/>
        <v>0</v>
      </c>
      <c r="AX425" s="297">
        <f t="shared" si="167"/>
        <v>0</v>
      </c>
      <c r="AY425" s="297">
        <f t="shared" si="156"/>
        <v>0</v>
      </c>
      <c r="AZ425" s="92">
        <f t="shared" si="157"/>
        <v>0.504</v>
      </c>
      <c r="BA425" s="297">
        <f t="shared" si="168"/>
        <v>0.38900000000000001</v>
      </c>
      <c r="BB425" s="297">
        <v>0.13800000000000001</v>
      </c>
      <c r="BC425" s="297">
        <v>0.13400000000000001</v>
      </c>
      <c r="BD425" s="92">
        <f t="shared" si="158"/>
        <v>0</v>
      </c>
      <c r="BE425" s="92">
        <f t="shared" si="159"/>
        <v>0</v>
      </c>
    </row>
    <row r="426" spans="1:57" x14ac:dyDescent="0.35">
      <c r="A426" s="26"/>
      <c r="B426" s="76"/>
      <c r="C426" s="58"/>
      <c r="D426" s="504"/>
      <c r="E426" s="504"/>
      <c r="F426" s="237" t="str">
        <f ca="1">IFERROR(OFFSET(INDEX(INDIRECT(VLOOKUP($C426,Lighting_Type_Exist_lu,2,0)),MATCH(NewSKULighting!$D426,INDIRECT(VLOOKUP($C426,Lighting_Type_Exist_lu,2,0)),0),1),0,2),"")</f>
        <v/>
      </c>
      <c r="G426" s="168" t="s">
        <v>84</v>
      </c>
      <c r="H426" s="74"/>
      <c r="I426" s="238" t="str">
        <f t="shared" si="147"/>
        <v/>
      </c>
      <c r="J426" s="58"/>
      <c r="K426" s="238" t="str">
        <f t="shared" si="148"/>
        <v/>
      </c>
      <c r="L426" s="239" t="str">
        <f t="shared" si="149"/>
        <v/>
      </c>
      <c r="M426" s="116" t="s">
        <v>84</v>
      </c>
      <c r="N426" s="28">
        <f t="shared" si="150"/>
        <v>0</v>
      </c>
      <c r="O426" s="20">
        <f t="shared" si="169"/>
        <v>0</v>
      </c>
      <c r="P426" s="71">
        <f t="shared" ca="1" si="160"/>
        <v>0</v>
      </c>
      <c r="Q426" s="71">
        <f>IFERROR((($H426*$L426*$N426)-($H426*$L426*$O426))/1000,0)*(1-EXACT(M426,Lookups!$A$62))*(1-EXACT(M426,Lookups!$A$63))</f>
        <v>0</v>
      </c>
      <c r="R426" s="71">
        <f t="shared" ca="1" si="161"/>
        <v>0</v>
      </c>
      <c r="S426" s="71">
        <f t="shared" ca="1" si="151"/>
        <v>0</v>
      </c>
      <c r="T426" s="71">
        <f t="shared" si="152"/>
        <v>0</v>
      </c>
      <c r="U426" s="356">
        <f t="shared" ca="1" si="153"/>
        <v>0</v>
      </c>
      <c r="V426" s="356">
        <f t="shared" ca="1" si="154"/>
        <v>0</v>
      </c>
      <c r="W426" s="356">
        <f t="shared" si="162"/>
        <v>0</v>
      </c>
      <c r="X426" s="356">
        <f t="shared" si="163"/>
        <v>0</v>
      </c>
      <c r="Y426" s="72">
        <f>IF(AU426&gt;0,"NEEDED",IFERROR(IF('Project Summary'!$C$11="NH",(VLOOKUP(AH426,Lighting_All,6,0)+AN426),(VLOOKUP(AH426,Lighting_All,4,0)+AN426)),0)*H426)</f>
        <v>0</v>
      </c>
      <c r="Z426" s="290" t="str">
        <f t="shared" ca="1" si="164"/>
        <v/>
      </c>
      <c r="AA426" s="352">
        <f t="shared" ca="1" si="170"/>
        <v>0</v>
      </c>
      <c r="AB426" s="3"/>
      <c r="AC426" s="20" t="str">
        <f ca="1">IFERROR(OFFSET(INDEX(INDIRECT(VLOOKUP($C426,Lighting_Type_Exist_lu,2,0)),MATCH(NewSKULighting!$D426,INDIRECT(VLOOKUP($C426,Lighting_Type_Exist_lu,2,0)),0),1),0,1),"")</f>
        <v/>
      </c>
      <c r="AD426" s="7" t="str">
        <f ca="1">IFERROR(OFFSET(INDEX(INDIRECT(VLOOKUP($C426,Lighting_Type_Exist_lu,2,0)),MATCH(NewSKULighting!$D426,INDIRECT(VLOOKUP($C426,Lighting_Type_Exist_lu,2,0)),0),1),0,3),"")</f>
        <v/>
      </c>
      <c r="AE426" s="40" t="str">
        <f ca="1">IFERROR(OFFSET(INDEX(INDIRECT(VLOOKUP($C426,Lighting_Type_Exist_lu,2,0)),MATCH(NewSKULighting!$D426,INDIRECT(VLOOKUP($C426,Lighting_Type_Exist_lu,2,0)),0),1),0,4),"")</f>
        <v/>
      </c>
      <c r="AF426" s="314">
        <f t="shared" ca="1" si="171"/>
        <v>0</v>
      </c>
      <c r="AG426" s="3"/>
      <c r="AH426" s="238" t="str">
        <f t="shared" si="155"/>
        <v/>
      </c>
      <c r="AI426" s="263">
        <f>IFERROR(_xlfn.IFNA(IF('Project Summary'!$C$11="NH",VLOOKUP(AH426,Lighting_All,5,0),VLOOKUP(AH426,Lighting_All,3,0)),""),"")</f>
        <v>0</v>
      </c>
      <c r="AJ426" s="295" t="str">
        <f t="shared" si="172"/>
        <v>NA</v>
      </c>
      <c r="AK426" s="296" t="str">
        <f>IFERROR(IF(J426="","",(VLOOKUP(AH426,Lookups!A:G,7,0)*H426)),"")</f>
        <v/>
      </c>
      <c r="AL426" s="92">
        <f t="shared" ca="1" si="173"/>
        <v>0</v>
      </c>
      <c r="AM426" s="92">
        <f t="shared" ca="1" si="174"/>
        <v>0</v>
      </c>
      <c r="AN426" s="297">
        <f>(1-EXACT(G426,M426))*IFERROR(VLOOKUP(M426,Lighting_All,6,0),0)*(Q426&gt;0)*(1-EXACT(M426,Lookups!$A$62))*(1-EXACT(M426,Lookups!$A$63))</f>
        <v>0</v>
      </c>
      <c r="AO426" s="92">
        <f t="shared" si="175"/>
        <v>0</v>
      </c>
      <c r="AP426" s="92" t="str">
        <f t="shared" ca="1" si="176"/>
        <v/>
      </c>
      <c r="AQ426" s="92" t="str">
        <f ca="1">_xlfn.IFNA(VLOOKUP(AP426,Recycling!$S$10:$T$35,2,0),"")</f>
        <v/>
      </c>
      <c r="AR426" s="92">
        <f t="shared" si="177"/>
        <v>0</v>
      </c>
      <c r="AS426" s="92">
        <f t="shared" si="178"/>
        <v>0</v>
      </c>
      <c r="AT426" s="298">
        <f>EXACT(G426,"None")*OR(EXACT(M426,Lookups!$A$62),EXACT(M426,Lookups!$A$63))</f>
        <v>0</v>
      </c>
      <c r="AU426" s="299">
        <f t="shared" si="165"/>
        <v>0</v>
      </c>
      <c r="AV426" s="92">
        <f>IFERROR(VLOOKUP(AH426,Lookups!A:B,2,0),0)</f>
        <v>0</v>
      </c>
      <c r="AW426" s="92">
        <f t="shared" si="166"/>
        <v>0</v>
      </c>
      <c r="AX426" s="297">
        <f t="shared" si="167"/>
        <v>0</v>
      </c>
      <c r="AY426" s="297">
        <f t="shared" si="156"/>
        <v>0</v>
      </c>
      <c r="AZ426" s="92">
        <f t="shared" si="157"/>
        <v>0.504</v>
      </c>
      <c r="BA426" s="297">
        <f t="shared" si="168"/>
        <v>0.38900000000000001</v>
      </c>
      <c r="BB426" s="297">
        <v>0.13800000000000001</v>
      </c>
      <c r="BC426" s="297">
        <v>0.13400000000000001</v>
      </c>
      <c r="BD426" s="92">
        <f t="shared" si="158"/>
        <v>0</v>
      </c>
      <c r="BE426" s="92">
        <f t="shared" si="159"/>
        <v>0</v>
      </c>
    </row>
    <row r="427" spans="1:57" x14ac:dyDescent="0.35">
      <c r="A427" s="26"/>
      <c r="B427" s="76"/>
      <c r="C427" s="58"/>
      <c r="D427" s="504"/>
      <c r="E427" s="504"/>
      <c r="F427" s="237" t="str">
        <f ca="1">IFERROR(OFFSET(INDEX(INDIRECT(VLOOKUP($C427,Lighting_Type_Exist_lu,2,0)),MATCH(NewSKULighting!$D427,INDIRECT(VLOOKUP($C427,Lighting_Type_Exist_lu,2,0)),0),1),0,2),"")</f>
        <v/>
      </c>
      <c r="G427" s="168" t="s">
        <v>84</v>
      </c>
      <c r="H427" s="74"/>
      <c r="I427" s="238" t="str">
        <f t="shared" si="147"/>
        <v/>
      </c>
      <c r="J427" s="58"/>
      <c r="K427" s="238" t="str">
        <f t="shared" si="148"/>
        <v/>
      </c>
      <c r="L427" s="239" t="str">
        <f t="shared" si="149"/>
        <v/>
      </c>
      <c r="M427" s="116" t="s">
        <v>84</v>
      </c>
      <c r="N427" s="28">
        <f t="shared" si="150"/>
        <v>0</v>
      </c>
      <c r="O427" s="20">
        <f t="shared" si="169"/>
        <v>0</v>
      </c>
      <c r="P427" s="71">
        <f t="shared" ca="1" si="160"/>
        <v>0</v>
      </c>
      <c r="Q427" s="71">
        <f>IFERROR((($H427*$L427*$N427)-($H427*$L427*$O427))/1000,0)*(1-EXACT(M427,Lookups!$A$62))*(1-EXACT(M427,Lookups!$A$63))</f>
        <v>0</v>
      </c>
      <c r="R427" s="71">
        <f t="shared" ca="1" si="161"/>
        <v>0</v>
      </c>
      <c r="S427" s="71">
        <f t="shared" ca="1" si="151"/>
        <v>0</v>
      </c>
      <c r="T427" s="71">
        <f t="shared" si="152"/>
        <v>0</v>
      </c>
      <c r="U427" s="356">
        <f t="shared" ca="1" si="153"/>
        <v>0</v>
      </c>
      <c r="V427" s="356">
        <f t="shared" ca="1" si="154"/>
        <v>0</v>
      </c>
      <c r="W427" s="356">
        <f t="shared" si="162"/>
        <v>0</v>
      </c>
      <c r="X427" s="356">
        <f t="shared" si="163"/>
        <v>0</v>
      </c>
      <c r="Y427" s="72">
        <f>IF(AU427&gt;0,"NEEDED",IFERROR(IF('Project Summary'!$C$11="NH",(VLOOKUP(AH427,Lighting_All,6,0)+AN427),(VLOOKUP(AH427,Lighting_All,4,0)+AN427)),0)*H427)</f>
        <v>0</v>
      </c>
      <c r="Z427" s="290" t="str">
        <f t="shared" ca="1" si="164"/>
        <v/>
      </c>
      <c r="AA427" s="352">
        <f t="shared" ca="1" si="170"/>
        <v>0</v>
      </c>
      <c r="AB427" s="3"/>
      <c r="AC427" s="20" t="str">
        <f ca="1">IFERROR(OFFSET(INDEX(INDIRECT(VLOOKUP($C427,Lighting_Type_Exist_lu,2,0)),MATCH(NewSKULighting!$D427,INDIRECT(VLOOKUP($C427,Lighting_Type_Exist_lu,2,0)),0),1),0,1),"")</f>
        <v/>
      </c>
      <c r="AD427" s="7" t="str">
        <f ca="1">IFERROR(OFFSET(INDEX(INDIRECT(VLOOKUP($C427,Lighting_Type_Exist_lu,2,0)),MATCH(NewSKULighting!$D427,INDIRECT(VLOOKUP($C427,Lighting_Type_Exist_lu,2,0)),0),1),0,3),"")</f>
        <v/>
      </c>
      <c r="AE427" s="40" t="str">
        <f ca="1">IFERROR(OFFSET(INDEX(INDIRECT(VLOOKUP($C427,Lighting_Type_Exist_lu,2,0)),MATCH(NewSKULighting!$D427,INDIRECT(VLOOKUP($C427,Lighting_Type_Exist_lu,2,0)),0),1),0,4),"")</f>
        <v/>
      </c>
      <c r="AF427" s="314">
        <f t="shared" ca="1" si="171"/>
        <v>0</v>
      </c>
      <c r="AG427" s="3"/>
      <c r="AH427" s="238" t="str">
        <f t="shared" si="155"/>
        <v/>
      </c>
      <c r="AI427" s="263">
        <f>IFERROR(_xlfn.IFNA(IF('Project Summary'!$C$11="NH",VLOOKUP(AH427,Lighting_All,5,0),VLOOKUP(AH427,Lighting_All,3,0)),""),"")</f>
        <v>0</v>
      </c>
      <c r="AJ427" s="295" t="str">
        <f t="shared" si="172"/>
        <v>NA</v>
      </c>
      <c r="AK427" s="296" t="str">
        <f>IFERROR(IF(J427="","",(VLOOKUP(AH427,Lookups!A:G,7,0)*H427)),"")</f>
        <v/>
      </c>
      <c r="AL427" s="92">
        <f t="shared" ca="1" si="173"/>
        <v>0</v>
      </c>
      <c r="AM427" s="92">
        <f t="shared" ca="1" si="174"/>
        <v>0</v>
      </c>
      <c r="AN427" s="297">
        <f>(1-EXACT(G427,M427))*IFERROR(VLOOKUP(M427,Lighting_All,6,0),0)*(Q427&gt;0)*(1-EXACT(M427,Lookups!$A$62))*(1-EXACT(M427,Lookups!$A$63))</f>
        <v>0</v>
      </c>
      <c r="AO427" s="92">
        <f t="shared" si="175"/>
        <v>0</v>
      </c>
      <c r="AP427" s="92" t="str">
        <f t="shared" ca="1" si="176"/>
        <v/>
      </c>
      <c r="AQ427" s="92" t="str">
        <f ca="1">_xlfn.IFNA(VLOOKUP(AP427,Recycling!$S$10:$T$35,2,0),"")</f>
        <v/>
      </c>
      <c r="AR427" s="92">
        <f t="shared" si="177"/>
        <v>0</v>
      </c>
      <c r="AS427" s="92">
        <f t="shared" si="178"/>
        <v>0</v>
      </c>
      <c r="AT427" s="298">
        <f>EXACT(G427,"None")*OR(EXACT(M427,Lookups!$A$62),EXACT(M427,Lookups!$A$63))</f>
        <v>0</v>
      </c>
      <c r="AU427" s="299">
        <f t="shared" si="165"/>
        <v>0</v>
      </c>
      <c r="AV427" s="92">
        <f>IFERROR(VLOOKUP(AH427,Lookups!A:B,2,0),0)</f>
        <v>0</v>
      </c>
      <c r="AW427" s="92">
        <f t="shared" si="166"/>
        <v>0</v>
      </c>
      <c r="AX427" s="297">
        <f t="shared" si="167"/>
        <v>0</v>
      </c>
      <c r="AY427" s="297">
        <f t="shared" si="156"/>
        <v>0</v>
      </c>
      <c r="AZ427" s="92">
        <f t="shared" si="157"/>
        <v>0.504</v>
      </c>
      <c r="BA427" s="297">
        <f t="shared" si="168"/>
        <v>0.38900000000000001</v>
      </c>
      <c r="BB427" s="297">
        <v>0.13800000000000001</v>
      </c>
      <c r="BC427" s="297">
        <v>0.13400000000000001</v>
      </c>
      <c r="BD427" s="92">
        <f t="shared" si="158"/>
        <v>0</v>
      </c>
      <c r="BE427" s="92">
        <f t="shared" si="159"/>
        <v>0</v>
      </c>
    </row>
    <row r="428" spans="1:57" x14ac:dyDescent="0.35">
      <c r="A428" s="26"/>
      <c r="B428" s="76"/>
      <c r="C428" s="58"/>
      <c r="D428" s="504"/>
      <c r="E428" s="504"/>
      <c r="F428" s="237" t="str">
        <f ca="1">IFERROR(OFFSET(INDEX(INDIRECT(VLOOKUP($C428,Lighting_Type_Exist_lu,2,0)),MATCH(NewSKULighting!$D428,INDIRECT(VLOOKUP($C428,Lighting_Type_Exist_lu,2,0)),0),1),0,2),"")</f>
        <v/>
      </c>
      <c r="G428" s="168" t="s">
        <v>84</v>
      </c>
      <c r="H428" s="74"/>
      <c r="I428" s="238" t="str">
        <f t="shared" si="147"/>
        <v/>
      </c>
      <c r="J428" s="58"/>
      <c r="K428" s="238" t="str">
        <f t="shared" si="148"/>
        <v/>
      </c>
      <c r="L428" s="239" t="str">
        <f t="shared" si="149"/>
        <v/>
      </c>
      <c r="M428" s="116" t="s">
        <v>84</v>
      </c>
      <c r="N428" s="28">
        <f t="shared" si="150"/>
        <v>0</v>
      </c>
      <c r="O428" s="20">
        <f t="shared" si="169"/>
        <v>0</v>
      </c>
      <c r="P428" s="71">
        <f t="shared" ca="1" si="160"/>
        <v>0</v>
      </c>
      <c r="Q428" s="71">
        <f>IFERROR((($H428*$L428*$N428)-($H428*$L428*$O428))/1000,0)*(1-EXACT(M428,Lookups!$A$62))*(1-EXACT(M428,Lookups!$A$63))</f>
        <v>0</v>
      </c>
      <c r="R428" s="71">
        <f t="shared" ca="1" si="161"/>
        <v>0</v>
      </c>
      <c r="S428" s="71">
        <f t="shared" ca="1" si="151"/>
        <v>0</v>
      </c>
      <c r="T428" s="71">
        <f t="shared" si="152"/>
        <v>0</v>
      </c>
      <c r="U428" s="356">
        <f t="shared" ca="1" si="153"/>
        <v>0</v>
      </c>
      <c r="V428" s="356">
        <f t="shared" ca="1" si="154"/>
        <v>0</v>
      </c>
      <c r="W428" s="356">
        <f t="shared" si="162"/>
        <v>0</v>
      </c>
      <c r="X428" s="356">
        <f t="shared" si="163"/>
        <v>0</v>
      </c>
      <c r="Y428" s="72">
        <f>IF(AU428&gt;0,"NEEDED",IFERROR(IF('Project Summary'!$C$11="NH",(VLOOKUP(AH428,Lighting_All,6,0)+AN428),(VLOOKUP(AH428,Lighting_All,4,0)+AN428)),0)*H428)</f>
        <v>0</v>
      </c>
      <c r="Z428" s="290" t="str">
        <f t="shared" ca="1" si="164"/>
        <v/>
      </c>
      <c r="AA428" s="352">
        <f t="shared" ca="1" si="170"/>
        <v>0</v>
      </c>
      <c r="AB428" s="3"/>
      <c r="AC428" s="20" t="str">
        <f ca="1">IFERROR(OFFSET(INDEX(INDIRECT(VLOOKUP($C428,Lighting_Type_Exist_lu,2,0)),MATCH(NewSKULighting!$D428,INDIRECT(VLOOKUP($C428,Lighting_Type_Exist_lu,2,0)),0),1),0,1),"")</f>
        <v/>
      </c>
      <c r="AD428" s="7" t="str">
        <f ca="1">IFERROR(OFFSET(INDEX(INDIRECT(VLOOKUP($C428,Lighting_Type_Exist_lu,2,0)),MATCH(NewSKULighting!$D428,INDIRECT(VLOOKUP($C428,Lighting_Type_Exist_lu,2,0)),0),1),0,3),"")</f>
        <v/>
      </c>
      <c r="AE428" s="40" t="str">
        <f ca="1">IFERROR(OFFSET(INDEX(INDIRECT(VLOOKUP($C428,Lighting_Type_Exist_lu,2,0)),MATCH(NewSKULighting!$D428,INDIRECT(VLOOKUP($C428,Lighting_Type_Exist_lu,2,0)),0),1),0,4),"")</f>
        <v/>
      </c>
      <c r="AF428" s="314">
        <f t="shared" ca="1" si="171"/>
        <v>0</v>
      </c>
      <c r="AG428" s="3"/>
      <c r="AH428" s="238" t="str">
        <f t="shared" si="155"/>
        <v/>
      </c>
      <c r="AI428" s="263">
        <f>IFERROR(_xlfn.IFNA(IF('Project Summary'!$C$11="NH",VLOOKUP(AH428,Lighting_All,5,0),VLOOKUP(AH428,Lighting_All,3,0)),""),"")</f>
        <v>0</v>
      </c>
      <c r="AJ428" s="295" t="str">
        <f t="shared" si="172"/>
        <v>NA</v>
      </c>
      <c r="AK428" s="296" t="str">
        <f>IFERROR(IF(J428="","",(VLOOKUP(AH428,Lookups!A:G,7,0)*H428)),"")</f>
        <v/>
      </c>
      <c r="AL428" s="92">
        <f t="shared" ca="1" si="173"/>
        <v>0</v>
      </c>
      <c r="AM428" s="92">
        <f t="shared" ca="1" si="174"/>
        <v>0</v>
      </c>
      <c r="AN428" s="297">
        <f>(1-EXACT(G428,M428))*IFERROR(VLOOKUP(M428,Lighting_All,6,0),0)*(Q428&gt;0)*(1-EXACT(M428,Lookups!$A$62))*(1-EXACT(M428,Lookups!$A$63))</f>
        <v>0</v>
      </c>
      <c r="AO428" s="92">
        <f t="shared" si="175"/>
        <v>0</v>
      </c>
      <c r="AP428" s="92" t="str">
        <f t="shared" ca="1" si="176"/>
        <v/>
      </c>
      <c r="AQ428" s="92" t="str">
        <f ca="1">_xlfn.IFNA(VLOOKUP(AP428,Recycling!$S$10:$T$35,2,0),"")</f>
        <v/>
      </c>
      <c r="AR428" s="92">
        <f t="shared" si="177"/>
        <v>0</v>
      </c>
      <c r="AS428" s="92">
        <f t="shared" si="178"/>
        <v>0</v>
      </c>
      <c r="AT428" s="298">
        <f>EXACT(G428,"None")*OR(EXACT(M428,Lookups!$A$62),EXACT(M428,Lookups!$A$63))</f>
        <v>0</v>
      </c>
      <c r="AU428" s="299">
        <f t="shared" si="165"/>
        <v>0</v>
      </c>
      <c r="AV428" s="92">
        <f>IFERROR(VLOOKUP(AH428,Lookups!A:B,2,0),0)</f>
        <v>0</v>
      </c>
      <c r="AW428" s="92">
        <f t="shared" si="166"/>
        <v>0</v>
      </c>
      <c r="AX428" s="297">
        <f t="shared" si="167"/>
        <v>0</v>
      </c>
      <c r="AY428" s="297">
        <f t="shared" si="156"/>
        <v>0</v>
      </c>
      <c r="AZ428" s="92">
        <f t="shared" si="157"/>
        <v>0.504</v>
      </c>
      <c r="BA428" s="297">
        <f t="shared" si="168"/>
        <v>0.38900000000000001</v>
      </c>
      <c r="BB428" s="297">
        <v>0.13800000000000001</v>
      </c>
      <c r="BC428" s="297">
        <v>0.13400000000000001</v>
      </c>
      <c r="BD428" s="92">
        <f t="shared" si="158"/>
        <v>0</v>
      </c>
      <c r="BE428" s="92">
        <f t="shared" si="159"/>
        <v>0</v>
      </c>
    </row>
    <row r="429" spans="1:57" x14ac:dyDescent="0.35">
      <c r="A429" s="26"/>
      <c r="B429" s="76"/>
      <c r="C429" s="58"/>
      <c r="D429" s="504"/>
      <c r="E429" s="504"/>
      <c r="F429" s="237" t="str">
        <f ca="1">IFERROR(OFFSET(INDEX(INDIRECT(VLOOKUP($C429,Lighting_Type_Exist_lu,2,0)),MATCH(NewSKULighting!$D429,INDIRECT(VLOOKUP($C429,Lighting_Type_Exist_lu,2,0)),0),1),0,2),"")</f>
        <v/>
      </c>
      <c r="G429" s="168" t="s">
        <v>84</v>
      </c>
      <c r="H429" s="74"/>
      <c r="I429" s="238" t="str">
        <f t="shared" si="147"/>
        <v/>
      </c>
      <c r="J429" s="58"/>
      <c r="K429" s="238" t="str">
        <f t="shared" si="148"/>
        <v/>
      </c>
      <c r="L429" s="239" t="str">
        <f t="shared" si="149"/>
        <v/>
      </c>
      <c r="M429" s="116" t="s">
        <v>84</v>
      </c>
      <c r="N429" s="28">
        <f t="shared" si="150"/>
        <v>0</v>
      </c>
      <c r="O429" s="20">
        <f t="shared" si="169"/>
        <v>0</v>
      </c>
      <c r="P429" s="71">
        <f t="shared" ca="1" si="160"/>
        <v>0</v>
      </c>
      <c r="Q429" s="71">
        <f>IFERROR((($H429*$L429*$N429)-($H429*$L429*$O429))/1000,0)*(1-EXACT(M429,Lookups!$A$62))*(1-EXACT(M429,Lookups!$A$63))</f>
        <v>0</v>
      </c>
      <c r="R429" s="71">
        <f t="shared" ca="1" si="161"/>
        <v>0</v>
      </c>
      <c r="S429" s="71">
        <f t="shared" ca="1" si="151"/>
        <v>0</v>
      </c>
      <c r="T429" s="71">
        <f t="shared" si="152"/>
        <v>0</v>
      </c>
      <c r="U429" s="356">
        <f t="shared" ca="1" si="153"/>
        <v>0</v>
      </c>
      <c r="V429" s="356">
        <f t="shared" ca="1" si="154"/>
        <v>0</v>
      </c>
      <c r="W429" s="356">
        <f t="shared" si="162"/>
        <v>0</v>
      </c>
      <c r="X429" s="356">
        <f t="shared" si="163"/>
        <v>0</v>
      </c>
      <c r="Y429" s="72">
        <f>IF(AU429&gt;0,"NEEDED",IFERROR(IF('Project Summary'!$C$11="NH",(VLOOKUP(AH429,Lighting_All,6,0)+AN429),(VLOOKUP(AH429,Lighting_All,4,0)+AN429)),0)*H429)</f>
        <v>0</v>
      </c>
      <c r="Z429" s="290" t="str">
        <f t="shared" ca="1" si="164"/>
        <v/>
      </c>
      <c r="AA429" s="352">
        <f t="shared" ca="1" si="170"/>
        <v>0</v>
      </c>
      <c r="AB429" s="3"/>
      <c r="AC429" s="20" t="str">
        <f ca="1">IFERROR(OFFSET(INDEX(INDIRECT(VLOOKUP($C429,Lighting_Type_Exist_lu,2,0)),MATCH(NewSKULighting!$D429,INDIRECT(VLOOKUP($C429,Lighting_Type_Exist_lu,2,0)),0),1),0,1),"")</f>
        <v/>
      </c>
      <c r="AD429" s="7" t="str">
        <f ca="1">IFERROR(OFFSET(INDEX(INDIRECT(VLOOKUP($C429,Lighting_Type_Exist_lu,2,0)),MATCH(NewSKULighting!$D429,INDIRECT(VLOOKUP($C429,Lighting_Type_Exist_lu,2,0)),0),1),0,3),"")</f>
        <v/>
      </c>
      <c r="AE429" s="40" t="str">
        <f ca="1">IFERROR(OFFSET(INDEX(INDIRECT(VLOOKUP($C429,Lighting_Type_Exist_lu,2,0)),MATCH(NewSKULighting!$D429,INDIRECT(VLOOKUP($C429,Lighting_Type_Exist_lu,2,0)),0),1),0,4),"")</f>
        <v/>
      </c>
      <c r="AF429" s="314">
        <f t="shared" ca="1" si="171"/>
        <v>0</v>
      </c>
      <c r="AG429" s="3"/>
      <c r="AH429" s="238" t="str">
        <f t="shared" si="155"/>
        <v/>
      </c>
      <c r="AI429" s="263">
        <f>IFERROR(_xlfn.IFNA(IF('Project Summary'!$C$11="NH",VLOOKUP(AH429,Lighting_All,5,0),VLOOKUP(AH429,Lighting_All,3,0)),""),"")</f>
        <v>0</v>
      </c>
      <c r="AJ429" s="295" t="str">
        <f t="shared" si="172"/>
        <v>NA</v>
      </c>
      <c r="AK429" s="296" t="str">
        <f>IFERROR(IF(J429="","",(VLOOKUP(AH429,Lookups!A:G,7,0)*H429)),"")</f>
        <v/>
      </c>
      <c r="AL429" s="92">
        <f t="shared" ca="1" si="173"/>
        <v>0</v>
      </c>
      <c r="AM429" s="92">
        <f t="shared" ca="1" si="174"/>
        <v>0</v>
      </c>
      <c r="AN429" s="297">
        <f>(1-EXACT(G429,M429))*IFERROR(VLOOKUP(M429,Lighting_All,6,0),0)*(Q429&gt;0)*(1-EXACT(M429,Lookups!$A$62))*(1-EXACT(M429,Lookups!$A$63))</f>
        <v>0</v>
      </c>
      <c r="AO429" s="92">
        <f t="shared" si="175"/>
        <v>0</v>
      </c>
      <c r="AP429" s="92" t="str">
        <f t="shared" ca="1" si="176"/>
        <v/>
      </c>
      <c r="AQ429" s="92" t="str">
        <f ca="1">_xlfn.IFNA(VLOOKUP(AP429,Recycling!$S$10:$T$35,2,0),"")</f>
        <v/>
      </c>
      <c r="AR429" s="92">
        <f t="shared" si="177"/>
        <v>0</v>
      </c>
      <c r="AS429" s="92">
        <f t="shared" si="178"/>
        <v>0</v>
      </c>
      <c r="AT429" s="298">
        <f>EXACT(G429,"None")*OR(EXACT(M429,Lookups!$A$62),EXACT(M429,Lookups!$A$63))</f>
        <v>0</v>
      </c>
      <c r="AU429" s="299">
        <f t="shared" si="165"/>
        <v>0</v>
      </c>
      <c r="AV429" s="92">
        <f>IFERROR(VLOOKUP(AH429,Lookups!A:B,2,0),0)</f>
        <v>0</v>
      </c>
      <c r="AW429" s="92">
        <f t="shared" si="166"/>
        <v>0</v>
      </c>
      <c r="AX429" s="297">
        <f t="shared" si="167"/>
        <v>0</v>
      </c>
      <c r="AY429" s="297">
        <f t="shared" si="156"/>
        <v>0</v>
      </c>
      <c r="AZ429" s="92">
        <f t="shared" si="157"/>
        <v>0.504</v>
      </c>
      <c r="BA429" s="297">
        <f t="shared" si="168"/>
        <v>0.38900000000000001</v>
      </c>
      <c r="BB429" s="297">
        <v>0.13800000000000001</v>
      </c>
      <c r="BC429" s="297">
        <v>0.13400000000000001</v>
      </c>
      <c r="BD429" s="92">
        <f t="shared" si="158"/>
        <v>0</v>
      </c>
      <c r="BE429" s="92">
        <f t="shared" si="159"/>
        <v>0</v>
      </c>
    </row>
    <row r="430" spans="1:57" x14ac:dyDescent="0.35">
      <c r="A430" s="26"/>
      <c r="B430" s="76"/>
      <c r="C430" s="58"/>
      <c r="D430" s="504"/>
      <c r="E430" s="504"/>
      <c r="F430" s="237" t="str">
        <f ca="1">IFERROR(OFFSET(INDEX(INDIRECT(VLOOKUP($C430,Lighting_Type_Exist_lu,2,0)),MATCH(NewSKULighting!$D430,INDIRECT(VLOOKUP($C430,Lighting_Type_Exist_lu,2,0)),0),1),0,2),"")</f>
        <v/>
      </c>
      <c r="G430" s="168" t="s">
        <v>84</v>
      </c>
      <c r="H430" s="74"/>
      <c r="I430" s="238" t="str">
        <f t="shared" si="147"/>
        <v/>
      </c>
      <c r="J430" s="58"/>
      <c r="K430" s="238" t="str">
        <f t="shared" si="148"/>
        <v/>
      </c>
      <c r="L430" s="239" t="str">
        <f t="shared" si="149"/>
        <v/>
      </c>
      <c r="M430" s="116" t="s">
        <v>84</v>
      </c>
      <c r="N430" s="28">
        <f t="shared" si="150"/>
        <v>0</v>
      </c>
      <c r="O430" s="20">
        <f t="shared" si="169"/>
        <v>0</v>
      </c>
      <c r="P430" s="71">
        <f t="shared" ca="1" si="160"/>
        <v>0</v>
      </c>
      <c r="Q430" s="71">
        <f>IFERROR((($H430*$L430*$N430)-($H430*$L430*$O430))/1000,0)*(1-EXACT(M430,Lookups!$A$62))*(1-EXACT(M430,Lookups!$A$63))</f>
        <v>0</v>
      </c>
      <c r="R430" s="71">
        <f t="shared" ca="1" si="161"/>
        <v>0</v>
      </c>
      <c r="S430" s="71">
        <f t="shared" ca="1" si="151"/>
        <v>0</v>
      </c>
      <c r="T430" s="71">
        <f t="shared" si="152"/>
        <v>0</v>
      </c>
      <c r="U430" s="356">
        <f t="shared" ca="1" si="153"/>
        <v>0</v>
      </c>
      <c r="V430" s="356">
        <f t="shared" ca="1" si="154"/>
        <v>0</v>
      </c>
      <c r="W430" s="356">
        <f t="shared" si="162"/>
        <v>0</v>
      </c>
      <c r="X430" s="356">
        <f t="shared" si="163"/>
        <v>0</v>
      </c>
      <c r="Y430" s="72">
        <f>IF(AU430&gt;0,"NEEDED",IFERROR(IF('Project Summary'!$C$11="NH",(VLOOKUP(AH430,Lighting_All,6,0)+AN430),(VLOOKUP(AH430,Lighting_All,4,0)+AN430)),0)*H430)</f>
        <v>0</v>
      </c>
      <c r="Z430" s="290" t="str">
        <f t="shared" ca="1" si="164"/>
        <v/>
      </c>
      <c r="AA430" s="352">
        <f t="shared" ca="1" si="170"/>
        <v>0</v>
      </c>
      <c r="AB430" s="3"/>
      <c r="AC430" s="20" t="str">
        <f ca="1">IFERROR(OFFSET(INDEX(INDIRECT(VLOOKUP($C430,Lighting_Type_Exist_lu,2,0)),MATCH(NewSKULighting!$D430,INDIRECT(VLOOKUP($C430,Lighting_Type_Exist_lu,2,0)),0),1),0,1),"")</f>
        <v/>
      </c>
      <c r="AD430" s="7" t="str">
        <f ca="1">IFERROR(OFFSET(INDEX(INDIRECT(VLOOKUP($C430,Lighting_Type_Exist_lu,2,0)),MATCH(NewSKULighting!$D430,INDIRECT(VLOOKUP($C430,Lighting_Type_Exist_lu,2,0)),0),1),0,3),"")</f>
        <v/>
      </c>
      <c r="AE430" s="40" t="str">
        <f ca="1">IFERROR(OFFSET(INDEX(INDIRECT(VLOOKUP($C430,Lighting_Type_Exist_lu,2,0)),MATCH(NewSKULighting!$D430,INDIRECT(VLOOKUP($C430,Lighting_Type_Exist_lu,2,0)),0),1),0,4),"")</f>
        <v/>
      </c>
      <c r="AF430" s="314">
        <f t="shared" ca="1" si="171"/>
        <v>0</v>
      </c>
      <c r="AG430" s="3"/>
      <c r="AH430" s="238" t="str">
        <f t="shared" si="155"/>
        <v/>
      </c>
      <c r="AI430" s="263">
        <f>IFERROR(_xlfn.IFNA(IF('Project Summary'!$C$11="NH",VLOOKUP(AH430,Lighting_All,5,0),VLOOKUP(AH430,Lighting_All,3,0)),""),"")</f>
        <v>0</v>
      </c>
      <c r="AJ430" s="295" t="str">
        <f t="shared" si="172"/>
        <v>NA</v>
      </c>
      <c r="AK430" s="296" t="str">
        <f>IFERROR(IF(J430="","",(VLOOKUP(AH430,Lookups!A:G,7,0)*H430)),"")</f>
        <v/>
      </c>
      <c r="AL430" s="92">
        <f t="shared" ca="1" si="173"/>
        <v>0</v>
      </c>
      <c r="AM430" s="92">
        <f t="shared" ca="1" si="174"/>
        <v>0</v>
      </c>
      <c r="AN430" s="297">
        <f>(1-EXACT(G430,M430))*IFERROR(VLOOKUP(M430,Lighting_All,6,0),0)*(Q430&gt;0)*(1-EXACT(M430,Lookups!$A$62))*(1-EXACT(M430,Lookups!$A$63))</f>
        <v>0</v>
      </c>
      <c r="AO430" s="92">
        <f t="shared" si="175"/>
        <v>0</v>
      </c>
      <c r="AP430" s="92" t="str">
        <f t="shared" ca="1" si="176"/>
        <v/>
      </c>
      <c r="AQ430" s="92" t="str">
        <f ca="1">_xlfn.IFNA(VLOOKUP(AP430,Recycling!$S$10:$T$35,2,0),"")</f>
        <v/>
      </c>
      <c r="AR430" s="92">
        <f t="shared" si="177"/>
        <v>0</v>
      </c>
      <c r="AS430" s="92">
        <f t="shared" si="178"/>
        <v>0</v>
      </c>
      <c r="AT430" s="298">
        <f>EXACT(G430,"None")*OR(EXACT(M430,Lookups!$A$62),EXACT(M430,Lookups!$A$63))</f>
        <v>0</v>
      </c>
      <c r="AU430" s="299">
        <f t="shared" si="165"/>
        <v>0</v>
      </c>
      <c r="AV430" s="92">
        <f>IFERROR(VLOOKUP(AH430,Lookups!A:B,2,0),0)</f>
        <v>0</v>
      </c>
      <c r="AW430" s="92">
        <f t="shared" si="166"/>
        <v>0</v>
      </c>
      <c r="AX430" s="297">
        <f t="shared" si="167"/>
        <v>0</v>
      </c>
      <c r="AY430" s="297">
        <f t="shared" si="156"/>
        <v>0</v>
      </c>
      <c r="AZ430" s="92">
        <f t="shared" si="157"/>
        <v>0.504</v>
      </c>
      <c r="BA430" s="297">
        <f t="shared" si="168"/>
        <v>0.38900000000000001</v>
      </c>
      <c r="BB430" s="297">
        <v>0.13800000000000001</v>
      </c>
      <c r="BC430" s="297">
        <v>0.13400000000000001</v>
      </c>
      <c r="BD430" s="92">
        <f t="shared" si="158"/>
        <v>0</v>
      </c>
      <c r="BE430" s="92">
        <f t="shared" si="159"/>
        <v>0</v>
      </c>
    </row>
    <row r="431" spans="1:57" x14ac:dyDescent="0.35">
      <c r="A431" s="26"/>
      <c r="B431" s="76"/>
      <c r="C431" s="58"/>
      <c r="D431" s="504"/>
      <c r="E431" s="504"/>
      <c r="F431" s="237" t="str">
        <f ca="1">IFERROR(OFFSET(INDEX(INDIRECT(VLOOKUP($C431,Lighting_Type_Exist_lu,2,0)),MATCH(NewSKULighting!$D431,INDIRECT(VLOOKUP($C431,Lighting_Type_Exist_lu,2,0)),0),1),0,2),"")</f>
        <v/>
      </c>
      <c r="G431" s="168" t="s">
        <v>84</v>
      </c>
      <c r="H431" s="74"/>
      <c r="I431" s="238" t="str">
        <f t="shared" si="147"/>
        <v/>
      </c>
      <c r="J431" s="58"/>
      <c r="K431" s="238" t="str">
        <f t="shared" si="148"/>
        <v/>
      </c>
      <c r="L431" s="239" t="str">
        <f t="shared" si="149"/>
        <v/>
      </c>
      <c r="M431" s="116" t="s">
        <v>84</v>
      </c>
      <c r="N431" s="28">
        <f t="shared" si="150"/>
        <v>0</v>
      </c>
      <c r="O431" s="20">
        <f t="shared" si="169"/>
        <v>0</v>
      </c>
      <c r="P431" s="71">
        <f t="shared" ca="1" si="160"/>
        <v>0</v>
      </c>
      <c r="Q431" s="71">
        <f>IFERROR((($H431*$L431*$N431)-($H431*$L431*$O431))/1000,0)*(1-EXACT(M431,Lookups!$A$62))*(1-EXACT(M431,Lookups!$A$63))</f>
        <v>0</v>
      </c>
      <c r="R431" s="71">
        <f t="shared" ca="1" si="161"/>
        <v>0</v>
      </c>
      <c r="S431" s="71">
        <f t="shared" ca="1" si="151"/>
        <v>0</v>
      </c>
      <c r="T431" s="71">
        <f t="shared" si="152"/>
        <v>0</v>
      </c>
      <c r="U431" s="356">
        <f t="shared" ca="1" si="153"/>
        <v>0</v>
      </c>
      <c r="V431" s="356">
        <f t="shared" ca="1" si="154"/>
        <v>0</v>
      </c>
      <c r="W431" s="356">
        <f t="shared" si="162"/>
        <v>0</v>
      </c>
      <c r="X431" s="356">
        <f t="shared" si="163"/>
        <v>0</v>
      </c>
      <c r="Y431" s="72">
        <f>IF(AU431&gt;0,"NEEDED",IFERROR(IF('Project Summary'!$C$11="NH",(VLOOKUP(AH431,Lighting_All,6,0)+AN431),(VLOOKUP(AH431,Lighting_All,4,0)+AN431)),0)*H431)</f>
        <v>0</v>
      </c>
      <c r="Z431" s="290" t="str">
        <f t="shared" ca="1" si="164"/>
        <v/>
      </c>
      <c r="AA431" s="352">
        <f t="shared" ca="1" si="170"/>
        <v>0</v>
      </c>
      <c r="AB431" s="3"/>
      <c r="AC431" s="20" t="str">
        <f ca="1">IFERROR(OFFSET(INDEX(INDIRECT(VLOOKUP($C431,Lighting_Type_Exist_lu,2,0)),MATCH(NewSKULighting!$D431,INDIRECT(VLOOKUP($C431,Lighting_Type_Exist_lu,2,0)),0),1),0,1),"")</f>
        <v/>
      </c>
      <c r="AD431" s="7" t="str">
        <f ca="1">IFERROR(OFFSET(INDEX(INDIRECT(VLOOKUP($C431,Lighting_Type_Exist_lu,2,0)),MATCH(NewSKULighting!$D431,INDIRECT(VLOOKUP($C431,Lighting_Type_Exist_lu,2,0)),0),1),0,3),"")</f>
        <v/>
      </c>
      <c r="AE431" s="40" t="str">
        <f ca="1">IFERROR(OFFSET(INDEX(INDIRECT(VLOOKUP($C431,Lighting_Type_Exist_lu,2,0)),MATCH(NewSKULighting!$D431,INDIRECT(VLOOKUP($C431,Lighting_Type_Exist_lu,2,0)),0),1),0,4),"")</f>
        <v/>
      </c>
      <c r="AF431" s="314">
        <f t="shared" ca="1" si="171"/>
        <v>0</v>
      </c>
      <c r="AG431" s="3"/>
      <c r="AH431" s="238" t="str">
        <f t="shared" si="155"/>
        <v/>
      </c>
      <c r="AI431" s="263">
        <f>IFERROR(_xlfn.IFNA(IF('Project Summary'!$C$11="NH",VLOOKUP(AH431,Lighting_All,5,0),VLOOKUP(AH431,Lighting_All,3,0)),""),"")</f>
        <v>0</v>
      </c>
      <c r="AJ431" s="295" t="str">
        <f t="shared" si="172"/>
        <v>NA</v>
      </c>
      <c r="AK431" s="296" t="str">
        <f>IFERROR(IF(J431="","",(VLOOKUP(AH431,Lookups!A:G,7,0)*H431)),"")</f>
        <v/>
      </c>
      <c r="AL431" s="92">
        <f t="shared" ca="1" si="173"/>
        <v>0</v>
      </c>
      <c r="AM431" s="92">
        <f t="shared" ca="1" si="174"/>
        <v>0</v>
      </c>
      <c r="AN431" s="297">
        <f>(1-EXACT(G431,M431))*IFERROR(VLOOKUP(M431,Lighting_All,6,0),0)*(Q431&gt;0)*(1-EXACT(M431,Lookups!$A$62))*(1-EXACT(M431,Lookups!$A$63))</f>
        <v>0</v>
      </c>
      <c r="AO431" s="92">
        <f t="shared" si="175"/>
        <v>0</v>
      </c>
      <c r="AP431" s="92" t="str">
        <f t="shared" ca="1" si="176"/>
        <v/>
      </c>
      <c r="AQ431" s="92" t="str">
        <f ca="1">_xlfn.IFNA(VLOOKUP(AP431,Recycling!$S$10:$T$35,2,0),"")</f>
        <v/>
      </c>
      <c r="AR431" s="92">
        <f t="shared" si="177"/>
        <v>0</v>
      </c>
      <c r="AS431" s="92">
        <f t="shared" si="178"/>
        <v>0</v>
      </c>
      <c r="AT431" s="298">
        <f>EXACT(G431,"None")*OR(EXACT(M431,Lookups!$A$62),EXACT(M431,Lookups!$A$63))</f>
        <v>0</v>
      </c>
      <c r="AU431" s="299">
        <f t="shared" si="165"/>
        <v>0</v>
      </c>
      <c r="AV431" s="92">
        <f>IFERROR(VLOOKUP(AH431,Lookups!A:B,2,0),0)</f>
        <v>0</v>
      </c>
      <c r="AW431" s="92">
        <f t="shared" si="166"/>
        <v>0</v>
      </c>
      <c r="AX431" s="297">
        <f t="shared" si="167"/>
        <v>0</v>
      </c>
      <c r="AY431" s="297">
        <f t="shared" si="156"/>
        <v>0</v>
      </c>
      <c r="AZ431" s="92">
        <f t="shared" si="157"/>
        <v>0.504</v>
      </c>
      <c r="BA431" s="297">
        <f t="shared" si="168"/>
        <v>0.38900000000000001</v>
      </c>
      <c r="BB431" s="297">
        <v>0.13800000000000001</v>
      </c>
      <c r="BC431" s="297">
        <v>0.13400000000000001</v>
      </c>
      <c r="BD431" s="92">
        <f t="shared" si="158"/>
        <v>0</v>
      </c>
      <c r="BE431" s="92">
        <f t="shared" si="159"/>
        <v>0</v>
      </c>
    </row>
    <row r="432" spans="1:57" x14ac:dyDescent="0.35">
      <c r="A432" s="26"/>
      <c r="B432" s="76"/>
      <c r="C432" s="58"/>
      <c r="D432" s="504"/>
      <c r="E432" s="504"/>
      <c r="F432" s="237" t="str">
        <f ca="1">IFERROR(OFFSET(INDEX(INDIRECT(VLOOKUP($C432,Lighting_Type_Exist_lu,2,0)),MATCH(NewSKULighting!$D432,INDIRECT(VLOOKUP($C432,Lighting_Type_Exist_lu,2,0)),0),1),0,2),"")</f>
        <v/>
      </c>
      <c r="G432" s="168" t="s">
        <v>84</v>
      </c>
      <c r="H432" s="74"/>
      <c r="I432" s="238" t="str">
        <f t="shared" si="147"/>
        <v/>
      </c>
      <c r="J432" s="58"/>
      <c r="K432" s="238" t="str">
        <f t="shared" si="148"/>
        <v/>
      </c>
      <c r="L432" s="239" t="str">
        <f t="shared" si="149"/>
        <v/>
      </c>
      <c r="M432" s="116" t="s">
        <v>84</v>
      </c>
      <c r="N432" s="28">
        <f t="shared" si="150"/>
        <v>0</v>
      </c>
      <c r="O432" s="20">
        <f t="shared" si="169"/>
        <v>0</v>
      </c>
      <c r="P432" s="71">
        <f t="shared" ca="1" si="160"/>
        <v>0</v>
      </c>
      <c r="Q432" s="71">
        <f>IFERROR((($H432*$L432*$N432)-($H432*$L432*$O432))/1000,0)*(1-EXACT(M432,Lookups!$A$62))*(1-EXACT(M432,Lookups!$A$63))</f>
        <v>0</v>
      </c>
      <c r="R432" s="71">
        <f t="shared" ca="1" si="161"/>
        <v>0</v>
      </c>
      <c r="S432" s="71">
        <f t="shared" ca="1" si="151"/>
        <v>0</v>
      </c>
      <c r="T432" s="71">
        <f t="shared" si="152"/>
        <v>0</v>
      </c>
      <c r="U432" s="356">
        <f t="shared" ca="1" si="153"/>
        <v>0</v>
      </c>
      <c r="V432" s="356">
        <f t="shared" ca="1" si="154"/>
        <v>0</v>
      </c>
      <c r="W432" s="356">
        <f t="shared" si="162"/>
        <v>0</v>
      </c>
      <c r="X432" s="356">
        <f t="shared" si="163"/>
        <v>0</v>
      </c>
      <c r="Y432" s="72">
        <f>IF(AU432&gt;0,"NEEDED",IFERROR(IF('Project Summary'!$C$11="NH",(VLOOKUP(AH432,Lighting_All,6,0)+AN432),(VLOOKUP(AH432,Lighting_All,4,0)+AN432)),0)*H432)</f>
        <v>0</v>
      </c>
      <c r="Z432" s="290" t="str">
        <f t="shared" ca="1" si="164"/>
        <v/>
      </c>
      <c r="AA432" s="352">
        <f t="shared" ca="1" si="170"/>
        <v>0</v>
      </c>
      <c r="AB432" s="3"/>
      <c r="AC432" s="20" t="str">
        <f ca="1">IFERROR(OFFSET(INDEX(INDIRECT(VLOOKUP($C432,Lighting_Type_Exist_lu,2,0)),MATCH(NewSKULighting!$D432,INDIRECT(VLOOKUP($C432,Lighting_Type_Exist_lu,2,0)),0),1),0,1),"")</f>
        <v/>
      </c>
      <c r="AD432" s="7" t="str">
        <f ca="1">IFERROR(OFFSET(INDEX(INDIRECT(VLOOKUP($C432,Lighting_Type_Exist_lu,2,0)),MATCH(NewSKULighting!$D432,INDIRECT(VLOOKUP($C432,Lighting_Type_Exist_lu,2,0)),0),1),0,3),"")</f>
        <v/>
      </c>
      <c r="AE432" s="40" t="str">
        <f ca="1">IFERROR(OFFSET(INDEX(INDIRECT(VLOOKUP($C432,Lighting_Type_Exist_lu,2,0)),MATCH(NewSKULighting!$D432,INDIRECT(VLOOKUP($C432,Lighting_Type_Exist_lu,2,0)),0),1),0,4),"")</f>
        <v/>
      </c>
      <c r="AF432" s="314">
        <f t="shared" ca="1" si="171"/>
        <v>0</v>
      </c>
      <c r="AG432" s="3"/>
      <c r="AH432" s="238" t="str">
        <f t="shared" si="155"/>
        <v/>
      </c>
      <c r="AI432" s="263">
        <f>IFERROR(_xlfn.IFNA(IF('Project Summary'!$C$11="NH",VLOOKUP(AH432,Lighting_All,5,0),VLOOKUP(AH432,Lighting_All,3,0)),""),"")</f>
        <v>0</v>
      </c>
      <c r="AJ432" s="295" t="str">
        <f t="shared" si="172"/>
        <v>NA</v>
      </c>
      <c r="AK432" s="296" t="str">
        <f>IFERROR(IF(J432="","",(VLOOKUP(AH432,Lookups!A:G,7,0)*H432)),"")</f>
        <v/>
      </c>
      <c r="AL432" s="92">
        <f t="shared" ca="1" si="173"/>
        <v>0</v>
      </c>
      <c r="AM432" s="92">
        <f t="shared" ca="1" si="174"/>
        <v>0</v>
      </c>
      <c r="AN432" s="297">
        <f>(1-EXACT(G432,M432))*IFERROR(VLOOKUP(M432,Lighting_All,6,0),0)*(Q432&gt;0)*(1-EXACT(M432,Lookups!$A$62))*(1-EXACT(M432,Lookups!$A$63))</f>
        <v>0</v>
      </c>
      <c r="AO432" s="92">
        <f t="shared" si="175"/>
        <v>0</v>
      </c>
      <c r="AP432" s="92" t="str">
        <f t="shared" ca="1" si="176"/>
        <v/>
      </c>
      <c r="AQ432" s="92" t="str">
        <f ca="1">_xlfn.IFNA(VLOOKUP(AP432,Recycling!$S$10:$T$35,2,0),"")</f>
        <v/>
      </c>
      <c r="AR432" s="92">
        <f t="shared" si="177"/>
        <v>0</v>
      </c>
      <c r="AS432" s="92">
        <f t="shared" si="178"/>
        <v>0</v>
      </c>
      <c r="AT432" s="298">
        <f>EXACT(G432,"None")*OR(EXACT(M432,Lookups!$A$62),EXACT(M432,Lookups!$A$63))</f>
        <v>0</v>
      </c>
      <c r="AU432" s="299">
        <f t="shared" si="165"/>
        <v>0</v>
      </c>
      <c r="AV432" s="92">
        <f>IFERROR(VLOOKUP(AH432,Lookups!A:B,2,0),0)</f>
        <v>0</v>
      </c>
      <c r="AW432" s="92">
        <f t="shared" si="166"/>
        <v>0</v>
      </c>
      <c r="AX432" s="297">
        <f t="shared" si="167"/>
        <v>0</v>
      </c>
      <c r="AY432" s="297">
        <f t="shared" si="156"/>
        <v>0</v>
      </c>
      <c r="AZ432" s="92">
        <f t="shared" si="157"/>
        <v>0.504</v>
      </c>
      <c r="BA432" s="297">
        <f t="shared" si="168"/>
        <v>0.38900000000000001</v>
      </c>
      <c r="BB432" s="297">
        <v>0.13800000000000001</v>
      </c>
      <c r="BC432" s="297">
        <v>0.13400000000000001</v>
      </c>
      <c r="BD432" s="92">
        <f t="shared" si="158"/>
        <v>0</v>
      </c>
      <c r="BE432" s="92">
        <f t="shared" si="159"/>
        <v>0</v>
      </c>
    </row>
    <row r="433" spans="1:57" x14ac:dyDescent="0.35">
      <c r="A433" s="26"/>
      <c r="B433" s="76"/>
      <c r="C433" s="58"/>
      <c r="D433" s="504"/>
      <c r="E433" s="504"/>
      <c r="F433" s="237" t="str">
        <f ca="1">IFERROR(OFFSET(INDEX(INDIRECT(VLOOKUP($C433,Lighting_Type_Exist_lu,2,0)),MATCH(NewSKULighting!$D433,INDIRECT(VLOOKUP($C433,Lighting_Type_Exist_lu,2,0)),0),1),0,2),"")</f>
        <v/>
      </c>
      <c r="G433" s="168" t="s">
        <v>84</v>
      </c>
      <c r="H433" s="74"/>
      <c r="I433" s="238" t="str">
        <f t="shared" si="147"/>
        <v/>
      </c>
      <c r="J433" s="58"/>
      <c r="K433" s="238" t="str">
        <f t="shared" si="148"/>
        <v/>
      </c>
      <c r="L433" s="239" t="str">
        <f t="shared" si="149"/>
        <v/>
      </c>
      <c r="M433" s="116" t="s">
        <v>84</v>
      </c>
      <c r="N433" s="28">
        <f t="shared" si="150"/>
        <v>0</v>
      </c>
      <c r="O433" s="20">
        <f t="shared" si="169"/>
        <v>0</v>
      </c>
      <c r="P433" s="71">
        <f t="shared" ca="1" si="160"/>
        <v>0</v>
      </c>
      <c r="Q433" s="71">
        <f>IFERROR((($H433*$L433*$N433)-($H433*$L433*$O433))/1000,0)*(1-EXACT(M433,Lookups!$A$62))*(1-EXACT(M433,Lookups!$A$63))</f>
        <v>0</v>
      </c>
      <c r="R433" s="71">
        <f t="shared" ca="1" si="161"/>
        <v>0</v>
      </c>
      <c r="S433" s="71">
        <f t="shared" ca="1" si="151"/>
        <v>0</v>
      </c>
      <c r="T433" s="71">
        <f t="shared" si="152"/>
        <v>0</v>
      </c>
      <c r="U433" s="356">
        <f t="shared" ca="1" si="153"/>
        <v>0</v>
      </c>
      <c r="V433" s="356">
        <f t="shared" ca="1" si="154"/>
        <v>0</v>
      </c>
      <c r="W433" s="356">
        <f t="shared" si="162"/>
        <v>0</v>
      </c>
      <c r="X433" s="356">
        <f t="shared" si="163"/>
        <v>0</v>
      </c>
      <c r="Y433" s="72">
        <f>IF(AU433&gt;0,"NEEDED",IFERROR(IF('Project Summary'!$C$11="NH",(VLOOKUP(AH433,Lighting_All,6,0)+AN433),(VLOOKUP(AH433,Lighting_All,4,0)+AN433)),0)*H433)</f>
        <v>0</v>
      </c>
      <c r="Z433" s="290" t="str">
        <f t="shared" ca="1" si="164"/>
        <v/>
      </c>
      <c r="AA433" s="352">
        <f t="shared" ca="1" si="170"/>
        <v>0</v>
      </c>
      <c r="AB433" s="3"/>
      <c r="AC433" s="20" t="str">
        <f ca="1">IFERROR(OFFSET(INDEX(INDIRECT(VLOOKUP($C433,Lighting_Type_Exist_lu,2,0)),MATCH(NewSKULighting!$D433,INDIRECT(VLOOKUP($C433,Lighting_Type_Exist_lu,2,0)),0),1),0,1),"")</f>
        <v/>
      </c>
      <c r="AD433" s="7" t="str">
        <f ca="1">IFERROR(OFFSET(INDEX(INDIRECT(VLOOKUP($C433,Lighting_Type_Exist_lu,2,0)),MATCH(NewSKULighting!$D433,INDIRECT(VLOOKUP($C433,Lighting_Type_Exist_lu,2,0)),0),1),0,3),"")</f>
        <v/>
      </c>
      <c r="AE433" s="40" t="str">
        <f ca="1">IFERROR(OFFSET(INDEX(INDIRECT(VLOOKUP($C433,Lighting_Type_Exist_lu,2,0)),MATCH(NewSKULighting!$D433,INDIRECT(VLOOKUP($C433,Lighting_Type_Exist_lu,2,0)),0),1),0,4),"")</f>
        <v/>
      </c>
      <c r="AF433" s="314">
        <f t="shared" ca="1" si="171"/>
        <v>0</v>
      </c>
      <c r="AG433" s="3"/>
      <c r="AH433" s="238" t="str">
        <f t="shared" si="155"/>
        <v/>
      </c>
      <c r="AI433" s="263">
        <f>IFERROR(_xlfn.IFNA(IF('Project Summary'!$C$11="NH",VLOOKUP(AH433,Lighting_All,5,0),VLOOKUP(AH433,Lighting_All,3,0)),""),"")</f>
        <v>0</v>
      </c>
      <c r="AJ433" s="295" t="str">
        <f t="shared" si="172"/>
        <v>NA</v>
      </c>
      <c r="AK433" s="296" t="str">
        <f>IFERROR(IF(J433="","",(VLOOKUP(AH433,Lookups!A:G,7,0)*H433)),"")</f>
        <v/>
      </c>
      <c r="AL433" s="92">
        <f t="shared" ca="1" si="173"/>
        <v>0</v>
      </c>
      <c r="AM433" s="92">
        <f t="shared" ca="1" si="174"/>
        <v>0</v>
      </c>
      <c r="AN433" s="297">
        <f>(1-EXACT(G433,M433))*IFERROR(VLOOKUP(M433,Lighting_All,6,0),0)*(Q433&gt;0)*(1-EXACT(M433,Lookups!$A$62))*(1-EXACT(M433,Lookups!$A$63))</f>
        <v>0</v>
      </c>
      <c r="AO433" s="92">
        <f t="shared" si="175"/>
        <v>0</v>
      </c>
      <c r="AP433" s="92" t="str">
        <f t="shared" ca="1" si="176"/>
        <v/>
      </c>
      <c r="AQ433" s="92" t="str">
        <f ca="1">_xlfn.IFNA(VLOOKUP(AP433,Recycling!$S$10:$T$35,2,0),"")</f>
        <v/>
      </c>
      <c r="AR433" s="92">
        <f t="shared" si="177"/>
        <v>0</v>
      </c>
      <c r="AS433" s="92">
        <f t="shared" si="178"/>
        <v>0</v>
      </c>
      <c r="AT433" s="298">
        <f>EXACT(G433,"None")*OR(EXACT(M433,Lookups!$A$62),EXACT(M433,Lookups!$A$63))</f>
        <v>0</v>
      </c>
      <c r="AU433" s="299">
        <f t="shared" si="165"/>
        <v>0</v>
      </c>
      <c r="AV433" s="92">
        <f>IFERROR(VLOOKUP(AH433,Lookups!A:B,2,0),0)</f>
        <v>0</v>
      </c>
      <c r="AW433" s="92">
        <f t="shared" si="166"/>
        <v>0</v>
      </c>
      <c r="AX433" s="297">
        <f t="shared" si="167"/>
        <v>0</v>
      </c>
      <c r="AY433" s="297">
        <f t="shared" si="156"/>
        <v>0</v>
      </c>
      <c r="AZ433" s="92">
        <f t="shared" si="157"/>
        <v>0.504</v>
      </c>
      <c r="BA433" s="297">
        <f t="shared" si="168"/>
        <v>0.38900000000000001</v>
      </c>
      <c r="BB433" s="297">
        <v>0.13800000000000001</v>
      </c>
      <c r="BC433" s="297">
        <v>0.13400000000000001</v>
      </c>
      <c r="BD433" s="92">
        <f t="shared" si="158"/>
        <v>0</v>
      </c>
      <c r="BE433" s="92">
        <f t="shared" si="159"/>
        <v>0</v>
      </c>
    </row>
    <row r="434" spans="1:57" x14ac:dyDescent="0.35">
      <c r="A434" s="26"/>
      <c r="B434" s="76"/>
      <c r="C434" s="58"/>
      <c r="D434" s="504"/>
      <c r="E434" s="504"/>
      <c r="F434" s="237" t="str">
        <f ca="1">IFERROR(OFFSET(INDEX(INDIRECT(VLOOKUP($C434,Lighting_Type_Exist_lu,2,0)),MATCH(NewSKULighting!$D434,INDIRECT(VLOOKUP($C434,Lighting_Type_Exist_lu,2,0)),0),1),0,2),"")</f>
        <v/>
      </c>
      <c r="G434" s="168" t="s">
        <v>84</v>
      </c>
      <c r="H434" s="74"/>
      <c r="I434" s="238" t="str">
        <f t="shared" si="147"/>
        <v/>
      </c>
      <c r="J434" s="58"/>
      <c r="K434" s="238" t="str">
        <f t="shared" si="148"/>
        <v/>
      </c>
      <c r="L434" s="239" t="str">
        <f t="shared" si="149"/>
        <v/>
      </c>
      <c r="M434" s="116" t="s">
        <v>84</v>
      </c>
      <c r="N434" s="28">
        <f t="shared" si="150"/>
        <v>0</v>
      </c>
      <c r="O434" s="20">
        <f t="shared" si="169"/>
        <v>0</v>
      </c>
      <c r="P434" s="71">
        <f t="shared" ca="1" si="160"/>
        <v>0</v>
      </c>
      <c r="Q434" s="71">
        <f>IFERROR((($H434*$L434*$N434)-($H434*$L434*$O434))/1000,0)*(1-EXACT(M434,Lookups!$A$62))*(1-EXACT(M434,Lookups!$A$63))</f>
        <v>0</v>
      </c>
      <c r="R434" s="71">
        <f t="shared" ca="1" si="161"/>
        <v>0</v>
      </c>
      <c r="S434" s="71">
        <f t="shared" ca="1" si="151"/>
        <v>0</v>
      </c>
      <c r="T434" s="71">
        <f t="shared" si="152"/>
        <v>0</v>
      </c>
      <c r="U434" s="356">
        <f t="shared" ca="1" si="153"/>
        <v>0</v>
      </c>
      <c r="V434" s="356">
        <f t="shared" ca="1" si="154"/>
        <v>0</v>
      </c>
      <c r="W434" s="356">
        <f t="shared" si="162"/>
        <v>0</v>
      </c>
      <c r="X434" s="356">
        <f t="shared" si="163"/>
        <v>0</v>
      </c>
      <c r="Y434" s="72">
        <f>IF(AU434&gt;0,"NEEDED",IFERROR(IF('Project Summary'!$C$11="NH",(VLOOKUP(AH434,Lighting_All,6,0)+AN434),(VLOOKUP(AH434,Lighting_All,4,0)+AN434)),0)*H434)</f>
        <v>0</v>
      </c>
      <c r="Z434" s="290" t="str">
        <f t="shared" ca="1" si="164"/>
        <v/>
      </c>
      <c r="AA434" s="352">
        <f t="shared" ca="1" si="170"/>
        <v>0</v>
      </c>
      <c r="AB434" s="3"/>
      <c r="AC434" s="20" t="str">
        <f ca="1">IFERROR(OFFSET(INDEX(INDIRECT(VLOOKUP($C434,Lighting_Type_Exist_lu,2,0)),MATCH(NewSKULighting!$D434,INDIRECT(VLOOKUP($C434,Lighting_Type_Exist_lu,2,0)),0),1),0,1),"")</f>
        <v/>
      </c>
      <c r="AD434" s="7" t="str">
        <f ca="1">IFERROR(OFFSET(INDEX(INDIRECT(VLOOKUP($C434,Lighting_Type_Exist_lu,2,0)),MATCH(NewSKULighting!$D434,INDIRECT(VLOOKUP($C434,Lighting_Type_Exist_lu,2,0)),0),1),0,3),"")</f>
        <v/>
      </c>
      <c r="AE434" s="40" t="str">
        <f ca="1">IFERROR(OFFSET(INDEX(INDIRECT(VLOOKUP($C434,Lighting_Type_Exist_lu,2,0)),MATCH(NewSKULighting!$D434,INDIRECT(VLOOKUP($C434,Lighting_Type_Exist_lu,2,0)),0),1),0,4),"")</f>
        <v/>
      </c>
      <c r="AF434" s="314">
        <f t="shared" ca="1" si="171"/>
        <v>0</v>
      </c>
      <c r="AG434" s="3"/>
      <c r="AH434" s="238" t="str">
        <f t="shared" si="155"/>
        <v/>
      </c>
      <c r="AI434" s="263">
        <f>IFERROR(_xlfn.IFNA(IF('Project Summary'!$C$11="NH",VLOOKUP(AH434,Lighting_All,5,0),VLOOKUP(AH434,Lighting_All,3,0)),""),"")</f>
        <v>0</v>
      </c>
      <c r="AJ434" s="295" t="str">
        <f t="shared" si="172"/>
        <v>NA</v>
      </c>
      <c r="AK434" s="296" t="str">
        <f>IFERROR(IF(J434="","",(VLOOKUP(AH434,Lookups!A:G,7,0)*H434)),"")</f>
        <v/>
      </c>
      <c r="AL434" s="92">
        <f t="shared" ca="1" si="173"/>
        <v>0</v>
      </c>
      <c r="AM434" s="92">
        <f t="shared" ca="1" si="174"/>
        <v>0</v>
      </c>
      <c r="AN434" s="297">
        <f>(1-EXACT(G434,M434))*IFERROR(VLOOKUP(M434,Lighting_All,6,0),0)*(Q434&gt;0)*(1-EXACT(M434,Lookups!$A$62))*(1-EXACT(M434,Lookups!$A$63))</f>
        <v>0</v>
      </c>
      <c r="AO434" s="92">
        <f t="shared" si="175"/>
        <v>0</v>
      </c>
      <c r="AP434" s="92" t="str">
        <f t="shared" ca="1" si="176"/>
        <v/>
      </c>
      <c r="AQ434" s="92" t="str">
        <f ca="1">_xlfn.IFNA(VLOOKUP(AP434,Recycling!$S$10:$T$35,2,0),"")</f>
        <v/>
      </c>
      <c r="AR434" s="92">
        <f t="shared" si="177"/>
        <v>0</v>
      </c>
      <c r="AS434" s="92">
        <f t="shared" si="178"/>
        <v>0</v>
      </c>
      <c r="AT434" s="298">
        <f>EXACT(G434,"None")*OR(EXACT(M434,Lookups!$A$62),EXACT(M434,Lookups!$A$63))</f>
        <v>0</v>
      </c>
      <c r="AU434" s="299">
        <f t="shared" si="165"/>
        <v>0</v>
      </c>
      <c r="AV434" s="92">
        <f>IFERROR(VLOOKUP(AH434,Lookups!A:B,2,0),0)</f>
        <v>0</v>
      </c>
      <c r="AW434" s="92">
        <f t="shared" si="166"/>
        <v>0</v>
      </c>
      <c r="AX434" s="297">
        <f t="shared" si="167"/>
        <v>0</v>
      </c>
      <c r="AY434" s="297">
        <f t="shared" si="156"/>
        <v>0</v>
      </c>
      <c r="AZ434" s="92">
        <f t="shared" si="157"/>
        <v>0.504</v>
      </c>
      <c r="BA434" s="297">
        <f t="shared" si="168"/>
        <v>0.38900000000000001</v>
      </c>
      <c r="BB434" s="297">
        <v>0.13800000000000001</v>
      </c>
      <c r="BC434" s="297">
        <v>0.13400000000000001</v>
      </c>
      <c r="BD434" s="92">
        <f t="shared" si="158"/>
        <v>0</v>
      </c>
      <c r="BE434" s="92">
        <f t="shared" si="159"/>
        <v>0</v>
      </c>
    </row>
    <row r="435" spans="1:57" x14ac:dyDescent="0.35">
      <c r="A435" s="26"/>
      <c r="B435" s="76"/>
      <c r="C435" s="58"/>
      <c r="D435" s="504"/>
      <c r="E435" s="504"/>
      <c r="F435" s="237" t="str">
        <f ca="1">IFERROR(OFFSET(INDEX(INDIRECT(VLOOKUP($C435,Lighting_Type_Exist_lu,2,0)),MATCH(NewSKULighting!$D435,INDIRECT(VLOOKUP($C435,Lighting_Type_Exist_lu,2,0)),0),1),0,2),"")</f>
        <v/>
      </c>
      <c r="G435" s="168" t="s">
        <v>84</v>
      </c>
      <c r="H435" s="74"/>
      <c r="I435" s="238" t="str">
        <f t="shared" ref="I435:I498" si="179">_xlfn.XLOOKUP($J435,$D$10:$D$109,$A$10:$A$109,"")</f>
        <v/>
      </c>
      <c r="J435" s="58"/>
      <c r="K435" s="238" t="str">
        <f t="shared" ref="K435:K498" si="180">_xlfn.XLOOKUP($J435,$D$10:$D$20,$K$10:$K$20,"")</f>
        <v/>
      </c>
      <c r="L435" s="239" t="str">
        <f t="shared" ref="L435:L498" si="181">_xlfn.XLOOKUP($J435,$D$10:$D$109,$I$10:$I$109,"")</f>
        <v/>
      </c>
      <c r="M435" s="116" t="s">
        <v>84</v>
      </c>
      <c r="N435" s="28">
        <f t="shared" ref="N435:N498" si="182">IFERROR($N$112*VLOOKUP(G435,Sensor_Type_lu,3,0),$N$112)</f>
        <v>0</v>
      </c>
      <c r="O435" s="20">
        <f t="shared" si="169"/>
        <v>0</v>
      </c>
      <c r="P435" s="71">
        <f t="shared" ca="1" si="160"/>
        <v>0</v>
      </c>
      <c r="Q435" s="71">
        <f>IFERROR((($H435*$L435*$N435)-($H435*$L435*$O435))/1000,0)*(1-EXACT(M435,Lookups!$A$62))*(1-EXACT(M435,Lookups!$A$63))</f>
        <v>0</v>
      </c>
      <c r="R435" s="71">
        <f t="shared" ca="1" si="161"/>
        <v>0</v>
      </c>
      <c r="S435" s="71">
        <f t="shared" ref="S435:S498" ca="1" si="183">IFERROR(P435*BD435,"")</f>
        <v>0</v>
      </c>
      <c r="T435" s="71">
        <f t="shared" ref="T435:T498" si="184">IFERROR(Q435*BE435,0)</f>
        <v>0</v>
      </c>
      <c r="U435" s="356">
        <f t="shared" ref="U435:U498" ca="1" si="185">IFERROR(($B435*$F435-$H435*$L435)*AZ435/1000,0)</f>
        <v>0</v>
      </c>
      <c r="V435" s="356">
        <f t="shared" ref="V435:V498" ca="1" si="186">IFERROR(($B435*$F435-$H435*$L435)*BA435/1000,0)</f>
        <v>0</v>
      </c>
      <c r="W435" s="356">
        <f t="shared" si="162"/>
        <v>0</v>
      </c>
      <c r="X435" s="356">
        <f t="shared" si="163"/>
        <v>0</v>
      </c>
      <c r="Y435" s="72">
        <f>IF(AU435&gt;0,"NEEDED",IFERROR(IF('Project Summary'!$C$11="NH",(VLOOKUP(AH435,Lighting_All,6,0)+AN435),(VLOOKUP(AH435,Lighting_All,4,0)+AN435)),0)*H435)</f>
        <v>0</v>
      </c>
      <c r="Z435" s="290" t="str">
        <f t="shared" ca="1" si="164"/>
        <v/>
      </c>
      <c r="AA435" s="352">
        <f t="shared" ca="1" si="170"/>
        <v>0</v>
      </c>
      <c r="AB435" s="3"/>
      <c r="AC435" s="20" t="str">
        <f ca="1">IFERROR(OFFSET(INDEX(INDIRECT(VLOOKUP($C435,Lighting_Type_Exist_lu,2,0)),MATCH(NewSKULighting!$D435,INDIRECT(VLOOKUP($C435,Lighting_Type_Exist_lu,2,0)),0),1),0,1),"")</f>
        <v/>
      </c>
      <c r="AD435" s="7" t="str">
        <f ca="1">IFERROR(OFFSET(INDEX(INDIRECT(VLOOKUP($C435,Lighting_Type_Exist_lu,2,0)),MATCH(NewSKULighting!$D435,INDIRECT(VLOOKUP($C435,Lighting_Type_Exist_lu,2,0)),0),1),0,3),"")</f>
        <v/>
      </c>
      <c r="AE435" s="40" t="str">
        <f ca="1">IFERROR(OFFSET(INDEX(INDIRECT(VLOOKUP($C435,Lighting_Type_Exist_lu,2,0)),MATCH(NewSKULighting!$D435,INDIRECT(VLOOKUP($C435,Lighting_Type_Exist_lu,2,0)),0),1),0,4),"")</f>
        <v/>
      </c>
      <c r="AF435" s="314">
        <f t="shared" ca="1" si="171"/>
        <v>0</v>
      </c>
      <c r="AG435" s="3"/>
      <c r="AH435" s="238" t="str">
        <f t="shared" ref="AH435:AH498" si="187">_xlfn.XLOOKUP($J435,$D$10:$D$109,$B$10:$B$109,"")</f>
        <v/>
      </c>
      <c r="AI435" s="263">
        <f>IFERROR(_xlfn.IFNA(IF('Project Summary'!$C$11="NH",VLOOKUP(AH435,Lighting_All,5,0),VLOOKUP(AH435,Lighting_All,3,0)),""),"")</f>
        <v>0</v>
      </c>
      <c r="AJ435" s="295" t="str">
        <f t="shared" si="172"/>
        <v>NA</v>
      </c>
      <c r="AK435" s="296" t="str">
        <f>IFERROR(IF(J435="","",(VLOOKUP(AH435,Lookups!A:G,7,0)*H435)),"")</f>
        <v/>
      </c>
      <c r="AL435" s="92">
        <f t="shared" ca="1" si="173"/>
        <v>0</v>
      </c>
      <c r="AM435" s="92">
        <f t="shared" ca="1" si="174"/>
        <v>0</v>
      </c>
      <c r="AN435" s="297">
        <f>(1-EXACT(G435,M435))*IFERROR(VLOOKUP(M435,Lighting_All,6,0),0)*(Q435&gt;0)*(1-EXACT(M435,Lookups!$A$62))*(1-EXACT(M435,Lookups!$A$63))</f>
        <v>0</v>
      </c>
      <c r="AO435" s="92">
        <f t="shared" si="175"/>
        <v>0</v>
      </c>
      <c r="AP435" s="92" t="str">
        <f t="shared" ca="1" si="176"/>
        <v/>
      </c>
      <c r="AQ435" s="92" t="str">
        <f ca="1">_xlfn.IFNA(VLOOKUP(AP435,Recycling!$S$10:$T$35,2,0),"")</f>
        <v/>
      </c>
      <c r="AR435" s="92">
        <f t="shared" si="177"/>
        <v>0</v>
      </c>
      <c r="AS435" s="92">
        <f t="shared" si="178"/>
        <v>0</v>
      </c>
      <c r="AT435" s="298">
        <f>EXACT(G435,"None")*OR(EXACT(M435,Lookups!$A$62),EXACT(M435,Lookups!$A$63))</f>
        <v>0</v>
      </c>
      <c r="AU435" s="299">
        <f t="shared" si="165"/>
        <v>0</v>
      </c>
      <c r="AV435" s="92">
        <f>IFERROR(VLOOKUP(AH435,Lookups!A:B,2,0),0)</f>
        <v>0</v>
      </c>
      <c r="AW435" s="92">
        <f t="shared" si="166"/>
        <v>0</v>
      </c>
      <c r="AX435" s="297">
        <f t="shared" si="167"/>
        <v>0</v>
      </c>
      <c r="AY435" s="297">
        <f t="shared" ref="AY435:AY498" si="188">IFERROR(1-VLOOKUP(M435,Sensor_Type_lu,3,0),0)</f>
        <v>0</v>
      </c>
      <c r="AZ435" s="92">
        <f t="shared" ref="AZ435:AZ498" si="189">IF(I435="Outdoor",0,0.504)</f>
        <v>0.504</v>
      </c>
      <c r="BA435" s="297">
        <f t="shared" si="168"/>
        <v>0.38900000000000001</v>
      </c>
      <c r="BB435" s="297">
        <v>0.13800000000000001</v>
      </c>
      <c r="BC435" s="297">
        <v>0.13400000000000001</v>
      </c>
      <c r="BD435" s="92">
        <f t="shared" ref="BD435:BD498" si="190">IFERROR(VLOOKUP(AH435,Lighting_All,8,0),"")</f>
        <v>0</v>
      </c>
      <c r="BE435" s="92">
        <f t="shared" ref="BE435:BE498" si="191">IF(M435="None",0,9)</f>
        <v>0</v>
      </c>
    </row>
    <row r="436" spans="1:57" x14ac:dyDescent="0.35">
      <c r="A436" s="26"/>
      <c r="B436" s="76"/>
      <c r="C436" s="58"/>
      <c r="D436" s="504"/>
      <c r="E436" s="504"/>
      <c r="F436" s="237" t="str">
        <f ca="1">IFERROR(OFFSET(INDEX(INDIRECT(VLOOKUP($C436,Lighting_Type_Exist_lu,2,0)),MATCH(NewSKULighting!$D436,INDIRECT(VLOOKUP($C436,Lighting_Type_Exist_lu,2,0)),0),1),0,2),"")</f>
        <v/>
      </c>
      <c r="G436" s="168" t="s">
        <v>84</v>
      </c>
      <c r="H436" s="74"/>
      <c r="I436" s="238" t="str">
        <f t="shared" si="179"/>
        <v/>
      </c>
      <c r="J436" s="58"/>
      <c r="K436" s="238" t="str">
        <f t="shared" si="180"/>
        <v/>
      </c>
      <c r="L436" s="239" t="str">
        <f t="shared" si="181"/>
        <v/>
      </c>
      <c r="M436" s="116" t="s">
        <v>84</v>
      </c>
      <c r="N436" s="28">
        <f t="shared" si="182"/>
        <v>0</v>
      </c>
      <c r="O436" s="20">
        <f t="shared" si="169"/>
        <v>0</v>
      </c>
      <c r="P436" s="71">
        <f t="shared" ref="P436:P499" ca="1" si="192">IF(AU436&gt;0,"ERROR",IFERROR((($B436*$F436*$N436)-($H436*$L436*$N436))/1000,0))</f>
        <v>0</v>
      </c>
      <c r="Q436" s="71">
        <f>IFERROR((($H436*$L436*$N436)-($H436*$L436*$O436))/1000,0)*(1-EXACT(M436,Lookups!$A$62))*(1-EXACT(M436,Lookups!$A$63))</f>
        <v>0</v>
      </c>
      <c r="R436" s="71">
        <f t="shared" ref="R436:R499" ca="1" si="193">IF(AU436&gt;0,"CONTROLS",P436+Q436)</f>
        <v>0</v>
      </c>
      <c r="S436" s="71">
        <f t="shared" ca="1" si="183"/>
        <v>0</v>
      </c>
      <c r="T436" s="71">
        <f t="shared" si="184"/>
        <v>0</v>
      </c>
      <c r="U436" s="356">
        <f t="shared" ca="1" si="185"/>
        <v>0</v>
      </c>
      <c r="V436" s="356">
        <f t="shared" ca="1" si="186"/>
        <v>0</v>
      </c>
      <c r="W436" s="356">
        <f t="shared" ref="W436:W499" si="194">IFERROR($H436*$L436*BB436*AY436/1000,0)</f>
        <v>0</v>
      </c>
      <c r="X436" s="356">
        <f t="shared" ref="X436:X499" si="195">IFERROR($H436*$L436*BC436*AY436/1000,0)</f>
        <v>0</v>
      </c>
      <c r="Y436" s="72">
        <f>IF(AU436&gt;0,"NEEDED",IFERROR(IF('Project Summary'!$C$11="NH",(VLOOKUP(AH436,Lighting_All,6,0)+AN436),(VLOOKUP(AH436,Lighting_All,4,0)+AN436)),0)*H436)</f>
        <v>0</v>
      </c>
      <c r="Z436" s="290" t="str">
        <f t="shared" ref="Z436:Z499" ca="1" si="196">IFERROR((($B436*$F436)-($H436*$L436))/$H436,"")</f>
        <v/>
      </c>
      <c r="AA436" s="352">
        <f t="shared" ca="1" si="170"/>
        <v>0</v>
      </c>
      <c r="AB436" s="3"/>
      <c r="AC436" s="20" t="str">
        <f ca="1">IFERROR(OFFSET(INDEX(INDIRECT(VLOOKUP($C436,Lighting_Type_Exist_lu,2,0)),MATCH(NewSKULighting!$D436,INDIRECT(VLOOKUP($C436,Lighting_Type_Exist_lu,2,0)),0),1),0,1),"")</f>
        <v/>
      </c>
      <c r="AD436" s="7" t="str">
        <f ca="1">IFERROR(OFFSET(INDEX(INDIRECT(VLOOKUP($C436,Lighting_Type_Exist_lu,2,0)),MATCH(NewSKULighting!$D436,INDIRECT(VLOOKUP($C436,Lighting_Type_Exist_lu,2,0)),0),1),0,3),"")</f>
        <v/>
      </c>
      <c r="AE436" s="40" t="str">
        <f ca="1">IFERROR(OFFSET(INDEX(INDIRECT(VLOOKUP($C436,Lighting_Type_Exist_lu,2,0)),MATCH(NewSKULighting!$D436,INDIRECT(VLOOKUP($C436,Lighting_Type_Exist_lu,2,0)),0),1),0,4),"")</f>
        <v/>
      </c>
      <c r="AF436" s="314">
        <f t="shared" ca="1" si="171"/>
        <v>0</v>
      </c>
      <c r="AG436" s="3"/>
      <c r="AH436" s="238" t="str">
        <f t="shared" si="187"/>
        <v/>
      </c>
      <c r="AI436" s="263">
        <f>IFERROR(_xlfn.IFNA(IF('Project Summary'!$C$11="NH",VLOOKUP(AH436,Lighting_All,5,0),VLOOKUP(AH436,Lighting_All,3,0)),""),"")</f>
        <v>0</v>
      </c>
      <c r="AJ436" s="295" t="str">
        <f t="shared" si="172"/>
        <v>NA</v>
      </c>
      <c r="AK436" s="296" t="str">
        <f>IFERROR(IF(J436="","",(VLOOKUP(AH436,Lookups!A:G,7,0)*H436)),"")</f>
        <v/>
      </c>
      <c r="AL436" s="92">
        <f t="shared" ca="1" si="173"/>
        <v>0</v>
      </c>
      <c r="AM436" s="92">
        <f t="shared" ca="1" si="174"/>
        <v>0</v>
      </c>
      <c r="AN436" s="297">
        <f>(1-EXACT(G436,M436))*IFERROR(VLOOKUP(M436,Lighting_All,6,0),0)*(Q436&gt;0)*(1-EXACT(M436,Lookups!$A$62))*(1-EXACT(M436,Lookups!$A$63))</f>
        <v>0</v>
      </c>
      <c r="AO436" s="92">
        <f t="shared" si="175"/>
        <v>0</v>
      </c>
      <c r="AP436" s="92" t="str">
        <f t="shared" ca="1" si="176"/>
        <v/>
      </c>
      <c r="AQ436" s="92" t="str">
        <f ca="1">_xlfn.IFNA(VLOOKUP(AP436,Recycling!$S$10:$T$35,2,0),"")</f>
        <v/>
      </c>
      <c r="AR436" s="92">
        <f t="shared" si="177"/>
        <v>0</v>
      </c>
      <c r="AS436" s="92">
        <f t="shared" si="178"/>
        <v>0</v>
      </c>
      <c r="AT436" s="298">
        <f>EXACT(G436,"None")*OR(EXACT(M436,Lookups!$A$62),EXACT(M436,Lookups!$A$63))</f>
        <v>0</v>
      </c>
      <c r="AU436" s="299">
        <f t="shared" ref="AU436:AU499" si="197">EXACT(G436,"")+AND(EXACT(M436,""))</f>
        <v>0</v>
      </c>
      <c r="AV436" s="92">
        <f>IFERROR(VLOOKUP(AH436,Lookups!A:B,2,0),0)</f>
        <v>0</v>
      </c>
      <c r="AW436" s="92">
        <f t="shared" ref="AW436:AW499" si="198">IFERROR(AV436*H436,0)</f>
        <v>0</v>
      </c>
      <c r="AX436" s="297">
        <f t="shared" ref="AX436:AX499" si="199">IF(AG436&lt;0,1,0)</f>
        <v>0</v>
      </c>
      <c r="AY436" s="297">
        <f t="shared" si="188"/>
        <v>0</v>
      </c>
      <c r="AZ436" s="92">
        <f t="shared" si="189"/>
        <v>0.504</v>
      </c>
      <c r="BA436" s="297">
        <f t="shared" ref="BA436:BA499" si="200">IF(I436="Outdoor",1,0.389)</f>
        <v>0.38900000000000001</v>
      </c>
      <c r="BB436" s="297">
        <v>0.13800000000000001</v>
      </c>
      <c r="BC436" s="297">
        <v>0.13400000000000001</v>
      </c>
      <c r="BD436" s="92">
        <f t="shared" si="190"/>
        <v>0</v>
      </c>
      <c r="BE436" s="92">
        <f t="shared" si="191"/>
        <v>0</v>
      </c>
    </row>
    <row r="437" spans="1:57" x14ac:dyDescent="0.35">
      <c r="A437" s="26"/>
      <c r="B437" s="76"/>
      <c r="C437" s="58"/>
      <c r="D437" s="504"/>
      <c r="E437" s="504"/>
      <c r="F437" s="237" t="str">
        <f ca="1">IFERROR(OFFSET(INDEX(INDIRECT(VLOOKUP($C437,Lighting_Type_Exist_lu,2,0)),MATCH(NewSKULighting!$D437,INDIRECT(VLOOKUP($C437,Lighting_Type_Exist_lu,2,0)),0),1),0,2),"")</f>
        <v/>
      </c>
      <c r="G437" s="168" t="s">
        <v>84</v>
      </c>
      <c r="H437" s="74"/>
      <c r="I437" s="238" t="str">
        <f t="shared" si="179"/>
        <v/>
      </c>
      <c r="J437" s="58"/>
      <c r="K437" s="238" t="str">
        <f t="shared" si="180"/>
        <v/>
      </c>
      <c r="L437" s="239" t="str">
        <f t="shared" si="181"/>
        <v/>
      </c>
      <c r="M437" s="116" t="s">
        <v>84</v>
      </c>
      <c r="N437" s="28">
        <f t="shared" si="182"/>
        <v>0</v>
      </c>
      <c r="O437" s="20">
        <f t="shared" si="169"/>
        <v>0</v>
      </c>
      <c r="P437" s="71">
        <f t="shared" ca="1" si="192"/>
        <v>0</v>
      </c>
      <c r="Q437" s="71">
        <f>IFERROR((($H437*$L437*$N437)-($H437*$L437*$O437))/1000,0)*(1-EXACT(M437,Lookups!$A$62))*(1-EXACT(M437,Lookups!$A$63))</f>
        <v>0</v>
      </c>
      <c r="R437" s="71">
        <f t="shared" ca="1" si="193"/>
        <v>0</v>
      </c>
      <c r="S437" s="71">
        <f t="shared" ca="1" si="183"/>
        <v>0</v>
      </c>
      <c r="T437" s="71">
        <f t="shared" si="184"/>
        <v>0</v>
      </c>
      <c r="U437" s="356">
        <f t="shared" ca="1" si="185"/>
        <v>0</v>
      </c>
      <c r="V437" s="356">
        <f t="shared" ca="1" si="186"/>
        <v>0</v>
      </c>
      <c r="W437" s="356">
        <f t="shared" si="194"/>
        <v>0</v>
      </c>
      <c r="X437" s="356">
        <f t="shared" si="195"/>
        <v>0</v>
      </c>
      <c r="Y437" s="72">
        <f>IF(AU437&gt;0,"NEEDED",IFERROR(IF('Project Summary'!$C$11="NH",(VLOOKUP(AH437,Lighting_All,6,0)+AN437),(VLOOKUP(AH437,Lighting_All,4,0)+AN437)),0)*H437)</f>
        <v>0</v>
      </c>
      <c r="Z437" s="290" t="str">
        <f t="shared" ca="1" si="196"/>
        <v/>
      </c>
      <c r="AA437" s="352">
        <f t="shared" ca="1" si="170"/>
        <v>0</v>
      </c>
      <c r="AB437" s="3"/>
      <c r="AC437" s="20" t="str">
        <f ca="1">IFERROR(OFFSET(INDEX(INDIRECT(VLOOKUP($C437,Lighting_Type_Exist_lu,2,0)),MATCH(NewSKULighting!$D437,INDIRECT(VLOOKUP($C437,Lighting_Type_Exist_lu,2,0)),0),1),0,1),"")</f>
        <v/>
      </c>
      <c r="AD437" s="7" t="str">
        <f ca="1">IFERROR(OFFSET(INDEX(INDIRECT(VLOOKUP($C437,Lighting_Type_Exist_lu,2,0)),MATCH(NewSKULighting!$D437,INDIRECT(VLOOKUP($C437,Lighting_Type_Exist_lu,2,0)),0),1),0,3),"")</f>
        <v/>
      </c>
      <c r="AE437" s="40" t="str">
        <f ca="1">IFERROR(OFFSET(INDEX(INDIRECT(VLOOKUP($C437,Lighting_Type_Exist_lu,2,0)),MATCH(NewSKULighting!$D437,INDIRECT(VLOOKUP($C437,Lighting_Type_Exist_lu,2,0)),0),1),0,4),"")</f>
        <v/>
      </c>
      <c r="AF437" s="314">
        <f t="shared" ca="1" si="171"/>
        <v>0</v>
      </c>
      <c r="AG437" s="3"/>
      <c r="AH437" s="238" t="str">
        <f t="shared" si="187"/>
        <v/>
      </c>
      <c r="AI437" s="263">
        <f>IFERROR(_xlfn.IFNA(IF('Project Summary'!$C$11="NH",VLOOKUP(AH437,Lighting_All,5,0),VLOOKUP(AH437,Lighting_All,3,0)),""),"")</f>
        <v>0</v>
      </c>
      <c r="AJ437" s="295" t="str">
        <f t="shared" si="172"/>
        <v>NA</v>
      </c>
      <c r="AK437" s="296" t="str">
        <f>IFERROR(IF(J437="","",(VLOOKUP(AH437,Lookups!A:G,7,0)*H437)),"")</f>
        <v/>
      </c>
      <c r="AL437" s="92">
        <f t="shared" ca="1" si="173"/>
        <v>0</v>
      </c>
      <c r="AM437" s="92">
        <f t="shared" ca="1" si="174"/>
        <v>0</v>
      </c>
      <c r="AN437" s="297">
        <f>(1-EXACT(G437,M437))*IFERROR(VLOOKUP(M437,Lighting_All,6,0),0)*(Q437&gt;0)*(1-EXACT(M437,Lookups!$A$62))*(1-EXACT(M437,Lookups!$A$63))</f>
        <v>0</v>
      </c>
      <c r="AO437" s="92">
        <f t="shared" si="175"/>
        <v>0</v>
      </c>
      <c r="AP437" s="92" t="str">
        <f t="shared" ca="1" si="176"/>
        <v/>
      </c>
      <c r="AQ437" s="92" t="str">
        <f ca="1">_xlfn.IFNA(VLOOKUP(AP437,Recycling!$S$10:$T$35,2,0),"")</f>
        <v/>
      </c>
      <c r="AR437" s="92">
        <f t="shared" si="177"/>
        <v>0</v>
      </c>
      <c r="AS437" s="92">
        <f t="shared" si="178"/>
        <v>0</v>
      </c>
      <c r="AT437" s="298">
        <f>EXACT(G437,"None")*OR(EXACT(M437,Lookups!$A$62),EXACT(M437,Lookups!$A$63))</f>
        <v>0</v>
      </c>
      <c r="AU437" s="299">
        <f t="shared" si="197"/>
        <v>0</v>
      </c>
      <c r="AV437" s="92">
        <f>IFERROR(VLOOKUP(AH437,Lookups!A:B,2,0),0)</f>
        <v>0</v>
      </c>
      <c r="AW437" s="92">
        <f t="shared" si="198"/>
        <v>0</v>
      </c>
      <c r="AX437" s="297">
        <f t="shared" si="199"/>
        <v>0</v>
      </c>
      <c r="AY437" s="297">
        <f t="shared" si="188"/>
        <v>0</v>
      </c>
      <c r="AZ437" s="92">
        <f t="shared" si="189"/>
        <v>0.504</v>
      </c>
      <c r="BA437" s="297">
        <f t="shared" si="200"/>
        <v>0.38900000000000001</v>
      </c>
      <c r="BB437" s="297">
        <v>0.13800000000000001</v>
      </c>
      <c r="BC437" s="297">
        <v>0.13400000000000001</v>
      </c>
      <c r="BD437" s="92">
        <f t="shared" si="190"/>
        <v>0</v>
      </c>
      <c r="BE437" s="92">
        <f t="shared" si="191"/>
        <v>0</v>
      </c>
    </row>
    <row r="438" spans="1:57" x14ac:dyDescent="0.35">
      <c r="A438" s="26"/>
      <c r="B438" s="76"/>
      <c r="C438" s="58"/>
      <c r="D438" s="504"/>
      <c r="E438" s="504"/>
      <c r="F438" s="237" t="str">
        <f ca="1">IFERROR(OFFSET(INDEX(INDIRECT(VLOOKUP($C438,Lighting_Type_Exist_lu,2,0)),MATCH(NewSKULighting!$D438,INDIRECT(VLOOKUP($C438,Lighting_Type_Exist_lu,2,0)),0),1),0,2),"")</f>
        <v/>
      </c>
      <c r="G438" s="168" t="s">
        <v>84</v>
      </c>
      <c r="H438" s="74"/>
      <c r="I438" s="238" t="str">
        <f t="shared" si="179"/>
        <v/>
      </c>
      <c r="J438" s="58"/>
      <c r="K438" s="238" t="str">
        <f t="shared" si="180"/>
        <v/>
      </c>
      <c r="L438" s="239" t="str">
        <f t="shared" si="181"/>
        <v/>
      </c>
      <c r="M438" s="116" t="s">
        <v>84</v>
      </c>
      <c r="N438" s="28">
        <f t="shared" si="182"/>
        <v>0</v>
      </c>
      <c r="O438" s="20">
        <f t="shared" si="169"/>
        <v>0</v>
      </c>
      <c r="P438" s="71">
        <f t="shared" ca="1" si="192"/>
        <v>0</v>
      </c>
      <c r="Q438" s="71">
        <f>IFERROR((($H438*$L438*$N438)-($H438*$L438*$O438))/1000,0)*(1-EXACT(M438,Lookups!$A$62))*(1-EXACT(M438,Lookups!$A$63))</f>
        <v>0</v>
      </c>
      <c r="R438" s="71">
        <f t="shared" ca="1" si="193"/>
        <v>0</v>
      </c>
      <c r="S438" s="71">
        <f t="shared" ca="1" si="183"/>
        <v>0</v>
      </c>
      <c r="T438" s="71">
        <f t="shared" si="184"/>
        <v>0</v>
      </c>
      <c r="U438" s="356">
        <f t="shared" ca="1" si="185"/>
        <v>0</v>
      </c>
      <c r="V438" s="356">
        <f t="shared" ca="1" si="186"/>
        <v>0</v>
      </c>
      <c r="W438" s="356">
        <f t="shared" si="194"/>
        <v>0</v>
      </c>
      <c r="X438" s="356">
        <f t="shared" si="195"/>
        <v>0</v>
      </c>
      <c r="Y438" s="72">
        <f>IF(AU438&gt;0,"NEEDED",IFERROR(IF('Project Summary'!$C$11="NH",(VLOOKUP(AH438,Lighting_All,6,0)+AN438),(VLOOKUP(AH438,Lighting_All,4,0)+AN438)),0)*H438)</f>
        <v>0</v>
      </c>
      <c r="Z438" s="290" t="str">
        <f t="shared" ca="1" si="196"/>
        <v/>
      </c>
      <c r="AA438" s="352">
        <f t="shared" ca="1" si="170"/>
        <v>0</v>
      </c>
      <c r="AB438" s="3"/>
      <c r="AC438" s="20" t="str">
        <f ca="1">IFERROR(OFFSET(INDEX(INDIRECT(VLOOKUP($C438,Lighting_Type_Exist_lu,2,0)),MATCH(NewSKULighting!$D438,INDIRECT(VLOOKUP($C438,Lighting_Type_Exist_lu,2,0)),0),1),0,1),"")</f>
        <v/>
      </c>
      <c r="AD438" s="7" t="str">
        <f ca="1">IFERROR(OFFSET(INDEX(INDIRECT(VLOOKUP($C438,Lighting_Type_Exist_lu,2,0)),MATCH(NewSKULighting!$D438,INDIRECT(VLOOKUP($C438,Lighting_Type_Exist_lu,2,0)),0),1),0,3),"")</f>
        <v/>
      </c>
      <c r="AE438" s="40" t="str">
        <f ca="1">IFERROR(OFFSET(INDEX(INDIRECT(VLOOKUP($C438,Lighting_Type_Exist_lu,2,0)),MATCH(NewSKULighting!$D438,INDIRECT(VLOOKUP($C438,Lighting_Type_Exist_lu,2,0)),0),1),0,4),"")</f>
        <v/>
      </c>
      <c r="AF438" s="314">
        <f t="shared" ca="1" si="171"/>
        <v>0</v>
      </c>
      <c r="AG438" s="3"/>
      <c r="AH438" s="238" t="str">
        <f t="shared" si="187"/>
        <v/>
      </c>
      <c r="AI438" s="263">
        <f>IFERROR(_xlfn.IFNA(IF('Project Summary'!$C$11="NH",VLOOKUP(AH438,Lighting_All,5,0),VLOOKUP(AH438,Lighting_All,3,0)),""),"")</f>
        <v>0</v>
      </c>
      <c r="AJ438" s="295" t="str">
        <f t="shared" si="172"/>
        <v>NA</v>
      </c>
      <c r="AK438" s="296" t="str">
        <f>IFERROR(IF(J438="","",(VLOOKUP(AH438,Lookups!A:G,7,0)*H438)),"")</f>
        <v/>
      </c>
      <c r="AL438" s="92">
        <f t="shared" ca="1" si="173"/>
        <v>0</v>
      </c>
      <c r="AM438" s="92">
        <f t="shared" ca="1" si="174"/>
        <v>0</v>
      </c>
      <c r="AN438" s="297">
        <f>(1-EXACT(G438,M438))*IFERROR(VLOOKUP(M438,Lighting_All,6,0),0)*(Q438&gt;0)*(1-EXACT(M438,Lookups!$A$62))*(1-EXACT(M438,Lookups!$A$63))</f>
        <v>0</v>
      </c>
      <c r="AO438" s="92">
        <f t="shared" si="175"/>
        <v>0</v>
      </c>
      <c r="AP438" s="92" t="str">
        <f t="shared" ca="1" si="176"/>
        <v/>
      </c>
      <c r="AQ438" s="92" t="str">
        <f ca="1">_xlfn.IFNA(VLOOKUP(AP438,Recycling!$S$10:$T$35,2,0),"")</f>
        <v/>
      </c>
      <c r="AR438" s="92">
        <f t="shared" si="177"/>
        <v>0</v>
      </c>
      <c r="AS438" s="92">
        <f t="shared" si="178"/>
        <v>0</v>
      </c>
      <c r="AT438" s="298">
        <f>EXACT(G438,"None")*OR(EXACT(M438,Lookups!$A$62),EXACT(M438,Lookups!$A$63))</f>
        <v>0</v>
      </c>
      <c r="AU438" s="299">
        <f t="shared" si="197"/>
        <v>0</v>
      </c>
      <c r="AV438" s="92">
        <f>IFERROR(VLOOKUP(AH438,Lookups!A:B,2,0),0)</f>
        <v>0</v>
      </c>
      <c r="AW438" s="92">
        <f t="shared" si="198"/>
        <v>0</v>
      </c>
      <c r="AX438" s="297">
        <f t="shared" si="199"/>
        <v>0</v>
      </c>
      <c r="AY438" s="297">
        <f t="shared" si="188"/>
        <v>0</v>
      </c>
      <c r="AZ438" s="92">
        <f t="shared" si="189"/>
        <v>0.504</v>
      </c>
      <c r="BA438" s="297">
        <f t="shared" si="200"/>
        <v>0.38900000000000001</v>
      </c>
      <c r="BB438" s="297">
        <v>0.13800000000000001</v>
      </c>
      <c r="BC438" s="297">
        <v>0.13400000000000001</v>
      </c>
      <c r="BD438" s="92">
        <f t="shared" si="190"/>
        <v>0</v>
      </c>
      <c r="BE438" s="92">
        <f t="shared" si="191"/>
        <v>0</v>
      </c>
    </row>
    <row r="439" spans="1:57" x14ac:dyDescent="0.35">
      <c r="A439" s="26"/>
      <c r="B439" s="76"/>
      <c r="C439" s="58"/>
      <c r="D439" s="504"/>
      <c r="E439" s="504"/>
      <c r="F439" s="237" t="str">
        <f ca="1">IFERROR(OFFSET(INDEX(INDIRECT(VLOOKUP($C439,Lighting_Type_Exist_lu,2,0)),MATCH(NewSKULighting!$D439,INDIRECT(VLOOKUP($C439,Lighting_Type_Exist_lu,2,0)),0),1),0,2),"")</f>
        <v/>
      </c>
      <c r="G439" s="168" t="s">
        <v>84</v>
      </c>
      <c r="H439" s="74"/>
      <c r="I439" s="238" t="str">
        <f t="shared" si="179"/>
        <v/>
      </c>
      <c r="J439" s="58"/>
      <c r="K439" s="238" t="str">
        <f t="shared" si="180"/>
        <v/>
      </c>
      <c r="L439" s="239" t="str">
        <f t="shared" si="181"/>
        <v/>
      </c>
      <c r="M439" s="116" t="s">
        <v>84</v>
      </c>
      <c r="N439" s="28">
        <f t="shared" si="182"/>
        <v>0</v>
      </c>
      <c r="O439" s="20">
        <f t="shared" si="169"/>
        <v>0</v>
      </c>
      <c r="P439" s="71">
        <f t="shared" ca="1" si="192"/>
        <v>0</v>
      </c>
      <c r="Q439" s="71">
        <f>IFERROR((($H439*$L439*$N439)-($H439*$L439*$O439))/1000,0)*(1-EXACT(M439,Lookups!$A$62))*(1-EXACT(M439,Lookups!$A$63))</f>
        <v>0</v>
      </c>
      <c r="R439" s="71">
        <f t="shared" ca="1" si="193"/>
        <v>0</v>
      </c>
      <c r="S439" s="71">
        <f t="shared" ca="1" si="183"/>
        <v>0</v>
      </c>
      <c r="T439" s="71">
        <f t="shared" si="184"/>
        <v>0</v>
      </c>
      <c r="U439" s="356">
        <f t="shared" ca="1" si="185"/>
        <v>0</v>
      </c>
      <c r="V439" s="356">
        <f t="shared" ca="1" si="186"/>
        <v>0</v>
      </c>
      <c r="W439" s="356">
        <f t="shared" si="194"/>
        <v>0</v>
      </c>
      <c r="X439" s="356">
        <f t="shared" si="195"/>
        <v>0</v>
      </c>
      <c r="Y439" s="72">
        <f>IF(AU439&gt;0,"NEEDED",IFERROR(IF('Project Summary'!$C$11="NH",(VLOOKUP(AH439,Lighting_All,6,0)+AN439),(VLOOKUP(AH439,Lighting_All,4,0)+AN439)),0)*H439)</f>
        <v>0</v>
      </c>
      <c r="Z439" s="290" t="str">
        <f t="shared" ca="1" si="196"/>
        <v/>
      </c>
      <c r="AA439" s="352">
        <f t="shared" ca="1" si="170"/>
        <v>0</v>
      </c>
      <c r="AB439" s="3"/>
      <c r="AC439" s="20" t="str">
        <f ca="1">IFERROR(OFFSET(INDEX(INDIRECT(VLOOKUP($C439,Lighting_Type_Exist_lu,2,0)),MATCH(NewSKULighting!$D439,INDIRECT(VLOOKUP($C439,Lighting_Type_Exist_lu,2,0)),0),1),0,1),"")</f>
        <v/>
      </c>
      <c r="AD439" s="7" t="str">
        <f ca="1">IFERROR(OFFSET(INDEX(INDIRECT(VLOOKUP($C439,Lighting_Type_Exist_lu,2,0)),MATCH(NewSKULighting!$D439,INDIRECT(VLOOKUP($C439,Lighting_Type_Exist_lu,2,0)),0),1),0,3),"")</f>
        <v/>
      </c>
      <c r="AE439" s="40" t="str">
        <f ca="1">IFERROR(OFFSET(INDEX(INDIRECT(VLOOKUP($C439,Lighting_Type_Exist_lu,2,0)),MATCH(NewSKULighting!$D439,INDIRECT(VLOOKUP($C439,Lighting_Type_Exist_lu,2,0)),0),1),0,4),"")</f>
        <v/>
      </c>
      <c r="AF439" s="314">
        <f t="shared" ca="1" si="171"/>
        <v>0</v>
      </c>
      <c r="AG439" s="3"/>
      <c r="AH439" s="238" t="str">
        <f t="shared" si="187"/>
        <v/>
      </c>
      <c r="AI439" s="263">
        <f>IFERROR(_xlfn.IFNA(IF('Project Summary'!$C$11="NH",VLOOKUP(AH439,Lighting_All,5,0),VLOOKUP(AH439,Lighting_All,3,0)),""),"")</f>
        <v>0</v>
      </c>
      <c r="AJ439" s="295" t="str">
        <f t="shared" si="172"/>
        <v>NA</v>
      </c>
      <c r="AK439" s="296" t="str">
        <f>IFERROR(IF(J439="","",(VLOOKUP(AH439,Lookups!A:G,7,0)*H439)),"")</f>
        <v/>
      </c>
      <c r="AL439" s="92">
        <f t="shared" ca="1" si="173"/>
        <v>0</v>
      </c>
      <c r="AM439" s="92">
        <f t="shared" ca="1" si="174"/>
        <v>0</v>
      </c>
      <c r="AN439" s="297">
        <f>(1-EXACT(G439,M439))*IFERROR(VLOOKUP(M439,Lighting_All,6,0),0)*(Q439&gt;0)*(1-EXACT(M439,Lookups!$A$62))*(1-EXACT(M439,Lookups!$A$63))</f>
        <v>0</v>
      </c>
      <c r="AO439" s="92">
        <f t="shared" si="175"/>
        <v>0</v>
      </c>
      <c r="AP439" s="92" t="str">
        <f t="shared" ca="1" si="176"/>
        <v/>
      </c>
      <c r="AQ439" s="92" t="str">
        <f ca="1">_xlfn.IFNA(VLOOKUP(AP439,Recycling!$S$10:$T$35,2,0),"")</f>
        <v/>
      </c>
      <c r="AR439" s="92">
        <f t="shared" si="177"/>
        <v>0</v>
      </c>
      <c r="AS439" s="92">
        <f t="shared" si="178"/>
        <v>0</v>
      </c>
      <c r="AT439" s="298">
        <f>EXACT(G439,"None")*OR(EXACT(M439,Lookups!$A$62),EXACT(M439,Lookups!$A$63))</f>
        <v>0</v>
      </c>
      <c r="AU439" s="299">
        <f t="shared" si="197"/>
        <v>0</v>
      </c>
      <c r="AV439" s="92">
        <f>IFERROR(VLOOKUP(AH439,Lookups!A:B,2,0),0)</f>
        <v>0</v>
      </c>
      <c r="AW439" s="92">
        <f t="shared" si="198"/>
        <v>0</v>
      </c>
      <c r="AX439" s="297">
        <f t="shared" si="199"/>
        <v>0</v>
      </c>
      <c r="AY439" s="297">
        <f t="shared" si="188"/>
        <v>0</v>
      </c>
      <c r="AZ439" s="92">
        <f t="shared" si="189"/>
        <v>0.504</v>
      </c>
      <c r="BA439" s="297">
        <f t="shared" si="200"/>
        <v>0.38900000000000001</v>
      </c>
      <c r="BB439" s="297">
        <v>0.13800000000000001</v>
      </c>
      <c r="BC439" s="297">
        <v>0.13400000000000001</v>
      </c>
      <c r="BD439" s="92">
        <f t="shared" si="190"/>
        <v>0</v>
      </c>
      <c r="BE439" s="92">
        <f t="shared" si="191"/>
        <v>0</v>
      </c>
    </row>
    <row r="440" spans="1:57" x14ac:dyDescent="0.35">
      <c r="A440" s="26"/>
      <c r="B440" s="76"/>
      <c r="C440" s="58"/>
      <c r="D440" s="504"/>
      <c r="E440" s="504"/>
      <c r="F440" s="237" t="str">
        <f ca="1">IFERROR(OFFSET(INDEX(INDIRECT(VLOOKUP($C440,Lighting_Type_Exist_lu,2,0)),MATCH(NewSKULighting!$D440,INDIRECT(VLOOKUP($C440,Lighting_Type_Exist_lu,2,0)),0),1),0,2),"")</f>
        <v/>
      </c>
      <c r="G440" s="168" t="s">
        <v>84</v>
      </c>
      <c r="H440" s="74"/>
      <c r="I440" s="238" t="str">
        <f t="shared" si="179"/>
        <v/>
      </c>
      <c r="J440" s="58"/>
      <c r="K440" s="238" t="str">
        <f t="shared" si="180"/>
        <v/>
      </c>
      <c r="L440" s="239" t="str">
        <f t="shared" si="181"/>
        <v/>
      </c>
      <c r="M440" s="116" t="s">
        <v>84</v>
      </c>
      <c r="N440" s="28">
        <f t="shared" si="182"/>
        <v>0</v>
      </c>
      <c r="O440" s="20">
        <f t="shared" si="169"/>
        <v>0</v>
      </c>
      <c r="P440" s="71">
        <f t="shared" ca="1" si="192"/>
        <v>0</v>
      </c>
      <c r="Q440" s="71">
        <f>IFERROR((($H440*$L440*$N440)-($H440*$L440*$O440))/1000,0)*(1-EXACT(M440,Lookups!$A$62))*(1-EXACT(M440,Lookups!$A$63))</f>
        <v>0</v>
      </c>
      <c r="R440" s="71">
        <f t="shared" ca="1" si="193"/>
        <v>0</v>
      </c>
      <c r="S440" s="71">
        <f t="shared" ca="1" si="183"/>
        <v>0</v>
      </c>
      <c r="T440" s="71">
        <f t="shared" si="184"/>
        <v>0</v>
      </c>
      <c r="U440" s="356">
        <f t="shared" ca="1" si="185"/>
        <v>0</v>
      </c>
      <c r="V440" s="356">
        <f t="shared" ca="1" si="186"/>
        <v>0</v>
      </c>
      <c r="W440" s="356">
        <f t="shared" si="194"/>
        <v>0</v>
      </c>
      <c r="X440" s="356">
        <f t="shared" si="195"/>
        <v>0</v>
      </c>
      <c r="Y440" s="72">
        <f>IF(AU440&gt;0,"NEEDED",IFERROR(IF('Project Summary'!$C$11="NH",(VLOOKUP(AH440,Lighting_All,6,0)+AN440),(VLOOKUP(AH440,Lighting_All,4,0)+AN440)),0)*H440)</f>
        <v>0</v>
      </c>
      <c r="Z440" s="290" t="str">
        <f t="shared" ca="1" si="196"/>
        <v/>
      </c>
      <c r="AA440" s="352">
        <f t="shared" ca="1" si="170"/>
        <v>0</v>
      </c>
      <c r="AB440" s="3"/>
      <c r="AC440" s="20" t="str">
        <f ca="1">IFERROR(OFFSET(INDEX(INDIRECT(VLOOKUP($C440,Lighting_Type_Exist_lu,2,0)),MATCH(NewSKULighting!$D440,INDIRECT(VLOOKUP($C440,Lighting_Type_Exist_lu,2,0)),0),1),0,1),"")</f>
        <v/>
      </c>
      <c r="AD440" s="7" t="str">
        <f ca="1">IFERROR(OFFSET(INDEX(INDIRECT(VLOOKUP($C440,Lighting_Type_Exist_lu,2,0)),MATCH(NewSKULighting!$D440,INDIRECT(VLOOKUP($C440,Lighting_Type_Exist_lu,2,0)),0),1),0,3),"")</f>
        <v/>
      </c>
      <c r="AE440" s="40" t="str">
        <f ca="1">IFERROR(OFFSET(INDEX(INDIRECT(VLOOKUP($C440,Lighting_Type_Exist_lu,2,0)),MATCH(NewSKULighting!$D440,INDIRECT(VLOOKUP($C440,Lighting_Type_Exist_lu,2,0)),0),1),0,4),"")</f>
        <v/>
      </c>
      <c r="AF440" s="314">
        <f t="shared" ca="1" si="171"/>
        <v>0</v>
      </c>
      <c r="AG440" s="3"/>
      <c r="AH440" s="238" t="str">
        <f t="shared" si="187"/>
        <v/>
      </c>
      <c r="AI440" s="263">
        <f>IFERROR(_xlfn.IFNA(IF('Project Summary'!$C$11="NH",VLOOKUP(AH440,Lighting_All,5,0),VLOOKUP(AH440,Lighting_All,3,0)),""),"")</f>
        <v>0</v>
      </c>
      <c r="AJ440" s="295" t="str">
        <f t="shared" si="172"/>
        <v>NA</v>
      </c>
      <c r="AK440" s="296" t="str">
        <f>IFERROR(IF(J440="","",(VLOOKUP(AH440,Lookups!A:G,7,0)*H440)),"")</f>
        <v/>
      </c>
      <c r="AL440" s="92">
        <f t="shared" ca="1" si="173"/>
        <v>0</v>
      </c>
      <c r="AM440" s="92">
        <f t="shared" ca="1" si="174"/>
        <v>0</v>
      </c>
      <c r="AN440" s="297">
        <f>(1-EXACT(G440,M440))*IFERROR(VLOOKUP(M440,Lighting_All,6,0),0)*(Q440&gt;0)*(1-EXACT(M440,Lookups!$A$62))*(1-EXACT(M440,Lookups!$A$63))</f>
        <v>0</v>
      </c>
      <c r="AO440" s="92">
        <f t="shared" si="175"/>
        <v>0</v>
      </c>
      <c r="AP440" s="92" t="str">
        <f t="shared" ca="1" si="176"/>
        <v/>
      </c>
      <c r="AQ440" s="92" t="str">
        <f ca="1">_xlfn.IFNA(VLOOKUP(AP440,Recycling!$S$10:$T$35,2,0),"")</f>
        <v/>
      </c>
      <c r="AR440" s="92">
        <f t="shared" si="177"/>
        <v>0</v>
      </c>
      <c r="AS440" s="92">
        <f t="shared" si="178"/>
        <v>0</v>
      </c>
      <c r="AT440" s="298">
        <f>EXACT(G440,"None")*OR(EXACT(M440,Lookups!$A$62),EXACT(M440,Lookups!$A$63))</f>
        <v>0</v>
      </c>
      <c r="AU440" s="299">
        <f t="shared" si="197"/>
        <v>0</v>
      </c>
      <c r="AV440" s="92">
        <f>IFERROR(VLOOKUP(AH440,Lookups!A:B,2,0),0)</f>
        <v>0</v>
      </c>
      <c r="AW440" s="92">
        <f t="shared" si="198"/>
        <v>0</v>
      </c>
      <c r="AX440" s="297">
        <f t="shared" si="199"/>
        <v>0</v>
      </c>
      <c r="AY440" s="297">
        <f t="shared" si="188"/>
        <v>0</v>
      </c>
      <c r="AZ440" s="92">
        <f t="shared" si="189"/>
        <v>0.504</v>
      </c>
      <c r="BA440" s="297">
        <f t="shared" si="200"/>
        <v>0.38900000000000001</v>
      </c>
      <c r="BB440" s="297">
        <v>0.13800000000000001</v>
      </c>
      <c r="BC440" s="297">
        <v>0.13400000000000001</v>
      </c>
      <c r="BD440" s="92">
        <f t="shared" si="190"/>
        <v>0</v>
      </c>
      <c r="BE440" s="92">
        <f t="shared" si="191"/>
        <v>0</v>
      </c>
    </row>
    <row r="441" spans="1:57" x14ac:dyDescent="0.35">
      <c r="A441" s="26"/>
      <c r="B441" s="76"/>
      <c r="C441" s="58"/>
      <c r="D441" s="504"/>
      <c r="E441" s="504"/>
      <c r="F441" s="237" t="str">
        <f ca="1">IFERROR(OFFSET(INDEX(INDIRECT(VLOOKUP($C441,Lighting_Type_Exist_lu,2,0)),MATCH(NewSKULighting!$D441,INDIRECT(VLOOKUP($C441,Lighting_Type_Exist_lu,2,0)),0),1),0,2),"")</f>
        <v/>
      </c>
      <c r="G441" s="168" t="s">
        <v>84</v>
      </c>
      <c r="H441" s="74"/>
      <c r="I441" s="238" t="str">
        <f t="shared" si="179"/>
        <v/>
      </c>
      <c r="J441" s="58"/>
      <c r="K441" s="238" t="str">
        <f t="shared" si="180"/>
        <v/>
      </c>
      <c r="L441" s="239" t="str">
        <f t="shared" si="181"/>
        <v/>
      </c>
      <c r="M441" s="116" t="s">
        <v>84</v>
      </c>
      <c r="N441" s="28">
        <f t="shared" si="182"/>
        <v>0</v>
      </c>
      <c r="O441" s="20">
        <f t="shared" si="169"/>
        <v>0</v>
      </c>
      <c r="P441" s="71">
        <f t="shared" ca="1" si="192"/>
        <v>0</v>
      </c>
      <c r="Q441" s="71">
        <f>IFERROR((($H441*$L441*$N441)-($H441*$L441*$O441))/1000,0)*(1-EXACT(M441,Lookups!$A$62))*(1-EXACT(M441,Lookups!$A$63))</f>
        <v>0</v>
      </c>
      <c r="R441" s="71">
        <f t="shared" ca="1" si="193"/>
        <v>0</v>
      </c>
      <c r="S441" s="71">
        <f t="shared" ca="1" si="183"/>
        <v>0</v>
      </c>
      <c r="T441" s="71">
        <f t="shared" si="184"/>
        <v>0</v>
      </c>
      <c r="U441" s="356">
        <f t="shared" ca="1" si="185"/>
        <v>0</v>
      </c>
      <c r="V441" s="356">
        <f t="shared" ca="1" si="186"/>
        <v>0</v>
      </c>
      <c r="W441" s="356">
        <f t="shared" si="194"/>
        <v>0</v>
      </c>
      <c r="X441" s="356">
        <f t="shared" si="195"/>
        <v>0</v>
      </c>
      <c r="Y441" s="72">
        <f>IF(AU441&gt;0,"NEEDED",IFERROR(IF('Project Summary'!$C$11="NH",(VLOOKUP(AH441,Lighting_All,6,0)+AN441),(VLOOKUP(AH441,Lighting_All,4,0)+AN441)),0)*H441)</f>
        <v>0</v>
      </c>
      <c r="Z441" s="290" t="str">
        <f t="shared" ca="1" si="196"/>
        <v/>
      </c>
      <c r="AA441" s="352">
        <f t="shared" ca="1" si="170"/>
        <v>0</v>
      </c>
      <c r="AB441" s="3"/>
      <c r="AC441" s="20" t="str">
        <f ca="1">IFERROR(OFFSET(INDEX(INDIRECT(VLOOKUP($C441,Lighting_Type_Exist_lu,2,0)),MATCH(NewSKULighting!$D441,INDIRECT(VLOOKUP($C441,Lighting_Type_Exist_lu,2,0)),0),1),0,1),"")</f>
        <v/>
      </c>
      <c r="AD441" s="7" t="str">
        <f ca="1">IFERROR(OFFSET(INDEX(INDIRECT(VLOOKUP($C441,Lighting_Type_Exist_lu,2,0)),MATCH(NewSKULighting!$D441,INDIRECT(VLOOKUP($C441,Lighting_Type_Exist_lu,2,0)),0),1),0,3),"")</f>
        <v/>
      </c>
      <c r="AE441" s="40" t="str">
        <f ca="1">IFERROR(OFFSET(INDEX(INDIRECT(VLOOKUP($C441,Lighting_Type_Exist_lu,2,0)),MATCH(NewSKULighting!$D441,INDIRECT(VLOOKUP($C441,Lighting_Type_Exist_lu,2,0)),0),1),0,4),"")</f>
        <v/>
      </c>
      <c r="AF441" s="314">
        <f t="shared" ca="1" si="171"/>
        <v>0</v>
      </c>
      <c r="AG441" s="3"/>
      <c r="AH441" s="238" t="str">
        <f t="shared" si="187"/>
        <v/>
      </c>
      <c r="AI441" s="263">
        <f>IFERROR(_xlfn.IFNA(IF('Project Summary'!$C$11="NH",VLOOKUP(AH441,Lighting_All,5,0),VLOOKUP(AH441,Lighting_All,3,0)),""),"")</f>
        <v>0</v>
      </c>
      <c r="AJ441" s="295" t="str">
        <f t="shared" si="172"/>
        <v>NA</v>
      </c>
      <c r="AK441" s="296" t="str">
        <f>IFERROR(IF(J441="","",(VLOOKUP(AH441,Lookups!A:G,7,0)*H441)),"")</f>
        <v/>
      </c>
      <c r="AL441" s="92">
        <f t="shared" ca="1" si="173"/>
        <v>0</v>
      </c>
      <c r="AM441" s="92">
        <f t="shared" ca="1" si="174"/>
        <v>0</v>
      </c>
      <c r="AN441" s="297">
        <f>(1-EXACT(G441,M441))*IFERROR(VLOOKUP(M441,Lighting_All,6,0),0)*(Q441&gt;0)*(1-EXACT(M441,Lookups!$A$62))*(1-EXACT(M441,Lookups!$A$63))</f>
        <v>0</v>
      </c>
      <c r="AO441" s="92">
        <f t="shared" si="175"/>
        <v>0</v>
      </c>
      <c r="AP441" s="92" t="str">
        <f t="shared" ca="1" si="176"/>
        <v/>
      </c>
      <c r="AQ441" s="92" t="str">
        <f ca="1">_xlfn.IFNA(VLOOKUP(AP441,Recycling!$S$10:$T$35,2,0),"")</f>
        <v/>
      </c>
      <c r="AR441" s="92">
        <f t="shared" si="177"/>
        <v>0</v>
      </c>
      <c r="AS441" s="92">
        <f t="shared" si="178"/>
        <v>0</v>
      </c>
      <c r="AT441" s="298">
        <f>EXACT(G441,"None")*OR(EXACT(M441,Lookups!$A$62),EXACT(M441,Lookups!$A$63))</f>
        <v>0</v>
      </c>
      <c r="AU441" s="299">
        <f t="shared" si="197"/>
        <v>0</v>
      </c>
      <c r="AV441" s="92">
        <f>IFERROR(VLOOKUP(AH441,Lookups!A:B,2,0),0)</f>
        <v>0</v>
      </c>
      <c r="AW441" s="92">
        <f t="shared" si="198"/>
        <v>0</v>
      </c>
      <c r="AX441" s="297">
        <f t="shared" si="199"/>
        <v>0</v>
      </c>
      <c r="AY441" s="297">
        <f t="shared" si="188"/>
        <v>0</v>
      </c>
      <c r="AZ441" s="92">
        <f t="shared" si="189"/>
        <v>0.504</v>
      </c>
      <c r="BA441" s="297">
        <f t="shared" si="200"/>
        <v>0.38900000000000001</v>
      </c>
      <c r="BB441" s="297">
        <v>0.13800000000000001</v>
      </c>
      <c r="BC441" s="297">
        <v>0.13400000000000001</v>
      </c>
      <c r="BD441" s="92">
        <f t="shared" si="190"/>
        <v>0</v>
      </c>
      <c r="BE441" s="92">
        <f t="shared" si="191"/>
        <v>0</v>
      </c>
    </row>
    <row r="442" spans="1:57" x14ac:dyDescent="0.35">
      <c r="A442" s="26"/>
      <c r="B442" s="76"/>
      <c r="C442" s="58"/>
      <c r="D442" s="504"/>
      <c r="E442" s="504"/>
      <c r="F442" s="237" t="str">
        <f ca="1">IFERROR(OFFSET(INDEX(INDIRECT(VLOOKUP($C442,Lighting_Type_Exist_lu,2,0)),MATCH(NewSKULighting!$D442,INDIRECT(VLOOKUP($C442,Lighting_Type_Exist_lu,2,0)),0),1),0,2),"")</f>
        <v/>
      </c>
      <c r="G442" s="168" t="s">
        <v>84</v>
      </c>
      <c r="H442" s="74"/>
      <c r="I442" s="238" t="str">
        <f t="shared" si="179"/>
        <v/>
      </c>
      <c r="J442" s="58"/>
      <c r="K442" s="238" t="str">
        <f t="shared" si="180"/>
        <v/>
      </c>
      <c r="L442" s="239" t="str">
        <f t="shared" si="181"/>
        <v/>
      </c>
      <c r="M442" s="116" t="s">
        <v>84</v>
      </c>
      <c r="N442" s="28">
        <f t="shared" si="182"/>
        <v>0</v>
      </c>
      <c r="O442" s="20">
        <f t="shared" si="169"/>
        <v>0</v>
      </c>
      <c r="P442" s="71">
        <f t="shared" ca="1" si="192"/>
        <v>0</v>
      </c>
      <c r="Q442" s="71">
        <f>IFERROR((($H442*$L442*$N442)-($H442*$L442*$O442))/1000,0)*(1-EXACT(M442,Lookups!$A$62))*(1-EXACT(M442,Lookups!$A$63))</f>
        <v>0</v>
      </c>
      <c r="R442" s="71">
        <f t="shared" ca="1" si="193"/>
        <v>0</v>
      </c>
      <c r="S442" s="71">
        <f t="shared" ca="1" si="183"/>
        <v>0</v>
      </c>
      <c r="T442" s="71">
        <f t="shared" si="184"/>
        <v>0</v>
      </c>
      <c r="U442" s="356">
        <f t="shared" ca="1" si="185"/>
        <v>0</v>
      </c>
      <c r="V442" s="356">
        <f t="shared" ca="1" si="186"/>
        <v>0</v>
      </c>
      <c r="W442" s="356">
        <f t="shared" si="194"/>
        <v>0</v>
      </c>
      <c r="X442" s="356">
        <f t="shared" si="195"/>
        <v>0</v>
      </c>
      <c r="Y442" s="72">
        <f>IF(AU442&gt;0,"NEEDED",IFERROR(IF('Project Summary'!$C$11="NH",(VLOOKUP(AH442,Lighting_All,6,0)+AN442),(VLOOKUP(AH442,Lighting_All,4,0)+AN442)),0)*H442)</f>
        <v>0</v>
      </c>
      <c r="Z442" s="290" t="str">
        <f t="shared" ca="1" si="196"/>
        <v/>
      </c>
      <c r="AA442" s="352">
        <f t="shared" ca="1" si="170"/>
        <v>0</v>
      </c>
      <c r="AB442" s="3"/>
      <c r="AC442" s="20" t="str">
        <f ca="1">IFERROR(OFFSET(INDEX(INDIRECT(VLOOKUP($C442,Lighting_Type_Exist_lu,2,0)),MATCH(NewSKULighting!$D442,INDIRECT(VLOOKUP($C442,Lighting_Type_Exist_lu,2,0)),0),1),0,1),"")</f>
        <v/>
      </c>
      <c r="AD442" s="7" t="str">
        <f ca="1">IFERROR(OFFSET(INDEX(INDIRECT(VLOOKUP($C442,Lighting_Type_Exist_lu,2,0)),MATCH(NewSKULighting!$D442,INDIRECT(VLOOKUP($C442,Lighting_Type_Exist_lu,2,0)),0),1),0,3),"")</f>
        <v/>
      </c>
      <c r="AE442" s="40" t="str">
        <f ca="1">IFERROR(OFFSET(INDEX(INDIRECT(VLOOKUP($C442,Lighting_Type_Exist_lu,2,0)),MATCH(NewSKULighting!$D442,INDIRECT(VLOOKUP($C442,Lighting_Type_Exist_lu,2,0)),0),1),0,4),"")</f>
        <v/>
      </c>
      <c r="AF442" s="314">
        <f t="shared" ca="1" si="171"/>
        <v>0</v>
      </c>
      <c r="AG442" s="3"/>
      <c r="AH442" s="238" t="str">
        <f t="shared" si="187"/>
        <v/>
      </c>
      <c r="AI442" s="263">
        <f>IFERROR(_xlfn.IFNA(IF('Project Summary'!$C$11="NH",VLOOKUP(AH442,Lighting_All,5,0),VLOOKUP(AH442,Lighting_All,3,0)),""),"")</f>
        <v>0</v>
      </c>
      <c r="AJ442" s="295" t="str">
        <f t="shared" si="172"/>
        <v>NA</v>
      </c>
      <c r="AK442" s="296" t="str">
        <f>IFERROR(IF(J442="","",(VLOOKUP(AH442,Lookups!A:G,7,0)*H442)),"")</f>
        <v/>
      </c>
      <c r="AL442" s="92">
        <f t="shared" ca="1" si="173"/>
        <v>0</v>
      </c>
      <c r="AM442" s="92">
        <f t="shared" ca="1" si="174"/>
        <v>0</v>
      </c>
      <c r="AN442" s="297">
        <f>(1-EXACT(G442,M442))*IFERROR(VLOOKUP(M442,Lighting_All,6,0),0)*(Q442&gt;0)*(1-EXACT(M442,Lookups!$A$62))*(1-EXACT(M442,Lookups!$A$63))</f>
        <v>0</v>
      </c>
      <c r="AO442" s="92">
        <f t="shared" si="175"/>
        <v>0</v>
      </c>
      <c r="AP442" s="92" t="str">
        <f t="shared" ca="1" si="176"/>
        <v/>
      </c>
      <c r="AQ442" s="92" t="str">
        <f ca="1">_xlfn.IFNA(VLOOKUP(AP442,Recycling!$S$10:$T$35,2,0),"")</f>
        <v/>
      </c>
      <c r="AR442" s="92">
        <f t="shared" si="177"/>
        <v>0</v>
      </c>
      <c r="AS442" s="92">
        <f t="shared" si="178"/>
        <v>0</v>
      </c>
      <c r="AT442" s="298">
        <f>EXACT(G442,"None")*OR(EXACT(M442,Lookups!$A$62),EXACT(M442,Lookups!$A$63))</f>
        <v>0</v>
      </c>
      <c r="AU442" s="299">
        <f t="shared" si="197"/>
        <v>0</v>
      </c>
      <c r="AV442" s="92">
        <f>IFERROR(VLOOKUP(AH442,Lookups!A:B,2,0),0)</f>
        <v>0</v>
      </c>
      <c r="AW442" s="92">
        <f t="shared" si="198"/>
        <v>0</v>
      </c>
      <c r="AX442" s="297">
        <f t="shared" si="199"/>
        <v>0</v>
      </c>
      <c r="AY442" s="297">
        <f t="shared" si="188"/>
        <v>0</v>
      </c>
      <c r="AZ442" s="92">
        <f t="shared" si="189"/>
        <v>0.504</v>
      </c>
      <c r="BA442" s="297">
        <f t="shared" si="200"/>
        <v>0.38900000000000001</v>
      </c>
      <c r="BB442" s="297">
        <v>0.13800000000000001</v>
      </c>
      <c r="BC442" s="297">
        <v>0.13400000000000001</v>
      </c>
      <c r="BD442" s="92">
        <f t="shared" si="190"/>
        <v>0</v>
      </c>
      <c r="BE442" s="92">
        <f t="shared" si="191"/>
        <v>0</v>
      </c>
    </row>
    <row r="443" spans="1:57" x14ac:dyDescent="0.35">
      <c r="A443" s="26"/>
      <c r="B443" s="76"/>
      <c r="C443" s="58"/>
      <c r="D443" s="504"/>
      <c r="E443" s="504"/>
      <c r="F443" s="237" t="str">
        <f ca="1">IFERROR(OFFSET(INDEX(INDIRECT(VLOOKUP($C443,Lighting_Type_Exist_lu,2,0)),MATCH(NewSKULighting!$D443,INDIRECT(VLOOKUP($C443,Lighting_Type_Exist_lu,2,0)),0),1),0,2),"")</f>
        <v/>
      </c>
      <c r="G443" s="168" t="s">
        <v>84</v>
      </c>
      <c r="H443" s="74"/>
      <c r="I443" s="238" t="str">
        <f t="shared" si="179"/>
        <v/>
      </c>
      <c r="J443" s="58"/>
      <c r="K443" s="238" t="str">
        <f t="shared" si="180"/>
        <v/>
      </c>
      <c r="L443" s="239" t="str">
        <f t="shared" si="181"/>
        <v/>
      </c>
      <c r="M443" s="116" t="s">
        <v>84</v>
      </c>
      <c r="N443" s="28">
        <f t="shared" si="182"/>
        <v>0</v>
      </c>
      <c r="O443" s="20">
        <f t="shared" si="169"/>
        <v>0</v>
      </c>
      <c r="P443" s="71">
        <f t="shared" ca="1" si="192"/>
        <v>0</v>
      </c>
      <c r="Q443" s="71">
        <f>IFERROR((($H443*$L443*$N443)-($H443*$L443*$O443))/1000,0)*(1-EXACT(M443,Lookups!$A$62))*(1-EXACT(M443,Lookups!$A$63))</f>
        <v>0</v>
      </c>
      <c r="R443" s="71">
        <f t="shared" ca="1" si="193"/>
        <v>0</v>
      </c>
      <c r="S443" s="71">
        <f t="shared" ca="1" si="183"/>
        <v>0</v>
      </c>
      <c r="T443" s="71">
        <f t="shared" si="184"/>
        <v>0</v>
      </c>
      <c r="U443" s="356">
        <f t="shared" ca="1" si="185"/>
        <v>0</v>
      </c>
      <c r="V443" s="356">
        <f t="shared" ca="1" si="186"/>
        <v>0</v>
      </c>
      <c r="W443" s="356">
        <f t="shared" si="194"/>
        <v>0</v>
      </c>
      <c r="X443" s="356">
        <f t="shared" si="195"/>
        <v>0</v>
      </c>
      <c r="Y443" s="72">
        <f>IF(AU443&gt;0,"NEEDED",IFERROR(IF('Project Summary'!$C$11="NH",(VLOOKUP(AH443,Lighting_All,6,0)+AN443),(VLOOKUP(AH443,Lighting_All,4,0)+AN443)),0)*H443)</f>
        <v>0</v>
      </c>
      <c r="Z443" s="290" t="str">
        <f t="shared" ca="1" si="196"/>
        <v/>
      </c>
      <c r="AA443" s="352">
        <f t="shared" ca="1" si="170"/>
        <v>0</v>
      </c>
      <c r="AB443" s="3"/>
      <c r="AC443" s="20" t="str">
        <f ca="1">IFERROR(OFFSET(INDEX(INDIRECT(VLOOKUP($C443,Lighting_Type_Exist_lu,2,0)),MATCH(NewSKULighting!$D443,INDIRECT(VLOOKUP($C443,Lighting_Type_Exist_lu,2,0)),0),1),0,1),"")</f>
        <v/>
      </c>
      <c r="AD443" s="7" t="str">
        <f ca="1">IFERROR(OFFSET(INDEX(INDIRECT(VLOOKUP($C443,Lighting_Type_Exist_lu,2,0)),MATCH(NewSKULighting!$D443,INDIRECT(VLOOKUP($C443,Lighting_Type_Exist_lu,2,0)),0),1),0,3),"")</f>
        <v/>
      </c>
      <c r="AE443" s="40" t="str">
        <f ca="1">IFERROR(OFFSET(INDEX(INDIRECT(VLOOKUP($C443,Lighting_Type_Exist_lu,2,0)),MATCH(NewSKULighting!$D443,INDIRECT(VLOOKUP($C443,Lighting_Type_Exist_lu,2,0)),0),1),0,4),"")</f>
        <v/>
      </c>
      <c r="AF443" s="314">
        <f t="shared" ca="1" si="171"/>
        <v>0</v>
      </c>
      <c r="AG443" s="3"/>
      <c r="AH443" s="238" t="str">
        <f t="shared" si="187"/>
        <v/>
      </c>
      <c r="AI443" s="263">
        <f>IFERROR(_xlfn.IFNA(IF('Project Summary'!$C$11="NH",VLOOKUP(AH443,Lighting_All,5,0),VLOOKUP(AH443,Lighting_All,3,0)),""),"")</f>
        <v>0</v>
      </c>
      <c r="AJ443" s="295" t="str">
        <f t="shared" si="172"/>
        <v>NA</v>
      </c>
      <c r="AK443" s="296" t="str">
        <f>IFERROR(IF(J443="","",(VLOOKUP(AH443,Lookups!A:G,7,0)*H443)),"")</f>
        <v/>
      </c>
      <c r="AL443" s="92">
        <f t="shared" ca="1" si="173"/>
        <v>0</v>
      </c>
      <c r="AM443" s="92">
        <f t="shared" ca="1" si="174"/>
        <v>0</v>
      </c>
      <c r="AN443" s="297">
        <f>(1-EXACT(G443,M443))*IFERROR(VLOOKUP(M443,Lighting_All,6,0),0)*(Q443&gt;0)*(1-EXACT(M443,Lookups!$A$62))*(1-EXACT(M443,Lookups!$A$63))</f>
        <v>0</v>
      </c>
      <c r="AO443" s="92">
        <f t="shared" si="175"/>
        <v>0</v>
      </c>
      <c r="AP443" s="92" t="str">
        <f t="shared" ca="1" si="176"/>
        <v/>
      </c>
      <c r="AQ443" s="92" t="str">
        <f ca="1">_xlfn.IFNA(VLOOKUP(AP443,Recycling!$S$10:$T$35,2,0),"")</f>
        <v/>
      </c>
      <c r="AR443" s="92">
        <f t="shared" si="177"/>
        <v>0</v>
      </c>
      <c r="AS443" s="92">
        <f t="shared" si="178"/>
        <v>0</v>
      </c>
      <c r="AT443" s="298">
        <f>EXACT(G443,"None")*OR(EXACT(M443,Lookups!$A$62),EXACT(M443,Lookups!$A$63))</f>
        <v>0</v>
      </c>
      <c r="AU443" s="299">
        <f t="shared" si="197"/>
        <v>0</v>
      </c>
      <c r="AV443" s="92">
        <f>IFERROR(VLOOKUP(AH443,Lookups!A:B,2,0),0)</f>
        <v>0</v>
      </c>
      <c r="AW443" s="92">
        <f t="shared" si="198"/>
        <v>0</v>
      </c>
      <c r="AX443" s="297">
        <f t="shared" si="199"/>
        <v>0</v>
      </c>
      <c r="AY443" s="297">
        <f t="shared" si="188"/>
        <v>0</v>
      </c>
      <c r="AZ443" s="92">
        <f t="shared" si="189"/>
        <v>0.504</v>
      </c>
      <c r="BA443" s="297">
        <f t="shared" si="200"/>
        <v>0.38900000000000001</v>
      </c>
      <c r="BB443" s="297">
        <v>0.13800000000000001</v>
      </c>
      <c r="BC443" s="297">
        <v>0.13400000000000001</v>
      </c>
      <c r="BD443" s="92">
        <f t="shared" si="190"/>
        <v>0</v>
      </c>
      <c r="BE443" s="92">
        <f t="shared" si="191"/>
        <v>0</v>
      </c>
    </row>
    <row r="444" spans="1:57" x14ac:dyDescent="0.35">
      <c r="A444" s="26"/>
      <c r="B444" s="76"/>
      <c r="C444" s="58"/>
      <c r="D444" s="504"/>
      <c r="E444" s="504"/>
      <c r="F444" s="237" t="str">
        <f ca="1">IFERROR(OFFSET(INDEX(INDIRECT(VLOOKUP($C444,Lighting_Type_Exist_lu,2,0)),MATCH(NewSKULighting!$D444,INDIRECT(VLOOKUP($C444,Lighting_Type_Exist_lu,2,0)),0),1),0,2),"")</f>
        <v/>
      </c>
      <c r="G444" s="168" t="s">
        <v>84</v>
      </c>
      <c r="H444" s="74"/>
      <c r="I444" s="238" t="str">
        <f t="shared" si="179"/>
        <v/>
      </c>
      <c r="J444" s="58"/>
      <c r="K444" s="238" t="str">
        <f t="shared" si="180"/>
        <v/>
      </c>
      <c r="L444" s="239" t="str">
        <f t="shared" si="181"/>
        <v/>
      </c>
      <c r="M444" s="116" t="s">
        <v>84</v>
      </c>
      <c r="N444" s="28">
        <f t="shared" si="182"/>
        <v>0</v>
      </c>
      <c r="O444" s="20">
        <f t="shared" si="169"/>
        <v>0</v>
      </c>
      <c r="P444" s="71">
        <f t="shared" ca="1" si="192"/>
        <v>0</v>
      </c>
      <c r="Q444" s="71">
        <f>IFERROR((($H444*$L444*$N444)-($H444*$L444*$O444))/1000,0)*(1-EXACT(M444,Lookups!$A$62))*(1-EXACT(M444,Lookups!$A$63))</f>
        <v>0</v>
      </c>
      <c r="R444" s="71">
        <f t="shared" ca="1" si="193"/>
        <v>0</v>
      </c>
      <c r="S444" s="71">
        <f t="shared" ca="1" si="183"/>
        <v>0</v>
      </c>
      <c r="T444" s="71">
        <f t="shared" si="184"/>
        <v>0</v>
      </c>
      <c r="U444" s="356">
        <f t="shared" ca="1" si="185"/>
        <v>0</v>
      </c>
      <c r="V444" s="356">
        <f t="shared" ca="1" si="186"/>
        <v>0</v>
      </c>
      <c r="W444" s="356">
        <f t="shared" si="194"/>
        <v>0</v>
      </c>
      <c r="X444" s="356">
        <f t="shared" si="195"/>
        <v>0</v>
      </c>
      <c r="Y444" s="72">
        <f>IF(AU444&gt;0,"NEEDED",IFERROR(IF('Project Summary'!$C$11="NH",(VLOOKUP(AH444,Lighting_All,6,0)+AN444),(VLOOKUP(AH444,Lighting_All,4,0)+AN444)),0)*H444)</f>
        <v>0</v>
      </c>
      <c r="Z444" s="290" t="str">
        <f t="shared" ca="1" si="196"/>
        <v/>
      </c>
      <c r="AA444" s="352">
        <f t="shared" ca="1" si="170"/>
        <v>0</v>
      </c>
      <c r="AB444" s="3"/>
      <c r="AC444" s="20" t="str">
        <f ca="1">IFERROR(OFFSET(INDEX(INDIRECT(VLOOKUP($C444,Lighting_Type_Exist_lu,2,0)),MATCH(NewSKULighting!$D444,INDIRECT(VLOOKUP($C444,Lighting_Type_Exist_lu,2,0)),0),1),0,1),"")</f>
        <v/>
      </c>
      <c r="AD444" s="7" t="str">
        <f ca="1">IFERROR(OFFSET(INDEX(INDIRECT(VLOOKUP($C444,Lighting_Type_Exist_lu,2,0)),MATCH(NewSKULighting!$D444,INDIRECT(VLOOKUP($C444,Lighting_Type_Exist_lu,2,0)),0),1),0,3),"")</f>
        <v/>
      </c>
      <c r="AE444" s="40" t="str">
        <f ca="1">IFERROR(OFFSET(INDEX(INDIRECT(VLOOKUP($C444,Lighting_Type_Exist_lu,2,0)),MATCH(NewSKULighting!$D444,INDIRECT(VLOOKUP($C444,Lighting_Type_Exist_lu,2,0)),0),1),0,4),"")</f>
        <v/>
      </c>
      <c r="AF444" s="314">
        <f t="shared" ca="1" si="171"/>
        <v>0</v>
      </c>
      <c r="AG444" s="3"/>
      <c r="AH444" s="238" t="str">
        <f t="shared" si="187"/>
        <v/>
      </c>
      <c r="AI444" s="263">
        <f>IFERROR(_xlfn.IFNA(IF('Project Summary'!$C$11="NH",VLOOKUP(AH444,Lighting_All,5,0),VLOOKUP(AH444,Lighting_All,3,0)),""),"")</f>
        <v>0</v>
      </c>
      <c r="AJ444" s="295" t="str">
        <f t="shared" si="172"/>
        <v>NA</v>
      </c>
      <c r="AK444" s="296" t="str">
        <f>IFERROR(IF(J444="","",(VLOOKUP(AH444,Lookups!A:G,7,0)*H444)),"")</f>
        <v/>
      </c>
      <c r="AL444" s="92">
        <f t="shared" ca="1" si="173"/>
        <v>0</v>
      </c>
      <c r="AM444" s="92">
        <f t="shared" ca="1" si="174"/>
        <v>0</v>
      </c>
      <c r="AN444" s="297">
        <f>(1-EXACT(G444,M444))*IFERROR(VLOOKUP(M444,Lighting_All,6,0),0)*(Q444&gt;0)*(1-EXACT(M444,Lookups!$A$62))*(1-EXACT(M444,Lookups!$A$63))</f>
        <v>0</v>
      </c>
      <c r="AO444" s="92">
        <f t="shared" si="175"/>
        <v>0</v>
      </c>
      <c r="AP444" s="92" t="str">
        <f t="shared" ca="1" si="176"/>
        <v/>
      </c>
      <c r="AQ444" s="92" t="str">
        <f ca="1">_xlfn.IFNA(VLOOKUP(AP444,Recycling!$S$10:$T$35,2,0),"")</f>
        <v/>
      </c>
      <c r="AR444" s="92">
        <f t="shared" si="177"/>
        <v>0</v>
      </c>
      <c r="AS444" s="92">
        <f t="shared" si="178"/>
        <v>0</v>
      </c>
      <c r="AT444" s="298">
        <f>EXACT(G444,"None")*OR(EXACT(M444,Lookups!$A$62),EXACT(M444,Lookups!$A$63))</f>
        <v>0</v>
      </c>
      <c r="AU444" s="299">
        <f t="shared" si="197"/>
        <v>0</v>
      </c>
      <c r="AV444" s="92">
        <f>IFERROR(VLOOKUP(AH444,Lookups!A:B,2,0),0)</f>
        <v>0</v>
      </c>
      <c r="AW444" s="92">
        <f t="shared" si="198"/>
        <v>0</v>
      </c>
      <c r="AX444" s="297">
        <f t="shared" si="199"/>
        <v>0</v>
      </c>
      <c r="AY444" s="297">
        <f t="shared" si="188"/>
        <v>0</v>
      </c>
      <c r="AZ444" s="92">
        <f t="shared" si="189"/>
        <v>0.504</v>
      </c>
      <c r="BA444" s="297">
        <f t="shared" si="200"/>
        <v>0.38900000000000001</v>
      </c>
      <c r="BB444" s="297">
        <v>0.13800000000000001</v>
      </c>
      <c r="BC444" s="297">
        <v>0.13400000000000001</v>
      </c>
      <c r="BD444" s="92">
        <f t="shared" si="190"/>
        <v>0</v>
      </c>
      <c r="BE444" s="92">
        <f t="shared" si="191"/>
        <v>0</v>
      </c>
    </row>
    <row r="445" spans="1:57" x14ac:dyDescent="0.35">
      <c r="A445" s="26"/>
      <c r="B445" s="76"/>
      <c r="C445" s="58"/>
      <c r="D445" s="504"/>
      <c r="E445" s="504"/>
      <c r="F445" s="237" t="str">
        <f ca="1">IFERROR(OFFSET(INDEX(INDIRECT(VLOOKUP($C445,Lighting_Type_Exist_lu,2,0)),MATCH(NewSKULighting!$D445,INDIRECT(VLOOKUP($C445,Lighting_Type_Exist_lu,2,0)),0),1),0,2),"")</f>
        <v/>
      </c>
      <c r="G445" s="168" t="s">
        <v>84</v>
      </c>
      <c r="H445" s="74"/>
      <c r="I445" s="238" t="str">
        <f t="shared" si="179"/>
        <v/>
      </c>
      <c r="J445" s="58"/>
      <c r="K445" s="238" t="str">
        <f t="shared" si="180"/>
        <v/>
      </c>
      <c r="L445" s="239" t="str">
        <f t="shared" si="181"/>
        <v/>
      </c>
      <c r="M445" s="116" t="s">
        <v>84</v>
      </c>
      <c r="N445" s="28">
        <f t="shared" si="182"/>
        <v>0</v>
      </c>
      <c r="O445" s="20">
        <f t="shared" si="169"/>
        <v>0</v>
      </c>
      <c r="P445" s="71">
        <f t="shared" ca="1" si="192"/>
        <v>0</v>
      </c>
      <c r="Q445" s="71">
        <f>IFERROR((($H445*$L445*$N445)-($H445*$L445*$O445))/1000,0)*(1-EXACT(M445,Lookups!$A$62))*(1-EXACT(M445,Lookups!$A$63))</f>
        <v>0</v>
      </c>
      <c r="R445" s="71">
        <f t="shared" ca="1" si="193"/>
        <v>0</v>
      </c>
      <c r="S445" s="71">
        <f t="shared" ca="1" si="183"/>
        <v>0</v>
      </c>
      <c r="T445" s="71">
        <f t="shared" si="184"/>
        <v>0</v>
      </c>
      <c r="U445" s="356">
        <f t="shared" ca="1" si="185"/>
        <v>0</v>
      </c>
      <c r="V445" s="356">
        <f t="shared" ca="1" si="186"/>
        <v>0</v>
      </c>
      <c r="W445" s="356">
        <f t="shared" si="194"/>
        <v>0</v>
      </c>
      <c r="X445" s="356">
        <f t="shared" si="195"/>
        <v>0</v>
      </c>
      <c r="Y445" s="72">
        <f>IF(AU445&gt;0,"NEEDED",IFERROR(IF('Project Summary'!$C$11="NH",(VLOOKUP(AH445,Lighting_All,6,0)+AN445),(VLOOKUP(AH445,Lighting_All,4,0)+AN445)),0)*H445)</f>
        <v>0</v>
      </c>
      <c r="Z445" s="290" t="str">
        <f t="shared" ca="1" si="196"/>
        <v/>
      </c>
      <c r="AA445" s="352">
        <f t="shared" ca="1" si="170"/>
        <v>0</v>
      </c>
      <c r="AB445" s="3"/>
      <c r="AC445" s="20" t="str">
        <f ca="1">IFERROR(OFFSET(INDEX(INDIRECT(VLOOKUP($C445,Lighting_Type_Exist_lu,2,0)),MATCH(NewSKULighting!$D445,INDIRECT(VLOOKUP($C445,Lighting_Type_Exist_lu,2,0)),0),1),0,1),"")</f>
        <v/>
      </c>
      <c r="AD445" s="7" t="str">
        <f ca="1">IFERROR(OFFSET(INDEX(INDIRECT(VLOOKUP($C445,Lighting_Type_Exist_lu,2,0)),MATCH(NewSKULighting!$D445,INDIRECT(VLOOKUP($C445,Lighting_Type_Exist_lu,2,0)),0),1),0,3),"")</f>
        <v/>
      </c>
      <c r="AE445" s="40" t="str">
        <f ca="1">IFERROR(OFFSET(INDEX(INDIRECT(VLOOKUP($C445,Lighting_Type_Exist_lu,2,0)),MATCH(NewSKULighting!$D445,INDIRECT(VLOOKUP($C445,Lighting_Type_Exist_lu,2,0)),0),1),0,4),"")</f>
        <v/>
      </c>
      <c r="AF445" s="314">
        <f t="shared" ca="1" si="171"/>
        <v>0</v>
      </c>
      <c r="AG445" s="3"/>
      <c r="AH445" s="238" t="str">
        <f t="shared" si="187"/>
        <v/>
      </c>
      <c r="AI445" s="263">
        <f>IFERROR(_xlfn.IFNA(IF('Project Summary'!$C$11="NH",VLOOKUP(AH445,Lighting_All,5,0),VLOOKUP(AH445,Lighting_All,3,0)),""),"")</f>
        <v>0</v>
      </c>
      <c r="AJ445" s="295" t="str">
        <f t="shared" si="172"/>
        <v>NA</v>
      </c>
      <c r="AK445" s="296" t="str">
        <f>IFERROR(IF(J445="","",(VLOOKUP(AH445,Lookups!A:G,7,0)*H445)),"")</f>
        <v/>
      </c>
      <c r="AL445" s="92">
        <f t="shared" ca="1" si="173"/>
        <v>0</v>
      </c>
      <c r="AM445" s="92">
        <f t="shared" ca="1" si="174"/>
        <v>0</v>
      </c>
      <c r="AN445" s="297">
        <f>(1-EXACT(G445,M445))*IFERROR(VLOOKUP(M445,Lighting_All,6,0),0)*(Q445&gt;0)*(1-EXACT(M445,Lookups!$A$62))*(1-EXACT(M445,Lookups!$A$63))</f>
        <v>0</v>
      </c>
      <c r="AO445" s="92">
        <f t="shared" si="175"/>
        <v>0</v>
      </c>
      <c r="AP445" s="92" t="str">
        <f t="shared" ca="1" si="176"/>
        <v/>
      </c>
      <c r="AQ445" s="92" t="str">
        <f ca="1">_xlfn.IFNA(VLOOKUP(AP445,Recycling!$S$10:$T$35,2,0),"")</f>
        <v/>
      </c>
      <c r="AR445" s="92">
        <f t="shared" si="177"/>
        <v>0</v>
      </c>
      <c r="AS445" s="92">
        <f t="shared" si="178"/>
        <v>0</v>
      </c>
      <c r="AT445" s="298">
        <f>EXACT(G445,"None")*OR(EXACT(M445,Lookups!$A$62),EXACT(M445,Lookups!$A$63))</f>
        <v>0</v>
      </c>
      <c r="AU445" s="299">
        <f t="shared" si="197"/>
        <v>0</v>
      </c>
      <c r="AV445" s="92">
        <f>IFERROR(VLOOKUP(AH445,Lookups!A:B,2,0),0)</f>
        <v>0</v>
      </c>
      <c r="AW445" s="92">
        <f t="shared" si="198"/>
        <v>0</v>
      </c>
      <c r="AX445" s="297">
        <f t="shared" si="199"/>
        <v>0</v>
      </c>
      <c r="AY445" s="297">
        <f t="shared" si="188"/>
        <v>0</v>
      </c>
      <c r="AZ445" s="92">
        <f t="shared" si="189"/>
        <v>0.504</v>
      </c>
      <c r="BA445" s="297">
        <f t="shared" si="200"/>
        <v>0.38900000000000001</v>
      </c>
      <c r="BB445" s="297">
        <v>0.13800000000000001</v>
      </c>
      <c r="BC445" s="297">
        <v>0.13400000000000001</v>
      </c>
      <c r="BD445" s="92">
        <f t="shared" si="190"/>
        <v>0</v>
      </c>
      <c r="BE445" s="92">
        <f t="shared" si="191"/>
        <v>0</v>
      </c>
    </row>
    <row r="446" spans="1:57" x14ac:dyDescent="0.35">
      <c r="A446" s="26"/>
      <c r="B446" s="76"/>
      <c r="C446" s="58"/>
      <c r="D446" s="504"/>
      <c r="E446" s="504"/>
      <c r="F446" s="237" t="str">
        <f ca="1">IFERROR(OFFSET(INDEX(INDIRECT(VLOOKUP($C446,Lighting_Type_Exist_lu,2,0)),MATCH(NewSKULighting!$D446,INDIRECT(VLOOKUP($C446,Lighting_Type_Exist_lu,2,0)),0),1),0,2),"")</f>
        <v/>
      </c>
      <c r="G446" s="168" t="s">
        <v>84</v>
      </c>
      <c r="H446" s="74"/>
      <c r="I446" s="238" t="str">
        <f t="shared" si="179"/>
        <v/>
      </c>
      <c r="J446" s="58"/>
      <c r="K446" s="238" t="str">
        <f t="shared" si="180"/>
        <v/>
      </c>
      <c r="L446" s="239" t="str">
        <f t="shared" si="181"/>
        <v/>
      </c>
      <c r="M446" s="116" t="s">
        <v>84</v>
      </c>
      <c r="N446" s="28">
        <f t="shared" si="182"/>
        <v>0</v>
      </c>
      <c r="O446" s="20">
        <f t="shared" si="169"/>
        <v>0</v>
      </c>
      <c r="P446" s="71">
        <f t="shared" ca="1" si="192"/>
        <v>0</v>
      </c>
      <c r="Q446" s="71">
        <f>IFERROR((($H446*$L446*$N446)-($H446*$L446*$O446))/1000,0)*(1-EXACT(M446,Lookups!$A$62))*(1-EXACT(M446,Lookups!$A$63))</f>
        <v>0</v>
      </c>
      <c r="R446" s="71">
        <f t="shared" ca="1" si="193"/>
        <v>0</v>
      </c>
      <c r="S446" s="71">
        <f t="shared" ca="1" si="183"/>
        <v>0</v>
      </c>
      <c r="T446" s="71">
        <f t="shared" si="184"/>
        <v>0</v>
      </c>
      <c r="U446" s="356">
        <f t="shared" ca="1" si="185"/>
        <v>0</v>
      </c>
      <c r="V446" s="356">
        <f t="shared" ca="1" si="186"/>
        <v>0</v>
      </c>
      <c r="W446" s="356">
        <f t="shared" si="194"/>
        <v>0</v>
      </c>
      <c r="X446" s="356">
        <f t="shared" si="195"/>
        <v>0</v>
      </c>
      <c r="Y446" s="72">
        <f>IF(AU446&gt;0,"NEEDED",IFERROR(IF('Project Summary'!$C$11="NH",(VLOOKUP(AH446,Lighting_All,6,0)+AN446),(VLOOKUP(AH446,Lighting_All,4,0)+AN446)),0)*H446)</f>
        <v>0</v>
      </c>
      <c r="Z446" s="290" t="str">
        <f t="shared" ca="1" si="196"/>
        <v/>
      </c>
      <c r="AA446" s="352">
        <f t="shared" ca="1" si="170"/>
        <v>0</v>
      </c>
      <c r="AB446" s="3"/>
      <c r="AC446" s="20" t="str">
        <f ca="1">IFERROR(OFFSET(INDEX(INDIRECT(VLOOKUP($C446,Lighting_Type_Exist_lu,2,0)),MATCH(NewSKULighting!$D446,INDIRECT(VLOOKUP($C446,Lighting_Type_Exist_lu,2,0)),0),1),0,1),"")</f>
        <v/>
      </c>
      <c r="AD446" s="7" t="str">
        <f ca="1">IFERROR(OFFSET(INDEX(INDIRECT(VLOOKUP($C446,Lighting_Type_Exist_lu,2,0)),MATCH(NewSKULighting!$D446,INDIRECT(VLOOKUP($C446,Lighting_Type_Exist_lu,2,0)),0),1),0,3),"")</f>
        <v/>
      </c>
      <c r="AE446" s="40" t="str">
        <f ca="1">IFERROR(OFFSET(INDEX(INDIRECT(VLOOKUP($C446,Lighting_Type_Exist_lu,2,0)),MATCH(NewSKULighting!$D446,INDIRECT(VLOOKUP($C446,Lighting_Type_Exist_lu,2,0)),0),1),0,4),"")</f>
        <v/>
      </c>
      <c r="AF446" s="314">
        <f t="shared" ca="1" si="171"/>
        <v>0</v>
      </c>
      <c r="AG446" s="3"/>
      <c r="AH446" s="238" t="str">
        <f t="shared" si="187"/>
        <v/>
      </c>
      <c r="AI446" s="263">
        <f>IFERROR(_xlfn.IFNA(IF('Project Summary'!$C$11="NH",VLOOKUP(AH446,Lighting_All,5,0),VLOOKUP(AH446,Lighting_All,3,0)),""),"")</f>
        <v>0</v>
      </c>
      <c r="AJ446" s="295" t="str">
        <f t="shared" si="172"/>
        <v>NA</v>
      </c>
      <c r="AK446" s="296" t="str">
        <f>IFERROR(IF(J446="","",(VLOOKUP(AH446,Lookups!A:G,7,0)*H446)),"")</f>
        <v/>
      </c>
      <c r="AL446" s="92">
        <f t="shared" ca="1" si="173"/>
        <v>0</v>
      </c>
      <c r="AM446" s="92">
        <f t="shared" ca="1" si="174"/>
        <v>0</v>
      </c>
      <c r="AN446" s="297">
        <f>(1-EXACT(G446,M446))*IFERROR(VLOOKUP(M446,Lighting_All,6,0),0)*(Q446&gt;0)*(1-EXACT(M446,Lookups!$A$62))*(1-EXACT(M446,Lookups!$A$63))</f>
        <v>0</v>
      </c>
      <c r="AO446" s="92">
        <f t="shared" si="175"/>
        <v>0</v>
      </c>
      <c r="AP446" s="92" t="str">
        <f t="shared" ca="1" si="176"/>
        <v/>
      </c>
      <c r="AQ446" s="92" t="str">
        <f ca="1">_xlfn.IFNA(VLOOKUP(AP446,Recycling!$S$10:$T$35,2,0),"")</f>
        <v/>
      </c>
      <c r="AR446" s="92">
        <f t="shared" si="177"/>
        <v>0</v>
      </c>
      <c r="AS446" s="92">
        <f t="shared" si="178"/>
        <v>0</v>
      </c>
      <c r="AT446" s="298">
        <f>EXACT(G446,"None")*OR(EXACT(M446,Lookups!$A$62),EXACT(M446,Lookups!$A$63))</f>
        <v>0</v>
      </c>
      <c r="AU446" s="299">
        <f t="shared" si="197"/>
        <v>0</v>
      </c>
      <c r="AV446" s="92">
        <f>IFERROR(VLOOKUP(AH446,Lookups!A:B,2,0),0)</f>
        <v>0</v>
      </c>
      <c r="AW446" s="92">
        <f t="shared" si="198"/>
        <v>0</v>
      </c>
      <c r="AX446" s="297">
        <f t="shared" si="199"/>
        <v>0</v>
      </c>
      <c r="AY446" s="297">
        <f t="shared" si="188"/>
        <v>0</v>
      </c>
      <c r="AZ446" s="92">
        <f t="shared" si="189"/>
        <v>0.504</v>
      </c>
      <c r="BA446" s="297">
        <f t="shared" si="200"/>
        <v>0.38900000000000001</v>
      </c>
      <c r="BB446" s="297">
        <v>0.13800000000000001</v>
      </c>
      <c r="BC446" s="297">
        <v>0.13400000000000001</v>
      </c>
      <c r="BD446" s="92">
        <f t="shared" si="190"/>
        <v>0</v>
      </c>
      <c r="BE446" s="92">
        <f t="shared" si="191"/>
        <v>0</v>
      </c>
    </row>
    <row r="447" spans="1:57" x14ac:dyDescent="0.35">
      <c r="A447" s="26"/>
      <c r="B447" s="76"/>
      <c r="C447" s="58"/>
      <c r="D447" s="504"/>
      <c r="E447" s="504"/>
      <c r="F447" s="237" t="str">
        <f ca="1">IFERROR(OFFSET(INDEX(INDIRECT(VLOOKUP($C447,Lighting_Type_Exist_lu,2,0)),MATCH(NewSKULighting!$D447,INDIRECT(VLOOKUP($C447,Lighting_Type_Exist_lu,2,0)),0),1),0,2),"")</f>
        <v/>
      </c>
      <c r="G447" s="168" t="s">
        <v>84</v>
      </c>
      <c r="H447" s="74"/>
      <c r="I447" s="238" t="str">
        <f t="shared" si="179"/>
        <v/>
      </c>
      <c r="J447" s="58"/>
      <c r="K447" s="238" t="str">
        <f t="shared" si="180"/>
        <v/>
      </c>
      <c r="L447" s="239" t="str">
        <f t="shared" si="181"/>
        <v/>
      </c>
      <c r="M447" s="116" t="s">
        <v>84</v>
      </c>
      <c r="N447" s="28">
        <f t="shared" si="182"/>
        <v>0</v>
      </c>
      <c r="O447" s="20">
        <f t="shared" si="169"/>
        <v>0</v>
      </c>
      <c r="P447" s="71">
        <f t="shared" ca="1" si="192"/>
        <v>0</v>
      </c>
      <c r="Q447" s="71">
        <f>IFERROR((($H447*$L447*$N447)-($H447*$L447*$O447))/1000,0)*(1-EXACT(M447,Lookups!$A$62))*(1-EXACT(M447,Lookups!$A$63))</f>
        <v>0</v>
      </c>
      <c r="R447" s="71">
        <f t="shared" ca="1" si="193"/>
        <v>0</v>
      </c>
      <c r="S447" s="71">
        <f t="shared" ca="1" si="183"/>
        <v>0</v>
      </c>
      <c r="T447" s="71">
        <f t="shared" si="184"/>
        <v>0</v>
      </c>
      <c r="U447" s="356">
        <f t="shared" ca="1" si="185"/>
        <v>0</v>
      </c>
      <c r="V447" s="356">
        <f t="shared" ca="1" si="186"/>
        <v>0</v>
      </c>
      <c r="W447" s="356">
        <f t="shared" si="194"/>
        <v>0</v>
      </c>
      <c r="X447" s="356">
        <f t="shared" si="195"/>
        <v>0</v>
      </c>
      <c r="Y447" s="72">
        <f>IF(AU447&gt;0,"NEEDED",IFERROR(IF('Project Summary'!$C$11="NH",(VLOOKUP(AH447,Lighting_All,6,0)+AN447),(VLOOKUP(AH447,Lighting_All,4,0)+AN447)),0)*H447)</f>
        <v>0</v>
      </c>
      <c r="Z447" s="290" t="str">
        <f t="shared" ca="1" si="196"/>
        <v/>
      </c>
      <c r="AA447" s="352">
        <f t="shared" ca="1" si="170"/>
        <v>0</v>
      </c>
      <c r="AB447" s="3"/>
      <c r="AC447" s="20" t="str">
        <f ca="1">IFERROR(OFFSET(INDEX(INDIRECT(VLOOKUP($C447,Lighting_Type_Exist_lu,2,0)),MATCH(NewSKULighting!$D447,INDIRECT(VLOOKUP($C447,Lighting_Type_Exist_lu,2,0)),0),1),0,1),"")</f>
        <v/>
      </c>
      <c r="AD447" s="7" t="str">
        <f ca="1">IFERROR(OFFSET(INDEX(INDIRECT(VLOOKUP($C447,Lighting_Type_Exist_lu,2,0)),MATCH(NewSKULighting!$D447,INDIRECT(VLOOKUP($C447,Lighting_Type_Exist_lu,2,0)),0),1),0,3),"")</f>
        <v/>
      </c>
      <c r="AE447" s="40" t="str">
        <f ca="1">IFERROR(OFFSET(INDEX(INDIRECT(VLOOKUP($C447,Lighting_Type_Exist_lu,2,0)),MATCH(NewSKULighting!$D447,INDIRECT(VLOOKUP($C447,Lighting_Type_Exist_lu,2,0)),0),1),0,4),"")</f>
        <v/>
      </c>
      <c r="AF447" s="314">
        <f t="shared" ca="1" si="171"/>
        <v>0</v>
      </c>
      <c r="AG447" s="3"/>
      <c r="AH447" s="238" t="str">
        <f t="shared" si="187"/>
        <v/>
      </c>
      <c r="AI447" s="263">
        <f>IFERROR(_xlfn.IFNA(IF('Project Summary'!$C$11="NH",VLOOKUP(AH447,Lighting_All,5,0),VLOOKUP(AH447,Lighting_All,3,0)),""),"")</f>
        <v>0</v>
      </c>
      <c r="AJ447" s="295" t="str">
        <f t="shared" si="172"/>
        <v>NA</v>
      </c>
      <c r="AK447" s="296" t="str">
        <f>IFERROR(IF(J447="","",(VLOOKUP(AH447,Lookups!A:G,7,0)*H447)),"")</f>
        <v/>
      </c>
      <c r="AL447" s="92">
        <f t="shared" ca="1" si="173"/>
        <v>0</v>
      </c>
      <c r="AM447" s="92">
        <f t="shared" ca="1" si="174"/>
        <v>0</v>
      </c>
      <c r="AN447" s="297">
        <f>(1-EXACT(G447,M447))*IFERROR(VLOOKUP(M447,Lighting_All,6,0),0)*(Q447&gt;0)*(1-EXACT(M447,Lookups!$A$62))*(1-EXACT(M447,Lookups!$A$63))</f>
        <v>0</v>
      </c>
      <c r="AO447" s="92">
        <f t="shared" si="175"/>
        <v>0</v>
      </c>
      <c r="AP447" s="92" t="str">
        <f t="shared" ca="1" si="176"/>
        <v/>
      </c>
      <c r="AQ447" s="92" t="str">
        <f ca="1">_xlfn.IFNA(VLOOKUP(AP447,Recycling!$S$10:$T$35,2,0),"")</f>
        <v/>
      </c>
      <c r="AR447" s="92">
        <f t="shared" si="177"/>
        <v>0</v>
      </c>
      <c r="AS447" s="92">
        <f t="shared" si="178"/>
        <v>0</v>
      </c>
      <c r="AT447" s="298">
        <f>EXACT(G447,"None")*OR(EXACT(M447,Lookups!$A$62),EXACT(M447,Lookups!$A$63))</f>
        <v>0</v>
      </c>
      <c r="AU447" s="299">
        <f t="shared" si="197"/>
        <v>0</v>
      </c>
      <c r="AV447" s="92">
        <f>IFERROR(VLOOKUP(AH447,Lookups!A:B,2,0),0)</f>
        <v>0</v>
      </c>
      <c r="AW447" s="92">
        <f t="shared" si="198"/>
        <v>0</v>
      </c>
      <c r="AX447" s="297">
        <f t="shared" si="199"/>
        <v>0</v>
      </c>
      <c r="AY447" s="297">
        <f t="shared" si="188"/>
        <v>0</v>
      </c>
      <c r="AZ447" s="92">
        <f t="shared" si="189"/>
        <v>0.504</v>
      </c>
      <c r="BA447" s="297">
        <f t="shared" si="200"/>
        <v>0.38900000000000001</v>
      </c>
      <c r="BB447" s="297">
        <v>0.13800000000000001</v>
      </c>
      <c r="BC447" s="297">
        <v>0.13400000000000001</v>
      </c>
      <c r="BD447" s="92">
        <f t="shared" si="190"/>
        <v>0</v>
      </c>
      <c r="BE447" s="92">
        <f t="shared" si="191"/>
        <v>0</v>
      </c>
    </row>
    <row r="448" spans="1:57" x14ac:dyDescent="0.35">
      <c r="A448" s="26"/>
      <c r="B448" s="76"/>
      <c r="C448" s="58"/>
      <c r="D448" s="504"/>
      <c r="E448" s="504"/>
      <c r="F448" s="237" t="str">
        <f ca="1">IFERROR(OFFSET(INDEX(INDIRECT(VLOOKUP($C448,Lighting_Type_Exist_lu,2,0)),MATCH(NewSKULighting!$D448,INDIRECT(VLOOKUP($C448,Lighting_Type_Exist_lu,2,0)),0),1),0,2),"")</f>
        <v/>
      </c>
      <c r="G448" s="168" t="s">
        <v>84</v>
      </c>
      <c r="H448" s="74"/>
      <c r="I448" s="238" t="str">
        <f t="shared" si="179"/>
        <v/>
      </c>
      <c r="J448" s="58"/>
      <c r="K448" s="238" t="str">
        <f t="shared" si="180"/>
        <v/>
      </c>
      <c r="L448" s="239" t="str">
        <f t="shared" si="181"/>
        <v/>
      </c>
      <c r="M448" s="116" t="s">
        <v>84</v>
      </c>
      <c r="N448" s="28">
        <f t="shared" si="182"/>
        <v>0</v>
      </c>
      <c r="O448" s="20">
        <f t="shared" si="169"/>
        <v>0</v>
      </c>
      <c r="P448" s="71">
        <f t="shared" ca="1" si="192"/>
        <v>0</v>
      </c>
      <c r="Q448" s="71">
        <f>IFERROR((($H448*$L448*$N448)-($H448*$L448*$O448))/1000,0)*(1-EXACT(M448,Lookups!$A$62))*(1-EXACT(M448,Lookups!$A$63))</f>
        <v>0</v>
      </c>
      <c r="R448" s="71">
        <f t="shared" ca="1" si="193"/>
        <v>0</v>
      </c>
      <c r="S448" s="71">
        <f t="shared" ca="1" si="183"/>
        <v>0</v>
      </c>
      <c r="T448" s="71">
        <f t="shared" si="184"/>
        <v>0</v>
      </c>
      <c r="U448" s="356">
        <f t="shared" ca="1" si="185"/>
        <v>0</v>
      </c>
      <c r="V448" s="356">
        <f t="shared" ca="1" si="186"/>
        <v>0</v>
      </c>
      <c r="W448" s="356">
        <f t="shared" si="194"/>
        <v>0</v>
      </c>
      <c r="X448" s="356">
        <f t="shared" si="195"/>
        <v>0</v>
      </c>
      <c r="Y448" s="72">
        <f>IF(AU448&gt;0,"NEEDED",IFERROR(IF('Project Summary'!$C$11="NH",(VLOOKUP(AH448,Lighting_All,6,0)+AN448),(VLOOKUP(AH448,Lighting_All,4,0)+AN448)),0)*H448)</f>
        <v>0</v>
      </c>
      <c r="Z448" s="290" t="str">
        <f t="shared" ca="1" si="196"/>
        <v/>
      </c>
      <c r="AA448" s="352">
        <f t="shared" ca="1" si="170"/>
        <v>0</v>
      </c>
      <c r="AB448" s="3"/>
      <c r="AC448" s="20" t="str">
        <f ca="1">IFERROR(OFFSET(INDEX(INDIRECT(VLOOKUP($C448,Lighting_Type_Exist_lu,2,0)),MATCH(NewSKULighting!$D448,INDIRECT(VLOOKUP($C448,Lighting_Type_Exist_lu,2,0)),0),1),0,1),"")</f>
        <v/>
      </c>
      <c r="AD448" s="7" t="str">
        <f ca="1">IFERROR(OFFSET(INDEX(INDIRECT(VLOOKUP($C448,Lighting_Type_Exist_lu,2,0)),MATCH(NewSKULighting!$D448,INDIRECT(VLOOKUP($C448,Lighting_Type_Exist_lu,2,0)),0),1),0,3),"")</f>
        <v/>
      </c>
      <c r="AE448" s="40" t="str">
        <f ca="1">IFERROR(OFFSET(INDEX(INDIRECT(VLOOKUP($C448,Lighting_Type_Exist_lu,2,0)),MATCH(NewSKULighting!$D448,INDIRECT(VLOOKUP($C448,Lighting_Type_Exist_lu,2,0)),0),1),0,4),"")</f>
        <v/>
      </c>
      <c r="AF448" s="314">
        <f t="shared" ca="1" si="171"/>
        <v>0</v>
      </c>
      <c r="AG448" s="3"/>
      <c r="AH448" s="238" t="str">
        <f t="shared" si="187"/>
        <v/>
      </c>
      <c r="AI448" s="263">
        <f>IFERROR(_xlfn.IFNA(IF('Project Summary'!$C$11="NH",VLOOKUP(AH448,Lighting_All,5,0),VLOOKUP(AH448,Lighting_All,3,0)),""),"")</f>
        <v>0</v>
      </c>
      <c r="AJ448" s="295" t="str">
        <f t="shared" si="172"/>
        <v>NA</v>
      </c>
      <c r="AK448" s="296" t="str">
        <f>IFERROR(IF(J448="","",(VLOOKUP(AH448,Lookups!A:G,7,0)*H448)),"")</f>
        <v/>
      </c>
      <c r="AL448" s="92">
        <f t="shared" ca="1" si="173"/>
        <v>0</v>
      </c>
      <c r="AM448" s="92">
        <f t="shared" ca="1" si="174"/>
        <v>0</v>
      </c>
      <c r="AN448" s="297">
        <f>(1-EXACT(G448,M448))*IFERROR(VLOOKUP(M448,Lighting_All,6,0),0)*(Q448&gt;0)*(1-EXACT(M448,Lookups!$A$62))*(1-EXACT(M448,Lookups!$A$63))</f>
        <v>0</v>
      </c>
      <c r="AO448" s="92">
        <f t="shared" si="175"/>
        <v>0</v>
      </c>
      <c r="AP448" s="92" t="str">
        <f t="shared" ca="1" si="176"/>
        <v/>
      </c>
      <c r="AQ448" s="92" t="str">
        <f ca="1">_xlfn.IFNA(VLOOKUP(AP448,Recycling!$S$10:$T$35,2,0),"")</f>
        <v/>
      </c>
      <c r="AR448" s="92">
        <f t="shared" si="177"/>
        <v>0</v>
      </c>
      <c r="AS448" s="92">
        <f t="shared" si="178"/>
        <v>0</v>
      </c>
      <c r="AT448" s="298">
        <f>EXACT(G448,"None")*OR(EXACT(M448,Lookups!$A$62),EXACT(M448,Lookups!$A$63))</f>
        <v>0</v>
      </c>
      <c r="AU448" s="299">
        <f t="shared" si="197"/>
        <v>0</v>
      </c>
      <c r="AV448" s="92">
        <f>IFERROR(VLOOKUP(AH448,Lookups!A:B,2,0),0)</f>
        <v>0</v>
      </c>
      <c r="AW448" s="92">
        <f t="shared" si="198"/>
        <v>0</v>
      </c>
      <c r="AX448" s="297">
        <f t="shared" si="199"/>
        <v>0</v>
      </c>
      <c r="AY448" s="297">
        <f t="shared" si="188"/>
        <v>0</v>
      </c>
      <c r="AZ448" s="92">
        <f t="shared" si="189"/>
        <v>0.504</v>
      </c>
      <c r="BA448" s="297">
        <f t="shared" si="200"/>
        <v>0.38900000000000001</v>
      </c>
      <c r="BB448" s="297">
        <v>0.13800000000000001</v>
      </c>
      <c r="BC448" s="297">
        <v>0.13400000000000001</v>
      </c>
      <c r="BD448" s="92">
        <f t="shared" si="190"/>
        <v>0</v>
      </c>
      <c r="BE448" s="92">
        <f t="shared" si="191"/>
        <v>0</v>
      </c>
    </row>
    <row r="449" spans="1:57" x14ac:dyDescent="0.35">
      <c r="A449" s="26"/>
      <c r="B449" s="76"/>
      <c r="C449" s="58"/>
      <c r="D449" s="504"/>
      <c r="E449" s="504"/>
      <c r="F449" s="237" t="str">
        <f ca="1">IFERROR(OFFSET(INDEX(INDIRECT(VLOOKUP($C449,Lighting_Type_Exist_lu,2,0)),MATCH(NewSKULighting!$D449,INDIRECT(VLOOKUP($C449,Lighting_Type_Exist_lu,2,0)),0),1),0,2),"")</f>
        <v/>
      </c>
      <c r="G449" s="168" t="s">
        <v>84</v>
      </c>
      <c r="H449" s="74"/>
      <c r="I449" s="238" t="str">
        <f t="shared" si="179"/>
        <v/>
      </c>
      <c r="J449" s="58"/>
      <c r="K449" s="238" t="str">
        <f t="shared" si="180"/>
        <v/>
      </c>
      <c r="L449" s="239" t="str">
        <f t="shared" si="181"/>
        <v/>
      </c>
      <c r="M449" s="116" t="s">
        <v>84</v>
      </c>
      <c r="N449" s="28">
        <f t="shared" si="182"/>
        <v>0</v>
      </c>
      <c r="O449" s="20">
        <f t="shared" si="169"/>
        <v>0</v>
      </c>
      <c r="P449" s="71">
        <f t="shared" ca="1" si="192"/>
        <v>0</v>
      </c>
      <c r="Q449" s="71">
        <f>IFERROR((($H449*$L449*$N449)-($H449*$L449*$O449))/1000,0)*(1-EXACT(M449,Lookups!$A$62))*(1-EXACT(M449,Lookups!$A$63))</f>
        <v>0</v>
      </c>
      <c r="R449" s="71">
        <f t="shared" ca="1" si="193"/>
        <v>0</v>
      </c>
      <c r="S449" s="71">
        <f t="shared" ca="1" si="183"/>
        <v>0</v>
      </c>
      <c r="T449" s="71">
        <f t="shared" si="184"/>
        <v>0</v>
      </c>
      <c r="U449" s="356">
        <f t="shared" ca="1" si="185"/>
        <v>0</v>
      </c>
      <c r="V449" s="356">
        <f t="shared" ca="1" si="186"/>
        <v>0</v>
      </c>
      <c r="W449" s="356">
        <f t="shared" si="194"/>
        <v>0</v>
      </c>
      <c r="X449" s="356">
        <f t="shared" si="195"/>
        <v>0</v>
      </c>
      <c r="Y449" s="72">
        <f>IF(AU449&gt;0,"NEEDED",IFERROR(IF('Project Summary'!$C$11="NH",(VLOOKUP(AH449,Lighting_All,6,0)+AN449),(VLOOKUP(AH449,Lighting_All,4,0)+AN449)),0)*H449)</f>
        <v>0</v>
      </c>
      <c r="Z449" s="290" t="str">
        <f t="shared" ca="1" si="196"/>
        <v/>
      </c>
      <c r="AA449" s="352">
        <f t="shared" ca="1" si="170"/>
        <v>0</v>
      </c>
      <c r="AB449" s="3"/>
      <c r="AC449" s="20" t="str">
        <f ca="1">IFERROR(OFFSET(INDEX(INDIRECT(VLOOKUP($C449,Lighting_Type_Exist_lu,2,0)),MATCH(NewSKULighting!$D449,INDIRECT(VLOOKUP($C449,Lighting_Type_Exist_lu,2,0)),0),1),0,1),"")</f>
        <v/>
      </c>
      <c r="AD449" s="7" t="str">
        <f ca="1">IFERROR(OFFSET(INDEX(INDIRECT(VLOOKUP($C449,Lighting_Type_Exist_lu,2,0)),MATCH(NewSKULighting!$D449,INDIRECT(VLOOKUP($C449,Lighting_Type_Exist_lu,2,0)),0),1),0,3),"")</f>
        <v/>
      </c>
      <c r="AE449" s="40" t="str">
        <f ca="1">IFERROR(OFFSET(INDEX(INDIRECT(VLOOKUP($C449,Lighting_Type_Exist_lu,2,0)),MATCH(NewSKULighting!$D449,INDIRECT(VLOOKUP($C449,Lighting_Type_Exist_lu,2,0)),0),1),0,4),"")</f>
        <v/>
      </c>
      <c r="AF449" s="314">
        <f t="shared" ca="1" si="171"/>
        <v>0</v>
      </c>
      <c r="AG449" s="3"/>
      <c r="AH449" s="238" t="str">
        <f t="shared" si="187"/>
        <v/>
      </c>
      <c r="AI449" s="263">
        <f>IFERROR(_xlfn.IFNA(IF('Project Summary'!$C$11="NH",VLOOKUP(AH449,Lighting_All,5,0),VLOOKUP(AH449,Lighting_All,3,0)),""),"")</f>
        <v>0</v>
      </c>
      <c r="AJ449" s="295" t="str">
        <f t="shared" si="172"/>
        <v>NA</v>
      </c>
      <c r="AK449" s="296" t="str">
        <f>IFERROR(IF(J449="","",(VLOOKUP(AH449,Lookups!A:G,7,0)*H449)),"")</f>
        <v/>
      </c>
      <c r="AL449" s="92">
        <f t="shared" ca="1" si="173"/>
        <v>0</v>
      </c>
      <c r="AM449" s="92">
        <f t="shared" ca="1" si="174"/>
        <v>0</v>
      </c>
      <c r="AN449" s="297">
        <f>(1-EXACT(G449,M449))*IFERROR(VLOOKUP(M449,Lighting_All,6,0),0)*(Q449&gt;0)*(1-EXACT(M449,Lookups!$A$62))*(1-EXACT(M449,Lookups!$A$63))</f>
        <v>0</v>
      </c>
      <c r="AO449" s="92">
        <f t="shared" si="175"/>
        <v>0</v>
      </c>
      <c r="AP449" s="92" t="str">
        <f t="shared" ca="1" si="176"/>
        <v/>
      </c>
      <c r="AQ449" s="92" t="str">
        <f ca="1">_xlfn.IFNA(VLOOKUP(AP449,Recycling!$S$10:$T$35,2,0),"")</f>
        <v/>
      </c>
      <c r="AR449" s="92">
        <f t="shared" si="177"/>
        <v>0</v>
      </c>
      <c r="AS449" s="92">
        <f t="shared" si="178"/>
        <v>0</v>
      </c>
      <c r="AT449" s="298">
        <f>EXACT(G449,"None")*OR(EXACT(M449,Lookups!$A$62),EXACT(M449,Lookups!$A$63))</f>
        <v>0</v>
      </c>
      <c r="AU449" s="299">
        <f t="shared" si="197"/>
        <v>0</v>
      </c>
      <c r="AV449" s="92">
        <f>IFERROR(VLOOKUP(AH449,Lookups!A:B,2,0),0)</f>
        <v>0</v>
      </c>
      <c r="AW449" s="92">
        <f t="shared" si="198"/>
        <v>0</v>
      </c>
      <c r="AX449" s="297">
        <f t="shared" si="199"/>
        <v>0</v>
      </c>
      <c r="AY449" s="297">
        <f t="shared" si="188"/>
        <v>0</v>
      </c>
      <c r="AZ449" s="92">
        <f t="shared" si="189"/>
        <v>0.504</v>
      </c>
      <c r="BA449" s="297">
        <f t="shared" si="200"/>
        <v>0.38900000000000001</v>
      </c>
      <c r="BB449" s="297">
        <v>0.13800000000000001</v>
      </c>
      <c r="BC449" s="297">
        <v>0.13400000000000001</v>
      </c>
      <c r="BD449" s="92">
        <f t="shared" si="190"/>
        <v>0</v>
      </c>
      <c r="BE449" s="92">
        <f t="shared" si="191"/>
        <v>0</v>
      </c>
    </row>
    <row r="450" spans="1:57" x14ac:dyDescent="0.35">
      <c r="A450" s="26"/>
      <c r="B450" s="76"/>
      <c r="C450" s="58"/>
      <c r="D450" s="504"/>
      <c r="E450" s="504"/>
      <c r="F450" s="237" t="str">
        <f ca="1">IFERROR(OFFSET(INDEX(INDIRECT(VLOOKUP($C450,Lighting_Type_Exist_lu,2,0)),MATCH(NewSKULighting!$D450,INDIRECT(VLOOKUP($C450,Lighting_Type_Exist_lu,2,0)),0),1),0,2),"")</f>
        <v/>
      </c>
      <c r="G450" s="168" t="s">
        <v>84</v>
      </c>
      <c r="H450" s="74"/>
      <c r="I450" s="238" t="str">
        <f t="shared" si="179"/>
        <v/>
      </c>
      <c r="J450" s="58"/>
      <c r="K450" s="238" t="str">
        <f t="shared" si="180"/>
        <v/>
      </c>
      <c r="L450" s="239" t="str">
        <f t="shared" si="181"/>
        <v/>
      </c>
      <c r="M450" s="116" t="s">
        <v>84</v>
      </c>
      <c r="N450" s="28">
        <f t="shared" si="182"/>
        <v>0</v>
      </c>
      <c r="O450" s="20">
        <f t="shared" si="169"/>
        <v>0</v>
      </c>
      <c r="P450" s="71">
        <f t="shared" ca="1" si="192"/>
        <v>0</v>
      </c>
      <c r="Q450" s="71">
        <f>IFERROR((($H450*$L450*$N450)-($H450*$L450*$O450))/1000,0)*(1-EXACT(M450,Lookups!$A$62))*(1-EXACT(M450,Lookups!$A$63))</f>
        <v>0</v>
      </c>
      <c r="R450" s="71">
        <f t="shared" ca="1" si="193"/>
        <v>0</v>
      </c>
      <c r="S450" s="71">
        <f t="shared" ca="1" si="183"/>
        <v>0</v>
      </c>
      <c r="T450" s="71">
        <f t="shared" si="184"/>
        <v>0</v>
      </c>
      <c r="U450" s="356">
        <f t="shared" ca="1" si="185"/>
        <v>0</v>
      </c>
      <c r="V450" s="356">
        <f t="shared" ca="1" si="186"/>
        <v>0</v>
      </c>
      <c r="W450" s="356">
        <f t="shared" si="194"/>
        <v>0</v>
      </c>
      <c r="X450" s="356">
        <f t="shared" si="195"/>
        <v>0</v>
      </c>
      <c r="Y450" s="72">
        <f>IF(AU450&gt;0,"NEEDED",IFERROR(IF('Project Summary'!$C$11="NH",(VLOOKUP(AH450,Lighting_All,6,0)+AN450),(VLOOKUP(AH450,Lighting_All,4,0)+AN450)),0)*H450)</f>
        <v>0</v>
      </c>
      <c r="Z450" s="290" t="str">
        <f t="shared" ca="1" si="196"/>
        <v/>
      </c>
      <c r="AA450" s="352">
        <f t="shared" ca="1" si="170"/>
        <v>0</v>
      </c>
      <c r="AB450" s="3"/>
      <c r="AC450" s="20" t="str">
        <f ca="1">IFERROR(OFFSET(INDEX(INDIRECT(VLOOKUP($C450,Lighting_Type_Exist_lu,2,0)),MATCH(NewSKULighting!$D450,INDIRECT(VLOOKUP($C450,Lighting_Type_Exist_lu,2,0)),0),1),0,1),"")</f>
        <v/>
      </c>
      <c r="AD450" s="7" t="str">
        <f ca="1">IFERROR(OFFSET(INDEX(INDIRECT(VLOOKUP($C450,Lighting_Type_Exist_lu,2,0)),MATCH(NewSKULighting!$D450,INDIRECT(VLOOKUP($C450,Lighting_Type_Exist_lu,2,0)),0),1),0,3),"")</f>
        <v/>
      </c>
      <c r="AE450" s="40" t="str">
        <f ca="1">IFERROR(OFFSET(INDEX(INDIRECT(VLOOKUP($C450,Lighting_Type_Exist_lu,2,0)),MATCH(NewSKULighting!$D450,INDIRECT(VLOOKUP($C450,Lighting_Type_Exist_lu,2,0)),0),1),0,4),"")</f>
        <v/>
      </c>
      <c r="AF450" s="314">
        <f t="shared" ca="1" si="171"/>
        <v>0</v>
      </c>
      <c r="AG450" s="3"/>
      <c r="AH450" s="238" t="str">
        <f t="shared" si="187"/>
        <v/>
      </c>
      <c r="AI450" s="263">
        <f>IFERROR(_xlfn.IFNA(IF('Project Summary'!$C$11="NH",VLOOKUP(AH450,Lighting_All,5,0),VLOOKUP(AH450,Lighting_All,3,0)),""),"")</f>
        <v>0</v>
      </c>
      <c r="AJ450" s="295" t="str">
        <f t="shared" si="172"/>
        <v>NA</v>
      </c>
      <c r="AK450" s="296" t="str">
        <f>IFERROR(IF(J450="","",(VLOOKUP(AH450,Lookups!A:G,7,0)*H450)),"")</f>
        <v/>
      </c>
      <c r="AL450" s="92">
        <f t="shared" ca="1" si="173"/>
        <v>0</v>
      </c>
      <c r="AM450" s="92">
        <f t="shared" ca="1" si="174"/>
        <v>0</v>
      </c>
      <c r="AN450" s="297">
        <f>(1-EXACT(G450,M450))*IFERROR(VLOOKUP(M450,Lighting_All,6,0),0)*(Q450&gt;0)*(1-EXACT(M450,Lookups!$A$62))*(1-EXACT(M450,Lookups!$A$63))</f>
        <v>0</v>
      </c>
      <c r="AO450" s="92">
        <f t="shared" si="175"/>
        <v>0</v>
      </c>
      <c r="AP450" s="92" t="str">
        <f t="shared" ca="1" si="176"/>
        <v/>
      </c>
      <c r="AQ450" s="92" t="str">
        <f ca="1">_xlfn.IFNA(VLOOKUP(AP450,Recycling!$S$10:$T$35,2,0),"")</f>
        <v/>
      </c>
      <c r="AR450" s="92">
        <f t="shared" si="177"/>
        <v>0</v>
      </c>
      <c r="AS450" s="92">
        <f t="shared" si="178"/>
        <v>0</v>
      </c>
      <c r="AT450" s="298">
        <f>EXACT(G450,"None")*OR(EXACT(M450,Lookups!$A$62),EXACT(M450,Lookups!$A$63))</f>
        <v>0</v>
      </c>
      <c r="AU450" s="299">
        <f t="shared" si="197"/>
        <v>0</v>
      </c>
      <c r="AV450" s="92">
        <f>IFERROR(VLOOKUP(AH450,Lookups!A:B,2,0),0)</f>
        <v>0</v>
      </c>
      <c r="AW450" s="92">
        <f t="shared" si="198"/>
        <v>0</v>
      </c>
      <c r="AX450" s="297">
        <f t="shared" si="199"/>
        <v>0</v>
      </c>
      <c r="AY450" s="297">
        <f t="shared" si="188"/>
        <v>0</v>
      </c>
      <c r="AZ450" s="92">
        <f t="shared" si="189"/>
        <v>0.504</v>
      </c>
      <c r="BA450" s="297">
        <f t="shared" si="200"/>
        <v>0.38900000000000001</v>
      </c>
      <c r="BB450" s="297">
        <v>0.13800000000000001</v>
      </c>
      <c r="BC450" s="297">
        <v>0.13400000000000001</v>
      </c>
      <c r="BD450" s="92">
        <f t="shared" si="190"/>
        <v>0</v>
      </c>
      <c r="BE450" s="92">
        <f t="shared" si="191"/>
        <v>0</v>
      </c>
    </row>
    <row r="451" spans="1:57" x14ac:dyDescent="0.35">
      <c r="A451" s="26"/>
      <c r="B451" s="76"/>
      <c r="C451" s="58"/>
      <c r="D451" s="504"/>
      <c r="E451" s="504"/>
      <c r="F451" s="237" t="str">
        <f ca="1">IFERROR(OFFSET(INDEX(INDIRECT(VLOOKUP($C451,Lighting_Type_Exist_lu,2,0)),MATCH(NewSKULighting!$D451,INDIRECT(VLOOKUP($C451,Lighting_Type_Exist_lu,2,0)),0),1),0,2),"")</f>
        <v/>
      </c>
      <c r="G451" s="168" t="s">
        <v>84</v>
      </c>
      <c r="H451" s="74"/>
      <c r="I451" s="238" t="str">
        <f t="shared" si="179"/>
        <v/>
      </c>
      <c r="J451" s="58"/>
      <c r="K451" s="238" t="str">
        <f t="shared" si="180"/>
        <v/>
      </c>
      <c r="L451" s="239" t="str">
        <f t="shared" si="181"/>
        <v/>
      </c>
      <c r="M451" s="116" t="s">
        <v>84</v>
      </c>
      <c r="N451" s="28">
        <f t="shared" si="182"/>
        <v>0</v>
      </c>
      <c r="O451" s="20">
        <f t="shared" si="169"/>
        <v>0</v>
      </c>
      <c r="P451" s="71">
        <f t="shared" ca="1" si="192"/>
        <v>0</v>
      </c>
      <c r="Q451" s="71">
        <f>IFERROR((($H451*$L451*$N451)-($H451*$L451*$O451))/1000,0)*(1-EXACT(M451,Lookups!$A$62))*(1-EXACT(M451,Lookups!$A$63))</f>
        <v>0</v>
      </c>
      <c r="R451" s="71">
        <f t="shared" ca="1" si="193"/>
        <v>0</v>
      </c>
      <c r="S451" s="71">
        <f t="shared" ca="1" si="183"/>
        <v>0</v>
      </c>
      <c r="T451" s="71">
        <f t="shared" si="184"/>
        <v>0</v>
      </c>
      <c r="U451" s="356">
        <f t="shared" ca="1" si="185"/>
        <v>0</v>
      </c>
      <c r="V451" s="356">
        <f t="shared" ca="1" si="186"/>
        <v>0</v>
      </c>
      <c r="W451" s="356">
        <f t="shared" si="194"/>
        <v>0</v>
      </c>
      <c r="X451" s="356">
        <f t="shared" si="195"/>
        <v>0</v>
      </c>
      <c r="Y451" s="72">
        <f>IF(AU451&gt;0,"NEEDED",IFERROR(IF('Project Summary'!$C$11="NH",(VLOOKUP(AH451,Lighting_All,6,0)+AN451),(VLOOKUP(AH451,Lighting_All,4,0)+AN451)),0)*H451)</f>
        <v>0</v>
      </c>
      <c r="Z451" s="290" t="str">
        <f t="shared" ca="1" si="196"/>
        <v/>
      </c>
      <c r="AA451" s="352">
        <f t="shared" ca="1" si="170"/>
        <v>0</v>
      </c>
      <c r="AB451" s="3"/>
      <c r="AC451" s="20" t="str">
        <f ca="1">IFERROR(OFFSET(INDEX(INDIRECT(VLOOKUP($C451,Lighting_Type_Exist_lu,2,0)),MATCH(NewSKULighting!$D451,INDIRECT(VLOOKUP($C451,Lighting_Type_Exist_lu,2,0)),0),1),0,1),"")</f>
        <v/>
      </c>
      <c r="AD451" s="7" t="str">
        <f ca="1">IFERROR(OFFSET(INDEX(INDIRECT(VLOOKUP($C451,Lighting_Type_Exist_lu,2,0)),MATCH(NewSKULighting!$D451,INDIRECT(VLOOKUP($C451,Lighting_Type_Exist_lu,2,0)),0),1),0,3),"")</f>
        <v/>
      </c>
      <c r="AE451" s="40" t="str">
        <f ca="1">IFERROR(OFFSET(INDEX(INDIRECT(VLOOKUP($C451,Lighting_Type_Exist_lu,2,0)),MATCH(NewSKULighting!$D451,INDIRECT(VLOOKUP($C451,Lighting_Type_Exist_lu,2,0)),0),1),0,4),"")</f>
        <v/>
      </c>
      <c r="AF451" s="314">
        <f t="shared" ca="1" si="171"/>
        <v>0</v>
      </c>
      <c r="AG451" s="3"/>
      <c r="AH451" s="238" t="str">
        <f t="shared" si="187"/>
        <v/>
      </c>
      <c r="AI451" s="263">
        <f>IFERROR(_xlfn.IFNA(IF('Project Summary'!$C$11="NH",VLOOKUP(AH451,Lighting_All,5,0),VLOOKUP(AH451,Lighting_All,3,0)),""),"")</f>
        <v>0</v>
      </c>
      <c r="AJ451" s="295" t="str">
        <f t="shared" si="172"/>
        <v>NA</v>
      </c>
      <c r="AK451" s="296" t="str">
        <f>IFERROR(IF(J451="","",(VLOOKUP(AH451,Lookups!A:G,7,0)*H451)),"")</f>
        <v/>
      </c>
      <c r="AL451" s="92">
        <f t="shared" ca="1" si="173"/>
        <v>0</v>
      </c>
      <c r="AM451" s="92">
        <f t="shared" ca="1" si="174"/>
        <v>0</v>
      </c>
      <c r="AN451" s="297">
        <f>(1-EXACT(G451,M451))*IFERROR(VLOOKUP(M451,Lighting_All,6,0),0)*(Q451&gt;0)*(1-EXACT(M451,Lookups!$A$62))*(1-EXACT(M451,Lookups!$A$63))</f>
        <v>0</v>
      </c>
      <c r="AO451" s="92">
        <f t="shared" si="175"/>
        <v>0</v>
      </c>
      <c r="AP451" s="92" t="str">
        <f t="shared" ca="1" si="176"/>
        <v/>
      </c>
      <c r="AQ451" s="92" t="str">
        <f ca="1">_xlfn.IFNA(VLOOKUP(AP451,Recycling!$S$10:$T$35,2,0),"")</f>
        <v/>
      </c>
      <c r="AR451" s="92">
        <f t="shared" si="177"/>
        <v>0</v>
      </c>
      <c r="AS451" s="92">
        <f t="shared" si="178"/>
        <v>0</v>
      </c>
      <c r="AT451" s="298">
        <f>EXACT(G451,"None")*OR(EXACT(M451,Lookups!$A$62),EXACT(M451,Lookups!$A$63))</f>
        <v>0</v>
      </c>
      <c r="AU451" s="299">
        <f t="shared" si="197"/>
        <v>0</v>
      </c>
      <c r="AV451" s="92">
        <f>IFERROR(VLOOKUP(AH451,Lookups!A:B,2,0),0)</f>
        <v>0</v>
      </c>
      <c r="AW451" s="92">
        <f t="shared" si="198"/>
        <v>0</v>
      </c>
      <c r="AX451" s="297">
        <f t="shared" si="199"/>
        <v>0</v>
      </c>
      <c r="AY451" s="297">
        <f t="shared" si="188"/>
        <v>0</v>
      </c>
      <c r="AZ451" s="92">
        <f t="shared" si="189"/>
        <v>0.504</v>
      </c>
      <c r="BA451" s="297">
        <f t="shared" si="200"/>
        <v>0.38900000000000001</v>
      </c>
      <c r="BB451" s="297">
        <v>0.13800000000000001</v>
      </c>
      <c r="BC451" s="297">
        <v>0.13400000000000001</v>
      </c>
      <c r="BD451" s="92">
        <f t="shared" si="190"/>
        <v>0</v>
      </c>
      <c r="BE451" s="92">
        <f t="shared" si="191"/>
        <v>0</v>
      </c>
    </row>
    <row r="452" spans="1:57" x14ac:dyDescent="0.35">
      <c r="A452" s="26"/>
      <c r="B452" s="76"/>
      <c r="C452" s="58"/>
      <c r="D452" s="504"/>
      <c r="E452" s="504"/>
      <c r="F452" s="237" t="str">
        <f ca="1">IFERROR(OFFSET(INDEX(INDIRECT(VLOOKUP($C452,Lighting_Type_Exist_lu,2,0)),MATCH(NewSKULighting!$D452,INDIRECT(VLOOKUP($C452,Lighting_Type_Exist_lu,2,0)),0),1),0,2),"")</f>
        <v/>
      </c>
      <c r="G452" s="168" t="s">
        <v>84</v>
      </c>
      <c r="H452" s="74"/>
      <c r="I452" s="238" t="str">
        <f t="shared" si="179"/>
        <v/>
      </c>
      <c r="J452" s="58"/>
      <c r="K452" s="238" t="str">
        <f t="shared" si="180"/>
        <v/>
      </c>
      <c r="L452" s="239" t="str">
        <f t="shared" si="181"/>
        <v/>
      </c>
      <c r="M452" s="116" t="s">
        <v>84</v>
      </c>
      <c r="N452" s="28">
        <f t="shared" si="182"/>
        <v>0</v>
      </c>
      <c r="O452" s="20">
        <f t="shared" si="169"/>
        <v>0</v>
      </c>
      <c r="P452" s="71">
        <f t="shared" ca="1" si="192"/>
        <v>0</v>
      </c>
      <c r="Q452" s="71">
        <f>IFERROR((($H452*$L452*$N452)-($H452*$L452*$O452))/1000,0)*(1-EXACT(M452,Lookups!$A$62))*(1-EXACT(M452,Lookups!$A$63))</f>
        <v>0</v>
      </c>
      <c r="R452" s="71">
        <f t="shared" ca="1" si="193"/>
        <v>0</v>
      </c>
      <c r="S452" s="71">
        <f t="shared" ca="1" si="183"/>
        <v>0</v>
      </c>
      <c r="T452" s="71">
        <f t="shared" si="184"/>
        <v>0</v>
      </c>
      <c r="U452" s="356">
        <f t="shared" ca="1" si="185"/>
        <v>0</v>
      </c>
      <c r="V452" s="356">
        <f t="shared" ca="1" si="186"/>
        <v>0</v>
      </c>
      <c r="W452" s="356">
        <f t="shared" si="194"/>
        <v>0</v>
      </c>
      <c r="X452" s="356">
        <f t="shared" si="195"/>
        <v>0</v>
      </c>
      <c r="Y452" s="72">
        <f>IF(AU452&gt;0,"NEEDED",IFERROR(IF('Project Summary'!$C$11="NH",(VLOOKUP(AH452,Lighting_All,6,0)+AN452),(VLOOKUP(AH452,Lighting_All,4,0)+AN452)),0)*H452)</f>
        <v>0</v>
      </c>
      <c r="Z452" s="290" t="str">
        <f t="shared" ca="1" si="196"/>
        <v/>
      </c>
      <c r="AA452" s="352">
        <f t="shared" ca="1" si="170"/>
        <v>0</v>
      </c>
      <c r="AB452" s="3"/>
      <c r="AC452" s="20" t="str">
        <f ca="1">IFERROR(OFFSET(INDEX(INDIRECT(VLOOKUP($C452,Lighting_Type_Exist_lu,2,0)),MATCH(NewSKULighting!$D452,INDIRECT(VLOOKUP($C452,Lighting_Type_Exist_lu,2,0)),0),1),0,1),"")</f>
        <v/>
      </c>
      <c r="AD452" s="7" t="str">
        <f ca="1">IFERROR(OFFSET(INDEX(INDIRECT(VLOOKUP($C452,Lighting_Type_Exist_lu,2,0)),MATCH(NewSKULighting!$D452,INDIRECT(VLOOKUP($C452,Lighting_Type_Exist_lu,2,0)),0),1),0,3),"")</f>
        <v/>
      </c>
      <c r="AE452" s="40" t="str">
        <f ca="1">IFERROR(OFFSET(INDEX(INDIRECT(VLOOKUP($C452,Lighting_Type_Exist_lu,2,0)),MATCH(NewSKULighting!$D452,INDIRECT(VLOOKUP($C452,Lighting_Type_Exist_lu,2,0)),0),1),0,4),"")</f>
        <v/>
      </c>
      <c r="AF452" s="314">
        <f t="shared" ca="1" si="171"/>
        <v>0</v>
      </c>
      <c r="AG452" s="3"/>
      <c r="AH452" s="238" t="str">
        <f t="shared" si="187"/>
        <v/>
      </c>
      <c r="AI452" s="263">
        <f>IFERROR(_xlfn.IFNA(IF('Project Summary'!$C$11="NH",VLOOKUP(AH452,Lighting_All,5,0),VLOOKUP(AH452,Lighting_All,3,0)),""),"")</f>
        <v>0</v>
      </c>
      <c r="AJ452" s="295" t="str">
        <f t="shared" si="172"/>
        <v>NA</v>
      </c>
      <c r="AK452" s="296" t="str">
        <f>IFERROR(IF(J452="","",(VLOOKUP(AH452,Lookups!A:G,7,0)*H452)),"")</f>
        <v/>
      </c>
      <c r="AL452" s="92">
        <f t="shared" ca="1" si="173"/>
        <v>0</v>
      </c>
      <c r="AM452" s="92">
        <f t="shared" ca="1" si="174"/>
        <v>0</v>
      </c>
      <c r="AN452" s="297">
        <f>(1-EXACT(G452,M452))*IFERROR(VLOOKUP(M452,Lighting_All,6,0),0)*(Q452&gt;0)*(1-EXACT(M452,Lookups!$A$62))*(1-EXACT(M452,Lookups!$A$63))</f>
        <v>0</v>
      </c>
      <c r="AO452" s="92">
        <f t="shared" si="175"/>
        <v>0</v>
      </c>
      <c r="AP452" s="92" t="str">
        <f t="shared" ca="1" si="176"/>
        <v/>
      </c>
      <c r="AQ452" s="92" t="str">
        <f ca="1">_xlfn.IFNA(VLOOKUP(AP452,Recycling!$S$10:$T$35,2,0),"")</f>
        <v/>
      </c>
      <c r="AR452" s="92">
        <f t="shared" si="177"/>
        <v>0</v>
      </c>
      <c r="AS452" s="92">
        <f t="shared" si="178"/>
        <v>0</v>
      </c>
      <c r="AT452" s="298">
        <f>EXACT(G452,"None")*OR(EXACT(M452,Lookups!$A$62),EXACT(M452,Lookups!$A$63))</f>
        <v>0</v>
      </c>
      <c r="AU452" s="299">
        <f t="shared" si="197"/>
        <v>0</v>
      </c>
      <c r="AV452" s="92">
        <f>IFERROR(VLOOKUP(AH452,Lookups!A:B,2,0),0)</f>
        <v>0</v>
      </c>
      <c r="AW452" s="92">
        <f t="shared" si="198"/>
        <v>0</v>
      </c>
      <c r="AX452" s="297">
        <f t="shared" si="199"/>
        <v>0</v>
      </c>
      <c r="AY452" s="297">
        <f t="shared" si="188"/>
        <v>0</v>
      </c>
      <c r="AZ452" s="92">
        <f t="shared" si="189"/>
        <v>0.504</v>
      </c>
      <c r="BA452" s="297">
        <f t="shared" si="200"/>
        <v>0.38900000000000001</v>
      </c>
      <c r="BB452" s="297">
        <v>0.13800000000000001</v>
      </c>
      <c r="BC452" s="297">
        <v>0.13400000000000001</v>
      </c>
      <c r="BD452" s="92">
        <f t="shared" si="190"/>
        <v>0</v>
      </c>
      <c r="BE452" s="92">
        <f t="shared" si="191"/>
        <v>0</v>
      </c>
    </row>
    <row r="453" spans="1:57" x14ac:dyDescent="0.35">
      <c r="A453" s="26"/>
      <c r="B453" s="76"/>
      <c r="C453" s="58"/>
      <c r="D453" s="504"/>
      <c r="E453" s="504"/>
      <c r="F453" s="237" t="str">
        <f ca="1">IFERROR(OFFSET(INDEX(INDIRECT(VLOOKUP($C453,Lighting_Type_Exist_lu,2,0)),MATCH(NewSKULighting!$D453,INDIRECT(VLOOKUP($C453,Lighting_Type_Exist_lu,2,0)),0),1),0,2),"")</f>
        <v/>
      </c>
      <c r="G453" s="168" t="s">
        <v>84</v>
      </c>
      <c r="H453" s="74"/>
      <c r="I453" s="238" t="str">
        <f t="shared" si="179"/>
        <v/>
      </c>
      <c r="J453" s="58"/>
      <c r="K453" s="238" t="str">
        <f t="shared" si="180"/>
        <v/>
      </c>
      <c r="L453" s="239" t="str">
        <f t="shared" si="181"/>
        <v/>
      </c>
      <c r="M453" s="116" t="s">
        <v>84</v>
      </c>
      <c r="N453" s="28">
        <f t="shared" si="182"/>
        <v>0</v>
      </c>
      <c r="O453" s="20">
        <f t="shared" si="169"/>
        <v>0</v>
      </c>
      <c r="P453" s="71">
        <f t="shared" ca="1" si="192"/>
        <v>0</v>
      </c>
      <c r="Q453" s="71">
        <f>IFERROR((($H453*$L453*$N453)-($H453*$L453*$O453))/1000,0)*(1-EXACT(M453,Lookups!$A$62))*(1-EXACT(M453,Lookups!$A$63))</f>
        <v>0</v>
      </c>
      <c r="R453" s="71">
        <f t="shared" ca="1" si="193"/>
        <v>0</v>
      </c>
      <c r="S453" s="71">
        <f t="shared" ca="1" si="183"/>
        <v>0</v>
      </c>
      <c r="T453" s="71">
        <f t="shared" si="184"/>
        <v>0</v>
      </c>
      <c r="U453" s="356">
        <f t="shared" ca="1" si="185"/>
        <v>0</v>
      </c>
      <c r="V453" s="356">
        <f t="shared" ca="1" si="186"/>
        <v>0</v>
      </c>
      <c r="W453" s="356">
        <f t="shared" si="194"/>
        <v>0</v>
      </c>
      <c r="X453" s="356">
        <f t="shared" si="195"/>
        <v>0</v>
      </c>
      <c r="Y453" s="72">
        <f>IF(AU453&gt;0,"NEEDED",IFERROR(IF('Project Summary'!$C$11="NH",(VLOOKUP(AH453,Lighting_All,6,0)+AN453),(VLOOKUP(AH453,Lighting_All,4,0)+AN453)),0)*H453)</f>
        <v>0</v>
      </c>
      <c r="Z453" s="290" t="str">
        <f t="shared" ca="1" si="196"/>
        <v/>
      </c>
      <c r="AA453" s="352">
        <f t="shared" ca="1" si="170"/>
        <v>0</v>
      </c>
      <c r="AB453" s="3"/>
      <c r="AC453" s="20" t="str">
        <f ca="1">IFERROR(OFFSET(INDEX(INDIRECT(VLOOKUP($C453,Lighting_Type_Exist_lu,2,0)),MATCH(NewSKULighting!$D453,INDIRECT(VLOOKUP($C453,Lighting_Type_Exist_lu,2,0)),0),1),0,1),"")</f>
        <v/>
      </c>
      <c r="AD453" s="7" t="str">
        <f ca="1">IFERROR(OFFSET(INDEX(INDIRECT(VLOOKUP($C453,Lighting_Type_Exist_lu,2,0)),MATCH(NewSKULighting!$D453,INDIRECT(VLOOKUP($C453,Lighting_Type_Exist_lu,2,0)),0),1),0,3),"")</f>
        <v/>
      </c>
      <c r="AE453" s="40" t="str">
        <f ca="1">IFERROR(OFFSET(INDEX(INDIRECT(VLOOKUP($C453,Lighting_Type_Exist_lu,2,0)),MATCH(NewSKULighting!$D453,INDIRECT(VLOOKUP($C453,Lighting_Type_Exist_lu,2,0)),0),1),0,4),"")</f>
        <v/>
      </c>
      <c r="AF453" s="314">
        <f t="shared" ca="1" si="171"/>
        <v>0</v>
      </c>
      <c r="AG453" s="3"/>
      <c r="AH453" s="238" t="str">
        <f t="shared" si="187"/>
        <v/>
      </c>
      <c r="AI453" s="263">
        <f>IFERROR(_xlfn.IFNA(IF('Project Summary'!$C$11="NH",VLOOKUP(AH453,Lighting_All,5,0),VLOOKUP(AH453,Lighting_All,3,0)),""),"")</f>
        <v>0</v>
      </c>
      <c r="AJ453" s="295" t="str">
        <f t="shared" si="172"/>
        <v>NA</v>
      </c>
      <c r="AK453" s="296" t="str">
        <f>IFERROR(IF(J453="","",(VLOOKUP(AH453,Lookups!A:G,7,0)*H453)),"")</f>
        <v/>
      </c>
      <c r="AL453" s="92">
        <f t="shared" ca="1" si="173"/>
        <v>0</v>
      </c>
      <c r="AM453" s="92">
        <f t="shared" ca="1" si="174"/>
        <v>0</v>
      </c>
      <c r="AN453" s="297">
        <f>(1-EXACT(G453,M453))*IFERROR(VLOOKUP(M453,Lighting_All,6,0),0)*(Q453&gt;0)*(1-EXACT(M453,Lookups!$A$62))*(1-EXACT(M453,Lookups!$A$63))</f>
        <v>0</v>
      </c>
      <c r="AO453" s="92">
        <f t="shared" si="175"/>
        <v>0</v>
      </c>
      <c r="AP453" s="92" t="str">
        <f t="shared" ca="1" si="176"/>
        <v/>
      </c>
      <c r="AQ453" s="92" t="str">
        <f ca="1">_xlfn.IFNA(VLOOKUP(AP453,Recycling!$S$10:$T$35,2,0),"")</f>
        <v/>
      </c>
      <c r="AR453" s="92">
        <f t="shared" si="177"/>
        <v>0</v>
      </c>
      <c r="AS453" s="92">
        <f t="shared" si="178"/>
        <v>0</v>
      </c>
      <c r="AT453" s="298">
        <f>EXACT(G453,"None")*OR(EXACT(M453,Lookups!$A$62),EXACT(M453,Lookups!$A$63))</f>
        <v>0</v>
      </c>
      <c r="AU453" s="299">
        <f t="shared" si="197"/>
        <v>0</v>
      </c>
      <c r="AV453" s="92">
        <f>IFERROR(VLOOKUP(AH453,Lookups!A:B,2,0),0)</f>
        <v>0</v>
      </c>
      <c r="AW453" s="92">
        <f t="shared" si="198"/>
        <v>0</v>
      </c>
      <c r="AX453" s="297">
        <f t="shared" si="199"/>
        <v>0</v>
      </c>
      <c r="AY453" s="297">
        <f t="shared" si="188"/>
        <v>0</v>
      </c>
      <c r="AZ453" s="92">
        <f t="shared" si="189"/>
        <v>0.504</v>
      </c>
      <c r="BA453" s="297">
        <f t="shared" si="200"/>
        <v>0.38900000000000001</v>
      </c>
      <c r="BB453" s="297">
        <v>0.13800000000000001</v>
      </c>
      <c r="BC453" s="297">
        <v>0.13400000000000001</v>
      </c>
      <c r="BD453" s="92">
        <f t="shared" si="190"/>
        <v>0</v>
      </c>
      <c r="BE453" s="92">
        <f t="shared" si="191"/>
        <v>0</v>
      </c>
    </row>
    <row r="454" spans="1:57" x14ac:dyDescent="0.35">
      <c r="A454" s="26"/>
      <c r="B454" s="76"/>
      <c r="C454" s="58"/>
      <c r="D454" s="504"/>
      <c r="E454" s="504"/>
      <c r="F454" s="237" t="str">
        <f ca="1">IFERROR(OFFSET(INDEX(INDIRECT(VLOOKUP($C454,Lighting_Type_Exist_lu,2,0)),MATCH(NewSKULighting!$D454,INDIRECT(VLOOKUP($C454,Lighting_Type_Exist_lu,2,0)),0),1),0,2),"")</f>
        <v/>
      </c>
      <c r="G454" s="168" t="s">
        <v>84</v>
      </c>
      <c r="H454" s="74"/>
      <c r="I454" s="238" t="str">
        <f t="shared" si="179"/>
        <v/>
      </c>
      <c r="J454" s="58"/>
      <c r="K454" s="238" t="str">
        <f t="shared" si="180"/>
        <v/>
      </c>
      <c r="L454" s="239" t="str">
        <f t="shared" si="181"/>
        <v/>
      </c>
      <c r="M454" s="116" t="s">
        <v>84</v>
      </c>
      <c r="N454" s="28">
        <f t="shared" si="182"/>
        <v>0</v>
      </c>
      <c r="O454" s="20">
        <f t="shared" si="169"/>
        <v>0</v>
      </c>
      <c r="P454" s="71">
        <f t="shared" ca="1" si="192"/>
        <v>0</v>
      </c>
      <c r="Q454" s="71">
        <f>IFERROR((($H454*$L454*$N454)-($H454*$L454*$O454))/1000,0)*(1-EXACT(M454,Lookups!$A$62))*(1-EXACT(M454,Lookups!$A$63))</f>
        <v>0</v>
      </c>
      <c r="R454" s="71">
        <f t="shared" ca="1" si="193"/>
        <v>0</v>
      </c>
      <c r="S454" s="71">
        <f t="shared" ca="1" si="183"/>
        <v>0</v>
      </c>
      <c r="T454" s="71">
        <f t="shared" si="184"/>
        <v>0</v>
      </c>
      <c r="U454" s="356">
        <f t="shared" ca="1" si="185"/>
        <v>0</v>
      </c>
      <c r="V454" s="356">
        <f t="shared" ca="1" si="186"/>
        <v>0</v>
      </c>
      <c r="W454" s="356">
        <f t="shared" si="194"/>
        <v>0</v>
      </c>
      <c r="X454" s="356">
        <f t="shared" si="195"/>
        <v>0</v>
      </c>
      <c r="Y454" s="72">
        <f>IF(AU454&gt;0,"NEEDED",IFERROR(IF('Project Summary'!$C$11="NH",(VLOOKUP(AH454,Lighting_All,6,0)+AN454),(VLOOKUP(AH454,Lighting_All,4,0)+AN454)),0)*H454)</f>
        <v>0</v>
      </c>
      <c r="Z454" s="290" t="str">
        <f t="shared" ca="1" si="196"/>
        <v/>
      </c>
      <c r="AA454" s="352">
        <f t="shared" ca="1" si="170"/>
        <v>0</v>
      </c>
      <c r="AB454" s="3"/>
      <c r="AC454" s="20" t="str">
        <f ca="1">IFERROR(OFFSET(INDEX(INDIRECT(VLOOKUP($C454,Lighting_Type_Exist_lu,2,0)),MATCH(NewSKULighting!$D454,INDIRECT(VLOOKUP($C454,Lighting_Type_Exist_lu,2,0)),0),1),0,1),"")</f>
        <v/>
      </c>
      <c r="AD454" s="7" t="str">
        <f ca="1">IFERROR(OFFSET(INDEX(INDIRECT(VLOOKUP($C454,Lighting_Type_Exist_lu,2,0)),MATCH(NewSKULighting!$D454,INDIRECT(VLOOKUP($C454,Lighting_Type_Exist_lu,2,0)),0),1),0,3),"")</f>
        <v/>
      </c>
      <c r="AE454" s="40" t="str">
        <f ca="1">IFERROR(OFFSET(INDEX(INDIRECT(VLOOKUP($C454,Lighting_Type_Exist_lu,2,0)),MATCH(NewSKULighting!$D454,INDIRECT(VLOOKUP($C454,Lighting_Type_Exist_lu,2,0)),0),1),0,4),"")</f>
        <v/>
      </c>
      <c r="AF454" s="314">
        <f t="shared" ca="1" si="171"/>
        <v>0</v>
      </c>
      <c r="AG454" s="3"/>
      <c r="AH454" s="238" t="str">
        <f t="shared" si="187"/>
        <v/>
      </c>
      <c r="AI454" s="263">
        <f>IFERROR(_xlfn.IFNA(IF('Project Summary'!$C$11="NH",VLOOKUP(AH454,Lighting_All,5,0),VLOOKUP(AH454,Lighting_All,3,0)),""),"")</f>
        <v>0</v>
      </c>
      <c r="AJ454" s="295" t="str">
        <f t="shared" si="172"/>
        <v>NA</v>
      </c>
      <c r="AK454" s="296" t="str">
        <f>IFERROR(IF(J454="","",(VLOOKUP(AH454,Lookups!A:G,7,0)*H454)),"")</f>
        <v/>
      </c>
      <c r="AL454" s="92">
        <f t="shared" ca="1" si="173"/>
        <v>0</v>
      </c>
      <c r="AM454" s="92">
        <f t="shared" ca="1" si="174"/>
        <v>0</v>
      </c>
      <c r="AN454" s="297">
        <f>(1-EXACT(G454,M454))*IFERROR(VLOOKUP(M454,Lighting_All,6,0),0)*(Q454&gt;0)*(1-EXACT(M454,Lookups!$A$62))*(1-EXACT(M454,Lookups!$A$63))</f>
        <v>0</v>
      </c>
      <c r="AO454" s="92">
        <f t="shared" si="175"/>
        <v>0</v>
      </c>
      <c r="AP454" s="92" t="str">
        <f t="shared" ca="1" si="176"/>
        <v/>
      </c>
      <c r="AQ454" s="92" t="str">
        <f ca="1">_xlfn.IFNA(VLOOKUP(AP454,Recycling!$S$10:$T$35,2,0),"")</f>
        <v/>
      </c>
      <c r="AR454" s="92">
        <f t="shared" si="177"/>
        <v>0</v>
      </c>
      <c r="AS454" s="92">
        <f t="shared" si="178"/>
        <v>0</v>
      </c>
      <c r="AT454" s="298">
        <f>EXACT(G454,"None")*OR(EXACT(M454,Lookups!$A$62),EXACT(M454,Lookups!$A$63))</f>
        <v>0</v>
      </c>
      <c r="AU454" s="299">
        <f t="shared" si="197"/>
        <v>0</v>
      </c>
      <c r="AV454" s="92">
        <f>IFERROR(VLOOKUP(AH454,Lookups!A:B,2,0),0)</f>
        <v>0</v>
      </c>
      <c r="AW454" s="92">
        <f t="shared" si="198"/>
        <v>0</v>
      </c>
      <c r="AX454" s="297">
        <f t="shared" si="199"/>
        <v>0</v>
      </c>
      <c r="AY454" s="297">
        <f t="shared" si="188"/>
        <v>0</v>
      </c>
      <c r="AZ454" s="92">
        <f t="shared" si="189"/>
        <v>0.504</v>
      </c>
      <c r="BA454" s="297">
        <f t="shared" si="200"/>
        <v>0.38900000000000001</v>
      </c>
      <c r="BB454" s="297">
        <v>0.13800000000000001</v>
      </c>
      <c r="BC454" s="297">
        <v>0.13400000000000001</v>
      </c>
      <c r="BD454" s="92">
        <f t="shared" si="190"/>
        <v>0</v>
      </c>
      <c r="BE454" s="92">
        <f t="shared" si="191"/>
        <v>0</v>
      </c>
    </row>
    <row r="455" spans="1:57" x14ac:dyDescent="0.35">
      <c r="A455" s="26"/>
      <c r="B455" s="76"/>
      <c r="C455" s="58"/>
      <c r="D455" s="504"/>
      <c r="E455" s="504"/>
      <c r="F455" s="237" t="str">
        <f ca="1">IFERROR(OFFSET(INDEX(INDIRECT(VLOOKUP($C455,Lighting_Type_Exist_lu,2,0)),MATCH(NewSKULighting!$D455,INDIRECT(VLOOKUP($C455,Lighting_Type_Exist_lu,2,0)),0),1),0,2),"")</f>
        <v/>
      </c>
      <c r="G455" s="168" t="s">
        <v>84</v>
      </c>
      <c r="H455" s="74"/>
      <c r="I455" s="238" t="str">
        <f t="shared" si="179"/>
        <v/>
      </c>
      <c r="J455" s="58"/>
      <c r="K455" s="238" t="str">
        <f t="shared" si="180"/>
        <v/>
      </c>
      <c r="L455" s="239" t="str">
        <f t="shared" si="181"/>
        <v/>
      </c>
      <c r="M455" s="116" t="s">
        <v>84</v>
      </c>
      <c r="N455" s="28">
        <f t="shared" si="182"/>
        <v>0</v>
      </c>
      <c r="O455" s="20">
        <f t="shared" si="169"/>
        <v>0</v>
      </c>
      <c r="P455" s="71">
        <f t="shared" ca="1" si="192"/>
        <v>0</v>
      </c>
      <c r="Q455" s="71">
        <f>IFERROR((($H455*$L455*$N455)-($H455*$L455*$O455))/1000,0)*(1-EXACT(M455,Lookups!$A$62))*(1-EXACT(M455,Lookups!$A$63))</f>
        <v>0</v>
      </c>
      <c r="R455" s="71">
        <f t="shared" ca="1" si="193"/>
        <v>0</v>
      </c>
      <c r="S455" s="71">
        <f t="shared" ca="1" si="183"/>
        <v>0</v>
      </c>
      <c r="T455" s="71">
        <f t="shared" si="184"/>
        <v>0</v>
      </c>
      <c r="U455" s="356">
        <f t="shared" ca="1" si="185"/>
        <v>0</v>
      </c>
      <c r="V455" s="356">
        <f t="shared" ca="1" si="186"/>
        <v>0</v>
      </c>
      <c r="W455" s="356">
        <f t="shared" si="194"/>
        <v>0</v>
      </c>
      <c r="X455" s="356">
        <f t="shared" si="195"/>
        <v>0</v>
      </c>
      <c r="Y455" s="72">
        <f>IF(AU455&gt;0,"NEEDED",IFERROR(IF('Project Summary'!$C$11="NH",(VLOOKUP(AH455,Lighting_All,6,0)+AN455),(VLOOKUP(AH455,Lighting_All,4,0)+AN455)),0)*H455)</f>
        <v>0</v>
      </c>
      <c r="Z455" s="290" t="str">
        <f t="shared" ca="1" si="196"/>
        <v/>
      </c>
      <c r="AA455" s="352">
        <f t="shared" ca="1" si="170"/>
        <v>0</v>
      </c>
      <c r="AB455" s="3"/>
      <c r="AC455" s="20" t="str">
        <f ca="1">IFERROR(OFFSET(INDEX(INDIRECT(VLOOKUP($C455,Lighting_Type_Exist_lu,2,0)),MATCH(NewSKULighting!$D455,INDIRECT(VLOOKUP($C455,Lighting_Type_Exist_lu,2,0)),0),1),0,1),"")</f>
        <v/>
      </c>
      <c r="AD455" s="7" t="str">
        <f ca="1">IFERROR(OFFSET(INDEX(INDIRECT(VLOOKUP($C455,Lighting_Type_Exist_lu,2,0)),MATCH(NewSKULighting!$D455,INDIRECT(VLOOKUP($C455,Lighting_Type_Exist_lu,2,0)),0),1),0,3),"")</f>
        <v/>
      </c>
      <c r="AE455" s="40" t="str">
        <f ca="1">IFERROR(OFFSET(INDEX(INDIRECT(VLOOKUP($C455,Lighting_Type_Exist_lu,2,0)),MATCH(NewSKULighting!$D455,INDIRECT(VLOOKUP($C455,Lighting_Type_Exist_lu,2,0)),0),1),0,4),"")</f>
        <v/>
      </c>
      <c r="AF455" s="314">
        <f t="shared" ca="1" si="171"/>
        <v>0</v>
      </c>
      <c r="AG455" s="3"/>
      <c r="AH455" s="238" t="str">
        <f t="shared" si="187"/>
        <v/>
      </c>
      <c r="AI455" s="263">
        <f>IFERROR(_xlfn.IFNA(IF('Project Summary'!$C$11="NH",VLOOKUP(AH455,Lighting_All,5,0),VLOOKUP(AH455,Lighting_All,3,0)),""),"")</f>
        <v>0</v>
      </c>
      <c r="AJ455" s="295" t="str">
        <f t="shared" si="172"/>
        <v>NA</v>
      </c>
      <c r="AK455" s="296" t="str">
        <f>IFERROR(IF(J455="","",(VLOOKUP(AH455,Lookups!A:G,7,0)*H455)),"")</f>
        <v/>
      </c>
      <c r="AL455" s="92">
        <f t="shared" ca="1" si="173"/>
        <v>0</v>
      </c>
      <c r="AM455" s="92">
        <f t="shared" ca="1" si="174"/>
        <v>0</v>
      </c>
      <c r="AN455" s="297">
        <f>(1-EXACT(G455,M455))*IFERROR(VLOOKUP(M455,Lighting_All,6,0),0)*(Q455&gt;0)*(1-EXACT(M455,Lookups!$A$62))*(1-EXACT(M455,Lookups!$A$63))</f>
        <v>0</v>
      </c>
      <c r="AO455" s="92">
        <f t="shared" si="175"/>
        <v>0</v>
      </c>
      <c r="AP455" s="92" t="str">
        <f t="shared" ca="1" si="176"/>
        <v/>
      </c>
      <c r="AQ455" s="92" t="str">
        <f ca="1">_xlfn.IFNA(VLOOKUP(AP455,Recycling!$S$10:$T$35,2,0),"")</f>
        <v/>
      </c>
      <c r="AR455" s="92">
        <f t="shared" si="177"/>
        <v>0</v>
      </c>
      <c r="AS455" s="92">
        <f t="shared" si="178"/>
        <v>0</v>
      </c>
      <c r="AT455" s="298">
        <f>EXACT(G455,"None")*OR(EXACT(M455,Lookups!$A$62),EXACT(M455,Lookups!$A$63))</f>
        <v>0</v>
      </c>
      <c r="AU455" s="299">
        <f t="shared" si="197"/>
        <v>0</v>
      </c>
      <c r="AV455" s="92">
        <f>IFERROR(VLOOKUP(AH455,Lookups!A:B,2,0),0)</f>
        <v>0</v>
      </c>
      <c r="AW455" s="92">
        <f t="shared" si="198"/>
        <v>0</v>
      </c>
      <c r="AX455" s="297">
        <f t="shared" si="199"/>
        <v>0</v>
      </c>
      <c r="AY455" s="297">
        <f t="shared" si="188"/>
        <v>0</v>
      </c>
      <c r="AZ455" s="92">
        <f t="shared" si="189"/>
        <v>0.504</v>
      </c>
      <c r="BA455" s="297">
        <f t="shared" si="200"/>
        <v>0.38900000000000001</v>
      </c>
      <c r="BB455" s="297">
        <v>0.13800000000000001</v>
      </c>
      <c r="BC455" s="297">
        <v>0.13400000000000001</v>
      </c>
      <c r="BD455" s="92">
        <f t="shared" si="190"/>
        <v>0</v>
      </c>
      <c r="BE455" s="92">
        <f t="shared" si="191"/>
        <v>0</v>
      </c>
    </row>
    <row r="456" spans="1:57" x14ac:dyDescent="0.35">
      <c r="A456" s="26"/>
      <c r="B456" s="76"/>
      <c r="C456" s="58"/>
      <c r="D456" s="504"/>
      <c r="E456" s="504"/>
      <c r="F456" s="237" t="str">
        <f ca="1">IFERROR(OFFSET(INDEX(INDIRECT(VLOOKUP($C456,Lighting_Type_Exist_lu,2,0)),MATCH(NewSKULighting!$D456,INDIRECT(VLOOKUP($C456,Lighting_Type_Exist_lu,2,0)),0),1),0,2),"")</f>
        <v/>
      </c>
      <c r="G456" s="168" t="s">
        <v>84</v>
      </c>
      <c r="H456" s="74"/>
      <c r="I456" s="238" t="str">
        <f t="shared" si="179"/>
        <v/>
      </c>
      <c r="J456" s="58"/>
      <c r="K456" s="238" t="str">
        <f t="shared" si="180"/>
        <v/>
      </c>
      <c r="L456" s="239" t="str">
        <f t="shared" si="181"/>
        <v/>
      </c>
      <c r="M456" s="116" t="s">
        <v>84</v>
      </c>
      <c r="N456" s="28">
        <f t="shared" si="182"/>
        <v>0</v>
      </c>
      <c r="O456" s="20">
        <f t="shared" si="169"/>
        <v>0</v>
      </c>
      <c r="P456" s="71">
        <f t="shared" ca="1" si="192"/>
        <v>0</v>
      </c>
      <c r="Q456" s="71">
        <f>IFERROR((($H456*$L456*$N456)-($H456*$L456*$O456))/1000,0)*(1-EXACT(M456,Lookups!$A$62))*(1-EXACT(M456,Lookups!$A$63))</f>
        <v>0</v>
      </c>
      <c r="R456" s="71">
        <f t="shared" ca="1" si="193"/>
        <v>0</v>
      </c>
      <c r="S456" s="71">
        <f t="shared" ca="1" si="183"/>
        <v>0</v>
      </c>
      <c r="T456" s="71">
        <f t="shared" si="184"/>
        <v>0</v>
      </c>
      <c r="U456" s="356">
        <f t="shared" ca="1" si="185"/>
        <v>0</v>
      </c>
      <c r="V456" s="356">
        <f t="shared" ca="1" si="186"/>
        <v>0</v>
      </c>
      <c r="W456" s="356">
        <f t="shared" si="194"/>
        <v>0</v>
      </c>
      <c r="X456" s="356">
        <f t="shared" si="195"/>
        <v>0</v>
      </c>
      <c r="Y456" s="72">
        <f>IF(AU456&gt;0,"NEEDED",IFERROR(IF('Project Summary'!$C$11="NH",(VLOOKUP(AH456,Lighting_All,6,0)+AN456),(VLOOKUP(AH456,Lighting_All,4,0)+AN456)),0)*H456)</f>
        <v>0</v>
      </c>
      <c r="Z456" s="290" t="str">
        <f t="shared" ca="1" si="196"/>
        <v/>
      </c>
      <c r="AA456" s="352">
        <f t="shared" ca="1" si="170"/>
        <v>0</v>
      </c>
      <c r="AB456" s="3"/>
      <c r="AC456" s="20" t="str">
        <f ca="1">IFERROR(OFFSET(INDEX(INDIRECT(VLOOKUP($C456,Lighting_Type_Exist_lu,2,0)),MATCH(NewSKULighting!$D456,INDIRECT(VLOOKUP($C456,Lighting_Type_Exist_lu,2,0)),0),1),0,1),"")</f>
        <v/>
      </c>
      <c r="AD456" s="7" t="str">
        <f ca="1">IFERROR(OFFSET(INDEX(INDIRECT(VLOOKUP($C456,Lighting_Type_Exist_lu,2,0)),MATCH(NewSKULighting!$D456,INDIRECT(VLOOKUP($C456,Lighting_Type_Exist_lu,2,0)),0),1),0,3),"")</f>
        <v/>
      </c>
      <c r="AE456" s="40" t="str">
        <f ca="1">IFERROR(OFFSET(INDEX(INDIRECT(VLOOKUP($C456,Lighting_Type_Exist_lu,2,0)),MATCH(NewSKULighting!$D456,INDIRECT(VLOOKUP($C456,Lighting_Type_Exist_lu,2,0)),0),1),0,4),"")</f>
        <v/>
      </c>
      <c r="AF456" s="314">
        <f t="shared" ca="1" si="171"/>
        <v>0</v>
      </c>
      <c r="AG456" s="3"/>
      <c r="AH456" s="238" t="str">
        <f t="shared" si="187"/>
        <v/>
      </c>
      <c r="AI456" s="263">
        <f>IFERROR(_xlfn.IFNA(IF('Project Summary'!$C$11="NH",VLOOKUP(AH456,Lighting_All,5,0),VLOOKUP(AH456,Lighting_All,3,0)),""),"")</f>
        <v>0</v>
      </c>
      <c r="AJ456" s="295" t="str">
        <f t="shared" si="172"/>
        <v>NA</v>
      </c>
      <c r="AK456" s="296" t="str">
        <f>IFERROR(IF(J456="","",(VLOOKUP(AH456,Lookups!A:G,7,0)*H456)),"")</f>
        <v/>
      </c>
      <c r="AL456" s="92">
        <f t="shared" ca="1" si="173"/>
        <v>0</v>
      </c>
      <c r="AM456" s="92">
        <f t="shared" ca="1" si="174"/>
        <v>0</v>
      </c>
      <c r="AN456" s="297">
        <f>(1-EXACT(G456,M456))*IFERROR(VLOOKUP(M456,Lighting_All,6,0),0)*(Q456&gt;0)*(1-EXACT(M456,Lookups!$A$62))*(1-EXACT(M456,Lookups!$A$63))</f>
        <v>0</v>
      </c>
      <c r="AO456" s="92">
        <f t="shared" si="175"/>
        <v>0</v>
      </c>
      <c r="AP456" s="92" t="str">
        <f t="shared" ca="1" si="176"/>
        <v/>
      </c>
      <c r="AQ456" s="92" t="str">
        <f ca="1">_xlfn.IFNA(VLOOKUP(AP456,Recycling!$S$10:$T$35,2,0),"")</f>
        <v/>
      </c>
      <c r="AR456" s="92">
        <f t="shared" si="177"/>
        <v>0</v>
      </c>
      <c r="AS456" s="92">
        <f t="shared" si="178"/>
        <v>0</v>
      </c>
      <c r="AT456" s="298">
        <f>EXACT(G456,"None")*OR(EXACT(M456,Lookups!$A$62),EXACT(M456,Lookups!$A$63))</f>
        <v>0</v>
      </c>
      <c r="AU456" s="299">
        <f t="shared" si="197"/>
        <v>0</v>
      </c>
      <c r="AV456" s="92">
        <f>IFERROR(VLOOKUP(AH456,Lookups!A:B,2,0),0)</f>
        <v>0</v>
      </c>
      <c r="AW456" s="92">
        <f t="shared" si="198"/>
        <v>0</v>
      </c>
      <c r="AX456" s="297">
        <f t="shared" si="199"/>
        <v>0</v>
      </c>
      <c r="AY456" s="297">
        <f t="shared" si="188"/>
        <v>0</v>
      </c>
      <c r="AZ456" s="92">
        <f t="shared" si="189"/>
        <v>0.504</v>
      </c>
      <c r="BA456" s="297">
        <f t="shared" si="200"/>
        <v>0.38900000000000001</v>
      </c>
      <c r="BB456" s="297">
        <v>0.13800000000000001</v>
      </c>
      <c r="BC456" s="297">
        <v>0.13400000000000001</v>
      </c>
      <c r="BD456" s="92">
        <f t="shared" si="190"/>
        <v>0</v>
      </c>
      <c r="BE456" s="92">
        <f t="shared" si="191"/>
        <v>0</v>
      </c>
    </row>
    <row r="457" spans="1:57" x14ac:dyDescent="0.35">
      <c r="A457" s="26"/>
      <c r="B457" s="76"/>
      <c r="C457" s="58"/>
      <c r="D457" s="504"/>
      <c r="E457" s="504"/>
      <c r="F457" s="237" t="str">
        <f ca="1">IFERROR(OFFSET(INDEX(INDIRECT(VLOOKUP($C457,Lighting_Type_Exist_lu,2,0)),MATCH(NewSKULighting!$D457,INDIRECT(VLOOKUP($C457,Lighting_Type_Exist_lu,2,0)),0),1),0,2),"")</f>
        <v/>
      </c>
      <c r="G457" s="168" t="s">
        <v>84</v>
      </c>
      <c r="H457" s="74"/>
      <c r="I457" s="238" t="str">
        <f t="shared" si="179"/>
        <v/>
      </c>
      <c r="J457" s="58"/>
      <c r="K457" s="238" t="str">
        <f t="shared" si="180"/>
        <v/>
      </c>
      <c r="L457" s="239" t="str">
        <f t="shared" si="181"/>
        <v/>
      </c>
      <c r="M457" s="116" t="s">
        <v>84</v>
      </c>
      <c r="N457" s="28">
        <f t="shared" si="182"/>
        <v>0</v>
      </c>
      <c r="O457" s="20">
        <f t="shared" si="169"/>
        <v>0</v>
      </c>
      <c r="P457" s="71">
        <f t="shared" ca="1" si="192"/>
        <v>0</v>
      </c>
      <c r="Q457" s="71">
        <f>IFERROR((($H457*$L457*$N457)-($H457*$L457*$O457))/1000,0)*(1-EXACT(M457,Lookups!$A$62))*(1-EXACT(M457,Lookups!$A$63))</f>
        <v>0</v>
      </c>
      <c r="R457" s="71">
        <f t="shared" ca="1" si="193"/>
        <v>0</v>
      </c>
      <c r="S457" s="71">
        <f t="shared" ca="1" si="183"/>
        <v>0</v>
      </c>
      <c r="T457" s="71">
        <f t="shared" si="184"/>
        <v>0</v>
      </c>
      <c r="U457" s="356">
        <f t="shared" ca="1" si="185"/>
        <v>0</v>
      </c>
      <c r="V457" s="356">
        <f t="shared" ca="1" si="186"/>
        <v>0</v>
      </c>
      <c r="W457" s="356">
        <f t="shared" si="194"/>
        <v>0</v>
      </c>
      <c r="X457" s="356">
        <f t="shared" si="195"/>
        <v>0</v>
      </c>
      <c r="Y457" s="72">
        <f>IF(AU457&gt;0,"NEEDED",IFERROR(IF('Project Summary'!$C$11="NH",(VLOOKUP(AH457,Lighting_All,6,0)+AN457),(VLOOKUP(AH457,Lighting_All,4,0)+AN457)),0)*H457)</f>
        <v>0</v>
      </c>
      <c r="Z457" s="290" t="str">
        <f t="shared" ca="1" si="196"/>
        <v/>
      </c>
      <c r="AA457" s="352">
        <f t="shared" ca="1" si="170"/>
        <v>0</v>
      </c>
      <c r="AB457" s="3"/>
      <c r="AC457" s="20" t="str">
        <f ca="1">IFERROR(OFFSET(INDEX(INDIRECT(VLOOKUP($C457,Lighting_Type_Exist_lu,2,0)),MATCH(NewSKULighting!$D457,INDIRECT(VLOOKUP($C457,Lighting_Type_Exist_lu,2,0)),0),1),0,1),"")</f>
        <v/>
      </c>
      <c r="AD457" s="7" t="str">
        <f ca="1">IFERROR(OFFSET(INDEX(INDIRECT(VLOOKUP($C457,Lighting_Type_Exist_lu,2,0)),MATCH(NewSKULighting!$D457,INDIRECT(VLOOKUP($C457,Lighting_Type_Exist_lu,2,0)),0),1),0,3),"")</f>
        <v/>
      </c>
      <c r="AE457" s="40" t="str">
        <f ca="1">IFERROR(OFFSET(INDEX(INDIRECT(VLOOKUP($C457,Lighting_Type_Exist_lu,2,0)),MATCH(NewSKULighting!$D457,INDIRECT(VLOOKUP($C457,Lighting_Type_Exist_lu,2,0)),0),1),0,4),"")</f>
        <v/>
      </c>
      <c r="AF457" s="314">
        <f t="shared" ca="1" si="171"/>
        <v>0</v>
      </c>
      <c r="AG457" s="3"/>
      <c r="AH457" s="238" t="str">
        <f t="shared" si="187"/>
        <v/>
      </c>
      <c r="AI457" s="263">
        <f>IFERROR(_xlfn.IFNA(IF('Project Summary'!$C$11="NH",VLOOKUP(AH457,Lighting_All,5,0),VLOOKUP(AH457,Lighting_All,3,0)),""),"")</f>
        <v>0</v>
      </c>
      <c r="AJ457" s="295" t="str">
        <f t="shared" si="172"/>
        <v>NA</v>
      </c>
      <c r="AK457" s="296" t="str">
        <f>IFERROR(IF(J457="","",(VLOOKUP(AH457,Lookups!A:G,7,0)*H457)),"")</f>
        <v/>
      </c>
      <c r="AL457" s="92">
        <f t="shared" ca="1" si="173"/>
        <v>0</v>
      </c>
      <c r="AM457" s="92">
        <f t="shared" ca="1" si="174"/>
        <v>0</v>
      </c>
      <c r="AN457" s="297">
        <f>(1-EXACT(G457,M457))*IFERROR(VLOOKUP(M457,Lighting_All,6,0),0)*(Q457&gt;0)*(1-EXACT(M457,Lookups!$A$62))*(1-EXACT(M457,Lookups!$A$63))</f>
        <v>0</v>
      </c>
      <c r="AO457" s="92">
        <f t="shared" si="175"/>
        <v>0</v>
      </c>
      <c r="AP457" s="92" t="str">
        <f t="shared" ca="1" si="176"/>
        <v/>
      </c>
      <c r="AQ457" s="92" t="str">
        <f ca="1">_xlfn.IFNA(VLOOKUP(AP457,Recycling!$S$10:$T$35,2,0),"")</f>
        <v/>
      </c>
      <c r="AR457" s="92">
        <f t="shared" si="177"/>
        <v>0</v>
      </c>
      <c r="AS457" s="92">
        <f t="shared" si="178"/>
        <v>0</v>
      </c>
      <c r="AT457" s="298">
        <f>EXACT(G457,"None")*OR(EXACT(M457,Lookups!$A$62),EXACT(M457,Lookups!$A$63))</f>
        <v>0</v>
      </c>
      <c r="AU457" s="299">
        <f t="shared" si="197"/>
        <v>0</v>
      </c>
      <c r="AV457" s="92">
        <f>IFERROR(VLOOKUP(AH457,Lookups!A:B,2,0),0)</f>
        <v>0</v>
      </c>
      <c r="AW457" s="92">
        <f t="shared" si="198"/>
        <v>0</v>
      </c>
      <c r="AX457" s="297">
        <f t="shared" si="199"/>
        <v>0</v>
      </c>
      <c r="AY457" s="297">
        <f t="shared" si="188"/>
        <v>0</v>
      </c>
      <c r="AZ457" s="92">
        <f t="shared" si="189"/>
        <v>0.504</v>
      </c>
      <c r="BA457" s="297">
        <f t="shared" si="200"/>
        <v>0.38900000000000001</v>
      </c>
      <c r="BB457" s="297">
        <v>0.13800000000000001</v>
      </c>
      <c r="BC457" s="297">
        <v>0.13400000000000001</v>
      </c>
      <c r="BD457" s="92">
        <f t="shared" si="190"/>
        <v>0</v>
      </c>
      <c r="BE457" s="92">
        <f t="shared" si="191"/>
        <v>0</v>
      </c>
    </row>
    <row r="458" spans="1:57" x14ac:dyDescent="0.35">
      <c r="A458" s="26"/>
      <c r="B458" s="76"/>
      <c r="C458" s="58"/>
      <c r="D458" s="504"/>
      <c r="E458" s="504"/>
      <c r="F458" s="237" t="str">
        <f ca="1">IFERROR(OFFSET(INDEX(INDIRECT(VLOOKUP($C458,Lighting_Type_Exist_lu,2,0)),MATCH(NewSKULighting!$D458,INDIRECT(VLOOKUP($C458,Lighting_Type_Exist_lu,2,0)),0),1),0,2),"")</f>
        <v/>
      </c>
      <c r="G458" s="168" t="s">
        <v>84</v>
      </c>
      <c r="H458" s="74"/>
      <c r="I458" s="238" t="str">
        <f t="shared" si="179"/>
        <v/>
      </c>
      <c r="J458" s="58"/>
      <c r="K458" s="238" t="str">
        <f t="shared" si="180"/>
        <v/>
      </c>
      <c r="L458" s="239" t="str">
        <f t="shared" si="181"/>
        <v/>
      </c>
      <c r="M458" s="116" t="s">
        <v>84</v>
      </c>
      <c r="N458" s="28">
        <f t="shared" si="182"/>
        <v>0</v>
      </c>
      <c r="O458" s="20">
        <f t="shared" si="169"/>
        <v>0</v>
      </c>
      <c r="P458" s="71">
        <f t="shared" ca="1" si="192"/>
        <v>0</v>
      </c>
      <c r="Q458" s="71">
        <f>IFERROR((($H458*$L458*$N458)-($H458*$L458*$O458))/1000,0)*(1-EXACT(M458,Lookups!$A$62))*(1-EXACT(M458,Lookups!$A$63))</f>
        <v>0</v>
      </c>
      <c r="R458" s="71">
        <f t="shared" ca="1" si="193"/>
        <v>0</v>
      </c>
      <c r="S458" s="71">
        <f t="shared" ca="1" si="183"/>
        <v>0</v>
      </c>
      <c r="T458" s="71">
        <f t="shared" si="184"/>
        <v>0</v>
      </c>
      <c r="U458" s="356">
        <f t="shared" ca="1" si="185"/>
        <v>0</v>
      </c>
      <c r="V458" s="356">
        <f t="shared" ca="1" si="186"/>
        <v>0</v>
      </c>
      <c r="W458" s="356">
        <f t="shared" si="194"/>
        <v>0</v>
      </c>
      <c r="X458" s="356">
        <f t="shared" si="195"/>
        <v>0</v>
      </c>
      <c r="Y458" s="72">
        <f>IF(AU458&gt;0,"NEEDED",IFERROR(IF('Project Summary'!$C$11="NH",(VLOOKUP(AH458,Lighting_All,6,0)+AN458),(VLOOKUP(AH458,Lighting_All,4,0)+AN458)),0)*H458)</f>
        <v>0</v>
      </c>
      <c r="Z458" s="290" t="str">
        <f t="shared" ca="1" si="196"/>
        <v/>
      </c>
      <c r="AA458" s="352">
        <f t="shared" ca="1" si="170"/>
        <v>0</v>
      </c>
      <c r="AB458" s="3"/>
      <c r="AC458" s="20" t="str">
        <f ca="1">IFERROR(OFFSET(INDEX(INDIRECT(VLOOKUP($C458,Lighting_Type_Exist_lu,2,0)),MATCH(NewSKULighting!$D458,INDIRECT(VLOOKUP($C458,Lighting_Type_Exist_lu,2,0)),0),1),0,1),"")</f>
        <v/>
      </c>
      <c r="AD458" s="7" t="str">
        <f ca="1">IFERROR(OFFSET(INDEX(INDIRECT(VLOOKUP($C458,Lighting_Type_Exist_lu,2,0)),MATCH(NewSKULighting!$D458,INDIRECT(VLOOKUP($C458,Lighting_Type_Exist_lu,2,0)),0),1),0,3),"")</f>
        <v/>
      </c>
      <c r="AE458" s="40" t="str">
        <f ca="1">IFERROR(OFFSET(INDEX(INDIRECT(VLOOKUP($C458,Lighting_Type_Exist_lu,2,0)),MATCH(NewSKULighting!$D458,INDIRECT(VLOOKUP($C458,Lighting_Type_Exist_lu,2,0)),0),1),0,4),"")</f>
        <v/>
      </c>
      <c r="AF458" s="314">
        <f t="shared" ca="1" si="171"/>
        <v>0</v>
      </c>
      <c r="AG458" s="3"/>
      <c r="AH458" s="238" t="str">
        <f t="shared" si="187"/>
        <v/>
      </c>
      <c r="AI458" s="263">
        <f>IFERROR(_xlfn.IFNA(IF('Project Summary'!$C$11="NH",VLOOKUP(AH458,Lighting_All,5,0),VLOOKUP(AH458,Lighting_All,3,0)),""),"")</f>
        <v>0</v>
      </c>
      <c r="AJ458" s="295" t="str">
        <f t="shared" si="172"/>
        <v>NA</v>
      </c>
      <c r="AK458" s="296" t="str">
        <f>IFERROR(IF(J458="","",(VLOOKUP(AH458,Lookups!A:G,7,0)*H458)),"")</f>
        <v/>
      </c>
      <c r="AL458" s="92">
        <f t="shared" ca="1" si="173"/>
        <v>0</v>
      </c>
      <c r="AM458" s="92">
        <f t="shared" ca="1" si="174"/>
        <v>0</v>
      </c>
      <c r="AN458" s="297">
        <f>(1-EXACT(G458,M458))*IFERROR(VLOOKUP(M458,Lighting_All,6,0),0)*(Q458&gt;0)*(1-EXACT(M458,Lookups!$A$62))*(1-EXACT(M458,Lookups!$A$63))</f>
        <v>0</v>
      </c>
      <c r="AO458" s="92">
        <f t="shared" si="175"/>
        <v>0</v>
      </c>
      <c r="AP458" s="92" t="str">
        <f t="shared" ca="1" si="176"/>
        <v/>
      </c>
      <c r="AQ458" s="92" t="str">
        <f ca="1">_xlfn.IFNA(VLOOKUP(AP458,Recycling!$S$10:$T$35,2,0),"")</f>
        <v/>
      </c>
      <c r="AR458" s="92">
        <f t="shared" si="177"/>
        <v>0</v>
      </c>
      <c r="AS458" s="92">
        <f t="shared" si="178"/>
        <v>0</v>
      </c>
      <c r="AT458" s="298">
        <f>EXACT(G458,"None")*OR(EXACT(M458,Lookups!$A$62),EXACT(M458,Lookups!$A$63))</f>
        <v>0</v>
      </c>
      <c r="AU458" s="299">
        <f t="shared" si="197"/>
        <v>0</v>
      </c>
      <c r="AV458" s="92">
        <f>IFERROR(VLOOKUP(AH458,Lookups!A:B,2,0),0)</f>
        <v>0</v>
      </c>
      <c r="AW458" s="92">
        <f t="shared" si="198"/>
        <v>0</v>
      </c>
      <c r="AX458" s="297">
        <f t="shared" si="199"/>
        <v>0</v>
      </c>
      <c r="AY458" s="297">
        <f t="shared" si="188"/>
        <v>0</v>
      </c>
      <c r="AZ458" s="92">
        <f t="shared" si="189"/>
        <v>0.504</v>
      </c>
      <c r="BA458" s="297">
        <f t="shared" si="200"/>
        <v>0.38900000000000001</v>
      </c>
      <c r="BB458" s="297">
        <v>0.13800000000000001</v>
      </c>
      <c r="BC458" s="297">
        <v>0.13400000000000001</v>
      </c>
      <c r="BD458" s="92">
        <f t="shared" si="190"/>
        <v>0</v>
      </c>
      <c r="BE458" s="92">
        <f t="shared" si="191"/>
        <v>0</v>
      </c>
    </row>
    <row r="459" spans="1:57" x14ac:dyDescent="0.35">
      <c r="A459" s="26"/>
      <c r="B459" s="76"/>
      <c r="C459" s="58"/>
      <c r="D459" s="504"/>
      <c r="E459" s="504"/>
      <c r="F459" s="237" t="str">
        <f ca="1">IFERROR(OFFSET(INDEX(INDIRECT(VLOOKUP($C459,Lighting_Type_Exist_lu,2,0)),MATCH(NewSKULighting!$D459,INDIRECT(VLOOKUP($C459,Lighting_Type_Exist_lu,2,0)),0),1),0,2),"")</f>
        <v/>
      </c>
      <c r="G459" s="168" t="s">
        <v>84</v>
      </c>
      <c r="H459" s="74"/>
      <c r="I459" s="238" t="str">
        <f t="shared" si="179"/>
        <v/>
      </c>
      <c r="J459" s="58"/>
      <c r="K459" s="238" t="str">
        <f t="shared" si="180"/>
        <v/>
      </c>
      <c r="L459" s="239" t="str">
        <f t="shared" si="181"/>
        <v/>
      </c>
      <c r="M459" s="116" t="s">
        <v>84</v>
      </c>
      <c r="N459" s="28">
        <f t="shared" si="182"/>
        <v>0</v>
      </c>
      <c r="O459" s="20">
        <f t="shared" si="169"/>
        <v>0</v>
      </c>
      <c r="P459" s="71">
        <f t="shared" ca="1" si="192"/>
        <v>0</v>
      </c>
      <c r="Q459" s="71">
        <f>IFERROR((($H459*$L459*$N459)-($H459*$L459*$O459))/1000,0)*(1-EXACT(M459,Lookups!$A$62))*(1-EXACT(M459,Lookups!$A$63))</f>
        <v>0</v>
      </c>
      <c r="R459" s="71">
        <f t="shared" ca="1" si="193"/>
        <v>0</v>
      </c>
      <c r="S459" s="71">
        <f t="shared" ca="1" si="183"/>
        <v>0</v>
      </c>
      <c r="T459" s="71">
        <f t="shared" si="184"/>
        <v>0</v>
      </c>
      <c r="U459" s="356">
        <f t="shared" ca="1" si="185"/>
        <v>0</v>
      </c>
      <c r="V459" s="356">
        <f t="shared" ca="1" si="186"/>
        <v>0</v>
      </c>
      <c r="W459" s="356">
        <f t="shared" si="194"/>
        <v>0</v>
      </c>
      <c r="X459" s="356">
        <f t="shared" si="195"/>
        <v>0</v>
      </c>
      <c r="Y459" s="72">
        <f>IF(AU459&gt;0,"NEEDED",IFERROR(IF('Project Summary'!$C$11="NH",(VLOOKUP(AH459,Lighting_All,6,0)+AN459),(VLOOKUP(AH459,Lighting_All,4,0)+AN459)),0)*H459)</f>
        <v>0</v>
      </c>
      <c r="Z459" s="290" t="str">
        <f t="shared" ca="1" si="196"/>
        <v/>
      </c>
      <c r="AA459" s="352">
        <f t="shared" ca="1" si="170"/>
        <v>0</v>
      </c>
      <c r="AB459" s="3"/>
      <c r="AC459" s="20" t="str">
        <f ca="1">IFERROR(OFFSET(INDEX(INDIRECT(VLOOKUP($C459,Lighting_Type_Exist_lu,2,0)),MATCH(NewSKULighting!$D459,INDIRECT(VLOOKUP($C459,Lighting_Type_Exist_lu,2,0)),0),1),0,1),"")</f>
        <v/>
      </c>
      <c r="AD459" s="7" t="str">
        <f ca="1">IFERROR(OFFSET(INDEX(INDIRECT(VLOOKUP($C459,Lighting_Type_Exist_lu,2,0)),MATCH(NewSKULighting!$D459,INDIRECT(VLOOKUP($C459,Lighting_Type_Exist_lu,2,0)),0),1),0,3),"")</f>
        <v/>
      </c>
      <c r="AE459" s="40" t="str">
        <f ca="1">IFERROR(OFFSET(INDEX(INDIRECT(VLOOKUP($C459,Lighting_Type_Exist_lu,2,0)),MATCH(NewSKULighting!$D459,INDIRECT(VLOOKUP($C459,Lighting_Type_Exist_lu,2,0)),0),1),0,4),"")</f>
        <v/>
      </c>
      <c r="AF459" s="314">
        <f t="shared" ca="1" si="171"/>
        <v>0</v>
      </c>
      <c r="AG459" s="3"/>
      <c r="AH459" s="238" t="str">
        <f t="shared" si="187"/>
        <v/>
      </c>
      <c r="AI459" s="263">
        <f>IFERROR(_xlfn.IFNA(IF('Project Summary'!$C$11="NH",VLOOKUP(AH459,Lighting_All,5,0),VLOOKUP(AH459,Lighting_All,3,0)),""),"")</f>
        <v>0</v>
      </c>
      <c r="AJ459" s="295" t="str">
        <f t="shared" si="172"/>
        <v>NA</v>
      </c>
      <c r="AK459" s="296" t="str">
        <f>IFERROR(IF(J459="","",(VLOOKUP(AH459,Lookups!A:G,7,0)*H459)),"")</f>
        <v/>
      </c>
      <c r="AL459" s="92">
        <f t="shared" ca="1" si="173"/>
        <v>0</v>
      </c>
      <c r="AM459" s="92">
        <f t="shared" ca="1" si="174"/>
        <v>0</v>
      </c>
      <c r="AN459" s="297">
        <f>(1-EXACT(G459,M459))*IFERROR(VLOOKUP(M459,Lighting_All,6,0),0)*(Q459&gt;0)*(1-EXACT(M459,Lookups!$A$62))*(1-EXACT(M459,Lookups!$A$63))</f>
        <v>0</v>
      </c>
      <c r="AO459" s="92">
        <f t="shared" si="175"/>
        <v>0</v>
      </c>
      <c r="AP459" s="92" t="str">
        <f t="shared" ca="1" si="176"/>
        <v/>
      </c>
      <c r="AQ459" s="92" t="str">
        <f ca="1">_xlfn.IFNA(VLOOKUP(AP459,Recycling!$S$10:$T$35,2,0),"")</f>
        <v/>
      </c>
      <c r="AR459" s="92">
        <f t="shared" si="177"/>
        <v>0</v>
      </c>
      <c r="AS459" s="92">
        <f t="shared" si="178"/>
        <v>0</v>
      </c>
      <c r="AT459" s="298">
        <f>EXACT(G459,"None")*OR(EXACT(M459,Lookups!$A$62),EXACT(M459,Lookups!$A$63))</f>
        <v>0</v>
      </c>
      <c r="AU459" s="299">
        <f t="shared" si="197"/>
        <v>0</v>
      </c>
      <c r="AV459" s="92">
        <f>IFERROR(VLOOKUP(AH459,Lookups!A:B,2,0),0)</f>
        <v>0</v>
      </c>
      <c r="AW459" s="92">
        <f t="shared" si="198"/>
        <v>0</v>
      </c>
      <c r="AX459" s="297">
        <f t="shared" si="199"/>
        <v>0</v>
      </c>
      <c r="AY459" s="297">
        <f t="shared" si="188"/>
        <v>0</v>
      </c>
      <c r="AZ459" s="92">
        <f t="shared" si="189"/>
        <v>0.504</v>
      </c>
      <c r="BA459" s="297">
        <f t="shared" si="200"/>
        <v>0.38900000000000001</v>
      </c>
      <c r="BB459" s="297">
        <v>0.13800000000000001</v>
      </c>
      <c r="BC459" s="297">
        <v>0.13400000000000001</v>
      </c>
      <c r="BD459" s="92">
        <f t="shared" si="190"/>
        <v>0</v>
      </c>
      <c r="BE459" s="92">
        <f t="shared" si="191"/>
        <v>0</v>
      </c>
    </row>
    <row r="460" spans="1:57" x14ac:dyDescent="0.35">
      <c r="A460" s="26"/>
      <c r="B460" s="76"/>
      <c r="C460" s="58"/>
      <c r="D460" s="504"/>
      <c r="E460" s="504"/>
      <c r="F460" s="237" t="str">
        <f ca="1">IFERROR(OFFSET(INDEX(INDIRECT(VLOOKUP($C460,Lighting_Type_Exist_lu,2,0)),MATCH(NewSKULighting!$D460,INDIRECT(VLOOKUP($C460,Lighting_Type_Exist_lu,2,0)),0),1),0,2),"")</f>
        <v/>
      </c>
      <c r="G460" s="168" t="s">
        <v>84</v>
      </c>
      <c r="H460" s="74"/>
      <c r="I460" s="238" t="str">
        <f t="shared" si="179"/>
        <v/>
      </c>
      <c r="J460" s="58"/>
      <c r="K460" s="238" t="str">
        <f t="shared" si="180"/>
        <v/>
      </c>
      <c r="L460" s="239" t="str">
        <f t="shared" si="181"/>
        <v/>
      </c>
      <c r="M460" s="116" t="s">
        <v>84</v>
      </c>
      <c r="N460" s="28">
        <f t="shared" si="182"/>
        <v>0</v>
      </c>
      <c r="O460" s="20">
        <f t="shared" ref="O460:O523" si="201">IFERROR($N$112*VLOOKUP(M460,Sensor_Type_lu,3,0),0)</f>
        <v>0</v>
      </c>
      <c r="P460" s="71">
        <f t="shared" ca="1" si="192"/>
        <v>0</v>
      </c>
      <c r="Q460" s="71">
        <f>IFERROR((($H460*$L460*$N460)-($H460*$L460*$O460))/1000,0)*(1-EXACT(M460,Lookups!$A$62))*(1-EXACT(M460,Lookups!$A$63))</f>
        <v>0</v>
      </c>
      <c r="R460" s="71">
        <f t="shared" ca="1" si="193"/>
        <v>0</v>
      </c>
      <c r="S460" s="71">
        <f t="shared" ca="1" si="183"/>
        <v>0</v>
      </c>
      <c r="T460" s="71">
        <f t="shared" si="184"/>
        <v>0</v>
      </c>
      <c r="U460" s="356">
        <f t="shared" ca="1" si="185"/>
        <v>0</v>
      </c>
      <c r="V460" s="356">
        <f t="shared" ca="1" si="186"/>
        <v>0</v>
      </c>
      <c r="W460" s="356">
        <f t="shared" si="194"/>
        <v>0</v>
      </c>
      <c r="X460" s="356">
        <f t="shared" si="195"/>
        <v>0</v>
      </c>
      <c r="Y460" s="72">
        <f>IF(AU460&gt;0,"NEEDED",IFERROR(IF('Project Summary'!$C$11="NH",(VLOOKUP(AH460,Lighting_All,6,0)+AN460),(VLOOKUP(AH460,Lighting_All,4,0)+AN460)),0)*H460)</f>
        <v>0</v>
      </c>
      <c r="Z460" s="290" t="str">
        <f t="shared" ca="1" si="196"/>
        <v/>
      </c>
      <c r="AA460" s="352">
        <f t="shared" ref="AA460:AA523" ca="1" si="202">IFERROR(Y460/R460,0)</f>
        <v>0</v>
      </c>
      <c r="AB460" s="3"/>
      <c r="AC460" s="20" t="str">
        <f ca="1">IFERROR(OFFSET(INDEX(INDIRECT(VLOOKUP($C460,Lighting_Type_Exist_lu,2,0)),MATCH(NewSKULighting!$D460,INDIRECT(VLOOKUP($C460,Lighting_Type_Exist_lu,2,0)),0),1),0,1),"")</f>
        <v/>
      </c>
      <c r="AD460" s="7" t="str">
        <f ca="1">IFERROR(OFFSET(INDEX(INDIRECT(VLOOKUP($C460,Lighting_Type_Exist_lu,2,0)),MATCH(NewSKULighting!$D460,INDIRECT(VLOOKUP($C460,Lighting_Type_Exist_lu,2,0)),0),1),0,3),"")</f>
        <v/>
      </c>
      <c r="AE460" s="40" t="str">
        <f ca="1">IFERROR(OFFSET(INDEX(INDIRECT(VLOOKUP($C460,Lighting_Type_Exist_lu,2,0)),MATCH(NewSKULighting!$D460,INDIRECT(VLOOKUP($C460,Lighting_Type_Exist_lu,2,0)),0),1),0,4),"")</f>
        <v/>
      </c>
      <c r="AF460" s="314">
        <f t="shared" ref="AF460:AF523" ca="1" si="203">IFERROR((LEFT(AC460,2)/1)*B460,0)</f>
        <v>0</v>
      </c>
      <c r="AG460" s="3"/>
      <c r="AH460" s="238" t="str">
        <f t="shared" si="187"/>
        <v/>
      </c>
      <c r="AI460" s="263">
        <f>IFERROR(_xlfn.IFNA(IF('Project Summary'!$C$11="NH",VLOOKUP(AH460,Lighting_All,5,0),VLOOKUP(AH460,Lighting_All,3,0)),""),"")</f>
        <v>0</v>
      </c>
      <c r="AJ460" s="295" t="str">
        <f t="shared" ref="AJ460:AJ523" si="204">_xlfn.IFNA(VLOOKUP(M460,Sensor_Type_lu,2,0),"")</f>
        <v>NA</v>
      </c>
      <c r="AK460" s="296" t="str">
        <f>IFERROR(IF(J460="","",(VLOOKUP(AH460,Lookups!A:G,7,0)*H460)),"")</f>
        <v/>
      </c>
      <c r="AL460" s="92">
        <f t="shared" ref="AL460:AL523" ca="1" si="205">IFERROR(Z460*H460,0)</f>
        <v>0</v>
      </c>
      <c r="AM460" s="92">
        <f t="shared" ref="AM460:AM523" ca="1" si="206">IFERROR(((B460*F460)-(H460*L460))-AK460,0)</f>
        <v>0</v>
      </c>
      <c r="AN460" s="297">
        <f>(1-EXACT(G460,M460))*IFERROR(VLOOKUP(M460,Lighting_All,6,0),0)*(Q460&gt;0)*(1-EXACT(M460,Lookups!$A$62))*(1-EXACT(M460,Lookups!$A$63))</f>
        <v>0</v>
      </c>
      <c r="AO460" s="92">
        <f t="shared" ref="AO460:AO523" si="207">IFERROR(VLOOKUP(M460,Lighting_All,7,0),0)</f>
        <v>0</v>
      </c>
      <c r="AP460" s="92" t="str">
        <f t="shared" ref="AP460:AP523" ca="1" si="208">RIGHT(AC460,3)</f>
        <v/>
      </c>
      <c r="AQ460" s="92" t="str">
        <f ca="1">_xlfn.IFNA(VLOOKUP(AP460,Recycling!$S$10:$T$35,2,0),"")</f>
        <v/>
      </c>
      <c r="AR460" s="92">
        <f t="shared" ref="AR460:AR523" si="209">B460-AS460</f>
        <v>0</v>
      </c>
      <c r="AS460" s="92">
        <f t="shared" ref="AS460:AS523" si="210">IF(I460="Linear",IF(AK460/H460=10,H460,0),0)</f>
        <v>0</v>
      </c>
      <c r="AT460" s="298">
        <f>EXACT(G460,"None")*OR(EXACT(M460,Lookups!$A$62),EXACT(M460,Lookups!$A$63))</f>
        <v>0</v>
      </c>
      <c r="AU460" s="299">
        <f t="shared" si="197"/>
        <v>0</v>
      </c>
      <c r="AV460" s="92">
        <f>IFERROR(VLOOKUP(AH460,Lookups!A:B,2,0),0)</f>
        <v>0</v>
      </c>
      <c r="AW460" s="92">
        <f t="shared" si="198"/>
        <v>0</v>
      </c>
      <c r="AX460" s="297">
        <f t="shared" si="199"/>
        <v>0</v>
      </c>
      <c r="AY460" s="297">
        <f t="shared" si="188"/>
        <v>0</v>
      </c>
      <c r="AZ460" s="92">
        <f t="shared" si="189"/>
        <v>0.504</v>
      </c>
      <c r="BA460" s="297">
        <f t="shared" si="200"/>
        <v>0.38900000000000001</v>
      </c>
      <c r="BB460" s="297">
        <v>0.13800000000000001</v>
      </c>
      <c r="BC460" s="297">
        <v>0.13400000000000001</v>
      </c>
      <c r="BD460" s="92">
        <f t="shared" si="190"/>
        <v>0</v>
      </c>
      <c r="BE460" s="92">
        <f t="shared" si="191"/>
        <v>0</v>
      </c>
    </row>
    <row r="461" spans="1:57" x14ac:dyDescent="0.35">
      <c r="A461" s="26"/>
      <c r="B461" s="76"/>
      <c r="C461" s="58"/>
      <c r="D461" s="504"/>
      <c r="E461" s="504"/>
      <c r="F461" s="237" t="str">
        <f ca="1">IFERROR(OFFSET(INDEX(INDIRECT(VLOOKUP($C461,Lighting_Type_Exist_lu,2,0)),MATCH(NewSKULighting!$D461,INDIRECT(VLOOKUP($C461,Lighting_Type_Exist_lu,2,0)),0),1),0,2),"")</f>
        <v/>
      </c>
      <c r="G461" s="168" t="s">
        <v>84</v>
      </c>
      <c r="H461" s="74"/>
      <c r="I461" s="238" t="str">
        <f t="shared" si="179"/>
        <v/>
      </c>
      <c r="J461" s="58"/>
      <c r="K461" s="238" t="str">
        <f t="shared" si="180"/>
        <v/>
      </c>
      <c r="L461" s="239" t="str">
        <f t="shared" si="181"/>
        <v/>
      </c>
      <c r="M461" s="116" t="s">
        <v>84</v>
      </c>
      <c r="N461" s="28">
        <f t="shared" si="182"/>
        <v>0</v>
      </c>
      <c r="O461" s="20">
        <f t="shared" si="201"/>
        <v>0</v>
      </c>
      <c r="P461" s="71">
        <f t="shared" ca="1" si="192"/>
        <v>0</v>
      </c>
      <c r="Q461" s="71">
        <f>IFERROR((($H461*$L461*$N461)-($H461*$L461*$O461))/1000,0)*(1-EXACT(M461,Lookups!$A$62))*(1-EXACT(M461,Lookups!$A$63))</f>
        <v>0</v>
      </c>
      <c r="R461" s="71">
        <f t="shared" ca="1" si="193"/>
        <v>0</v>
      </c>
      <c r="S461" s="71">
        <f t="shared" ca="1" si="183"/>
        <v>0</v>
      </c>
      <c r="T461" s="71">
        <f t="shared" si="184"/>
        <v>0</v>
      </c>
      <c r="U461" s="356">
        <f t="shared" ca="1" si="185"/>
        <v>0</v>
      </c>
      <c r="V461" s="356">
        <f t="shared" ca="1" si="186"/>
        <v>0</v>
      </c>
      <c r="W461" s="356">
        <f t="shared" si="194"/>
        <v>0</v>
      </c>
      <c r="X461" s="356">
        <f t="shared" si="195"/>
        <v>0</v>
      </c>
      <c r="Y461" s="72">
        <f>IF(AU461&gt;0,"NEEDED",IFERROR(IF('Project Summary'!$C$11="NH",(VLOOKUP(AH461,Lighting_All,6,0)+AN461),(VLOOKUP(AH461,Lighting_All,4,0)+AN461)),0)*H461)</f>
        <v>0</v>
      </c>
      <c r="Z461" s="290" t="str">
        <f t="shared" ca="1" si="196"/>
        <v/>
      </c>
      <c r="AA461" s="352">
        <f t="shared" ca="1" si="202"/>
        <v>0</v>
      </c>
      <c r="AB461" s="3"/>
      <c r="AC461" s="20" t="str">
        <f ca="1">IFERROR(OFFSET(INDEX(INDIRECT(VLOOKUP($C461,Lighting_Type_Exist_lu,2,0)),MATCH(NewSKULighting!$D461,INDIRECT(VLOOKUP($C461,Lighting_Type_Exist_lu,2,0)),0),1),0,1),"")</f>
        <v/>
      </c>
      <c r="AD461" s="7" t="str">
        <f ca="1">IFERROR(OFFSET(INDEX(INDIRECT(VLOOKUP($C461,Lighting_Type_Exist_lu,2,0)),MATCH(NewSKULighting!$D461,INDIRECT(VLOOKUP($C461,Lighting_Type_Exist_lu,2,0)),0),1),0,3),"")</f>
        <v/>
      </c>
      <c r="AE461" s="40" t="str">
        <f ca="1">IFERROR(OFFSET(INDEX(INDIRECT(VLOOKUP($C461,Lighting_Type_Exist_lu,2,0)),MATCH(NewSKULighting!$D461,INDIRECT(VLOOKUP($C461,Lighting_Type_Exist_lu,2,0)),0),1),0,4),"")</f>
        <v/>
      </c>
      <c r="AF461" s="314">
        <f t="shared" ca="1" si="203"/>
        <v>0</v>
      </c>
      <c r="AG461" s="3"/>
      <c r="AH461" s="238" t="str">
        <f t="shared" si="187"/>
        <v/>
      </c>
      <c r="AI461" s="263">
        <f>IFERROR(_xlfn.IFNA(IF('Project Summary'!$C$11="NH",VLOOKUP(AH461,Lighting_All,5,0),VLOOKUP(AH461,Lighting_All,3,0)),""),"")</f>
        <v>0</v>
      </c>
      <c r="AJ461" s="295" t="str">
        <f t="shared" si="204"/>
        <v>NA</v>
      </c>
      <c r="AK461" s="296" t="str">
        <f>IFERROR(IF(J461="","",(VLOOKUP(AH461,Lookups!A:G,7,0)*H461)),"")</f>
        <v/>
      </c>
      <c r="AL461" s="92">
        <f t="shared" ca="1" si="205"/>
        <v>0</v>
      </c>
      <c r="AM461" s="92">
        <f t="shared" ca="1" si="206"/>
        <v>0</v>
      </c>
      <c r="AN461" s="297">
        <f>(1-EXACT(G461,M461))*IFERROR(VLOOKUP(M461,Lighting_All,6,0),0)*(Q461&gt;0)*(1-EXACT(M461,Lookups!$A$62))*(1-EXACT(M461,Lookups!$A$63))</f>
        <v>0</v>
      </c>
      <c r="AO461" s="92">
        <f t="shared" si="207"/>
        <v>0</v>
      </c>
      <c r="AP461" s="92" t="str">
        <f t="shared" ca="1" si="208"/>
        <v/>
      </c>
      <c r="AQ461" s="92" t="str">
        <f ca="1">_xlfn.IFNA(VLOOKUP(AP461,Recycling!$S$10:$T$35,2,0),"")</f>
        <v/>
      </c>
      <c r="AR461" s="92">
        <f t="shared" si="209"/>
        <v>0</v>
      </c>
      <c r="AS461" s="92">
        <f t="shared" si="210"/>
        <v>0</v>
      </c>
      <c r="AT461" s="298">
        <f>EXACT(G461,"None")*OR(EXACT(M461,Lookups!$A$62),EXACT(M461,Lookups!$A$63))</f>
        <v>0</v>
      </c>
      <c r="AU461" s="299">
        <f t="shared" si="197"/>
        <v>0</v>
      </c>
      <c r="AV461" s="92">
        <f>IFERROR(VLOOKUP(AH461,Lookups!A:B,2,0),0)</f>
        <v>0</v>
      </c>
      <c r="AW461" s="92">
        <f t="shared" si="198"/>
        <v>0</v>
      </c>
      <c r="AX461" s="297">
        <f t="shared" si="199"/>
        <v>0</v>
      </c>
      <c r="AY461" s="297">
        <f t="shared" si="188"/>
        <v>0</v>
      </c>
      <c r="AZ461" s="92">
        <f t="shared" si="189"/>
        <v>0.504</v>
      </c>
      <c r="BA461" s="297">
        <f t="shared" si="200"/>
        <v>0.38900000000000001</v>
      </c>
      <c r="BB461" s="297">
        <v>0.13800000000000001</v>
      </c>
      <c r="BC461" s="297">
        <v>0.13400000000000001</v>
      </c>
      <c r="BD461" s="92">
        <f t="shared" si="190"/>
        <v>0</v>
      </c>
      <c r="BE461" s="92">
        <f t="shared" si="191"/>
        <v>0</v>
      </c>
    </row>
    <row r="462" spans="1:57" x14ac:dyDescent="0.35">
      <c r="A462" s="26"/>
      <c r="B462" s="76"/>
      <c r="C462" s="58"/>
      <c r="D462" s="504"/>
      <c r="E462" s="504"/>
      <c r="F462" s="237" t="str">
        <f ca="1">IFERROR(OFFSET(INDEX(INDIRECT(VLOOKUP($C462,Lighting_Type_Exist_lu,2,0)),MATCH(NewSKULighting!$D462,INDIRECT(VLOOKUP($C462,Lighting_Type_Exist_lu,2,0)),0),1),0,2),"")</f>
        <v/>
      </c>
      <c r="G462" s="168" t="s">
        <v>84</v>
      </c>
      <c r="H462" s="74"/>
      <c r="I462" s="238" t="str">
        <f t="shared" si="179"/>
        <v/>
      </c>
      <c r="J462" s="58"/>
      <c r="K462" s="238" t="str">
        <f t="shared" si="180"/>
        <v/>
      </c>
      <c r="L462" s="239" t="str">
        <f t="shared" si="181"/>
        <v/>
      </c>
      <c r="M462" s="116" t="s">
        <v>84</v>
      </c>
      <c r="N462" s="28">
        <f t="shared" si="182"/>
        <v>0</v>
      </c>
      <c r="O462" s="20">
        <f t="shared" si="201"/>
        <v>0</v>
      </c>
      <c r="P462" s="71">
        <f t="shared" ca="1" si="192"/>
        <v>0</v>
      </c>
      <c r="Q462" s="71">
        <f>IFERROR((($H462*$L462*$N462)-($H462*$L462*$O462))/1000,0)*(1-EXACT(M462,Lookups!$A$62))*(1-EXACT(M462,Lookups!$A$63))</f>
        <v>0</v>
      </c>
      <c r="R462" s="71">
        <f t="shared" ca="1" si="193"/>
        <v>0</v>
      </c>
      <c r="S462" s="71">
        <f t="shared" ca="1" si="183"/>
        <v>0</v>
      </c>
      <c r="T462" s="71">
        <f t="shared" si="184"/>
        <v>0</v>
      </c>
      <c r="U462" s="356">
        <f t="shared" ca="1" si="185"/>
        <v>0</v>
      </c>
      <c r="V462" s="356">
        <f t="shared" ca="1" si="186"/>
        <v>0</v>
      </c>
      <c r="W462" s="356">
        <f t="shared" si="194"/>
        <v>0</v>
      </c>
      <c r="X462" s="356">
        <f t="shared" si="195"/>
        <v>0</v>
      </c>
      <c r="Y462" s="72">
        <f>IF(AU462&gt;0,"NEEDED",IFERROR(IF('Project Summary'!$C$11="NH",(VLOOKUP(AH462,Lighting_All,6,0)+AN462),(VLOOKUP(AH462,Lighting_All,4,0)+AN462)),0)*H462)</f>
        <v>0</v>
      </c>
      <c r="Z462" s="290" t="str">
        <f t="shared" ca="1" si="196"/>
        <v/>
      </c>
      <c r="AA462" s="352">
        <f t="shared" ca="1" si="202"/>
        <v>0</v>
      </c>
      <c r="AB462" s="3"/>
      <c r="AC462" s="20" t="str">
        <f ca="1">IFERROR(OFFSET(INDEX(INDIRECT(VLOOKUP($C462,Lighting_Type_Exist_lu,2,0)),MATCH(NewSKULighting!$D462,INDIRECT(VLOOKUP($C462,Lighting_Type_Exist_lu,2,0)),0),1),0,1),"")</f>
        <v/>
      </c>
      <c r="AD462" s="7" t="str">
        <f ca="1">IFERROR(OFFSET(INDEX(INDIRECT(VLOOKUP($C462,Lighting_Type_Exist_lu,2,0)),MATCH(NewSKULighting!$D462,INDIRECT(VLOOKUP($C462,Lighting_Type_Exist_lu,2,0)),0),1),0,3),"")</f>
        <v/>
      </c>
      <c r="AE462" s="40" t="str">
        <f ca="1">IFERROR(OFFSET(INDEX(INDIRECT(VLOOKUP($C462,Lighting_Type_Exist_lu,2,0)),MATCH(NewSKULighting!$D462,INDIRECT(VLOOKUP($C462,Lighting_Type_Exist_lu,2,0)),0),1),0,4),"")</f>
        <v/>
      </c>
      <c r="AF462" s="314">
        <f t="shared" ca="1" si="203"/>
        <v>0</v>
      </c>
      <c r="AG462" s="3"/>
      <c r="AH462" s="238" t="str">
        <f t="shared" si="187"/>
        <v/>
      </c>
      <c r="AI462" s="263">
        <f>IFERROR(_xlfn.IFNA(IF('Project Summary'!$C$11="NH",VLOOKUP(AH462,Lighting_All,5,0),VLOOKUP(AH462,Lighting_All,3,0)),""),"")</f>
        <v>0</v>
      </c>
      <c r="AJ462" s="295" t="str">
        <f t="shared" si="204"/>
        <v>NA</v>
      </c>
      <c r="AK462" s="296" t="str">
        <f>IFERROR(IF(J462="","",(VLOOKUP(AH462,Lookups!A:G,7,0)*H462)),"")</f>
        <v/>
      </c>
      <c r="AL462" s="92">
        <f t="shared" ca="1" si="205"/>
        <v>0</v>
      </c>
      <c r="AM462" s="92">
        <f t="shared" ca="1" si="206"/>
        <v>0</v>
      </c>
      <c r="AN462" s="297">
        <f>(1-EXACT(G462,M462))*IFERROR(VLOOKUP(M462,Lighting_All,6,0),0)*(Q462&gt;0)*(1-EXACT(M462,Lookups!$A$62))*(1-EXACT(M462,Lookups!$A$63))</f>
        <v>0</v>
      </c>
      <c r="AO462" s="92">
        <f t="shared" si="207"/>
        <v>0</v>
      </c>
      <c r="AP462" s="92" t="str">
        <f t="shared" ca="1" si="208"/>
        <v/>
      </c>
      <c r="AQ462" s="92" t="str">
        <f ca="1">_xlfn.IFNA(VLOOKUP(AP462,Recycling!$S$10:$T$35,2,0),"")</f>
        <v/>
      </c>
      <c r="AR462" s="92">
        <f t="shared" si="209"/>
        <v>0</v>
      </c>
      <c r="AS462" s="92">
        <f t="shared" si="210"/>
        <v>0</v>
      </c>
      <c r="AT462" s="298">
        <f>EXACT(G462,"None")*OR(EXACT(M462,Lookups!$A$62),EXACT(M462,Lookups!$A$63))</f>
        <v>0</v>
      </c>
      <c r="AU462" s="299">
        <f t="shared" si="197"/>
        <v>0</v>
      </c>
      <c r="AV462" s="92">
        <f>IFERROR(VLOOKUP(AH462,Lookups!A:B,2,0),0)</f>
        <v>0</v>
      </c>
      <c r="AW462" s="92">
        <f t="shared" si="198"/>
        <v>0</v>
      </c>
      <c r="AX462" s="297">
        <f t="shared" si="199"/>
        <v>0</v>
      </c>
      <c r="AY462" s="297">
        <f t="shared" si="188"/>
        <v>0</v>
      </c>
      <c r="AZ462" s="92">
        <f t="shared" si="189"/>
        <v>0.504</v>
      </c>
      <c r="BA462" s="297">
        <f t="shared" si="200"/>
        <v>0.38900000000000001</v>
      </c>
      <c r="BB462" s="297">
        <v>0.13800000000000001</v>
      </c>
      <c r="BC462" s="297">
        <v>0.13400000000000001</v>
      </c>
      <c r="BD462" s="92">
        <f t="shared" si="190"/>
        <v>0</v>
      </c>
      <c r="BE462" s="92">
        <f t="shared" si="191"/>
        <v>0</v>
      </c>
    </row>
    <row r="463" spans="1:57" x14ac:dyDescent="0.35">
      <c r="A463" s="26"/>
      <c r="B463" s="76"/>
      <c r="C463" s="58"/>
      <c r="D463" s="504"/>
      <c r="E463" s="504"/>
      <c r="F463" s="237" t="str">
        <f ca="1">IFERROR(OFFSET(INDEX(INDIRECT(VLOOKUP($C463,Lighting_Type_Exist_lu,2,0)),MATCH(NewSKULighting!$D463,INDIRECT(VLOOKUP($C463,Lighting_Type_Exist_lu,2,0)),0),1),0,2),"")</f>
        <v/>
      </c>
      <c r="G463" s="168" t="s">
        <v>84</v>
      </c>
      <c r="H463" s="74"/>
      <c r="I463" s="238" t="str">
        <f t="shared" si="179"/>
        <v/>
      </c>
      <c r="J463" s="58"/>
      <c r="K463" s="238" t="str">
        <f t="shared" si="180"/>
        <v/>
      </c>
      <c r="L463" s="239" t="str">
        <f t="shared" si="181"/>
        <v/>
      </c>
      <c r="M463" s="116" t="s">
        <v>84</v>
      </c>
      <c r="N463" s="28">
        <f t="shared" si="182"/>
        <v>0</v>
      </c>
      <c r="O463" s="20">
        <f t="shared" si="201"/>
        <v>0</v>
      </c>
      <c r="P463" s="71">
        <f t="shared" ca="1" si="192"/>
        <v>0</v>
      </c>
      <c r="Q463" s="71">
        <f>IFERROR((($H463*$L463*$N463)-($H463*$L463*$O463))/1000,0)*(1-EXACT(M463,Lookups!$A$62))*(1-EXACT(M463,Lookups!$A$63))</f>
        <v>0</v>
      </c>
      <c r="R463" s="71">
        <f t="shared" ca="1" si="193"/>
        <v>0</v>
      </c>
      <c r="S463" s="71">
        <f t="shared" ca="1" si="183"/>
        <v>0</v>
      </c>
      <c r="T463" s="71">
        <f t="shared" si="184"/>
        <v>0</v>
      </c>
      <c r="U463" s="356">
        <f t="shared" ca="1" si="185"/>
        <v>0</v>
      </c>
      <c r="V463" s="356">
        <f t="shared" ca="1" si="186"/>
        <v>0</v>
      </c>
      <c r="W463" s="356">
        <f t="shared" si="194"/>
        <v>0</v>
      </c>
      <c r="X463" s="356">
        <f t="shared" si="195"/>
        <v>0</v>
      </c>
      <c r="Y463" s="72">
        <f>IF(AU463&gt;0,"NEEDED",IFERROR(IF('Project Summary'!$C$11="NH",(VLOOKUP(AH463,Lighting_All,6,0)+AN463),(VLOOKUP(AH463,Lighting_All,4,0)+AN463)),0)*H463)</f>
        <v>0</v>
      </c>
      <c r="Z463" s="290" t="str">
        <f t="shared" ca="1" si="196"/>
        <v/>
      </c>
      <c r="AA463" s="352">
        <f t="shared" ca="1" si="202"/>
        <v>0</v>
      </c>
      <c r="AB463" s="3"/>
      <c r="AC463" s="20" t="str">
        <f ca="1">IFERROR(OFFSET(INDEX(INDIRECT(VLOOKUP($C463,Lighting_Type_Exist_lu,2,0)),MATCH(NewSKULighting!$D463,INDIRECT(VLOOKUP($C463,Lighting_Type_Exist_lu,2,0)),0),1),0,1),"")</f>
        <v/>
      </c>
      <c r="AD463" s="7" t="str">
        <f ca="1">IFERROR(OFFSET(INDEX(INDIRECT(VLOOKUP($C463,Lighting_Type_Exist_lu,2,0)),MATCH(NewSKULighting!$D463,INDIRECT(VLOOKUP($C463,Lighting_Type_Exist_lu,2,0)),0),1),0,3),"")</f>
        <v/>
      </c>
      <c r="AE463" s="40" t="str">
        <f ca="1">IFERROR(OFFSET(INDEX(INDIRECT(VLOOKUP($C463,Lighting_Type_Exist_lu,2,0)),MATCH(NewSKULighting!$D463,INDIRECT(VLOOKUP($C463,Lighting_Type_Exist_lu,2,0)),0),1),0,4),"")</f>
        <v/>
      </c>
      <c r="AF463" s="314">
        <f t="shared" ca="1" si="203"/>
        <v>0</v>
      </c>
      <c r="AG463" s="3"/>
      <c r="AH463" s="238" t="str">
        <f t="shared" si="187"/>
        <v/>
      </c>
      <c r="AI463" s="263">
        <f>IFERROR(_xlfn.IFNA(IF('Project Summary'!$C$11="NH",VLOOKUP(AH463,Lighting_All,5,0),VLOOKUP(AH463,Lighting_All,3,0)),""),"")</f>
        <v>0</v>
      </c>
      <c r="AJ463" s="295" t="str">
        <f t="shared" si="204"/>
        <v>NA</v>
      </c>
      <c r="AK463" s="296" t="str">
        <f>IFERROR(IF(J463="","",(VLOOKUP(AH463,Lookups!A:G,7,0)*H463)),"")</f>
        <v/>
      </c>
      <c r="AL463" s="92">
        <f t="shared" ca="1" si="205"/>
        <v>0</v>
      </c>
      <c r="AM463" s="92">
        <f t="shared" ca="1" si="206"/>
        <v>0</v>
      </c>
      <c r="AN463" s="297">
        <f>(1-EXACT(G463,M463))*IFERROR(VLOOKUP(M463,Lighting_All,6,0),0)*(Q463&gt;0)*(1-EXACT(M463,Lookups!$A$62))*(1-EXACT(M463,Lookups!$A$63))</f>
        <v>0</v>
      </c>
      <c r="AO463" s="92">
        <f t="shared" si="207"/>
        <v>0</v>
      </c>
      <c r="AP463" s="92" t="str">
        <f t="shared" ca="1" si="208"/>
        <v/>
      </c>
      <c r="AQ463" s="92" t="str">
        <f ca="1">_xlfn.IFNA(VLOOKUP(AP463,Recycling!$S$10:$T$35,2,0),"")</f>
        <v/>
      </c>
      <c r="AR463" s="92">
        <f t="shared" si="209"/>
        <v>0</v>
      </c>
      <c r="AS463" s="92">
        <f t="shared" si="210"/>
        <v>0</v>
      </c>
      <c r="AT463" s="298">
        <f>EXACT(G463,"None")*OR(EXACT(M463,Lookups!$A$62),EXACT(M463,Lookups!$A$63))</f>
        <v>0</v>
      </c>
      <c r="AU463" s="299">
        <f t="shared" si="197"/>
        <v>0</v>
      </c>
      <c r="AV463" s="92">
        <f>IFERROR(VLOOKUP(AH463,Lookups!A:B,2,0),0)</f>
        <v>0</v>
      </c>
      <c r="AW463" s="92">
        <f t="shared" si="198"/>
        <v>0</v>
      </c>
      <c r="AX463" s="297">
        <f t="shared" si="199"/>
        <v>0</v>
      </c>
      <c r="AY463" s="297">
        <f t="shared" si="188"/>
        <v>0</v>
      </c>
      <c r="AZ463" s="92">
        <f t="shared" si="189"/>
        <v>0.504</v>
      </c>
      <c r="BA463" s="297">
        <f t="shared" si="200"/>
        <v>0.38900000000000001</v>
      </c>
      <c r="BB463" s="297">
        <v>0.13800000000000001</v>
      </c>
      <c r="BC463" s="297">
        <v>0.13400000000000001</v>
      </c>
      <c r="BD463" s="92">
        <f t="shared" si="190"/>
        <v>0</v>
      </c>
      <c r="BE463" s="92">
        <f t="shared" si="191"/>
        <v>0</v>
      </c>
    </row>
    <row r="464" spans="1:57" x14ac:dyDescent="0.35">
      <c r="A464" s="26"/>
      <c r="B464" s="76"/>
      <c r="C464" s="58"/>
      <c r="D464" s="504"/>
      <c r="E464" s="504"/>
      <c r="F464" s="237" t="str">
        <f ca="1">IFERROR(OFFSET(INDEX(INDIRECT(VLOOKUP($C464,Lighting_Type_Exist_lu,2,0)),MATCH(NewSKULighting!$D464,INDIRECT(VLOOKUP($C464,Lighting_Type_Exist_lu,2,0)),0),1),0,2),"")</f>
        <v/>
      </c>
      <c r="G464" s="168" t="s">
        <v>84</v>
      </c>
      <c r="H464" s="74"/>
      <c r="I464" s="238" t="str">
        <f t="shared" si="179"/>
        <v/>
      </c>
      <c r="J464" s="58"/>
      <c r="K464" s="238" t="str">
        <f t="shared" si="180"/>
        <v/>
      </c>
      <c r="L464" s="239" t="str">
        <f t="shared" si="181"/>
        <v/>
      </c>
      <c r="M464" s="116" t="s">
        <v>84</v>
      </c>
      <c r="N464" s="28">
        <f t="shared" si="182"/>
        <v>0</v>
      </c>
      <c r="O464" s="20">
        <f t="shared" si="201"/>
        <v>0</v>
      </c>
      <c r="P464" s="71">
        <f t="shared" ca="1" si="192"/>
        <v>0</v>
      </c>
      <c r="Q464" s="71">
        <f>IFERROR((($H464*$L464*$N464)-($H464*$L464*$O464))/1000,0)*(1-EXACT(M464,Lookups!$A$62))*(1-EXACT(M464,Lookups!$A$63))</f>
        <v>0</v>
      </c>
      <c r="R464" s="71">
        <f t="shared" ca="1" si="193"/>
        <v>0</v>
      </c>
      <c r="S464" s="71">
        <f t="shared" ca="1" si="183"/>
        <v>0</v>
      </c>
      <c r="T464" s="71">
        <f t="shared" si="184"/>
        <v>0</v>
      </c>
      <c r="U464" s="356">
        <f t="shared" ca="1" si="185"/>
        <v>0</v>
      </c>
      <c r="V464" s="356">
        <f t="shared" ca="1" si="186"/>
        <v>0</v>
      </c>
      <c r="W464" s="356">
        <f t="shared" si="194"/>
        <v>0</v>
      </c>
      <c r="X464" s="356">
        <f t="shared" si="195"/>
        <v>0</v>
      </c>
      <c r="Y464" s="72">
        <f>IF(AU464&gt;0,"NEEDED",IFERROR(IF('Project Summary'!$C$11="NH",(VLOOKUP(AH464,Lighting_All,6,0)+AN464),(VLOOKUP(AH464,Lighting_All,4,0)+AN464)),0)*H464)</f>
        <v>0</v>
      </c>
      <c r="Z464" s="290" t="str">
        <f t="shared" ca="1" si="196"/>
        <v/>
      </c>
      <c r="AA464" s="352">
        <f t="shared" ca="1" si="202"/>
        <v>0</v>
      </c>
      <c r="AB464" s="3"/>
      <c r="AC464" s="20" t="str">
        <f ca="1">IFERROR(OFFSET(INDEX(INDIRECT(VLOOKUP($C464,Lighting_Type_Exist_lu,2,0)),MATCH(NewSKULighting!$D464,INDIRECT(VLOOKUP($C464,Lighting_Type_Exist_lu,2,0)),0),1),0,1),"")</f>
        <v/>
      </c>
      <c r="AD464" s="7" t="str">
        <f ca="1">IFERROR(OFFSET(INDEX(INDIRECT(VLOOKUP($C464,Lighting_Type_Exist_lu,2,0)),MATCH(NewSKULighting!$D464,INDIRECT(VLOOKUP($C464,Lighting_Type_Exist_lu,2,0)),0),1),0,3),"")</f>
        <v/>
      </c>
      <c r="AE464" s="40" t="str">
        <f ca="1">IFERROR(OFFSET(INDEX(INDIRECT(VLOOKUP($C464,Lighting_Type_Exist_lu,2,0)),MATCH(NewSKULighting!$D464,INDIRECT(VLOOKUP($C464,Lighting_Type_Exist_lu,2,0)),0),1),0,4),"")</f>
        <v/>
      </c>
      <c r="AF464" s="314">
        <f t="shared" ca="1" si="203"/>
        <v>0</v>
      </c>
      <c r="AG464" s="3"/>
      <c r="AH464" s="238" t="str">
        <f t="shared" si="187"/>
        <v/>
      </c>
      <c r="AI464" s="263">
        <f>IFERROR(_xlfn.IFNA(IF('Project Summary'!$C$11="NH",VLOOKUP(AH464,Lighting_All,5,0),VLOOKUP(AH464,Lighting_All,3,0)),""),"")</f>
        <v>0</v>
      </c>
      <c r="AJ464" s="295" t="str">
        <f t="shared" si="204"/>
        <v>NA</v>
      </c>
      <c r="AK464" s="296" t="str">
        <f>IFERROR(IF(J464="","",(VLOOKUP(AH464,Lookups!A:G,7,0)*H464)),"")</f>
        <v/>
      </c>
      <c r="AL464" s="92">
        <f t="shared" ca="1" si="205"/>
        <v>0</v>
      </c>
      <c r="AM464" s="92">
        <f t="shared" ca="1" si="206"/>
        <v>0</v>
      </c>
      <c r="AN464" s="297">
        <f>(1-EXACT(G464,M464))*IFERROR(VLOOKUP(M464,Lighting_All,6,0),0)*(Q464&gt;0)*(1-EXACT(M464,Lookups!$A$62))*(1-EXACT(M464,Lookups!$A$63))</f>
        <v>0</v>
      </c>
      <c r="AO464" s="92">
        <f t="shared" si="207"/>
        <v>0</v>
      </c>
      <c r="AP464" s="92" t="str">
        <f t="shared" ca="1" si="208"/>
        <v/>
      </c>
      <c r="AQ464" s="92" t="str">
        <f ca="1">_xlfn.IFNA(VLOOKUP(AP464,Recycling!$S$10:$T$35,2,0),"")</f>
        <v/>
      </c>
      <c r="AR464" s="92">
        <f t="shared" si="209"/>
        <v>0</v>
      </c>
      <c r="AS464" s="92">
        <f t="shared" si="210"/>
        <v>0</v>
      </c>
      <c r="AT464" s="298">
        <f>EXACT(G464,"None")*OR(EXACT(M464,Lookups!$A$62),EXACT(M464,Lookups!$A$63))</f>
        <v>0</v>
      </c>
      <c r="AU464" s="299">
        <f t="shared" si="197"/>
        <v>0</v>
      </c>
      <c r="AV464" s="92">
        <f>IFERROR(VLOOKUP(AH464,Lookups!A:B,2,0),0)</f>
        <v>0</v>
      </c>
      <c r="AW464" s="92">
        <f t="shared" si="198"/>
        <v>0</v>
      </c>
      <c r="AX464" s="297">
        <f t="shared" si="199"/>
        <v>0</v>
      </c>
      <c r="AY464" s="297">
        <f t="shared" si="188"/>
        <v>0</v>
      </c>
      <c r="AZ464" s="92">
        <f t="shared" si="189"/>
        <v>0.504</v>
      </c>
      <c r="BA464" s="297">
        <f t="shared" si="200"/>
        <v>0.38900000000000001</v>
      </c>
      <c r="BB464" s="297">
        <v>0.13800000000000001</v>
      </c>
      <c r="BC464" s="297">
        <v>0.13400000000000001</v>
      </c>
      <c r="BD464" s="92">
        <f t="shared" si="190"/>
        <v>0</v>
      </c>
      <c r="BE464" s="92">
        <f t="shared" si="191"/>
        <v>0</v>
      </c>
    </row>
    <row r="465" spans="1:57" x14ac:dyDescent="0.35">
      <c r="A465" s="26"/>
      <c r="B465" s="76"/>
      <c r="C465" s="58"/>
      <c r="D465" s="504"/>
      <c r="E465" s="504"/>
      <c r="F465" s="237" t="str">
        <f ca="1">IFERROR(OFFSET(INDEX(INDIRECT(VLOOKUP($C465,Lighting_Type_Exist_lu,2,0)),MATCH(NewSKULighting!$D465,INDIRECT(VLOOKUP($C465,Lighting_Type_Exist_lu,2,0)),0),1),0,2),"")</f>
        <v/>
      </c>
      <c r="G465" s="168" t="s">
        <v>84</v>
      </c>
      <c r="H465" s="74"/>
      <c r="I465" s="238" t="str">
        <f t="shared" si="179"/>
        <v/>
      </c>
      <c r="J465" s="58"/>
      <c r="K465" s="238" t="str">
        <f t="shared" si="180"/>
        <v/>
      </c>
      <c r="L465" s="239" t="str">
        <f t="shared" si="181"/>
        <v/>
      </c>
      <c r="M465" s="116" t="s">
        <v>84</v>
      </c>
      <c r="N465" s="28">
        <f t="shared" si="182"/>
        <v>0</v>
      </c>
      <c r="O465" s="20">
        <f t="shared" si="201"/>
        <v>0</v>
      </c>
      <c r="P465" s="71">
        <f t="shared" ca="1" si="192"/>
        <v>0</v>
      </c>
      <c r="Q465" s="71">
        <f>IFERROR((($H465*$L465*$N465)-($H465*$L465*$O465))/1000,0)*(1-EXACT(M465,Lookups!$A$62))*(1-EXACT(M465,Lookups!$A$63))</f>
        <v>0</v>
      </c>
      <c r="R465" s="71">
        <f t="shared" ca="1" si="193"/>
        <v>0</v>
      </c>
      <c r="S465" s="71">
        <f t="shared" ca="1" si="183"/>
        <v>0</v>
      </c>
      <c r="T465" s="71">
        <f t="shared" si="184"/>
        <v>0</v>
      </c>
      <c r="U465" s="356">
        <f t="shared" ca="1" si="185"/>
        <v>0</v>
      </c>
      <c r="V465" s="356">
        <f t="shared" ca="1" si="186"/>
        <v>0</v>
      </c>
      <c r="W465" s="356">
        <f t="shared" si="194"/>
        <v>0</v>
      </c>
      <c r="X465" s="356">
        <f t="shared" si="195"/>
        <v>0</v>
      </c>
      <c r="Y465" s="72">
        <f>IF(AU465&gt;0,"NEEDED",IFERROR(IF('Project Summary'!$C$11="NH",(VLOOKUP(AH465,Lighting_All,6,0)+AN465),(VLOOKUP(AH465,Lighting_All,4,0)+AN465)),0)*H465)</f>
        <v>0</v>
      </c>
      <c r="Z465" s="290" t="str">
        <f t="shared" ca="1" si="196"/>
        <v/>
      </c>
      <c r="AA465" s="352">
        <f t="shared" ca="1" si="202"/>
        <v>0</v>
      </c>
      <c r="AB465" s="3"/>
      <c r="AC465" s="20" t="str">
        <f ca="1">IFERROR(OFFSET(INDEX(INDIRECT(VLOOKUP($C465,Lighting_Type_Exist_lu,2,0)),MATCH(NewSKULighting!$D465,INDIRECT(VLOOKUP($C465,Lighting_Type_Exist_lu,2,0)),0),1),0,1),"")</f>
        <v/>
      </c>
      <c r="AD465" s="7" t="str">
        <f ca="1">IFERROR(OFFSET(INDEX(INDIRECT(VLOOKUP($C465,Lighting_Type_Exist_lu,2,0)),MATCH(NewSKULighting!$D465,INDIRECT(VLOOKUP($C465,Lighting_Type_Exist_lu,2,0)),0),1),0,3),"")</f>
        <v/>
      </c>
      <c r="AE465" s="40" t="str">
        <f ca="1">IFERROR(OFFSET(INDEX(INDIRECT(VLOOKUP($C465,Lighting_Type_Exist_lu,2,0)),MATCH(NewSKULighting!$D465,INDIRECT(VLOOKUP($C465,Lighting_Type_Exist_lu,2,0)),0),1),0,4),"")</f>
        <v/>
      </c>
      <c r="AF465" s="314">
        <f t="shared" ca="1" si="203"/>
        <v>0</v>
      </c>
      <c r="AG465" s="3"/>
      <c r="AH465" s="238" t="str">
        <f t="shared" si="187"/>
        <v/>
      </c>
      <c r="AI465" s="263">
        <f>IFERROR(_xlfn.IFNA(IF('Project Summary'!$C$11="NH",VLOOKUP(AH465,Lighting_All,5,0),VLOOKUP(AH465,Lighting_All,3,0)),""),"")</f>
        <v>0</v>
      </c>
      <c r="AJ465" s="295" t="str">
        <f t="shared" si="204"/>
        <v>NA</v>
      </c>
      <c r="AK465" s="296" t="str">
        <f>IFERROR(IF(J465="","",(VLOOKUP(AH465,Lookups!A:G,7,0)*H465)),"")</f>
        <v/>
      </c>
      <c r="AL465" s="92">
        <f t="shared" ca="1" si="205"/>
        <v>0</v>
      </c>
      <c r="AM465" s="92">
        <f t="shared" ca="1" si="206"/>
        <v>0</v>
      </c>
      <c r="AN465" s="297">
        <f>(1-EXACT(G465,M465))*IFERROR(VLOOKUP(M465,Lighting_All,6,0),0)*(Q465&gt;0)*(1-EXACT(M465,Lookups!$A$62))*(1-EXACT(M465,Lookups!$A$63))</f>
        <v>0</v>
      </c>
      <c r="AO465" s="92">
        <f t="shared" si="207"/>
        <v>0</v>
      </c>
      <c r="AP465" s="92" t="str">
        <f t="shared" ca="1" si="208"/>
        <v/>
      </c>
      <c r="AQ465" s="92" t="str">
        <f ca="1">_xlfn.IFNA(VLOOKUP(AP465,Recycling!$S$10:$T$35,2,0),"")</f>
        <v/>
      </c>
      <c r="AR465" s="92">
        <f t="shared" si="209"/>
        <v>0</v>
      </c>
      <c r="AS465" s="92">
        <f t="shared" si="210"/>
        <v>0</v>
      </c>
      <c r="AT465" s="298">
        <f>EXACT(G465,"None")*OR(EXACT(M465,Lookups!$A$62),EXACT(M465,Lookups!$A$63))</f>
        <v>0</v>
      </c>
      <c r="AU465" s="299">
        <f t="shared" si="197"/>
        <v>0</v>
      </c>
      <c r="AV465" s="92">
        <f>IFERROR(VLOOKUP(AH465,Lookups!A:B,2,0),0)</f>
        <v>0</v>
      </c>
      <c r="AW465" s="92">
        <f t="shared" si="198"/>
        <v>0</v>
      </c>
      <c r="AX465" s="297">
        <f t="shared" si="199"/>
        <v>0</v>
      </c>
      <c r="AY465" s="297">
        <f t="shared" si="188"/>
        <v>0</v>
      </c>
      <c r="AZ465" s="92">
        <f t="shared" si="189"/>
        <v>0.504</v>
      </c>
      <c r="BA465" s="297">
        <f t="shared" si="200"/>
        <v>0.38900000000000001</v>
      </c>
      <c r="BB465" s="297">
        <v>0.13800000000000001</v>
      </c>
      <c r="BC465" s="297">
        <v>0.13400000000000001</v>
      </c>
      <c r="BD465" s="92">
        <f t="shared" si="190"/>
        <v>0</v>
      </c>
      <c r="BE465" s="92">
        <f t="shared" si="191"/>
        <v>0</v>
      </c>
    </row>
    <row r="466" spans="1:57" x14ac:dyDescent="0.35">
      <c r="A466" s="26"/>
      <c r="B466" s="76"/>
      <c r="C466" s="58"/>
      <c r="D466" s="504"/>
      <c r="E466" s="504"/>
      <c r="F466" s="237" t="str">
        <f ca="1">IFERROR(OFFSET(INDEX(INDIRECT(VLOOKUP($C466,Lighting_Type_Exist_lu,2,0)),MATCH(NewSKULighting!$D466,INDIRECT(VLOOKUP($C466,Lighting_Type_Exist_lu,2,0)),0),1),0,2),"")</f>
        <v/>
      </c>
      <c r="G466" s="168" t="s">
        <v>84</v>
      </c>
      <c r="H466" s="74"/>
      <c r="I466" s="238" t="str">
        <f t="shared" si="179"/>
        <v/>
      </c>
      <c r="J466" s="58"/>
      <c r="K466" s="238" t="str">
        <f t="shared" si="180"/>
        <v/>
      </c>
      <c r="L466" s="239" t="str">
        <f t="shared" si="181"/>
        <v/>
      </c>
      <c r="M466" s="116" t="s">
        <v>84</v>
      </c>
      <c r="N466" s="28">
        <f t="shared" si="182"/>
        <v>0</v>
      </c>
      <c r="O466" s="20">
        <f t="shared" si="201"/>
        <v>0</v>
      </c>
      <c r="P466" s="71">
        <f t="shared" ca="1" si="192"/>
        <v>0</v>
      </c>
      <c r="Q466" s="71">
        <f>IFERROR((($H466*$L466*$N466)-($H466*$L466*$O466))/1000,0)*(1-EXACT(M466,Lookups!$A$62))*(1-EXACT(M466,Lookups!$A$63))</f>
        <v>0</v>
      </c>
      <c r="R466" s="71">
        <f t="shared" ca="1" si="193"/>
        <v>0</v>
      </c>
      <c r="S466" s="71">
        <f t="shared" ca="1" si="183"/>
        <v>0</v>
      </c>
      <c r="T466" s="71">
        <f t="shared" si="184"/>
        <v>0</v>
      </c>
      <c r="U466" s="356">
        <f t="shared" ca="1" si="185"/>
        <v>0</v>
      </c>
      <c r="V466" s="356">
        <f t="shared" ca="1" si="186"/>
        <v>0</v>
      </c>
      <c r="W466" s="356">
        <f t="shared" si="194"/>
        <v>0</v>
      </c>
      <c r="X466" s="356">
        <f t="shared" si="195"/>
        <v>0</v>
      </c>
      <c r="Y466" s="72">
        <f>IF(AU466&gt;0,"NEEDED",IFERROR(IF('Project Summary'!$C$11="NH",(VLOOKUP(AH466,Lighting_All,6,0)+AN466),(VLOOKUP(AH466,Lighting_All,4,0)+AN466)),0)*H466)</f>
        <v>0</v>
      </c>
      <c r="Z466" s="290" t="str">
        <f t="shared" ca="1" si="196"/>
        <v/>
      </c>
      <c r="AA466" s="352">
        <f t="shared" ca="1" si="202"/>
        <v>0</v>
      </c>
      <c r="AB466" s="3"/>
      <c r="AC466" s="20" t="str">
        <f ca="1">IFERROR(OFFSET(INDEX(INDIRECT(VLOOKUP($C466,Lighting_Type_Exist_lu,2,0)),MATCH(NewSKULighting!$D466,INDIRECT(VLOOKUP($C466,Lighting_Type_Exist_lu,2,0)),0),1),0,1),"")</f>
        <v/>
      </c>
      <c r="AD466" s="7" t="str">
        <f ca="1">IFERROR(OFFSET(INDEX(INDIRECT(VLOOKUP($C466,Lighting_Type_Exist_lu,2,0)),MATCH(NewSKULighting!$D466,INDIRECT(VLOOKUP($C466,Lighting_Type_Exist_lu,2,0)),0),1),0,3),"")</f>
        <v/>
      </c>
      <c r="AE466" s="40" t="str">
        <f ca="1">IFERROR(OFFSET(INDEX(INDIRECT(VLOOKUP($C466,Lighting_Type_Exist_lu,2,0)),MATCH(NewSKULighting!$D466,INDIRECT(VLOOKUP($C466,Lighting_Type_Exist_lu,2,0)),0),1),0,4),"")</f>
        <v/>
      </c>
      <c r="AF466" s="314">
        <f t="shared" ca="1" si="203"/>
        <v>0</v>
      </c>
      <c r="AG466" s="3"/>
      <c r="AH466" s="238" t="str">
        <f t="shared" si="187"/>
        <v/>
      </c>
      <c r="AI466" s="263">
        <f>IFERROR(_xlfn.IFNA(IF('Project Summary'!$C$11="NH",VLOOKUP(AH466,Lighting_All,5,0),VLOOKUP(AH466,Lighting_All,3,0)),""),"")</f>
        <v>0</v>
      </c>
      <c r="AJ466" s="295" t="str">
        <f t="shared" si="204"/>
        <v>NA</v>
      </c>
      <c r="AK466" s="296" t="str">
        <f>IFERROR(IF(J466="","",(VLOOKUP(AH466,Lookups!A:G,7,0)*H466)),"")</f>
        <v/>
      </c>
      <c r="AL466" s="92">
        <f t="shared" ca="1" si="205"/>
        <v>0</v>
      </c>
      <c r="AM466" s="92">
        <f t="shared" ca="1" si="206"/>
        <v>0</v>
      </c>
      <c r="AN466" s="297">
        <f>(1-EXACT(G466,M466))*IFERROR(VLOOKUP(M466,Lighting_All,6,0),0)*(Q466&gt;0)*(1-EXACT(M466,Lookups!$A$62))*(1-EXACT(M466,Lookups!$A$63))</f>
        <v>0</v>
      </c>
      <c r="AO466" s="92">
        <f t="shared" si="207"/>
        <v>0</v>
      </c>
      <c r="AP466" s="92" t="str">
        <f t="shared" ca="1" si="208"/>
        <v/>
      </c>
      <c r="AQ466" s="92" t="str">
        <f ca="1">_xlfn.IFNA(VLOOKUP(AP466,Recycling!$S$10:$T$35,2,0),"")</f>
        <v/>
      </c>
      <c r="AR466" s="92">
        <f t="shared" si="209"/>
        <v>0</v>
      </c>
      <c r="AS466" s="92">
        <f t="shared" si="210"/>
        <v>0</v>
      </c>
      <c r="AT466" s="298">
        <f>EXACT(G466,"None")*OR(EXACT(M466,Lookups!$A$62),EXACT(M466,Lookups!$A$63))</f>
        <v>0</v>
      </c>
      <c r="AU466" s="299">
        <f t="shared" si="197"/>
        <v>0</v>
      </c>
      <c r="AV466" s="92">
        <f>IFERROR(VLOOKUP(AH466,Lookups!A:B,2,0),0)</f>
        <v>0</v>
      </c>
      <c r="AW466" s="92">
        <f t="shared" si="198"/>
        <v>0</v>
      </c>
      <c r="AX466" s="297">
        <f t="shared" si="199"/>
        <v>0</v>
      </c>
      <c r="AY466" s="297">
        <f t="shared" si="188"/>
        <v>0</v>
      </c>
      <c r="AZ466" s="92">
        <f t="shared" si="189"/>
        <v>0.504</v>
      </c>
      <c r="BA466" s="297">
        <f t="shared" si="200"/>
        <v>0.38900000000000001</v>
      </c>
      <c r="BB466" s="297">
        <v>0.13800000000000001</v>
      </c>
      <c r="BC466" s="297">
        <v>0.13400000000000001</v>
      </c>
      <c r="BD466" s="92">
        <f t="shared" si="190"/>
        <v>0</v>
      </c>
      <c r="BE466" s="92">
        <f t="shared" si="191"/>
        <v>0</v>
      </c>
    </row>
    <row r="467" spans="1:57" x14ac:dyDescent="0.35">
      <c r="A467" s="26"/>
      <c r="B467" s="76"/>
      <c r="C467" s="58"/>
      <c r="D467" s="504"/>
      <c r="E467" s="504"/>
      <c r="F467" s="237" t="str">
        <f ca="1">IFERROR(OFFSET(INDEX(INDIRECT(VLOOKUP($C467,Lighting_Type_Exist_lu,2,0)),MATCH(NewSKULighting!$D467,INDIRECT(VLOOKUP($C467,Lighting_Type_Exist_lu,2,0)),0),1),0,2),"")</f>
        <v/>
      </c>
      <c r="G467" s="168" t="s">
        <v>84</v>
      </c>
      <c r="H467" s="74"/>
      <c r="I467" s="238" t="str">
        <f t="shared" si="179"/>
        <v/>
      </c>
      <c r="J467" s="58"/>
      <c r="K467" s="238" t="str">
        <f t="shared" si="180"/>
        <v/>
      </c>
      <c r="L467" s="239" t="str">
        <f t="shared" si="181"/>
        <v/>
      </c>
      <c r="M467" s="116" t="s">
        <v>84</v>
      </c>
      <c r="N467" s="28">
        <f t="shared" si="182"/>
        <v>0</v>
      </c>
      <c r="O467" s="20">
        <f t="shared" si="201"/>
        <v>0</v>
      </c>
      <c r="P467" s="71">
        <f t="shared" ca="1" si="192"/>
        <v>0</v>
      </c>
      <c r="Q467" s="71">
        <f>IFERROR((($H467*$L467*$N467)-($H467*$L467*$O467))/1000,0)*(1-EXACT(M467,Lookups!$A$62))*(1-EXACT(M467,Lookups!$A$63))</f>
        <v>0</v>
      </c>
      <c r="R467" s="71">
        <f t="shared" ca="1" si="193"/>
        <v>0</v>
      </c>
      <c r="S467" s="71">
        <f t="shared" ca="1" si="183"/>
        <v>0</v>
      </c>
      <c r="T467" s="71">
        <f t="shared" si="184"/>
        <v>0</v>
      </c>
      <c r="U467" s="356">
        <f t="shared" ca="1" si="185"/>
        <v>0</v>
      </c>
      <c r="V467" s="356">
        <f t="shared" ca="1" si="186"/>
        <v>0</v>
      </c>
      <c r="W467" s="356">
        <f t="shared" si="194"/>
        <v>0</v>
      </c>
      <c r="X467" s="356">
        <f t="shared" si="195"/>
        <v>0</v>
      </c>
      <c r="Y467" s="72">
        <f>IF(AU467&gt;0,"NEEDED",IFERROR(IF('Project Summary'!$C$11="NH",(VLOOKUP(AH467,Lighting_All,6,0)+AN467),(VLOOKUP(AH467,Lighting_All,4,0)+AN467)),0)*H467)</f>
        <v>0</v>
      </c>
      <c r="Z467" s="290" t="str">
        <f t="shared" ca="1" si="196"/>
        <v/>
      </c>
      <c r="AA467" s="352">
        <f t="shared" ca="1" si="202"/>
        <v>0</v>
      </c>
      <c r="AB467" s="3"/>
      <c r="AC467" s="20" t="str">
        <f ca="1">IFERROR(OFFSET(INDEX(INDIRECT(VLOOKUP($C467,Lighting_Type_Exist_lu,2,0)),MATCH(NewSKULighting!$D467,INDIRECT(VLOOKUP($C467,Lighting_Type_Exist_lu,2,0)),0),1),0,1),"")</f>
        <v/>
      </c>
      <c r="AD467" s="7" t="str">
        <f ca="1">IFERROR(OFFSET(INDEX(INDIRECT(VLOOKUP($C467,Lighting_Type_Exist_lu,2,0)),MATCH(NewSKULighting!$D467,INDIRECT(VLOOKUP($C467,Lighting_Type_Exist_lu,2,0)),0),1),0,3),"")</f>
        <v/>
      </c>
      <c r="AE467" s="40" t="str">
        <f ca="1">IFERROR(OFFSET(INDEX(INDIRECT(VLOOKUP($C467,Lighting_Type_Exist_lu,2,0)),MATCH(NewSKULighting!$D467,INDIRECT(VLOOKUP($C467,Lighting_Type_Exist_lu,2,0)),0),1),0,4),"")</f>
        <v/>
      </c>
      <c r="AF467" s="314">
        <f t="shared" ca="1" si="203"/>
        <v>0</v>
      </c>
      <c r="AG467" s="3"/>
      <c r="AH467" s="238" t="str">
        <f t="shared" si="187"/>
        <v/>
      </c>
      <c r="AI467" s="263">
        <f>IFERROR(_xlfn.IFNA(IF('Project Summary'!$C$11="NH",VLOOKUP(AH467,Lighting_All,5,0),VLOOKUP(AH467,Lighting_All,3,0)),""),"")</f>
        <v>0</v>
      </c>
      <c r="AJ467" s="295" t="str">
        <f t="shared" si="204"/>
        <v>NA</v>
      </c>
      <c r="AK467" s="296" t="str">
        <f>IFERROR(IF(J467="","",(VLOOKUP(AH467,Lookups!A:G,7,0)*H467)),"")</f>
        <v/>
      </c>
      <c r="AL467" s="92">
        <f t="shared" ca="1" si="205"/>
        <v>0</v>
      </c>
      <c r="AM467" s="92">
        <f t="shared" ca="1" si="206"/>
        <v>0</v>
      </c>
      <c r="AN467" s="297">
        <f>(1-EXACT(G467,M467))*IFERROR(VLOOKUP(M467,Lighting_All,6,0),0)*(Q467&gt;0)*(1-EXACT(M467,Lookups!$A$62))*(1-EXACT(M467,Lookups!$A$63))</f>
        <v>0</v>
      </c>
      <c r="AO467" s="92">
        <f t="shared" si="207"/>
        <v>0</v>
      </c>
      <c r="AP467" s="92" t="str">
        <f t="shared" ca="1" si="208"/>
        <v/>
      </c>
      <c r="AQ467" s="92" t="str">
        <f ca="1">_xlfn.IFNA(VLOOKUP(AP467,Recycling!$S$10:$T$35,2,0),"")</f>
        <v/>
      </c>
      <c r="AR467" s="92">
        <f t="shared" si="209"/>
        <v>0</v>
      </c>
      <c r="AS467" s="92">
        <f t="shared" si="210"/>
        <v>0</v>
      </c>
      <c r="AT467" s="298">
        <f>EXACT(G467,"None")*OR(EXACT(M467,Lookups!$A$62),EXACT(M467,Lookups!$A$63))</f>
        <v>0</v>
      </c>
      <c r="AU467" s="299">
        <f t="shared" si="197"/>
        <v>0</v>
      </c>
      <c r="AV467" s="92">
        <f>IFERROR(VLOOKUP(AH467,Lookups!A:B,2,0),0)</f>
        <v>0</v>
      </c>
      <c r="AW467" s="92">
        <f t="shared" si="198"/>
        <v>0</v>
      </c>
      <c r="AX467" s="297">
        <f t="shared" si="199"/>
        <v>0</v>
      </c>
      <c r="AY467" s="297">
        <f t="shared" si="188"/>
        <v>0</v>
      </c>
      <c r="AZ467" s="92">
        <f t="shared" si="189"/>
        <v>0.504</v>
      </c>
      <c r="BA467" s="297">
        <f t="shared" si="200"/>
        <v>0.38900000000000001</v>
      </c>
      <c r="BB467" s="297">
        <v>0.13800000000000001</v>
      </c>
      <c r="BC467" s="297">
        <v>0.13400000000000001</v>
      </c>
      <c r="BD467" s="92">
        <f t="shared" si="190"/>
        <v>0</v>
      </c>
      <c r="BE467" s="92">
        <f t="shared" si="191"/>
        <v>0</v>
      </c>
    </row>
    <row r="468" spans="1:57" x14ac:dyDescent="0.35">
      <c r="A468" s="26"/>
      <c r="B468" s="76"/>
      <c r="C468" s="58"/>
      <c r="D468" s="504"/>
      <c r="E468" s="504"/>
      <c r="F468" s="237" t="str">
        <f ca="1">IFERROR(OFFSET(INDEX(INDIRECT(VLOOKUP($C468,Lighting_Type_Exist_lu,2,0)),MATCH(NewSKULighting!$D468,INDIRECT(VLOOKUP($C468,Lighting_Type_Exist_lu,2,0)),0),1),0,2),"")</f>
        <v/>
      </c>
      <c r="G468" s="168" t="s">
        <v>84</v>
      </c>
      <c r="H468" s="74"/>
      <c r="I468" s="238" t="str">
        <f t="shared" si="179"/>
        <v/>
      </c>
      <c r="J468" s="58"/>
      <c r="K468" s="238" t="str">
        <f t="shared" si="180"/>
        <v/>
      </c>
      <c r="L468" s="239" t="str">
        <f t="shared" si="181"/>
        <v/>
      </c>
      <c r="M468" s="116" t="s">
        <v>84</v>
      </c>
      <c r="N468" s="28">
        <f t="shared" si="182"/>
        <v>0</v>
      </c>
      <c r="O468" s="20">
        <f t="shared" si="201"/>
        <v>0</v>
      </c>
      <c r="P468" s="71">
        <f t="shared" ca="1" si="192"/>
        <v>0</v>
      </c>
      <c r="Q468" s="71">
        <f>IFERROR((($H468*$L468*$N468)-($H468*$L468*$O468))/1000,0)*(1-EXACT(M468,Lookups!$A$62))*(1-EXACT(M468,Lookups!$A$63))</f>
        <v>0</v>
      </c>
      <c r="R468" s="71">
        <f t="shared" ca="1" si="193"/>
        <v>0</v>
      </c>
      <c r="S468" s="71">
        <f t="shared" ca="1" si="183"/>
        <v>0</v>
      </c>
      <c r="T468" s="71">
        <f t="shared" si="184"/>
        <v>0</v>
      </c>
      <c r="U468" s="356">
        <f t="shared" ca="1" si="185"/>
        <v>0</v>
      </c>
      <c r="V468" s="356">
        <f t="shared" ca="1" si="186"/>
        <v>0</v>
      </c>
      <c r="W468" s="356">
        <f t="shared" si="194"/>
        <v>0</v>
      </c>
      <c r="X468" s="356">
        <f t="shared" si="195"/>
        <v>0</v>
      </c>
      <c r="Y468" s="72">
        <f>IF(AU468&gt;0,"NEEDED",IFERROR(IF('Project Summary'!$C$11="NH",(VLOOKUP(AH468,Lighting_All,6,0)+AN468),(VLOOKUP(AH468,Lighting_All,4,0)+AN468)),0)*H468)</f>
        <v>0</v>
      </c>
      <c r="Z468" s="290" t="str">
        <f t="shared" ca="1" si="196"/>
        <v/>
      </c>
      <c r="AA468" s="352">
        <f t="shared" ca="1" si="202"/>
        <v>0</v>
      </c>
      <c r="AB468" s="3"/>
      <c r="AC468" s="20" t="str">
        <f ca="1">IFERROR(OFFSET(INDEX(INDIRECT(VLOOKUP($C468,Lighting_Type_Exist_lu,2,0)),MATCH(NewSKULighting!$D468,INDIRECT(VLOOKUP($C468,Lighting_Type_Exist_lu,2,0)),0),1),0,1),"")</f>
        <v/>
      </c>
      <c r="AD468" s="7" t="str">
        <f ca="1">IFERROR(OFFSET(INDEX(INDIRECT(VLOOKUP($C468,Lighting_Type_Exist_lu,2,0)),MATCH(NewSKULighting!$D468,INDIRECT(VLOOKUP($C468,Lighting_Type_Exist_lu,2,0)),0),1),0,3),"")</f>
        <v/>
      </c>
      <c r="AE468" s="40" t="str">
        <f ca="1">IFERROR(OFFSET(INDEX(INDIRECT(VLOOKUP($C468,Lighting_Type_Exist_lu,2,0)),MATCH(NewSKULighting!$D468,INDIRECT(VLOOKUP($C468,Lighting_Type_Exist_lu,2,0)),0),1),0,4),"")</f>
        <v/>
      </c>
      <c r="AF468" s="314">
        <f t="shared" ca="1" si="203"/>
        <v>0</v>
      </c>
      <c r="AG468" s="3"/>
      <c r="AH468" s="238" t="str">
        <f t="shared" si="187"/>
        <v/>
      </c>
      <c r="AI468" s="263">
        <f>IFERROR(_xlfn.IFNA(IF('Project Summary'!$C$11="NH",VLOOKUP(AH468,Lighting_All,5,0),VLOOKUP(AH468,Lighting_All,3,0)),""),"")</f>
        <v>0</v>
      </c>
      <c r="AJ468" s="295" t="str">
        <f t="shared" si="204"/>
        <v>NA</v>
      </c>
      <c r="AK468" s="296" t="str">
        <f>IFERROR(IF(J468="","",(VLOOKUP(AH468,Lookups!A:G,7,0)*H468)),"")</f>
        <v/>
      </c>
      <c r="AL468" s="92">
        <f t="shared" ca="1" si="205"/>
        <v>0</v>
      </c>
      <c r="AM468" s="92">
        <f t="shared" ca="1" si="206"/>
        <v>0</v>
      </c>
      <c r="AN468" s="297">
        <f>(1-EXACT(G468,M468))*IFERROR(VLOOKUP(M468,Lighting_All,6,0),0)*(Q468&gt;0)*(1-EXACT(M468,Lookups!$A$62))*(1-EXACT(M468,Lookups!$A$63))</f>
        <v>0</v>
      </c>
      <c r="AO468" s="92">
        <f t="shared" si="207"/>
        <v>0</v>
      </c>
      <c r="AP468" s="92" t="str">
        <f t="shared" ca="1" si="208"/>
        <v/>
      </c>
      <c r="AQ468" s="92" t="str">
        <f ca="1">_xlfn.IFNA(VLOOKUP(AP468,Recycling!$S$10:$T$35,2,0),"")</f>
        <v/>
      </c>
      <c r="AR468" s="92">
        <f t="shared" si="209"/>
        <v>0</v>
      </c>
      <c r="AS468" s="92">
        <f t="shared" si="210"/>
        <v>0</v>
      </c>
      <c r="AT468" s="298">
        <f>EXACT(G468,"None")*OR(EXACT(M468,Lookups!$A$62),EXACT(M468,Lookups!$A$63))</f>
        <v>0</v>
      </c>
      <c r="AU468" s="299">
        <f t="shared" si="197"/>
        <v>0</v>
      </c>
      <c r="AV468" s="92">
        <f>IFERROR(VLOOKUP(AH468,Lookups!A:B,2,0),0)</f>
        <v>0</v>
      </c>
      <c r="AW468" s="92">
        <f t="shared" si="198"/>
        <v>0</v>
      </c>
      <c r="AX468" s="297">
        <f t="shared" si="199"/>
        <v>0</v>
      </c>
      <c r="AY468" s="297">
        <f t="shared" si="188"/>
        <v>0</v>
      </c>
      <c r="AZ468" s="92">
        <f t="shared" si="189"/>
        <v>0.504</v>
      </c>
      <c r="BA468" s="297">
        <f t="shared" si="200"/>
        <v>0.38900000000000001</v>
      </c>
      <c r="BB468" s="297">
        <v>0.13800000000000001</v>
      </c>
      <c r="BC468" s="297">
        <v>0.13400000000000001</v>
      </c>
      <c r="BD468" s="92">
        <f t="shared" si="190"/>
        <v>0</v>
      </c>
      <c r="BE468" s="92">
        <f t="shared" si="191"/>
        <v>0</v>
      </c>
    </row>
    <row r="469" spans="1:57" x14ac:dyDescent="0.35">
      <c r="A469" s="26"/>
      <c r="B469" s="76"/>
      <c r="C469" s="58"/>
      <c r="D469" s="504"/>
      <c r="E469" s="504"/>
      <c r="F469" s="237" t="str">
        <f ca="1">IFERROR(OFFSET(INDEX(INDIRECT(VLOOKUP($C469,Lighting_Type_Exist_lu,2,0)),MATCH(NewSKULighting!$D469,INDIRECT(VLOOKUP($C469,Lighting_Type_Exist_lu,2,0)),0),1),0,2),"")</f>
        <v/>
      </c>
      <c r="G469" s="168" t="s">
        <v>84</v>
      </c>
      <c r="H469" s="74"/>
      <c r="I469" s="238" t="str">
        <f t="shared" si="179"/>
        <v/>
      </c>
      <c r="J469" s="58"/>
      <c r="K469" s="238" t="str">
        <f t="shared" si="180"/>
        <v/>
      </c>
      <c r="L469" s="239" t="str">
        <f t="shared" si="181"/>
        <v/>
      </c>
      <c r="M469" s="116" t="s">
        <v>84</v>
      </c>
      <c r="N469" s="28">
        <f t="shared" si="182"/>
        <v>0</v>
      </c>
      <c r="O469" s="20">
        <f t="shared" si="201"/>
        <v>0</v>
      </c>
      <c r="P469" s="71">
        <f t="shared" ca="1" si="192"/>
        <v>0</v>
      </c>
      <c r="Q469" s="71">
        <f>IFERROR((($H469*$L469*$N469)-($H469*$L469*$O469))/1000,0)*(1-EXACT(M469,Lookups!$A$62))*(1-EXACT(M469,Lookups!$A$63))</f>
        <v>0</v>
      </c>
      <c r="R469" s="71">
        <f t="shared" ca="1" si="193"/>
        <v>0</v>
      </c>
      <c r="S469" s="71">
        <f t="shared" ca="1" si="183"/>
        <v>0</v>
      </c>
      <c r="T469" s="71">
        <f t="shared" si="184"/>
        <v>0</v>
      </c>
      <c r="U469" s="356">
        <f t="shared" ca="1" si="185"/>
        <v>0</v>
      </c>
      <c r="V469" s="356">
        <f t="shared" ca="1" si="186"/>
        <v>0</v>
      </c>
      <c r="W469" s="356">
        <f t="shared" si="194"/>
        <v>0</v>
      </c>
      <c r="X469" s="356">
        <f t="shared" si="195"/>
        <v>0</v>
      </c>
      <c r="Y469" s="72">
        <f>IF(AU469&gt;0,"NEEDED",IFERROR(IF('Project Summary'!$C$11="NH",(VLOOKUP(AH469,Lighting_All,6,0)+AN469),(VLOOKUP(AH469,Lighting_All,4,0)+AN469)),0)*H469)</f>
        <v>0</v>
      </c>
      <c r="Z469" s="290" t="str">
        <f t="shared" ca="1" si="196"/>
        <v/>
      </c>
      <c r="AA469" s="352">
        <f t="shared" ca="1" si="202"/>
        <v>0</v>
      </c>
      <c r="AB469" s="3"/>
      <c r="AC469" s="20" t="str">
        <f ca="1">IFERROR(OFFSET(INDEX(INDIRECT(VLOOKUP($C469,Lighting_Type_Exist_lu,2,0)),MATCH(NewSKULighting!$D469,INDIRECT(VLOOKUP($C469,Lighting_Type_Exist_lu,2,0)),0),1),0,1),"")</f>
        <v/>
      </c>
      <c r="AD469" s="7" t="str">
        <f ca="1">IFERROR(OFFSET(INDEX(INDIRECT(VLOOKUP($C469,Lighting_Type_Exist_lu,2,0)),MATCH(NewSKULighting!$D469,INDIRECT(VLOOKUP($C469,Lighting_Type_Exist_lu,2,0)),0),1),0,3),"")</f>
        <v/>
      </c>
      <c r="AE469" s="40" t="str">
        <f ca="1">IFERROR(OFFSET(INDEX(INDIRECT(VLOOKUP($C469,Lighting_Type_Exist_lu,2,0)),MATCH(NewSKULighting!$D469,INDIRECT(VLOOKUP($C469,Lighting_Type_Exist_lu,2,0)),0),1),0,4),"")</f>
        <v/>
      </c>
      <c r="AF469" s="314">
        <f t="shared" ca="1" si="203"/>
        <v>0</v>
      </c>
      <c r="AG469" s="3"/>
      <c r="AH469" s="238" t="str">
        <f t="shared" si="187"/>
        <v/>
      </c>
      <c r="AI469" s="263">
        <f>IFERROR(_xlfn.IFNA(IF('Project Summary'!$C$11="NH",VLOOKUP(AH469,Lighting_All,5,0),VLOOKUP(AH469,Lighting_All,3,0)),""),"")</f>
        <v>0</v>
      </c>
      <c r="AJ469" s="295" t="str">
        <f t="shared" si="204"/>
        <v>NA</v>
      </c>
      <c r="AK469" s="296" t="str">
        <f>IFERROR(IF(J469="","",(VLOOKUP(AH469,Lookups!A:G,7,0)*H469)),"")</f>
        <v/>
      </c>
      <c r="AL469" s="92">
        <f t="shared" ca="1" si="205"/>
        <v>0</v>
      </c>
      <c r="AM469" s="92">
        <f t="shared" ca="1" si="206"/>
        <v>0</v>
      </c>
      <c r="AN469" s="297">
        <f>(1-EXACT(G469,M469))*IFERROR(VLOOKUP(M469,Lighting_All,6,0),0)*(Q469&gt;0)*(1-EXACT(M469,Lookups!$A$62))*(1-EXACT(M469,Lookups!$A$63))</f>
        <v>0</v>
      </c>
      <c r="AO469" s="92">
        <f t="shared" si="207"/>
        <v>0</v>
      </c>
      <c r="AP469" s="92" t="str">
        <f t="shared" ca="1" si="208"/>
        <v/>
      </c>
      <c r="AQ469" s="92" t="str">
        <f ca="1">_xlfn.IFNA(VLOOKUP(AP469,Recycling!$S$10:$T$35,2,0),"")</f>
        <v/>
      </c>
      <c r="AR469" s="92">
        <f t="shared" si="209"/>
        <v>0</v>
      </c>
      <c r="AS469" s="92">
        <f t="shared" si="210"/>
        <v>0</v>
      </c>
      <c r="AT469" s="298">
        <f>EXACT(G469,"None")*OR(EXACT(M469,Lookups!$A$62),EXACT(M469,Lookups!$A$63))</f>
        <v>0</v>
      </c>
      <c r="AU469" s="299">
        <f t="shared" si="197"/>
        <v>0</v>
      </c>
      <c r="AV469" s="92">
        <f>IFERROR(VLOOKUP(AH469,Lookups!A:B,2,0),0)</f>
        <v>0</v>
      </c>
      <c r="AW469" s="92">
        <f t="shared" si="198"/>
        <v>0</v>
      </c>
      <c r="AX469" s="297">
        <f t="shared" si="199"/>
        <v>0</v>
      </c>
      <c r="AY469" s="297">
        <f t="shared" si="188"/>
        <v>0</v>
      </c>
      <c r="AZ469" s="92">
        <f t="shared" si="189"/>
        <v>0.504</v>
      </c>
      <c r="BA469" s="297">
        <f t="shared" si="200"/>
        <v>0.38900000000000001</v>
      </c>
      <c r="BB469" s="297">
        <v>0.13800000000000001</v>
      </c>
      <c r="BC469" s="297">
        <v>0.13400000000000001</v>
      </c>
      <c r="BD469" s="92">
        <f t="shared" si="190"/>
        <v>0</v>
      </c>
      <c r="BE469" s="92">
        <f t="shared" si="191"/>
        <v>0</v>
      </c>
    </row>
    <row r="470" spans="1:57" x14ac:dyDescent="0.35">
      <c r="A470" s="26"/>
      <c r="B470" s="76"/>
      <c r="C470" s="58"/>
      <c r="D470" s="504"/>
      <c r="E470" s="504"/>
      <c r="F470" s="237" t="str">
        <f ca="1">IFERROR(OFFSET(INDEX(INDIRECT(VLOOKUP($C470,Lighting_Type_Exist_lu,2,0)),MATCH(NewSKULighting!$D470,INDIRECT(VLOOKUP($C470,Lighting_Type_Exist_lu,2,0)),0),1),0,2),"")</f>
        <v/>
      </c>
      <c r="G470" s="168" t="s">
        <v>84</v>
      </c>
      <c r="H470" s="74"/>
      <c r="I470" s="238" t="str">
        <f t="shared" si="179"/>
        <v/>
      </c>
      <c r="J470" s="58"/>
      <c r="K470" s="238" t="str">
        <f t="shared" si="180"/>
        <v/>
      </c>
      <c r="L470" s="239" t="str">
        <f t="shared" si="181"/>
        <v/>
      </c>
      <c r="M470" s="116" t="s">
        <v>84</v>
      </c>
      <c r="N470" s="28">
        <f t="shared" si="182"/>
        <v>0</v>
      </c>
      <c r="O470" s="20">
        <f t="shared" si="201"/>
        <v>0</v>
      </c>
      <c r="P470" s="71">
        <f t="shared" ca="1" si="192"/>
        <v>0</v>
      </c>
      <c r="Q470" s="71">
        <f>IFERROR((($H470*$L470*$N470)-($H470*$L470*$O470))/1000,0)*(1-EXACT(M470,Lookups!$A$62))*(1-EXACT(M470,Lookups!$A$63))</f>
        <v>0</v>
      </c>
      <c r="R470" s="71">
        <f t="shared" ca="1" si="193"/>
        <v>0</v>
      </c>
      <c r="S470" s="71">
        <f t="shared" ca="1" si="183"/>
        <v>0</v>
      </c>
      <c r="T470" s="71">
        <f t="shared" si="184"/>
        <v>0</v>
      </c>
      <c r="U470" s="356">
        <f t="shared" ca="1" si="185"/>
        <v>0</v>
      </c>
      <c r="V470" s="356">
        <f t="shared" ca="1" si="186"/>
        <v>0</v>
      </c>
      <c r="W470" s="356">
        <f t="shared" si="194"/>
        <v>0</v>
      </c>
      <c r="X470" s="356">
        <f t="shared" si="195"/>
        <v>0</v>
      </c>
      <c r="Y470" s="72">
        <f>IF(AU470&gt;0,"NEEDED",IFERROR(IF('Project Summary'!$C$11="NH",(VLOOKUP(AH470,Lighting_All,6,0)+AN470),(VLOOKUP(AH470,Lighting_All,4,0)+AN470)),0)*H470)</f>
        <v>0</v>
      </c>
      <c r="Z470" s="290" t="str">
        <f t="shared" ca="1" si="196"/>
        <v/>
      </c>
      <c r="AA470" s="352">
        <f t="shared" ca="1" si="202"/>
        <v>0</v>
      </c>
      <c r="AB470" s="3"/>
      <c r="AC470" s="20" t="str">
        <f ca="1">IFERROR(OFFSET(INDEX(INDIRECT(VLOOKUP($C470,Lighting_Type_Exist_lu,2,0)),MATCH(NewSKULighting!$D470,INDIRECT(VLOOKUP($C470,Lighting_Type_Exist_lu,2,0)),0),1),0,1),"")</f>
        <v/>
      </c>
      <c r="AD470" s="7" t="str">
        <f ca="1">IFERROR(OFFSET(INDEX(INDIRECT(VLOOKUP($C470,Lighting_Type_Exist_lu,2,0)),MATCH(NewSKULighting!$D470,INDIRECT(VLOOKUP($C470,Lighting_Type_Exist_lu,2,0)),0),1),0,3),"")</f>
        <v/>
      </c>
      <c r="AE470" s="40" t="str">
        <f ca="1">IFERROR(OFFSET(INDEX(INDIRECT(VLOOKUP($C470,Lighting_Type_Exist_lu,2,0)),MATCH(NewSKULighting!$D470,INDIRECT(VLOOKUP($C470,Lighting_Type_Exist_lu,2,0)),0),1),0,4),"")</f>
        <v/>
      </c>
      <c r="AF470" s="314">
        <f t="shared" ca="1" si="203"/>
        <v>0</v>
      </c>
      <c r="AG470" s="3"/>
      <c r="AH470" s="238" t="str">
        <f t="shared" si="187"/>
        <v/>
      </c>
      <c r="AI470" s="263">
        <f>IFERROR(_xlfn.IFNA(IF('Project Summary'!$C$11="NH",VLOOKUP(AH470,Lighting_All,5,0),VLOOKUP(AH470,Lighting_All,3,0)),""),"")</f>
        <v>0</v>
      </c>
      <c r="AJ470" s="295" t="str">
        <f t="shared" si="204"/>
        <v>NA</v>
      </c>
      <c r="AK470" s="296" t="str">
        <f>IFERROR(IF(J470="","",(VLOOKUP(AH470,Lookups!A:G,7,0)*H470)),"")</f>
        <v/>
      </c>
      <c r="AL470" s="92">
        <f t="shared" ca="1" si="205"/>
        <v>0</v>
      </c>
      <c r="AM470" s="92">
        <f t="shared" ca="1" si="206"/>
        <v>0</v>
      </c>
      <c r="AN470" s="297">
        <f>(1-EXACT(G470,M470))*IFERROR(VLOOKUP(M470,Lighting_All,6,0),0)*(Q470&gt;0)*(1-EXACT(M470,Lookups!$A$62))*(1-EXACT(M470,Lookups!$A$63))</f>
        <v>0</v>
      </c>
      <c r="AO470" s="92">
        <f t="shared" si="207"/>
        <v>0</v>
      </c>
      <c r="AP470" s="92" t="str">
        <f t="shared" ca="1" si="208"/>
        <v/>
      </c>
      <c r="AQ470" s="92" t="str">
        <f ca="1">_xlfn.IFNA(VLOOKUP(AP470,Recycling!$S$10:$T$35,2,0),"")</f>
        <v/>
      </c>
      <c r="AR470" s="92">
        <f t="shared" si="209"/>
        <v>0</v>
      </c>
      <c r="AS470" s="92">
        <f t="shared" si="210"/>
        <v>0</v>
      </c>
      <c r="AT470" s="298">
        <f>EXACT(G470,"None")*OR(EXACT(M470,Lookups!$A$62),EXACT(M470,Lookups!$A$63))</f>
        <v>0</v>
      </c>
      <c r="AU470" s="299">
        <f t="shared" si="197"/>
        <v>0</v>
      </c>
      <c r="AV470" s="92">
        <f>IFERROR(VLOOKUP(AH470,Lookups!A:B,2,0),0)</f>
        <v>0</v>
      </c>
      <c r="AW470" s="92">
        <f t="shared" si="198"/>
        <v>0</v>
      </c>
      <c r="AX470" s="297">
        <f t="shared" si="199"/>
        <v>0</v>
      </c>
      <c r="AY470" s="297">
        <f t="shared" si="188"/>
        <v>0</v>
      </c>
      <c r="AZ470" s="92">
        <f t="shared" si="189"/>
        <v>0.504</v>
      </c>
      <c r="BA470" s="297">
        <f t="shared" si="200"/>
        <v>0.38900000000000001</v>
      </c>
      <c r="BB470" s="297">
        <v>0.13800000000000001</v>
      </c>
      <c r="BC470" s="297">
        <v>0.13400000000000001</v>
      </c>
      <c r="BD470" s="92">
        <f t="shared" si="190"/>
        <v>0</v>
      </c>
      <c r="BE470" s="92">
        <f t="shared" si="191"/>
        <v>0</v>
      </c>
    </row>
    <row r="471" spans="1:57" x14ac:dyDescent="0.35">
      <c r="A471" s="26"/>
      <c r="B471" s="76"/>
      <c r="C471" s="58"/>
      <c r="D471" s="504"/>
      <c r="E471" s="504"/>
      <c r="F471" s="237" t="str">
        <f ca="1">IFERROR(OFFSET(INDEX(INDIRECT(VLOOKUP($C471,Lighting_Type_Exist_lu,2,0)),MATCH(NewSKULighting!$D471,INDIRECT(VLOOKUP($C471,Lighting_Type_Exist_lu,2,0)),0),1),0,2),"")</f>
        <v/>
      </c>
      <c r="G471" s="168" t="s">
        <v>84</v>
      </c>
      <c r="H471" s="74"/>
      <c r="I471" s="238" t="str">
        <f t="shared" si="179"/>
        <v/>
      </c>
      <c r="J471" s="58"/>
      <c r="K471" s="238" t="str">
        <f t="shared" si="180"/>
        <v/>
      </c>
      <c r="L471" s="239" t="str">
        <f t="shared" si="181"/>
        <v/>
      </c>
      <c r="M471" s="116" t="s">
        <v>84</v>
      </c>
      <c r="N471" s="28">
        <f t="shared" si="182"/>
        <v>0</v>
      </c>
      <c r="O471" s="20">
        <f t="shared" si="201"/>
        <v>0</v>
      </c>
      <c r="P471" s="71">
        <f t="shared" ca="1" si="192"/>
        <v>0</v>
      </c>
      <c r="Q471" s="71">
        <f>IFERROR((($H471*$L471*$N471)-($H471*$L471*$O471))/1000,0)*(1-EXACT(M471,Lookups!$A$62))*(1-EXACT(M471,Lookups!$A$63))</f>
        <v>0</v>
      </c>
      <c r="R471" s="71">
        <f t="shared" ca="1" si="193"/>
        <v>0</v>
      </c>
      <c r="S471" s="71">
        <f t="shared" ca="1" si="183"/>
        <v>0</v>
      </c>
      <c r="T471" s="71">
        <f t="shared" si="184"/>
        <v>0</v>
      </c>
      <c r="U471" s="356">
        <f t="shared" ca="1" si="185"/>
        <v>0</v>
      </c>
      <c r="V471" s="356">
        <f t="shared" ca="1" si="186"/>
        <v>0</v>
      </c>
      <c r="W471" s="356">
        <f t="shared" si="194"/>
        <v>0</v>
      </c>
      <c r="X471" s="356">
        <f t="shared" si="195"/>
        <v>0</v>
      </c>
      <c r="Y471" s="72">
        <f>IF(AU471&gt;0,"NEEDED",IFERROR(IF('Project Summary'!$C$11="NH",(VLOOKUP(AH471,Lighting_All,6,0)+AN471),(VLOOKUP(AH471,Lighting_All,4,0)+AN471)),0)*H471)</f>
        <v>0</v>
      </c>
      <c r="Z471" s="290" t="str">
        <f t="shared" ca="1" si="196"/>
        <v/>
      </c>
      <c r="AA471" s="352">
        <f t="shared" ca="1" si="202"/>
        <v>0</v>
      </c>
      <c r="AB471" s="3"/>
      <c r="AC471" s="20" t="str">
        <f ca="1">IFERROR(OFFSET(INDEX(INDIRECT(VLOOKUP($C471,Lighting_Type_Exist_lu,2,0)),MATCH(NewSKULighting!$D471,INDIRECT(VLOOKUP($C471,Lighting_Type_Exist_lu,2,0)),0),1),0,1),"")</f>
        <v/>
      </c>
      <c r="AD471" s="7" t="str">
        <f ca="1">IFERROR(OFFSET(INDEX(INDIRECT(VLOOKUP($C471,Lighting_Type_Exist_lu,2,0)),MATCH(NewSKULighting!$D471,INDIRECT(VLOOKUP($C471,Lighting_Type_Exist_lu,2,0)),0),1),0,3),"")</f>
        <v/>
      </c>
      <c r="AE471" s="40" t="str">
        <f ca="1">IFERROR(OFFSET(INDEX(INDIRECT(VLOOKUP($C471,Lighting_Type_Exist_lu,2,0)),MATCH(NewSKULighting!$D471,INDIRECT(VLOOKUP($C471,Lighting_Type_Exist_lu,2,0)),0),1),0,4),"")</f>
        <v/>
      </c>
      <c r="AF471" s="314">
        <f t="shared" ca="1" si="203"/>
        <v>0</v>
      </c>
      <c r="AG471" s="3"/>
      <c r="AH471" s="238" t="str">
        <f t="shared" si="187"/>
        <v/>
      </c>
      <c r="AI471" s="263">
        <f>IFERROR(_xlfn.IFNA(IF('Project Summary'!$C$11="NH",VLOOKUP(AH471,Lighting_All,5,0),VLOOKUP(AH471,Lighting_All,3,0)),""),"")</f>
        <v>0</v>
      </c>
      <c r="AJ471" s="295" t="str">
        <f t="shared" si="204"/>
        <v>NA</v>
      </c>
      <c r="AK471" s="296" t="str">
        <f>IFERROR(IF(J471="","",(VLOOKUP(AH471,Lookups!A:G,7,0)*H471)),"")</f>
        <v/>
      </c>
      <c r="AL471" s="92">
        <f t="shared" ca="1" si="205"/>
        <v>0</v>
      </c>
      <c r="AM471" s="92">
        <f t="shared" ca="1" si="206"/>
        <v>0</v>
      </c>
      <c r="AN471" s="297">
        <f>(1-EXACT(G471,M471))*IFERROR(VLOOKUP(M471,Lighting_All,6,0),0)*(Q471&gt;0)*(1-EXACT(M471,Lookups!$A$62))*(1-EXACT(M471,Lookups!$A$63))</f>
        <v>0</v>
      </c>
      <c r="AO471" s="92">
        <f t="shared" si="207"/>
        <v>0</v>
      </c>
      <c r="AP471" s="92" t="str">
        <f t="shared" ca="1" si="208"/>
        <v/>
      </c>
      <c r="AQ471" s="92" t="str">
        <f ca="1">_xlfn.IFNA(VLOOKUP(AP471,Recycling!$S$10:$T$35,2,0),"")</f>
        <v/>
      </c>
      <c r="AR471" s="92">
        <f t="shared" si="209"/>
        <v>0</v>
      </c>
      <c r="AS471" s="92">
        <f t="shared" si="210"/>
        <v>0</v>
      </c>
      <c r="AT471" s="298">
        <f>EXACT(G471,"None")*OR(EXACT(M471,Lookups!$A$62),EXACT(M471,Lookups!$A$63))</f>
        <v>0</v>
      </c>
      <c r="AU471" s="299">
        <f t="shared" si="197"/>
        <v>0</v>
      </c>
      <c r="AV471" s="92">
        <f>IFERROR(VLOOKUP(AH471,Lookups!A:B,2,0),0)</f>
        <v>0</v>
      </c>
      <c r="AW471" s="92">
        <f t="shared" si="198"/>
        <v>0</v>
      </c>
      <c r="AX471" s="297">
        <f t="shared" si="199"/>
        <v>0</v>
      </c>
      <c r="AY471" s="297">
        <f t="shared" si="188"/>
        <v>0</v>
      </c>
      <c r="AZ471" s="92">
        <f t="shared" si="189"/>
        <v>0.504</v>
      </c>
      <c r="BA471" s="297">
        <f t="shared" si="200"/>
        <v>0.38900000000000001</v>
      </c>
      <c r="BB471" s="297">
        <v>0.13800000000000001</v>
      </c>
      <c r="BC471" s="297">
        <v>0.13400000000000001</v>
      </c>
      <c r="BD471" s="92">
        <f t="shared" si="190"/>
        <v>0</v>
      </c>
      <c r="BE471" s="92">
        <f t="shared" si="191"/>
        <v>0</v>
      </c>
    </row>
    <row r="472" spans="1:57" x14ac:dyDescent="0.35">
      <c r="A472" s="26"/>
      <c r="B472" s="76"/>
      <c r="C472" s="58"/>
      <c r="D472" s="504"/>
      <c r="E472" s="504"/>
      <c r="F472" s="237" t="str">
        <f ca="1">IFERROR(OFFSET(INDEX(INDIRECT(VLOOKUP($C472,Lighting_Type_Exist_lu,2,0)),MATCH(NewSKULighting!$D472,INDIRECT(VLOOKUP($C472,Lighting_Type_Exist_lu,2,0)),0),1),0,2),"")</f>
        <v/>
      </c>
      <c r="G472" s="168" t="s">
        <v>84</v>
      </c>
      <c r="H472" s="74"/>
      <c r="I472" s="238" t="str">
        <f t="shared" si="179"/>
        <v/>
      </c>
      <c r="J472" s="58"/>
      <c r="K472" s="238" t="str">
        <f t="shared" si="180"/>
        <v/>
      </c>
      <c r="L472" s="239" t="str">
        <f t="shared" si="181"/>
        <v/>
      </c>
      <c r="M472" s="116" t="s">
        <v>84</v>
      </c>
      <c r="N472" s="28">
        <f t="shared" si="182"/>
        <v>0</v>
      </c>
      <c r="O472" s="20">
        <f t="shared" si="201"/>
        <v>0</v>
      </c>
      <c r="P472" s="71">
        <f t="shared" ca="1" si="192"/>
        <v>0</v>
      </c>
      <c r="Q472" s="71">
        <f>IFERROR((($H472*$L472*$N472)-($H472*$L472*$O472))/1000,0)*(1-EXACT(M472,Lookups!$A$62))*(1-EXACT(M472,Lookups!$A$63))</f>
        <v>0</v>
      </c>
      <c r="R472" s="71">
        <f t="shared" ca="1" si="193"/>
        <v>0</v>
      </c>
      <c r="S472" s="71">
        <f t="shared" ca="1" si="183"/>
        <v>0</v>
      </c>
      <c r="T472" s="71">
        <f t="shared" si="184"/>
        <v>0</v>
      </c>
      <c r="U472" s="356">
        <f t="shared" ca="1" si="185"/>
        <v>0</v>
      </c>
      <c r="V472" s="356">
        <f t="shared" ca="1" si="186"/>
        <v>0</v>
      </c>
      <c r="W472" s="356">
        <f t="shared" si="194"/>
        <v>0</v>
      </c>
      <c r="X472" s="356">
        <f t="shared" si="195"/>
        <v>0</v>
      </c>
      <c r="Y472" s="72">
        <f>IF(AU472&gt;0,"NEEDED",IFERROR(IF('Project Summary'!$C$11="NH",(VLOOKUP(AH472,Lighting_All,6,0)+AN472),(VLOOKUP(AH472,Lighting_All,4,0)+AN472)),0)*H472)</f>
        <v>0</v>
      </c>
      <c r="Z472" s="290" t="str">
        <f t="shared" ca="1" si="196"/>
        <v/>
      </c>
      <c r="AA472" s="352">
        <f t="shared" ca="1" si="202"/>
        <v>0</v>
      </c>
      <c r="AB472" s="3"/>
      <c r="AC472" s="20" t="str">
        <f ca="1">IFERROR(OFFSET(INDEX(INDIRECT(VLOOKUP($C472,Lighting_Type_Exist_lu,2,0)),MATCH(NewSKULighting!$D472,INDIRECT(VLOOKUP($C472,Lighting_Type_Exist_lu,2,0)),0),1),0,1),"")</f>
        <v/>
      </c>
      <c r="AD472" s="7" t="str">
        <f ca="1">IFERROR(OFFSET(INDEX(INDIRECT(VLOOKUP($C472,Lighting_Type_Exist_lu,2,0)),MATCH(NewSKULighting!$D472,INDIRECT(VLOOKUP($C472,Lighting_Type_Exist_lu,2,0)),0),1),0,3),"")</f>
        <v/>
      </c>
      <c r="AE472" s="40" t="str">
        <f ca="1">IFERROR(OFFSET(INDEX(INDIRECT(VLOOKUP($C472,Lighting_Type_Exist_lu,2,0)),MATCH(NewSKULighting!$D472,INDIRECT(VLOOKUP($C472,Lighting_Type_Exist_lu,2,0)),0),1),0,4),"")</f>
        <v/>
      </c>
      <c r="AF472" s="314">
        <f t="shared" ca="1" si="203"/>
        <v>0</v>
      </c>
      <c r="AG472" s="3"/>
      <c r="AH472" s="238" t="str">
        <f t="shared" si="187"/>
        <v/>
      </c>
      <c r="AI472" s="263">
        <f>IFERROR(_xlfn.IFNA(IF('Project Summary'!$C$11="NH",VLOOKUP(AH472,Lighting_All,5,0),VLOOKUP(AH472,Lighting_All,3,0)),""),"")</f>
        <v>0</v>
      </c>
      <c r="AJ472" s="295" t="str">
        <f t="shared" si="204"/>
        <v>NA</v>
      </c>
      <c r="AK472" s="296" t="str">
        <f>IFERROR(IF(J472="","",(VLOOKUP(AH472,Lookups!A:G,7,0)*H472)),"")</f>
        <v/>
      </c>
      <c r="AL472" s="92">
        <f t="shared" ca="1" si="205"/>
        <v>0</v>
      </c>
      <c r="AM472" s="92">
        <f t="shared" ca="1" si="206"/>
        <v>0</v>
      </c>
      <c r="AN472" s="297">
        <f>(1-EXACT(G472,M472))*IFERROR(VLOOKUP(M472,Lighting_All,6,0),0)*(Q472&gt;0)*(1-EXACT(M472,Lookups!$A$62))*(1-EXACT(M472,Lookups!$A$63))</f>
        <v>0</v>
      </c>
      <c r="AO472" s="92">
        <f t="shared" si="207"/>
        <v>0</v>
      </c>
      <c r="AP472" s="92" t="str">
        <f t="shared" ca="1" si="208"/>
        <v/>
      </c>
      <c r="AQ472" s="92" t="str">
        <f ca="1">_xlfn.IFNA(VLOOKUP(AP472,Recycling!$S$10:$T$35,2,0),"")</f>
        <v/>
      </c>
      <c r="AR472" s="92">
        <f t="shared" si="209"/>
        <v>0</v>
      </c>
      <c r="AS472" s="92">
        <f t="shared" si="210"/>
        <v>0</v>
      </c>
      <c r="AT472" s="298">
        <f>EXACT(G472,"None")*OR(EXACT(M472,Lookups!$A$62),EXACT(M472,Lookups!$A$63))</f>
        <v>0</v>
      </c>
      <c r="AU472" s="299">
        <f t="shared" si="197"/>
        <v>0</v>
      </c>
      <c r="AV472" s="92">
        <f>IFERROR(VLOOKUP(AH472,Lookups!A:B,2,0),0)</f>
        <v>0</v>
      </c>
      <c r="AW472" s="92">
        <f t="shared" si="198"/>
        <v>0</v>
      </c>
      <c r="AX472" s="297">
        <f t="shared" si="199"/>
        <v>0</v>
      </c>
      <c r="AY472" s="297">
        <f t="shared" si="188"/>
        <v>0</v>
      </c>
      <c r="AZ472" s="92">
        <f t="shared" si="189"/>
        <v>0.504</v>
      </c>
      <c r="BA472" s="297">
        <f t="shared" si="200"/>
        <v>0.38900000000000001</v>
      </c>
      <c r="BB472" s="297">
        <v>0.13800000000000001</v>
      </c>
      <c r="BC472" s="297">
        <v>0.13400000000000001</v>
      </c>
      <c r="BD472" s="92">
        <f t="shared" si="190"/>
        <v>0</v>
      </c>
      <c r="BE472" s="92">
        <f t="shared" si="191"/>
        <v>0</v>
      </c>
    </row>
    <row r="473" spans="1:57" x14ac:dyDescent="0.35">
      <c r="A473" s="26"/>
      <c r="B473" s="76"/>
      <c r="C473" s="58"/>
      <c r="D473" s="504"/>
      <c r="E473" s="504"/>
      <c r="F473" s="237" t="str">
        <f ca="1">IFERROR(OFFSET(INDEX(INDIRECT(VLOOKUP($C473,Lighting_Type_Exist_lu,2,0)),MATCH(NewSKULighting!$D473,INDIRECT(VLOOKUP($C473,Lighting_Type_Exist_lu,2,0)),0),1),0,2),"")</f>
        <v/>
      </c>
      <c r="G473" s="168" t="s">
        <v>84</v>
      </c>
      <c r="H473" s="74"/>
      <c r="I473" s="238" t="str">
        <f t="shared" si="179"/>
        <v/>
      </c>
      <c r="J473" s="58"/>
      <c r="K473" s="238" t="str">
        <f t="shared" si="180"/>
        <v/>
      </c>
      <c r="L473" s="239" t="str">
        <f t="shared" si="181"/>
        <v/>
      </c>
      <c r="M473" s="116" t="s">
        <v>84</v>
      </c>
      <c r="N473" s="28">
        <f t="shared" si="182"/>
        <v>0</v>
      </c>
      <c r="O473" s="20">
        <f t="shared" si="201"/>
        <v>0</v>
      </c>
      <c r="P473" s="71">
        <f t="shared" ca="1" si="192"/>
        <v>0</v>
      </c>
      <c r="Q473" s="71">
        <f>IFERROR((($H473*$L473*$N473)-($H473*$L473*$O473))/1000,0)*(1-EXACT(M473,Lookups!$A$62))*(1-EXACT(M473,Lookups!$A$63))</f>
        <v>0</v>
      </c>
      <c r="R473" s="71">
        <f t="shared" ca="1" si="193"/>
        <v>0</v>
      </c>
      <c r="S473" s="71">
        <f t="shared" ca="1" si="183"/>
        <v>0</v>
      </c>
      <c r="T473" s="71">
        <f t="shared" si="184"/>
        <v>0</v>
      </c>
      <c r="U473" s="356">
        <f t="shared" ca="1" si="185"/>
        <v>0</v>
      </c>
      <c r="V473" s="356">
        <f t="shared" ca="1" si="186"/>
        <v>0</v>
      </c>
      <c r="W473" s="356">
        <f t="shared" si="194"/>
        <v>0</v>
      </c>
      <c r="X473" s="356">
        <f t="shared" si="195"/>
        <v>0</v>
      </c>
      <c r="Y473" s="72">
        <f>IF(AU473&gt;0,"NEEDED",IFERROR(IF('Project Summary'!$C$11="NH",(VLOOKUP(AH473,Lighting_All,6,0)+AN473),(VLOOKUP(AH473,Lighting_All,4,0)+AN473)),0)*H473)</f>
        <v>0</v>
      </c>
      <c r="Z473" s="290" t="str">
        <f t="shared" ca="1" si="196"/>
        <v/>
      </c>
      <c r="AA473" s="352">
        <f t="shared" ca="1" si="202"/>
        <v>0</v>
      </c>
      <c r="AB473" s="3"/>
      <c r="AC473" s="20" t="str">
        <f ca="1">IFERROR(OFFSET(INDEX(INDIRECT(VLOOKUP($C473,Lighting_Type_Exist_lu,2,0)),MATCH(NewSKULighting!$D473,INDIRECT(VLOOKUP($C473,Lighting_Type_Exist_lu,2,0)),0),1),0,1),"")</f>
        <v/>
      </c>
      <c r="AD473" s="7" t="str">
        <f ca="1">IFERROR(OFFSET(INDEX(INDIRECT(VLOOKUP($C473,Lighting_Type_Exist_lu,2,0)),MATCH(NewSKULighting!$D473,INDIRECT(VLOOKUP($C473,Lighting_Type_Exist_lu,2,0)),0),1),0,3),"")</f>
        <v/>
      </c>
      <c r="AE473" s="40" t="str">
        <f ca="1">IFERROR(OFFSET(INDEX(INDIRECT(VLOOKUP($C473,Lighting_Type_Exist_lu,2,0)),MATCH(NewSKULighting!$D473,INDIRECT(VLOOKUP($C473,Lighting_Type_Exist_lu,2,0)),0),1),0,4),"")</f>
        <v/>
      </c>
      <c r="AF473" s="314">
        <f t="shared" ca="1" si="203"/>
        <v>0</v>
      </c>
      <c r="AG473" s="3"/>
      <c r="AH473" s="238" t="str">
        <f t="shared" si="187"/>
        <v/>
      </c>
      <c r="AI473" s="263">
        <f>IFERROR(_xlfn.IFNA(IF('Project Summary'!$C$11="NH",VLOOKUP(AH473,Lighting_All,5,0),VLOOKUP(AH473,Lighting_All,3,0)),""),"")</f>
        <v>0</v>
      </c>
      <c r="AJ473" s="295" t="str">
        <f t="shared" si="204"/>
        <v>NA</v>
      </c>
      <c r="AK473" s="296" t="str">
        <f>IFERROR(IF(J473="","",(VLOOKUP(AH473,Lookups!A:G,7,0)*H473)),"")</f>
        <v/>
      </c>
      <c r="AL473" s="92">
        <f t="shared" ca="1" si="205"/>
        <v>0</v>
      </c>
      <c r="AM473" s="92">
        <f t="shared" ca="1" si="206"/>
        <v>0</v>
      </c>
      <c r="AN473" s="297">
        <f>(1-EXACT(G473,M473))*IFERROR(VLOOKUP(M473,Lighting_All,6,0),0)*(Q473&gt;0)*(1-EXACT(M473,Lookups!$A$62))*(1-EXACT(M473,Lookups!$A$63))</f>
        <v>0</v>
      </c>
      <c r="AO473" s="92">
        <f t="shared" si="207"/>
        <v>0</v>
      </c>
      <c r="AP473" s="92" t="str">
        <f t="shared" ca="1" si="208"/>
        <v/>
      </c>
      <c r="AQ473" s="92" t="str">
        <f ca="1">_xlfn.IFNA(VLOOKUP(AP473,Recycling!$S$10:$T$35,2,0),"")</f>
        <v/>
      </c>
      <c r="AR473" s="92">
        <f t="shared" si="209"/>
        <v>0</v>
      </c>
      <c r="AS473" s="92">
        <f t="shared" si="210"/>
        <v>0</v>
      </c>
      <c r="AT473" s="298">
        <f>EXACT(G473,"None")*OR(EXACT(M473,Lookups!$A$62),EXACT(M473,Lookups!$A$63))</f>
        <v>0</v>
      </c>
      <c r="AU473" s="299">
        <f t="shared" si="197"/>
        <v>0</v>
      </c>
      <c r="AV473" s="92">
        <f>IFERROR(VLOOKUP(AH473,Lookups!A:B,2,0),0)</f>
        <v>0</v>
      </c>
      <c r="AW473" s="92">
        <f t="shared" si="198"/>
        <v>0</v>
      </c>
      <c r="AX473" s="297">
        <f t="shared" si="199"/>
        <v>0</v>
      </c>
      <c r="AY473" s="297">
        <f t="shared" si="188"/>
        <v>0</v>
      </c>
      <c r="AZ473" s="92">
        <f t="shared" si="189"/>
        <v>0.504</v>
      </c>
      <c r="BA473" s="297">
        <f t="shared" si="200"/>
        <v>0.38900000000000001</v>
      </c>
      <c r="BB473" s="297">
        <v>0.13800000000000001</v>
      </c>
      <c r="BC473" s="297">
        <v>0.13400000000000001</v>
      </c>
      <c r="BD473" s="92">
        <f t="shared" si="190"/>
        <v>0</v>
      </c>
      <c r="BE473" s="92">
        <f t="shared" si="191"/>
        <v>0</v>
      </c>
    </row>
    <row r="474" spans="1:57" x14ac:dyDescent="0.35">
      <c r="A474" s="26"/>
      <c r="B474" s="76"/>
      <c r="C474" s="58"/>
      <c r="D474" s="504"/>
      <c r="E474" s="504"/>
      <c r="F474" s="237" t="str">
        <f ca="1">IFERROR(OFFSET(INDEX(INDIRECT(VLOOKUP($C474,Lighting_Type_Exist_lu,2,0)),MATCH(NewSKULighting!$D474,INDIRECT(VLOOKUP($C474,Lighting_Type_Exist_lu,2,0)),0),1),0,2),"")</f>
        <v/>
      </c>
      <c r="G474" s="168" t="s">
        <v>84</v>
      </c>
      <c r="H474" s="74"/>
      <c r="I474" s="238" t="str">
        <f t="shared" si="179"/>
        <v/>
      </c>
      <c r="J474" s="58"/>
      <c r="K474" s="238" t="str">
        <f t="shared" si="180"/>
        <v/>
      </c>
      <c r="L474" s="239" t="str">
        <f t="shared" si="181"/>
        <v/>
      </c>
      <c r="M474" s="116" t="s">
        <v>84</v>
      </c>
      <c r="N474" s="28">
        <f t="shared" si="182"/>
        <v>0</v>
      </c>
      <c r="O474" s="20">
        <f t="shared" si="201"/>
        <v>0</v>
      </c>
      <c r="P474" s="71">
        <f t="shared" ca="1" si="192"/>
        <v>0</v>
      </c>
      <c r="Q474" s="71">
        <f>IFERROR((($H474*$L474*$N474)-($H474*$L474*$O474))/1000,0)*(1-EXACT(M474,Lookups!$A$62))*(1-EXACT(M474,Lookups!$A$63))</f>
        <v>0</v>
      </c>
      <c r="R474" s="71">
        <f t="shared" ca="1" si="193"/>
        <v>0</v>
      </c>
      <c r="S474" s="71">
        <f t="shared" ca="1" si="183"/>
        <v>0</v>
      </c>
      <c r="T474" s="71">
        <f t="shared" si="184"/>
        <v>0</v>
      </c>
      <c r="U474" s="356">
        <f t="shared" ca="1" si="185"/>
        <v>0</v>
      </c>
      <c r="V474" s="356">
        <f t="shared" ca="1" si="186"/>
        <v>0</v>
      </c>
      <c r="W474" s="356">
        <f t="shared" si="194"/>
        <v>0</v>
      </c>
      <c r="X474" s="356">
        <f t="shared" si="195"/>
        <v>0</v>
      </c>
      <c r="Y474" s="72">
        <f>IF(AU474&gt;0,"NEEDED",IFERROR(IF('Project Summary'!$C$11="NH",(VLOOKUP(AH474,Lighting_All,6,0)+AN474),(VLOOKUP(AH474,Lighting_All,4,0)+AN474)),0)*H474)</f>
        <v>0</v>
      </c>
      <c r="Z474" s="290" t="str">
        <f t="shared" ca="1" si="196"/>
        <v/>
      </c>
      <c r="AA474" s="352">
        <f t="shared" ca="1" si="202"/>
        <v>0</v>
      </c>
      <c r="AB474" s="3"/>
      <c r="AC474" s="20" t="str">
        <f ca="1">IFERROR(OFFSET(INDEX(INDIRECT(VLOOKUP($C474,Lighting_Type_Exist_lu,2,0)),MATCH(NewSKULighting!$D474,INDIRECT(VLOOKUP($C474,Lighting_Type_Exist_lu,2,0)),0),1),0,1),"")</f>
        <v/>
      </c>
      <c r="AD474" s="7" t="str">
        <f ca="1">IFERROR(OFFSET(INDEX(INDIRECT(VLOOKUP($C474,Lighting_Type_Exist_lu,2,0)),MATCH(NewSKULighting!$D474,INDIRECT(VLOOKUP($C474,Lighting_Type_Exist_lu,2,0)),0),1),0,3),"")</f>
        <v/>
      </c>
      <c r="AE474" s="40" t="str">
        <f ca="1">IFERROR(OFFSET(INDEX(INDIRECT(VLOOKUP($C474,Lighting_Type_Exist_lu,2,0)),MATCH(NewSKULighting!$D474,INDIRECT(VLOOKUP($C474,Lighting_Type_Exist_lu,2,0)),0),1),0,4),"")</f>
        <v/>
      </c>
      <c r="AF474" s="314">
        <f t="shared" ca="1" si="203"/>
        <v>0</v>
      </c>
      <c r="AG474" s="3"/>
      <c r="AH474" s="238" t="str">
        <f t="shared" si="187"/>
        <v/>
      </c>
      <c r="AI474" s="263">
        <f>IFERROR(_xlfn.IFNA(IF('Project Summary'!$C$11="NH",VLOOKUP(AH474,Lighting_All,5,0),VLOOKUP(AH474,Lighting_All,3,0)),""),"")</f>
        <v>0</v>
      </c>
      <c r="AJ474" s="295" t="str">
        <f t="shared" si="204"/>
        <v>NA</v>
      </c>
      <c r="AK474" s="296" t="str">
        <f>IFERROR(IF(J474="","",(VLOOKUP(AH474,Lookups!A:G,7,0)*H474)),"")</f>
        <v/>
      </c>
      <c r="AL474" s="92">
        <f t="shared" ca="1" si="205"/>
        <v>0</v>
      </c>
      <c r="AM474" s="92">
        <f t="shared" ca="1" si="206"/>
        <v>0</v>
      </c>
      <c r="AN474" s="297">
        <f>(1-EXACT(G474,M474))*IFERROR(VLOOKUP(M474,Lighting_All,6,0),0)*(Q474&gt;0)*(1-EXACT(M474,Lookups!$A$62))*(1-EXACT(M474,Lookups!$A$63))</f>
        <v>0</v>
      </c>
      <c r="AO474" s="92">
        <f t="shared" si="207"/>
        <v>0</v>
      </c>
      <c r="AP474" s="92" t="str">
        <f t="shared" ca="1" si="208"/>
        <v/>
      </c>
      <c r="AQ474" s="92" t="str">
        <f ca="1">_xlfn.IFNA(VLOOKUP(AP474,Recycling!$S$10:$T$35,2,0),"")</f>
        <v/>
      </c>
      <c r="AR474" s="92">
        <f t="shared" si="209"/>
        <v>0</v>
      </c>
      <c r="AS474" s="92">
        <f t="shared" si="210"/>
        <v>0</v>
      </c>
      <c r="AT474" s="298">
        <f>EXACT(G474,"None")*OR(EXACT(M474,Lookups!$A$62),EXACT(M474,Lookups!$A$63))</f>
        <v>0</v>
      </c>
      <c r="AU474" s="299">
        <f t="shared" si="197"/>
        <v>0</v>
      </c>
      <c r="AV474" s="92">
        <f>IFERROR(VLOOKUP(AH474,Lookups!A:B,2,0),0)</f>
        <v>0</v>
      </c>
      <c r="AW474" s="92">
        <f t="shared" si="198"/>
        <v>0</v>
      </c>
      <c r="AX474" s="297">
        <f t="shared" si="199"/>
        <v>0</v>
      </c>
      <c r="AY474" s="297">
        <f t="shared" si="188"/>
        <v>0</v>
      </c>
      <c r="AZ474" s="92">
        <f t="shared" si="189"/>
        <v>0.504</v>
      </c>
      <c r="BA474" s="297">
        <f t="shared" si="200"/>
        <v>0.38900000000000001</v>
      </c>
      <c r="BB474" s="297">
        <v>0.13800000000000001</v>
      </c>
      <c r="BC474" s="297">
        <v>0.13400000000000001</v>
      </c>
      <c r="BD474" s="92">
        <f t="shared" si="190"/>
        <v>0</v>
      </c>
      <c r="BE474" s="92">
        <f t="shared" si="191"/>
        <v>0</v>
      </c>
    </row>
    <row r="475" spans="1:57" x14ac:dyDescent="0.35">
      <c r="A475" s="26"/>
      <c r="B475" s="76"/>
      <c r="C475" s="58"/>
      <c r="D475" s="504"/>
      <c r="E475" s="504"/>
      <c r="F475" s="237" t="str">
        <f ca="1">IFERROR(OFFSET(INDEX(INDIRECT(VLOOKUP($C475,Lighting_Type_Exist_lu,2,0)),MATCH(NewSKULighting!$D475,INDIRECT(VLOOKUP($C475,Lighting_Type_Exist_lu,2,0)),0),1),0,2),"")</f>
        <v/>
      </c>
      <c r="G475" s="168" t="s">
        <v>84</v>
      </c>
      <c r="H475" s="74"/>
      <c r="I475" s="238" t="str">
        <f t="shared" si="179"/>
        <v/>
      </c>
      <c r="J475" s="58"/>
      <c r="K475" s="238" t="str">
        <f t="shared" si="180"/>
        <v/>
      </c>
      <c r="L475" s="239" t="str">
        <f t="shared" si="181"/>
        <v/>
      </c>
      <c r="M475" s="116" t="s">
        <v>84</v>
      </c>
      <c r="N475" s="28">
        <f t="shared" si="182"/>
        <v>0</v>
      </c>
      <c r="O475" s="20">
        <f t="shared" si="201"/>
        <v>0</v>
      </c>
      <c r="P475" s="71">
        <f t="shared" ca="1" si="192"/>
        <v>0</v>
      </c>
      <c r="Q475" s="71">
        <f>IFERROR((($H475*$L475*$N475)-($H475*$L475*$O475))/1000,0)*(1-EXACT(M475,Lookups!$A$62))*(1-EXACT(M475,Lookups!$A$63))</f>
        <v>0</v>
      </c>
      <c r="R475" s="71">
        <f t="shared" ca="1" si="193"/>
        <v>0</v>
      </c>
      <c r="S475" s="71">
        <f t="shared" ca="1" si="183"/>
        <v>0</v>
      </c>
      <c r="T475" s="71">
        <f t="shared" si="184"/>
        <v>0</v>
      </c>
      <c r="U475" s="356">
        <f t="shared" ca="1" si="185"/>
        <v>0</v>
      </c>
      <c r="V475" s="356">
        <f t="shared" ca="1" si="186"/>
        <v>0</v>
      </c>
      <c r="W475" s="356">
        <f t="shared" si="194"/>
        <v>0</v>
      </c>
      <c r="X475" s="356">
        <f t="shared" si="195"/>
        <v>0</v>
      </c>
      <c r="Y475" s="72">
        <f>IF(AU475&gt;0,"NEEDED",IFERROR(IF('Project Summary'!$C$11="NH",(VLOOKUP(AH475,Lighting_All,6,0)+AN475),(VLOOKUP(AH475,Lighting_All,4,0)+AN475)),0)*H475)</f>
        <v>0</v>
      </c>
      <c r="Z475" s="290" t="str">
        <f t="shared" ca="1" si="196"/>
        <v/>
      </c>
      <c r="AA475" s="352">
        <f t="shared" ca="1" si="202"/>
        <v>0</v>
      </c>
      <c r="AB475" s="3"/>
      <c r="AC475" s="20" t="str">
        <f ca="1">IFERROR(OFFSET(INDEX(INDIRECT(VLOOKUP($C475,Lighting_Type_Exist_lu,2,0)),MATCH(NewSKULighting!$D475,INDIRECT(VLOOKUP($C475,Lighting_Type_Exist_lu,2,0)),0),1),0,1),"")</f>
        <v/>
      </c>
      <c r="AD475" s="7" t="str">
        <f ca="1">IFERROR(OFFSET(INDEX(INDIRECT(VLOOKUP($C475,Lighting_Type_Exist_lu,2,0)),MATCH(NewSKULighting!$D475,INDIRECT(VLOOKUP($C475,Lighting_Type_Exist_lu,2,0)),0),1),0,3),"")</f>
        <v/>
      </c>
      <c r="AE475" s="40" t="str">
        <f ca="1">IFERROR(OFFSET(INDEX(INDIRECT(VLOOKUP($C475,Lighting_Type_Exist_lu,2,0)),MATCH(NewSKULighting!$D475,INDIRECT(VLOOKUP($C475,Lighting_Type_Exist_lu,2,0)),0),1),0,4),"")</f>
        <v/>
      </c>
      <c r="AF475" s="314">
        <f t="shared" ca="1" si="203"/>
        <v>0</v>
      </c>
      <c r="AG475" s="3"/>
      <c r="AH475" s="238" t="str">
        <f t="shared" si="187"/>
        <v/>
      </c>
      <c r="AI475" s="263">
        <f>IFERROR(_xlfn.IFNA(IF('Project Summary'!$C$11="NH",VLOOKUP(AH475,Lighting_All,5,0),VLOOKUP(AH475,Lighting_All,3,0)),""),"")</f>
        <v>0</v>
      </c>
      <c r="AJ475" s="295" t="str">
        <f t="shared" si="204"/>
        <v>NA</v>
      </c>
      <c r="AK475" s="296" t="str">
        <f>IFERROR(IF(J475="","",(VLOOKUP(AH475,Lookups!A:G,7,0)*H475)),"")</f>
        <v/>
      </c>
      <c r="AL475" s="92">
        <f t="shared" ca="1" si="205"/>
        <v>0</v>
      </c>
      <c r="AM475" s="92">
        <f t="shared" ca="1" si="206"/>
        <v>0</v>
      </c>
      <c r="AN475" s="297">
        <f>(1-EXACT(G475,M475))*IFERROR(VLOOKUP(M475,Lighting_All,6,0),0)*(Q475&gt;0)*(1-EXACT(M475,Lookups!$A$62))*(1-EXACT(M475,Lookups!$A$63))</f>
        <v>0</v>
      </c>
      <c r="AO475" s="92">
        <f t="shared" si="207"/>
        <v>0</v>
      </c>
      <c r="AP475" s="92" t="str">
        <f t="shared" ca="1" si="208"/>
        <v/>
      </c>
      <c r="AQ475" s="92" t="str">
        <f ca="1">_xlfn.IFNA(VLOOKUP(AP475,Recycling!$S$10:$T$35,2,0),"")</f>
        <v/>
      </c>
      <c r="AR475" s="92">
        <f t="shared" si="209"/>
        <v>0</v>
      </c>
      <c r="AS475" s="92">
        <f t="shared" si="210"/>
        <v>0</v>
      </c>
      <c r="AT475" s="298">
        <f>EXACT(G475,"None")*OR(EXACT(M475,Lookups!$A$62),EXACT(M475,Lookups!$A$63))</f>
        <v>0</v>
      </c>
      <c r="AU475" s="299">
        <f t="shared" si="197"/>
        <v>0</v>
      </c>
      <c r="AV475" s="92">
        <f>IFERROR(VLOOKUP(AH475,Lookups!A:B,2,0),0)</f>
        <v>0</v>
      </c>
      <c r="AW475" s="92">
        <f t="shared" si="198"/>
        <v>0</v>
      </c>
      <c r="AX475" s="297">
        <f t="shared" si="199"/>
        <v>0</v>
      </c>
      <c r="AY475" s="297">
        <f t="shared" si="188"/>
        <v>0</v>
      </c>
      <c r="AZ475" s="92">
        <f t="shared" si="189"/>
        <v>0.504</v>
      </c>
      <c r="BA475" s="297">
        <f t="shared" si="200"/>
        <v>0.38900000000000001</v>
      </c>
      <c r="BB475" s="297">
        <v>0.13800000000000001</v>
      </c>
      <c r="BC475" s="297">
        <v>0.13400000000000001</v>
      </c>
      <c r="BD475" s="92">
        <f t="shared" si="190"/>
        <v>0</v>
      </c>
      <c r="BE475" s="92">
        <f t="shared" si="191"/>
        <v>0</v>
      </c>
    </row>
    <row r="476" spans="1:57" x14ac:dyDescent="0.35">
      <c r="A476" s="26"/>
      <c r="B476" s="76"/>
      <c r="C476" s="58"/>
      <c r="D476" s="504"/>
      <c r="E476" s="504"/>
      <c r="F476" s="237" t="str">
        <f ca="1">IFERROR(OFFSET(INDEX(INDIRECT(VLOOKUP($C476,Lighting_Type_Exist_lu,2,0)),MATCH(NewSKULighting!$D476,INDIRECT(VLOOKUP($C476,Lighting_Type_Exist_lu,2,0)),0),1),0,2),"")</f>
        <v/>
      </c>
      <c r="G476" s="168" t="s">
        <v>84</v>
      </c>
      <c r="H476" s="74"/>
      <c r="I476" s="238" t="str">
        <f t="shared" si="179"/>
        <v/>
      </c>
      <c r="J476" s="58"/>
      <c r="K476" s="238" t="str">
        <f t="shared" si="180"/>
        <v/>
      </c>
      <c r="L476" s="239" t="str">
        <f t="shared" si="181"/>
        <v/>
      </c>
      <c r="M476" s="116" t="s">
        <v>84</v>
      </c>
      <c r="N476" s="28">
        <f t="shared" si="182"/>
        <v>0</v>
      </c>
      <c r="O476" s="20">
        <f t="shared" si="201"/>
        <v>0</v>
      </c>
      <c r="P476" s="71">
        <f t="shared" ca="1" si="192"/>
        <v>0</v>
      </c>
      <c r="Q476" s="71">
        <f>IFERROR((($H476*$L476*$N476)-($H476*$L476*$O476))/1000,0)*(1-EXACT(M476,Lookups!$A$62))*(1-EXACT(M476,Lookups!$A$63))</f>
        <v>0</v>
      </c>
      <c r="R476" s="71">
        <f t="shared" ca="1" si="193"/>
        <v>0</v>
      </c>
      <c r="S476" s="71">
        <f t="shared" ca="1" si="183"/>
        <v>0</v>
      </c>
      <c r="T476" s="71">
        <f t="shared" si="184"/>
        <v>0</v>
      </c>
      <c r="U476" s="356">
        <f t="shared" ca="1" si="185"/>
        <v>0</v>
      </c>
      <c r="V476" s="356">
        <f t="shared" ca="1" si="186"/>
        <v>0</v>
      </c>
      <c r="W476" s="356">
        <f t="shared" si="194"/>
        <v>0</v>
      </c>
      <c r="X476" s="356">
        <f t="shared" si="195"/>
        <v>0</v>
      </c>
      <c r="Y476" s="72">
        <f>IF(AU476&gt;0,"NEEDED",IFERROR(IF('Project Summary'!$C$11="NH",(VLOOKUP(AH476,Lighting_All,6,0)+AN476),(VLOOKUP(AH476,Lighting_All,4,0)+AN476)),0)*H476)</f>
        <v>0</v>
      </c>
      <c r="Z476" s="290" t="str">
        <f t="shared" ca="1" si="196"/>
        <v/>
      </c>
      <c r="AA476" s="352">
        <f t="shared" ca="1" si="202"/>
        <v>0</v>
      </c>
      <c r="AB476" s="3"/>
      <c r="AC476" s="20" t="str">
        <f ca="1">IFERROR(OFFSET(INDEX(INDIRECT(VLOOKUP($C476,Lighting_Type_Exist_lu,2,0)),MATCH(NewSKULighting!$D476,INDIRECT(VLOOKUP($C476,Lighting_Type_Exist_lu,2,0)),0),1),0,1),"")</f>
        <v/>
      </c>
      <c r="AD476" s="7" t="str">
        <f ca="1">IFERROR(OFFSET(INDEX(INDIRECT(VLOOKUP($C476,Lighting_Type_Exist_lu,2,0)),MATCH(NewSKULighting!$D476,INDIRECT(VLOOKUP($C476,Lighting_Type_Exist_lu,2,0)),0),1),0,3),"")</f>
        <v/>
      </c>
      <c r="AE476" s="40" t="str">
        <f ca="1">IFERROR(OFFSET(INDEX(INDIRECT(VLOOKUP($C476,Lighting_Type_Exist_lu,2,0)),MATCH(NewSKULighting!$D476,INDIRECT(VLOOKUP($C476,Lighting_Type_Exist_lu,2,0)),0),1),0,4),"")</f>
        <v/>
      </c>
      <c r="AF476" s="314">
        <f t="shared" ca="1" si="203"/>
        <v>0</v>
      </c>
      <c r="AG476" s="3"/>
      <c r="AH476" s="238" t="str">
        <f t="shared" si="187"/>
        <v/>
      </c>
      <c r="AI476" s="263">
        <f>IFERROR(_xlfn.IFNA(IF('Project Summary'!$C$11="NH",VLOOKUP(AH476,Lighting_All,5,0),VLOOKUP(AH476,Lighting_All,3,0)),""),"")</f>
        <v>0</v>
      </c>
      <c r="AJ476" s="295" t="str">
        <f t="shared" si="204"/>
        <v>NA</v>
      </c>
      <c r="AK476" s="296" t="str">
        <f>IFERROR(IF(J476="","",(VLOOKUP(AH476,Lookups!A:G,7,0)*H476)),"")</f>
        <v/>
      </c>
      <c r="AL476" s="92">
        <f t="shared" ca="1" si="205"/>
        <v>0</v>
      </c>
      <c r="AM476" s="92">
        <f t="shared" ca="1" si="206"/>
        <v>0</v>
      </c>
      <c r="AN476" s="297">
        <f>(1-EXACT(G476,M476))*IFERROR(VLOOKUP(M476,Lighting_All,6,0),0)*(Q476&gt;0)*(1-EXACT(M476,Lookups!$A$62))*(1-EXACT(M476,Lookups!$A$63))</f>
        <v>0</v>
      </c>
      <c r="AO476" s="92">
        <f t="shared" si="207"/>
        <v>0</v>
      </c>
      <c r="AP476" s="92" t="str">
        <f t="shared" ca="1" si="208"/>
        <v/>
      </c>
      <c r="AQ476" s="92" t="str">
        <f ca="1">_xlfn.IFNA(VLOOKUP(AP476,Recycling!$S$10:$T$35,2,0),"")</f>
        <v/>
      </c>
      <c r="AR476" s="92">
        <f t="shared" si="209"/>
        <v>0</v>
      </c>
      <c r="AS476" s="92">
        <f t="shared" si="210"/>
        <v>0</v>
      </c>
      <c r="AT476" s="298">
        <f>EXACT(G476,"None")*OR(EXACT(M476,Lookups!$A$62),EXACT(M476,Lookups!$A$63))</f>
        <v>0</v>
      </c>
      <c r="AU476" s="299">
        <f t="shared" si="197"/>
        <v>0</v>
      </c>
      <c r="AV476" s="92">
        <f>IFERROR(VLOOKUP(AH476,Lookups!A:B,2,0),0)</f>
        <v>0</v>
      </c>
      <c r="AW476" s="92">
        <f t="shared" si="198"/>
        <v>0</v>
      </c>
      <c r="AX476" s="297">
        <f t="shared" si="199"/>
        <v>0</v>
      </c>
      <c r="AY476" s="297">
        <f t="shared" si="188"/>
        <v>0</v>
      </c>
      <c r="AZ476" s="92">
        <f t="shared" si="189"/>
        <v>0.504</v>
      </c>
      <c r="BA476" s="297">
        <f t="shared" si="200"/>
        <v>0.38900000000000001</v>
      </c>
      <c r="BB476" s="297">
        <v>0.13800000000000001</v>
      </c>
      <c r="BC476" s="297">
        <v>0.13400000000000001</v>
      </c>
      <c r="BD476" s="92">
        <f t="shared" si="190"/>
        <v>0</v>
      </c>
      <c r="BE476" s="92">
        <f t="shared" si="191"/>
        <v>0</v>
      </c>
    </row>
    <row r="477" spans="1:57" x14ac:dyDescent="0.35">
      <c r="A477" s="26"/>
      <c r="B477" s="76"/>
      <c r="C477" s="58"/>
      <c r="D477" s="504"/>
      <c r="E477" s="504"/>
      <c r="F477" s="237" t="str">
        <f ca="1">IFERROR(OFFSET(INDEX(INDIRECT(VLOOKUP($C477,Lighting_Type_Exist_lu,2,0)),MATCH(NewSKULighting!$D477,INDIRECT(VLOOKUP($C477,Lighting_Type_Exist_lu,2,0)),0),1),0,2),"")</f>
        <v/>
      </c>
      <c r="G477" s="168" t="s">
        <v>84</v>
      </c>
      <c r="H477" s="74"/>
      <c r="I477" s="238" t="str">
        <f t="shared" si="179"/>
        <v/>
      </c>
      <c r="J477" s="58"/>
      <c r="K477" s="238" t="str">
        <f t="shared" si="180"/>
        <v/>
      </c>
      <c r="L477" s="239" t="str">
        <f t="shared" si="181"/>
        <v/>
      </c>
      <c r="M477" s="116" t="s">
        <v>84</v>
      </c>
      <c r="N477" s="28">
        <f t="shared" si="182"/>
        <v>0</v>
      </c>
      <c r="O477" s="20">
        <f t="shared" si="201"/>
        <v>0</v>
      </c>
      <c r="P477" s="71">
        <f t="shared" ca="1" si="192"/>
        <v>0</v>
      </c>
      <c r="Q477" s="71">
        <f>IFERROR((($H477*$L477*$N477)-($H477*$L477*$O477))/1000,0)*(1-EXACT(M477,Lookups!$A$62))*(1-EXACT(M477,Lookups!$A$63))</f>
        <v>0</v>
      </c>
      <c r="R477" s="71">
        <f t="shared" ca="1" si="193"/>
        <v>0</v>
      </c>
      <c r="S477" s="71">
        <f t="shared" ca="1" si="183"/>
        <v>0</v>
      </c>
      <c r="T477" s="71">
        <f t="shared" si="184"/>
        <v>0</v>
      </c>
      <c r="U477" s="356">
        <f t="shared" ca="1" si="185"/>
        <v>0</v>
      </c>
      <c r="V477" s="356">
        <f t="shared" ca="1" si="186"/>
        <v>0</v>
      </c>
      <c r="W477" s="356">
        <f t="shared" si="194"/>
        <v>0</v>
      </c>
      <c r="X477" s="356">
        <f t="shared" si="195"/>
        <v>0</v>
      </c>
      <c r="Y477" s="72">
        <f>IF(AU477&gt;0,"NEEDED",IFERROR(IF('Project Summary'!$C$11="NH",(VLOOKUP(AH477,Lighting_All,6,0)+AN477),(VLOOKUP(AH477,Lighting_All,4,0)+AN477)),0)*H477)</f>
        <v>0</v>
      </c>
      <c r="Z477" s="290" t="str">
        <f t="shared" ca="1" si="196"/>
        <v/>
      </c>
      <c r="AA477" s="352">
        <f t="shared" ca="1" si="202"/>
        <v>0</v>
      </c>
      <c r="AB477" s="3"/>
      <c r="AC477" s="20" t="str">
        <f ca="1">IFERROR(OFFSET(INDEX(INDIRECT(VLOOKUP($C477,Lighting_Type_Exist_lu,2,0)),MATCH(NewSKULighting!$D477,INDIRECT(VLOOKUP($C477,Lighting_Type_Exist_lu,2,0)),0),1),0,1),"")</f>
        <v/>
      </c>
      <c r="AD477" s="7" t="str">
        <f ca="1">IFERROR(OFFSET(INDEX(INDIRECT(VLOOKUP($C477,Lighting_Type_Exist_lu,2,0)),MATCH(NewSKULighting!$D477,INDIRECT(VLOOKUP($C477,Lighting_Type_Exist_lu,2,0)),0),1),0,3),"")</f>
        <v/>
      </c>
      <c r="AE477" s="40" t="str">
        <f ca="1">IFERROR(OFFSET(INDEX(INDIRECT(VLOOKUP($C477,Lighting_Type_Exist_lu,2,0)),MATCH(NewSKULighting!$D477,INDIRECT(VLOOKUP($C477,Lighting_Type_Exist_lu,2,0)),0),1),0,4),"")</f>
        <v/>
      </c>
      <c r="AF477" s="314">
        <f t="shared" ca="1" si="203"/>
        <v>0</v>
      </c>
      <c r="AG477" s="3"/>
      <c r="AH477" s="238" t="str">
        <f t="shared" si="187"/>
        <v/>
      </c>
      <c r="AI477" s="263">
        <f>IFERROR(_xlfn.IFNA(IF('Project Summary'!$C$11="NH",VLOOKUP(AH477,Lighting_All,5,0),VLOOKUP(AH477,Lighting_All,3,0)),""),"")</f>
        <v>0</v>
      </c>
      <c r="AJ477" s="295" t="str">
        <f t="shared" si="204"/>
        <v>NA</v>
      </c>
      <c r="AK477" s="296" t="str">
        <f>IFERROR(IF(J477="","",(VLOOKUP(AH477,Lookups!A:G,7,0)*H477)),"")</f>
        <v/>
      </c>
      <c r="AL477" s="92">
        <f t="shared" ca="1" si="205"/>
        <v>0</v>
      </c>
      <c r="AM477" s="92">
        <f t="shared" ca="1" si="206"/>
        <v>0</v>
      </c>
      <c r="AN477" s="297">
        <f>(1-EXACT(G477,M477))*IFERROR(VLOOKUP(M477,Lighting_All,6,0),0)*(Q477&gt;0)*(1-EXACT(M477,Lookups!$A$62))*(1-EXACT(M477,Lookups!$A$63))</f>
        <v>0</v>
      </c>
      <c r="AO477" s="92">
        <f t="shared" si="207"/>
        <v>0</v>
      </c>
      <c r="AP477" s="92" t="str">
        <f t="shared" ca="1" si="208"/>
        <v/>
      </c>
      <c r="AQ477" s="92" t="str">
        <f ca="1">_xlfn.IFNA(VLOOKUP(AP477,Recycling!$S$10:$T$35,2,0),"")</f>
        <v/>
      </c>
      <c r="AR477" s="92">
        <f t="shared" si="209"/>
        <v>0</v>
      </c>
      <c r="AS477" s="92">
        <f t="shared" si="210"/>
        <v>0</v>
      </c>
      <c r="AT477" s="298">
        <f>EXACT(G477,"None")*OR(EXACT(M477,Lookups!$A$62),EXACT(M477,Lookups!$A$63))</f>
        <v>0</v>
      </c>
      <c r="AU477" s="299">
        <f t="shared" si="197"/>
        <v>0</v>
      </c>
      <c r="AV477" s="92">
        <f>IFERROR(VLOOKUP(AH477,Lookups!A:B,2,0),0)</f>
        <v>0</v>
      </c>
      <c r="AW477" s="92">
        <f t="shared" si="198"/>
        <v>0</v>
      </c>
      <c r="AX477" s="297">
        <f t="shared" si="199"/>
        <v>0</v>
      </c>
      <c r="AY477" s="297">
        <f t="shared" si="188"/>
        <v>0</v>
      </c>
      <c r="AZ477" s="92">
        <f t="shared" si="189"/>
        <v>0.504</v>
      </c>
      <c r="BA477" s="297">
        <f t="shared" si="200"/>
        <v>0.38900000000000001</v>
      </c>
      <c r="BB477" s="297">
        <v>0.13800000000000001</v>
      </c>
      <c r="BC477" s="297">
        <v>0.13400000000000001</v>
      </c>
      <c r="BD477" s="92">
        <f t="shared" si="190"/>
        <v>0</v>
      </c>
      <c r="BE477" s="92">
        <f t="shared" si="191"/>
        <v>0</v>
      </c>
    </row>
    <row r="478" spans="1:57" x14ac:dyDescent="0.35">
      <c r="A478" s="26"/>
      <c r="B478" s="76"/>
      <c r="C478" s="58"/>
      <c r="D478" s="504"/>
      <c r="E478" s="504"/>
      <c r="F478" s="237" t="str">
        <f ca="1">IFERROR(OFFSET(INDEX(INDIRECT(VLOOKUP($C478,Lighting_Type_Exist_lu,2,0)),MATCH(NewSKULighting!$D478,INDIRECT(VLOOKUP($C478,Lighting_Type_Exist_lu,2,0)),0),1),0,2),"")</f>
        <v/>
      </c>
      <c r="G478" s="168" t="s">
        <v>84</v>
      </c>
      <c r="H478" s="74"/>
      <c r="I478" s="238" t="str">
        <f t="shared" si="179"/>
        <v/>
      </c>
      <c r="J478" s="58"/>
      <c r="K478" s="238" t="str">
        <f t="shared" si="180"/>
        <v/>
      </c>
      <c r="L478" s="239" t="str">
        <f t="shared" si="181"/>
        <v/>
      </c>
      <c r="M478" s="116" t="s">
        <v>84</v>
      </c>
      <c r="N478" s="28">
        <f t="shared" si="182"/>
        <v>0</v>
      </c>
      <c r="O478" s="20">
        <f t="shared" si="201"/>
        <v>0</v>
      </c>
      <c r="P478" s="71">
        <f t="shared" ca="1" si="192"/>
        <v>0</v>
      </c>
      <c r="Q478" s="71">
        <f>IFERROR((($H478*$L478*$N478)-($H478*$L478*$O478))/1000,0)*(1-EXACT(M478,Lookups!$A$62))*(1-EXACT(M478,Lookups!$A$63))</f>
        <v>0</v>
      </c>
      <c r="R478" s="71">
        <f t="shared" ca="1" si="193"/>
        <v>0</v>
      </c>
      <c r="S478" s="71">
        <f t="shared" ca="1" si="183"/>
        <v>0</v>
      </c>
      <c r="T478" s="71">
        <f t="shared" si="184"/>
        <v>0</v>
      </c>
      <c r="U478" s="356">
        <f t="shared" ca="1" si="185"/>
        <v>0</v>
      </c>
      <c r="V478" s="356">
        <f t="shared" ca="1" si="186"/>
        <v>0</v>
      </c>
      <c r="W478" s="356">
        <f t="shared" si="194"/>
        <v>0</v>
      </c>
      <c r="X478" s="356">
        <f t="shared" si="195"/>
        <v>0</v>
      </c>
      <c r="Y478" s="72">
        <f>IF(AU478&gt;0,"NEEDED",IFERROR(IF('Project Summary'!$C$11="NH",(VLOOKUP(AH478,Lighting_All,6,0)+AN478),(VLOOKUP(AH478,Lighting_All,4,0)+AN478)),0)*H478)</f>
        <v>0</v>
      </c>
      <c r="Z478" s="290" t="str">
        <f t="shared" ca="1" si="196"/>
        <v/>
      </c>
      <c r="AA478" s="352">
        <f t="shared" ca="1" si="202"/>
        <v>0</v>
      </c>
      <c r="AB478" s="3"/>
      <c r="AC478" s="20" t="str">
        <f ca="1">IFERROR(OFFSET(INDEX(INDIRECT(VLOOKUP($C478,Lighting_Type_Exist_lu,2,0)),MATCH(NewSKULighting!$D478,INDIRECT(VLOOKUP($C478,Lighting_Type_Exist_lu,2,0)),0),1),0,1),"")</f>
        <v/>
      </c>
      <c r="AD478" s="7" t="str">
        <f ca="1">IFERROR(OFFSET(INDEX(INDIRECT(VLOOKUP($C478,Lighting_Type_Exist_lu,2,0)),MATCH(NewSKULighting!$D478,INDIRECT(VLOOKUP($C478,Lighting_Type_Exist_lu,2,0)),0),1),0,3),"")</f>
        <v/>
      </c>
      <c r="AE478" s="40" t="str">
        <f ca="1">IFERROR(OFFSET(INDEX(INDIRECT(VLOOKUP($C478,Lighting_Type_Exist_lu,2,0)),MATCH(NewSKULighting!$D478,INDIRECT(VLOOKUP($C478,Lighting_Type_Exist_lu,2,0)),0),1),0,4),"")</f>
        <v/>
      </c>
      <c r="AF478" s="314">
        <f t="shared" ca="1" si="203"/>
        <v>0</v>
      </c>
      <c r="AG478" s="3"/>
      <c r="AH478" s="238" t="str">
        <f t="shared" si="187"/>
        <v/>
      </c>
      <c r="AI478" s="263">
        <f>IFERROR(_xlfn.IFNA(IF('Project Summary'!$C$11="NH",VLOOKUP(AH478,Lighting_All,5,0),VLOOKUP(AH478,Lighting_All,3,0)),""),"")</f>
        <v>0</v>
      </c>
      <c r="AJ478" s="295" t="str">
        <f t="shared" si="204"/>
        <v>NA</v>
      </c>
      <c r="AK478" s="296" t="str">
        <f>IFERROR(IF(J478="","",(VLOOKUP(AH478,Lookups!A:G,7,0)*H478)),"")</f>
        <v/>
      </c>
      <c r="AL478" s="92">
        <f t="shared" ca="1" si="205"/>
        <v>0</v>
      </c>
      <c r="AM478" s="92">
        <f t="shared" ca="1" si="206"/>
        <v>0</v>
      </c>
      <c r="AN478" s="297">
        <f>(1-EXACT(G478,M478))*IFERROR(VLOOKUP(M478,Lighting_All,6,0),0)*(Q478&gt;0)*(1-EXACT(M478,Lookups!$A$62))*(1-EXACT(M478,Lookups!$A$63))</f>
        <v>0</v>
      </c>
      <c r="AO478" s="92">
        <f t="shared" si="207"/>
        <v>0</v>
      </c>
      <c r="AP478" s="92" t="str">
        <f t="shared" ca="1" si="208"/>
        <v/>
      </c>
      <c r="AQ478" s="92" t="str">
        <f ca="1">_xlfn.IFNA(VLOOKUP(AP478,Recycling!$S$10:$T$35,2,0),"")</f>
        <v/>
      </c>
      <c r="AR478" s="92">
        <f t="shared" si="209"/>
        <v>0</v>
      </c>
      <c r="AS478" s="92">
        <f t="shared" si="210"/>
        <v>0</v>
      </c>
      <c r="AT478" s="298">
        <f>EXACT(G478,"None")*OR(EXACT(M478,Lookups!$A$62),EXACT(M478,Lookups!$A$63))</f>
        <v>0</v>
      </c>
      <c r="AU478" s="299">
        <f t="shared" si="197"/>
        <v>0</v>
      </c>
      <c r="AV478" s="92">
        <f>IFERROR(VLOOKUP(AH478,Lookups!A:B,2,0),0)</f>
        <v>0</v>
      </c>
      <c r="AW478" s="92">
        <f t="shared" si="198"/>
        <v>0</v>
      </c>
      <c r="AX478" s="297">
        <f t="shared" si="199"/>
        <v>0</v>
      </c>
      <c r="AY478" s="297">
        <f t="shared" si="188"/>
        <v>0</v>
      </c>
      <c r="AZ478" s="92">
        <f t="shared" si="189"/>
        <v>0.504</v>
      </c>
      <c r="BA478" s="297">
        <f t="shared" si="200"/>
        <v>0.38900000000000001</v>
      </c>
      <c r="BB478" s="297">
        <v>0.13800000000000001</v>
      </c>
      <c r="BC478" s="297">
        <v>0.13400000000000001</v>
      </c>
      <c r="BD478" s="92">
        <f t="shared" si="190"/>
        <v>0</v>
      </c>
      <c r="BE478" s="92">
        <f t="shared" si="191"/>
        <v>0</v>
      </c>
    </row>
    <row r="479" spans="1:57" x14ac:dyDescent="0.35">
      <c r="A479" s="26"/>
      <c r="B479" s="76"/>
      <c r="C479" s="58"/>
      <c r="D479" s="504"/>
      <c r="E479" s="504"/>
      <c r="F479" s="237" t="str">
        <f ca="1">IFERROR(OFFSET(INDEX(INDIRECT(VLOOKUP($C479,Lighting_Type_Exist_lu,2,0)),MATCH(NewSKULighting!$D479,INDIRECT(VLOOKUP($C479,Lighting_Type_Exist_lu,2,0)),0),1),0,2),"")</f>
        <v/>
      </c>
      <c r="G479" s="168" t="s">
        <v>84</v>
      </c>
      <c r="H479" s="74"/>
      <c r="I479" s="238" t="str">
        <f t="shared" si="179"/>
        <v/>
      </c>
      <c r="J479" s="58"/>
      <c r="K479" s="238" t="str">
        <f t="shared" si="180"/>
        <v/>
      </c>
      <c r="L479" s="239" t="str">
        <f t="shared" si="181"/>
        <v/>
      </c>
      <c r="M479" s="116" t="s">
        <v>84</v>
      </c>
      <c r="N479" s="28">
        <f t="shared" si="182"/>
        <v>0</v>
      </c>
      <c r="O479" s="20">
        <f t="shared" si="201"/>
        <v>0</v>
      </c>
      <c r="P479" s="71">
        <f t="shared" ca="1" si="192"/>
        <v>0</v>
      </c>
      <c r="Q479" s="71">
        <f>IFERROR((($H479*$L479*$N479)-($H479*$L479*$O479))/1000,0)*(1-EXACT(M479,Lookups!$A$62))*(1-EXACT(M479,Lookups!$A$63))</f>
        <v>0</v>
      </c>
      <c r="R479" s="71">
        <f t="shared" ca="1" si="193"/>
        <v>0</v>
      </c>
      <c r="S479" s="71">
        <f t="shared" ca="1" si="183"/>
        <v>0</v>
      </c>
      <c r="T479" s="71">
        <f t="shared" si="184"/>
        <v>0</v>
      </c>
      <c r="U479" s="356">
        <f t="shared" ca="1" si="185"/>
        <v>0</v>
      </c>
      <c r="V479" s="356">
        <f t="shared" ca="1" si="186"/>
        <v>0</v>
      </c>
      <c r="W479" s="356">
        <f t="shared" si="194"/>
        <v>0</v>
      </c>
      <c r="X479" s="356">
        <f t="shared" si="195"/>
        <v>0</v>
      </c>
      <c r="Y479" s="72">
        <f>IF(AU479&gt;0,"NEEDED",IFERROR(IF('Project Summary'!$C$11="NH",(VLOOKUP(AH479,Lighting_All,6,0)+AN479),(VLOOKUP(AH479,Lighting_All,4,0)+AN479)),0)*H479)</f>
        <v>0</v>
      </c>
      <c r="Z479" s="290" t="str">
        <f t="shared" ca="1" si="196"/>
        <v/>
      </c>
      <c r="AA479" s="352">
        <f t="shared" ca="1" si="202"/>
        <v>0</v>
      </c>
      <c r="AB479" s="3"/>
      <c r="AC479" s="20" t="str">
        <f ca="1">IFERROR(OFFSET(INDEX(INDIRECT(VLOOKUP($C479,Lighting_Type_Exist_lu,2,0)),MATCH(NewSKULighting!$D479,INDIRECT(VLOOKUP($C479,Lighting_Type_Exist_lu,2,0)),0),1),0,1),"")</f>
        <v/>
      </c>
      <c r="AD479" s="7" t="str">
        <f ca="1">IFERROR(OFFSET(INDEX(INDIRECT(VLOOKUP($C479,Lighting_Type_Exist_lu,2,0)),MATCH(NewSKULighting!$D479,INDIRECT(VLOOKUP($C479,Lighting_Type_Exist_lu,2,0)),0),1),0,3),"")</f>
        <v/>
      </c>
      <c r="AE479" s="40" t="str">
        <f ca="1">IFERROR(OFFSET(INDEX(INDIRECT(VLOOKUP($C479,Lighting_Type_Exist_lu,2,0)),MATCH(NewSKULighting!$D479,INDIRECT(VLOOKUP($C479,Lighting_Type_Exist_lu,2,0)),0),1),0,4),"")</f>
        <v/>
      </c>
      <c r="AF479" s="314">
        <f t="shared" ca="1" si="203"/>
        <v>0</v>
      </c>
      <c r="AG479" s="3"/>
      <c r="AH479" s="238" t="str">
        <f t="shared" si="187"/>
        <v/>
      </c>
      <c r="AI479" s="263">
        <f>IFERROR(_xlfn.IFNA(IF('Project Summary'!$C$11="NH",VLOOKUP(AH479,Lighting_All,5,0),VLOOKUP(AH479,Lighting_All,3,0)),""),"")</f>
        <v>0</v>
      </c>
      <c r="AJ479" s="295" t="str">
        <f t="shared" si="204"/>
        <v>NA</v>
      </c>
      <c r="AK479" s="296" t="str">
        <f>IFERROR(IF(J479="","",(VLOOKUP(AH479,Lookups!A:G,7,0)*H479)),"")</f>
        <v/>
      </c>
      <c r="AL479" s="92">
        <f t="shared" ca="1" si="205"/>
        <v>0</v>
      </c>
      <c r="AM479" s="92">
        <f t="shared" ca="1" si="206"/>
        <v>0</v>
      </c>
      <c r="AN479" s="297">
        <f>(1-EXACT(G479,M479))*IFERROR(VLOOKUP(M479,Lighting_All,6,0),0)*(Q479&gt;0)*(1-EXACT(M479,Lookups!$A$62))*(1-EXACT(M479,Lookups!$A$63))</f>
        <v>0</v>
      </c>
      <c r="AO479" s="92">
        <f t="shared" si="207"/>
        <v>0</v>
      </c>
      <c r="AP479" s="92" t="str">
        <f t="shared" ca="1" si="208"/>
        <v/>
      </c>
      <c r="AQ479" s="92" t="str">
        <f ca="1">_xlfn.IFNA(VLOOKUP(AP479,Recycling!$S$10:$T$35,2,0),"")</f>
        <v/>
      </c>
      <c r="AR479" s="92">
        <f t="shared" si="209"/>
        <v>0</v>
      </c>
      <c r="AS479" s="92">
        <f t="shared" si="210"/>
        <v>0</v>
      </c>
      <c r="AT479" s="298">
        <f>EXACT(G479,"None")*OR(EXACT(M479,Lookups!$A$62),EXACT(M479,Lookups!$A$63))</f>
        <v>0</v>
      </c>
      <c r="AU479" s="299">
        <f t="shared" si="197"/>
        <v>0</v>
      </c>
      <c r="AV479" s="92">
        <f>IFERROR(VLOOKUP(AH479,Lookups!A:B,2,0),0)</f>
        <v>0</v>
      </c>
      <c r="AW479" s="92">
        <f t="shared" si="198"/>
        <v>0</v>
      </c>
      <c r="AX479" s="297">
        <f t="shared" si="199"/>
        <v>0</v>
      </c>
      <c r="AY479" s="297">
        <f t="shared" si="188"/>
        <v>0</v>
      </c>
      <c r="AZ479" s="92">
        <f t="shared" si="189"/>
        <v>0.504</v>
      </c>
      <c r="BA479" s="297">
        <f t="shared" si="200"/>
        <v>0.38900000000000001</v>
      </c>
      <c r="BB479" s="297">
        <v>0.13800000000000001</v>
      </c>
      <c r="BC479" s="297">
        <v>0.13400000000000001</v>
      </c>
      <c r="BD479" s="92">
        <f t="shared" si="190"/>
        <v>0</v>
      </c>
      <c r="BE479" s="92">
        <f t="shared" si="191"/>
        <v>0</v>
      </c>
    </row>
    <row r="480" spans="1:57" x14ac:dyDescent="0.35">
      <c r="A480" s="26"/>
      <c r="B480" s="76"/>
      <c r="C480" s="58"/>
      <c r="D480" s="504"/>
      <c r="E480" s="504"/>
      <c r="F480" s="237" t="str">
        <f ca="1">IFERROR(OFFSET(INDEX(INDIRECT(VLOOKUP($C480,Lighting_Type_Exist_lu,2,0)),MATCH(NewSKULighting!$D480,INDIRECT(VLOOKUP($C480,Lighting_Type_Exist_lu,2,0)),0),1),0,2),"")</f>
        <v/>
      </c>
      <c r="G480" s="168" t="s">
        <v>84</v>
      </c>
      <c r="H480" s="74"/>
      <c r="I480" s="238" t="str">
        <f t="shared" si="179"/>
        <v/>
      </c>
      <c r="J480" s="58"/>
      <c r="K480" s="238" t="str">
        <f t="shared" si="180"/>
        <v/>
      </c>
      <c r="L480" s="239" t="str">
        <f t="shared" si="181"/>
        <v/>
      </c>
      <c r="M480" s="116" t="s">
        <v>84</v>
      </c>
      <c r="N480" s="28">
        <f t="shared" si="182"/>
        <v>0</v>
      </c>
      <c r="O480" s="20">
        <f t="shared" si="201"/>
        <v>0</v>
      </c>
      <c r="P480" s="71">
        <f t="shared" ca="1" si="192"/>
        <v>0</v>
      </c>
      <c r="Q480" s="71">
        <f>IFERROR((($H480*$L480*$N480)-($H480*$L480*$O480))/1000,0)*(1-EXACT(M480,Lookups!$A$62))*(1-EXACT(M480,Lookups!$A$63))</f>
        <v>0</v>
      </c>
      <c r="R480" s="71">
        <f t="shared" ca="1" si="193"/>
        <v>0</v>
      </c>
      <c r="S480" s="71">
        <f t="shared" ca="1" si="183"/>
        <v>0</v>
      </c>
      <c r="T480" s="71">
        <f t="shared" si="184"/>
        <v>0</v>
      </c>
      <c r="U480" s="356">
        <f t="shared" ca="1" si="185"/>
        <v>0</v>
      </c>
      <c r="V480" s="356">
        <f t="shared" ca="1" si="186"/>
        <v>0</v>
      </c>
      <c r="W480" s="356">
        <f t="shared" si="194"/>
        <v>0</v>
      </c>
      <c r="X480" s="356">
        <f t="shared" si="195"/>
        <v>0</v>
      </c>
      <c r="Y480" s="72">
        <f>IF(AU480&gt;0,"NEEDED",IFERROR(IF('Project Summary'!$C$11="NH",(VLOOKUP(AH480,Lighting_All,6,0)+AN480),(VLOOKUP(AH480,Lighting_All,4,0)+AN480)),0)*H480)</f>
        <v>0</v>
      </c>
      <c r="Z480" s="290" t="str">
        <f t="shared" ca="1" si="196"/>
        <v/>
      </c>
      <c r="AA480" s="352">
        <f t="shared" ca="1" si="202"/>
        <v>0</v>
      </c>
      <c r="AB480" s="3"/>
      <c r="AC480" s="20" t="str">
        <f ca="1">IFERROR(OFFSET(INDEX(INDIRECT(VLOOKUP($C480,Lighting_Type_Exist_lu,2,0)),MATCH(NewSKULighting!$D480,INDIRECT(VLOOKUP($C480,Lighting_Type_Exist_lu,2,0)),0),1),0,1),"")</f>
        <v/>
      </c>
      <c r="AD480" s="7" t="str">
        <f ca="1">IFERROR(OFFSET(INDEX(INDIRECT(VLOOKUP($C480,Lighting_Type_Exist_lu,2,0)),MATCH(NewSKULighting!$D480,INDIRECT(VLOOKUP($C480,Lighting_Type_Exist_lu,2,0)),0),1),0,3),"")</f>
        <v/>
      </c>
      <c r="AE480" s="40" t="str">
        <f ca="1">IFERROR(OFFSET(INDEX(INDIRECT(VLOOKUP($C480,Lighting_Type_Exist_lu,2,0)),MATCH(NewSKULighting!$D480,INDIRECT(VLOOKUP($C480,Lighting_Type_Exist_lu,2,0)),0),1),0,4),"")</f>
        <v/>
      </c>
      <c r="AF480" s="314">
        <f t="shared" ca="1" si="203"/>
        <v>0</v>
      </c>
      <c r="AG480" s="3"/>
      <c r="AH480" s="238" t="str">
        <f t="shared" si="187"/>
        <v/>
      </c>
      <c r="AI480" s="263">
        <f>IFERROR(_xlfn.IFNA(IF('Project Summary'!$C$11="NH",VLOOKUP(AH480,Lighting_All,5,0),VLOOKUP(AH480,Lighting_All,3,0)),""),"")</f>
        <v>0</v>
      </c>
      <c r="AJ480" s="295" t="str">
        <f t="shared" si="204"/>
        <v>NA</v>
      </c>
      <c r="AK480" s="296" t="str">
        <f>IFERROR(IF(J480="","",(VLOOKUP(AH480,Lookups!A:G,7,0)*H480)),"")</f>
        <v/>
      </c>
      <c r="AL480" s="92">
        <f t="shared" ca="1" si="205"/>
        <v>0</v>
      </c>
      <c r="AM480" s="92">
        <f t="shared" ca="1" si="206"/>
        <v>0</v>
      </c>
      <c r="AN480" s="297">
        <f>(1-EXACT(G480,M480))*IFERROR(VLOOKUP(M480,Lighting_All,6,0),0)*(Q480&gt;0)*(1-EXACT(M480,Lookups!$A$62))*(1-EXACT(M480,Lookups!$A$63))</f>
        <v>0</v>
      </c>
      <c r="AO480" s="92">
        <f t="shared" si="207"/>
        <v>0</v>
      </c>
      <c r="AP480" s="92" t="str">
        <f t="shared" ca="1" si="208"/>
        <v/>
      </c>
      <c r="AQ480" s="92" t="str">
        <f ca="1">_xlfn.IFNA(VLOOKUP(AP480,Recycling!$S$10:$T$35,2,0),"")</f>
        <v/>
      </c>
      <c r="AR480" s="92">
        <f t="shared" si="209"/>
        <v>0</v>
      </c>
      <c r="AS480" s="92">
        <f t="shared" si="210"/>
        <v>0</v>
      </c>
      <c r="AT480" s="298">
        <f>EXACT(G480,"None")*OR(EXACT(M480,Lookups!$A$62),EXACT(M480,Lookups!$A$63))</f>
        <v>0</v>
      </c>
      <c r="AU480" s="299">
        <f t="shared" si="197"/>
        <v>0</v>
      </c>
      <c r="AV480" s="92">
        <f>IFERROR(VLOOKUP(AH480,Lookups!A:B,2,0),0)</f>
        <v>0</v>
      </c>
      <c r="AW480" s="92">
        <f t="shared" si="198"/>
        <v>0</v>
      </c>
      <c r="AX480" s="297">
        <f t="shared" si="199"/>
        <v>0</v>
      </c>
      <c r="AY480" s="297">
        <f t="shared" si="188"/>
        <v>0</v>
      </c>
      <c r="AZ480" s="92">
        <f t="shared" si="189"/>
        <v>0.504</v>
      </c>
      <c r="BA480" s="297">
        <f t="shared" si="200"/>
        <v>0.38900000000000001</v>
      </c>
      <c r="BB480" s="297">
        <v>0.13800000000000001</v>
      </c>
      <c r="BC480" s="297">
        <v>0.13400000000000001</v>
      </c>
      <c r="BD480" s="92">
        <f t="shared" si="190"/>
        <v>0</v>
      </c>
      <c r="BE480" s="92">
        <f t="shared" si="191"/>
        <v>0</v>
      </c>
    </row>
    <row r="481" spans="1:57" x14ac:dyDescent="0.35">
      <c r="A481" s="26"/>
      <c r="B481" s="76"/>
      <c r="C481" s="58"/>
      <c r="D481" s="504"/>
      <c r="E481" s="504"/>
      <c r="F481" s="237" t="str">
        <f ca="1">IFERROR(OFFSET(INDEX(INDIRECT(VLOOKUP($C481,Lighting_Type_Exist_lu,2,0)),MATCH(NewSKULighting!$D481,INDIRECT(VLOOKUP($C481,Lighting_Type_Exist_lu,2,0)),0),1),0,2),"")</f>
        <v/>
      </c>
      <c r="G481" s="168" t="s">
        <v>84</v>
      </c>
      <c r="H481" s="74"/>
      <c r="I481" s="238" t="str">
        <f t="shared" si="179"/>
        <v/>
      </c>
      <c r="J481" s="58"/>
      <c r="K481" s="238" t="str">
        <f t="shared" si="180"/>
        <v/>
      </c>
      <c r="L481" s="239" t="str">
        <f t="shared" si="181"/>
        <v/>
      </c>
      <c r="M481" s="116" t="s">
        <v>84</v>
      </c>
      <c r="N481" s="28">
        <f t="shared" si="182"/>
        <v>0</v>
      </c>
      <c r="O481" s="20">
        <f t="shared" si="201"/>
        <v>0</v>
      </c>
      <c r="P481" s="71">
        <f t="shared" ca="1" si="192"/>
        <v>0</v>
      </c>
      <c r="Q481" s="71">
        <f>IFERROR((($H481*$L481*$N481)-($H481*$L481*$O481))/1000,0)*(1-EXACT(M481,Lookups!$A$62))*(1-EXACT(M481,Lookups!$A$63))</f>
        <v>0</v>
      </c>
      <c r="R481" s="71">
        <f t="shared" ca="1" si="193"/>
        <v>0</v>
      </c>
      <c r="S481" s="71">
        <f t="shared" ca="1" si="183"/>
        <v>0</v>
      </c>
      <c r="T481" s="71">
        <f t="shared" si="184"/>
        <v>0</v>
      </c>
      <c r="U481" s="356">
        <f t="shared" ca="1" si="185"/>
        <v>0</v>
      </c>
      <c r="V481" s="356">
        <f t="shared" ca="1" si="186"/>
        <v>0</v>
      </c>
      <c r="W481" s="356">
        <f t="shared" si="194"/>
        <v>0</v>
      </c>
      <c r="X481" s="356">
        <f t="shared" si="195"/>
        <v>0</v>
      </c>
      <c r="Y481" s="72">
        <f>IF(AU481&gt;0,"NEEDED",IFERROR(IF('Project Summary'!$C$11="NH",(VLOOKUP(AH481,Lighting_All,6,0)+AN481),(VLOOKUP(AH481,Lighting_All,4,0)+AN481)),0)*H481)</f>
        <v>0</v>
      </c>
      <c r="Z481" s="290" t="str">
        <f t="shared" ca="1" si="196"/>
        <v/>
      </c>
      <c r="AA481" s="352">
        <f t="shared" ca="1" si="202"/>
        <v>0</v>
      </c>
      <c r="AB481" s="3"/>
      <c r="AC481" s="20" t="str">
        <f ca="1">IFERROR(OFFSET(INDEX(INDIRECT(VLOOKUP($C481,Lighting_Type_Exist_lu,2,0)),MATCH(NewSKULighting!$D481,INDIRECT(VLOOKUP($C481,Lighting_Type_Exist_lu,2,0)),0),1),0,1),"")</f>
        <v/>
      </c>
      <c r="AD481" s="7" t="str">
        <f ca="1">IFERROR(OFFSET(INDEX(INDIRECT(VLOOKUP($C481,Lighting_Type_Exist_lu,2,0)),MATCH(NewSKULighting!$D481,INDIRECT(VLOOKUP($C481,Lighting_Type_Exist_lu,2,0)),0),1),0,3),"")</f>
        <v/>
      </c>
      <c r="AE481" s="40" t="str">
        <f ca="1">IFERROR(OFFSET(INDEX(INDIRECT(VLOOKUP($C481,Lighting_Type_Exist_lu,2,0)),MATCH(NewSKULighting!$D481,INDIRECT(VLOOKUP($C481,Lighting_Type_Exist_lu,2,0)),0),1),0,4),"")</f>
        <v/>
      </c>
      <c r="AF481" s="314">
        <f t="shared" ca="1" si="203"/>
        <v>0</v>
      </c>
      <c r="AG481" s="3"/>
      <c r="AH481" s="238" t="str">
        <f t="shared" si="187"/>
        <v/>
      </c>
      <c r="AI481" s="263">
        <f>IFERROR(_xlfn.IFNA(IF('Project Summary'!$C$11="NH",VLOOKUP(AH481,Lighting_All,5,0),VLOOKUP(AH481,Lighting_All,3,0)),""),"")</f>
        <v>0</v>
      </c>
      <c r="AJ481" s="295" t="str">
        <f t="shared" si="204"/>
        <v>NA</v>
      </c>
      <c r="AK481" s="296" t="str">
        <f>IFERROR(IF(J481="","",(VLOOKUP(AH481,Lookups!A:G,7,0)*H481)),"")</f>
        <v/>
      </c>
      <c r="AL481" s="92">
        <f t="shared" ca="1" si="205"/>
        <v>0</v>
      </c>
      <c r="AM481" s="92">
        <f t="shared" ca="1" si="206"/>
        <v>0</v>
      </c>
      <c r="AN481" s="297">
        <f>(1-EXACT(G481,M481))*IFERROR(VLOOKUP(M481,Lighting_All,6,0),0)*(Q481&gt;0)*(1-EXACT(M481,Lookups!$A$62))*(1-EXACT(M481,Lookups!$A$63))</f>
        <v>0</v>
      </c>
      <c r="AO481" s="92">
        <f t="shared" si="207"/>
        <v>0</v>
      </c>
      <c r="AP481" s="92" t="str">
        <f t="shared" ca="1" si="208"/>
        <v/>
      </c>
      <c r="AQ481" s="92" t="str">
        <f ca="1">_xlfn.IFNA(VLOOKUP(AP481,Recycling!$S$10:$T$35,2,0),"")</f>
        <v/>
      </c>
      <c r="AR481" s="92">
        <f t="shared" si="209"/>
        <v>0</v>
      </c>
      <c r="AS481" s="92">
        <f t="shared" si="210"/>
        <v>0</v>
      </c>
      <c r="AT481" s="298">
        <f>EXACT(G481,"None")*OR(EXACT(M481,Lookups!$A$62),EXACT(M481,Lookups!$A$63))</f>
        <v>0</v>
      </c>
      <c r="AU481" s="299">
        <f t="shared" si="197"/>
        <v>0</v>
      </c>
      <c r="AV481" s="92">
        <f>IFERROR(VLOOKUP(AH481,Lookups!A:B,2,0),0)</f>
        <v>0</v>
      </c>
      <c r="AW481" s="92">
        <f t="shared" si="198"/>
        <v>0</v>
      </c>
      <c r="AX481" s="297">
        <f t="shared" si="199"/>
        <v>0</v>
      </c>
      <c r="AY481" s="297">
        <f t="shared" si="188"/>
        <v>0</v>
      </c>
      <c r="AZ481" s="92">
        <f t="shared" si="189"/>
        <v>0.504</v>
      </c>
      <c r="BA481" s="297">
        <f t="shared" si="200"/>
        <v>0.38900000000000001</v>
      </c>
      <c r="BB481" s="297">
        <v>0.13800000000000001</v>
      </c>
      <c r="BC481" s="297">
        <v>0.13400000000000001</v>
      </c>
      <c r="BD481" s="92">
        <f t="shared" si="190"/>
        <v>0</v>
      </c>
      <c r="BE481" s="92">
        <f t="shared" si="191"/>
        <v>0</v>
      </c>
    </row>
    <row r="482" spans="1:57" x14ac:dyDescent="0.35">
      <c r="A482" s="26"/>
      <c r="B482" s="76"/>
      <c r="C482" s="58"/>
      <c r="D482" s="504"/>
      <c r="E482" s="504"/>
      <c r="F482" s="237" t="str">
        <f ca="1">IFERROR(OFFSET(INDEX(INDIRECT(VLOOKUP($C482,Lighting_Type_Exist_lu,2,0)),MATCH(NewSKULighting!$D482,INDIRECT(VLOOKUP($C482,Lighting_Type_Exist_lu,2,0)),0),1),0,2),"")</f>
        <v/>
      </c>
      <c r="G482" s="168" t="s">
        <v>84</v>
      </c>
      <c r="H482" s="74"/>
      <c r="I482" s="238" t="str">
        <f t="shared" si="179"/>
        <v/>
      </c>
      <c r="J482" s="58"/>
      <c r="K482" s="238" t="str">
        <f t="shared" si="180"/>
        <v/>
      </c>
      <c r="L482" s="239" t="str">
        <f t="shared" si="181"/>
        <v/>
      </c>
      <c r="M482" s="116" t="s">
        <v>84</v>
      </c>
      <c r="N482" s="28">
        <f t="shared" si="182"/>
        <v>0</v>
      </c>
      <c r="O482" s="20">
        <f t="shared" si="201"/>
        <v>0</v>
      </c>
      <c r="P482" s="71">
        <f t="shared" ca="1" si="192"/>
        <v>0</v>
      </c>
      <c r="Q482" s="71">
        <f>IFERROR((($H482*$L482*$N482)-($H482*$L482*$O482))/1000,0)*(1-EXACT(M482,Lookups!$A$62))*(1-EXACT(M482,Lookups!$A$63))</f>
        <v>0</v>
      </c>
      <c r="R482" s="71">
        <f t="shared" ca="1" si="193"/>
        <v>0</v>
      </c>
      <c r="S482" s="71">
        <f t="shared" ca="1" si="183"/>
        <v>0</v>
      </c>
      <c r="T482" s="71">
        <f t="shared" si="184"/>
        <v>0</v>
      </c>
      <c r="U482" s="356">
        <f t="shared" ca="1" si="185"/>
        <v>0</v>
      </c>
      <c r="V482" s="356">
        <f t="shared" ca="1" si="186"/>
        <v>0</v>
      </c>
      <c r="W482" s="356">
        <f t="shared" si="194"/>
        <v>0</v>
      </c>
      <c r="X482" s="356">
        <f t="shared" si="195"/>
        <v>0</v>
      </c>
      <c r="Y482" s="72">
        <f>IF(AU482&gt;0,"NEEDED",IFERROR(IF('Project Summary'!$C$11="NH",(VLOOKUP(AH482,Lighting_All,6,0)+AN482),(VLOOKUP(AH482,Lighting_All,4,0)+AN482)),0)*H482)</f>
        <v>0</v>
      </c>
      <c r="Z482" s="290" t="str">
        <f t="shared" ca="1" si="196"/>
        <v/>
      </c>
      <c r="AA482" s="352">
        <f t="shared" ca="1" si="202"/>
        <v>0</v>
      </c>
      <c r="AB482" s="3"/>
      <c r="AC482" s="20" t="str">
        <f ca="1">IFERROR(OFFSET(INDEX(INDIRECT(VLOOKUP($C482,Lighting_Type_Exist_lu,2,0)),MATCH(NewSKULighting!$D482,INDIRECT(VLOOKUP($C482,Lighting_Type_Exist_lu,2,0)),0),1),0,1),"")</f>
        <v/>
      </c>
      <c r="AD482" s="7" t="str">
        <f ca="1">IFERROR(OFFSET(INDEX(INDIRECT(VLOOKUP($C482,Lighting_Type_Exist_lu,2,0)),MATCH(NewSKULighting!$D482,INDIRECT(VLOOKUP($C482,Lighting_Type_Exist_lu,2,0)),0),1),0,3),"")</f>
        <v/>
      </c>
      <c r="AE482" s="40" t="str">
        <f ca="1">IFERROR(OFFSET(INDEX(INDIRECT(VLOOKUP($C482,Lighting_Type_Exist_lu,2,0)),MATCH(NewSKULighting!$D482,INDIRECT(VLOOKUP($C482,Lighting_Type_Exist_lu,2,0)),0),1),0,4),"")</f>
        <v/>
      </c>
      <c r="AF482" s="314">
        <f t="shared" ca="1" si="203"/>
        <v>0</v>
      </c>
      <c r="AG482" s="3"/>
      <c r="AH482" s="238" t="str">
        <f t="shared" si="187"/>
        <v/>
      </c>
      <c r="AI482" s="263">
        <f>IFERROR(_xlfn.IFNA(IF('Project Summary'!$C$11="NH",VLOOKUP(AH482,Lighting_All,5,0),VLOOKUP(AH482,Lighting_All,3,0)),""),"")</f>
        <v>0</v>
      </c>
      <c r="AJ482" s="295" t="str">
        <f t="shared" si="204"/>
        <v>NA</v>
      </c>
      <c r="AK482" s="296" t="str">
        <f>IFERROR(IF(J482="","",(VLOOKUP(AH482,Lookups!A:G,7,0)*H482)),"")</f>
        <v/>
      </c>
      <c r="AL482" s="92">
        <f t="shared" ca="1" si="205"/>
        <v>0</v>
      </c>
      <c r="AM482" s="92">
        <f t="shared" ca="1" si="206"/>
        <v>0</v>
      </c>
      <c r="AN482" s="297">
        <f>(1-EXACT(G482,M482))*IFERROR(VLOOKUP(M482,Lighting_All,6,0),0)*(Q482&gt;0)*(1-EXACT(M482,Lookups!$A$62))*(1-EXACT(M482,Lookups!$A$63))</f>
        <v>0</v>
      </c>
      <c r="AO482" s="92">
        <f t="shared" si="207"/>
        <v>0</v>
      </c>
      <c r="AP482" s="92" t="str">
        <f t="shared" ca="1" si="208"/>
        <v/>
      </c>
      <c r="AQ482" s="92" t="str">
        <f ca="1">_xlfn.IFNA(VLOOKUP(AP482,Recycling!$S$10:$T$35,2,0),"")</f>
        <v/>
      </c>
      <c r="AR482" s="92">
        <f t="shared" si="209"/>
        <v>0</v>
      </c>
      <c r="AS482" s="92">
        <f t="shared" si="210"/>
        <v>0</v>
      </c>
      <c r="AT482" s="298">
        <f>EXACT(G482,"None")*OR(EXACT(M482,Lookups!$A$62),EXACT(M482,Lookups!$A$63))</f>
        <v>0</v>
      </c>
      <c r="AU482" s="299">
        <f t="shared" si="197"/>
        <v>0</v>
      </c>
      <c r="AV482" s="92">
        <f>IFERROR(VLOOKUP(AH482,Lookups!A:B,2,0),0)</f>
        <v>0</v>
      </c>
      <c r="AW482" s="92">
        <f t="shared" si="198"/>
        <v>0</v>
      </c>
      <c r="AX482" s="297">
        <f t="shared" si="199"/>
        <v>0</v>
      </c>
      <c r="AY482" s="297">
        <f t="shared" si="188"/>
        <v>0</v>
      </c>
      <c r="AZ482" s="92">
        <f t="shared" si="189"/>
        <v>0.504</v>
      </c>
      <c r="BA482" s="297">
        <f t="shared" si="200"/>
        <v>0.38900000000000001</v>
      </c>
      <c r="BB482" s="297">
        <v>0.13800000000000001</v>
      </c>
      <c r="BC482" s="297">
        <v>0.13400000000000001</v>
      </c>
      <c r="BD482" s="92">
        <f t="shared" si="190"/>
        <v>0</v>
      </c>
      <c r="BE482" s="92">
        <f t="shared" si="191"/>
        <v>0</v>
      </c>
    </row>
    <row r="483" spans="1:57" x14ac:dyDescent="0.35">
      <c r="A483" s="26"/>
      <c r="B483" s="76"/>
      <c r="C483" s="58"/>
      <c r="D483" s="504"/>
      <c r="E483" s="504"/>
      <c r="F483" s="237" t="str">
        <f ca="1">IFERROR(OFFSET(INDEX(INDIRECT(VLOOKUP($C483,Lighting_Type_Exist_lu,2,0)),MATCH(NewSKULighting!$D483,INDIRECT(VLOOKUP($C483,Lighting_Type_Exist_lu,2,0)),0),1),0,2),"")</f>
        <v/>
      </c>
      <c r="G483" s="168" t="s">
        <v>84</v>
      </c>
      <c r="H483" s="74"/>
      <c r="I483" s="238" t="str">
        <f t="shared" si="179"/>
        <v/>
      </c>
      <c r="J483" s="58"/>
      <c r="K483" s="238" t="str">
        <f t="shared" si="180"/>
        <v/>
      </c>
      <c r="L483" s="239" t="str">
        <f t="shared" si="181"/>
        <v/>
      </c>
      <c r="M483" s="116" t="s">
        <v>84</v>
      </c>
      <c r="N483" s="28">
        <f t="shared" si="182"/>
        <v>0</v>
      </c>
      <c r="O483" s="20">
        <f t="shared" si="201"/>
        <v>0</v>
      </c>
      <c r="P483" s="71">
        <f t="shared" ca="1" si="192"/>
        <v>0</v>
      </c>
      <c r="Q483" s="71">
        <f>IFERROR((($H483*$L483*$N483)-($H483*$L483*$O483))/1000,0)*(1-EXACT(M483,Lookups!$A$62))*(1-EXACT(M483,Lookups!$A$63))</f>
        <v>0</v>
      </c>
      <c r="R483" s="71">
        <f t="shared" ca="1" si="193"/>
        <v>0</v>
      </c>
      <c r="S483" s="71">
        <f t="shared" ca="1" si="183"/>
        <v>0</v>
      </c>
      <c r="T483" s="71">
        <f t="shared" si="184"/>
        <v>0</v>
      </c>
      <c r="U483" s="356">
        <f t="shared" ca="1" si="185"/>
        <v>0</v>
      </c>
      <c r="V483" s="356">
        <f t="shared" ca="1" si="186"/>
        <v>0</v>
      </c>
      <c r="W483" s="356">
        <f t="shared" si="194"/>
        <v>0</v>
      </c>
      <c r="X483" s="356">
        <f t="shared" si="195"/>
        <v>0</v>
      </c>
      <c r="Y483" s="72">
        <f>IF(AU483&gt;0,"NEEDED",IFERROR(IF('Project Summary'!$C$11="NH",(VLOOKUP(AH483,Lighting_All,6,0)+AN483),(VLOOKUP(AH483,Lighting_All,4,0)+AN483)),0)*H483)</f>
        <v>0</v>
      </c>
      <c r="Z483" s="290" t="str">
        <f t="shared" ca="1" si="196"/>
        <v/>
      </c>
      <c r="AA483" s="352">
        <f t="shared" ca="1" si="202"/>
        <v>0</v>
      </c>
      <c r="AB483" s="3"/>
      <c r="AC483" s="20" t="str">
        <f ca="1">IFERROR(OFFSET(INDEX(INDIRECT(VLOOKUP($C483,Lighting_Type_Exist_lu,2,0)),MATCH(NewSKULighting!$D483,INDIRECT(VLOOKUP($C483,Lighting_Type_Exist_lu,2,0)),0),1),0,1),"")</f>
        <v/>
      </c>
      <c r="AD483" s="7" t="str">
        <f ca="1">IFERROR(OFFSET(INDEX(INDIRECT(VLOOKUP($C483,Lighting_Type_Exist_lu,2,0)),MATCH(NewSKULighting!$D483,INDIRECT(VLOOKUP($C483,Lighting_Type_Exist_lu,2,0)),0),1),0,3),"")</f>
        <v/>
      </c>
      <c r="AE483" s="40" t="str">
        <f ca="1">IFERROR(OFFSET(INDEX(INDIRECT(VLOOKUP($C483,Lighting_Type_Exist_lu,2,0)),MATCH(NewSKULighting!$D483,INDIRECT(VLOOKUP($C483,Lighting_Type_Exist_lu,2,0)),0),1),0,4),"")</f>
        <v/>
      </c>
      <c r="AF483" s="314">
        <f t="shared" ca="1" si="203"/>
        <v>0</v>
      </c>
      <c r="AG483" s="3"/>
      <c r="AH483" s="238" t="str">
        <f t="shared" si="187"/>
        <v/>
      </c>
      <c r="AI483" s="263">
        <f>IFERROR(_xlfn.IFNA(IF('Project Summary'!$C$11="NH",VLOOKUP(AH483,Lighting_All,5,0),VLOOKUP(AH483,Lighting_All,3,0)),""),"")</f>
        <v>0</v>
      </c>
      <c r="AJ483" s="295" t="str">
        <f t="shared" si="204"/>
        <v>NA</v>
      </c>
      <c r="AK483" s="296" t="str">
        <f>IFERROR(IF(J483="","",(VLOOKUP(AH483,Lookups!A:G,7,0)*H483)),"")</f>
        <v/>
      </c>
      <c r="AL483" s="92">
        <f t="shared" ca="1" si="205"/>
        <v>0</v>
      </c>
      <c r="AM483" s="92">
        <f t="shared" ca="1" si="206"/>
        <v>0</v>
      </c>
      <c r="AN483" s="297">
        <f>(1-EXACT(G483,M483))*IFERROR(VLOOKUP(M483,Lighting_All,6,0),0)*(Q483&gt;0)*(1-EXACT(M483,Lookups!$A$62))*(1-EXACT(M483,Lookups!$A$63))</f>
        <v>0</v>
      </c>
      <c r="AO483" s="92">
        <f t="shared" si="207"/>
        <v>0</v>
      </c>
      <c r="AP483" s="92" t="str">
        <f t="shared" ca="1" si="208"/>
        <v/>
      </c>
      <c r="AQ483" s="92" t="str">
        <f ca="1">_xlfn.IFNA(VLOOKUP(AP483,Recycling!$S$10:$T$35,2,0),"")</f>
        <v/>
      </c>
      <c r="AR483" s="92">
        <f t="shared" si="209"/>
        <v>0</v>
      </c>
      <c r="AS483" s="92">
        <f t="shared" si="210"/>
        <v>0</v>
      </c>
      <c r="AT483" s="298">
        <f>EXACT(G483,"None")*OR(EXACT(M483,Lookups!$A$62),EXACT(M483,Lookups!$A$63))</f>
        <v>0</v>
      </c>
      <c r="AU483" s="299">
        <f t="shared" si="197"/>
        <v>0</v>
      </c>
      <c r="AV483" s="92">
        <f>IFERROR(VLOOKUP(AH483,Lookups!A:B,2,0),0)</f>
        <v>0</v>
      </c>
      <c r="AW483" s="92">
        <f t="shared" si="198"/>
        <v>0</v>
      </c>
      <c r="AX483" s="297">
        <f t="shared" si="199"/>
        <v>0</v>
      </c>
      <c r="AY483" s="297">
        <f t="shared" si="188"/>
        <v>0</v>
      </c>
      <c r="AZ483" s="92">
        <f t="shared" si="189"/>
        <v>0.504</v>
      </c>
      <c r="BA483" s="297">
        <f t="shared" si="200"/>
        <v>0.38900000000000001</v>
      </c>
      <c r="BB483" s="297">
        <v>0.13800000000000001</v>
      </c>
      <c r="BC483" s="297">
        <v>0.13400000000000001</v>
      </c>
      <c r="BD483" s="92">
        <f t="shared" si="190"/>
        <v>0</v>
      </c>
      <c r="BE483" s="92">
        <f t="shared" si="191"/>
        <v>0</v>
      </c>
    </row>
    <row r="484" spans="1:57" x14ac:dyDescent="0.35">
      <c r="A484" s="26"/>
      <c r="B484" s="76"/>
      <c r="C484" s="58"/>
      <c r="D484" s="504"/>
      <c r="E484" s="504"/>
      <c r="F484" s="237" t="str">
        <f ca="1">IFERROR(OFFSET(INDEX(INDIRECT(VLOOKUP($C484,Lighting_Type_Exist_lu,2,0)),MATCH(NewSKULighting!$D484,INDIRECT(VLOOKUP($C484,Lighting_Type_Exist_lu,2,0)),0),1),0,2),"")</f>
        <v/>
      </c>
      <c r="G484" s="168" t="s">
        <v>84</v>
      </c>
      <c r="H484" s="74"/>
      <c r="I484" s="238" t="str">
        <f t="shared" si="179"/>
        <v/>
      </c>
      <c r="J484" s="58"/>
      <c r="K484" s="238" t="str">
        <f t="shared" si="180"/>
        <v/>
      </c>
      <c r="L484" s="239" t="str">
        <f t="shared" si="181"/>
        <v/>
      </c>
      <c r="M484" s="116" t="s">
        <v>84</v>
      </c>
      <c r="N484" s="28">
        <f t="shared" si="182"/>
        <v>0</v>
      </c>
      <c r="O484" s="20">
        <f t="shared" si="201"/>
        <v>0</v>
      </c>
      <c r="P484" s="71">
        <f t="shared" ca="1" si="192"/>
        <v>0</v>
      </c>
      <c r="Q484" s="71">
        <f>IFERROR((($H484*$L484*$N484)-($H484*$L484*$O484))/1000,0)*(1-EXACT(M484,Lookups!$A$62))*(1-EXACT(M484,Lookups!$A$63))</f>
        <v>0</v>
      </c>
      <c r="R484" s="71">
        <f t="shared" ca="1" si="193"/>
        <v>0</v>
      </c>
      <c r="S484" s="71">
        <f t="shared" ca="1" si="183"/>
        <v>0</v>
      </c>
      <c r="T484" s="71">
        <f t="shared" si="184"/>
        <v>0</v>
      </c>
      <c r="U484" s="356">
        <f t="shared" ca="1" si="185"/>
        <v>0</v>
      </c>
      <c r="V484" s="356">
        <f t="shared" ca="1" si="186"/>
        <v>0</v>
      </c>
      <c r="W484" s="356">
        <f t="shared" si="194"/>
        <v>0</v>
      </c>
      <c r="X484" s="356">
        <f t="shared" si="195"/>
        <v>0</v>
      </c>
      <c r="Y484" s="72">
        <f>IF(AU484&gt;0,"NEEDED",IFERROR(IF('Project Summary'!$C$11="NH",(VLOOKUP(AH484,Lighting_All,6,0)+AN484),(VLOOKUP(AH484,Lighting_All,4,0)+AN484)),0)*H484)</f>
        <v>0</v>
      </c>
      <c r="Z484" s="290" t="str">
        <f t="shared" ca="1" si="196"/>
        <v/>
      </c>
      <c r="AA484" s="352">
        <f t="shared" ca="1" si="202"/>
        <v>0</v>
      </c>
      <c r="AB484" s="3"/>
      <c r="AC484" s="20" t="str">
        <f ca="1">IFERROR(OFFSET(INDEX(INDIRECT(VLOOKUP($C484,Lighting_Type_Exist_lu,2,0)),MATCH(NewSKULighting!$D484,INDIRECT(VLOOKUP($C484,Lighting_Type_Exist_lu,2,0)),0),1),0,1),"")</f>
        <v/>
      </c>
      <c r="AD484" s="7" t="str">
        <f ca="1">IFERROR(OFFSET(INDEX(INDIRECT(VLOOKUP($C484,Lighting_Type_Exist_lu,2,0)),MATCH(NewSKULighting!$D484,INDIRECT(VLOOKUP($C484,Lighting_Type_Exist_lu,2,0)),0),1),0,3),"")</f>
        <v/>
      </c>
      <c r="AE484" s="40" t="str">
        <f ca="1">IFERROR(OFFSET(INDEX(INDIRECT(VLOOKUP($C484,Lighting_Type_Exist_lu,2,0)),MATCH(NewSKULighting!$D484,INDIRECT(VLOOKUP($C484,Lighting_Type_Exist_lu,2,0)),0),1),0,4),"")</f>
        <v/>
      </c>
      <c r="AF484" s="314">
        <f t="shared" ca="1" si="203"/>
        <v>0</v>
      </c>
      <c r="AG484" s="3"/>
      <c r="AH484" s="238" t="str">
        <f t="shared" si="187"/>
        <v/>
      </c>
      <c r="AI484" s="263">
        <f>IFERROR(_xlfn.IFNA(IF('Project Summary'!$C$11="NH",VLOOKUP(AH484,Lighting_All,5,0),VLOOKUP(AH484,Lighting_All,3,0)),""),"")</f>
        <v>0</v>
      </c>
      <c r="AJ484" s="295" t="str">
        <f t="shared" si="204"/>
        <v>NA</v>
      </c>
      <c r="AK484" s="296" t="str">
        <f>IFERROR(IF(J484="","",(VLOOKUP(AH484,Lookups!A:G,7,0)*H484)),"")</f>
        <v/>
      </c>
      <c r="AL484" s="92">
        <f t="shared" ca="1" si="205"/>
        <v>0</v>
      </c>
      <c r="AM484" s="92">
        <f t="shared" ca="1" si="206"/>
        <v>0</v>
      </c>
      <c r="AN484" s="297">
        <f>(1-EXACT(G484,M484))*IFERROR(VLOOKUP(M484,Lighting_All,6,0),0)*(Q484&gt;0)*(1-EXACT(M484,Lookups!$A$62))*(1-EXACT(M484,Lookups!$A$63))</f>
        <v>0</v>
      </c>
      <c r="AO484" s="92">
        <f t="shared" si="207"/>
        <v>0</v>
      </c>
      <c r="AP484" s="92" t="str">
        <f t="shared" ca="1" si="208"/>
        <v/>
      </c>
      <c r="AQ484" s="92" t="str">
        <f ca="1">_xlfn.IFNA(VLOOKUP(AP484,Recycling!$S$10:$T$35,2,0),"")</f>
        <v/>
      </c>
      <c r="AR484" s="92">
        <f t="shared" si="209"/>
        <v>0</v>
      </c>
      <c r="AS484" s="92">
        <f t="shared" si="210"/>
        <v>0</v>
      </c>
      <c r="AT484" s="298">
        <f>EXACT(G484,"None")*OR(EXACT(M484,Lookups!$A$62),EXACT(M484,Lookups!$A$63))</f>
        <v>0</v>
      </c>
      <c r="AU484" s="299">
        <f t="shared" si="197"/>
        <v>0</v>
      </c>
      <c r="AV484" s="92">
        <f>IFERROR(VLOOKUP(AH484,Lookups!A:B,2,0),0)</f>
        <v>0</v>
      </c>
      <c r="AW484" s="92">
        <f t="shared" si="198"/>
        <v>0</v>
      </c>
      <c r="AX484" s="297">
        <f t="shared" si="199"/>
        <v>0</v>
      </c>
      <c r="AY484" s="297">
        <f t="shared" si="188"/>
        <v>0</v>
      </c>
      <c r="AZ484" s="92">
        <f t="shared" si="189"/>
        <v>0.504</v>
      </c>
      <c r="BA484" s="297">
        <f t="shared" si="200"/>
        <v>0.38900000000000001</v>
      </c>
      <c r="BB484" s="297">
        <v>0.13800000000000001</v>
      </c>
      <c r="BC484" s="297">
        <v>0.13400000000000001</v>
      </c>
      <c r="BD484" s="92">
        <f t="shared" si="190"/>
        <v>0</v>
      </c>
      <c r="BE484" s="92">
        <f t="shared" si="191"/>
        <v>0</v>
      </c>
    </row>
    <row r="485" spans="1:57" x14ac:dyDescent="0.35">
      <c r="A485" s="26"/>
      <c r="B485" s="76"/>
      <c r="C485" s="58"/>
      <c r="D485" s="504"/>
      <c r="E485" s="504"/>
      <c r="F485" s="237" t="str">
        <f ca="1">IFERROR(OFFSET(INDEX(INDIRECT(VLOOKUP($C485,Lighting_Type_Exist_lu,2,0)),MATCH(NewSKULighting!$D485,INDIRECT(VLOOKUP($C485,Lighting_Type_Exist_lu,2,0)),0),1),0,2),"")</f>
        <v/>
      </c>
      <c r="G485" s="168" t="s">
        <v>84</v>
      </c>
      <c r="H485" s="74"/>
      <c r="I485" s="238" t="str">
        <f t="shared" si="179"/>
        <v/>
      </c>
      <c r="J485" s="58"/>
      <c r="K485" s="238" t="str">
        <f t="shared" si="180"/>
        <v/>
      </c>
      <c r="L485" s="239" t="str">
        <f t="shared" si="181"/>
        <v/>
      </c>
      <c r="M485" s="116" t="s">
        <v>84</v>
      </c>
      <c r="N485" s="28">
        <f t="shared" si="182"/>
        <v>0</v>
      </c>
      <c r="O485" s="20">
        <f t="shared" si="201"/>
        <v>0</v>
      </c>
      <c r="P485" s="71">
        <f t="shared" ca="1" si="192"/>
        <v>0</v>
      </c>
      <c r="Q485" s="71">
        <f>IFERROR((($H485*$L485*$N485)-($H485*$L485*$O485))/1000,0)*(1-EXACT(M485,Lookups!$A$62))*(1-EXACT(M485,Lookups!$A$63))</f>
        <v>0</v>
      </c>
      <c r="R485" s="71">
        <f t="shared" ca="1" si="193"/>
        <v>0</v>
      </c>
      <c r="S485" s="71">
        <f t="shared" ca="1" si="183"/>
        <v>0</v>
      </c>
      <c r="T485" s="71">
        <f t="shared" si="184"/>
        <v>0</v>
      </c>
      <c r="U485" s="356">
        <f t="shared" ca="1" si="185"/>
        <v>0</v>
      </c>
      <c r="V485" s="356">
        <f t="shared" ca="1" si="186"/>
        <v>0</v>
      </c>
      <c r="W485" s="356">
        <f t="shared" si="194"/>
        <v>0</v>
      </c>
      <c r="X485" s="356">
        <f t="shared" si="195"/>
        <v>0</v>
      </c>
      <c r="Y485" s="72">
        <f>IF(AU485&gt;0,"NEEDED",IFERROR(IF('Project Summary'!$C$11="NH",(VLOOKUP(AH485,Lighting_All,6,0)+AN485),(VLOOKUP(AH485,Lighting_All,4,0)+AN485)),0)*H485)</f>
        <v>0</v>
      </c>
      <c r="Z485" s="290" t="str">
        <f t="shared" ca="1" si="196"/>
        <v/>
      </c>
      <c r="AA485" s="352">
        <f t="shared" ca="1" si="202"/>
        <v>0</v>
      </c>
      <c r="AB485" s="3"/>
      <c r="AC485" s="20" t="str">
        <f ca="1">IFERROR(OFFSET(INDEX(INDIRECT(VLOOKUP($C485,Lighting_Type_Exist_lu,2,0)),MATCH(NewSKULighting!$D485,INDIRECT(VLOOKUP($C485,Lighting_Type_Exist_lu,2,0)),0),1),0,1),"")</f>
        <v/>
      </c>
      <c r="AD485" s="7" t="str">
        <f ca="1">IFERROR(OFFSET(INDEX(INDIRECT(VLOOKUP($C485,Lighting_Type_Exist_lu,2,0)),MATCH(NewSKULighting!$D485,INDIRECT(VLOOKUP($C485,Lighting_Type_Exist_lu,2,0)),0),1),0,3),"")</f>
        <v/>
      </c>
      <c r="AE485" s="40" t="str">
        <f ca="1">IFERROR(OFFSET(INDEX(INDIRECT(VLOOKUP($C485,Lighting_Type_Exist_lu,2,0)),MATCH(NewSKULighting!$D485,INDIRECT(VLOOKUP($C485,Lighting_Type_Exist_lu,2,0)),0),1),0,4),"")</f>
        <v/>
      </c>
      <c r="AF485" s="314">
        <f t="shared" ca="1" si="203"/>
        <v>0</v>
      </c>
      <c r="AG485" s="3"/>
      <c r="AH485" s="238" t="str">
        <f t="shared" si="187"/>
        <v/>
      </c>
      <c r="AI485" s="263">
        <f>IFERROR(_xlfn.IFNA(IF('Project Summary'!$C$11="NH",VLOOKUP(AH485,Lighting_All,5,0),VLOOKUP(AH485,Lighting_All,3,0)),""),"")</f>
        <v>0</v>
      </c>
      <c r="AJ485" s="295" t="str">
        <f t="shared" si="204"/>
        <v>NA</v>
      </c>
      <c r="AK485" s="296" t="str">
        <f>IFERROR(IF(J485="","",(VLOOKUP(AH485,Lookups!A:G,7,0)*H485)),"")</f>
        <v/>
      </c>
      <c r="AL485" s="92">
        <f t="shared" ca="1" si="205"/>
        <v>0</v>
      </c>
      <c r="AM485" s="92">
        <f t="shared" ca="1" si="206"/>
        <v>0</v>
      </c>
      <c r="AN485" s="297">
        <f>(1-EXACT(G485,M485))*IFERROR(VLOOKUP(M485,Lighting_All,6,0),0)*(Q485&gt;0)*(1-EXACT(M485,Lookups!$A$62))*(1-EXACT(M485,Lookups!$A$63))</f>
        <v>0</v>
      </c>
      <c r="AO485" s="92">
        <f t="shared" si="207"/>
        <v>0</v>
      </c>
      <c r="AP485" s="92" t="str">
        <f t="shared" ca="1" si="208"/>
        <v/>
      </c>
      <c r="AQ485" s="92" t="str">
        <f ca="1">_xlfn.IFNA(VLOOKUP(AP485,Recycling!$S$10:$T$35,2,0),"")</f>
        <v/>
      </c>
      <c r="AR485" s="92">
        <f t="shared" si="209"/>
        <v>0</v>
      </c>
      <c r="AS485" s="92">
        <f t="shared" si="210"/>
        <v>0</v>
      </c>
      <c r="AT485" s="298">
        <f>EXACT(G485,"None")*OR(EXACT(M485,Lookups!$A$62),EXACT(M485,Lookups!$A$63))</f>
        <v>0</v>
      </c>
      <c r="AU485" s="299">
        <f t="shared" si="197"/>
        <v>0</v>
      </c>
      <c r="AV485" s="92">
        <f>IFERROR(VLOOKUP(AH485,Lookups!A:B,2,0),0)</f>
        <v>0</v>
      </c>
      <c r="AW485" s="92">
        <f t="shared" si="198"/>
        <v>0</v>
      </c>
      <c r="AX485" s="297">
        <f t="shared" si="199"/>
        <v>0</v>
      </c>
      <c r="AY485" s="297">
        <f t="shared" si="188"/>
        <v>0</v>
      </c>
      <c r="AZ485" s="92">
        <f t="shared" si="189"/>
        <v>0.504</v>
      </c>
      <c r="BA485" s="297">
        <f t="shared" si="200"/>
        <v>0.38900000000000001</v>
      </c>
      <c r="BB485" s="297">
        <v>0.13800000000000001</v>
      </c>
      <c r="BC485" s="297">
        <v>0.13400000000000001</v>
      </c>
      <c r="BD485" s="92">
        <f t="shared" si="190"/>
        <v>0</v>
      </c>
      <c r="BE485" s="92">
        <f t="shared" si="191"/>
        <v>0</v>
      </c>
    </row>
    <row r="486" spans="1:57" x14ac:dyDescent="0.35">
      <c r="A486" s="26"/>
      <c r="B486" s="76"/>
      <c r="C486" s="58"/>
      <c r="D486" s="504"/>
      <c r="E486" s="504"/>
      <c r="F486" s="237" t="str">
        <f ca="1">IFERROR(OFFSET(INDEX(INDIRECT(VLOOKUP($C486,Lighting_Type_Exist_lu,2,0)),MATCH(NewSKULighting!$D486,INDIRECT(VLOOKUP($C486,Lighting_Type_Exist_lu,2,0)),0),1),0,2),"")</f>
        <v/>
      </c>
      <c r="G486" s="168" t="s">
        <v>84</v>
      </c>
      <c r="H486" s="74"/>
      <c r="I486" s="238" t="str">
        <f t="shared" si="179"/>
        <v/>
      </c>
      <c r="J486" s="58"/>
      <c r="K486" s="238" t="str">
        <f t="shared" si="180"/>
        <v/>
      </c>
      <c r="L486" s="239" t="str">
        <f t="shared" si="181"/>
        <v/>
      </c>
      <c r="M486" s="116" t="s">
        <v>84</v>
      </c>
      <c r="N486" s="28">
        <f t="shared" si="182"/>
        <v>0</v>
      </c>
      <c r="O486" s="20">
        <f t="shared" si="201"/>
        <v>0</v>
      </c>
      <c r="P486" s="71">
        <f t="shared" ca="1" si="192"/>
        <v>0</v>
      </c>
      <c r="Q486" s="71">
        <f>IFERROR((($H486*$L486*$N486)-($H486*$L486*$O486))/1000,0)*(1-EXACT(M486,Lookups!$A$62))*(1-EXACT(M486,Lookups!$A$63))</f>
        <v>0</v>
      </c>
      <c r="R486" s="71">
        <f t="shared" ca="1" si="193"/>
        <v>0</v>
      </c>
      <c r="S486" s="71">
        <f t="shared" ca="1" si="183"/>
        <v>0</v>
      </c>
      <c r="T486" s="71">
        <f t="shared" si="184"/>
        <v>0</v>
      </c>
      <c r="U486" s="356">
        <f t="shared" ca="1" si="185"/>
        <v>0</v>
      </c>
      <c r="V486" s="356">
        <f t="shared" ca="1" si="186"/>
        <v>0</v>
      </c>
      <c r="W486" s="356">
        <f t="shared" si="194"/>
        <v>0</v>
      </c>
      <c r="X486" s="356">
        <f t="shared" si="195"/>
        <v>0</v>
      </c>
      <c r="Y486" s="72">
        <f>IF(AU486&gt;0,"NEEDED",IFERROR(IF('Project Summary'!$C$11="NH",(VLOOKUP(AH486,Lighting_All,6,0)+AN486),(VLOOKUP(AH486,Lighting_All,4,0)+AN486)),0)*H486)</f>
        <v>0</v>
      </c>
      <c r="Z486" s="290" t="str">
        <f t="shared" ca="1" si="196"/>
        <v/>
      </c>
      <c r="AA486" s="352">
        <f t="shared" ca="1" si="202"/>
        <v>0</v>
      </c>
      <c r="AB486" s="3"/>
      <c r="AC486" s="20" t="str">
        <f ca="1">IFERROR(OFFSET(INDEX(INDIRECT(VLOOKUP($C486,Lighting_Type_Exist_lu,2,0)),MATCH(NewSKULighting!$D486,INDIRECT(VLOOKUP($C486,Lighting_Type_Exist_lu,2,0)),0),1),0,1),"")</f>
        <v/>
      </c>
      <c r="AD486" s="7" t="str">
        <f ca="1">IFERROR(OFFSET(INDEX(INDIRECT(VLOOKUP($C486,Lighting_Type_Exist_lu,2,0)),MATCH(NewSKULighting!$D486,INDIRECT(VLOOKUP($C486,Lighting_Type_Exist_lu,2,0)),0),1),0,3),"")</f>
        <v/>
      </c>
      <c r="AE486" s="40" t="str">
        <f ca="1">IFERROR(OFFSET(INDEX(INDIRECT(VLOOKUP($C486,Lighting_Type_Exist_lu,2,0)),MATCH(NewSKULighting!$D486,INDIRECT(VLOOKUP($C486,Lighting_Type_Exist_lu,2,0)),0),1),0,4),"")</f>
        <v/>
      </c>
      <c r="AF486" s="314">
        <f t="shared" ca="1" si="203"/>
        <v>0</v>
      </c>
      <c r="AG486" s="3"/>
      <c r="AH486" s="238" t="str">
        <f t="shared" si="187"/>
        <v/>
      </c>
      <c r="AI486" s="263">
        <f>IFERROR(_xlfn.IFNA(IF('Project Summary'!$C$11="NH",VLOOKUP(AH486,Lighting_All,5,0),VLOOKUP(AH486,Lighting_All,3,0)),""),"")</f>
        <v>0</v>
      </c>
      <c r="AJ486" s="295" t="str">
        <f t="shared" si="204"/>
        <v>NA</v>
      </c>
      <c r="AK486" s="296" t="str">
        <f>IFERROR(IF(J486="","",(VLOOKUP(AH486,Lookups!A:G,7,0)*H486)),"")</f>
        <v/>
      </c>
      <c r="AL486" s="92">
        <f t="shared" ca="1" si="205"/>
        <v>0</v>
      </c>
      <c r="AM486" s="92">
        <f t="shared" ca="1" si="206"/>
        <v>0</v>
      </c>
      <c r="AN486" s="297">
        <f>(1-EXACT(G486,M486))*IFERROR(VLOOKUP(M486,Lighting_All,6,0),0)*(Q486&gt;0)*(1-EXACT(M486,Lookups!$A$62))*(1-EXACT(M486,Lookups!$A$63))</f>
        <v>0</v>
      </c>
      <c r="AO486" s="92">
        <f t="shared" si="207"/>
        <v>0</v>
      </c>
      <c r="AP486" s="92" t="str">
        <f t="shared" ca="1" si="208"/>
        <v/>
      </c>
      <c r="AQ486" s="92" t="str">
        <f ca="1">_xlfn.IFNA(VLOOKUP(AP486,Recycling!$S$10:$T$35,2,0),"")</f>
        <v/>
      </c>
      <c r="AR486" s="92">
        <f t="shared" si="209"/>
        <v>0</v>
      </c>
      <c r="AS486" s="92">
        <f t="shared" si="210"/>
        <v>0</v>
      </c>
      <c r="AT486" s="298">
        <f>EXACT(G486,"None")*OR(EXACT(M486,Lookups!$A$62),EXACT(M486,Lookups!$A$63))</f>
        <v>0</v>
      </c>
      <c r="AU486" s="299">
        <f t="shared" si="197"/>
        <v>0</v>
      </c>
      <c r="AV486" s="92">
        <f>IFERROR(VLOOKUP(AH486,Lookups!A:B,2,0),0)</f>
        <v>0</v>
      </c>
      <c r="AW486" s="92">
        <f t="shared" si="198"/>
        <v>0</v>
      </c>
      <c r="AX486" s="297">
        <f t="shared" si="199"/>
        <v>0</v>
      </c>
      <c r="AY486" s="297">
        <f t="shared" si="188"/>
        <v>0</v>
      </c>
      <c r="AZ486" s="92">
        <f t="shared" si="189"/>
        <v>0.504</v>
      </c>
      <c r="BA486" s="297">
        <f t="shared" si="200"/>
        <v>0.38900000000000001</v>
      </c>
      <c r="BB486" s="297">
        <v>0.13800000000000001</v>
      </c>
      <c r="BC486" s="297">
        <v>0.13400000000000001</v>
      </c>
      <c r="BD486" s="92">
        <f t="shared" si="190"/>
        <v>0</v>
      </c>
      <c r="BE486" s="92">
        <f t="shared" si="191"/>
        <v>0</v>
      </c>
    </row>
    <row r="487" spans="1:57" x14ac:dyDescent="0.35">
      <c r="A487" s="26"/>
      <c r="B487" s="76"/>
      <c r="C487" s="58"/>
      <c r="D487" s="504"/>
      <c r="E487" s="504"/>
      <c r="F487" s="237" t="str">
        <f ca="1">IFERROR(OFFSET(INDEX(INDIRECT(VLOOKUP($C487,Lighting_Type_Exist_lu,2,0)),MATCH(NewSKULighting!$D487,INDIRECT(VLOOKUP($C487,Lighting_Type_Exist_lu,2,0)),0),1),0,2),"")</f>
        <v/>
      </c>
      <c r="G487" s="168" t="s">
        <v>84</v>
      </c>
      <c r="H487" s="74"/>
      <c r="I487" s="238" t="str">
        <f t="shared" si="179"/>
        <v/>
      </c>
      <c r="J487" s="58"/>
      <c r="K487" s="238" t="str">
        <f t="shared" si="180"/>
        <v/>
      </c>
      <c r="L487" s="239" t="str">
        <f t="shared" si="181"/>
        <v/>
      </c>
      <c r="M487" s="116" t="s">
        <v>84</v>
      </c>
      <c r="N487" s="28">
        <f t="shared" si="182"/>
        <v>0</v>
      </c>
      <c r="O487" s="20">
        <f t="shared" si="201"/>
        <v>0</v>
      </c>
      <c r="P487" s="71">
        <f t="shared" ca="1" si="192"/>
        <v>0</v>
      </c>
      <c r="Q487" s="71">
        <f>IFERROR((($H487*$L487*$N487)-($H487*$L487*$O487))/1000,0)*(1-EXACT(M487,Lookups!$A$62))*(1-EXACT(M487,Lookups!$A$63))</f>
        <v>0</v>
      </c>
      <c r="R487" s="71">
        <f t="shared" ca="1" si="193"/>
        <v>0</v>
      </c>
      <c r="S487" s="71">
        <f t="shared" ca="1" si="183"/>
        <v>0</v>
      </c>
      <c r="T487" s="71">
        <f t="shared" si="184"/>
        <v>0</v>
      </c>
      <c r="U487" s="356">
        <f t="shared" ca="1" si="185"/>
        <v>0</v>
      </c>
      <c r="V487" s="356">
        <f t="shared" ca="1" si="186"/>
        <v>0</v>
      </c>
      <c r="W487" s="356">
        <f t="shared" si="194"/>
        <v>0</v>
      </c>
      <c r="X487" s="356">
        <f t="shared" si="195"/>
        <v>0</v>
      </c>
      <c r="Y487" s="72">
        <f>IF(AU487&gt;0,"NEEDED",IFERROR(IF('Project Summary'!$C$11="NH",(VLOOKUP(AH487,Lighting_All,6,0)+AN487),(VLOOKUP(AH487,Lighting_All,4,0)+AN487)),0)*H487)</f>
        <v>0</v>
      </c>
      <c r="Z487" s="290" t="str">
        <f t="shared" ca="1" si="196"/>
        <v/>
      </c>
      <c r="AA487" s="352">
        <f t="shared" ca="1" si="202"/>
        <v>0</v>
      </c>
      <c r="AB487" s="3"/>
      <c r="AC487" s="20" t="str">
        <f ca="1">IFERROR(OFFSET(INDEX(INDIRECT(VLOOKUP($C487,Lighting_Type_Exist_lu,2,0)),MATCH(NewSKULighting!$D487,INDIRECT(VLOOKUP($C487,Lighting_Type_Exist_lu,2,0)),0),1),0,1),"")</f>
        <v/>
      </c>
      <c r="AD487" s="7" t="str">
        <f ca="1">IFERROR(OFFSET(INDEX(INDIRECT(VLOOKUP($C487,Lighting_Type_Exist_lu,2,0)),MATCH(NewSKULighting!$D487,INDIRECT(VLOOKUP($C487,Lighting_Type_Exist_lu,2,0)),0),1),0,3),"")</f>
        <v/>
      </c>
      <c r="AE487" s="40" t="str">
        <f ca="1">IFERROR(OFFSET(INDEX(INDIRECT(VLOOKUP($C487,Lighting_Type_Exist_lu,2,0)),MATCH(NewSKULighting!$D487,INDIRECT(VLOOKUP($C487,Lighting_Type_Exist_lu,2,0)),0),1),0,4),"")</f>
        <v/>
      </c>
      <c r="AF487" s="314">
        <f t="shared" ca="1" si="203"/>
        <v>0</v>
      </c>
      <c r="AG487" s="3"/>
      <c r="AH487" s="238" t="str">
        <f t="shared" si="187"/>
        <v/>
      </c>
      <c r="AI487" s="263">
        <f>IFERROR(_xlfn.IFNA(IF('Project Summary'!$C$11="NH",VLOOKUP(AH487,Lighting_All,5,0),VLOOKUP(AH487,Lighting_All,3,0)),""),"")</f>
        <v>0</v>
      </c>
      <c r="AJ487" s="295" t="str">
        <f t="shared" si="204"/>
        <v>NA</v>
      </c>
      <c r="AK487" s="296" t="str">
        <f>IFERROR(IF(J487="","",(VLOOKUP(AH487,Lookups!A:G,7,0)*H487)),"")</f>
        <v/>
      </c>
      <c r="AL487" s="92">
        <f t="shared" ca="1" si="205"/>
        <v>0</v>
      </c>
      <c r="AM487" s="92">
        <f t="shared" ca="1" si="206"/>
        <v>0</v>
      </c>
      <c r="AN487" s="297">
        <f>(1-EXACT(G487,M487))*IFERROR(VLOOKUP(M487,Lighting_All,6,0),0)*(Q487&gt;0)*(1-EXACT(M487,Lookups!$A$62))*(1-EXACT(M487,Lookups!$A$63))</f>
        <v>0</v>
      </c>
      <c r="AO487" s="92">
        <f t="shared" si="207"/>
        <v>0</v>
      </c>
      <c r="AP487" s="92" t="str">
        <f t="shared" ca="1" si="208"/>
        <v/>
      </c>
      <c r="AQ487" s="92" t="str">
        <f ca="1">_xlfn.IFNA(VLOOKUP(AP487,Recycling!$S$10:$T$35,2,0),"")</f>
        <v/>
      </c>
      <c r="AR487" s="92">
        <f t="shared" si="209"/>
        <v>0</v>
      </c>
      <c r="AS487" s="92">
        <f t="shared" si="210"/>
        <v>0</v>
      </c>
      <c r="AT487" s="298">
        <f>EXACT(G487,"None")*OR(EXACT(M487,Lookups!$A$62),EXACT(M487,Lookups!$A$63))</f>
        <v>0</v>
      </c>
      <c r="AU487" s="299">
        <f t="shared" si="197"/>
        <v>0</v>
      </c>
      <c r="AV487" s="92">
        <f>IFERROR(VLOOKUP(AH487,Lookups!A:B,2,0),0)</f>
        <v>0</v>
      </c>
      <c r="AW487" s="92">
        <f t="shared" si="198"/>
        <v>0</v>
      </c>
      <c r="AX487" s="297">
        <f t="shared" si="199"/>
        <v>0</v>
      </c>
      <c r="AY487" s="297">
        <f t="shared" si="188"/>
        <v>0</v>
      </c>
      <c r="AZ487" s="92">
        <f t="shared" si="189"/>
        <v>0.504</v>
      </c>
      <c r="BA487" s="297">
        <f t="shared" si="200"/>
        <v>0.38900000000000001</v>
      </c>
      <c r="BB487" s="297">
        <v>0.13800000000000001</v>
      </c>
      <c r="BC487" s="297">
        <v>0.13400000000000001</v>
      </c>
      <c r="BD487" s="92">
        <f t="shared" si="190"/>
        <v>0</v>
      </c>
      <c r="BE487" s="92">
        <f t="shared" si="191"/>
        <v>0</v>
      </c>
    </row>
    <row r="488" spans="1:57" x14ac:dyDescent="0.35">
      <c r="A488" s="26"/>
      <c r="B488" s="76"/>
      <c r="C488" s="58"/>
      <c r="D488" s="504"/>
      <c r="E488" s="504"/>
      <c r="F488" s="237" t="str">
        <f ca="1">IFERROR(OFFSET(INDEX(INDIRECT(VLOOKUP($C488,Lighting_Type_Exist_lu,2,0)),MATCH(NewSKULighting!$D488,INDIRECT(VLOOKUP($C488,Lighting_Type_Exist_lu,2,0)),0),1),0,2),"")</f>
        <v/>
      </c>
      <c r="G488" s="168" t="s">
        <v>84</v>
      </c>
      <c r="H488" s="74"/>
      <c r="I488" s="238" t="str">
        <f t="shared" si="179"/>
        <v/>
      </c>
      <c r="J488" s="58"/>
      <c r="K488" s="238" t="str">
        <f t="shared" si="180"/>
        <v/>
      </c>
      <c r="L488" s="239" t="str">
        <f t="shared" si="181"/>
        <v/>
      </c>
      <c r="M488" s="116" t="s">
        <v>84</v>
      </c>
      <c r="N488" s="28">
        <f t="shared" si="182"/>
        <v>0</v>
      </c>
      <c r="O488" s="20">
        <f t="shared" si="201"/>
        <v>0</v>
      </c>
      <c r="P488" s="71">
        <f t="shared" ca="1" si="192"/>
        <v>0</v>
      </c>
      <c r="Q488" s="71">
        <f>IFERROR((($H488*$L488*$N488)-($H488*$L488*$O488))/1000,0)*(1-EXACT(M488,Lookups!$A$62))*(1-EXACT(M488,Lookups!$A$63))</f>
        <v>0</v>
      </c>
      <c r="R488" s="71">
        <f t="shared" ca="1" si="193"/>
        <v>0</v>
      </c>
      <c r="S488" s="71">
        <f t="shared" ca="1" si="183"/>
        <v>0</v>
      </c>
      <c r="T488" s="71">
        <f t="shared" si="184"/>
        <v>0</v>
      </c>
      <c r="U488" s="356">
        <f t="shared" ca="1" si="185"/>
        <v>0</v>
      </c>
      <c r="V488" s="356">
        <f t="shared" ca="1" si="186"/>
        <v>0</v>
      </c>
      <c r="W488" s="356">
        <f t="shared" si="194"/>
        <v>0</v>
      </c>
      <c r="X488" s="356">
        <f t="shared" si="195"/>
        <v>0</v>
      </c>
      <c r="Y488" s="72">
        <f>IF(AU488&gt;0,"NEEDED",IFERROR(IF('Project Summary'!$C$11="NH",(VLOOKUP(AH488,Lighting_All,6,0)+AN488),(VLOOKUP(AH488,Lighting_All,4,0)+AN488)),0)*H488)</f>
        <v>0</v>
      </c>
      <c r="Z488" s="290" t="str">
        <f t="shared" ca="1" si="196"/>
        <v/>
      </c>
      <c r="AA488" s="352">
        <f t="shared" ca="1" si="202"/>
        <v>0</v>
      </c>
      <c r="AB488" s="3"/>
      <c r="AC488" s="20" t="str">
        <f ca="1">IFERROR(OFFSET(INDEX(INDIRECT(VLOOKUP($C488,Lighting_Type_Exist_lu,2,0)),MATCH(NewSKULighting!$D488,INDIRECT(VLOOKUP($C488,Lighting_Type_Exist_lu,2,0)),0),1),0,1),"")</f>
        <v/>
      </c>
      <c r="AD488" s="7" t="str">
        <f ca="1">IFERROR(OFFSET(INDEX(INDIRECT(VLOOKUP($C488,Lighting_Type_Exist_lu,2,0)),MATCH(NewSKULighting!$D488,INDIRECT(VLOOKUP($C488,Lighting_Type_Exist_lu,2,0)),0),1),0,3),"")</f>
        <v/>
      </c>
      <c r="AE488" s="40" t="str">
        <f ca="1">IFERROR(OFFSET(INDEX(INDIRECT(VLOOKUP($C488,Lighting_Type_Exist_lu,2,0)),MATCH(NewSKULighting!$D488,INDIRECT(VLOOKUP($C488,Lighting_Type_Exist_lu,2,0)),0),1),0,4),"")</f>
        <v/>
      </c>
      <c r="AF488" s="314">
        <f t="shared" ca="1" si="203"/>
        <v>0</v>
      </c>
      <c r="AG488" s="3"/>
      <c r="AH488" s="238" t="str">
        <f t="shared" si="187"/>
        <v/>
      </c>
      <c r="AI488" s="263">
        <f>IFERROR(_xlfn.IFNA(IF('Project Summary'!$C$11="NH",VLOOKUP(AH488,Lighting_All,5,0),VLOOKUP(AH488,Lighting_All,3,0)),""),"")</f>
        <v>0</v>
      </c>
      <c r="AJ488" s="295" t="str">
        <f t="shared" si="204"/>
        <v>NA</v>
      </c>
      <c r="AK488" s="296" t="str">
        <f>IFERROR(IF(J488="","",(VLOOKUP(AH488,Lookups!A:G,7,0)*H488)),"")</f>
        <v/>
      </c>
      <c r="AL488" s="92">
        <f t="shared" ca="1" si="205"/>
        <v>0</v>
      </c>
      <c r="AM488" s="92">
        <f t="shared" ca="1" si="206"/>
        <v>0</v>
      </c>
      <c r="AN488" s="297">
        <f>(1-EXACT(G488,M488))*IFERROR(VLOOKUP(M488,Lighting_All,6,0),0)*(Q488&gt;0)*(1-EXACT(M488,Lookups!$A$62))*(1-EXACT(M488,Lookups!$A$63))</f>
        <v>0</v>
      </c>
      <c r="AO488" s="92">
        <f t="shared" si="207"/>
        <v>0</v>
      </c>
      <c r="AP488" s="92" t="str">
        <f t="shared" ca="1" si="208"/>
        <v/>
      </c>
      <c r="AQ488" s="92" t="str">
        <f ca="1">_xlfn.IFNA(VLOOKUP(AP488,Recycling!$S$10:$T$35,2,0),"")</f>
        <v/>
      </c>
      <c r="AR488" s="92">
        <f t="shared" si="209"/>
        <v>0</v>
      </c>
      <c r="AS488" s="92">
        <f t="shared" si="210"/>
        <v>0</v>
      </c>
      <c r="AT488" s="298">
        <f>EXACT(G488,"None")*OR(EXACT(M488,Lookups!$A$62),EXACT(M488,Lookups!$A$63))</f>
        <v>0</v>
      </c>
      <c r="AU488" s="299">
        <f t="shared" si="197"/>
        <v>0</v>
      </c>
      <c r="AV488" s="92">
        <f>IFERROR(VLOOKUP(AH488,Lookups!A:B,2,0),0)</f>
        <v>0</v>
      </c>
      <c r="AW488" s="92">
        <f t="shared" si="198"/>
        <v>0</v>
      </c>
      <c r="AX488" s="297">
        <f t="shared" si="199"/>
        <v>0</v>
      </c>
      <c r="AY488" s="297">
        <f t="shared" si="188"/>
        <v>0</v>
      </c>
      <c r="AZ488" s="92">
        <f t="shared" si="189"/>
        <v>0.504</v>
      </c>
      <c r="BA488" s="297">
        <f t="shared" si="200"/>
        <v>0.38900000000000001</v>
      </c>
      <c r="BB488" s="297">
        <v>0.13800000000000001</v>
      </c>
      <c r="BC488" s="297">
        <v>0.13400000000000001</v>
      </c>
      <c r="BD488" s="92">
        <f t="shared" si="190"/>
        <v>0</v>
      </c>
      <c r="BE488" s="92">
        <f t="shared" si="191"/>
        <v>0</v>
      </c>
    </row>
    <row r="489" spans="1:57" x14ac:dyDescent="0.35">
      <c r="A489" s="26"/>
      <c r="B489" s="76"/>
      <c r="C489" s="58"/>
      <c r="D489" s="504"/>
      <c r="E489" s="504"/>
      <c r="F489" s="237" t="str">
        <f ca="1">IFERROR(OFFSET(INDEX(INDIRECT(VLOOKUP($C489,Lighting_Type_Exist_lu,2,0)),MATCH(NewSKULighting!$D489,INDIRECT(VLOOKUP($C489,Lighting_Type_Exist_lu,2,0)),0),1),0,2),"")</f>
        <v/>
      </c>
      <c r="G489" s="168" t="s">
        <v>84</v>
      </c>
      <c r="H489" s="74"/>
      <c r="I489" s="238" t="str">
        <f t="shared" si="179"/>
        <v/>
      </c>
      <c r="J489" s="58"/>
      <c r="K489" s="238" t="str">
        <f t="shared" si="180"/>
        <v/>
      </c>
      <c r="L489" s="239" t="str">
        <f t="shared" si="181"/>
        <v/>
      </c>
      <c r="M489" s="116" t="s">
        <v>84</v>
      </c>
      <c r="N489" s="28">
        <f t="shared" si="182"/>
        <v>0</v>
      </c>
      <c r="O489" s="20">
        <f t="shared" si="201"/>
        <v>0</v>
      </c>
      <c r="P489" s="71">
        <f t="shared" ca="1" si="192"/>
        <v>0</v>
      </c>
      <c r="Q489" s="71">
        <f>IFERROR((($H489*$L489*$N489)-($H489*$L489*$O489))/1000,0)*(1-EXACT(M489,Lookups!$A$62))*(1-EXACT(M489,Lookups!$A$63))</f>
        <v>0</v>
      </c>
      <c r="R489" s="71">
        <f t="shared" ca="1" si="193"/>
        <v>0</v>
      </c>
      <c r="S489" s="71">
        <f t="shared" ca="1" si="183"/>
        <v>0</v>
      </c>
      <c r="T489" s="71">
        <f t="shared" si="184"/>
        <v>0</v>
      </c>
      <c r="U489" s="356">
        <f t="shared" ca="1" si="185"/>
        <v>0</v>
      </c>
      <c r="V489" s="356">
        <f t="shared" ca="1" si="186"/>
        <v>0</v>
      </c>
      <c r="W489" s="356">
        <f t="shared" si="194"/>
        <v>0</v>
      </c>
      <c r="X489" s="356">
        <f t="shared" si="195"/>
        <v>0</v>
      </c>
      <c r="Y489" s="72">
        <f>IF(AU489&gt;0,"NEEDED",IFERROR(IF('Project Summary'!$C$11="NH",(VLOOKUP(AH489,Lighting_All,6,0)+AN489),(VLOOKUP(AH489,Lighting_All,4,0)+AN489)),0)*H489)</f>
        <v>0</v>
      </c>
      <c r="Z489" s="290" t="str">
        <f t="shared" ca="1" si="196"/>
        <v/>
      </c>
      <c r="AA489" s="352">
        <f t="shared" ca="1" si="202"/>
        <v>0</v>
      </c>
      <c r="AB489" s="3"/>
      <c r="AC489" s="20" t="str">
        <f ca="1">IFERROR(OFFSET(INDEX(INDIRECT(VLOOKUP($C489,Lighting_Type_Exist_lu,2,0)),MATCH(NewSKULighting!$D489,INDIRECT(VLOOKUP($C489,Lighting_Type_Exist_lu,2,0)),0),1),0,1),"")</f>
        <v/>
      </c>
      <c r="AD489" s="7" t="str">
        <f ca="1">IFERROR(OFFSET(INDEX(INDIRECT(VLOOKUP($C489,Lighting_Type_Exist_lu,2,0)),MATCH(NewSKULighting!$D489,INDIRECT(VLOOKUP($C489,Lighting_Type_Exist_lu,2,0)),0),1),0,3),"")</f>
        <v/>
      </c>
      <c r="AE489" s="40" t="str">
        <f ca="1">IFERROR(OFFSET(INDEX(INDIRECT(VLOOKUP($C489,Lighting_Type_Exist_lu,2,0)),MATCH(NewSKULighting!$D489,INDIRECT(VLOOKUP($C489,Lighting_Type_Exist_lu,2,0)),0),1),0,4),"")</f>
        <v/>
      </c>
      <c r="AF489" s="314">
        <f t="shared" ca="1" si="203"/>
        <v>0</v>
      </c>
      <c r="AG489" s="3"/>
      <c r="AH489" s="238" t="str">
        <f t="shared" si="187"/>
        <v/>
      </c>
      <c r="AI489" s="263">
        <f>IFERROR(_xlfn.IFNA(IF('Project Summary'!$C$11="NH",VLOOKUP(AH489,Lighting_All,5,0),VLOOKUP(AH489,Lighting_All,3,0)),""),"")</f>
        <v>0</v>
      </c>
      <c r="AJ489" s="295" t="str">
        <f t="shared" si="204"/>
        <v>NA</v>
      </c>
      <c r="AK489" s="296" t="str">
        <f>IFERROR(IF(J489="","",(VLOOKUP(AH489,Lookups!A:G,7,0)*H489)),"")</f>
        <v/>
      </c>
      <c r="AL489" s="92">
        <f t="shared" ca="1" si="205"/>
        <v>0</v>
      </c>
      <c r="AM489" s="92">
        <f t="shared" ca="1" si="206"/>
        <v>0</v>
      </c>
      <c r="AN489" s="297">
        <f>(1-EXACT(G489,M489))*IFERROR(VLOOKUP(M489,Lighting_All,6,0),0)*(Q489&gt;0)*(1-EXACT(M489,Lookups!$A$62))*(1-EXACT(M489,Lookups!$A$63))</f>
        <v>0</v>
      </c>
      <c r="AO489" s="92">
        <f t="shared" si="207"/>
        <v>0</v>
      </c>
      <c r="AP489" s="92" t="str">
        <f t="shared" ca="1" si="208"/>
        <v/>
      </c>
      <c r="AQ489" s="92" t="str">
        <f ca="1">_xlfn.IFNA(VLOOKUP(AP489,Recycling!$S$10:$T$35,2,0),"")</f>
        <v/>
      </c>
      <c r="AR489" s="92">
        <f t="shared" si="209"/>
        <v>0</v>
      </c>
      <c r="AS489" s="92">
        <f t="shared" si="210"/>
        <v>0</v>
      </c>
      <c r="AT489" s="298">
        <f>EXACT(G489,"None")*OR(EXACT(M489,Lookups!$A$62),EXACT(M489,Lookups!$A$63))</f>
        <v>0</v>
      </c>
      <c r="AU489" s="299">
        <f t="shared" si="197"/>
        <v>0</v>
      </c>
      <c r="AV489" s="92">
        <f>IFERROR(VLOOKUP(AH489,Lookups!A:B,2,0),0)</f>
        <v>0</v>
      </c>
      <c r="AW489" s="92">
        <f t="shared" si="198"/>
        <v>0</v>
      </c>
      <c r="AX489" s="297">
        <f t="shared" si="199"/>
        <v>0</v>
      </c>
      <c r="AY489" s="297">
        <f t="shared" si="188"/>
        <v>0</v>
      </c>
      <c r="AZ489" s="92">
        <f t="shared" si="189"/>
        <v>0.504</v>
      </c>
      <c r="BA489" s="297">
        <f t="shared" si="200"/>
        <v>0.38900000000000001</v>
      </c>
      <c r="BB489" s="297">
        <v>0.13800000000000001</v>
      </c>
      <c r="BC489" s="297">
        <v>0.13400000000000001</v>
      </c>
      <c r="BD489" s="92">
        <f t="shared" si="190"/>
        <v>0</v>
      </c>
      <c r="BE489" s="92">
        <f t="shared" si="191"/>
        <v>0</v>
      </c>
    </row>
    <row r="490" spans="1:57" x14ac:dyDescent="0.35">
      <c r="A490" s="26"/>
      <c r="B490" s="76"/>
      <c r="C490" s="58"/>
      <c r="D490" s="504"/>
      <c r="E490" s="504"/>
      <c r="F490" s="237" t="str">
        <f ca="1">IFERROR(OFFSET(INDEX(INDIRECT(VLOOKUP($C490,Lighting_Type_Exist_lu,2,0)),MATCH(NewSKULighting!$D490,INDIRECT(VLOOKUP($C490,Lighting_Type_Exist_lu,2,0)),0),1),0,2),"")</f>
        <v/>
      </c>
      <c r="G490" s="168" t="s">
        <v>84</v>
      </c>
      <c r="H490" s="74"/>
      <c r="I490" s="238" t="str">
        <f t="shared" si="179"/>
        <v/>
      </c>
      <c r="J490" s="58"/>
      <c r="K490" s="238" t="str">
        <f t="shared" si="180"/>
        <v/>
      </c>
      <c r="L490" s="239" t="str">
        <f t="shared" si="181"/>
        <v/>
      </c>
      <c r="M490" s="116" t="s">
        <v>84</v>
      </c>
      <c r="N490" s="28">
        <f t="shared" si="182"/>
        <v>0</v>
      </c>
      <c r="O490" s="20">
        <f t="shared" si="201"/>
        <v>0</v>
      </c>
      <c r="P490" s="71">
        <f t="shared" ca="1" si="192"/>
        <v>0</v>
      </c>
      <c r="Q490" s="71">
        <f>IFERROR((($H490*$L490*$N490)-($H490*$L490*$O490))/1000,0)*(1-EXACT(M490,Lookups!$A$62))*(1-EXACT(M490,Lookups!$A$63))</f>
        <v>0</v>
      </c>
      <c r="R490" s="71">
        <f t="shared" ca="1" si="193"/>
        <v>0</v>
      </c>
      <c r="S490" s="71">
        <f t="shared" ca="1" si="183"/>
        <v>0</v>
      </c>
      <c r="T490" s="71">
        <f t="shared" si="184"/>
        <v>0</v>
      </c>
      <c r="U490" s="356">
        <f t="shared" ca="1" si="185"/>
        <v>0</v>
      </c>
      <c r="V490" s="356">
        <f t="shared" ca="1" si="186"/>
        <v>0</v>
      </c>
      <c r="W490" s="356">
        <f t="shared" si="194"/>
        <v>0</v>
      </c>
      <c r="X490" s="356">
        <f t="shared" si="195"/>
        <v>0</v>
      </c>
      <c r="Y490" s="72">
        <f>IF(AU490&gt;0,"NEEDED",IFERROR(IF('Project Summary'!$C$11="NH",(VLOOKUP(AH490,Lighting_All,6,0)+AN490),(VLOOKUP(AH490,Lighting_All,4,0)+AN490)),0)*H490)</f>
        <v>0</v>
      </c>
      <c r="Z490" s="290" t="str">
        <f t="shared" ca="1" si="196"/>
        <v/>
      </c>
      <c r="AA490" s="352">
        <f t="shared" ca="1" si="202"/>
        <v>0</v>
      </c>
      <c r="AB490" s="3"/>
      <c r="AC490" s="20" t="str">
        <f ca="1">IFERROR(OFFSET(INDEX(INDIRECT(VLOOKUP($C490,Lighting_Type_Exist_lu,2,0)),MATCH(NewSKULighting!$D490,INDIRECT(VLOOKUP($C490,Lighting_Type_Exist_lu,2,0)),0),1),0,1),"")</f>
        <v/>
      </c>
      <c r="AD490" s="7" t="str">
        <f ca="1">IFERROR(OFFSET(INDEX(INDIRECT(VLOOKUP($C490,Lighting_Type_Exist_lu,2,0)),MATCH(NewSKULighting!$D490,INDIRECT(VLOOKUP($C490,Lighting_Type_Exist_lu,2,0)),0),1),0,3),"")</f>
        <v/>
      </c>
      <c r="AE490" s="40" t="str">
        <f ca="1">IFERROR(OFFSET(INDEX(INDIRECT(VLOOKUP($C490,Lighting_Type_Exist_lu,2,0)),MATCH(NewSKULighting!$D490,INDIRECT(VLOOKUP($C490,Lighting_Type_Exist_lu,2,0)),0),1),0,4),"")</f>
        <v/>
      </c>
      <c r="AF490" s="314">
        <f t="shared" ca="1" si="203"/>
        <v>0</v>
      </c>
      <c r="AG490" s="3"/>
      <c r="AH490" s="238" t="str">
        <f t="shared" si="187"/>
        <v/>
      </c>
      <c r="AI490" s="263">
        <f>IFERROR(_xlfn.IFNA(IF('Project Summary'!$C$11="NH",VLOOKUP(AH490,Lighting_All,5,0),VLOOKUP(AH490,Lighting_All,3,0)),""),"")</f>
        <v>0</v>
      </c>
      <c r="AJ490" s="295" t="str">
        <f t="shared" si="204"/>
        <v>NA</v>
      </c>
      <c r="AK490" s="296" t="str">
        <f>IFERROR(IF(J490="","",(VLOOKUP(AH490,Lookups!A:G,7,0)*H490)),"")</f>
        <v/>
      </c>
      <c r="AL490" s="92">
        <f t="shared" ca="1" si="205"/>
        <v>0</v>
      </c>
      <c r="AM490" s="92">
        <f t="shared" ca="1" si="206"/>
        <v>0</v>
      </c>
      <c r="AN490" s="297">
        <f>(1-EXACT(G490,M490))*IFERROR(VLOOKUP(M490,Lighting_All,6,0),0)*(Q490&gt;0)*(1-EXACT(M490,Lookups!$A$62))*(1-EXACT(M490,Lookups!$A$63))</f>
        <v>0</v>
      </c>
      <c r="AO490" s="92">
        <f t="shared" si="207"/>
        <v>0</v>
      </c>
      <c r="AP490" s="92" t="str">
        <f t="shared" ca="1" si="208"/>
        <v/>
      </c>
      <c r="AQ490" s="92" t="str">
        <f ca="1">_xlfn.IFNA(VLOOKUP(AP490,Recycling!$S$10:$T$35,2,0),"")</f>
        <v/>
      </c>
      <c r="AR490" s="92">
        <f t="shared" si="209"/>
        <v>0</v>
      </c>
      <c r="AS490" s="92">
        <f t="shared" si="210"/>
        <v>0</v>
      </c>
      <c r="AT490" s="298">
        <f>EXACT(G490,"None")*OR(EXACT(M490,Lookups!$A$62),EXACT(M490,Lookups!$A$63))</f>
        <v>0</v>
      </c>
      <c r="AU490" s="299">
        <f t="shared" si="197"/>
        <v>0</v>
      </c>
      <c r="AV490" s="92">
        <f>IFERROR(VLOOKUP(AH490,Lookups!A:B,2,0),0)</f>
        <v>0</v>
      </c>
      <c r="AW490" s="92">
        <f t="shared" si="198"/>
        <v>0</v>
      </c>
      <c r="AX490" s="297">
        <f t="shared" si="199"/>
        <v>0</v>
      </c>
      <c r="AY490" s="297">
        <f t="shared" si="188"/>
        <v>0</v>
      </c>
      <c r="AZ490" s="92">
        <f t="shared" si="189"/>
        <v>0.504</v>
      </c>
      <c r="BA490" s="297">
        <f t="shared" si="200"/>
        <v>0.38900000000000001</v>
      </c>
      <c r="BB490" s="297">
        <v>0.13800000000000001</v>
      </c>
      <c r="BC490" s="297">
        <v>0.13400000000000001</v>
      </c>
      <c r="BD490" s="92">
        <f t="shared" si="190"/>
        <v>0</v>
      </c>
      <c r="BE490" s="92">
        <f t="shared" si="191"/>
        <v>0</v>
      </c>
    </row>
    <row r="491" spans="1:57" x14ac:dyDescent="0.35">
      <c r="A491" s="26"/>
      <c r="B491" s="76"/>
      <c r="C491" s="58"/>
      <c r="D491" s="504"/>
      <c r="E491" s="504"/>
      <c r="F491" s="237" t="str">
        <f ca="1">IFERROR(OFFSET(INDEX(INDIRECT(VLOOKUP($C491,Lighting_Type_Exist_lu,2,0)),MATCH(NewSKULighting!$D491,INDIRECT(VLOOKUP($C491,Lighting_Type_Exist_lu,2,0)),0),1),0,2),"")</f>
        <v/>
      </c>
      <c r="G491" s="168" t="s">
        <v>84</v>
      </c>
      <c r="H491" s="74"/>
      <c r="I491" s="238" t="str">
        <f t="shared" si="179"/>
        <v/>
      </c>
      <c r="J491" s="58"/>
      <c r="K491" s="238" t="str">
        <f t="shared" si="180"/>
        <v/>
      </c>
      <c r="L491" s="239" t="str">
        <f t="shared" si="181"/>
        <v/>
      </c>
      <c r="M491" s="116" t="s">
        <v>84</v>
      </c>
      <c r="N491" s="28">
        <f t="shared" si="182"/>
        <v>0</v>
      </c>
      <c r="O491" s="20">
        <f t="shared" si="201"/>
        <v>0</v>
      </c>
      <c r="P491" s="71">
        <f t="shared" ca="1" si="192"/>
        <v>0</v>
      </c>
      <c r="Q491" s="71">
        <f>IFERROR((($H491*$L491*$N491)-($H491*$L491*$O491))/1000,0)*(1-EXACT(M491,Lookups!$A$62))*(1-EXACT(M491,Lookups!$A$63))</f>
        <v>0</v>
      </c>
      <c r="R491" s="71">
        <f t="shared" ca="1" si="193"/>
        <v>0</v>
      </c>
      <c r="S491" s="71">
        <f t="shared" ca="1" si="183"/>
        <v>0</v>
      </c>
      <c r="T491" s="71">
        <f t="shared" si="184"/>
        <v>0</v>
      </c>
      <c r="U491" s="356">
        <f t="shared" ca="1" si="185"/>
        <v>0</v>
      </c>
      <c r="V491" s="356">
        <f t="shared" ca="1" si="186"/>
        <v>0</v>
      </c>
      <c r="W491" s="356">
        <f t="shared" si="194"/>
        <v>0</v>
      </c>
      <c r="X491" s="356">
        <f t="shared" si="195"/>
        <v>0</v>
      </c>
      <c r="Y491" s="72">
        <f>IF(AU491&gt;0,"NEEDED",IFERROR(IF('Project Summary'!$C$11="NH",(VLOOKUP(AH491,Lighting_All,6,0)+AN491),(VLOOKUP(AH491,Lighting_All,4,0)+AN491)),0)*H491)</f>
        <v>0</v>
      </c>
      <c r="Z491" s="290" t="str">
        <f t="shared" ca="1" si="196"/>
        <v/>
      </c>
      <c r="AA491" s="352">
        <f t="shared" ca="1" si="202"/>
        <v>0</v>
      </c>
      <c r="AB491" s="3"/>
      <c r="AC491" s="20" t="str">
        <f ca="1">IFERROR(OFFSET(INDEX(INDIRECT(VLOOKUP($C491,Lighting_Type_Exist_lu,2,0)),MATCH(NewSKULighting!$D491,INDIRECT(VLOOKUP($C491,Lighting_Type_Exist_lu,2,0)),0),1),0,1),"")</f>
        <v/>
      </c>
      <c r="AD491" s="7" t="str">
        <f ca="1">IFERROR(OFFSET(INDEX(INDIRECT(VLOOKUP($C491,Lighting_Type_Exist_lu,2,0)),MATCH(NewSKULighting!$D491,INDIRECT(VLOOKUP($C491,Lighting_Type_Exist_lu,2,0)),0),1),0,3),"")</f>
        <v/>
      </c>
      <c r="AE491" s="40" t="str">
        <f ca="1">IFERROR(OFFSET(INDEX(INDIRECT(VLOOKUP($C491,Lighting_Type_Exist_lu,2,0)),MATCH(NewSKULighting!$D491,INDIRECT(VLOOKUP($C491,Lighting_Type_Exist_lu,2,0)),0),1),0,4),"")</f>
        <v/>
      </c>
      <c r="AF491" s="314">
        <f t="shared" ca="1" si="203"/>
        <v>0</v>
      </c>
      <c r="AG491" s="3"/>
      <c r="AH491" s="238" t="str">
        <f t="shared" si="187"/>
        <v/>
      </c>
      <c r="AI491" s="263">
        <f>IFERROR(_xlfn.IFNA(IF('Project Summary'!$C$11="NH",VLOOKUP(AH491,Lighting_All,5,0),VLOOKUP(AH491,Lighting_All,3,0)),""),"")</f>
        <v>0</v>
      </c>
      <c r="AJ491" s="295" t="str">
        <f t="shared" si="204"/>
        <v>NA</v>
      </c>
      <c r="AK491" s="296" t="str">
        <f>IFERROR(IF(J491="","",(VLOOKUP(AH491,Lookups!A:G,7,0)*H491)),"")</f>
        <v/>
      </c>
      <c r="AL491" s="92">
        <f t="shared" ca="1" si="205"/>
        <v>0</v>
      </c>
      <c r="AM491" s="92">
        <f t="shared" ca="1" si="206"/>
        <v>0</v>
      </c>
      <c r="AN491" s="297">
        <f>(1-EXACT(G491,M491))*IFERROR(VLOOKUP(M491,Lighting_All,6,0),0)*(Q491&gt;0)*(1-EXACT(M491,Lookups!$A$62))*(1-EXACT(M491,Lookups!$A$63))</f>
        <v>0</v>
      </c>
      <c r="AO491" s="92">
        <f t="shared" si="207"/>
        <v>0</v>
      </c>
      <c r="AP491" s="92" t="str">
        <f t="shared" ca="1" si="208"/>
        <v/>
      </c>
      <c r="AQ491" s="92" t="str">
        <f ca="1">_xlfn.IFNA(VLOOKUP(AP491,Recycling!$S$10:$T$35,2,0),"")</f>
        <v/>
      </c>
      <c r="AR491" s="92">
        <f t="shared" si="209"/>
        <v>0</v>
      </c>
      <c r="AS491" s="92">
        <f t="shared" si="210"/>
        <v>0</v>
      </c>
      <c r="AT491" s="298">
        <f>EXACT(G491,"None")*OR(EXACT(M491,Lookups!$A$62),EXACT(M491,Lookups!$A$63))</f>
        <v>0</v>
      </c>
      <c r="AU491" s="299">
        <f t="shared" si="197"/>
        <v>0</v>
      </c>
      <c r="AV491" s="92">
        <f>IFERROR(VLOOKUP(AH491,Lookups!A:B,2,0),0)</f>
        <v>0</v>
      </c>
      <c r="AW491" s="92">
        <f t="shared" si="198"/>
        <v>0</v>
      </c>
      <c r="AX491" s="297">
        <f t="shared" si="199"/>
        <v>0</v>
      </c>
      <c r="AY491" s="297">
        <f t="shared" si="188"/>
        <v>0</v>
      </c>
      <c r="AZ491" s="92">
        <f t="shared" si="189"/>
        <v>0.504</v>
      </c>
      <c r="BA491" s="297">
        <f t="shared" si="200"/>
        <v>0.38900000000000001</v>
      </c>
      <c r="BB491" s="297">
        <v>0.13800000000000001</v>
      </c>
      <c r="BC491" s="297">
        <v>0.13400000000000001</v>
      </c>
      <c r="BD491" s="92">
        <f t="shared" si="190"/>
        <v>0</v>
      </c>
      <c r="BE491" s="92">
        <f t="shared" si="191"/>
        <v>0</v>
      </c>
    </row>
    <row r="492" spans="1:57" x14ac:dyDescent="0.35">
      <c r="A492" s="26"/>
      <c r="B492" s="76"/>
      <c r="C492" s="58"/>
      <c r="D492" s="504"/>
      <c r="E492" s="504"/>
      <c r="F492" s="237" t="str">
        <f ca="1">IFERROR(OFFSET(INDEX(INDIRECT(VLOOKUP($C492,Lighting_Type_Exist_lu,2,0)),MATCH(NewSKULighting!$D492,INDIRECT(VLOOKUP($C492,Lighting_Type_Exist_lu,2,0)),0),1),0,2),"")</f>
        <v/>
      </c>
      <c r="G492" s="168" t="s">
        <v>84</v>
      </c>
      <c r="H492" s="74"/>
      <c r="I492" s="238" t="str">
        <f t="shared" si="179"/>
        <v/>
      </c>
      <c r="J492" s="58"/>
      <c r="K492" s="238" t="str">
        <f t="shared" si="180"/>
        <v/>
      </c>
      <c r="L492" s="239" t="str">
        <f t="shared" si="181"/>
        <v/>
      </c>
      <c r="M492" s="116" t="s">
        <v>84</v>
      </c>
      <c r="N492" s="28">
        <f t="shared" si="182"/>
        <v>0</v>
      </c>
      <c r="O492" s="20">
        <f t="shared" si="201"/>
        <v>0</v>
      </c>
      <c r="P492" s="71">
        <f t="shared" ca="1" si="192"/>
        <v>0</v>
      </c>
      <c r="Q492" s="71">
        <f>IFERROR((($H492*$L492*$N492)-($H492*$L492*$O492))/1000,0)*(1-EXACT(M492,Lookups!$A$62))*(1-EXACT(M492,Lookups!$A$63))</f>
        <v>0</v>
      </c>
      <c r="R492" s="71">
        <f t="shared" ca="1" si="193"/>
        <v>0</v>
      </c>
      <c r="S492" s="71">
        <f t="shared" ca="1" si="183"/>
        <v>0</v>
      </c>
      <c r="T492" s="71">
        <f t="shared" si="184"/>
        <v>0</v>
      </c>
      <c r="U492" s="356">
        <f t="shared" ca="1" si="185"/>
        <v>0</v>
      </c>
      <c r="V492" s="356">
        <f t="shared" ca="1" si="186"/>
        <v>0</v>
      </c>
      <c r="W492" s="356">
        <f t="shared" si="194"/>
        <v>0</v>
      </c>
      <c r="X492" s="356">
        <f t="shared" si="195"/>
        <v>0</v>
      </c>
      <c r="Y492" s="72">
        <f>IF(AU492&gt;0,"NEEDED",IFERROR(IF('Project Summary'!$C$11="NH",(VLOOKUP(AH492,Lighting_All,6,0)+AN492),(VLOOKUP(AH492,Lighting_All,4,0)+AN492)),0)*H492)</f>
        <v>0</v>
      </c>
      <c r="Z492" s="290" t="str">
        <f t="shared" ca="1" si="196"/>
        <v/>
      </c>
      <c r="AA492" s="352">
        <f t="shared" ca="1" si="202"/>
        <v>0</v>
      </c>
      <c r="AB492" s="3"/>
      <c r="AC492" s="20" t="str">
        <f ca="1">IFERROR(OFFSET(INDEX(INDIRECT(VLOOKUP($C492,Lighting_Type_Exist_lu,2,0)),MATCH(NewSKULighting!$D492,INDIRECT(VLOOKUP($C492,Lighting_Type_Exist_lu,2,0)),0),1),0,1),"")</f>
        <v/>
      </c>
      <c r="AD492" s="7" t="str">
        <f ca="1">IFERROR(OFFSET(INDEX(INDIRECT(VLOOKUP($C492,Lighting_Type_Exist_lu,2,0)),MATCH(NewSKULighting!$D492,INDIRECT(VLOOKUP($C492,Lighting_Type_Exist_lu,2,0)),0),1),0,3),"")</f>
        <v/>
      </c>
      <c r="AE492" s="40" t="str">
        <f ca="1">IFERROR(OFFSET(INDEX(INDIRECT(VLOOKUP($C492,Lighting_Type_Exist_lu,2,0)),MATCH(NewSKULighting!$D492,INDIRECT(VLOOKUP($C492,Lighting_Type_Exist_lu,2,0)),0),1),0,4),"")</f>
        <v/>
      </c>
      <c r="AF492" s="314">
        <f t="shared" ca="1" si="203"/>
        <v>0</v>
      </c>
      <c r="AG492" s="3"/>
      <c r="AH492" s="238" t="str">
        <f t="shared" si="187"/>
        <v/>
      </c>
      <c r="AI492" s="263">
        <f>IFERROR(_xlfn.IFNA(IF('Project Summary'!$C$11="NH",VLOOKUP(AH492,Lighting_All,5,0),VLOOKUP(AH492,Lighting_All,3,0)),""),"")</f>
        <v>0</v>
      </c>
      <c r="AJ492" s="295" t="str">
        <f t="shared" si="204"/>
        <v>NA</v>
      </c>
      <c r="AK492" s="296" t="str">
        <f>IFERROR(IF(J492="","",(VLOOKUP(AH492,Lookups!A:G,7,0)*H492)),"")</f>
        <v/>
      </c>
      <c r="AL492" s="92">
        <f t="shared" ca="1" si="205"/>
        <v>0</v>
      </c>
      <c r="AM492" s="92">
        <f t="shared" ca="1" si="206"/>
        <v>0</v>
      </c>
      <c r="AN492" s="297">
        <f>(1-EXACT(G492,M492))*IFERROR(VLOOKUP(M492,Lighting_All,6,0),0)*(Q492&gt;0)*(1-EXACT(M492,Lookups!$A$62))*(1-EXACT(M492,Lookups!$A$63))</f>
        <v>0</v>
      </c>
      <c r="AO492" s="92">
        <f t="shared" si="207"/>
        <v>0</v>
      </c>
      <c r="AP492" s="92" t="str">
        <f t="shared" ca="1" si="208"/>
        <v/>
      </c>
      <c r="AQ492" s="92" t="str">
        <f ca="1">_xlfn.IFNA(VLOOKUP(AP492,Recycling!$S$10:$T$35,2,0),"")</f>
        <v/>
      </c>
      <c r="AR492" s="92">
        <f t="shared" si="209"/>
        <v>0</v>
      </c>
      <c r="AS492" s="92">
        <f t="shared" si="210"/>
        <v>0</v>
      </c>
      <c r="AT492" s="298">
        <f>EXACT(G492,"None")*OR(EXACT(M492,Lookups!$A$62),EXACT(M492,Lookups!$A$63))</f>
        <v>0</v>
      </c>
      <c r="AU492" s="299">
        <f t="shared" si="197"/>
        <v>0</v>
      </c>
      <c r="AV492" s="92">
        <f>IFERROR(VLOOKUP(AH492,Lookups!A:B,2,0),0)</f>
        <v>0</v>
      </c>
      <c r="AW492" s="92">
        <f t="shared" si="198"/>
        <v>0</v>
      </c>
      <c r="AX492" s="297">
        <f t="shared" si="199"/>
        <v>0</v>
      </c>
      <c r="AY492" s="297">
        <f t="shared" si="188"/>
        <v>0</v>
      </c>
      <c r="AZ492" s="92">
        <f t="shared" si="189"/>
        <v>0.504</v>
      </c>
      <c r="BA492" s="297">
        <f t="shared" si="200"/>
        <v>0.38900000000000001</v>
      </c>
      <c r="BB492" s="297">
        <v>0.13800000000000001</v>
      </c>
      <c r="BC492" s="297">
        <v>0.13400000000000001</v>
      </c>
      <c r="BD492" s="92">
        <f t="shared" si="190"/>
        <v>0</v>
      </c>
      <c r="BE492" s="92">
        <f t="shared" si="191"/>
        <v>0</v>
      </c>
    </row>
    <row r="493" spans="1:57" x14ac:dyDescent="0.35">
      <c r="A493" s="26"/>
      <c r="B493" s="76"/>
      <c r="C493" s="58"/>
      <c r="D493" s="504"/>
      <c r="E493" s="504"/>
      <c r="F493" s="237" t="str">
        <f ca="1">IFERROR(OFFSET(INDEX(INDIRECT(VLOOKUP($C493,Lighting_Type_Exist_lu,2,0)),MATCH(NewSKULighting!$D493,INDIRECT(VLOOKUP($C493,Lighting_Type_Exist_lu,2,0)),0),1),0,2),"")</f>
        <v/>
      </c>
      <c r="G493" s="168" t="s">
        <v>84</v>
      </c>
      <c r="H493" s="74"/>
      <c r="I493" s="238" t="str">
        <f t="shared" si="179"/>
        <v/>
      </c>
      <c r="J493" s="58"/>
      <c r="K493" s="238" t="str">
        <f t="shared" si="180"/>
        <v/>
      </c>
      <c r="L493" s="239" t="str">
        <f t="shared" si="181"/>
        <v/>
      </c>
      <c r="M493" s="116" t="s">
        <v>84</v>
      </c>
      <c r="N493" s="28">
        <f t="shared" si="182"/>
        <v>0</v>
      </c>
      <c r="O493" s="20">
        <f t="shared" si="201"/>
        <v>0</v>
      </c>
      <c r="P493" s="71">
        <f t="shared" ca="1" si="192"/>
        <v>0</v>
      </c>
      <c r="Q493" s="71">
        <f>IFERROR((($H493*$L493*$N493)-($H493*$L493*$O493))/1000,0)*(1-EXACT(M493,Lookups!$A$62))*(1-EXACT(M493,Lookups!$A$63))</f>
        <v>0</v>
      </c>
      <c r="R493" s="71">
        <f t="shared" ca="1" si="193"/>
        <v>0</v>
      </c>
      <c r="S493" s="71">
        <f t="shared" ca="1" si="183"/>
        <v>0</v>
      </c>
      <c r="T493" s="71">
        <f t="shared" si="184"/>
        <v>0</v>
      </c>
      <c r="U493" s="356">
        <f t="shared" ca="1" si="185"/>
        <v>0</v>
      </c>
      <c r="V493" s="356">
        <f t="shared" ca="1" si="186"/>
        <v>0</v>
      </c>
      <c r="W493" s="356">
        <f t="shared" si="194"/>
        <v>0</v>
      </c>
      <c r="X493" s="356">
        <f t="shared" si="195"/>
        <v>0</v>
      </c>
      <c r="Y493" s="72">
        <f>IF(AU493&gt;0,"NEEDED",IFERROR(IF('Project Summary'!$C$11="NH",(VLOOKUP(AH493,Lighting_All,6,0)+AN493),(VLOOKUP(AH493,Lighting_All,4,0)+AN493)),0)*H493)</f>
        <v>0</v>
      </c>
      <c r="Z493" s="290" t="str">
        <f t="shared" ca="1" si="196"/>
        <v/>
      </c>
      <c r="AA493" s="352">
        <f t="shared" ca="1" si="202"/>
        <v>0</v>
      </c>
      <c r="AB493" s="3"/>
      <c r="AC493" s="20" t="str">
        <f ca="1">IFERROR(OFFSET(INDEX(INDIRECT(VLOOKUP($C493,Lighting_Type_Exist_lu,2,0)),MATCH(NewSKULighting!$D493,INDIRECT(VLOOKUP($C493,Lighting_Type_Exist_lu,2,0)),0),1),0,1),"")</f>
        <v/>
      </c>
      <c r="AD493" s="7" t="str">
        <f ca="1">IFERROR(OFFSET(INDEX(INDIRECT(VLOOKUP($C493,Lighting_Type_Exist_lu,2,0)),MATCH(NewSKULighting!$D493,INDIRECT(VLOOKUP($C493,Lighting_Type_Exist_lu,2,0)),0),1),0,3),"")</f>
        <v/>
      </c>
      <c r="AE493" s="40" t="str">
        <f ca="1">IFERROR(OFFSET(INDEX(INDIRECT(VLOOKUP($C493,Lighting_Type_Exist_lu,2,0)),MATCH(NewSKULighting!$D493,INDIRECT(VLOOKUP($C493,Lighting_Type_Exist_lu,2,0)),0),1),0,4),"")</f>
        <v/>
      </c>
      <c r="AF493" s="314">
        <f t="shared" ca="1" si="203"/>
        <v>0</v>
      </c>
      <c r="AG493" s="3"/>
      <c r="AH493" s="238" t="str">
        <f t="shared" si="187"/>
        <v/>
      </c>
      <c r="AI493" s="263">
        <f>IFERROR(_xlfn.IFNA(IF('Project Summary'!$C$11="NH",VLOOKUP(AH493,Lighting_All,5,0),VLOOKUP(AH493,Lighting_All,3,0)),""),"")</f>
        <v>0</v>
      </c>
      <c r="AJ493" s="295" t="str">
        <f t="shared" si="204"/>
        <v>NA</v>
      </c>
      <c r="AK493" s="296" t="str">
        <f>IFERROR(IF(J493="","",(VLOOKUP(AH493,Lookups!A:G,7,0)*H493)),"")</f>
        <v/>
      </c>
      <c r="AL493" s="92">
        <f t="shared" ca="1" si="205"/>
        <v>0</v>
      </c>
      <c r="AM493" s="92">
        <f t="shared" ca="1" si="206"/>
        <v>0</v>
      </c>
      <c r="AN493" s="297">
        <f>(1-EXACT(G493,M493))*IFERROR(VLOOKUP(M493,Lighting_All,6,0),0)*(Q493&gt;0)*(1-EXACT(M493,Lookups!$A$62))*(1-EXACT(M493,Lookups!$A$63))</f>
        <v>0</v>
      </c>
      <c r="AO493" s="92">
        <f t="shared" si="207"/>
        <v>0</v>
      </c>
      <c r="AP493" s="92" t="str">
        <f t="shared" ca="1" si="208"/>
        <v/>
      </c>
      <c r="AQ493" s="92" t="str">
        <f ca="1">_xlfn.IFNA(VLOOKUP(AP493,Recycling!$S$10:$T$35,2,0),"")</f>
        <v/>
      </c>
      <c r="AR493" s="92">
        <f t="shared" si="209"/>
        <v>0</v>
      </c>
      <c r="AS493" s="92">
        <f t="shared" si="210"/>
        <v>0</v>
      </c>
      <c r="AT493" s="298">
        <f>EXACT(G493,"None")*OR(EXACT(M493,Lookups!$A$62),EXACT(M493,Lookups!$A$63))</f>
        <v>0</v>
      </c>
      <c r="AU493" s="299">
        <f t="shared" si="197"/>
        <v>0</v>
      </c>
      <c r="AV493" s="92">
        <f>IFERROR(VLOOKUP(AH493,Lookups!A:B,2,0),0)</f>
        <v>0</v>
      </c>
      <c r="AW493" s="92">
        <f t="shared" si="198"/>
        <v>0</v>
      </c>
      <c r="AX493" s="297">
        <f t="shared" si="199"/>
        <v>0</v>
      </c>
      <c r="AY493" s="297">
        <f t="shared" si="188"/>
        <v>0</v>
      </c>
      <c r="AZ493" s="92">
        <f t="shared" si="189"/>
        <v>0.504</v>
      </c>
      <c r="BA493" s="297">
        <f t="shared" si="200"/>
        <v>0.38900000000000001</v>
      </c>
      <c r="BB493" s="297">
        <v>0.13800000000000001</v>
      </c>
      <c r="BC493" s="297">
        <v>0.13400000000000001</v>
      </c>
      <c r="BD493" s="92">
        <f t="shared" si="190"/>
        <v>0</v>
      </c>
      <c r="BE493" s="92">
        <f t="shared" si="191"/>
        <v>0</v>
      </c>
    </row>
    <row r="494" spans="1:57" x14ac:dyDescent="0.35">
      <c r="A494" s="26"/>
      <c r="B494" s="76"/>
      <c r="C494" s="58"/>
      <c r="D494" s="504"/>
      <c r="E494" s="504"/>
      <c r="F494" s="237" t="str">
        <f ca="1">IFERROR(OFFSET(INDEX(INDIRECT(VLOOKUP($C494,Lighting_Type_Exist_lu,2,0)),MATCH(NewSKULighting!$D494,INDIRECT(VLOOKUP($C494,Lighting_Type_Exist_lu,2,0)),0),1),0,2),"")</f>
        <v/>
      </c>
      <c r="G494" s="168" t="s">
        <v>84</v>
      </c>
      <c r="H494" s="74"/>
      <c r="I494" s="238" t="str">
        <f t="shared" si="179"/>
        <v/>
      </c>
      <c r="J494" s="58"/>
      <c r="K494" s="238" t="str">
        <f t="shared" si="180"/>
        <v/>
      </c>
      <c r="L494" s="239" t="str">
        <f t="shared" si="181"/>
        <v/>
      </c>
      <c r="M494" s="116" t="s">
        <v>84</v>
      </c>
      <c r="N494" s="28">
        <f t="shared" si="182"/>
        <v>0</v>
      </c>
      <c r="O494" s="20">
        <f t="shared" si="201"/>
        <v>0</v>
      </c>
      <c r="P494" s="71">
        <f t="shared" ca="1" si="192"/>
        <v>0</v>
      </c>
      <c r="Q494" s="71">
        <f>IFERROR((($H494*$L494*$N494)-($H494*$L494*$O494))/1000,0)*(1-EXACT(M494,Lookups!$A$62))*(1-EXACT(M494,Lookups!$A$63))</f>
        <v>0</v>
      </c>
      <c r="R494" s="71">
        <f t="shared" ca="1" si="193"/>
        <v>0</v>
      </c>
      <c r="S494" s="71">
        <f t="shared" ca="1" si="183"/>
        <v>0</v>
      </c>
      <c r="T494" s="71">
        <f t="shared" si="184"/>
        <v>0</v>
      </c>
      <c r="U494" s="356">
        <f t="shared" ca="1" si="185"/>
        <v>0</v>
      </c>
      <c r="V494" s="356">
        <f t="shared" ca="1" si="186"/>
        <v>0</v>
      </c>
      <c r="W494" s="356">
        <f t="shared" si="194"/>
        <v>0</v>
      </c>
      <c r="X494" s="356">
        <f t="shared" si="195"/>
        <v>0</v>
      </c>
      <c r="Y494" s="72">
        <f>IF(AU494&gt;0,"NEEDED",IFERROR(IF('Project Summary'!$C$11="NH",(VLOOKUP(AH494,Lighting_All,6,0)+AN494),(VLOOKUP(AH494,Lighting_All,4,0)+AN494)),0)*H494)</f>
        <v>0</v>
      </c>
      <c r="Z494" s="290" t="str">
        <f t="shared" ca="1" si="196"/>
        <v/>
      </c>
      <c r="AA494" s="352">
        <f t="shared" ca="1" si="202"/>
        <v>0</v>
      </c>
      <c r="AB494" s="3"/>
      <c r="AC494" s="20" t="str">
        <f ca="1">IFERROR(OFFSET(INDEX(INDIRECT(VLOOKUP($C494,Lighting_Type_Exist_lu,2,0)),MATCH(NewSKULighting!$D494,INDIRECT(VLOOKUP($C494,Lighting_Type_Exist_lu,2,0)),0),1),0,1),"")</f>
        <v/>
      </c>
      <c r="AD494" s="7" t="str">
        <f ca="1">IFERROR(OFFSET(INDEX(INDIRECT(VLOOKUP($C494,Lighting_Type_Exist_lu,2,0)),MATCH(NewSKULighting!$D494,INDIRECT(VLOOKUP($C494,Lighting_Type_Exist_lu,2,0)),0),1),0,3),"")</f>
        <v/>
      </c>
      <c r="AE494" s="40" t="str">
        <f ca="1">IFERROR(OFFSET(INDEX(INDIRECT(VLOOKUP($C494,Lighting_Type_Exist_lu,2,0)),MATCH(NewSKULighting!$D494,INDIRECT(VLOOKUP($C494,Lighting_Type_Exist_lu,2,0)),0),1),0,4),"")</f>
        <v/>
      </c>
      <c r="AF494" s="314">
        <f t="shared" ca="1" si="203"/>
        <v>0</v>
      </c>
      <c r="AG494" s="3"/>
      <c r="AH494" s="238" t="str">
        <f t="shared" si="187"/>
        <v/>
      </c>
      <c r="AI494" s="263">
        <f>IFERROR(_xlfn.IFNA(IF('Project Summary'!$C$11="NH",VLOOKUP(AH494,Lighting_All,5,0),VLOOKUP(AH494,Lighting_All,3,0)),""),"")</f>
        <v>0</v>
      </c>
      <c r="AJ494" s="295" t="str">
        <f t="shared" si="204"/>
        <v>NA</v>
      </c>
      <c r="AK494" s="296" t="str">
        <f>IFERROR(IF(J494="","",(VLOOKUP(AH494,Lookups!A:G,7,0)*H494)),"")</f>
        <v/>
      </c>
      <c r="AL494" s="92">
        <f t="shared" ca="1" si="205"/>
        <v>0</v>
      </c>
      <c r="AM494" s="92">
        <f t="shared" ca="1" si="206"/>
        <v>0</v>
      </c>
      <c r="AN494" s="297">
        <f>(1-EXACT(G494,M494))*IFERROR(VLOOKUP(M494,Lighting_All,6,0),0)*(Q494&gt;0)*(1-EXACT(M494,Lookups!$A$62))*(1-EXACT(M494,Lookups!$A$63))</f>
        <v>0</v>
      </c>
      <c r="AO494" s="92">
        <f t="shared" si="207"/>
        <v>0</v>
      </c>
      <c r="AP494" s="92" t="str">
        <f t="shared" ca="1" si="208"/>
        <v/>
      </c>
      <c r="AQ494" s="92" t="str">
        <f ca="1">_xlfn.IFNA(VLOOKUP(AP494,Recycling!$S$10:$T$35,2,0),"")</f>
        <v/>
      </c>
      <c r="AR494" s="92">
        <f t="shared" si="209"/>
        <v>0</v>
      </c>
      <c r="AS494" s="92">
        <f t="shared" si="210"/>
        <v>0</v>
      </c>
      <c r="AT494" s="298">
        <f>EXACT(G494,"None")*OR(EXACT(M494,Lookups!$A$62),EXACT(M494,Lookups!$A$63))</f>
        <v>0</v>
      </c>
      <c r="AU494" s="299">
        <f t="shared" si="197"/>
        <v>0</v>
      </c>
      <c r="AV494" s="92">
        <f>IFERROR(VLOOKUP(AH494,Lookups!A:B,2,0),0)</f>
        <v>0</v>
      </c>
      <c r="AW494" s="92">
        <f t="shared" si="198"/>
        <v>0</v>
      </c>
      <c r="AX494" s="297">
        <f t="shared" si="199"/>
        <v>0</v>
      </c>
      <c r="AY494" s="297">
        <f t="shared" si="188"/>
        <v>0</v>
      </c>
      <c r="AZ494" s="92">
        <f t="shared" si="189"/>
        <v>0.504</v>
      </c>
      <c r="BA494" s="297">
        <f t="shared" si="200"/>
        <v>0.38900000000000001</v>
      </c>
      <c r="BB494" s="297">
        <v>0.13800000000000001</v>
      </c>
      <c r="BC494" s="297">
        <v>0.13400000000000001</v>
      </c>
      <c r="BD494" s="92">
        <f t="shared" si="190"/>
        <v>0</v>
      </c>
      <c r="BE494" s="92">
        <f t="shared" si="191"/>
        <v>0</v>
      </c>
    </row>
    <row r="495" spans="1:57" x14ac:dyDescent="0.35">
      <c r="A495" s="26"/>
      <c r="B495" s="76"/>
      <c r="C495" s="58"/>
      <c r="D495" s="504"/>
      <c r="E495" s="504"/>
      <c r="F495" s="237" t="str">
        <f ca="1">IFERROR(OFFSET(INDEX(INDIRECT(VLOOKUP($C495,Lighting_Type_Exist_lu,2,0)),MATCH(NewSKULighting!$D495,INDIRECT(VLOOKUP($C495,Lighting_Type_Exist_lu,2,0)),0),1),0,2),"")</f>
        <v/>
      </c>
      <c r="G495" s="168" t="s">
        <v>84</v>
      </c>
      <c r="H495" s="74"/>
      <c r="I495" s="238" t="str">
        <f t="shared" si="179"/>
        <v/>
      </c>
      <c r="J495" s="58"/>
      <c r="K495" s="238" t="str">
        <f t="shared" si="180"/>
        <v/>
      </c>
      <c r="L495" s="239" t="str">
        <f t="shared" si="181"/>
        <v/>
      </c>
      <c r="M495" s="116" t="s">
        <v>84</v>
      </c>
      <c r="N495" s="28">
        <f t="shared" si="182"/>
        <v>0</v>
      </c>
      <c r="O495" s="20">
        <f t="shared" si="201"/>
        <v>0</v>
      </c>
      <c r="P495" s="71">
        <f t="shared" ca="1" si="192"/>
        <v>0</v>
      </c>
      <c r="Q495" s="71">
        <f>IFERROR((($H495*$L495*$N495)-($H495*$L495*$O495))/1000,0)*(1-EXACT(M495,Lookups!$A$62))*(1-EXACT(M495,Lookups!$A$63))</f>
        <v>0</v>
      </c>
      <c r="R495" s="71">
        <f t="shared" ca="1" si="193"/>
        <v>0</v>
      </c>
      <c r="S495" s="71">
        <f t="shared" ca="1" si="183"/>
        <v>0</v>
      </c>
      <c r="T495" s="71">
        <f t="shared" si="184"/>
        <v>0</v>
      </c>
      <c r="U495" s="356">
        <f t="shared" ca="1" si="185"/>
        <v>0</v>
      </c>
      <c r="V495" s="356">
        <f t="shared" ca="1" si="186"/>
        <v>0</v>
      </c>
      <c r="W495" s="356">
        <f t="shared" si="194"/>
        <v>0</v>
      </c>
      <c r="X495" s="356">
        <f t="shared" si="195"/>
        <v>0</v>
      </c>
      <c r="Y495" s="72">
        <f>IF(AU495&gt;0,"NEEDED",IFERROR(IF('Project Summary'!$C$11="NH",(VLOOKUP(AH495,Lighting_All,6,0)+AN495),(VLOOKUP(AH495,Lighting_All,4,0)+AN495)),0)*H495)</f>
        <v>0</v>
      </c>
      <c r="Z495" s="290" t="str">
        <f t="shared" ca="1" si="196"/>
        <v/>
      </c>
      <c r="AA495" s="352">
        <f t="shared" ca="1" si="202"/>
        <v>0</v>
      </c>
      <c r="AB495" s="3"/>
      <c r="AC495" s="20" t="str">
        <f ca="1">IFERROR(OFFSET(INDEX(INDIRECT(VLOOKUP($C495,Lighting_Type_Exist_lu,2,0)),MATCH(NewSKULighting!$D495,INDIRECT(VLOOKUP($C495,Lighting_Type_Exist_lu,2,0)),0),1),0,1),"")</f>
        <v/>
      </c>
      <c r="AD495" s="7" t="str">
        <f ca="1">IFERROR(OFFSET(INDEX(INDIRECT(VLOOKUP($C495,Lighting_Type_Exist_lu,2,0)),MATCH(NewSKULighting!$D495,INDIRECT(VLOOKUP($C495,Lighting_Type_Exist_lu,2,0)),0),1),0,3),"")</f>
        <v/>
      </c>
      <c r="AE495" s="40" t="str">
        <f ca="1">IFERROR(OFFSET(INDEX(INDIRECT(VLOOKUP($C495,Lighting_Type_Exist_lu,2,0)),MATCH(NewSKULighting!$D495,INDIRECT(VLOOKUP($C495,Lighting_Type_Exist_lu,2,0)),0),1),0,4),"")</f>
        <v/>
      </c>
      <c r="AF495" s="314">
        <f t="shared" ca="1" si="203"/>
        <v>0</v>
      </c>
      <c r="AG495" s="3"/>
      <c r="AH495" s="238" t="str">
        <f t="shared" si="187"/>
        <v/>
      </c>
      <c r="AI495" s="263">
        <f>IFERROR(_xlfn.IFNA(IF('Project Summary'!$C$11="NH",VLOOKUP(AH495,Lighting_All,5,0),VLOOKUP(AH495,Lighting_All,3,0)),""),"")</f>
        <v>0</v>
      </c>
      <c r="AJ495" s="295" t="str">
        <f t="shared" si="204"/>
        <v>NA</v>
      </c>
      <c r="AK495" s="296" t="str">
        <f>IFERROR(IF(J495="","",(VLOOKUP(AH495,Lookups!A:G,7,0)*H495)),"")</f>
        <v/>
      </c>
      <c r="AL495" s="92">
        <f t="shared" ca="1" si="205"/>
        <v>0</v>
      </c>
      <c r="AM495" s="92">
        <f t="shared" ca="1" si="206"/>
        <v>0</v>
      </c>
      <c r="AN495" s="297">
        <f>(1-EXACT(G495,M495))*IFERROR(VLOOKUP(M495,Lighting_All,6,0),0)*(Q495&gt;0)*(1-EXACT(M495,Lookups!$A$62))*(1-EXACT(M495,Lookups!$A$63))</f>
        <v>0</v>
      </c>
      <c r="AO495" s="92">
        <f t="shared" si="207"/>
        <v>0</v>
      </c>
      <c r="AP495" s="92" t="str">
        <f t="shared" ca="1" si="208"/>
        <v/>
      </c>
      <c r="AQ495" s="92" t="str">
        <f ca="1">_xlfn.IFNA(VLOOKUP(AP495,Recycling!$S$10:$T$35,2,0),"")</f>
        <v/>
      </c>
      <c r="AR495" s="92">
        <f t="shared" si="209"/>
        <v>0</v>
      </c>
      <c r="AS495" s="92">
        <f t="shared" si="210"/>
        <v>0</v>
      </c>
      <c r="AT495" s="298">
        <f>EXACT(G495,"None")*OR(EXACT(M495,Lookups!$A$62),EXACT(M495,Lookups!$A$63))</f>
        <v>0</v>
      </c>
      <c r="AU495" s="299">
        <f t="shared" si="197"/>
        <v>0</v>
      </c>
      <c r="AV495" s="92">
        <f>IFERROR(VLOOKUP(AH495,Lookups!A:B,2,0),0)</f>
        <v>0</v>
      </c>
      <c r="AW495" s="92">
        <f t="shared" si="198"/>
        <v>0</v>
      </c>
      <c r="AX495" s="297">
        <f t="shared" si="199"/>
        <v>0</v>
      </c>
      <c r="AY495" s="297">
        <f t="shared" si="188"/>
        <v>0</v>
      </c>
      <c r="AZ495" s="92">
        <f t="shared" si="189"/>
        <v>0.504</v>
      </c>
      <c r="BA495" s="297">
        <f t="shared" si="200"/>
        <v>0.38900000000000001</v>
      </c>
      <c r="BB495" s="297">
        <v>0.13800000000000001</v>
      </c>
      <c r="BC495" s="297">
        <v>0.13400000000000001</v>
      </c>
      <c r="BD495" s="92">
        <f t="shared" si="190"/>
        <v>0</v>
      </c>
      <c r="BE495" s="92">
        <f t="shared" si="191"/>
        <v>0</v>
      </c>
    </row>
    <row r="496" spans="1:57" x14ac:dyDescent="0.35">
      <c r="A496" s="26"/>
      <c r="B496" s="76"/>
      <c r="C496" s="58"/>
      <c r="D496" s="504"/>
      <c r="E496" s="504"/>
      <c r="F496" s="237" t="str">
        <f ca="1">IFERROR(OFFSET(INDEX(INDIRECT(VLOOKUP($C496,Lighting_Type_Exist_lu,2,0)),MATCH(NewSKULighting!$D496,INDIRECT(VLOOKUP($C496,Lighting_Type_Exist_lu,2,0)),0),1),0,2),"")</f>
        <v/>
      </c>
      <c r="G496" s="168" t="s">
        <v>84</v>
      </c>
      <c r="H496" s="74"/>
      <c r="I496" s="238" t="str">
        <f t="shared" si="179"/>
        <v/>
      </c>
      <c r="J496" s="58"/>
      <c r="K496" s="238" t="str">
        <f t="shared" si="180"/>
        <v/>
      </c>
      <c r="L496" s="239" t="str">
        <f t="shared" si="181"/>
        <v/>
      </c>
      <c r="M496" s="116" t="s">
        <v>84</v>
      </c>
      <c r="N496" s="28">
        <f t="shared" si="182"/>
        <v>0</v>
      </c>
      <c r="O496" s="20">
        <f t="shared" si="201"/>
        <v>0</v>
      </c>
      <c r="P496" s="71">
        <f t="shared" ca="1" si="192"/>
        <v>0</v>
      </c>
      <c r="Q496" s="71">
        <f>IFERROR((($H496*$L496*$N496)-($H496*$L496*$O496))/1000,0)*(1-EXACT(M496,Lookups!$A$62))*(1-EXACT(M496,Lookups!$A$63))</f>
        <v>0</v>
      </c>
      <c r="R496" s="71">
        <f t="shared" ca="1" si="193"/>
        <v>0</v>
      </c>
      <c r="S496" s="71">
        <f t="shared" ca="1" si="183"/>
        <v>0</v>
      </c>
      <c r="T496" s="71">
        <f t="shared" si="184"/>
        <v>0</v>
      </c>
      <c r="U496" s="356">
        <f t="shared" ca="1" si="185"/>
        <v>0</v>
      </c>
      <c r="V496" s="356">
        <f t="shared" ca="1" si="186"/>
        <v>0</v>
      </c>
      <c r="W496" s="356">
        <f t="shared" si="194"/>
        <v>0</v>
      </c>
      <c r="X496" s="356">
        <f t="shared" si="195"/>
        <v>0</v>
      </c>
      <c r="Y496" s="72">
        <f>IF(AU496&gt;0,"NEEDED",IFERROR(IF('Project Summary'!$C$11="NH",(VLOOKUP(AH496,Lighting_All,6,0)+AN496),(VLOOKUP(AH496,Lighting_All,4,0)+AN496)),0)*H496)</f>
        <v>0</v>
      </c>
      <c r="Z496" s="290" t="str">
        <f t="shared" ca="1" si="196"/>
        <v/>
      </c>
      <c r="AA496" s="352">
        <f t="shared" ca="1" si="202"/>
        <v>0</v>
      </c>
      <c r="AB496" s="3"/>
      <c r="AC496" s="20" t="str">
        <f ca="1">IFERROR(OFFSET(INDEX(INDIRECT(VLOOKUP($C496,Lighting_Type_Exist_lu,2,0)),MATCH(NewSKULighting!$D496,INDIRECT(VLOOKUP($C496,Lighting_Type_Exist_lu,2,0)),0),1),0,1),"")</f>
        <v/>
      </c>
      <c r="AD496" s="7" t="str">
        <f ca="1">IFERROR(OFFSET(INDEX(INDIRECT(VLOOKUP($C496,Lighting_Type_Exist_lu,2,0)),MATCH(NewSKULighting!$D496,INDIRECT(VLOOKUP($C496,Lighting_Type_Exist_lu,2,0)),0),1),0,3),"")</f>
        <v/>
      </c>
      <c r="AE496" s="40" t="str">
        <f ca="1">IFERROR(OFFSET(INDEX(INDIRECT(VLOOKUP($C496,Lighting_Type_Exist_lu,2,0)),MATCH(NewSKULighting!$D496,INDIRECT(VLOOKUP($C496,Lighting_Type_Exist_lu,2,0)),0),1),0,4),"")</f>
        <v/>
      </c>
      <c r="AF496" s="314">
        <f t="shared" ca="1" si="203"/>
        <v>0</v>
      </c>
      <c r="AG496" s="3"/>
      <c r="AH496" s="238" t="str">
        <f t="shared" si="187"/>
        <v/>
      </c>
      <c r="AI496" s="263">
        <f>IFERROR(_xlfn.IFNA(IF('Project Summary'!$C$11="NH",VLOOKUP(AH496,Lighting_All,5,0),VLOOKUP(AH496,Lighting_All,3,0)),""),"")</f>
        <v>0</v>
      </c>
      <c r="AJ496" s="295" t="str">
        <f t="shared" si="204"/>
        <v>NA</v>
      </c>
      <c r="AK496" s="296" t="str">
        <f>IFERROR(IF(J496="","",(VLOOKUP(AH496,Lookups!A:G,7,0)*H496)),"")</f>
        <v/>
      </c>
      <c r="AL496" s="92">
        <f t="shared" ca="1" si="205"/>
        <v>0</v>
      </c>
      <c r="AM496" s="92">
        <f t="shared" ca="1" si="206"/>
        <v>0</v>
      </c>
      <c r="AN496" s="297">
        <f>(1-EXACT(G496,M496))*IFERROR(VLOOKUP(M496,Lighting_All,6,0),0)*(Q496&gt;0)*(1-EXACT(M496,Lookups!$A$62))*(1-EXACT(M496,Lookups!$A$63))</f>
        <v>0</v>
      </c>
      <c r="AO496" s="92">
        <f t="shared" si="207"/>
        <v>0</v>
      </c>
      <c r="AP496" s="92" t="str">
        <f t="shared" ca="1" si="208"/>
        <v/>
      </c>
      <c r="AQ496" s="92" t="str">
        <f ca="1">_xlfn.IFNA(VLOOKUP(AP496,Recycling!$S$10:$T$35,2,0),"")</f>
        <v/>
      </c>
      <c r="AR496" s="92">
        <f t="shared" si="209"/>
        <v>0</v>
      </c>
      <c r="AS496" s="92">
        <f t="shared" si="210"/>
        <v>0</v>
      </c>
      <c r="AT496" s="298">
        <f>EXACT(G496,"None")*OR(EXACT(M496,Lookups!$A$62),EXACT(M496,Lookups!$A$63))</f>
        <v>0</v>
      </c>
      <c r="AU496" s="299">
        <f t="shared" si="197"/>
        <v>0</v>
      </c>
      <c r="AV496" s="92">
        <f>IFERROR(VLOOKUP(AH496,Lookups!A:B,2,0),0)</f>
        <v>0</v>
      </c>
      <c r="AW496" s="92">
        <f t="shared" si="198"/>
        <v>0</v>
      </c>
      <c r="AX496" s="297">
        <f t="shared" si="199"/>
        <v>0</v>
      </c>
      <c r="AY496" s="297">
        <f t="shared" si="188"/>
        <v>0</v>
      </c>
      <c r="AZ496" s="92">
        <f t="shared" si="189"/>
        <v>0.504</v>
      </c>
      <c r="BA496" s="297">
        <f t="shared" si="200"/>
        <v>0.38900000000000001</v>
      </c>
      <c r="BB496" s="297">
        <v>0.13800000000000001</v>
      </c>
      <c r="BC496" s="297">
        <v>0.13400000000000001</v>
      </c>
      <c r="BD496" s="92">
        <f t="shared" si="190"/>
        <v>0</v>
      </c>
      <c r="BE496" s="92">
        <f t="shared" si="191"/>
        <v>0</v>
      </c>
    </row>
    <row r="497" spans="1:57" x14ac:dyDescent="0.35">
      <c r="A497" s="26"/>
      <c r="B497" s="76"/>
      <c r="C497" s="58"/>
      <c r="D497" s="504"/>
      <c r="E497" s="504"/>
      <c r="F497" s="237" t="str">
        <f ca="1">IFERROR(OFFSET(INDEX(INDIRECT(VLOOKUP($C497,Lighting_Type_Exist_lu,2,0)),MATCH(NewSKULighting!$D497,INDIRECT(VLOOKUP($C497,Lighting_Type_Exist_lu,2,0)),0),1),0,2),"")</f>
        <v/>
      </c>
      <c r="G497" s="168" t="s">
        <v>84</v>
      </c>
      <c r="H497" s="74"/>
      <c r="I497" s="238" t="str">
        <f t="shared" si="179"/>
        <v/>
      </c>
      <c r="J497" s="58"/>
      <c r="K497" s="238" t="str">
        <f t="shared" si="180"/>
        <v/>
      </c>
      <c r="L497" s="239" t="str">
        <f t="shared" si="181"/>
        <v/>
      </c>
      <c r="M497" s="116" t="s">
        <v>84</v>
      </c>
      <c r="N497" s="28">
        <f t="shared" si="182"/>
        <v>0</v>
      </c>
      <c r="O497" s="20">
        <f t="shared" si="201"/>
        <v>0</v>
      </c>
      <c r="P497" s="71">
        <f t="shared" ca="1" si="192"/>
        <v>0</v>
      </c>
      <c r="Q497" s="71">
        <f>IFERROR((($H497*$L497*$N497)-($H497*$L497*$O497))/1000,0)*(1-EXACT(M497,Lookups!$A$62))*(1-EXACT(M497,Lookups!$A$63))</f>
        <v>0</v>
      </c>
      <c r="R497" s="71">
        <f t="shared" ca="1" si="193"/>
        <v>0</v>
      </c>
      <c r="S497" s="71">
        <f t="shared" ca="1" si="183"/>
        <v>0</v>
      </c>
      <c r="T497" s="71">
        <f t="shared" si="184"/>
        <v>0</v>
      </c>
      <c r="U497" s="356">
        <f t="shared" ca="1" si="185"/>
        <v>0</v>
      </c>
      <c r="V497" s="356">
        <f t="shared" ca="1" si="186"/>
        <v>0</v>
      </c>
      <c r="W497" s="356">
        <f t="shared" si="194"/>
        <v>0</v>
      </c>
      <c r="X497" s="356">
        <f t="shared" si="195"/>
        <v>0</v>
      </c>
      <c r="Y497" s="72">
        <f>IF(AU497&gt;0,"NEEDED",IFERROR(IF('Project Summary'!$C$11="NH",(VLOOKUP(AH497,Lighting_All,6,0)+AN497),(VLOOKUP(AH497,Lighting_All,4,0)+AN497)),0)*H497)</f>
        <v>0</v>
      </c>
      <c r="Z497" s="290" t="str">
        <f t="shared" ca="1" si="196"/>
        <v/>
      </c>
      <c r="AA497" s="352">
        <f t="shared" ca="1" si="202"/>
        <v>0</v>
      </c>
      <c r="AB497" s="3"/>
      <c r="AC497" s="20" t="str">
        <f ca="1">IFERROR(OFFSET(INDEX(INDIRECT(VLOOKUP($C497,Lighting_Type_Exist_lu,2,0)),MATCH(NewSKULighting!$D497,INDIRECT(VLOOKUP($C497,Lighting_Type_Exist_lu,2,0)),0),1),0,1),"")</f>
        <v/>
      </c>
      <c r="AD497" s="7" t="str">
        <f ca="1">IFERROR(OFFSET(INDEX(INDIRECT(VLOOKUP($C497,Lighting_Type_Exist_lu,2,0)),MATCH(NewSKULighting!$D497,INDIRECT(VLOOKUP($C497,Lighting_Type_Exist_lu,2,0)),0),1),0,3),"")</f>
        <v/>
      </c>
      <c r="AE497" s="40" t="str">
        <f ca="1">IFERROR(OFFSET(INDEX(INDIRECT(VLOOKUP($C497,Lighting_Type_Exist_lu,2,0)),MATCH(NewSKULighting!$D497,INDIRECT(VLOOKUP($C497,Lighting_Type_Exist_lu,2,0)),0),1),0,4),"")</f>
        <v/>
      </c>
      <c r="AF497" s="314">
        <f t="shared" ca="1" si="203"/>
        <v>0</v>
      </c>
      <c r="AG497" s="3"/>
      <c r="AH497" s="238" t="str">
        <f t="shared" si="187"/>
        <v/>
      </c>
      <c r="AI497" s="263">
        <f>IFERROR(_xlfn.IFNA(IF('Project Summary'!$C$11="NH",VLOOKUP(AH497,Lighting_All,5,0),VLOOKUP(AH497,Lighting_All,3,0)),""),"")</f>
        <v>0</v>
      </c>
      <c r="AJ497" s="295" t="str">
        <f t="shared" si="204"/>
        <v>NA</v>
      </c>
      <c r="AK497" s="296" t="str">
        <f>IFERROR(IF(J497="","",(VLOOKUP(AH497,Lookups!A:G,7,0)*H497)),"")</f>
        <v/>
      </c>
      <c r="AL497" s="92">
        <f t="shared" ca="1" si="205"/>
        <v>0</v>
      </c>
      <c r="AM497" s="92">
        <f t="shared" ca="1" si="206"/>
        <v>0</v>
      </c>
      <c r="AN497" s="297">
        <f>(1-EXACT(G497,M497))*IFERROR(VLOOKUP(M497,Lighting_All,6,0),0)*(Q497&gt;0)*(1-EXACT(M497,Lookups!$A$62))*(1-EXACT(M497,Lookups!$A$63))</f>
        <v>0</v>
      </c>
      <c r="AO497" s="92">
        <f t="shared" si="207"/>
        <v>0</v>
      </c>
      <c r="AP497" s="92" t="str">
        <f t="shared" ca="1" si="208"/>
        <v/>
      </c>
      <c r="AQ497" s="92" t="str">
        <f ca="1">_xlfn.IFNA(VLOOKUP(AP497,Recycling!$S$10:$T$35,2,0),"")</f>
        <v/>
      </c>
      <c r="AR497" s="92">
        <f t="shared" si="209"/>
        <v>0</v>
      </c>
      <c r="AS497" s="92">
        <f t="shared" si="210"/>
        <v>0</v>
      </c>
      <c r="AT497" s="298">
        <f>EXACT(G497,"None")*OR(EXACT(M497,Lookups!$A$62),EXACT(M497,Lookups!$A$63))</f>
        <v>0</v>
      </c>
      <c r="AU497" s="299">
        <f t="shared" si="197"/>
        <v>0</v>
      </c>
      <c r="AV497" s="92">
        <f>IFERROR(VLOOKUP(AH497,Lookups!A:B,2,0),0)</f>
        <v>0</v>
      </c>
      <c r="AW497" s="92">
        <f t="shared" si="198"/>
        <v>0</v>
      </c>
      <c r="AX497" s="297">
        <f t="shared" si="199"/>
        <v>0</v>
      </c>
      <c r="AY497" s="297">
        <f t="shared" si="188"/>
        <v>0</v>
      </c>
      <c r="AZ497" s="92">
        <f t="shared" si="189"/>
        <v>0.504</v>
      </c>
      <c r="BA497" s="297">
        <f t="shared" si="200"/>
        <v>0.38900000000000001</v>
      </c>
      <c r="BB497" s="297">
        <v>0.13800000000000001</v>
      </c>
      <c r="BC497" s="297">
        <v>0.13400000000000001</v>
      </c>
      <c r="BD497" s="92">
        <f t="shared" si="190"/>
        <v>0</v>
      </c>
      <c r="BE497" s="92">
        <f t="shared" si="191"/>
        <v>0</v>
      </c>
    </row>
    <row r="498" spans="1:57" x14ac:dyDescent="0.35">
      <c r="A498" s="26"/>
      <c r="B498" s="76"/>
      <c r="C498" s="58"/>
      <c r="D498" s="504"/>
      <c r="E498" s="504"/>
      <c r="F498" s="237" t="str">
        <f ca="1">IFERROR(OFFSET(INDEX(INDIRECT(VLOOKUP($C498,Lighting_Type_Exist_lu,2,0)),MATCH(NewSKULighting!$D498,INDIRECT(VLOOKUP($C498,Lighting_Type_Exist_lu,2,0)),0),1),0,2),"")</f>
        <v/>
      </c>
      <c r="G498" s="168" t="s">
        <v>84</v>
      </c>
      <c r="H498" s="74"/>
      <c r="I498" s="238" t="str">
        <f t="shared" si="179"/>
        <v/>
      </c>
      <c r="J498" s="58"/>
      <c r="K498" s="238" t="str">
        <f t="shared" si="180"/>
        <v/>
      </c>
      <c r="L498" s="239" t="str">
        <f t="shared" si="181"/>
        <v/>
      </c>
      <c r="M498" s="116" t="s">
        <v>84</v>
      </c>
      <c r="N498" s="28">
        <f t="shared" si="182"/>
        <v>0</v>
      </c>
      <c r="O498" s="20">
        <f t="shared" si="201"/>
        <v>0</v>
      </c>
      <c r="P498" s="71">
        <f t="shared" ca="1" si="192"/>
        <v>0</v>
      </c>
      <c r="Q498" s="71">
        <f>IFERROR((($H498*$L498*$N498)-($H498*$L498*$O498))/1000,0)*(1-EXACT(M498,Lookups!$A$62))*(1-EXACT(M498,Lookups!$A$63))</f>
        <v>0</v>
      </c>
      <c r="R498" s="71">
        <f t="shared" ca="1" si="193"/>
        <v>0</v>
      </c>
      <c r="S498" s="71">
        <f t="shared" ca="1" si="183"/>
        <v>0</v>
      </c>
      <c r="T498" s="71">
        <f t="shared" si="184"/>
        <v>0</v>
      </c>
      <c r="U498" s="356">
        <f t="shared" ca="1" si="185"/>
        <v>0</v>
      </c>
      <c r="V498" s="356">
        <f t="shared" ca="1" si="186"/>
        <v>0</v>
      </c>
      <c r="W498" s="356">
        <f t="shared" si="194"/>
        <v>0</v>
      </c>
      <c r="X498" s="356">
        <f t="shared" si="195"/>
        <v>0</v>
      </c>
      <c r="Y498" s="72">
        <f>IF(AU498&gt;0,"NEEDED",IFERROR(IF('Project Summary'!$C$11="NH",(VLOOKUP(AH498,Lighting_All,6,0)+AN498),(VLOOKUP(AH498,Lighting_All,4,0)+AN498)),0)*H498)</f>
        <v>0</v>
      </c>
      <c r="Z498" s="290" t="str">
        <f t="shared" ca="1" si="196"/>
        <v/>
      </c>
      <c r="AA498" s="352">
        <f t="shared" ca="1" si="202"/>
        <v>0</v>
      </c>
      <c r="AB498" s="3"/>
      <c r="AC498" s="20" t="str">
        <f ca="1">IFERROR(OFFSET(INDEX(INDIRECT(VLOOKUP($C498,Lighting_Type_Exist_lu,2,0)),MATCH(NewSKULighting!$D498,INDIRECT(VLOOKUP($C498,Lighting_Type_Exist_lu,2,0)),0),1),0,1),"")</f>
        <v/>
      </c>
      <c r="AD498" s="7" t="str">
        <f ca="1">IFERROR(OFFSET(INDEX(INDIRECT(VLOOKUP($C498,Lighting_Type_Exist_lu,2,0)),MATCH(NewSKULighting!$D498,INDIRECT(VLOOKUP($C498,Lighting_Type_Exist_lu,2,0)),0),1),0,3),"")</f>
        <v/>
      </c>
      <c r="AE498" s="40" t="str">
        <f ca="1">IFERROR(OFFSET(INDEX(INDIRECT(VLOOKUP($C498,Lighting_Type_Exist_lu,2,0)),MATCH(NewSKULighting!$D498,INDIRECT(VLOOKUP($C498,Lighting_Type_Exist_lu,2,0)),0),1),0,4),"")</f>
        <v/>
      </c>
      <c r="AF498" s="314">
        <f t="shared" ca="1" si="203"/>
        <v>0</v>
      </c>
      <c r="AG498" s="3"/>
      <c r="AH498" s="238" t="str">
        <f t="shared" si="187"/>
        <v/>
      </c>
      <c r="AI498" s="263">
        <f>IFERROR(_xlfn.IFNA(IF('Project Summary'!$C$11="NH",VLOOKUP(AH498,Lighting_All,5,0),VLOOKUP(AH498,Lighting_All,3,0)),""),"")</f>
        <v>0</v>
      </c>
      <c r="AJ498" s="295" t="str">
        <f t="shared" si="204"/>
        <v>NA</v>
      </c>
      <c r="AK498" s="296" t="str">
        <f>IFERROR(IF(J498="","",(VLOOKUP(AH498,Lookups!A:G,7,0)*H498)),"")</f>
        <v/>
      </c>
      <c r="AL498" s="92">
        <f t="shared" ca="1" si="205"/>
        <v>0</v>
      </c>
      <c r="AM498" s="92">
        <f t="shared" ca="1" si="206"/>
        <v>0</v>
      </c>
      <c r="AN498" s="297">
        <f>(1-EXACT(G498,M498))*IFERROR(VLOOKUP(M498,Lighting_All,6,0),0)*(Q498&gt;0)*(1-EXACT(M498,Lookups!$A$62))*(1-EXACT(M498,Lookups!$A$63))</f>
        <v>0</v>
      </c>
      <c r="AO498" s="92">
        <f t="shared" si="207"/>
        <v>0</v>
      </c>
      <c r="AP498" s="92" t="str">
        <f t="shared" ca="1" si="208"/>
        <v/>
      </c>
      <c r="AQ498" s="92" t="str">
        <f ca="1">_xlfn.IFNA(VLOOKUP(AP498,Recycling!$S$10:$T$35,2,0),"")</f>
        <v/>
      </c>
      <c r="AR498" s="92">
        <f t="shared" si="209"/>
        <v>0</v>
      </c>
      <c r="AS498" s="92">
        <f t="shared" si="210"/>
        <v>0</v>
      </c>
      <c r="AT498" s="298">
        <f>EXACT(G498,"None")*OR(EXACT(M498,Lookups!$A$62),EXACT(M498,Lookups!$A$63))</f>
        <v>0</v>
      </c>
      <c r="AU498" s="299">
        <f t="shared" si="197"/>
        <v>0</v>
      </c>
      <c r="AV498" s="92">
        <f>IFERROR(VLOOKUP(AH498,Lookups!A:B,2,0),0)</f>
        <v>0</v>
      </c>
      <c r="AW498" s="92">
        <f t="shared" si="198"/>
        <v>0</v>
      </c>
      <c r="AX498" s="297">
        <f t="shared" si="199"/>
        <v>0</v>
      </c>
      <c r="AY498" s="297">
        <f t="shared" si="188"/>
        <v>0</v>
      </c>
      <c r="AZ498" s="92">
        <f t="shared" si="189"/>
        <v>0.504</v>
      </c>
      <c r="BA498" s="297">
        <f t="shared" si="200"/>
        <v>0.38900000000000001</v>
      </c>
      <c r="BB498" s="297">
        <v>0.13800000000000001</v>
      </c>
      <c r="BC498" s="297">
        <v>0.13400000000000001</v>
      </c>
      <c r="BD498" s="92">
        <f t="shared" si="190"/>
        <v>0</v>
      </c>
      <c r="BE498" s="92">
        <f t="shared" si="191"/>
        <v>0</v>
      </c>
    </row>
    <row r="499" spans="1:57" x14ac:dyDescent="0.35">
      <c r="A499" s="26"/>
      <c r="B499" s="76"/>
      <c r="C499" s="58"/>
      <c r="D499" s="504"/>
      <c r="E499" s="504"/>
      <c r="F499" s="237" t="str">
        <f ca="1">IFERROR(OFFSET(INDEX(INDIRECT(VLOOKUP($C499,Lighting_Type_Exist_lu,2,0)),MATCH(NewSKULighting!$D499,INDIRECT(VLOOKUP($C499,Lighting_Type_Exist_lu,2,0)),0),1),0,2),"")</f>
        <v/>
      </c>
      <c r="G499" s="168" t="s">
        <v>84</v>
      </c>
      <c r="H499" s="74"/>
      <c r="I499" s="238" t="str">
        <f t="shared" ref="I499:I562" si="211">_xlfn.XLOOKUP($J499,$D$10:$D$109,$A$10:$A$109,"")</f>
        <v/>
      </c>
      <c r="J499" s="58"/>
      <c r="K499" s="238" t="str">
        <f t="shared" ref="K499:K562" si="212">_xlfn.XLOOKUP($J499,$D$10:$D$20,$K$10:$K$20,"")</f>
        <v/>
      </c>
      <c r="L499" s="239" t="str">
        <f t="shared" ref="L499:L562" si="213">_xlfn.XLOOKUP($J499,$D$10:$D$109,$I$10:$I$109,"")</f>
        <v/>
      </c>
      <c r="M499" s="116" t="s">
        <v>84</v>
      </c>
      <c r="N499" s="28">
        <f t="shared" ref="N499:N562" si="214">IFERROR($N$112*VLOOKUP(G499,Sensor_Type_lu,3,0),$N$112)</f>
        <v>0</v>
      </c>
      <c r="O499" s="20">
        <f t="shared" si="201"/>
        <v>0</v>
      </c>
      <c r="P499" s="71">
        <f t="shared" ca="1" si="192"/>
        <v>0</v>
      </c>
      <c r="Q499" s="71">
        <f>IFERROR((($H499*$L499*$N499)-($H499*$L499*$O499))/1000,0)*(1-EXACT(M499,Lookups!$A$62))*(1-EXACT(M499,Lookups!$A$63))</f>
        <v>0</v>
      </c>
      <c r="R499" s="71">
        <f t="shared" ca="1" si="193"/>
        <v>0</v>
      </c>
      <c r="S499" s="71">
        <f t="shared" ref="S499:S562" ca="1" si="215">IFERROR(P499*BD499,"")</f>
        <v>0</v>
      </c>
      <c r="T499" s="71">
        <f t="shared" ref="T499:T562" si="216">IFERROR(Q499*BE499,0)</f>
        <v>0</v>
      </c>
      <c r="U499" s="356">
        <f t="shared" ref="U499:U562" ca="1" si="217">IFERROR(($B499*$F499-$H499*$L499)*AZ499/1000,0)</f>
        <v>0</v>
      </c>
      <c r="V499" s="356">
        <f t="shared" ref="V499:V562" ca="1" si="218">IFERROR(($B499*$F499-$H499*$L499)*BA499/1000,0)</f>
        <v>0</v>
      </c>
      <c r="W499" s="356">
        <f t="shared" si="194"/>
        <v>0</v>
      </c>
      <c r="X499" s="356">
        <f t="shared" si="195"/>
        <v>0</v>
      </c>
      <c r="Y499" s="72">
        <f>IF(AU499&gt;0,"NEEDED",IFERROR(IF('Project Summary'!$C$11="NH",(VLOOKUP(AH499,Lighting_All,6,0)+AN499),(VLOOKUP(AH499,Lighting_All,4,0)+AN499)),0)*H499)</f>
        <v>0</v>
      </c>
      <c r="Z499" s="290" t="str">
        <f t="shared" ca="1" si="196"/>
        <v/>
      </c>
      <c r="AA499" s="352">
        <f t="shared" ca="1" si="202"/>
        <v>0</v>
      </c>
      <c r="AB499" s="3"/>
      <c r="AC499" s="20" t="str">
        <f ca="1">IFERROR(OFFSET(INDEX(INDIRECT(VLOOKUP($C499,Lighting_Type_Exist_lu,2,0)),MATCH(NewSKULighting!$D499,INDIRECT(VLOOKUP($C499,Lighting_Type_Exist_lu,2,0)),0),1),0,1),"")</f>
        <v/>
      </c>
      <c r="AD499" s="7" t="str">
        <f ca="1">IFERROR(OFFSET(INDEX(INDIRECT(VLOOKUP($C499,Lighting_Type_Exist_lu,2,0)),MATCH(NewSKULighting!$D499,INDIRECT(VLOOKUP($C499,Lighting_Type_Exist_lu,2,0)),0),1),0,3),"")</f>
        <v/>
      </c>
      <c r="AE499" s="40" t="str">
        <f ca="1">IFERROR(OFFSET(INDEX(INDIRECT(VLOOKUP($C499,Lighting_Type_Exist_lu,2,0)),MATCH(NewSKULighting!$D499,INDIRECT(VLOOKUP($C499,Lighting_Type_Exist_lu,2,0)),0),1),0,4),"")</f>
        <v/>
      </c>
      <c r="AF499" s="314">
        <f t="shared" ca="1" si="203"/>
        <v>0</v>
      </c>
      <c r="AG499" s="3"/>
      <c r="AH499" s="238" t="str">
        <f t="shared" ref="AH499:AH562" si="219">_xlfn.XLOOKUP($J499,$D$10:$D$109,$B$10:$B$109,"")</f>
        <v/>
      </c>
      <c r="AI499" s="263">
        <f>IFERROR(_xlfn.IFNA(IF('Project Summary'!$C$11="NH",VLOOKUP(AH499,Lighting_All,5,0),VLOOKUP(AH499,Lighting_All,3,0)),""),"")</f>
        <v>0</v>
      </c>
      <c r="AJ499" s="295" t="str">
        <f t="shared" si="204"/>
        <v>NA</v>
      </c>
      <c r="AK499" s="296" t="str">
        <f>IFERROR(IF(J499="","",(VLOOKUP(AH499,Lookups!A:G,7,0)*H499)),"")</f>
        <v/>
      </c>
      <c r="AL499" s="92">
        <f t="shared" ca="1" si="205"/>
        <v>0</v>
      </c>
      <c r="AM499" s="92">
        <f t="shared" ca="1" si="206"/>
        <v>0</v>
      </c>
      <c r="AN499" s="297">
        <f>(1-EXACT(G499,M499))*IFERROR(VLOOKUP(M499,Lighting_All,6,0),0)*(Q499&gt;0)*(1-EXACT(M499,Lookups!$A$62))*(1-EXACT(M499,Lookups!$A$63))</f>
        <v>0</v>
      </c>
      <c r="AO499" s="92">
        <f t="shared" si="207"/>
        <v>0</v>
      </c>
      <c r="AP499" s="92" t="str">
        <f t="shared" ca="1" si="208"/>
        <v/>
      </c>
      <c r="AQ499" s="92" t="str">
        <f ca="1">_xlfn.IFNA(VLOOKUP(AP499,Recycling!$S$10:$T$35,2,0),"")</f>
        <v/>
      </c>
      <c r="AR499" s="92">
        <f t="shared" si="209"/>
        <v>0</v>
      </c>
      <c r="AS499" s="92">
        <f t="shared" si="210"/>
        <v>0</v>
      </c>
      <c r="AT499" s="298">
        <f>EXACT(G499,"None")*OR(EXACT(M499,Lookups!$A$62),EXACT(M499,Lookups!$A$63))</f>
        <v>0</v>
      </c>
      <c r="AU499" s="299">
        <f t="shared" si="197"/>
        <v>0</v>
      </c>
      <c r="AV499" s="92">
        <f>IFERROR(VLOOKUP(AH499,Lookups!A:B,2,0),0)</f>
        <v>0</v>
      </c>
      <c r="AW499" s="92">
        <f t="shared" si="198"/>
        <v>0</v>
      </c>
      <c r="AX499" s="297">
        <f t="shared" si="199"/>
        <v>0</v>
      </c>
      <c r="AY499" s="297">
        <f t="shared" ref="AY499:AY562" si="220">IFERROR(1-VLOOKUP(M499,Sensor_Type_lu,3,0),0)</f>
        <v>0</v>
      </c>
      <c r="AZ499" s="92">
        <f t="shared" ref="AZ499:AZ562" si="221">IF(I499="Outdoor",0,0.504)</f>
        <v>0.504</v>
      </c>
      <c r="BA499" s="297">
        <f t="shared" si="200"/>
        <v>0.38900000000000001</v>
      </c>
      <c r="BB499" s="297">
        <v>0.13800000000000001</v>
      </c>
      <c r="BC499" s="297">
        <v>0.13400000000000001</v>
      </c>
      <c r="BD499" s="92">
        <f t="shared" ref="BD499:BD562" si="222">IFERROR(VLOOKUP(AH499,Lighting_All,8,0),"")</f>
        <v>0</v>
      </c>
      <c r="BE499" s="92">
        <f t="shared" ref="BE499:BE562" si="223">IF(M499="None",0,9)</f>
        <v>0</v>
      </c>
    </row>
    <row r="500" spans="1:57" x14ac:dyDescent="0.35">
      <c r="A500" s="26"/>
      <c r="B500" s="76"/>
      <c r="C500" s="58"/>
      <c r="D500" s="504"/>
      <c r="E500" s="504"/>
      <c r="F500" s="237" t="str">
        <f ca="1">IFERROR(OFFSET(INDEX(INDIRECT(VLOOKUP($C500,Lighting_Type_Exist_lu,2,0)),MATCH(NewSKULighting!$D500,INDIRECT(VLOOKUP($C500,Lighting_Type_Exist_lu,2,0)),0),1),0,2),"")</f>
        <v/>
      </c>
      <c r="G500" s="168" t="s">
        <v>84</v>
      </c>
      <c r="H500" s="74"/>
      <c r="I500" s="238" t="str">
        <f t="shared" si="211"/>
        <v/>
      </c>
      <c r="J500" s="58"/>
      <c r="K500" s="238" t="str">
        <f t="shared" si="212"/>
        <v/>
      </c>
      <c r="L500" s="239" t="str">
        <f t="shared" si="213"/>
        <v/>
      </c>
      <c r="M500" s="116" t="s">
        <v>84</v>
      </c>
      <c r="N500" s="28">
        <f t="shared" si="214"/>
        <v>0</v>
      </c>
      <c r="O500" s="20">
        <f t="shared" si="201"/>
        <v>0</v>
      </c>
      <c r="P500" s="71">
        <f t="shared" ref="P500:P563" ca="1" si="224">IF(AU500&gt;0,"ERROR",IFERROR((($B500*$F500*$N500)-($H500*$L500*$N500))/1000,0))</f>
        <v>0</v>
      </c>
      <c r="Q500" s="71">
        <f>IFERROR((($H500*$L500*$N500)-($H500*$L500*$O500))/1000,0)*(1-EXACT(M500,Lookups!$A$62))*(1-EXACT(M500,Lookups!$A$63))</f>
        <v>0</v>
      </c>
      <c r="R500" s="71">
        <f t="shared" ref="R500:R563" ca="1" si="225">IF(AU500&gt;0,"CONTROLS",P500+Q500)</f>
        <v>0</v>
      </c>
      <c r="S500" s="71">
        <f t="shared" ca="1" si="215"/>
        <v>0</v>
      </c>
      <c r="T500" s="71">
        <f t="shared" si="216"/>
        <v>0</v>
      </c>
      <c r="U500" s="356">
        <f t="shared" ca="1" si="217"/>
        <v>0</v>
      </c>
      <c r="V500" s="356">
        <f t="shared" ca="1" si="218"/>
        <v>0</v>
      </c>
      <c r="W500" s="356">
        <f t="shared" ref="W500:W563" si="226">IFERROR($H500*$L500*BB500*AY500/1000,0)</f>
        <v>0</v>
      </c>
      <c r="X500" s="356">
        <f t="shared" ref="X500:X563" si="227">IFERROR($H500*$L500*BC500*AY500/1000,0)</f>
        <v>0</v>
      </c>
      <c r="Y500" s="72">
        <f>IF(AU500&gt;0,"NEEDED",IFERROR(IF('Project Summary'!$C$11="NH",(VLOOKUP(AH500,Lighting_All,6,0)+AN500),(VLOOKUP(AH500,Lighting_All,4,0)+AN500)),0)*H500)</f>
        <v>0</v>
      </c>
      <c r="Z500" s="290" t="str">
        <f t="shared" ref="Z500:Z563" ca="1" si="228">IFERROR((($B500*$F500)-($H500*$L500))/$H500,"")</f>
        <v/>
      </c>
      <c r="AA500" s="352">
        <f t="shared" ca="1" si="202"/>
        <v>0</v>
      </c>
      <c r="AB500" s="3"/>
      <c r="AC500" s="20" t="str">
        <f ca="1">IFERROR(OFFSET(INDEX(INDIRECT(VLOOKUP($C500,Lighting_Type_Exist_lu,2,0)),MATCH(NewSKULighting!$D500,INDIRECT(VLOOKUP($C500,Lighting_Type_Exist_lu,2,0)),0),1),0,1),"")</f>
        <v/>
      </c>
      <c r="AD500" s="7" t="str">
        <f ca="1">IFERROR(OFFSET(INDEX(INDIRECT(VLOOKUP($C500,Lighting_Type_Exist_lu,2,0)),MATCH(NewSKULighting!$D500,INDIRECT(VLOOKUP($C500,Lighting_Type_Exist_lu,2,0)),0),1),0,3),"")</f>
        <v/>
      </c>
      <c r="AE500" s="40" t="str">
        <f ca="1">IFERROR(OFFSET(INDEX(INDIRECT(VLOOKUP($C500,Lighting_Type_Exist_lu,2,0)),MATCH(NewSKULighting!$D500,INDIRECT(VLOOKUP($C500,Lighting_Type_Exist_lu,2,0)),0),1),0,4),"")</f>
        <v/>
      </c>
      <c r="AF500" s="314">
        <f t="shared" ca="1" si="203"/>
        <v>0</v>
      </c>
      <c r="AG500" s="3"/>
      <c r="AH500" s="238" t="str">
        <f t="shared" si="219"/>
        <v/>
      </c>
      <c r="AI500" s="263">
        <f>IFERROR(_xlfn.IFNA(IF('Project Summary'!$C$11="NH",VLOOKUP(AH500,Lighting_All,5,0),VLOOKUP(AH500,Lighting_All,3,0)),""),"")</f>
        <v>0</v>
      </c>
      <c r="AJ500" s="295" t="str">
        <f t="shared" si="204"/>
        <v>NA</v>
      </c>
      <c r="AK500" s="296" t="str">
        <f>IFERROR(IF(J500="","",(VLOOKUP(AH500,Lookups!A:G,7,0)*H500)),"")</f>
        <v/>
      </c>
      <c r="AL500" s="92">
        <f t="shared" ca="1" si="205"/>
        <v>0</v>
      </c>
      <c r="AM500" s="92">
        <f t="shared" ca="1" si="206"/>
        <v>0</v>
      </c>
      <c r="AN500" s="297">
        <f>(1-EXACT(G500,M500))*IFERROR(VLOOKUP(M500,Lighting_All,6,0),0)*(Q500&gt;0)*(1-EXACT(M500,Lookups!$A$62))*(1-EXACT(M500,Lookups!$A$63))</f>
        <v>0</v>
      </c>
      <c r="AO500" s="92">
        <f t="shared" si="207"/>
        <v>0</v>
      </c>
      <c r="AP500" s="92" t="str">
        <f t="shared" ca="1" si="208"/>
        <v/>
      </c>
      <c r="AQ500" s="92" t="str">
        <f ca="1">_xlfn.IFNA(VLOOKUP(AP500,Recycling!$S$10:$T$35,2,0),"")</f>
        <v/>
      </c>
      <c r="AR500" s="92">
        <f t="shared" si="209"/>
        <v>0</v>
      </c>
      <c r="AS500" s="92">
        <f t="shared" si="210"/>
        <v>0</v>
      </c>
      <c r="AT500" s="298">
        <f>EXACT(G500,"None")*OR(EXACT(M500,Lookups!$A$62),EXACT(M500,Lookups!$A$63))</f>
        <v>0</v>
      </c>
      <c r="AU500" s="299">
        <f t="shared" ref="AU500:AU563" si="229">EXACT(G500,"")+AND(EXACT(M500,""))</f>
        <v>0</v>
      </c>
      <c r="AV500" s="92">
        <f>IFERROR(VLOOKUP(AH500,Lookups!A:B,2,0),0)</f>
        <v>0</v>
      </c>
      <c r="AW500" s="92">
        <f t="shared" ref="AW500:AW563" si="230">IFERROR(AV500*H500,0)</f>
        <v>0</v>
      </c>
      <c r="AX500" s="297">
        <f t="shared" ref="AX500:AX563" si="231">IF(AG500&lt;0,1,0)</f>
        <v>0</v>
      </c>
      <c r="AY500" s="297">
        <f t="shared" si="220"/>
        <v>0</v>
      </c>
      <c r="AZ500" s="92">
        <f t="shared" si="221"/>
        <v>0.504</v>
      </c>
      <c r="BA500" s="297">
        <f t="shared" ref="BA500:BA563" si="232">IF(I500="Outdoor",1,0.389)</f>
        <v>0.38900000000000001</v>
      </c>
      <c r="BB500" s="297">
        <v>0.13800000000000001</v>
      </c>
      <c r="BC500" s="297">
        <v>0.13400000000000001</v>
      </c>
      <c r="BD500" s="92">
        <f t="shared" si="222"/>
        <v>0</v>
      </c>
      <c r="BE500" s="92">
        <f t="shared" si="223"/>
        <v>0</v>
      </c>
    </row>
    <row r="501" spans="1:57" x14ac:dyDescent="0.35">
      <c r="A501" s="26"/>
      <c r="B501" s="76"/>
      <c r="C501" s="58"/>
      <c r="D501" s="504"/>
      <c r="E501" s="504"/>
      <c r="F501" s="237" t="str">
        <f ca="1">IFERROR(OFFSET(INDEX(INDIRECT(VLOOKUP($C501,Lighting_Type_Exist_lu,2,0)),MATCH(NewSKULighting!$D501,INDIRECT(VLOOKUP($C501,Lighting_Type_Exist_lu,2,0)),0),1),0,2),"")</f>
        <v/>
      </c>
      <c r="G501" s="168" t="s">
        <v>84</v>
      </c>
      <c r="H501" s="74"/>
      <c r="I501" s="238" t="str">
        <f t="shared" si="211"/>
        <v/>
      </c>
      <c r="J501" s="58"/>
      <c r="K501" s="238" t="str">
        <f t="shared" si="212"/>
        <v/>
      </c>
      <c r="L501" s="239" t="str">
        <f t="shared" si="213"/>
        <v/>
      </c>
      <c r="M501" s="116" t="s">
        <v>84</v>
      </c>
      <c r="N501" s="28">
        <f t="shared" si="214"/>
        <v>0</v>
      </c>
      <c r="O501" s="20">
        <f t="shared" si="201"/>
        <v>0</v>
      </c>
      <c r="P501" s="71">
        <f t="shared" ca="1" si="224"/>
        <v>0</v>
      </c>
      <c r="Q501" s="71">
        <f>IFERROR((($H501*$L501*$N501)-($H501*$L501*$O501))/1000,0)*(1-EXACT(M501,Lookups!$A$62))*(1-EXACT(M501,Lookups!$A$63))</f>
        <v>0</v>
      </c>
      <c r="R501" s="71">
        <f t="shared" ca="1" si="225"/>
        <v>0</v>
      </c>
      <c r="S501" s="71">
        <f t="shared" ca="1" si="215"/>
        <v>0</v>
      </c>
      <c r="T501" s="71">
        <f t="shared" si="216"/>
        <v>0</v>
      </c>
      <c r="U501" s="356">
        <f t="shared" ca="1" si="217"/>
        <v>0</v>
      </c>
      <c r="V501" s="356">
        <f t="shared" ca="1" si="218"/>
        <v>0</v>
      </c>
      <c r="W501" s="356">
        <f t="shared" si="226"/>
        <v>0</v>
      </c>
      <c r="X501" s="356">
        <f t="shared" si="227"/>
        <v>0</v>
      </c>
      <c r="Y501" s="72">
        <f>IF(AU501&gt;0,"NEEDED",IFERROR(IF('Project Summary'!$C$11="NH",(VLOOKUP(AH501,Lighting_All,6,0)+AN501),(VLOOKUP(AH501,Lighting_All,4,0)+AN501)),0)*H501)</f>
        <v>0</v>
      </c>
      <c r="Z501" s="290" t="str">
        <f t="shared" ca="1" si="228"/>
        <v/>
      </c>
      <c r="AA501" s="352">
        <f t="shared" ca="1" si="202"/>
        <v>0</v>
      </c>
      <c r="AB501" s="3"/>
      <c r="AC501" s="20" t="str">
        <f ca="1">IFERROR(OFFSET(INDEX(INDIRECT(VLOOKUP($C501,Lighting_Type_Exist_lu,2,0)),MATCH(NewSKULighting!$D501,INDIRECT(VLOOKUP($C501,Lighting_Type_Exist_lu,2,0)),0),1),0,1),"")</f>
        <v/>
      </c>
      <c r="AD501" s="7" t="str">
        <f ca="1">IFERROR(OFFSET(INDEX(INDIRECT(VLOOKUP($C501,Lighting_Type_Exist_lu,2,0)),MATCH(NewSKULighting!$D501,INDIRECT(VLOOKUP($C501,Lighting_Type_Exist_lu,2,0)),0),1),0,3),"")</f>
        <v/>
      </c>
      <c r="AE501" s="40" t="str">
        <f ca="1">IFERROR(OFFSET(INDEX(INDIRECT(VLOOKUP($C501,Lighting_Type_Exist_lu,2,0)),MATCH(NewSKULighting!$D501,INDIRECT(VLOOKUP($C501,Lighting_Type_Exist_lu,2,0)),0),1),0,4),"")</f>
        <v/>
      </c>
      <c r="AF501" s="314">
        <f t="shared" ca="1" si="203"/>
        <v>0</v>
      </c>
      <c r="AG501" s="3"/>
      <c r="AH501" s="238" t="str">
        <f t="shared" si="219"/>
        <v/>
      </c>
      <c r="AI501" s="263">
        <f>IFERROR(_xlfn.IFNA(IF('Project Summary'!$C$11="NH",VLOOKUP(AH501,Lighting_All,5,0),VLOOKUP(AH501,Lighting_All,3,0)),""),"")</f>
        <v>0</v>
      </c>
      <c r="AJ501" s="295" t="str">
        <f t="shared" si="204"/>
        <v>NA</v>
      </c>
      <c r="AK501" s="296" t="str">
        <f>IFERROR(IF(J501="","",(VLOOKUP(AH501,Lookups!A:G,7,0)*H501)),"")</f>
        <v/>
      </c>
      <c r="AL501" s="92">
        <f t="shared" ca="1" si="205"/>
        <v>0</v>
      </c>
      <c r="AM501" s="92">
        <f t="shared" ca="1" si="206"/>
        <v>0</v>
      </c>
      <c r="AN501" s="297">
        <f>(1-EXACT(G501,M501))*IFERROR(VLOOKUP(M501,Lighting_All,6,0),0)*(Q501&gt;0)*(1-EXACT(M501,Lookups!$A$62))*(1-EXACT(M501,Lookups!$A$63))</f>
        <v>0</v>
      </c>
      <c r="AO501" s="92">
        <f t="shared" si="207"/>
        <v>0</v>
      </c>
      <c r="AP501" s="92" t="str">
        <f t="shared" ca="1" si="208"/>
        <v/>
      </c>
      <c r="AQ501" s="92" t="str">
        <f ca="1">_xlfn.IFNA(VLOOKUP(AP501,Recycling!$S$10:$T$35,2,0),"")</f>
        <v/>
      </c>
      <c r="AR501" s="92">
        <f t="shared" si="209"/>
        <v>0</v>
      </c>
      <c r="AS501" s="92">
        <f t="shared" si="210"/>
        <v>0</v>
      </c>
      <c r="AT501" s="298">
        <f>EXACT(G501,"None")*OR(EXACT(M501,Lookups!$A$62),EXACT(M501,Lookups!$A$63))</f>
        <v>0</v>
      </c>
      <c r="AU501" s="299">
        <f t="shared" si="229"/>
        <v>0</v>
      </c>
      <c r="AV501" s="92">
        <f>IFERROR(VLOOKUP(AH501,Lookups!A:B,2,0),0)</f>
        <v>0</v>
      </c>
      <c r="AW501" s="92">
        <f t="shared" si="230"/>
        <v>0</v>
      </c>
      <c r="AX501" s="297">
        <f t="shared" si="231"/>
        <v>0</v>
      </c>
      <c r="AY501" s="297">
        <f t="shared" si="220"/>
        <v>0</v>
      </c>
      <c r="AZ501" s="92">
        <f t="shared" si="221"/>
        <v>0.504</v>
      </c>
      <c r="BA501" s="297">
        <f t="shared" si="232"/>
        <v>0.38900000000000001</v>
      </c>
      <c r="BB501" s="297">
        <v>0.13800000000000001</v>
      </c>
      <c r="BC501" s="297">
        <v>0.13400000000000001</v>
      </c>
      <c r="BD501" s="92">
        <f t="shared" si="222"/>
        <v>0</v>
      </c>
      <c r="BE501" s="92">
        <f t="shared" si="223"/>
        <v>0</v>
      </c>
    </row>
    <row r="502" spans="1:57" x14ac:dyDescent="0.35">
      <c r="A502" s="26"/>
      <c r="B502" s="76"/>
      <c r="C502" s="58"/>
      <c r="D502" s="504"/>
      <c r="E502" s="504"/>
      <c r="F502" s="237" t="str">
        <f ca="1">IFERROR(OFFSET(INDEX(INDIRECT(VLOOKUP($C502,Lighting_Type_Exist_lu,2,0)),MATCH(NewSKULighting!$D502,INDIRECT(VLOOKUP($C502,Lighting_Type_Exist_lu,2,0)),0),1),0,2),"")</f>
        <v/>
      </c>
      <c r="G502" s="168" t="s">
        <v>84</v>
      </c>
      <c r="H502" s="74"/>
      <c r="I502" s="238" t="str">
        <f t="shared" si="211"/>
        <v/>
      </c>
      <c r="J502" s="58"/>
      <c r="K502" s="238" t="str">
        <f t="shared" si="212"/>
        <v/>
      </c>
      <c r="L502" s="239" t="str">
        <f t="shared" si="213"/>
        <v/>
      </c>
      <c r="M502" s="116" t="s">
        <v>84</v>
      </c>
      <c r="N502" s="28">
        <f t="shared" si="214"/>
        <v>0</v>
      </c>
      <c r="O502" s="20">
        <f t="shared" si="201"/>
        <v>0</v>
      </c>
      <c r="P502" s="71">
        <f t="shared" ca="1" si="224"/>
        <v>0</v>
      </c>
      <c r="Q502" s="71">
        <f>IFERROR((($H502*$L502*$N502)-($H502*$L502*$O502))/1000,0)*(1-EXACT(M502,Lookups!$A$62))*(1-EXACT(M502,Lookups!$A$63))</f>
        <v>0</v>
      </c>
      <c r="R502" s="71">
        <f t="shared" ca="1" si="225"/>
        <v>0</v>
      </c>
      <c r="S502" s="71">
        <f t="shared" ca="1" si="215"/>
        <v>0</v>
      </c>
      <c r="T502" s="71">
        <f t="shared" si="216"/>
        <v>0</v>
      </c>
      <c r="U502" s="356">
        <f t="shared" ca="1" si="217"/>
        <v>0</v>
      </c>
      <c r="V502" s="356">
        <f t="shared" ca="1" si="218"/>
        <v>0</v>
      </c>
      <c r="W502" s="356">
        <f t="shared" si="226"/>
        <v>0</v>
      </c>
      <c r="X502" s="356">
        <f t="shared" si="227"/>
        <v>0</v>
      </c>
      <c r="Y502" s="72">
        <f>IF(AU502&gt;0,"NEEDED",IFERROR(IF('Project Summary'!$C$11="NH",(VLOOKUP(AH502,Lighting_All,6,0)+AN502),(VLOOKUP(AH502,Lighting_All,4,0)+AN502)),0)*H502)</f>
        <v>0</v>
      </c>
      <c r="Z502" s="290" t="str">
        <f t="shared" ca="1" si="228"/>
        <v/>
      </c>
      <c r="AA502" s="352">
        <f t="shared" ca="1" si="202"/>
        <v>0</v>
      </c>
      <c r="AB502" s="3"/>
      <c r="AC502" s="20" t="str">
        <f ca="1">IFERROR(OFFSET(INDEX(INDIRECT(VLOOKUP($C502,Lighting_Type_Exist_lu,2,0)),MATCH(NewSKULighting!$D502,INDIRECT(VLOOKUP($C502,Lighting_Type_Exist_lu,2,0)),0),1),0,1),"")</f>
        <v/>
      </c>
      <c r="AD502" s="7" t="str">
        <f ca="1">IFERROR(OFFSET(INDEX(INDIRECT(VLOOKUP($C502,Lighting_Type_Exist_lu,2,0)),MATCH(NewSKULighting!$D502,INDIRECT(VLOOKUP($C502,Lighting_Type_Exist_lu,2,0)),0),1),0,3),"")</f>
        <v/>
      </c>
      <c r="AE502" s="40" t="str">
        <f ca="1">IFERROR(OFFSET(INDEX(INDIRECT(VLOOKUP($C502,Lighting_Type_Exist_lu,2,0)),MATCH(NewSKULighting!$D502,INDIRECT(VLOOKUP($C502,Lighting_Type_Exist_lu,2,0)),0),1),0,4),"")</f>
        <v/>
      </c>
      <c r="AF502" s="314">
        <f t="shared" ca="1" si="203"/>
        <v>0</v>
      </c>
      <c r="AG502" s="3"/>
      <c r="AH502" s="238" t="str">
        <f t="shared" si="219"/>
        <v/>
      </c>
      <c r="AI502" s="263">
        <f>IFERROR(_xlfn.IFNA(IF('Project Summary'!$C$11="NH",VLOOKUP(AH502,Lighting_All,5,0),VLOOKUP(AH502,Lighting_All,3,0)),""),"")</f>
        <v>0</v>
      </c>
      <c r="AJ502" s="295" t="str">
        <f t="shared" si="204"/>
        <v>NA</v>
      </c>
      <c r="AK502" s="296" t="str">
        <f>IFERROR(IF(J502="","",(VLOOKUP(AH502,Lookups!A:G,7,0)*H502)),"")</f>
        <v/>
      </c>
      <c r="AL502" s="92">
        <f t="shared" ca="1" si="205"/>
        <v>0</v>
      </c>
      <c r="AM502" s="92">
        <f t="shared" ca="1" si="206"/>
        <v>0</v>
      </c>
      <c r="AN502" s="297">
        <f>(1-EXACT(G502,M502))*IFERROR(VLOOKUP(M502,Lighting_All,6,0),0)*(Q502&gt;0)*(1-EXACT(M502,Lookups!$A$62))*(1-EXACT(M502,Lookups!$A$63))</f>
        <v>0</v>
      </c>
      <c r="AO502" s="92">
        <f t="shared" si="207"/>
        <v>0</v>
      </c>
      <c r="AP502" s="92" t="str">
        <f t="shared" ca="1" si="208"/>
        <v/>
      </c>
      <c r="AQ502" s="92" t="str">
        <f ca="1">_xlfn.IFNA(VLOOKUP(AP502,Recycling!$S$10:$T$35,2,0),"")</f>
        <v/>
      </c>
      <c r="AR502" s="92">
        <f t="shared" si="209"/>
        <v>0</v>
      </c>
      <c r="AS502" s="92">
        <f t="shared" si="210"/>
        <v>0</v>
      </c>
      <c r="AT502" s="298">
        <f>EXACT(G502,"None")*OR(EXACT(M502,Lookups!$A$62),EXACT(M502,Lookups!$A$63))</f>
        <v>0</v>
      </c>
      <c r="AU502" s="299">
        <f t="shared" si="229"/>
        <v>0</v>
      </c>
      <c r="AV502" s="92">
        <f>IFERROR(VLOOKUP(AH502,Lookups!A:B,2,0),0)</f>
        <v>0</v>
      </c>
      <c r="AW502" s="92">
        <f t="shared" si="230"/>
        <v>0</v>
      </c>
      <c r="AX502" s="297">
        <f t="shared" si="231"/>
        <v>0</v>
      </c>
      <c r="AY502" s="297">
        <f t="shared" si="220"/>
        <v>0</v>
      </c>
      <c r="AZ502" s="92">
        <f t="shared" si="221"/>
        <v>0.504</v>
      </c>
      <c r="BA502" s="297">
        <f t="shared" si="232"/>
        <v>0.38900000000000001</v>
      </c>
      <c r="BB502" s="297">
        <v>0.13800000000000001</v>
      </c>
      <c r="BC502" s="297">
        <v>0.13400000000000001</v>
      </c>
      <c r="BD502" s="92">
        <f t="shared" si="222"/>
        <v>0</v>
      </c>
      <c r="BE502" s="92">
        <f t="shared" si="223"/>
        <v>0</v>
      </c>
    </row>
    <row r="503" spans="1:57" x14ac:dyDescent="0.35">
      <c r="A503" s="26"/>
      <c r="B503" s="76"/>
      <c r="C503" s="58"/>
      <c r="D503" s="504"/>
      <c r="E503" s="504"/>
      <c r="F503" s="237" t="str">
        <f ca="1">IFERROR(OFFSET(INDEX(INDIRECT(VLOOKUP($C503,Lighting_Type_Exist_lu,2,0)),MATCH(NewSKULighting!$D503,INDIRECT(VLOOKUP($C503,Lighting_Type_Exist_lu,2,0)),0),1),0,2),"")</f>
        <v/>
      </c>
      <c r="G503" s="168" t="s">
        <v>84</v>
      </c>
      <c r="H503" s="74"/>
      <c r="I503" s="238" t="str">
        <f t="shared" si="211"/>
        <v/>
      </c>
      <c r="J503" s="58"/>
      <c r="K503" s="238" t="str">
        <f t="shared" si="212"/>
        <v/>
      </c>
      <c r="L503" s="239" t="str">
        <f t="shared" si="213"/>
        <v/>
      </c>
      <c r="M503" s="116" t="s">
        <v>84</v>
      </c>
      <c r="N503" s="28">
        <f t="shared" si="214"/>
        <v>0</v>
      </c>
      <c r="O503" s="20">
        <f t="shared" si="201"/>
        <v>0</v>
      </c>
      <c r="P503" s="71">
        <f t="shared" ca="1" si="224"/>
        <v>0</v>
      </c>
      <c r="Q503" s="71">
        <f>IFERROR((($H503*$L503*$N503)-($H503*$L503*$O503))/1000,0)*(1-EXACT(M503,Lookups!$A$62))*(1-EXACT(M503,Lookups!$A$63))</f>
        <v>0</v>
      </c>
      <c r="R503" s="71">
        <f t="shared" ca="1" si="225"/>
        <v>0</v>
      </c>
      <c r="S503" s="71">
        <f t="shared" ca="1" si="215"/>
        <v>0</v>
      </c>
      <c r="T503" s="71">
        <f t="shared" si="216"/>
        <v>0</v>
      </c>
      <c r="U503" s="356">
        <f t="shared" ca="1" si="217"/>
        <v>0</v>
      </c>
      <c r="V503" s="356">
        <f t="shared" ca="1" si="218"/>
        <v>0</v>
      </c>
      <c r="W503" s="356">
        <f t="shared" si="226"/>
        <v>0</v>
      </c>
      <c r="X503" s="356">
        <f t="shared" si="227"/>
        <v>0</v>
      </c>
      <c r="Y503" s="72">
        <f>IF(AU503&gt;0,"NEEDED",IFERROR(IF('Project Summary'!$C$11="NH",(VLOOKUP(AH503,Lighting_All,6,0)+AN503),(VLOOKUP(AH503,Lighting_All,4,0)+AN503)),0)*H503)</f>
        <v>0</v>
      </c>
      <c r="Z503" s="290" t="str">
        <f t="shared" ca="1" si="228"/>
        <v/>
      </c>
      <c r="AA503" s="352">
        <f t="shared" ca="1" si="202"/>
        <v>0</v>
      </c>
      <c r="AB503" s="3"/>
      <c r="AC503" s="20" t="str">
        <f ca="1">IFERROR(OFFSET(INDEX(INDIRECT(VLOOKUP($C503,Lighting_Type_Exist_lu,2,0)),MATCH(NewSKULighting!$D503,INDIRECT(VLOOKUP($C503,Lighting_Type_Exist_lu,2,0)),0),1),0,1),"")</f>
        <v/>
      </c>
      <c r="AD503" s="7" t="str">
        <f ca="1">IFERROR(OFFSET(INDEX(INDIRECT(VLOOKUP($C503,Lighting_Type_Exist_lu,2,0)),MATCH(NewSKULighting!$D503,INDIRECT(VLOOKUP($C503,Lighting_Type_Exist_lu,2,0)),0),1),0,3),"")</f>
        <v/>
      </c>
      <c r="AE503" s="40" t="str">
        <f ca="1">IFERROR(OFFSET(INDEX(INDIRECT(VLOOKUP($C503,Lighting_Type_Exist_lu,2,0)),MATCH(NewSKULighting!$D503,INDIRECT(VLOOKUP($C503,Lighting_Type_Exist_lu,2,0)),0),1),0,4),"")</f>
        <v/>
      </c>
      <c r="AF503" s="314">
        <f t="shared" ca="1" si="203"/>
        <v>0</v>
      </c>
      <c r="AG503" s="3"/>
      <c r="AH503" s="238" t="str">
        <f t="shared" si="219"/>
        <v/>
      </c>
      <c r="AI503" s="263">
        <f>IFERROR(_xlfn.IFNA(IF('Project Summary'!$C$11="NH",VLOOKUP(AH503,Lighting_All,5,0),VLOOKUP(AH503,Lighting_All,3,0)),""),"")</f>
        <v>0</v>
      </c>
      <c r="AJ503" s="295" t="str">
        <f t="shared" si="204"/>
        <v>NA</v>
      </c>
      <c r="AK503" s="296" t="str">
        <f>IFERROR(IF(J503="","",(VLOOKUP(AH503,Lookups!A:G,7,0)*H503)),"")</f>
        <v/>
      </c>
      <c r="AL503" s="92">
        <f t="shared" ca="1" si="205"/>
        <v>0</v>
      </c>
      <c r="AM503" s="92">
        <f t="shared" ca="1" si="206"/>
        <v>0</v>
      </c>
      <c r="AN503" s="297">
        <f>(1-EXACT(G503,M503))*IFERROR(VLOOKUP(M503,Lighting_All,6,0),0)*(Q503&gt;0)*(1-EXACT(M503,Lookups!$A$62))*(1-EXACT(M503,Lookups!$A$63))</f>
        <v>0</v>
      </c>
      <c r="AO503" s="92">
        <f t="shared" si="207"/>
        <v>0</v>
      </c>
      <c r="AP503" s="92" t="str">
        <f t="shared" ca="1" si="208"/>
        <v/>
      </c>
      <c r="AQ503" s="92" t="str">
        <f ca="1">_xlfn.IFNA(VLOOKUP(AP503,Recycling!$S$10:$T$35,2,0),"")</f>
        <v/>
      </c>
      <c r="AR503" s="92">
        <f t="shared" si="209"/>
        <v>0</v>
      </c>
      <c r="AS503" s="92">
        <f t="shared" si="210"/>
        <v>0</v>
      </c>
      <c r="AT503" s="298">
        <f>EXACT(G503,"None")*OR(EXACT(M503,Lookups!$A$62),EXACT(M503,Lookups!$A$63))</f>
        <v>0</v>
      </c>
      <c r="AU503" s="299">
        <f t="shared" si="229"/>
        <v>0</v>
      </c>
      <c r="AV503" s="92">
        <f>IFERROR(VLOOKUP(AH503,Lookups!A:B,2,0),0)</f>
        <v>0</v>
      </c>
      <c r="AW503" s="92">
        <f t="shared" si="230"/>
        <v>0</v>
      </c>
      <c r="AX503" s="297">
        <f t="shared" si="231"/>
        <v>0</v>
      </c>
      <c r="AY503" s="297">
        <f t="shared" si="220"/>
        <v>0</v>
      </c>
      <c r="AZ503" s="92">
        <f t="shared" si="221"/>
        <v>0.504</v>
      </c>
      <c r="BA503" s="297">
        <f t="shared" si="232"/>
        <v>0.38900000000000001</v>
      </c>
      <c r="BB503" s="297">
        <v>0.13800000000000001</v>
      </c>
      <c r="BC503" s="297">
        <v>0.13400000000000001</v>
      </c>
      <c r="BD503" s="92">
        <f t="shared" si="222"/>
        <v>0</v>
      </c>
      <c r="BE503" s="92">
        <f t="shared" si="223"/>
        <v>0</v>
      </c>
    </row>
    <row r="504" spans="1:57" x14ac:dyDescent="0.35">
      <c r="A504" s="26"/>
      <c r="B504" s="76"/>
      <c r="C504" s="58"/>
      <c r="D504" s="504"/>
      <c r="E504" s="504"/>
      <c r="F504" s="237" t="str">
        <f ca="1">IFERROR(OFFSET(INDEX(INDIRECT(VLOOKUP($C504,Lighting_Type_Exist_lu,2,0)),MATCH(NewSKULighting!$D504,INDIRECT(VLOOKUP($C504,Lighting_Type_Exist_lu,2,0)),0),1),0,2),"")</f>
        <v/>
      </c>
      <c r="G504" s="168" t="s">
        <v>84</v>
      </c>
      <c r="H504" s="74"/>
      <c r="I504" s="238" t="str">
        <f t="shared" si="211"/>
        <v/>
      </c>
      <c r="J504" s="58"/>
      <c r="K504" s="238" t="str">
        <f t="shared" si="212"/>
        <v/>
      </c>
      <c r="L504" s="239" t="str">
        <f t="shared" si="213"/>
        <v/>
      </c>
      <c r="M504" s="116" t="s">
        <v>84</v>
      </c>
      <c r="N504" s="28">
        <f t="shared" si="214"/>
        <v>0</v>
      </c>
      <c r="O504" s="20">
        <f t="shared" si="201"/>
        <v>0</v>
      </c>
      <c r="P504" s="71">
        <f t="shared" ca="1" si="224"/>
        <v>0</v>
      </c>
      <c r="Q504" s="71">
        <f>IFERROR((($H504*$L504*$N504)-($H504*$L504*$O504))/1000,0)*(1-EXACT(M504,Lookups!$A$62))*(1-EXACT(M504,Lookups!$A$63))</f>
        <v>0</v>
      </c>
      <c r="R504" s="71">
        <f t="shared" ca="1" si="225"/>
        <v>0</v>
      </c>
      <c r="S504" s="71">
        <f t="shared" ca="1" si="215"/>
        <v>0</v>
      </c>
      <c r="T504" s="71">
        <f t="shared" si="216"/>
        <v>0</v>
      </c>
      <c r="U504" s="356">
        <f t="shared" ca="1" si="217"/>
        <v>0</v>
      </c>
      <c r="V504" s="356">
        <f t="shared" ca="1" si="218"/>
        <v>0</v>
      </c>
      <c r="W504" s="356">
        <f t="shared" si="226"/>
        <v>0</v>
      </c>
      <c r="X504" s="356">
        <f t="shared" si="227"/>
        <v>0</v>
      </c>
      <c r="Y504" s="72">
        <f>IF(AU504&gt;0,"NEEDED",IFERROR(IF('Project Summary'!$C$11="NH",(VLOOKUP(AH504,Lighting_All,6,0)+AN504),(VLOOKUP(AH504,Lighting_All,4,0)+AN504)),0)*H504)</f>
        <v>0</v>
      </c>
      <c r="Z504" s="290" t="str">
        <f t="shared" ca="1" si="228"/>
        <v/>
      </c>
      <c r="AA504" s="352">
        <f t="shared" ca="1" si="202"/>
        <v>0</v>
      </c>
      <c r="AB504" s="3"/>
      <c r="AC504" s="20" t="str">
        <f ca="1">IFERROR(OFFSET(INDEX(INDIRECT(VLOOKUP($C504,Lighting_Type_Exist_lu,2,0)),MATCH(NewSKULighting!$D504,INDIRECT(VLOOKUP($C504,Lighting_Type_Exist_lu,2,0)),0),1),0,1),"")</f>
        <v/>
      </c>
      <c r="AD504" s="7" t="str">
        <f ca="1">IFERROR(OFFSET(INDEX(INDIRECT(VLOOKUP($C504,Lighting_Type_Exist_lu,2,0)),MATCH(NewSKULighting!$D504,INDIRECT(VLOOKUP($C504,Lighting_Type_Exist_lu,2,0)),0),1),0,3),"")</f>
        <v/>
      </c>
      <c r="AE504" s="40" t="str">
        <f ca="1">IFERROR(OFFSET(INDEX(INDIRECT(VLOOKUP($C504,Lighting_Type_Exist_lu,2,0)),MATCH(NewSKULighting!$D504,INDIRECT(VLOOKUP($C504,Lighting_Type_Exist_lu,2,0)),0),1),0,4),"")</f>
        <v/>
      </c>
      <c r="AF504" s="314">
        <f t="shared" ca="1" si="203"/>
        <v>0</v>
      </c>
      <c r="AG504" s="3"/>
      <c r="AH504" s="238" t="str">
        <f t="shared" si="219"/>
        <v/>
      </c>
      <c r="AI504" s="263">
        <f>IFERROR(_xlfn.IFNA(IF('Project Summary'!$C$11="NH",VLOOKUP(AH504,Lighting_All,5,0),VLOOKUP(AH504,Lighting_All,3,0)),""),"")</f>
        <v>0</v>
      </c>
      <c r="AJ504" s="295" t="str">
        <f t="shared" si="204"/>
        <v>NA</v>
      </c>
      <c r="AK504" s="296" t="str">
        <f>IFERROR(IF(J504="","",(VLOOKUP(AH504,Lookups!A:G,7,0)*H504)),"")</f>
        <v/>
      </c>
      <c r="AL504" s="92">
        <f t="shared" ca="1" si="205"/>
        <v>0</v>
      </c>
      <c r="AM504" s="92">
        <f t="shared" ca="1" si="206"/>
        <v>0</v>
      </c>
      <c r="AN504" s="297">
        <f>(1-EXACT(G504,M504))*IFERROR(VLOOKUP(M504,Lighting_All,6,0),0)*(Q504&gt;0)*(1-EXACT(M504,Lookups!$A$62))*(1-EXACT(M504,Lookups!$A$63))</f>
        <v>0</v>
      </c>
      <c r="AO504" s="92">
        <f t="shared" si="207"/>
        <v>0</v>
      </c>
      <c r="AP504" s="92" t="str">
        <f t="shared" ca="1" si="208"/>
        <v/>
      </c>
      <c r="AQ504" s="92" t="str">
        <f ca="1">_xlfn.IFNA(VLOOKUP(AP504,Recycling!$S$10:$T$35,2,0),"")</f>
        <v/>
      </c>
      <c r="AR504" s="92">
        <f t="shared" si="209"/>
        <v>0</v>
      </c>
      <c r="AS504" s="92">
        <f t="shared" si="210"/>
        <v>0</v>
      </c>
      <c r="AT504" s="298">
        <f>EXACT(G504,"None")*OR(EXACT(M504,Lookups!$A$62),EXACT(M504,Lookups!$A$63))</f>
        <v>0</v>
      </c>
      <c r="AU504" s="299">
        <f t="shared" si="229"/>
        <v>0</v>
      </c>
      <c r="AV504" s="92">
        <f>IFERROR(VLOOKUP(AH504,Lookups!A:B,2,0),0)</f>
        <v>0</v>
      </c>
      <c r="AW504" s="92">
        <f t="shared" si="230"/>
        <v>0</v>
      </c>
      <c r="AX504" s="297">
        <f t="shared" si="231"/>
        <v>0</v>
      </c>
      <c r="AY504" s="297">
        <f t="shared" si="220"/>
        <v>0</v>
      </c>
      <c r="AZ504" s="92">
        <f t="shared" si="221"/>
        <v>0.504</v>
      </c>
      <c r="BA504" s="297">
        <f t="shared" si="232"/>
        <v>0.38900000000000001</v>
      </c>
      <c r="BB504" s="297">
        <v>0.13800000000000001</v>
      </c>
      <c r="BC504" s="297">
        <v>0.13400000000000001</v>
      </c>
      <c r="BD504" s="92">
        <f t="shared" si="222"/>
        <v>0</v>
      </c>
      <c r="BE504" s="92">
        <f t="shared" si="223"/>
        <v>0</v>
      </c>
    </row>
    <row r="505" spans="1:57" x14ac:dyDescent="0.35">
      <c r="A505" s="26"/>
      <c r="B505" s="76"/>
      <c r="C505" s="58"/>
      <c r="D505" s="504"/>
      <c r="E505" s="504"/>
      <c r="F505" s="237" t="str">
        <f ca="1">IFERROR(OFFSET(INDEX(INDIRECT(VLOOKUP($C505,Lighting_Type_Exist_lu,2,0)),MATCH(NewSKULighting!$D505,INDIRECT(VLOOKUP($C505,Lighting_Type_Exist_lu,2,0)),0),1),0,2),"")</f>
        <v/>
      </c>
      <c r="G505" s="168" t="s">
        <v>84</v>
      </c>
      <c r="H505" s="74"/>
      <c r="I505" s="238" t="str">
        <f t="shared" si="211"/>
        <v/>
      </c>
      <c r="J505" s="58"/>
      <c r="K505" s="238" t="str">
        <f t="shared" si="212"/>
        <v/>
      </c>
      <c r="L505" s="239" t="str">
        <f t="shared" si="213"/>
        <v/>
      </c>
      <c r="M505" s="116" t="s">
        <v>84</v>
      </c>
      <c r="N505" s="28">
        <f t="shared" si="214"/>
        <v>0</v>
      </c>
      <c r="O505" s="20">
        <f t="shared" si="201"/>
        <v>0</v>
      </c>
      <c r="P505" s="71">
        <f t="shared" ca="1" si="224"/>
        <v>0</v>
      </c>
      <c r="Q505" s="71">
        <f>IFERROR((($H505*$L505*$N505)-($H505*$L505*$O505))/1000,0)*(1-EXACT(M505,Lookups!$A$62))*(1-EXACT(M505,Lookups!$A$63))</f>
        <v>0</v>
      </c>
      <c r="R505" s="71">
        <f t="shared" ca="1" si="225"/>
        <v>0</v>
      </c>
      <c r="S505" s="71">
        <f t="shared" ca="1" si="215"/>
        <v>0</v>
      </c>
      <c r="T505" s="71">
        <f t="shared" si="216"/>
        <v>0</v>
      </c>
      <c r="U505" s="356">
        <f t="shared" ca="1" si="217"/>
        <v>0</v>
      </c>
      <c r="V505" s="356">
        <f t="shared" ca="1" si="218"/>
        <v>0</v>
      </c>
      <c r="W505" s="356">
        <f t="shared" si="226"/>
        <v>0</v>
      </c>
      <c r="X505" s="356">
        <f t="shared" si="227"/>
        <v>0</v>
      </c>
      <c r="Y505" s="72">
        <f>IF(AU505&gt;0,"NEEDED",IFERROR(IF('Project Summary'!$C$11="NH",(VLOOKUP(AH505,Lighting_All,6,0)+AN505),(VLOOKUP(AH505,Lighting_All,4,0)+AN505)),0)*H505)</f>
        <v>0</v>
      </c>
      <c r="Z505" s="290" t="str">
        <f t="shared" ca="1" si="228"/>
        <v/>
      </c>
      <c r="AA505" s="352">
        <f t="shared" ca="1" si="202"/>
        <v>0</v>
      </c>
      <c r="AB505" s="3"/>
      <c r="AC505" s="20" t="str">
        <f ca="1">IFERROR(OFFSET(INDEX(INDIRECT(VLOOKUP($C505,Lighting_Type_Exist_lu,2,0)),MATCH(NewSKULighting!$D505,INDIRECT(VLOOKUP($C505,Lighting_Type_Exist_lu,2,0)),0),1),0,1),"")</f>
        <v/>
      </c>
      <c r="AD505" s="7" t="str">
        <f ca="1">IFERROR(OFFSET(INDEX(INDIRECT(VLOOKUP($C505,Lighting_Type_Exist_lu,2,0)),MATCH(NewSKULighting!$D505,INDIRECT(VLOOKUP($C505,Lighting_Type_Exist_lu,2,0)),0),1),0,3),"")</f>
        <v/>
      </c>
      <c r="AE505" s="40" t="str">
        <f ca="1">IFERROR(OFFSET(INDEX(INDIRECT(VLOOKUP($C505,Lighting_Type_Exist_lu,2,0)),MATCH(NewSKULighting!$D505,INDIRECT(VLOOKUP($C505,Lighting_Type_Exist_lu,2,0)),0),1),0,4),"")</f>
        <v/>
      </c>
      <c r="AF505" s="314">
        <f t="shared" ca="1" si="203"/>
        <v>0</v>
      </c>
      <c r="AG505" s="3"/>
      <c r="AH505" s="238" t="str">
        <f t="shared" si="219"/>
        <v/>
      </c>
      <c r="AI505" s="263">
        <f>IFERROR(_xlfn.IFNA(IF('Project Summary'!$C$11="NH",VLOOKUP(AH505,Lighting_All,5,0),VLOOKUP(AH505,Lighting_All,3,0)),""),"")</f>
        <v>0</v>
      </c>
      <c r="AJ505" s="295" t="str">
        <f t="shared" si="204"/>
        <v>NA</v>
      </c>
      <c r="AK505" s="296" t="str">
        <f>IFERROR(IF(J505="","",(VLOOKUP(AH505,Lookups!A:G,7,0)*H505)),"")</f>
        <v/>
      </c>
      <c r="AL505" s="92">
        <f t="shared" ca="1" si="205"/>
        <v>0</v>
      </c>
      <c r="AM505" s="92">
        <f t="shared" ca="1" si="206"/>
        <v>0</v>
      </c>
      <c r="AN505" s="297">
        <f>(1-EXACT(G505,M505))*IFERROR(VLOOKUP(M505,Lighting_All,6,0),0)*(Q505&gt;0)*(1-EXACT(M505,Lookups!$A$62))*(1-EXACT(M505,Lookups!$A$63))</f>
        <v>0</v>
      </c>
      <c r="AO505" s="92">
        <f t="shared" si="207"/>
        <v>0</v>
      </c>
      <c r="AP505" s="92" t="str">
        <f t="shared" ca="1" si="208"/>
        <v/>
      </c>
      <c r="AQ505" s="92" t="str">
        <f ca="1">_xlfn.IFNA(VLOOKUP(AP505,Recycling!$S$10:$T$35,2,0),"")</f>
        <v/>
      </c>
      <c r="AR505" s="92">
        <f t="shared" si="209"/>
        <v>0</v>
      </c>
      <c r="AS505" s="92">
        <f t="shared" si="210"/>
        <v>0</v>
      </c>
      <c r="AT505" s="298">
        <f>EXACT(G505,"None")*OR(EXACT(M505,Lookups!$A$62),EXACT(M505,Lookups!$A$63))</f>
        <v>0</v>
      </c>
      <c r="AU505" s="299">
        <f t="shared" si="229"/>
        <v>0</v>
      </c>
      <c r="AV505" s="92">
        <f>IFERROR(VLOOKUP(AH505,Lookups!A:B,2,0),0)</f>
        <v>0</v>
      </c>
      <c r="AW505" s="92">
        <f t="shared" si="230"/>
        <v>0</v>
      </c>
      <c r="AX505" s="297">
        <f t="shared" si="231"/>
        <v>0</v>
      </c>
      <c r="AY505" s="297">
        <f t="shared" si="220"/>
        <v>0</v>
      </c>
      <c r="AZ505" s="92">
        <f t="shared" si="221"/>
        <v>0.504</v>
      </c>
      <c r="BA505" s="297">
        <f t="shared" si="232"/>
        <v>0.38900000000000001</v>
      </c>
      <c r="BB505" s="297">
        <v>0.13800000000000001</v>
      </c>
      <c r="BC505" s="297">
        <v>0.13400000000000001</v>
      </c>
      <c r="BD505" s="92">
        <f t="shared" si="222"/>
        <v>0</v>
      </c>
      <c r="BE505" s="92">
        <f t="shared" si="223"/>
        <v>0</v>
      </c>
    </row>
    <row r="506" spans="1:57" x14ac:dyDescent="0.35">
      <c r="A506" s="26"/>
      <c r="B506" s="76"/>
      <c r="C506" s="58"/>
      <c r="D506" s="504"/>
      <c r="E506" s="504"/>
      <c r="F506" s="237" t="str">
        <f ca="1">IFERROR(OFFSET(INDEX(INDIRECT(VLOOKUP($C506,Lighting_Type_Exist_lu,2,0)),MATCH(NewSKULighting!$D506,INDIRECT(VLOOKUP($C506,Lighting_Type_Exist_lu,2,0)),0),1),0,2),"")</f>
        <v/>
      </c>
      <c r="G506" s="168" t="s">
        <v>84</v>
      </c>
      <c r="H506" s="74"/>
      <c r="I506" s="238" t="str">
        <f t="shared" si="211"/>
        <v/>
      </c>
      <c r="J506" s="58"/>
      <c r="K506" s="238" t="str">
        <f t="shared" si="212"/>
        <v/>
      </c>
      <c r="L506" s="239" t="str">
        <f t="shared" si="213"/>
        <v/>
      </c>
      <c r="M506" s="116" t="s">
        <v>84</v>
      </c>
      <c r="N506" s="28">
        <f t="shared" si="214"/>
        <v>0</v>
      </c>
      <c r="O506" s="20">
        <f t="shared" si="201"/>
        <v>0</v>
      </c>
      <c r="P506" s="71">
        <f t="shared" ca="1" si="224"/>
        <v>0</v>
      </c>
      <c r="Q506" s="71">
        <f>IFERROR((($H506*$L506*$N506)-($H506*$L506*$O506))/1000,0)*(1-EXACT(M506,Lookups!$A$62))*(1-EXACT(M506,Lookups!$A$63))</f>
        <v>0</v>
      </c>
      <c r="R506" s="71">
        <f t="shared" ca="1" si="225"/>
        <v>0</v>
      </c>
      <c r="S506" s="71">
        <f t="shared" ca="1" si="215"/>
        <v>0</v>
      </c>
      <c r="T506" s="71">
        <f t="shared" si="216"/>
        <v>0</v>
      </c>
      <c r="U506" s="356">
        <f t="shared" ca="1" si="217"/>
        <v>0</v>
      </c>
      <c r="V506" s="356">
        <f t="shared" ca="1" si="218"/>
        <v>0</v>
      </c>
      <c r="W506" s="356">
        <f t="shared" si="226"/>
        <v>0</v>
      </c>
      <c r="X506" s="356">
        <f t="shared" si="227"/>
        <v>0</v>
      </c>
      <c r="Y506" s="72">
        <f>IF(AU506&gt;0,"NEEDED",IFERROR(IF('Project Summary'!$C$11="NH",(VLOOKUP(AH506,Lighting_All,6,0)+AN506),(VLOOKUP(AH506,Lighting_All,4,0)+AN506)),0)*H506)</f>
        <v>0</v>
      </c>
      <c r="Z506" s="290" t="str">
        <f t="shared" ca="1" si="228"/>
        <v/>
      </c>
      <c r="AA506" s="352">
        <f t="shared" ca="1" si="202"/>
        <v>0</v>
      </c>
      <c r="AB506" s="3"/>
      <c r="AC506" s="20" t="str">
        <f ca="1">IFERROR(OFFSET(INDEX(INDIRECT(VLOOKUP($C506,Lighting_Type_Exist_lu,2,0)),MATCH(NewSKULighting!$D506,INDIRECT(VLOOKUP($C506,Lighting_Type_Exist_lu,2,0)),0),1),0,1),"")</f>
        <v/>
      </c>
      <c r="AD506" s="7" t="str">
        <f ca="1">IFERROR(OFFSET(INDEX(INDIRECT(VLOOKUP($C506,Lighting_Type_Exist_lu,2,0)),MATCH(NewSKULighting!$D506,INDIRECT(VLOOKUP($C506,Lighting_Type_Exist_lu,2,0)),0),1),0,3),"")</f>
        <v/>
      </c>
      <c r="AE506" s="40" t="str">
        <f ca="1">IFERROR(OFFSET(INDEX(INDIRECT(VLOOKUP($C506,Lighting_Type_Exist_lu,2,0)),MATCH(NewSKULighting!$D506,INDIRECT(VLOOKUP($C506,Lighting_Type_Exist_lu,2,0)),0),1),0,4),"")</f>
        <v/>
      </c>
      <c r="AF506" s="314">
        <f t="shared" ca="1" si="203"/>
        <v>0</v>
      </c>
      <c r="AG506" s="3"/>
      <c r="AH506" s="238" t="str">
        <f t="shared" si="219"/>
        <v/>
      </c>
      <c r="AI506" s="263">
        <f>IFERROR(_xlfn.IFNA(IF('Project Summary'!$C$11="NH",VLOOKUP(AH506,Lighting_All,5,0),VLOOKUP(AH506,Lighting_All,3,0)),""),"")</f>
        <v>0</v>
      </c>
      <c r="AJ506" s="295" t="str">
        <f t="shared" si="204"/>
        <v>NA</v>
      </c>
      <c r="AK506" s="296" t="str">
        <f>IFERROR(IF(J506="","",(VLOOKUP(AH506,Lookups!A:G,7,0)*H506)),"")</f>
        <v/>
      </c>
      <c r="AL506" s="92">
        <f t="shared" ca="1" si="205"/>
        <v>0</v>
      </c>
      <c r="AM506" s="92">
        <f t="shared" ca="1" si="206"/>
        <v>0</v>
      </c>
      <c r="AN506" s="297">
        <f>(1-EXACT(G506,M506))*IFERROR(VLOOKUP(M506,Lighting_All,6,0),0)*(Q506&gt;0)*(1-EXACT(M506,Lookups!$A$62))*(1-EXACT(M506,Lookups!$A$63))</f>
        <v>0</v>
      </c>
      <c r="AO506" s="92">
        <f t="shared" si="207"/>
        <v>0</v>
      </c>
      <c r="AP506" s="92" t="str">
        <f t="shared" ca="1" si="208"/>
        <v/>
      </c>
      <c r="AQ506" s="92" t="str">
        <f ca="1">_xlfn.IFNA(VLOOKUP(AP506,Recycling!$S$10:$T$35,2,0),"")</f>
        <v/>
      </c>
      <c r="AR506" s="92">
        <f t="shared" si="209"/>
        <v>0</v>
      </c>
      <c r="AS506" s="92">
        <f t="shared" si="210"/>
        <v>0</v>
      </c>
      <c r="AT506" s="298">
        <f>EXACT(G506,"None")*OR(EXACT(M506,Lookups!$A$62),EXACT(M506,Lookups!$A$63))</f>
        <v>0</v>
      </c>
      <c r="AU506" s="299">
        <f t="shared" si="229"/>
        <v>0</v>
      </c>
      <c r="AV506" s="92">
        <f>IFERROR(VLOOKUP(AH506,Lookups!A:B,2,0),0)</f>
        <v>0</v>
      </c>
      <c r="AW506" s="92">
        <f t="shared" si="230"/>
        <v>0</v>
      </c>
      <c r="AX506" s="297">
        <f t="shared" si="231"/>
        <v>0</v>
      </c>
      <c r="AY506" s="297">
        <f t="shared" si="220"/>
        <v>0</v>
      </c>
      <c r="AZ506" s="92">
        <f t="shared" si="221"/>
        <v>0.504</v>
      </c>
      <c r="BA506" s="297">
        <f t="shared" si="232"/>
        <v>0.38900000000000001</v>
      </c>
      <c r="BB506" s="297">
        <v>0.13800000000000001</v>
      </c>
      <c r="BC506" s="297">
        <v>0.13400000000000001</v>
      </c>
      <c r="BD506" s="92">
        <f t="shared" si="222"/>
        <v>0</v>
      </c>
      <c r="BE506" s="92">
        <f t="shared" si="223"/>
        <v>0</v>
      </c>
    </row>
    <row r="507" spans="1:57" x14ac:dyDescent="0.35">
      <c r="A507" s="26"/>
      <c r="B507" s="76"/>
      <c r="C507" s="58"/>
      <c r="D507" s="504"/>
      <c r="E507" s="504"/>
      <c r="F507" s="237" t="str">
        <f ca="1">IFERROR(OFFSET(INDEX(INDIRECT(VLOOKUP($C507,Lighting_Type_Exist_lu,2,0)),MATCH(NewSKULighting!$D507,INDIRECT(VLOOKUP($C507,Lighting_Type_Exist_lu,2,0)),0),1),0,2),"")</f>
        <v/>
      </c>
      <c r="G507" s="168" t="s">
        <v>84</v>
      </c>
      <c r="H507" s="74"/>
      <c r="I507" s="238" t="str">
        <f t="shared" si="211"/>
        <v/>
      </c>
      <c r="J507" s="58"/>
      <c r="K507" s="238" t="str">
        <f t="shared" si="212"/>
        <v/>
      </c>
      <c r="L507" s="239" t="str">
        <f t="shared" si="213"/>
        <v/>
      </c>
      <c r="M507" s="116" t="s">
        <v>84</v>
      </c>
      <c r="N507" s="28">
        <f t="shared" si="214"/>
        <v>0</v>
      </c>
      <c r="O507" s="20">
        <f t="shared" si="201"/>
        <v>0</v>
      </c>
      <c r="P507" s="71">
        <f t="shared" ca="1" si="224"/>
        <v>0</v>
      </c>
      <c r="Q507" s="71">
        <f>IFERROR((($H507*$L507*$N507)-($H507*$L507*$O507))/1000,0)*(1-EXACT(M507,Lookups!$A$62))*(1-EXACT(M507,Lookups!$A$63))</f>
        <v>0</v>
      </c>
      <c r="R507" s="71">
        <f t="shared" ca="1" si="225"/>
        <v>0</v>
      </c>
      <c r="S507" s="71">
        <f t="shared" ca="1" si="215"/>
        <v>0</v>
      </c>
      <c r="T507" s="71">
        <f t="shared" si="216"/>
        <v>0</v>
      </c>
      <c r="U507" s="356">
        <f t="shared" ca="1" si="217"/>
        <v>0</v>
      </c>
      <c r="V507" s="356">
        <f t="shared" ca="1" si="218"/>
        <v>0</v>
      </c>
      <c r="W507" s="356">
        <f t="shared" si="226"/>
        <v>0</v>
      </c>
      <c r="X507" s="356">
        <f t="shared" si="227"/>
        <v>0</v>
      </c>
      <c r="Y507" s="72">
        <f>IF(AU507&gt;0,"NEEDED",IFERROR(IF('Project Summary'!$C$11="NH",(VLOOKUP(AH507,Lighting_All,6,0)+AN507),(VLOOKUP(AH507,Lighting_All,4,0)+AN507)),0)*H507)</f>
        <v>0</v>
      </c>
      <c r="Z507" s="290" t="str">
        <f t="shared" ca="1" si="228"/>
        <v/>
      </c>
      <c r="AA507" s="352">
        <f t="shared" ca="1" si="202"/>
        <v>0</v>
      </c>
      <c r="AB507" s="3"/>
      <c r="AC507" s="20" t="str">
        <f ca="1">IFERROR(OFFSET(INDEX(INDIRECT(VLOOKUP($C507,Lighting_Type_Exist_lu,2,0)),MATCH(NewSKULighting!$D507,INDIRECT(VLOOKUP($C507,Lighting_Type_Exist_lu,2,0)),0),1),0,1),"")</f>
        <v/>
      </c>
      <c r="AD507" s="7" t="str">
        <f ca="1">IFERROR(OFFSET(INDEX(INDIRECT(VLOOKUP($C507,Lighting_Type_Exist_lu,2,0)),MATCH(NewSKULighting!$D507,INDIRECT(VLOOKUP($C507,Lighting_Type_Exist_lu,2,0)),0),1),0,3),"")</f>
        <v/>
      </c>
      <c r="AE507" s="40" t="str">
        <f ca="1">IFERROR(OFFSET(INDEX(INDIRECT(VLOOKUP($C507,Lighting_Type_Exist_lu,2,0)),MATCH(NewSKULighting!$D507,INDIRECT(VLOOKUP($C507,Lighting_Type_Exist_lu,2,0)),0),1),0,4),"")</f>
        <v/>
      </c>
      <c r="AF507" s="314">
        <f t="shared" ca="1" si="203"/>
        <v>0</v>
      </c>
      <c r="AG507" s="3"/>
      <c r="AH507" s="238" t="str">
        <f t="shared" si="219"/>
        <v/>
      </c>
      <c r="AI507" s="263">
        <f>IFERROR(_xlfn.IFNA(IF('Project Summary'!$C$11="NH",VLOOKUP(AH507,Lighting_All,5,0),VLOOKUP(AH507,Lighting_All,3,0)),""),"")</f>
        <v>0</v>
      </c>
      <c r="AJ507" s="295" t="str">
        <f t="shared" si="204"/>
        <v>NA</v>
      </c>
      <c r="AK507" s="296" t="str">
        <f>IFERROR(IF(J507="","",(VLOOKUP(AH507,Lookups!A:G,7,0)*H507)),"")</f>
        <v/>
      </c>
      <c r="AL507" s="92">
        <f t="shared" ca="1" si="205"/>
        <v>0</v>
      </c>
      <c r="AM507" s="92">
        <f t="shared" ca="1" si="206"/>
        <v>0</v>
      </c>
      <c r="AN507" s="297">
        <f>(1-EXACT(G507,M507))*IFERROR(VLOOKUP(M507,Lighting_All,6,0),0)*(Q507&gt;0)*(1-EXACT(M507,Lookups!$A$62))*(1-EXACT(M507,Lookups!$A$63))</f>
        <v>0</v>
      </c>
      <c r="AO507" s="92">
        <f t="shared" si="207"/>
        <v>0</v>
      </c>
      <c r="AP507" s="92" t="str">
        <f t="shared" ca="1" si="208"/>
        <v/>
      </c>
      <c r="AQ507" s="92" t="str">
        <f ca="1">_xlfn.IFNA(VLOOKUP(AP507,Recycling!$S$10:$T$35,2,0),"")</f>
        <v/>
      </c>
      <c r="AR507" s="92">
        <f t="shared" si="209"/>
        <v>0</v>
      </c>
      <c r="AS507" s="92">
        <f t="shared" si="210"/>
        <v>0</v>
      </c>
      <c r="AT507" s="298">
        <f>EXACT(G507,"None")*OR(EXACT(M507,Lookups!$A$62),EXACT(M507,Lookups!$A$63))</f>
        <v>0</v>
      </c>
      <c r="AU507" s="299">
        <f t="shared" si="229"/>
        <v>0</v>
      </c>
      <c r="AV507" s="92">
        <f>IFERROR(VLOOKUP(AH507,Lookups!A:B,2,0),0)</f>
        <v>0</v>
      </c>
      <c r="AW507" s="92">
        <f t="shared" si="230"/>
        <v>0</v>
      </c>
      <c r="AX507" s="297">
        <f t="shared" si="231"/>
        <v>0</v>
      </c>
      <c r="AY507" s="297">
        <f t="shared" si="220"/>
        <v>0</v>
      </c>
      <c r="AZ507" s="92">
        <f t="shared" si="221"/>
        <v>0.504</v>
      </c>
      <c r="BA507" s="297">
        <f t="shared" si="232"/>
        <v>0.38900000000000001</v>
      </c>
      <c r="BB507" s="297">
        <v>0.13800000000000001</v>
      </c>
      <c r="BC507" s="297">
        <v>0.13400000000000001</v>
      </c>
      <c r="BD507" s="92">
        <f t="shared" si="222"/>
        <v>0</v>
      </c>
      <c r="BE507" s="92">
        <f t="shared" si="223"/>
        <v>0</v>
      </c>
    </row>
    <row r="508" spans="1:57" x14ac:dyDescent="0.35">
      <c r="A508" s="26"/>
      <c r="B508" s="76"/>
      <c r="C508" s="58"/>
      <c r="D508" s="504"/>
      <c r="E508" s="504"/>
      <c r="F508" s="237" t="str">
        <f ca="1">IFERROR(OFFSET(INDEX(INDIRECT(VLOOKUP($C508,Lighting_Type_Exist_lu,2,0)),MATCH(NewSKULighting!$D508,INDIRECT(VLOOKUP($C508,Lighting_Type_Exist_lu,2,0)),0),1),0,2),"")</f>
        <v/>
      </c>
      <c r="G508" s="168" t="s">
        <v>84</v>
      </c>
      <c r="H508" s="74"/>
      <c r="I508" s="238" t="str">
        <f t="shared" si="211"/>
        <v/>
      </c>
      <c r="J508" s="58"/>
      <c r="K508" s="238" t="str">
        <f t="shared" si="212"/>
        <v/>
      </c>
      <c r="L508" s="239" t="str">
        <f t="shared" si="213"/>
        <v/>
      </c>
      <c r="M508" s="116" t="s">
        <v>84</v>
      </c>
      <c r="N508" s="28">
        <f t="shared" si="214"/>
        <v>0</v>
      </c>
      <c r="O508" s="20">
        <f t="shared" si="201"/>
        <v>0</v>
      </c>
      <c r="P508" s="71">
        <f t="shared" ca="1" si="224"/>
        <v>0</v>
      </c>
      <c r="Q508" s="71">
        <f>IFERROR((($H508*$L508*$N508)-($H508*$L508*$O508))/1000,0)*(1-EXACT(M508,Lookups!$A$62))*(1-EXACT(M508,Lookups!$A$63))</f>
        <v>0</v>
      </c>
      <c r="R508" s="71">
        <f t="shared" ca="1" si="225"/>
        <v>0</v>
      </c>
      <c r="S508" s="71">
        <f t="shared" ca="1" si="215"/>
        <v>0</v>
      </c>
      <c r="T508" s="71">
        <f t="shared" si="216"/>
        <v>0</v>
      </c>
      <c r="U508" s="356">
        <f t="shared" ca="1" si="217"/>
        <v>0</v>
      </c>
      <c r="V508" s="356">
        <f t="shared" ca="1" si="218"/>
        <v>0</v>
      </c>
      <c r="W508" s="356">
        <f t="shared" si="226"/>
        <v>0</v>
      </c>
      <c r="X508" s="356">
        <f t="shared" si="227"/>
        <v>0</v>
      </c>
      <c r="Y508" s="72">
        <f>IF(AU508&gt;0,"NEEDED",IFERROR(IF('Project Summary'!$C$11="NH",(VLOOKUP(AH508,Lighting_All,6,0)+AN508),(VLOOKUP(AH508,Lighting_All,4,0)+AN508)),0)*H508)</f>
        <v>0</v>
      </c>
      <c r="Z508" s="290" t="str">
        <f t="shared" ca="1" si="228"/>
        <v/>
      </c>
      <c r="AA508" s="352">
        <f t="shared" ca="1" si="202"/>
        <v>0</v>
      </c>
      <c r="AB508" s="3"/>
      <c r="AC508" s="20" t="str">
        <f ca="1">IFERROR(OFFSET(INDEX(INDIRECT(VLOOKUP($C508,Lighting_Type_Exist_lu,2,0)),MATCH(NewSKULighting!$D508,INDIRECT(VLOOKUP($C508,Lighting_Type_Exist_lu,2,0)),0),1),0,1),"")</f>
        <v/>
      </c>
      <c r="AD508" s="7" t="str">
        <f ca="1">IFERROR(OFFSET(INDEX(INDIRECT(VLOOKUP($C508,Lighting_Type_Exist_lu,2,0)),MATCH(NewSKULighting!$D508,INDIRECT(VLOOKUP($C508,Lighting_Type_Exist_lu,2,0)),0),1),0,3),"")</f>
        <v/>
      </c>
      <c r="AE508" s="40" t="str">
        <f ca="1">IFERROR(OFFSET(INDEX(INDIRECT(VLOOKUP($C508,Lighting_Type_Exist_lu,2,0)),MATCH(NewSKULighting!$D508,INDIRECT(VLOOKUP($C508,Lighting_Type_Exist_lu,2,0)),0),1),0,4),"")</f>
        <v/>
      </c>
      <c r="AF508" s="314">
        <f t="shared" ca="1" si="203"/>
        <v>0</v>
      </c>
      <c r="AG508" s="3"/>
      <c r="AH508" s="238" t="str">
        <f t="shared" si="219"/>
        <v/>
      </c>
      <c r="AI508" s="263">
        <f>IFERROR(_xlfn.IFNA(IF('Project Summary'!$C$11="NH",VLOOKUP(AH508,Lighting_All,5,0),VLOOKUP(AH508,Lighting_All,3,0)),""),"")</f>
        <v>0</v>
      </c>
      <c r="AJ508" s="295" t="str">
        <f t="shared" si="204"/>
        <v>NA</v>
      </c>
      <c r="AK508" s="296" t="str">
        <f>IFERROR(IF(J508="","",(VLOOKUP(AH508,Lookups!A:G,7,0)*H508)),"")</f>
        <v/>
      </c>
      <c r="AL508" s="92">
        <f t="shared" ca="1" si="205"/>
        <v>0</v>
      </c>
      <c r="AM508" s="92">
        <f t="shared" ca="1" si="206"/>
        <v>0</v>
      </c>
      <c r="AN508" s="297">
        <f>(1-EXACT(G508,M508))*IFERROR(VLOOKUP(M508,Lighting_All,6,0),0)*(Q508&gt;0)*(1-EXACT(M508,Lookups!$A$62))*(1-EXACT(M508,Lookups!$A$63))</f>
        <v>0</v>
      </c>
      <c r="AO508" s="92">
        <f t="shared" si="207"/>
        <v>0</v>
      </c>
      <c r="AP508" s="92" t="str">
        <f t="shared" ca="1" si="208"/>
        <v/>
      </c>
      <c r="AQ508" s="92" t="str">
        <f ca="1">_xlfn.IFNA(VLOOKUP(AP508,Recycling!$S$10:$T$35,2,0),"")</f>
        <v/>
      </c>
      <c r="AR508" s="92">
        <f t="shared" si="209"/>
        <v>0</v>
      </c>
      <c r="AS508" s="92">
        <f t="shared" si="210"/>
        <v>0</v>
      </c>
      <c r="AT508" s="298">
        <f>EXACT(G508,"None")*OR(EXACT(M508,Lookups!$A$62),EXACT(M508,Lookups!$A$63))</f>
        <v>0</v>
      </c>
      <c r="AU508" s="299">
        <f t="shared" si="229"/>
        <v>0</v>
      </c>
      <c r="AV508" s="92">
        <f>IFERROR(VLOOKUP(AH508,Lookups!A:B,2,0),0)</f>
        <v>0</v>
      </c>
      <c r="AW508" s="92">
        <f t="shared" si="230"/>
        <v>0</v>
      </c>
      <c r="AX508" s="297">
        <f t="shared" si="231"/>
        <v>0</v>
      </c>
      <c r="AY508" s="297">
        <f t="shared" si="220"/>
        <v>0</v>
      </c>
      <c r="AZ508" s="92">
        <f t="shared" si="221"/>
        <v>0.504</v>
      </c>
      <c r="BA508" s="297">
        <f t="shared" si="232"/>
        <v>0.38900000000000001</v>
      </c>
      <c r="BB508" s="297">
        <v>0.13800000000000001</v>
      </c>
      <c r="BC508" s="297">
        <v>0.13400000000000001</v>
      </c>
      <c r="BD508" s="92">
        <f t="shared" si="222"/>
        <v>0</v>
      </c>
      <c r="BE508" s="92">
        <f t="shared" si="223"/>
        <v>0</v>
      </c>
    </row>
    <row r="509" spans="1:57" x14ac:dyDescent="0.35">
      <c r="A509" s="26"/>
      <c r="B509" s="76"/>
      <c r="C509" s="58"/>
      <c r="D509" s="504"/>
      <c r="E509" s="504"/>
      <c r="F509" s="237" t="str">
        <f ca="1">IFERROR(OFFSET(INDEX(INDIRECT(VLOOKUP($C509,Lighting_Type_Exist_lu,2,0)),MATCH(NewSKULighting!$D509,INDIRECT(VLOOKUP($C509,Lighting_Type_Exist_lu,2,0)),0),1),0,2),"")</f>
        <v/>
      </c>
      <c r="G509" s="168" t="s">
        <v>84</v>
      </c>
      <c r="H509" s="74"/>
      <c r="I509" s="238" t="str">
        <f t="shared" si="211"/>
        <v/>
      </c>
      <c r="J509" s="58"/>
      <c r="K509" s="238" t="str">
        <f t="shared" si="212"/>
        <v/>
      </c>
      <c r="L509" s="239" t="str">
        <f t="shared" si="213"/>
        <v/>
      </c>
      <c r="M509" s="116" t="s">
        <v>84</v>
      </c>
      <c r="N509" s="28">
        <f t="shared" si="214"/>
        <v>0</v>
      </c>
      <c r="O509" s="20">
        <f t="shared" si="201"/>
        <v>0</v>
      </c>
      <c r="P509" s="71">
        <f t="shared" ca="1" si="224"/>
        <v>0</v>
      </c>
      <c r="Q509" s="71">
        <f>IFERROR((($H509*$L509*$N509)-($H509*$L509*$O509))/1000,0)*(1-EXACT(M509,Lookups!$A$62))*(1-EXACT(M509,Lookups!$A$63))</f>
        <v>0</v>
      </c>
      <c r="R509" s="71">
        <f t="shared" ca="1" si="225"/>
        <v>0</v>
      </c>
      <c r="S509" s="71">
        <f t="shared" ca="1" si="215"/>
        <v>0</v>
      </c>
      <c r="T509" s="71">
        <f t="shared" si="216"/>
        <v>0</v>
      </c>
      <c r="U509" s="356">
        <f t="shared" ca="1" si="217"/>
        <v>0</v>
      </c>
      <c r="V509" s="356">
        <f t="shared" ca="1" si="218"/>
        <v>0</v>
      </c>
      <c r="W509" s="356">
        <f t="shared" si="226"/>
        <v>0</v>
      </c>
      <c r="X509" s="356">
        <f t="shared" si="227"/>
        <v>0</v>
      </c>
      <c r="Y509" s="72">
        <f>IF(AU509&gt;0,"NEEDED",IFERROR(IF('Project Summary'!$C$11="NH",(VLOOKUP(AH509,Lighting_All,6,0)+AN509),(VLOOKUP(AH509,Lighting_All,4,0)+AN509)),0)*H509)</f>
        <v>0</v>
      </c>
      <c r="Z509" s="290" t="str">
        <f t="shared" ca="1" si="228"/>
        <v/>
      </c>
      <c r="AA509" s="352">
        <f t="shared" ca="1" si="202"/>
        <v>0</v>
      </c>
      <c r="AB509" s="3"/>
      <c r="AC509" s="20" t="str">
        <f ca="1">IFERROR(OFFSET(INDEX(INDIRECT(VLOOKUP($C509,Lighting_Type_Exist_lu,2,0)),MATCH(NewSKULighting!$D509,INDIRECT(VLOOKUP($C509,Lighting_Type_Exist_lu,2,0)),0),1),0,1),"")</f>
        <v/>
      </c>
      <c r="AD509" s="7" t="str">
        <f ca="1">IFERROR(OFFSET(INDEX(INDIRECT(VLOOKUP($C509,Lighting_Type_Exist_lu,2,0)),MATCH(NewSKULighting!$D509,INDIRECT(VLOOKUP($C509,Lighting_Type_Exist_lu,2,0)),0),1),0,3),"")</f>
        <v/>
      </c>
      <c r="AE509" s="40" t="str">
        <f ca="1">IFERROR(OFFSET(INDEX(INDIRECT(VLOOKUP($C509,Lighting_Type_Exist_lu,2,0)),MATCH(NewSKULighting!$D509,INDIRECT(VLOOKUP($C509,Lighting_Type_Exist_lu,2,0)),0),1),0,4),"")</f>
        <v/>
      </c>
      <c r="AF509" s="314">
        <f t="shared" ca="1" si="203"/>
        <v>0</v>
      </c>
      <c r="AG509" s="3"/>
      <c r="AH509" s="238" t="str">
        <f t="shared" si="219"/>
        <v/>
      </c>
      <c r="AI509" s="263">
        <f>IFERROR(_xlfn.IFNA(IF('Project Summary'!$C$11="NH",VLOOKUP(AH509,Lighting_All,5,0),VLOOKUP(AH509,Lighting_All,3,0)),""),"")</f>
        <v>0</v>
      </c>
      <c r="AJ509" s="295" t="str">
        <f t="shared" si="204"/>
        <v>NA</v>
      </c>
      <c r="AK509" s="296" t="str">
        <f>IFERROR(IF(J509="","",(VLOOKUP(AH509,Lookups!A:G,7,0)*H509)),"")</f>
        <v/>
      </c>
      <c r="AL509" s="92">
        <f t="shared" ca="1" si="205"/>
        <v>0</v>
      </c>
      <c r="AM509" s="92">
        <f t="shared" ca="1" si="206"/>
        <v>0</v>
      </c>
      <c r="AN509" s="297">
        <f>(1-EXACT(G509,M509))*IFERROR(VLOOKUP(M509,Lighting_All,6,0),0)*(Q509&gt;0)*(1-EXACT(M509,Lookups!$A$62))*(1-EXACT(M509,Lookups!$A$63))</f>
        <v>0</v>
      </c>
      <c r="AO509" s="92">
        <f t="shared" si="207"/>
        <v>0</v>
      </c>
      <c r="AP509" s="92" t="str">
        <f t="shared" ca="1" si="208"/>
        <v/>
      </c>
      <c r="AQ509" s="92" t="str">
        <f ca="1">_xlfn.IFNA(VLOOKUP(AP509,Recycling!$S$10:$T$35,2,0),"")</f>
        <v/>
      </c>
      <c r="AR509" s="92">
        <f t="shared" si="209"/>
        <v>0</v>
      </c>
      <c r="AS509" s="92">
        <f t="shared" si="210"/>
        <v>0</v>
      </c>
      <c r="AT509" s="298">
        <f>EXACT(G509,"None")*OR(EXACT(M509,Lookups!$A$62),EXACT(M509,Lookups!$A$63))</f>
        <v>0</v>
      </c>
      <c r="AU509" s="299">
        <f t="shared" si="229"/>
        <v>0</v>
      </c>
      <c r="AV509" s="92">
        <f>IFERROR(VLOOKUP(AH509,Lookups!A:B,2,0),0)</f>
        <v>0</v>
      </c>
      <c r="AW509" s="92">
        <f t="shared" si="230"/>
        <v>0</v>
      </c>
      <c r="AX509" s="297">
        <f t="shared" si="231"/>
        <v>0</v>
      </c>
      <c r="AY509" s="297">
        <f t="shared" si="220"/>
        <v>0</v>
      </c>
      <c r="AZ509" s="92">
        <f t="shared" si="221"/>
        <v>0.504</v>
      </c>
      <c r="BA509" s="297">
        <f t="shared" si="232"/>
        <v>0.38900000000000001</v>
      </c>
      <c r="BB509" s="297">
        <v>0.13800000000000001</v>
      </c>
      <c r="BC509" s="297">
        <v>0.13400000000000001</v>
      </c>
      <c r="BD509" s="92">
        <f t="shared" si="222"/>
        <v>0</v>
      </c>
      <c r="BE509" s="92">
        <f t="shared" si="223"/>
        <v>0</v>
      </c>
    </row>
    <row r="510" spans="1:57" x14ac:dyDescent="0.35">
      <c r="A510" s="26"/>
      <c r="B510" s="76"/>
      <c r="C510" s="58"/>
      <c r="D510" s="504"/>
      <c r="E510" s="504"/>
      <c r="F510" s="237" t="str">
        <f ca="1">IFERROR(OFFSET(INDEX(INDIRECT(VLOOKUP($C510,Lighting_Type_Exist_lu,2,0)),MATCH(NewSKULighting!$D510,INDIRECT(VLOOKUP($C510,Lighting_Type_Exist_lu,2,0)),0),1),0,2),"")</f>
        <v/>
      </c>
      <c r="G510" s="168" t="s">
        <v>84</v>
      </c>
      <c r="H510" s="74"/>
      <c r="I510" s="238" t="str">
        <f t="shared" si="211"/>
        <v/>
      </c>
      <c r="J510" s="58"/>
      <c r="K510" s="238" t="str">
        <f t="shared" si="212"/>
        <v/>
      </c>
      <c r="L510" s="239" t="str">
        <f t="shared" si="213"/>
        <v/>
      </c>
      <c r="M510" s="116" t="s">
        <v>84</v>
      </c>
      <c r="N510" s="28">
        <f t="shared" si="214"/>
        <v>0</v>
      </c>
      <c r="O510" s="20">
        <f t="shared" si="201"/>
        <v>0</v>
      </c>
      <c r="P510" s="71">
        <f t="shared" ca="1" si="224"/>
        <v>0</v>
      </c>
      <c r="Q510" s="71">
        <f>IFERROR((($H510*$L510*$N510)-($H510*$L510*$O510))/1000,0)*(1-EXACT(M510,Lookups!$A$62))*(1-EXACT(M510,Lookups!$A$63))</f>
        <v>0</v>
      </c>
      <c r="R510" s="71">
        <f t="shared" ca="1" si="225"/>
        <v>0</v>
      </c>
      <c r="S510" s="71">
        <f t="shared" ca="1" si="215"/>
        <v>0</v>
      </c>
      <c r="T510" s="71">
        <f t="shared" si="216"/>
        <v>0</v>
      </c>
      <c r="U510" s="356">
        <f t="shared" ca="1" si="217"/>
        <v>0</v>
      </c>
      <c r="V510" s="356">
        <f t="shared" ca="1" si="218"/>
        <v>0</v>
      </c>
      <c r="W510" s="356">
        <f t="shared" si="226"/>
        <v>0</v>
      </c>
      <c r="X510" s="356">
        <f t="shared" si="227"/>
        <v>0</v>
      </c>
      <c r="Y510" s="72">
        <f>IF(AU510&gt;0,"NEEDED",IFERROR(IF('Project Summary'!$C$11="NH",(VLOOKUP(AH510,Lighting_All,6,0)+AN510),(VLOOKUP(AH510,Lighting_All,4,0)+AN510)),0)*H510)</f>
        <v>0</v>
      </c>
      <c r="Z510" s="290" t="str">
        <f t="shared" ca="1" si="228"/>
        <v/>
      </c>
      <c r="AA510" s="352">
        <f t="shared" ca="1" si="202"/>
        <v>0</v>
      </c>
      <c r="AB510" s="3"/>
      <c r="AC510" s="20" t="str">
        <f ca="1">IFERROR(OFFSET(INDEX(INDIRECT(VLOOKUP($C510,Lighting_Type_Exist_lu,2,0)),MATCH(NewSKULighting!$D510,INDIRECT(VLOOKUP($C510,Lighting_Type_Exist_lu,2,0)),0),1),0,1),"")</f>
        <v/>
      </c>
      <c r="AD510" s="7" t="str">
        <f ca="1">IFERROR(OFFSET(INDEX(INDIRECT(VLOOKUP($C510,Lighting_Type_Exist_lu,2,0)),MATCH(NewSKULighting!$D510,INDIRECT(VLOOKUP($C510,Lighting_Type_Exist_lu,2,0)),0),1),0,3),"")</f>
        <v/>
      </c>
      <c r="AE510" s="40" t="str">
        <f ca="1">IFERROR(OFFSET(INDEX(INDIRECT(VLOOKUP($C510,Lighting_Type_Exist_lu,2,0)),MATCH(NewSKULighting!$D510,INDIRECT(VLOOKUP($C510,Lighting_Type_Exist_lu,2,0)),0),1),0,4),"")</f>
        <v/>
      </c>
      <c r="AF510" s="314">
        <f t="shared" ca="1" si="203"/>
        <v>0</v>
      </c>
      <c r="AG510" s="3"/>
      <c r="AH510" s="238" t="str">
        <f t="shared" si="219"/>
        <v/>
      </c>
      <c r="AI510" s="263">
        <f>IFERROR(_xlfn.IFNA(IF('Project Summary'!$C$11="NH",VLOOKUP(AH510,Lighting_All,5,0),VLOOKUP(AH510,Lighting_All,3,0)),""),"")</f>
        <v>0</v>
      </c>
      <c r="AJ510" s="295" t="str">
        <f t="shared" si="204"/>
        <v>NA</v>
      </c>
      <c r="AK510" s="296" t="str">
        <f>IFERROR(IF(J510="","",(VLOOKUP(AH510,Lookups!A:G,7,0)*H510)),"")</f>
        <v/>
      </c>
      <c r="AL510" s="92">
        <f t="shared" ca="1" si="205"/>
        <v>0</v>
      </c>
      <c r="AM510" s="92">
        <f t="shared" ca="1" si="206"/>
        <v>0</v>
      </c>
      <c r="AN510" s="297">
        <f>(1-EXACT(G510,M510))*IFERROR(VLOOKUP(M510,Lighting_All,6,0),0)*(Q510&gt;0)*(1-EXACT(M510,Lookups!$A$62))*(1-EXACT(M510,Lookups!$A$63))</f>
        <v>0</v>
      </c>
      <c r="AO510" s="92">
        <f t="shared" si="207"/>
        <v>0</v>
      </c>
      <c r="AP510" s="92" t="str">
        <f t="shared" ca="1" si="208"/>
        <v/>
      </c>
      <c r="AQ510" s="92" t="str">
        <f ca="1">_xlfn.IFNA(VLOOKUP(AP510,Recycling!$S$10:$T$35,2,0),"")</f>
        <v/>
      </c>
      <c r="AR510" s="92">
        <f t="shared" si="209"/>
        <v>0</v>
      </c>
      <c r="AS510" s="92">
        <f t="shared" si="210"/>
        <v>0</v>
      </c>
      <c r="AT510" s="298">
        <f>EXACT(G510,"None")*OR(EXACT(M510,Lookups!$A$62),EXACT(M510,Lookups!$A$63))</f>
        <v>0</v>
      </c>
      <c r="AU510" s="299">
        <f t="shared" si="229"/>
        <v>0</v>
      </c>
      <c r="AV510" s="92">
        <f>IFERROR(VLOOKUP(AH510,Lookups!A:B,2,0),0)</f>
        <v>0</v>
      </c>
      <c r="AW510" s="92">
        <f t="shared" si="230"/>
        <v>0</v>
      </c>
      <c r="AX510" s="297">
        <f t="shared" si="231"/>
        <v>0</v>
      </c>
      <c r="AY510" s="297">
        <f t="shared" si="220"/>
        <v>0</v>
      </c>
      <c r="AZ510" s="92">
        <f t="shared" si="221"/>
        <v>0.504</v>
      </c>
      <c r="BA510" s="297">
        <f t="shared" si="232"/>
        <v>0.38900000000000001</v>
      </c>
      <c r="BB510" s="297">
        <v>0.13800000000000001</v>
      </c>
      <c r="BC510" s="297">
        <v>0.13400000000000001</v>
      </c>
      <c r="BD510" s="92">
        <f t="shared" si="222"/>
        <v>0</v>
      </c>
      <c r="BE510" s="92">
        <f t="shared" si="223"/>
        <v>0</v>
      </c>
    </row>
    <row r="511" spans="1:57" x14ac:dyDescent="0.35">
      <c r="A511" s="26"/>
      <c r="B511" s="76"/>
      <c r="C511" s="58"/>
      <c r="D511" s="504"/>
      <c r="E511" s="504"/>
      <c r="F511" s="237" t="str">
        <f ca="1">IFERROR(OFFSET(INDEX(INDIRECT(VLOOKUP($C511,Lighting_Type_Exist_lu,2,0)),MATCH(NewSKULighting!$D511,INDIRECT(VLOOKUP($C511,Lighting_Type_Exist_lu,2,0)),0),1),0,2),"")</f>
        <v/>
      </c>
      <c r="G511" s="168" t="s">
        <v>84</v>
      </c>
      <c r="H511" s="74"/>
      <c r="I511" s="238" t="str">
        <f t="shared" si="211"/>
        <v/>
      </c>
      <c r="J511" s="58"/>
      <c r="K511" s="238" t="str">
        <f t="shared" si="212"/>
        <v/>
      </c>
      <c r="L511" s="239" t="str">
        <f t="shared" si="213"/>
        <v/>
      </c>
      <c r="M511" s="116" t="s">
        <v>84</v>
      </c>
      <c r="N511" s="28">
        <f t="shared" si="214"/>
        <v>0</v>
      </c>
      <c r="O511" s="20">
        <f t="shared" si="201"/>
        <v>0</v>
      </c>
      <c r="P511" s="71">
        <f t="shared" ca="1" si="224"/>
        <v>0</v>
      </c>
      <c r="Q511" s="71">
        <f>IFERROR((($H511*$L511*$N511)-($H511*$L511*$O511))/1000,0)*(1-EXACT(M511,Lookups!$A$62))*(1-EXACT(M511,Lookups!$A$63))</f>
        <v>0</v>
      </c>
      <c r="R511" s="71">
        <f t="shared" ca="1" si="225"/>
        <v>0</v>
      </c>
      <c r="S511" s="71">
        <f t="shared" ca="1" si="215"/>
        <v>0</v>
      </c>
      <c r="T511" s="71">
        <f t="shared" si="216"/>
        <v>0</v>
      </c>
      <c r="U511" s="356">
        <f t="shared" ca="1" si="217"/>
        <v>0</v>
      </c>
      <c r="V511" s="356">
        <f t="shared" ca="1" si="218"/>
        <v>0</v>
      </c>
      <c r="W511" s="356">
        <f t="shared" si="226"/>
        <v>0</v>
      </c>
      <c r="X511" s="356">
        <f t="shared" si="227"/>
        <v>0</v>
      </c>
      <c r="Y511" s="72">
        <f>IF(AU511&gt;0,"NEEDED",IFERROR(IF('Project Summary'!$C$11="NH",(VLOOKUP(AH511,Lighting_All,6,0)+AN511),(VLOOKUP(AH511,Lighting_All,4,0)+AN511)),0)*H511)</f>
        <v>0</v>
      </c>
      <c r="Z511" s="290" t="str">
        <f t="shared" ca="1" si="228"/>
        <v/>
      </c>
      <c r="AA511" s="352">
        <f t="shared" ca="1" si="202"/>
        <v>0</v>
      </c>
      <c r="AB511" s="3"/>
      <c r="AC511" s="20" t="str">
        <f ca="1">IFERROR(OFFSET(INDEX(INDIRECT(VLOOKUP($C511,Lighting_Type_Exist_lu,2,0)),MATCH(NewSKULighting!$D511,INDIRECT(VLOOKUP($C511,Lighting_Type_Exist_lu,2,0)),0),1),0,1),"")</f>
        <v/>
      </c>
      <c r="AD511" s="7" t="str">
        <f ca="1">IFERROR(OFFSET(INDEX(INDIRECT(VLOOKUP($C511,Lighting_Type_Exist_lu,2,0)),MATCH(NewSKULighting!$D511,INDIRECT(VLOOKUP($C511,Lighting_Type_Exist_lu,2,0)),0),1),0,3),"")</f>
        <v/>
      </c>
      <c r="AE511" s="40" t="str">
        <f ca="1">IFERROR(OFFSET(INDEX(INDIRECT(VLOOKUP($C511,Lighting_Type_Exist_lu,2,0)),MATCH(NewSKULighting!$D511,INDIRECT(VLOOKUP($C511,Lighting_Type_Exist_lu,2,0)),0),1),0,4),"")</f>
        <v/>
      </c>
      <c r="AF511" s="314">
        <f t="shared" ca="1" si="203"/>
        <v>0</v>
      </c>
      <c r="AG511" s="3"/>
      <c r="AH511" s="238" t="str">
        <f t="shared" si="219"/>
        <v/>
      </c>
      <c r="AI511" s="263">
        <f>IFERROR(_xlfn.IFNA(IF('Project Summary'!$C$11="NH",VLOOKUP(AH511,Lighting_All,5,0),VLOOKUP(AH511,Lighting_All,3,0)),""),"")</f>
        <v>0</v>
      </c>
      <c r="AJ511" s="295" t="str">
        <f t="shared" si="204"/>
        <v>NA</v>
      </c>
      <c r="AK511" s="296" t="str">
        <f>IFERROR(IF(J511="","",(VLOOKUP(AH511,Lookups!A:G,7,0)*H511)),"")</f>
        <v/>
      </c>
      <c r="AL511" s="92">
        <f t="shared" ca="1" si="205"/>
        <v>0</v>
      </c>
      <c r="AM511" s="92">
        <f t="shared" ca="1" si="206"/>
        <v>0</v>
      </c>
      <c r="AN511" s="297">
        <f>(1-EXACT(G511,M511))*IFERROR(VLOOKUP(M511,Lighting_All,6,0),0)*(Q511&gt;0)*(1-EXACT(M511,Lookups!$A$62))*(1-EXACT(M511,Lookups!$A$63))</f>
        <v>0</v>
      </c>
      <c r="AO511" s="92">
        <f t="shared" si="207"/>
        <v>0</v>
      </c>
      <c r="AP511" s="92" t="str">
        <f t="shared" ca="1" si="208"/>
        <v/>
      </c>
      <c r="AQ511" s="92" t="str">
        <f ca="1">_xlfn.IFNA(VLOOKUP(AP511,Recycling!$S$10:$T$35,2,0),"")</f>
        <v/>
      </c>
      <c r="AR511" s="92">
        <f t="shared" si="209"/>
        <v>0</v>
      </c>
      <c r="AS511" s="92">
        <f t="shared" si="210"/>
        <v>0</v>
      </c>
      <c r="AT511" s="298">
        <f>EXACT(G511,"None")*OR(EXACT(M511,Lookups!$A$62),EXACT(M511,Lookups!$A$63))</f>
        <v>0</v>
      </c>
      <c r="AU511" s="299">
        <f t="shared" si="229"/>
        <v>0</v>
      </c>
      <c r="AV511" s="92">
        <f>IFERROR(VLOOKUP(AH511,Lookups!A:B,2,0),0)</f>
        <v>0</v>
      </c>
      <c r="AW511" s="92">
        <f t="shared" si="230"/>
        <v>0</v>
      </c>
      <c r="AX511" s="297">
        <f t="shared" si="231"/>
        <v>0</v>
      </c>
      <c r="AY511" s="297">
        <f t="shared" si="220"/>
        <v>0</v>
      </c>
      <c r="AZ511" s="92">
        <f t="shared" si="221"/>
        <v>0.504</v>
      </c>
      <c r="BA511" s="297">
        <f t="shared" si="232"/>
        <v>0.38900000000000001</v>
      </c>
      <c r="BB511" s="297">
        <v>0.13800000000000001</v>
      </c>
      <c r="BC511" s="297">
        <v>0.13400000000000001</v>
      </c>
      <c r="BD511" s="92">
        <f t="shared" si="222"/>
        <v>0</v>
      </c>
      <c r="BE511" s="92">
        <f t="shared" si="223"/>
        <v>0</v>
      </c>
    </row>
    <row r="512" spans="1:57" x14ac:dyDescent="0.35">
      <c r="A512" s="26"/>
      <c r="B512" s="76"/>
      <c r="C512" s="58"/>
      <c r="D512" s="504"/>
      <c r="E512" s="504"/>
      <c r="F512" s="237" t="str">
        <f ca="1">IFERROR(OFFSET(INDEX(INDIRECT(VLOOKUP($C512,Lighting_Type_Exist_lu,2,0)),MATCH(NewSKULighting!$D512,INDIRECT(VLOOKUP($C512,Lighting_Type_Exist_lu,2,0)),0),1),0,2),"")</f>
        <v/>
      </c>
      <c r="G512" s="168" t="s">
        <v>84</v>
      </c>
      <c r="H512" s="74"/>
      <c r="I512" s="238" t="str">
        <f t="shared" si="211"/>
        <v/>
      </c>
      <c r="J512" s="58"/>
      <c r="K512" s="238" t="str">
        <f t="shared" si="212"/>
        <v/>
      </c>
      <c r="L512" s="239" t="str">
        <f t="shared" si="213"/>
        <v/>
      </c>
      <c r="M512" s="116" t="s">
        <v>84</v>
      </c>
      <c r="N512" s="28">
        <f t="shared" si="214"/>
        <v>0</v>
      </c>
      <c r="O512" s="20">
        <f t="shared" si="201"/>
        <v>0</v>
      </c>
      <c r="P512" s="71">
        <f t="shared" ca="1" si="224"/>
        <v>0</v>
      </c>
      <c r="Q512" s="71">
        <f>IFERROR((($H512*$L512*$N512)-($H512*$L512*$O512))/1000,0)*(1-EXACT(M512,Lookups!$A$62))*(1-EXACT(M512,Lookups!$A$63))</f>
        <v>0</v>
      </c>
      <c r="R512" s="71">
        <f t="shared" ca="1" si="225"/>
        <v>0</v>
      </c>
      <c r="S512" s="71">
        <f t="shared" ca="1" si="215"/>
        <v>0</v>
      </c>
      <c r="T512" s="71">
        <f t="shared" si="216"/>
        <v>0</v>
      </c>
      <c r="U512" s="356">
        <f t="shared" ca="1" si="217"/>
        <v>0</v>
      </c>
      <c r="V512" s="356">
        <f t="shared" ca="1" si="218"/>
        <v>0</v>
      </c>
      <c r="W512" s="356">
        <f t="shared" si="226"/>
        <v>0</v>
      </c>
      <c r="X512" s="356">
        <f t="shared" si="227"/>
        <v>0</v>
      </c>
      <c r="Y512" s="72">
        <f>IF(AU512&gt;0,"NEEDED",IFERROR(IF('Project Summary'!$C$11="NH",(VLOOKUP(AH512,Lighting_All,6,0)+AN512),(VLOOKUP(AH512,Lighting_All,4,0)+AN512)),0)*H512)</f>
        <v>0</v>
      </c>
      <c r="Z512" s="290" t="str">
        <f t="shared" ca="1" si="228"/>
        <v/>
      </c>
      <c r="AA512" s="352">
        <f t="shared" ca="1" si="202"/>
        <v>0</v>
      </c>
      <c r="AB512" s="3"/>
      <c r="AC512" s="20" t="str">
        <f ca="1">IFERROR(OFFSET(INDEX(INDIRECT(VLOOKUP($C512,Lighting_Type_Exist_lu,2,0)),MATCH(NewSKULighting!$D512,INDIRECT(VLOOKUP($C512,Lighting_Type_Exist_lu,2,0)),0),1),0,1),"")</f>
        <v/>
      </c>
      <c r="AD512" s="7" t="str">
        <f ca="1">IFERROR(OFFSET(INDEX(INDIRECT(VLOOKUP($C512,Lighting_Type_Exist_lu,2,0)),MATCH(NewSKULighting!$D512,INDIRECT(VLOOKUP($C512,Lighting_Type_Exist_lu,2,0)),0),1),0,3),"")</f>
        <v/>
      </c>
      <c r="AE512" s="40" t="str">
        <f ca="1">IFERROR(OFFSET(INDEX(INDIRECT(VLOOKUP($C512,Lighting_Type_Exist_lu,2,0)),MATCH(NewSKULighting!$D512,INDIRECT(VLOOKUP($C512,Lighting_Type_Exist_lu,2,0)),0),1),0,4),"")</f>
        <v/>
      </c>
      <c r="AF512" s="314">
        <f t="shared" ca="1" si="203"/>
        <v>0</v>
      </c>
      <c r="AG512" s="3"/>
      <c r="AH512" s="238" t="str">
        <f t="shared" si="219"/>
        <v/>
      </c>
      <c r="AI512" s="263">
        <f>IFERROR(_xlfn.IFNA(IF('Project Summary'!$C$11="NH",VLOOKUP(AH512,Lighting_All,5,0),VLOOKUP(AH512,Lighting_All,3,0)),""),"")</f>
        <v>0</v>
      </c>
      <c r="AJ512" s="295" t="str">
        <f t="shared" si="204"/>
        <v>NA</v>
      </c>
      <c r="AK512" s="296" t="str">
        <f>IFERROR(IF(J512="","",(VLOOKUP(AH512,Lookups!A:G,7,0)*H512)),"")</f>
        <v/>
      </c>
      <c r="AL512" s="92">
        <f t="shared" ca="1" si="205"/>
        <v>0</v>
      </c>
      <c r="AM512" s="92">
        <f t="shared" ca="1" si="206"/>
        <v>0</v>
      </c>
      <c r="AN512" s="297">
        <f>(1-EXACT(G512,M512))*IFERROR(VLOOKUP(M512,Lighting_All,6,0),0)*(Q512&gt;0)*(1-EXACT(M512,Lookups!$A$62))*(1-EXACT(M512,Lookups!$A$63))</f>
        <v>0</v>
      </c>
      <c r="AO512" s="92">
        <f t="shared" si="207"/>
        <v>0</v>
      </c>
      <c r="AP512" s="92" t="str">
        <f t="shared" ca="1" si="208"/>
        <v/>
      </c>
      <c r="AQ512" s="92" t="str">
        <f ca="1">_xlfn.IFNA(VLOOKUP(AP512,Recycling!$S$10:$T$35,2,0),"")</f>
        <v/>
      </c>
      <c r="AR512" s="92">
        <f t="shared" si="209"/>
        <v>0</v>
      </c>
      <c r="AS512" s="92">
        <f t="shared" si="210"/>
        <v>0</v>
      </c>
      <c r="AT512" s="298">
        <f>EXACT(G512,"None")*OR(EXACT(M512,Lookups!$A$62),EXACT(M512,Lookups!$A$63))</f>
        <v>0</v>
      </c>
      <c r="AU512" s="299">
        <f t="shared" si="229"/>
        <v>0</v>
      </c>
      <c r="AV512" s="92">
        <f>IFERROR(VLOOKUP(AH512,Lookups!A:B,2,0),0)</f>
        <v>0</v>
      </c>
      <c r="AW512" s="92">
        <f t="shared" si="230"/>
        <v>0</v>
      </c>
      <c r="AX512" s="297">
        <f t="shared" si="231"/>
        <v>0</v>
      </c>
      <c r="AY512" s="297">
        <f t="shared" si="220"/>
        <v>0</v>
      </c>
      <c r="AZ512" s="92">
        <f t="shared" si="221"/>
        <v>0.504</v>
      </c>
      <c r="BA512" s="297">
        <f t="shared" si="232"/>
        <v>0.38900000000000001</v>
      </c>
      <c r="BB512" s="297">
        <v>0.13800000000000001</v>
      </c>
      <c r="BC512" s="297">
        <v>0.13400000000000001</v>
      </c>
      <c r="BD512" s="92">
        <f t="shared" si="222"/>
        <v>0</v>
      </c>
      <c r="BE512" s="92">
        <f t="shared" si="223"/>
        <v>0</v>
      </c>
    </row>
    <row r="513" spans="1:57" x14ac:dyDescent="0.35">
      <c r="A513" s="26"/>
      <c r="B513" s="76"/>
      <c r="C513" s="58"/>
      <c r="D513" s="504"/>
      <c r="E513" s="504"/>
      <c r="F513" s="237" t="str">
        <f ca="1">IFERROR(OFFSET(INDEX(INDIRECT(VLOOKUP($C513,Lighting_Type_Exist_lu,2,0)),MATCH(NewSKULighting!$D513,INDIRECT(VLOOKUP($C513,Lighting_Type_Exist_lu,2,0)),0),1),0,2),"")</f>
        <v/>
      </c>
      <c r="G513" s="168" t="s">
        <v>84</v>
      </c>
      <c r="H513" s="74"/>
      <c r="I513" s="238" t="str">
        <f t="shared" si="211"/>
        <v/>
      </c>
      <c r="J513" s="58"/>
      <c r="K513" s="238" t="str">
        <f t="shared" si="212"/>
        <v/>
      </c>
      <c r="L513" s="239" t="str">
        <f t="shared" si="213"/>
        <v/>
      </c>
      <c r="M513" s="116" t="s">
        <v>84</v>
      </c>
      <c r="N513" s="28">
        <f t="shared" si="214"/>
        <v>0</v>
      </c>
      <c r="O513" s="20">
        <f t="shared" si="201"/>
        <v>0</v>
      </c>
      <c r="P513" s="71">
        <f t="shared" ca="1" si="224"/>
        <v>0</v>
      </c>
      <c r="Q513" s="71">
        <f>IFERROR((($H513*$L513*$N513)-($H513*$L513*$O513))/1000,0)*(1-EXACT(M513,Lookups!$A$62))*(1-EXACT(M513,Lookups!$A$63))</f>
        <v>0</v>
      </c>
      <c r="R513" s="71">
        <f t="shared" ca="1" si="225"/>
        <v>0</v>
      </c>
      <c r="S513" s="71">
        <f t="shared" ca="1" si="215"/>
        <v>0</v>
      </c>
      <c r="T513" s="71">
        <f t="shared" si="216"/>
        <v>0</v>
      </c>
      <c r="U513" s="356">
        <f t="shared" ca="1" si="217"/>
        <v>0</v>
      </c>
      <c r="V513" s="356">
        <f t="shared" ca="1" si="218"/>
        <v>0</v>
      </c>
      <c r="W513" s="356">
        <f t="shared" si="226"/>
        <v>0</v>
      </c>
      <c r="X513" s="356">
        <f t="shared" si="227"/>
        <v>0</v>
      </c>
      <c r="Y513" s="72">
        <f>IF(AU513&gt;0,"NEEDED",IFERROR(IF('Project Summary'!$C$11="NH",(VLOOKUP(AH513,Lighting_All,6,0)+AN513),(VLOOKUP(AH513,Lighting_All,4,0)+AN513)),0)*H513)</f>
        <v>0</v>
      </c>
      <c r="Z513" s="290" t="str">
        <f t="shared" ca="1" si="228"/>
        <v/>
      </c>
      <c r="AA513" s="352">
        <f t="shared" ca="1" si="202"/>
        <v>0</v>
      </c>
      <c r="AB513" s="3"/>
      <c r="AC513" s="20" t="str">
        <f ca="1">IFERROR(OFFSET(INDEX(INDIRECT(VLOOKUP($C513,Lighting_Type_Exist_lu,2,0)),MATCH(NewSKULighting!$D513,INDIRECT(VLOOKUP($C513,Lighting_Type_Exist_lu,2,0)),0),1),0,1),"")</f>
        <v/>
      </c>
      <c r="AD513" s="7" t="str">
        <f ca="1">IFERROR(OFFSET(INDEX(INDIRECT(VLOOKUP($C513,Lighting_Type_Exist_lu,2,0)),MATCH(NewSKULighting!$D513,INDIRECT(VLOOKUP($C513,Lighting_Type_Exist_lu,2,0)),0),1),0,3),"")</f>
        <v/>
      </c>
      <c r="AE513" s="40" t="str">
        <f ca="1">IFERROR(OFFSET(INDEX(INDIRECT(VLOOKUP($C513,Lighting_Type_Exist_lu,2,0)),MATCH(NewSKULighting!$D513,INDIRECT(VLOOKUP($C513,Lighting_Type_Exist_lu,2,0)),0),1),0,4),"")</f>
        <v/>
      </c>
      <c r="AF513" s="314">
        <f t="shared" ca="1" si="203"/>
        <v>0</v>
      </c>
      <c r="AG513" s="3"/>
      <c r="AH513" s="238" t="str">
        <f t="shared" si="219"/>
        <v/>
      </c>
      <c r="AI513" s="263">
        <f>IFERROR(_xlfn.IFNA(IF('Project Summary'!$C$11="NH",VLOOKUP(AH513,Lighting_All,5,0),VLOOKUP(AH513,Lighting_All,3,0)),""),"")</f>
        <v>0</v>
      </c>
      <c r="AJ513" s="295" t="str">
        <f t="shared" si="204"/>
        <v>NA</v>
      </c>
      <c r="AK513" s="296" t="str">
        <f>IFERROR(IF(J513="","",(VLOOKUP(AH513,Lookups!A:G,7,0)*H513)),"")</f>
        <v/>
      </c>
      <c r="AL513" s="92">
        <f t="shared" ca="1" si="205"/>
        <v>0</v>
      </c>
      <c r="AM513" s="92">
        <f t="shared" ca="1" si="206"/>
        <v>0</v>
      </c>
      <c r="AN513" s="297">
        <f>(1-EXACT(G513,M513))*IFERROR(VLOOKUP(M513,Lighting_All,6,0),0)*(Q513&gt;0)*(1-EXACT(M513,Lookups!$A$62))*(1-EXACT(M513,Lookups!$A$63))</f>
        <v>0</v>
      </c>
      <c r="AO513" s="92">
        <f t="shared" si="207"/>
        <v>0</v>
      </c>
      <c r="AP513" s="92" t="str">
        <f t="shared" ca="1" si="208"/>
        <v/>
      </c>
      <c r="AQ513" s="92" t="str">
        <f ca="1">_xlfn.IFNA(VLOOKUP(AP513,Recycling!$S$10:$T$35,2,0),"")</f>
        <v/>
      </c>
      <c r="AR513" s="92">
        <f t="shared" si="209"/>
        <v>0</v>
      </c>
      <c r="AS513" s="92">
        <f t="shared" si="210"/>
        <v>0</v>
      </c>
      <c r="AT513" s="298">
        <f>EXACT(G513,"None")*OR(EXACT(M513,Lookups!$A$62),EXACT(M513,Lookups!$A$63))</f>
        <v>0</v>
      </c>
      <c r="AU513" s="299">
        <f t="shared" si="229"/>
        <v>0</v>
      </c>
      <c r="AV513" s="92">
        <f>IFERROR(VLOOKUP(AH513,Lookups!A:B,2,0),0)</f>
        <v>0</v>
      </c>
      <c r="AW513" s="92">
        <f t="shared" si="230"/>
        <v>0</v>
      </c>
      <c r="AX513" s="297">
        <f t="shared" si="231"/>
        <v>0</v>
      </c>
      <c r="AY513" s="297">
        <f t="shared" si="220"/>
        <v>0</v>
      </c>
      <c r="AZ513" s="92">
        <f t="shared" si="221"/>
        <v>0.504</v>
      </c>
      <c r="BA513" s="297">
        <f t="shared" si="232"/>
        <v>0.38900000000000001</v>
      </c>
      <c r="BB513" s="297">
        <v>0.13800000000000001</v>
      </c>
      <c r="BC513" s="297">
        <v>0.13400000000000001</v>
      </c>
      <c r="BD513" s="92">
        <f t="shared" si="222"/>
        <v>0</v>
      </c>
      <c r="BE513" s="92">
        <f t="shared" si="223"/>
        <v>0</v>
      </c>
    </row>
    <row r="514" spans="1:57" x14ac:dyDescent="0.35">
      <c r="A514" s="26"/>
      <c r="B514" s="76"/>
      <c r="C514" s="58"/>
      <c r="D514" s="504"/>
      <c r="E514" s="504"/>
      <c r="F514" s="237" t="str">
        <f ca="1">IFERROR(OFFSET(INDEX(INDIRECT(VLOOKUP($C514,Lighting_Type_Exist_lu,2,0)),MATCH(NewSKULighting!$D514,INDIRECT(VLOOKUP($C514,Lighting_Type_Exist_lu,2,0)),0),1),0,2),"")</f>
        <v/>
      </c>
      <c r="G514" s="168" t="s">
        <v>84</v>
      </c>
      <c r="H514" s="74"/>
      <c r="I514" s="238" t="str">
        <f t="shared" si="211"/>
        <v/>
      </c>
      <c r="J514" s="58"/>
      <c r="K514" s="238" t="str">
        <f t="shared" si="212"/>
        <v/>
      </c>
      <c r="L514" s="239" t="str">
        <f t="shared" si="213"/>
        <v/>
      </c>
      <c r="M514" s="116" t="s">
        <v>84</v>
      </c>
      <c r="N514" s="28">
        <f t="shared" si="214"/>
        <v>0</v>
      </c>
      <c r="O514" s="20">
        <f t="shared" si="201"/>
        <v>0</v>
      </c>
      <c r="P514" s="71">
        <f t="shared" ca="1" si="224"/>
        <v>0</v>
      </c>
      <c r="Q514" s="71">
        <f>IFERROR((($H514*$L514*$N514)-($H514*$L514*$O514))/1000,0)*(1-EXACT(M514,Lookups!$A$62))*(1-EXACT(M514,Lookups!$A$63))</f>
        <v>0</v>
      </c>
      <c r="R514" s="71">
        <f t="shared" ca="1" si="225"/>
        <v>0</v>
      </c>
      <c r="S514" s="71">
        <f t="shared" ca="1" si="215"/>
        <v>0</v>
      </c>
      <c r="T514" s="71">
        <f t="shared" si="216"/>
        <v>0</v>
      </c>
      <c r="U514" s="356">
        <f t="shared" ca="1" si="217"/>
        <v>0</v>
      </c>
      <c r="V514" s="356">
        <f t="shared" ca="1" si="218"/>
        <v>0</v>
      </c>
      <c r="W514" s="356">
        <f t="shared" si="226"/>
        <v>0</v>
      </c>
      <c r="X514" s="356">
        <f t="shared" si="227"/>
        <v>0</v>
      </c>
      <c r="Y514" s="72">
        <f>IF(AU514&gt;0,"NEEDED",IFERROR(IF('Project Summary'!$C$11="NH",(VLOOKUP(AH514,Lighting_All,6,0)+AN514),(VLOOKUP(AH514,Lighting_All,4,0)+AN514)),0)*H514)</f>
        <v>0</v>
      </c>
      <c r="Z514" s="290" t="str">
        <f t="shared" ca="1" si="228"/>
        <v/>
      </c>
      <c r="AA514" s="352">
        <f t="shared" ca="1" si="202"/>
        <v>0</v>
      </c>
      <c r="AB514" s="3"/>
      <c r="AC514" s="20" t="str">
        <f ca="1">IFERROR(OFFSET(INDEX(INDIRECT(VLOOKUP($C514,Lighting_Type_Exist_lu,2,0)),MATCH(NewSKULighting!$D514,INDIRECT(VLOOKUP($C514,Lighting_Type_Exist_lu,2,0)),0),1),0,1),"")</f>
        <v/>
      </c>
      <c r="AD514" s="7" t="str">
        <f ca="1">IFERROR(OFFSET(INDEX(INDIRECT(VLOOKUP($C514,Lighting_Type_Exist_lu,2,0)),MATCH(NewSKULighting!$D514,INDIRECT(VLOOKUP($C514,Lighting_Type_Exist_lu,2,0)),0),1),0,3),"")</f>
        <v/>
      </c>
      <c r="AE514" s="40" t="str">
        <f ca="1">IFERROR(OFFSET(INDEX(INDIRECT(VLOOKUP($C514,Lighting_Type_Exist_lu,2,0)),MATCH(NewSKULighting!$D514,INDIRECT(VLOOKUP($C514,Lighting_Type_Exist_lu,2,0)),0),1),0,4),"")</f>
        <v/>
      </c>
      <c r="AF514" s="314">
        <f t="shared" ca="1" si="203"/>
        <v>0</v>
      </c>
      <c r="AG514" s="3"/>
      <c r="AH514" s="238" t="str">
        <f t="shared" si="219"/>
        <v/>
      </c>
      <c r="AI514" s="263">
        <f>IFERROR(_xlfn.IFNA(IF('Project Summary'!$C$11="NH",VLOOKUP(AH514,Lighting_All,5,0),VLOOKUP(AH514,Lighting_All,3,0)),""),"")</f>
        <v>0</v>
      </c>
      <c r="AJ514" s="295" t="str">
        <f t="shared" si="204"/>
        <v>NA</v>
      </c>
      <c r="AK514" s="296" t="str">
        <f>IFERROR(IF(J514="","",(VLOOKUP(AH514,Lookups!A:G,7,0)*H514)),"")</f>
        <v/>
      </c>
      <c r="AL514" s="92">
        <f t="shared" ca="1" si="205"/>
        <v>0</v>
      </c>
      <c r="AM514" s="92">
        <f t="shared" ca="1" si="206"/>
        <v>0</v>
      </c>
      <c r="AN514" s="297">
        <f>(1-EXACT(G514,M514))*IFERROR(VLOOKUP(M514,Lighting_All,6,0),0)*(Q514&gt;0)*(1-EXACT(M514,Lookups!$A$62))*(1-EXACT(M514,Lookups!$A$63))</f>
        <v>0</v>
      </c>
      <c r="AO514" s="92">
        <f t="shared" si="207"/>
        <v>0</v>
      </c>
      <c r="AP514" s="92" t="str">
        <f t="shared" ca="1" si="208"/>
        <v/>
      </c>
      <c r="AQ514" s="92" t="str">
        <f ca="1">_xlfn.IFNA(VLOOKUP(AP514,Recycling!$S$10:$T$35,2,0),"")</f>
        <v/>
      </c>
      <c r="AR514" s="92">
        <f t="shared" si="209"/>
        <v>0</v>
      </c>
      <c r="AS514" s="92">
        <f t="shared" si="210"/>
        <v>0</v>
      </c>
      <c r="AT514" s="298">
        <f>EXACT(G514,"None")*OR(EXACT(M514,Lookups!$A$62),EXACT(M514,Lookups!$A$63))</f>
        <v>0</v>
      </c>
      <c r="AU514" s="299">
        <f t="shared" si="229"/>
        <v>0</v>
      </c>
      <c r="AV514" s="92">
        <f>IFERROR(VLOOKUP(AH514,Lookups!A:B,2,0),0)</f>
        <v>0</v>
      </c>
      <c r="AW514" s="92">
        <f t="shared" si="230"/>
        <v>0</v>
      </c>
      <c r="AX514" s="297">
        <f t="shared" si="231"/>
        <v>0</v>
      </c>
      <c r="AY514" s="297">
        <f t="shared" si="220"/>
        <v>0</v>
      </c>
      <c r="AZ514" s="92">
        <f t="shared" si="221"/>
        <v>0.504</v>
      </c>
      <c r="BA514" s="297">
        <f t="shared" si="232"/>
        <v>0.38900000000000001</v>
      </c>
      <c r="BB514" s="297">
        <v>0.13800000000000001</v>
      </c>
      <c r="BC514" s="297">
        <v>0.13400000000000001</v>
      </c>
      <c r="BD514" s="92">
        <f t="shared" si="222"/>
        <v>0</v>
      </c>
      <c r="BE514" s="92">
        <f t="shared" si="223"/>
        <v>0</v>
      </c>
    </row>
    <row r="515" spans="1:57" x14ac:dyDescent="0.35">
      <c r="A515" s="26"/>
      <c r="B515" s="76"/>
      <c r="C515" s="58"/>
      <c r="D515" s="504"/>
      <c r="E515" s="504"/>
      <c r="F515" s="237" t="str">
        <f ca="1">IFERROR(OFFSET(INDEX(INDIRECT(VLOOKUP($C515,Lighting_Type_Exist_lu,2,0)),MATCH(NewSKULighting!$D515,INDIRECT(VLOOKUP($C515,Lighting_Type_Exist_lu,2,0)),0),1),0,2),"")</f>
        <v/>
      </c>
      <c r="G515" s="168" t="s">
        <v>84</v>
      </c>
      <c r="H515" s="74"/>
      <c r="I515" s="238" t="str">
        <f t="shared" si="211"/>
        <v/>
      </c>
      <c r="J515" s="58"/>
      <c r="K515" s="238" t="str">
        <f t="shared" si="212"/>
        <v/>
      </c>
      <c r="L515" s="239" t="str">
        <f t="shared" si="213"/>
        <v/>
      </c>
      <c r="M515" s="116" t="s">
        <v>84</v>
      </c>
      <c r="N515" s="28">
        <f t="shared" si="214"/>
        <v>0</v>
      </c>
      <c r="O515" s="20">
        <f t="shared" si="201"/>
        <v>0</v>
      </c>
      <c r="P515" s="71">
        <f t="shared" ca="1" si="224"/>
        <v>0</v>
      </c>
      <c r="Q515" s="71">
        <f>IFERROR((($H515*$L515*$N515)-($H515*$L515*$O515))/1000,0)*(1-EXACT(M515,Lookups!$A$62))*(1-EXACT(M515,Lookups!$A$63))</f>
        <v>0</v>
      </c>
      <c r="R515" s="71">
        <f t="shared" ca="1" si="225"/>
        <v>0</v>
      </c>
      <c r="S515" s="71">
        <f t="shared" ca="1" si="215"/>
        <v>0</v>
      </c>
      <c r="T515" s="71">
        <f t="shared" si="216"/>
        <v>0</v>
      </c>
      <c r="U515" s="356">
        <f t="shared" ca="1" si="217"/>
        <v>0</v>
      </c>
      <c r="V515" s="356">
        <f t="shared" ca="1" si="218"/>
        <v>0</v>
      </c>
      <c r="W515" s="356">
        <f t="shared" si="226"/>
        <v>0</v>
      </c>
      <c r="X515" s="356">
        <f t="shared" si="227"/>
        <v>0</v>
      </c>
      <c r="Y515" s="72">
        <f>IF(AU515&gt;0,"NEEDED",IFERROR(IF('Project Summary'!$C$11="NH",(VLOOKUP(AH515,Lighting_All,6,0)+AN515),(VLOOKUP(AH515,Lighting_All,4,0)+AN515)),0)*H515)</f>
        <v>0</v>
      </c>
      <c r="Z515" s="290" t="str">
        <f t="shared" ca="1" si="228"/>
        <v/>
      </c>
      <c r="AA515" s="352">
        <f t="shared" ca="1" si="202"/>
        <v>0</v>
      </c>
      <c r="AB515" s="3"/>
      <c r="AC515" s="20" t="str">
        <f ca="1">IFERROR(OFFSET(INDEX(INDIRECT(VLOOKUP($C515,Lighting_Type_Exist_lu,2,0)),MATCH(NewSKULighting!$D515,INDIRECT(VLOOKUP($C515,Lighting_Type_Exist_lu,2,0)),0),1),0,1),"")</f>
        <v/>
      </c>
      <c r="AD515" s="7" t="str">
        <f ca="1">IFERROR(OFFSET(INDEX(INDIRECT(VLOOKUP($C515,Lighting_Type_Exist_lu,2,0)),MATCH(NewSKULighting!$D515,INDIRECT(VLOOKUP($C515,Lighting_Type_Exist_lu,2,0)),0),1),0,3),"")</f>
        <v/>
      </c>
      <c r="AE515" s="40" t="str">
        <f ca="1">IFERROR(OFFSET(INDEX(INDIRECT(VLOOKUP($C515,Lighting_Type_Exist_lu,2,0)),MATCH(NewSKULighting!$D515,INDIRECT(VLOOKUP($C515,Lighting_Type_Exist_lu,2,0)),0),1),0,4),"")</f>
        <v/>
      </c>
      <c r="AF515" s="314">
        <f t="shared" ca="1" si="203"/>
        <v>0</v>
      </c>
      <c r="AG515" s="3"/>
      <c r="AH515" s="238" t="str">
        <f t="shared" si="219"/>
        <v/>
      </c>
      <c r="AI515" s="263">
        <f>IFERROR(_xlfn.IFNA(IF('Project Summary'!$C$11="NH",VLOOKUP(AH515,Lighting_All,5,0),VLOOKUP(AH515,Lighting_All,3,0)),""),"")</f>
        <v>0</v>
      </c>
      <c r="AJ515" s="295" t="str">
        <f t="shared" si="204"/>
        <v>NA</v>
      </c>
      <c r="AK515" s="296" t="str">
        <f>IFERROR(IF(J515="","",(VLOOKUP(AH515,Lookups!A:G,7,0)*H515)),"")</f>
        <v/>
      </c>
      <c r="AL515" s="92">
        <f t="shared" ca="1" si="205"/>
        <v>0</v>
      </c>
      <c r="AM515" s="92">
        <f t="shared" ca="1" si="206"/>
        <v>0</v>
      </c>
      <c r="AN515" s="297">
        <f>(1-EXACT(G515,M515))*IFERROR(VLOOKUP(M515,Lighting_All,6,0),0)*(Q515&gt;0)*(1-EXACT(M515,Lookups!$A$62))*(1-EXACT(M515,Lookups!$A$63))</f>
        <v>0</v>
      </c>
      <c r="AO515" s="92">
        <f t="shared" si="207"/>
        <v>0</v>
      </c>
      <c r="AP515" s="92" t="str">
        <f t="shared" ca="1" si="208"/>
        <v/>
      </c>
      <c r="AQ515" s="92" t="str">
        <f ca="1">_xlfn.IFNA(VLOOKUP(AP515,Recycling!$S$10:$T$35,2,0),"")</f>
        <v/>
      </c>
      <c r="AR515" s="92">
        <f t="shared" si="209"/>
        <v>0</v>
      </c>
      <c r="AS515" s="92">
        <f t="shared" si="210"/>
        <v>0</v>
      </c>
      <c r="AT515" s="298">
        <f>EXACT(G515,"None")*OR(EXACT(M515,Lookups!$A$62),EXACT(M515,Lookups!$A$63))</f>
        <v>0</v>
      </c>
      <c r="AU515" s="299">
        <f t="shared" si="229"/>
        <v>0</v>
      </c>
      <c r="AV515" s="92">
        <f>IFERROR(VLOOKUP(AH515,Lookups!A:B,2,0),0)</f>
        <v>0</v>
      </c>
      <c r="AW515" s="92">
        <f t="shared" si="230"/>
        <v>0</v>
      </c>
      <c r="AX515" s="297">
        <f t="shared" si="231"/>
        <v>0</v>
      </c>
      <c r="AY515" s="297">
        <f t="shared" si="220"/>
        <v>0</v>
      </c>
      <c r="AZ515" s="92">
        <f t="shared" si="221"/>
        <v>0.504</v>
      </c>
      <c r="BA515" s="297">
        <f t="shared" si="232"/>
        <v>0.38900000000000001</v>
      </c>
      <c r="BB515" s="297">
        <v>0.13800000000000001</v>
      </c>
      <c r="BC515" s="297">
        <v>0.13400000000000001</v>
      </c>
      <c r="BD515" s="92">
        <f t="shared" si="222"/>
        <v>0</v>
      </c>
      <c r="BE515" s="92">
        <f t="shared" si="223"/>
        <v>0</v>
      </c>
    </row>
    <row r="516" spans="1:57" x14ac:dyDescent="0.35">
      <c r="A516" s="26"/>
      <c r="B516" s="76"/>
      <c r="C516" s="58"/>
      <c r="D516" s="504"/>
      <c r="E516" s="504"/>
      <c r="F516" s="237" t="str">
        <f ca="1">IFERROR(OFFSET(INDEX(INDIRECT(VLOOKUP($C516,Lighting_Type_Exist_lu,2,0)),MATCH(NewSKULighting!$D516,INDIRECT(VLOOKUP($C516,Lighting_Type_Exist_lu,2,0)),0),1),0,2),"")</f>
        <v/>
      </c>
      <c r="G516" s="168" t="s">
        <v>84</v>
      </c>
      <c r="H516" s="74"/>
      <c r="I516" s="238" t="str">
        <f t="shared" si="211"/>
        <v/>
      </c>
      <c r="J516" s="58"/>
      <c r="K516" s="238" t="str">
        <f t="shared" si="212"/>
        <v/>
      </c>
      <c r="L516" s="239" t="str">
        <f t="shared" si="213"/>
        <v/>
      </c>
      <c r="M516" s="116" t="s">
        <v>84</v>
      </c>
      <c r="N516" s="28">
        <f t="shared" si="214"/>
        <v>0</v>
      </c>
      <c r="O516" s="20">
        <f t="shared" si="201"/>
        <v>0</v>
      </c>
      <c r="P516" s="71">
        <f t="shared" ca="1" si="224"/>
        <v>0</v>
      </c>
      <c r="Q516" s="71">
        <f>IFERROR((($H516*$L516*$N516)-($H516*$L516*$O516))/1000,0)*(1-EXACT(M516,Lookups!$A$62))*(1-EXACT(M516,Lookups!$A$63))</f>
        <v>0</v>
      </c>
      <c r="R516" s="71">
        <f t="shared" ca="1" si="225"/>
        <v>0</v>
      </c>
      <c r="S516" s="71">
        <f t="shared" ca="1" si="215"/>
        <v>0</v>
      </c>
      <c r="T516" s="71">
        <f t="shared" si="216"/>
        <v>0</v>
      </c>
      <c r="U516" s="356">
        <f t="shared" ca="1" si="217"/>
        <v>0</v>
      </c>
      <c r="V516" s="356">
        <f t="shared" ca="1" si="218"/>
        <v>0</v>
      </c>
      <c r="W516" s="356">
        <f t="shared" si="226"/>
        <v>0</v>
      </c>
      <c r="X516" s="356">
        <f t="shared" si="227"/>
        <v>0</v>
      </c>
      <c r="Y516" s="72">
        <f>IF(AU516&gt;0,"NEEDED",IFERROR(IF('Project Summary'!$C$11="NH",(VLOOKUP(AH516,Lighting_All,6,0)+AN516),(VLOOKUP(AH516,Lighting_All,4,0)+AN516)),0)*H516)</f>
        <v>0</v>
      </c>
      <c r="Z516" s="290" t="str">
        <f t="shared" ca="1" si="228"/>
        <v/>
      </c>
      <c r="AA516" s="352">
        <f t="shared" ca="1" si="202"/>
        <v>0</v>
      </c>
      <c r="AB516" s="3"/>
      <c r="AC516" s="20" t="str">
        <f ca="1">IFERROR(OFFSET(INDEX(INDIRECT(VLOOKUP($C516,Lighting_Type_Exist_lu,2,0)),MATCH(NewSKULighting!$D516,INDIRECT(VLOOKUP($C516,Lighting_Type_Exist_lu,2,0)),0),1),0,1),"")</f>
        <v/>
      </c>
      <c r="AD516" s="7" t="str">
        <f ca="1">IFERROR(OFFSET(INDEX(INDIRECT(VLOOKUP($C516,Lighting_Type_Exist_lu,2,0)),MATCH(NewSKULighting!$D516,INDIRECT(VLOOKUP($C516,Lighting_Type_Exist_lu,2,0)),0),1),0,3),"")</f>
        <v/>
      </c>
      <c r="AE516" s="40" t="str">
        <f ca="1">IFERROR(OFFSET(INDEX(INDIRECT(VLOOKUP($C516,Lighting_Type_Exist_lu,2,0)),MATCH(NewSKULighting!$D516,INDIRECT(VLOOKUP($C516,Lighting_Type_Exist_lu,2,0)),0),1),0,4),"")</f>
        <v/>
      </c>
      <c r="AF516" s="314">
        <f t="shared" ca="1" si="203"/>
        <v>0</v>
      </c>
      <c r="AG516" s="3"/>
      <c r="AH516" s="238" t="str">
        <f t="shared" si="219"/>
        <v/>
      </c>
      <c r="AI516" s="263">
        <f>IFERROR(_xlfn.IFNA(IF('Project Summary'!$C$11="NH",VLOOKUP(AH516,Lighting_All,5,0),VLOOKUP(AH516,Lighting_All,3,0)),""),"")</f>
        <v>0</v>
      </c>
      <c r="AJ516" s="295" t="str">
        <f t="shared" si="204"/>
        <v>NA</v>
      </c>
      <c r="AK516" s="296" t="str">
        <f>IFERROR(IF(J516="","",(VLOOKUP(AH516,Lookups!A:G,7,0)*H516)),"")</f>
        <v/>
      </c>
      <c r="AL516" s="92">
        <f t="shared" ca="1" si="205"/>
        <v>0</v>
      </c>
      <c r="AM516" s="92">
        <f t="shared" ca="1" si="206"/>
        <v>0</v>
      </c>
      <c r="AN516" s="297">
        <f>(1-EXACT(G516,M516))*IFERROR(VLOOKUP(M516,Lighting_All,6,0),0)*(Q516&gt;0)*(1-EXACT(M516,Lookups!$A$62))*(1-EXACT(M516,Lookups!$A$63))</f>
        <v>0</v>
      </c>
      <c r="AO516" s="92">
        <f t="shared" si="207"/>
        <v>0</v>
      </c>
      <c r="AP516" s="92" t="str">
        <f t="shared" ca="1" si="208"/>
        <v/>
      </c>
      <c r="AQ516" s="92" t="str">
        <f ca="1">_xlfn.IFNA(VLOOKUP(AP516,Recycling!$S$10:$T$35,2,0),"")</f>
        <v/>
      </c>
      <c r="AR516" s="92">
        <f t="shared" si="209"/>
        <v>0</v>
      </c>
      <c r="AS516" s="92">
        <f t="shared" si="210"/>
        <v>0</v>
      </c>
      <c r="AT516" s="298">
        <f>EXACT(G516,"None")*OR(EXACT(M516,Lookups!$A$62),EXACT(M516,Lookups!$A$63))</f>
        <v>0</v>
      </c>
      <c r="AU516" s="299">
        <f t="shared" si="229"/>
        <v>0</v>
      </c>
      <c r="AV516" s="92">
        <f>IFERROR(VLOOKUP(AH516,Lookups!A:B,2,0),0)</f>
        <v>0</v>
      </c>
      <c r="AW516" s="92">
        <f t="shared" si="230"/>
        <v>0</v>
      </c>
      <c r="AX516" s="297">
        <f t="shared" si="231"/>
        <v>0</v>
      </c>
      <c r="AY516" s="297">
        <f t="shared" si="220"/>
        <v>0</v>
      </c>
      <c r="AZ516" s="92">
        <f t="shared" si="221"/>
        <v>0.504</v>
      </c>
      <c r="BA516" s="297">
        <f t="shared" si="232"/>
        <v>0.38900000000000001</v>
      </c>
      <c r="BB516" s="297">
        <v>0.13800000000000001</v>
      </c>
      <c r="BC516" s="297">
        <v>0.13400000000000001</v>
      </c>
      <c r="BD516" s="92">
        <f t="shared" si="222"/>
        <v>0</v>
      </c>
      <c r="BE516" s="92">
        <f t="shared" si="223"/>
        <v>0</v>
      </c>
    </row>
    <row r="517" spans="1:57" x14ac:dyDescent="0.35">
      <c r="A517" s="26"/>
      <c r="B517" s="76"/>
      <c r="C517" s="58"/>
      <c r="D517" s="504"/>
      <c r="E517" s="504"/>
      <c r="F517" s="237" t="str">
        <f ca="1">IFERROR(OFFSET(INDEX(INDIRECT(VLOOKUP($C517,Lighting_Type_Exist_lu,2,0)),MATCH(NewSKULighting!$D517,INDIRECT(VLOOKUP($C517,Lighting_Type_Exist_lu,2,0)),0),1),0,2),"")</f>
        <v/>
      </c>
      <c r="G517" s="168" t="s">
        <v>84</v>
      </c>
      <c r="H517" s="74"/>
      <c r="I517" s="238" t="str">
        <f t="shared" si="211"/>
        <v/>
      </c>
      <c r="J517" s="58"/>
      <c r="K517" s="238" t="str">
        <f t="shared" si="212"/>
        <v/>
      </c>
      <c r="L517" s="239" t="str">
        <f t="shared" si="213"/>
        <v/>
      </c>
      <c r="M517" s="116" t="s">
        <v>84</v>
      </c>
      <c r="N517" s="28">
        <f t="shared" si="214"/>
        <v>0</v>
      </c>
      <c r="O517" s="20">
        <f t="shared" si="201"/>
        <v>0</v>
      </c>
      <c r="P517" s="71">
        <f t="shared" ca="1" si="224"/>
        <v>0</v>
      </c>
      <c r="Q517" s="71">
        <f>IFERROR((($H517*$L517*$N517)-($H517*$L517*$O517))/1000,0)*(1-EXACT(M517,Lookups!$A$62))*(1-EXACT(M517,Lookups!$A$63))</f>
        <v>0</v>
      </c>
      <c r="R517" s="71">
        <f t="shared" ca="1" si="225"/>
        <v>0</v>
      </c>
      <c r="S517" s="71">
        <f t="shared" ca="1" si="215"/>
        <v>0</v>
      </c>
      <c r="T517" s="71">
        <f t="shared" si="216"/>
        <v>0</v>
      </c>
      <c r="U517" s="356">
        <f t="shared" ca="1" si="217"/>
        <v>0</v>
      </c>
      <c r="V517" s="356">
        <f t="shared" ca="1" si="218"/>
        <v>0</v>
      </c>
      <c r="W517" s="356">
        <f t="shared" si="226"/>
        <v>0</v>
      </c>
      <c r="X517" s="356">
        <f t="shared" si="227"/>
        <v>0</v>
      </c>
      <c r="Y517" s="72">
        <f>IF(AU517&gt;0,"NEEDED",IFERROR(IF('Project Summary'!$C$11="NH",(VLOOKUP(AH517,Lighting_All,6,0)+AN517),(VLOOKUP(AH517,Lighting_All,4,0)+AN517)),0)*H517)</f>
        <v>0</v>
      </c>
      <c r="Z517" s="290" t="str">
        <f t="shared" ca="1" si="228"/>
        <v/>
      </c>
      <c r="AA517" s="352">
        <f t="shared" ca="1" si="202"/>
        <v>0</v>
      </c>
      <c r="AB517" s="3"/>
      <c r="AC517" s="20" t="str">
        <f ca="1">IFERROR(OFFSET(INDEX(INDIRECT(VLOOKUP($C517,Lighting_Type_Exist_lu,2,0)),MATCH(NewSKULighting!$D517,INDIRECT(VLOOKUP($C517,Lighting_Type_Exist_lu,2,0)),0),1),0,1),"")</f>
        <v/>
      </c>
      <c r="AD517" s="7" t="str">
        <f ca="1">IFERROR(OFFSET(INDEX(INDIRECT(VLOOKUP($C517,Lighting_Type_Exist_lu,2,0)),MATCH(NewSKULighting!$D517,INDIRECT(VLOOKUP($C517,Lighting_Type_Exist_lu,2,0)),0),1),0,3),"")</f>
        <v/>
      </c>
      <c r="AE517" s="40" t="str">
        <f ca="1">IFERROR(OFFSET(INDEX(INDIRECT(VLOOKUP($C517,Lighting_Type_Exist_lu,2,0)),MATCH(NewSKULighting!$D517,INDIRECT(VLOOKUP($C517,Lighting_Type_Exist_lu,2,0)),0),1),0,4),"")</f>
        <v/>
      </c>
      <c r="AF517" s="314">
        <f t="shared" ca="1" si="203"/>
        <v>0</v>
      </c>
      <c r="AG517" s="3"/>
      <c r="AH517" s="238" t="str">
        <f t="shared" si="219"/>
        <v/>
      </c>
      <c r="AI517" s="263">
        <f>IFERROR(_xlfn.IFNA(IF('Project Summary'!$C$11="NH",VLOOKUP(AH517,Lighting_All,5,0),VLOOKUP(AH517,Lighting_All,3,0)),""),"")</f>
        <v>0</v>
      </c>
      <c r="AJ517" s="295" t="str">
        <f t="shared" si="204"/>
        <v>NA</v>
      </c>
      <c r="AK517" s="296" t="str">
        <f>IFERROR(IF(J517="","",(VLOOKUP(AH517,Lookups!A:G,7,0)*H517)),"")</f>
        <v/>
      </c>
      <c r="AL517" s="92">
        <f t="shared" ca="1" si="205"/>
        <v>0</v>
      </c>
      <c r="AM517" s="92">
        <f t="shared" ca="1" si="206"/>
        <v>0</v>
      </c>
      <c r="AN517" s="297">
        <f>(1-EXACT(G517,M517))*IFERROR(VLOOKUP(M517,Lighting_All,6,0),0)*(Q517&gt;0)*(1-EXACT(M517,Lookups!$A$62))*(1-EXACT(M517,Lookups!$A$63))</f>
        <v>0</v>
      </c>
      <c r="AO517" s="92">
        <f t="shared" si="207"/>
        <v>0</v>
      </c>
      <c r="AP517" s="92" t="str">
        <f t="shared" ca="1" si="208"/>
        <v/>
      </c>
      <c r="AQ517" s="92" t="str">
        <f ca="1">_xlfn.IFNA(VLOOKUP(AP517,Recycling!$S$10:$T$35,2,0),"")</f>
        <v/>
      </c>
      <c r="AR517" s="92">
        <f t="shared" si="209"/>
        <v>0</v>
      </c>
      <c r="AS517" s="92">
        <f t="shared" si="210"/>
        <v>0</v>
      </c>
      <c r="AT517" s="298">
        <f>EXACT(G517,"None")*OR(EXACT(M517,Lookups!$A$62),EXACT(M517,Lookups!$A$63))</f>
        <v>0</v>
      </c>
      <c r="AU517" s="299">
        <f t="shared" si="229"/>
        <v>0</v>
      </c>
      <c r="AV517" s="92">
        <f>IFERROR(VLOOKUP(AH517,Lookups!A:B,2,0),0)</f>
        <v>0</v>
      </c>
      <c r="AW517" s="92">
        <f t="shared" si="230"/>
        <v>0</v>
      </c>
      <c r="AX517" s="297">
        <f t="shared" si="231"/>
        <v>0</v>
      </c>
      <c r="AY517" s="297">
        <f t="shared" si="220"/>
        <v>0</v>
      </c>
      <c r="AZ517" s="92">
        <f t="shared" si="221"/>
        <v>0.504</v>
      </c>
      <c r="BA517" s="297">
        <f t="shared" si="232"/>
        <v>0.38900000000000001</v>
      </c>
      <c r="BB517" s="297">
        <v>0.13800000000000001</v>
      </c>
      <c r="BC517" s="297">
        <v>0.13400000000000001</v>
      </c>
      <c r="BD517" s="92">
        <f t="shared" si="222"/>
        <v>0</v>
      </c>
      <c r="BE517" s="92">
        <f t="shared" si="223"/>
        <v>0</v>
      </c>
    </row>
    <row r="518" spans="1:57" x14ac:dyDescent="0.35">
      <c r="A518" s="26"/>
      <c r="B518" s="76"/>
      <c r="C518" s="58"/>
      <c r="D518" s="504"/>
      <c r="E518" s="504"/>
      <c r="F518" s="237" t="str">
        <f ca="1">IFERROR(OFFSET(INDEX(INDIRECT(VLOOKUP($C518,Lighting_Type_Exist_lu,2,0)),MATCH(NewSKULighting!$D518,INDIRECT(VLOOKUP($C518,Lighting_Type_Exist_lu,2,0)),0),1),0,2),"")</f>
        <v/>
      </c>
      <c r="G518" s="168" t="s">
        <v>84</v>
      </c>
      <c r="H518" s="74"/>
      <c r="I518" s="238" t="str">
        <f t="shared" si="211"/>
        <v/>
      </c>
      <c r="J518" s="58"/>
      <c r="K518" s="238" t="str">
        <f t="shared" si="212"/>
        <v/>
      </c>
      <c r="L518" s="239" t="str">
        <f t="shared" si="213"/>
        <v/>
      </c>
      <c r="M518" s="116" t="s">
        <v>84</v>
      </c>
      <c r="N518" s="28">
        <f t="shared" si="214"/>
        <v>0</v>
      </c>
      <c r="O518" s="20">
        <f t="shared" si="201"/>
        <v>0</v>
      </c>
      <c r="P518" s="71">
        <f t="shared" ca="1" si="224"/>
        <v>0</v>
      </c>
      <c r="Q518" s="71">
        <f>IFERROR((($H518*$L518*$N518)-($H518*$L518*$O518))/1000,0)*(1-EXACT(M518,Lookups!$A$62))*(1-EXACT(M518,Lookups!$A$63))</f>
        <v>0</v>
      </c>
      <c r="R518" s="71">
        <f t="shared" ca="1" si="225"/>
        <v>0</v>
      </c>
      <c r="S518" s="71">
        <f t="shared" ca="1" si="215"/>
        <v>0</v>
      </c>
      <c r="T518" s="71">
        <f t="shared" si="216"/>
        <v>0</v>
      </c>
      <c r="U518" s="356">
        <f t="shared" ca="1" si="217"/>
        <v>0</v>
      </c>
      <c r="V518" s="356">
        <f t="shared" ca="1" si="218"/>
        <v>0</v>
      </c>
      <c r="W518" s="356">
        <f t="shared" si="226"/>
        <v>0</v>
      </c>
      <c r="X518" s="356">
        <f t="shared" si="227"/>
        <v>0</v>
      </c>
      <c r="Y518" s="72">
        <f>IF(AU518&gt;0,"NEEDED",IFERROR(IF('Project Summary'!$C$11="NH",(VLOOKUP(AH518,Lighting_All,6,0)+AN518),(VLOOKUP(AH518,Lighting_All,4,0)+AN518)),0)*H518)</f>
        <v>0</v>
      </c>
      <c r="Z518" s="290" t="str">
        <f t="shared" ca="1" si="228"/>
        <v/>
      </c>
      <c r="AA518" s="352">
        <f t="shared" ca="1" si="202"/>
        <v>0</v>
      </c>
      <c r="AB518" s="3"/>
      <c r="AC518" s="20" t="str">
        <f ca="1">IFERROR(OFFSET(INDEX(INDIRECT(VLOOKUP($C518,Lighting_Type_Exist_lu,2,0)),MATCH(NewSKULighting!$D518,INDIRECT(VLOOKUP($C518,Lighting_Type_Exist_lu,2,0)),0),1),0,1),"")</f>
        <v/>
      </c>
      <c r="AD518" s="7" t="str">
        <f ca="1">IFERROR(OFFSET(INDEX(INDIRECT(VLOOKUP($C518,Lighting_Type_Exist_lu,2,0)),MATCH(NewSKULighting!$D518,INDIRECT(VLOOKUP($C518,Lighting_Type_Exist_lu,2,0)),0),1),0,3),"")</f>
        <v/>
      </c>
      <c r="AE518" s="40" t="str">
        <f ca="1">IFERROR(OFFSET(INDEX(INDIRECT(VLOOKUP($C518,Lighting_Type_Exist_lu,2,0)),MATCH(NewSKULighting!$D518,INDIRECT(VLOOKUP($C518,Lighting_Type_Exist_lu,2,0)),0),1),0,4),"")</f>
        <v/>
      </c>
      <c r="AF518" s="314">
        <f t="shared" ca="1" si="203"/>
        <v>0</v>
      </c>
      <c r="AG518" s="3"/>
      <c r="AH518" s="238" t="str">
        <f t="shared" si="219"/>
        <v/>
      </c>
      <c r="AI518" s="263">
        <f>IFERROR(_xlfn.IFNA(IF('Project Summary'!$C$11="NH",VLOOKUP(AH518,Lighting_All,5,0),VLOOKUP(AH518,Lighting_All,3,0)),""),"")</f>
        <v>0</v>
      </c>
      <c r="AJ518" s="295" t="str">
        <f t="shared" si="204"/>
        <v>NA</v>
      </c>
      <c r="AK518" s="296" t="str">
        <f>IFERROR(IF(J518="","",(VLOOKUP(AH518,Lookups!A:G,7,0)*H518)),"")</f>
        <v/>
      </c>
      <c r="AL518" s="92">
        <f t="shared" ca="1" si="205"/>
        <v>0</v>
      </c>
      <c r="AM518" s="92">
        <f t="shared" ca="1" si="206"/>
        <v>0</v>
      </c>
      <c r="AN518" s="297">
        <f>(1-EXACT(G518,M518))*IFERROR(VLOOKUP(M518,Lighting_All,6,0),0)*(Q518&gt;0)*(1-EXACT(M518,Lookups!$A$62))*(1-EXACT(M518,Lookups!$A$63))</f>
        <v>0</v>
      </c>
      <c r="AO518" s="92">
        <f t="shared" si="207"/>
        <v>0</v>
      </c>
      <c r="AP518" s="92" t="str">
        <f t="shared" ca="1" si="208"/>
        <v/>
      </c>
      <c r="AQ518" s="92" t="str">
        <f ca="1">_xlfn.IFNA(VLOOKUP(AP518,Recycling!$S$10:$T$35,2,0),"")</f>
        <v/>
      </c>
      <c r="AR518" s="92">
        <f t="shared" si="209"/>
        <v>0</v>
      </c>
      <c r="AS518" s="92">
        <f t="shared" si="210"/>
        <v>0</v>
      </c>
      <c r="AT518" s="298">
        <f>EXACT(G518,"None")*OR(EXACT(M518,Lookups!$A$62),EXACT(M518,Lookups!$A$63))</f>
        <v>0</v>
      </c>
      <c r="AU518" s="299">
        <f t="shared" si="229"/>
        <v>0</v>
      </c>
      <c r="AV518" s="92">
        <f>IFERROR(VLOOKUP(AH518,Lookups!A:B,2,0),0)</f>
        <v>0</v>
      </c>
      <c r="AW518" s="92">
        <f t="shared" si="230"/>
        <v>0</v>
      </c>
      <c r="AX518" s="297">
        <f t="shared" si="231"/>
        <v>0</v>
      </c>
      <c r="AY518" s="297">
        <f t="shared" si="220"/>
        <v>0</v>
      </c>
      <c r="AZ518" s="92">
        <f t="shared" si="221"/>
        <v>0.504</v>
      </c>
      <c r="BA518" s="297">
        <f t="shared" si="232"/>
        <v>0.38900000000000001</v>
      </c>
      <c r="BB518" s="297">
        <v>0.13800000000000001</v>
      </c>
      <c r="BC518" s="297">
        <v>0.13400000000000001</v>
      </c>
      <c r="BD518" s="92">
        <f t="shared" si="222"/>
        <v>0</v>
      </c>
      <c r="BE518" s="92">
        <f t="shared" si="223"/>
        <v>0</v>
      </c>
    </row>
    <row r="519" spans="1:57" x14ac:dyDescent="0.35">
      <c r="A519" s="26"/>
      <c r="B519" s="76"/>
      <c r="C519" s="58"/>
      <c r="D519" s="504"/>
      <c r="E519" s="504"/>
      <c r="F519" s="237" t="str">
        <f ca="1">IFERROR(OFFSET(INDEX(INDIRECT(VLOOKUP($C519,Lighting_Type_Exist_lu,2,0)),MATCH(NewSKULighting!$D519,INDIRECT(VLOOKUP($C519,Lighting_Type_Exist_lu,2,0)),0),1),0,2),"")</f>
        <v/>
      </c>
      <c r="G519" s="168" t="s">
        <v>84</v>
      </c>
      <c r="H519" s="74"/>
      <c r="I519" s="238" t="str">
        <f t="shared" si="211"/>
        <v/>
      </c>
      <c r="J519" s="58"/>
      <c r="K519" s="238" t="str">
        <f t="shared" si="212"/>
        <v/>
      </c>
      <c r="L519" s="239" t="str">
        <f t="shared" si="213"/>
        <v/>
      </c>
      <c r="M519" s="116" t="s">
        <v>84</v>
      </c>
      <c r="N519" s="28">
        <f t="shared" si="214"/>
        <v>0</v>
      </c>
      <c r="O519" s="20">
        <f t="shared" si="201"/>
        <v>0</v>
      </c>
      <c r="P519" s="71">
        <f t="shared" ca="1" si="224"/>
        <v>0</v>
      </c>
      <c r="Q519" s="71">
        <f>IFERROR((($H519*$L519*$N519)-($H519*$L519*$O519))/1000,0)*(1-EXACT(M519,Lookups!$A$62))*(1-EXACT(M519,Lookups!$A$63))</f>
        <v>0</v>
      </c>
      <c r="R519" s="71">
        <f t="shared" ca="1" si="225"/>
        <v>0</v>
      </c>
      <c r="S519" s="71">
        <f t="shared" ca="1" si="215"/>
        <v>0</v>
      </c>
      <c r="T519" s="71">
        <f t="shared" si="216"/>
        <v>0</v>
      </c>
      <c r="U519" s="356">
        <f t="shared" ca="1" si="217"/>
        <v>0</v>
      </c>
      <c r="V519" s="356">
        <f t="shared" ca="1" si="218"/>
        <v>0</v>
      </c>
      <c r="W519" s="356">
        <f t="shared" si="226"/>
        <v>0</v>
      </c>
      <c r="X519" s="356">
        <f t="shared" si="227"/>
        <v>0</v>
      </c>
      <c r="Y519" s="72">
        <f>IF(AU519&gt;0,"NEEDED",IFERROR(IF('Project Summary'!$C$11="NH",(VLOOKUP(AH519,Lighting_All,6,0)+AN519),(VLOOKUP(AH519,Lighting_All,4,0)+AN519)),0)*H519)</f>
        <v>0</v>
      </c>
      <c r="Z519" s="290" t="str">
        <f t="shared" ca="1" si="228"/>
        <v/>
      </c>
      <c r="AA519" s="352">
        <f t="shared" ca="1" si="202"/>
        <v>0</v>
      </c>
      <c r="AB519" s="3"/>
      <c r="AC519" s="20" t="str">
        <f ca="1">IFERROR(OFFSET(INDEX(INDIRECT(VLOOKUP($C519,Lighting_Type_Exist_lu,2,0)),MATCH(NewSKULighting!$D519,INDIRECT(VLOOKUP($C519,Lighting_Type_Exist_lu,2,0)),0),1),0,1),"")</f>
        <v/>
      </c>
      <c r="AD519" s="7" t="str">
        <f ca="1">IFERROR(OFFSET(INDEX(INDIRECT(VLOOKUP($C519,Lighting_Type_Exist_lu,2,0)),MATCH(NewSKULighting!$D519,INDIRECT(VLOOKUP($C519,Lighting_Type_Exist_lu,2,0)),0),1),0,3),"")</f>
        <v/>
      </c>
      <c r="AE519" s="40" t="str">
        <f ca="1">IFERROR(OFFSET(INDEX(INDIRECT(VLOOKUP($C519,Lighting_Type_Exist_lu,2,0)),MATCH(NewSKULighting!$D519,INDIRECT(VLOOKUP($C519,Lighting_Type_Exist_lu,2,0)),0),1),0,4),"")</f>
        <v/>
      </c>
      <c r="AF519" s="314">
        <f t="shared" ca="1" si="203"/>
        <v>0</v>
      </c>
      <c r="AG519" s="3"/>
      <c r="AH519" s="238" t="str">
        <f t="shared" si="219"/>
        <v/>
      </c>
      <c r="AI519" s="263">
        <f>IFERROR(_xlfn.IFNA(IF('Project Summary'!$C$11="NH",VLOOKUP(AH519,Lighting_All,5,0),VLOOKUP(AH519,Lighting_All,3,0)),""),"")</f>
        <v>0</v>
      </c>
      <c r="AJ519" s="295" t="str">
        <f t="shared" si="204"/>
        <v>NA</v>
      </c>
      <c r="AK519" s="296" t="str">
        <f>IFERROR(IF(J519="","",(VLOOKUP(AH519,Lookups!A:G,7,0)*H519)),"")</f>
        <v/>
      </c>
      <c r="AL519" s="92">
        <f t="shared" ca="1" si="205"/>
        <v>0</v>
      </c>
      <c r="AM519" s="92">
        <f t="shared" ca="1" si="206"/>
        <v>0</v>
      </c>
      <c r="AN519" s="297">
        <f>(1-EXACT(G519,M519))*IFERROR(VLOOKUP(M519,Lighting_All,6,0),0)*(Q519&gt;0)*(1-EXACT(M519,Lookups!$A$62))*(1-EXACT(M519,Lookups!$A$63))</f>
        <v>0</v>
      </c>
      <c r="AO519" s="92">
        <f t="shared" si="207"/>
        <v>0</v>
      </c>
      <c r="AP519" s="92" t="str">
        <f t="shared" ca="1" si="208"/>
        <v/>
      </c>
      <c r="AQ519" s="92" t="str">
        <f ca="1">_xlfn.IFNA(VLOOKUP(AP519,Recycling!$S$10:$T$35,2,0),"")</f>
        <v/>
      </c>
      <c r="AR519" s="92">
        <f t="shared" si="209"/>
        <v>0</v>
      </c>
      <c r="AS519" s="92">
        <f t="shared" si="210"/>
        <v>0</v>
      </c>
      <c r="AT519" s="298">
        <f>EXACT(G519,"None")*OR(EXACT(M519,Lookups!$A$62),EXACT(M519,Lookups!$A$63))</f>
        <v>0</v>
      </c>
      <c r="AU519" s="299">
        <f t="shared" si="229"/>
        <v>0</v>
      </c>
      <c r="AV519" s="92">
        <f>IFERROR(VLOOKUP(AH519,Lookups!A:B,2,0),0)</f>
        <v>0</v>
      </c>
      <c r="AW519" s="92">
        <f t="shared" si="230"/>
        <v>0</v>
      </c>
      <c r="AX519" s="297">
        <f t="shared" si="231"/>
        <v>0</v>
      </c>
      <c r="AY519" s="297">
        <f t="shared" si="220"/>
        <v>0</v>
      </c>
      <c r="AZ519" s="92">
        <f t="shared" si="221"/>
        <v>0.504</v>
      </c>
      <c r="BA519" s="297">
        <f t="shared" si="232"/>
        <v>0.38900000000000001</v>
      </c>
      <c r="BB519" s="297">
        <v>0.13800000000000001</v>
      </c>
      <c r="BC519" s="297">
        <v>0.13400000000000001</v>
      </c>
      <c r="BD519" s="92">
        <f t="shared" si="222"/>
        <v>0</v>
      </c>
      <c r="BE519" s="92">
        <f t="shared" si="223"/>
        <v>0</v>
      </c>
    </row>
    <row r="520" spans="1:57" x14ac:dyDescent="0.35">
      <c r="A520" s="26"/>
      <c r="B520" s="76"/>
      <c r="C520" s="58"/>
      <c r="D520" s="504"/>
      <c r="E520" s="504"/>
      <c r="F520" s="237" t="str">
        <f ca="1">IFERROR(OFFSET(INDEX(INDIRECT(VLOOKUP($C520,Lighting_Type_Exist_lu,2,0)),MATCH(NewSKULighting!$D520,INDIRECT(VLOOKUP($C520,Lighting_Type_Exist_lu,2,0)),0),1),0,2),"")</f>
        <v/>
      </c>
      <c r="G520" s="168" t="s">
        <v>84</v>
      </c>
      <c r="H520" s="74"/>
      <c r="I520" s="238" t="str">
        <f t="shared" si="211"/>
        <v/>
      </c>
      <c r="J520" s="58"/>
      <c r="K520" s="238" t="str">
        <f t="shared" si="212"/>
        <v/>
      </c>
      <c r="L520" s="239" t="str">
        <f t="shared" si="213"/>
        <v/>
      </c>
      <c r="M520" s="116" t="s">
        <v>84</v>
      </c>
      <c r="N520" s="28">
        <f t="shared" si="214"/>
        <v>0</v>
      </c>
      <c r="O520" s="20">
        <f t="shared" si="201"/>
        <v>0</v>
      </c>
      <c r="P520" s="71">
        <f t="shared" ca="1" si="224"/>
        <v>0</v>
      </c>
      <c r="Q520" s="71">
        <f>IFERROR((($H520*$L520*$N520)-($H520*$L520*$O520))/1000,0)*(1-EXACT(M520,Lookups!$A$62))*(1-EXACT(M520,Lookups!$A$63))</f>
        <v>0</v>
      </c>
      <c r="R520" s="71">
        <f t="shared" ca="1" si="225"/>
        <v>0</v>
      </c>
      <c r="S520" s="71">
        <f t="shared" ca="1" si="215"/>
        <v>0</v>
      </c>
      <c r="T520" s="71">
        <f t="shared" si="216"/>
        <v>0</v>
      </c>
      <c r="U520" s="356">
        <f t="shared" ca="1" si="217"/>
        <v>0</v>
      </c>
      <c r="V520" s="356">
        <f t="shared" ca="1" si="218"/>
        <v>0</v>
      </c>
      <c r="W520" s="356">
        <f t="shared" si="226"/>
        <v>0</v>
      </c>
      <c r="X520" s="356">
        <f t="shared" si="227"/>
        <v>0</v>
      </c>
      <c r="Y520" s="72">
        <f>IF(AU520&gt;0,"NEEDED",IFERROR(IF('Project Summary'!$C$11="NH",(VLOOKUP(AH520,Lighting_All,6,0)+AN520),(VLOOKUP(AH520,Lighting_All,4,0)+AN520)),0)*H520)</f>
        <v>0</v>
      </c>
      <c r="Z520" s="290" t="str">
        <f t="shared" ca="1" si="228"/>
        <v/>
      </c>
      <c r="AA520" s="352">
        <f t="shared" ca="1" si="202"/>
        <v>0</v>
      </c>
      <c r="AB520" s="3"/>
      <c r="AC520" s="20" t="str">
        <f ca="1">IFERROR(OFFSET(INDEX(INDIRECT(VLOOKUP($C520,Lighting_Type_Exist_lu,2,0)),MATCH(NewSKULighting!$D520,INDIRECT(VLOOKUP($C520,Lighting_Type_Exist_lu,2,0)),0),1),0,1),"")</f>
        <v/>
      </c>
      <c r="AD520" s="7" t="str">
        <f ca="1">IFERROR(OFFSET(INDEX(INDIRECT(VLOOKUP($C520,Lighting_Type_Exist_lu,2,0)),MATCH(NewSKULighting!$D520,INDIRECT(VLOOKUP($C520,Lighting_Type_Exist_lu,2,0)),0),1),0,3),"")</f>
        <v/>
      </c>
      <c r="AE520" s="40" t="str">
        <f ca="1">IFERROR(OFFSET(INDEX(INDIRECT(VLOOKUP($C520,Lighting_Type_Exist_lu,2,0)),MATCH(NewSKULighting!$D520,INDIRECT(VLOOKUP($C520,Lighting_Type_Exist_lu,2,0)),0),1),0,4),"")</f>
        <v/>
      </c>
      <c r="AF520" s="314">
        <f t="shared" ca="1" si="203"/>
        <v>0</v>
      </c>
      <c r="AG520" s="3"/>
      <c r="AH520" s="238" t="str">
        <f t="shared" si="219"/>
        <v/>
      </c>
      <c r="AI520" s="263">
        <f>IFERROR(_xlfn.IFNA(IF('Project Summary'!$C$11="NH",VLOOKUP(AH520,Lighting_All,5,0),VLOOKUP(AH520,Lighting_All,3,0)),""),"")</f>
        <v>0</v>
      </c>
      <c r="AJ520" s="295" t="str">
        <f t="shared" si="204"/>
        <v>NA</v>
      </c>
      <c r="AK520" s="296" t="str">
        <f>IFERROR(IF(J520="","",(VLOOKUP(AH520,Lookups!A:G,7,0)*H520)),"")</f>
        <v/>
      </c>
      <c r="AL520" s="92">
        <f t="shared" ca="1" si="205"/>
        <v>0</v>
      </c>
      <c r="AM520" s="92">
        <f t="shared" ca="1" si="206"/>
        <v>0</v>
      </c>
      <c r="AN520" s="297">
        <f>(1-EXACT(G520,M520))*IFERROR(VLOOKUP(M520,Lighting_All,6,0),0)*(Q520&gt;0)*(1-EXACT(M520,Lookups!$A$62))*(1-EXACT(M520,Lookups!$A$63))</f>
        <v>0</v>
      </c>
      <c r="AO520" s="92">
        <f t="shared" si="207"/>
        <v>0</v>
      </c>
      <c r="AP520" s="92" t="str">
        <f t="shared" ca="1" si="208"/>
        <v/>
      </c>
      <c r="AQ520" s="92" t="str">
        <f ca="1">_xlfn.IFNA(VLOOKUP(AP520,Recycling!$S$10:$T$35,2,0),"")</f>
        <v/>
      </c>
      <c r="AR520" s="92">
        <f t="shared" si="209"/>
        <v>0</v>
      </c>
      <c r="AS520" s="92">
        <f t="shared" si="210"/>
        <v>0</v>
      </c>
      <c r="AT520" s="298">
        <f>EXACT(G520,"None")*OR(EXACT(M520,Lookups!$A$62),EXACT(M520,Lookups!$A$63))</f>
        <v>0</v>
      </c>
      <c r="AU520" s="299">
        <f t="shared" si="229"/>
        <v>0</v>
      </c>
      <c r="AV520" s="92">
        <f>IFERROR(VLOOKUP(AH520,Lookups!A:B,2,0),0)</f>
        <v>0</v>
      </c>
      <c r="AW520" s="92">
        <f t="shared" si="230"/>
        <v>0</v>
      </c>
      <c r="AX520" s="297">
        <f t="shared" si="231"/>
        <v>0</v>
      </c>
      <c r="AY520" s="297">
        <f t="shared" si="220"/>
        <v>0</v>
      </c>
      <c r="AZ520" s="92">
        <f t="shared" si="221"/>
        <v>0.504</v>
      </c>
      <c r="BA520" s="297">
        <f t="shared" si="232"/>
        <v>0.38900000000000001</v>
      </c>
      <c r="BB520" s="297">
        <v>0.13800000000000001</v>
      </c>
      <c r="BC520" s="297">
        <v>0.13400000000000001</v>
      </c>
      <c r="BD520" s="92">
        <f t="shared" si="222"/>
        <v>0</v>
      </c>
      <c r="BE520" s="92">
        <f t="shared" si="223"/>
        <v>0</v>
      </c>
    </row>
    <row r="521" spans="1:57" x14ac:dyDescent="0.35">
      <c r="A521" s="26"/>
      <c r="B521" s="76"/>
      <c r="C521" s="58"/>
      <c r="D521" s="504"/>
      <c r="E521" s="504"/>
      <c r="F521" s="237" t="str">
        <f ca="1">IFERROR(OFFSET(INDEX(INDIRECT(VLOOKUP($C521,Lighting_Type_Exist_lu,2,0)),MATCH(NewSKULighting!$D521,INDIRECT(VLOOKUP($C521,Lighting_Type_Exist_lu,2,0)),0),1),0,2),"")</f>
        <v/>
      </c>
      <c r="G521" s="168" t="s">
        <v>84</v>
      </c>
      <c r="H521" s="74"/>
      <c r="I521" s="238" t="str">
        <f t="shared" si="211"/>
        <v/>
      </c>
      <c r="J521" s="58"/>
      <c r="K521" s="238" t="str">
        <f t="shared" si="212"/>
        <v/>
      </c>
      <c r="L521" s="239" t="str">
        <f t="shared" si="213"/>
        <v/>
      </c>
      <c r="M521" s="116" t="s">
        <v>84</v>
      </c>
      <c r="N521" s="28">
        <f t="shared" si="214"/>
        <v>0</v>
      </c>
      <c r="O521" s="20">
        <f t="shared" si="201"/>
        <v>0</v>
      </c>
      <c r="P521" s="71">
        <f t="shared" ca="1" si="224"/>
        <v>0</v>
      </c>
      <c r="Q521" s="71">
        <f>IFERROR((($H521*$L521*$N521)-($H521*$L521*$O521))/1000,0)*(1-EXACT(M521,Lookups!$A$62))*(1-EXACT(M521,Lookups!$A$63))</f>
        <v>0</v>
      </c>
      <c r="R521" s="71">
        <f t="shared" ca="1" si="225"/>
        <v>0</v>
      </c>
      <c r="S521" s="71">
        <f t="shared" ca="1" si="215"/>
        <v>0</v>
      </c>
      <c r="T521" s="71">
        <f t="shared" si="216"/>
        <v>0</v>
      </c>
      <c r="U521" s="356">
        <f t="shared" ca="1" si="217"/>
        <v>0</v>
      </c>
      <c r="V521" s="356">
        <f t="shared" ca="1" si="218"/>
        <v>0</v>
      </c>
      <c r="W521" s="356">
        <f t="shared" si="226"/>
        <v>0</v>
      </c>
      <c r="X521" s="356">
        <f t="shared" si="227"/>
        <v>0</v>
      </c>
      <c r="Y521" s="72">
        <f>IF(AU521&gt;0,"NEEDED",IFERROR(IF('Project Summary'!$C$11="NH",(VLOOKUP(AH521,Lighting_All,6,0)+AN521),(VLOOKUP(AH521,Lighting_All,4,0)+AN521)),0)*H521)</f>
        <v>0</v>
      </c>
      <c r="Z521" s="290" t="str">
        <f t="shared" ca="1" si="228"/>
        <v/>
      </c>
      <c r="AA521" s="352">
        <f t="shared" ca="1" si="202"/>
        <v>0</v>
      </c>
      <c r="AB521" s="3"/>
      <c r="AC521" s="20" t="str">
        <f ca="1">IFERROR(OFFSET(INDEX(INDIRECT(VLOOKUP($C521,Lighting_Type_Exist_lu,2,0)),MATCH(NewSKULighting!$D521,INDIRECT(VLOOKUP($C521,Lighting_Type_Exist_lu,2,0)),0),1),0,1),"")</f>
        <v/>
      </c>
      <c r="AD521" s="7" t="str">
        <f ca="1">IFERROR(OFFSET(INDEX(INDIRECT(VLOOKUP($C521,Lighting_Type_Exist_lu,2,0)),MATCH(NewSKULighting!$D521,INDIRECT(VLOOKUP($C521,Lighting_Type_Exist_lu,2,0)),0),1),0,3),"")</f>
        <v/>
      </c>
      <c r="AE521" s="40" t="str">
        <f ca="1">IFERROR(OFFSET(INDEX(INDIRECT(VLOOKUP($C521,Lighting_Type_Exist_lu,2,0)),MATCH(NewSKULighting!$D521,INDIRECT(VLOOKUP($C521,Lighting_Type_Exist_lu,2,0)),0),1),0,4),"")</f>
        <v/>
      </c>
      <c r="AF521" s="314">
        <f t="shared" ca="1" si="203"/>
        <v>0</v>
      </c>
      <c r="AG521" s="3"/>
      <c r="AH521" s="238" t="str">
        <f t="shared" si="219"/>
        <v/>
      </c>
      <c r="AI521" s="263">
        <f>IFERROR(_xlfn.IFNA(IF('Project Summary'!$C$11="NH",VLOOKUP(AH521,Lighting_All,5,0),VLOOKUP(AH521,Lighting_All,3,0)),""),"")</f>
        <v>0</v>
      </c>
      <c r="AJ521" s="295" t="str">
        <f t="shared" si="204"/>
        <v>NA</v>
      </c>
      <c r="AK521" s="296" t="str">
        <f>IFERROR(IF(J521="","",(VLOOKUP(AH521,Lookups!A:G,7,0)*H521)),"")</f>
        <v/>
      </c>
      <c r="AL521" s="92">
        <f t="shared" ca="1" si="205"/>
        <v>0</v>
      </c>
      <c r="AM521" s="92">
        <f t="shared" ca="1" si="206"/>
        <v>0</v>
      </c>
      <c r="AN521" s="297">
        <f>(1-EXACT(G521,M521))*IFERROR(VLOOKUP(M521,Lighting_All,6,0),0)*(Q521&gt;0)*(1-EXACT(M521,Lookups!$A$62))*(1-EXACT(M521,Lookups!$A$63))</f>
        <v>0</v>
      </c>
      <c r="AO521" s="92">
        <f t="shared" si="207"/>
        <v>0</v>
      </c>
      <c r="AP521" s="92" t="str">
        <f t="shared" ca="1" si="208"/>
        <v/>
      </c>
      <c r="AQ521" s="92" t="str">
        <f ca="1">_xlfn.IFNA(VLOOKUP(AP521,Recycling!$S$10:$T$35,2,0),"")</f>
        <v/>
      </c>
      <c r="AR521" s="92">
        <f t="shared" si="209"/>
        <v>0</v>
      </c>
      <c r="AS521" s="92">
        <f t="shared" si="210"/>
        <v>0</v>
      </c>
      <c r="AT521" s="298">
        <f>EXACT(G521,"None")*OR(EXACT(M521,Lookups!$A$62),EXACT(M521,Lookups!$A$63))</f>
        <v>0</v>
      </c>
      <c r="AU521" s="299">
        <f t="shared" si="229"/>
        <v>0</v>
      </c>
      <c r="AV521" s="92">
        <f>IFERROR(VLOOKUP(AH521,Lookups!A:B,2,0),0)</f>
        <v>0</v>
      </c>
      <c r="AW521" s="92">
        <f t="shared" si="230"/>
        <v>0</v>
      </c>
      <c r="AX521" s="297">
        <f t="shared" si="231"/>
        <v>0</v>
      </c>
      <c r="AY521" s="297">
        <f t="shared" si="220"/>
        <v>0</v>
      </c>
      <c r="AZ521" s="92">
        <f t="shared" si="221"/>
        <v>0.504</v>
      </c>
      <c r="BA521" s="297">
        <f t="shared" si="232"/>
        <v>0.38900000000000001</v>
      </c>
      <c r="BB521" s="297">
        <v>0.13800000000000001</v>
      </c>
      <c r="BC521" s="297">
        <v>0.13400000000000001</v>
      </c>
      <c r="BD521" s="92">
        <f t="shared" si="222"/>
        <v>0</v>
      </c>
      <c r="BE521" s="92">
        <f t="shared" si="223"/>
        <v>0</v>
      </c>
    </row>
    <row r="522" spans="1:57" x14ac:dyDescent="0.35">
      <c r="A522" s="26"/>
      <c r="B522" s="76"/>
      <c r="C522" s="58"/>
      <c r="D522" s="504"/>
      <c r="E522" s="504"/>
      <c r="F522" s="237" t="str">
        <f ca="1">IFERROR(OFFSET(INDEX(INDIRECT(VLOOKUP($C522,Lighting_Type_Exist_lu,2,0)),MATCH(NewSKULighting!$D522,INDIRECT(VLOOKUP($C522,Lighting_Type_Exist_lu,2,0)),0),1),0,2),"")</f>
        <v/>
      </c>
      <c r="G522" s="168" t="s">
        <v>84</v>
      </c>
      <c r="H522" s="74"/>
      <c r="I522" s="238" t="str">
        <f t="shared" si="211"/>
        <v/>
      </c>
      <c r="J522" s="58"/>
      <c r="K522" s="238" t="str">
        <f t="shared" si="212"/>
        <v/>
      </c>
      <c r="L522" s="239" t="str">
        <f t="shared" si="213"/>
        <v/>
      </c>
      <c r="M522" s="116" t="s">
        <v>84</v>
      </c>
      <c r="N522" s="28">
        <f t="shared" si="214"/>
        <v>0</v>
      </c>
      <c r="O522" s="20">
        <f t="shared" si="201"/>
        <v>0</v>
      </c>
      <c r="P522" s="71">
        <f t="shared" ca="1" si="224"/>
        <v>0</v>
      </c>
      <c r="Q522" s="71">
        <f>IFERROR((($H522*$L522*$N522)-($H522*$L522*$O522))/1000,0)*(1-EXACT(M522,Lookups!$A$62))*(1-EXACT(M522,Lookups!$A$63))</f>
        <v>0</v>
      </c>
      <c r="R522" s="71">
        <f t="shared" ca="1" si="225"/>
        <v>0</v>
      </c>
      <c r="S522" s="71">
        <f t="shared" ca="1" si="215"/>
        <v>0</v>
      </c>
      <c r="T522" s="71">
        <f t="shared" si="216"/>
        <v>0</v>
      </c>
      <c r="U522" s="356">
        <f t="shared" ca="1" si="217"/>
        <v>0</v>
      </c>
      <c r="V522" s="356">
        <f t="shared" ca="1" si="218"/>
        <v>0</v>
      </c>
      <c r="W522" s="356">
        <f t="shared" si="226"/>
        <v>0</v>
      </c>
      <c r="X522" s="356">
        <f t="shared" si="227"/>
        <v>0</v>
      </c>
      <c r="Y522" s="72">
        <f>IF(AU522&gt;0,"NEEDED",IFERROR(IF('Project Summary'!$C$11="NH",(VLOOKUP(AH522,Lighting_All,6,0)+AN522),(VLOOKUP(AH522,Lighting_All,4,0)+AN522)),0)*H522)</f>
        <v>0</v>
      </c>
      <c r="Z522" s="290" t="str">
        <f t="shared" ca="1" si="228"/>
        <v/>
      </c>
      <c r="AA522" s="352">
        <f t="shared" ca="1" si="202"/>
        <v>0</v>
      </c>
      <c r="AB522" s="3"/>
      <c r="AC522" s="20" t="str">
        <f ca="1">IFERROR(OFFSET(INDEX(INDIRECT(VLOOKUP($C522,Lighting_Type_Exist_lu,2,0)),MATCH(NewSKULighting!$D522,INDIRECT(VLOOKUP($C522,Lighting_Type_Exist_lu,2,0)),0),1),0,1),"")</f>
        <v/>
      </c>
      <c r="AD522" s="7" t="str">
        <f ca="1">IFERROR(OFFSET(INDEX(INDIRECT(VLOOKUP($C522,Lighting_Type_Exist_lu,2,0)),MATCH(NewSKULighting!$D522,INDIRECT(VLOOKUP($C522,Lighting_Type_Exist_lu,2,0)),0),1),0,3),"")</f>
        <v/>
      </c>
      <c r="AE522" s="40" t="str">
        <f ca="1">IFERROR(OFFSET(INDEX(INDIRECT(VLOOKUP($C522,Lighting_Type_Exist_lu,2,0)),MATCH(NewSKULighting!$D522,INDIRECT(VLOOKUP($C522,Lighting_Type_Exist_lu,2,0)),0),1),0,4),"")</f>
        <v/>
      </c>
      <c r="AF522" s="314">
        <f t="shared" ca="1" si="203"/>
        <v>0</v>
      </c>
      <c r="AG522" s="3"/>
      <c r="AH522" s="238" t="str">
        <f t="shared" si="219"/>
        <v/>
      </c>
      <c r="AI522" s="263">
        <f>IFERROR(_xlfn.IFNA(IF('Project Summary'!$C$11="NH",VLOOKUP(AH522,Lighting_All,5,0),VLOOKUP(AH522,Lighting_All,3,0)),""),"")</f>
        <v>0</v>
      </c>
      <c r="AJ522" s="295" t="str">
        <f t="shared" si="204"/>
        <v>NA</v>
      </c>
      <c r="AK522" s="296" t="str">
        <f>IFERROR(IF(J522="","",(VLOOKUP(AH522,Lookups!A:G,7,0)*H522)),"")</f>
        <v/>
      </c>
      <c r="AL522" s="92">
        <f t="shared" ca="1" si="205"/>
        <v>0</v>
      </c>
      <c r="AM522" s="92">
        <f t="shared" ca="1" si="206"/>
        <v>0</v>
      </c>
      <c r="AN522" s="297">
        <f>(1-EXACT(G522,M522))*IFERROR(VLOOKUP(M522,Lighting_All,6,0),0)*(Q522&gt;0)*(1-EXACT(M522,Lookups!$A$62))*(1-EXACT(M522,Lookups!$A$63))</f>
        <v>0</v>
      </c>
      <c r="AO522" s="92">
        <f t="shared" si="207"/>
        <v>0</v>
      </c>
      <c r="AP522" s="92" t="str">
        <f t="shared" ca="1" si="208"/>
        <v/>
      </c>
      <c r="AQ522" s="92" t="str">
        <f ca="1">_xlfn.IFNA(VLOOKUP(AP522,Recycling!$S$10:$T$35,2,0),"")</f>
        <v/>
      </c>
      <c r="AR522" s="92">
        <f t="shared" si="209"/>
        <v>0</v>
      </c>
      <c r="AS522" s="92">
        <f t="shared" si="210"/>
        <v>0</v>
      </c>
      <c r="AT522" s="298">
        <f>EXACT(G522,"None")*OR(EXACT(M522,Lookups!$A$62),EXACT(M522,Lookups!$A$63))</f>
        <v>0</v>
      </c>
      <c r="AU522" s="299">
        <f t="shared" si="229"/>
        <v>0</v>
      </c>
      <c r="AV522" s="92">
        <f>IFERROR(VLOOKUP(AH522,Lookups!A:B,2,0),0)</f>
        <v>0</v>
      </c>
      <c r="AW522" s="92">
        <f t="shared" si="230"/>
        <v>0</v>
      </c>
      <c r="AX522" s="297">
        <f t="shared" si="231"/>
        <v>0</v>
      </c>
      <c r="AY522" s="297">
        <f t="shared" si="220"/>
        <v>0</v>
      </c>
      <c r="AZ522" s="92">
        <f t="shared" si="221"/>
        <v>0.504</v>
      </c>
      <c r="BA522" s="297">
        <f t="shared" si="232"/>
        <v>0.38900000000000001</v>
      </c>
      <c r="BB522" s="297">
        <v>0.13800000000000001</v>
      </c>
      <c r="BC522" s="297">
        <v>0.13400000000000001</v>
      </c>
      <c r="BD522" s="92">
        <f t="shared" si="222"/>
        <v>0</v>
      </c>
      <c r="BE522" s="92">
        <f t="shared" si="223"/>
        <v>0</v>
      </c>
    </row>
    <row r="523" spans="1:57" x14ac:dyDescent="0.35">
      <c r="A523" s="26"/>
      <c r="B523" s="76"/>
      <c r="C523" s="58"/>
      <c r="D523" s="504"/>
      <c r="E523" s="504"/>
      <c r="F523" s="237" t="str">
        <f ca="1">IFERROR(OFFSET(INDEX(INDIRECT(VLOOKUP($C523,Lighting_Type_Exist_lu,2,0)),MATCH(NewSKULighting!$D523,INDIRECT(VLOOKUP($C523,Lighting_Type_Exist_lu,2,0)),0),1),0,2),"")</f>
        <v/>
      </c>
      <c r="G523" s="168" t="s">
        <v>84</v>
      </c>
      <c r="H523" s="74"/>
      <c r="I523" s="238" t="str">
        <f t="shared" si="211"/>
        <v/>
      </c>
      <c r="J523" s="58"/>
      <c r="K523" s="238" t="str">
        <f t="shared" si="212"/>
        <v/>
      </c>
      <c r="L523" s="239" t="str">
        <f t="shared" si="213"/>
        <v/>
      </c>
      <c r="M523" s="116" t="s">
        <v>84</v>
      </c>
      <c r="N523" s="28">
        <f t="shared" si="214"/>
        <v>0</v>
      </c>
      <c r="O523" s="20">
        <f t="shared" si="201"/>
        <v>0</v>
      </c>
      <c r="P523" s="71">
        <f t="shared" ca="1" si="224"/>
        <v>0</v>
      </c>
      <c r="Q523" s="71">
        <f>IFERROR((($H523*$L523*$N523)-($H523*$L523*$O523))/1000,0)*(1-EXACT(M523,Lookups!$A$62))*(1-EXACT(M523,Lookups!$A$63))</f>
        <v>0</v>
      </c>
      <c r="R523" s="71">
        <f t="shared" ca="1" si="225"/>
        <v>0</v>
      </c>
      <c r="S523" s="71">
        <f t="shared" ca="1" si="215"/>
        <v>0</v>
      </c>
      <c r="T523" s="71">
        <f t="shared" si="216"/>
        <v>0</v>
      </c>
      <c r="U523" s="356">
        <f t="shared" ca="1" si="217"/>
        <v>0</v>
      </c>
      <c r="V523" s="356">
        <f t="shared" ca="1" si="218"/>
        <v>0</v>
      </c>
      <c r="W523" s="356">
        <f t="shared" si="226"/>
        <v>0</v>
      </c>
      <c r="X523" s="356">
        <f t="shared" si="227"/>
        <v>0</v>
      </c>
      <c r="Y523" s="72">
        <f>IF(AU523&gt;0,"NEEDED",IFERROR(IF('Project Summary'!$C$11="NH",(VLOOKUP(AH523,Lighting_All,6,0)+AN523),(VLOOKUP(AH523,Lighting_All,4,0)+AN523)),0)*H523)</f>
        <v>0</v>
      </c>
      <c r="Z523" s="290" t="str">
        <f t="shared" ca="1" si="228"/>
        <v/>
      </c>
      <c r="AA523" s="352">
        <f t="shared" ca="1" si="202"/>
        <v>0</v>
      </c>
      <c r="AB523" s="3"/>
      <c r="AC523" s="20" t="str">
        <f ca="1">IFERROR(OFFSET(INDEX(INDIRECT(VLOOKUP($C523,Lighting_Type_Exist_lu,2,0)),MATCH(NewSKULighting!$D523,INDIRECT(VLOOKUP($C523,Lighting_Type_Exist_lu,2,0)),0),1),0,1),"")</f>
        <v/>
      </c>
      <c r="AD523" s="7" t="str">
        <f ca="1">IFERROR(OFFSET(INDEX(INDIRECT(VLOOKUP($C523,Lighting_Type_Exist_lu,2,0)),MATCH(NewSKULighting!$D523,INDIRECT(VLOOKUP($C523,Lighting_Type_Exist_lu,2,0)),0),1),0,3),"")</f>
        <v/>
      </c>
      <c r="AE523" s="40" t="str">
        <f ca="1">IFERROR(OFFSET(INDEX(INDIRECT(VLOOKUP($C523,Lighting_Type_Exist_lu,2,0)),MATCH(NewSKULighting!$D523,INDIRECT(VLOOKUP($C523,Lighting_Type_Exist_lu,2,0)),0),1),0,4),"")</f>
        <v/>
      </c>
      <c r="AF523" s="314">
        <f t="shared" ca="1" si="203"/>
        <v>0</v>
      </c>
      <c r="AG523" s="3"/>
      <c r="AH523" s="238" t="str">
        <f t="shared" si="219"/>
        <v/>
      </c>
      <c r="AI523" s="263">
        <f>IFERROR(_xlfn.IFNA(IF('Project Summary'!$C$11="NH",VLOOKUP(AH523,Lighting_All,5,0),VLOOKUP(AH523,Lighting_All,3,0)),""),"")</f>
        <v>0</v>
      </c>
      <c r="AJ523" s="295" t="str">
        <f t="shared" si="204"/>
        <v>NA</v>
      </c>
      <c r="AK523" s="296" t="str">
        <f>IFERROR(IF(J523="","",(VLOOKUP(AH523,Lookups!A:G,7,0)*H523)),"")</f>
        <v/>
      </c>
      <c r="AL523" s="92">
        <f t="shared" ca="1" si="205"/>
        <v>0</v>
      </c>
      <c r="AM523" s="92">
        <f t="shared" ca="1" si="206"/>
        <v>0</v>
      </c>
      <c r="AN523" s="297">
        <f>(1-EXACT(G523,M523))*IFERROR(VLOOKUP(M523,Lighting_All,6,0),0)*(Q523&gt;0)*(1-EXACT(M523,Lookups!$A$62))*(1-EXACT(M523,Lookups!$A$63))</f>
        <v>0</v>
      </c>
      <c r="AO523" s="92">
        <f t="shared" si="207"/>
        <v>0</v>
      </c>
      <c r="AP523" s="92" t="str">
        <f t="shared" ca="1" si="208"/>
        <v/>
      </c>
      <c r="AQ523" s="92" t="str">
        <f ca="1">_xlfn.IFNA(VLOOKUP(AP523,Recycling!$S$10:$T$35,2,0),"")</f>
        <v/>
      </c>
      <c r="AR523" s="92">
        <f t="shared" si="209"/>
        <v>0</v>
      </c>
      <c r="AS523" s="92">
        <f t="shared" si="210"/>
        <v>0</v>
      </c>
      <c r="AT523" s="298">
        <f>EXACT(G523,"None")*OR(EXACT(M523,Lookups!$A$62),EXACT(M523,Lookups!$A$63))</f>
        <v>0</v>
      </c>
      <c r="AU523" s="299">
        <f t="shared" si="229"/>
        <v>0</v>
      </c>
      <c r="AV523" s="92">
        <f>IFERROR(VLOOKUP(AH523,Lookups!A:B,2,0),0)</f>
        <v>0</v>
      </c>
      <c r="AW523" s="92">
        <f t="shared" si="230"/>
        <v>0</v>
      </c>
      <c r="AX523" s="297">
        <f t="shared" si="231"/>
        <v>0</v>
      </c>
      <c r="AY523" s="297">
        <f t="shared" si="220"/>
        <v>0</v>
      </c>
      <c r="AZ523" s="92">
        <f t="shared" si="221"/>
        <v>0.504</v>
      </c>
      <c r="BA523" s="297">
        <f t="shared" si="232"/>
        <v>0.38900000000000001</v>
      </c>
      <c r="BB523" s="297">
        <v>0.13800000000000001</v>
      </c>
      <c r="BC523" s="297">
        <v>0.13400000000000001</v>
      </c>
      <c r="BD523" s="92">
        <f t="shared" si="222"/>
        <v>0</v>
      </c>
      <c r="BE523" s="92">
        <f t="shared" si="223"/>
        <v>0</v>
      </c>
    </row>
    <row r="524" spans="1:57" x14ac:dyDescent="0.35">
      <c r="A524" s="26"/>
      <c r="B524" s="76"/>
      <c r="C524" s="58"/>
      <c r="D524" s="504"/>
      <c r="E524" s="504"/>
      <c r="F524" s="237" t="str">
        <f ca="1">IFERROR(OFFSET(INDEX(INDIRECT(VLOOKUP($C524,Lighting_Type_Exist_lu,2,0)),MATCH(NewSKULighting!$D524,INDIRECT(VLOOKUP($C524,Lighting_Type_Exist_lu,2,0)),0),1),0,2),"")</f>
        <v/>
      </c>
      <c r="G524" s="168" t="s">
        <v>84</v>
      </c>
      <c r="H524" s="74"/>
      <c r="I524" s="238" t="str">
        <f t="shared" si="211"/>
        <v/>
      </c>
      <c r="J524" s="58"/>
      <c r="K524" s="238" t="str">
        <f t="shared" si="212"/>
        <v/>
      </c>
      <c r="L524" s="239" t="str">
        <f t="shared" si="213"/>
        <v/>
      </c>
      <c r="M524" s="116" t="s">
        <v>84</v>
      </c>
      <c r="N524" s="28">
        <f t="shared" si="214"/>
        <v>0</v>
      </c>
      <c r="O524" s="20">
        <f t="shared" ref="O524:O555" si="233">IFERROR($N$112*VLOOKUP(M524,Sensor_Type_lu,3,0),0)</f>
        <v>0</v>
      </c>
      <c r="P524" s="71">
        <f t="shared" ca="1" si="224"/>
        <v>0</v>
      </c>
      <c r="Q524" s="71">
        <f>IFERROR((($H524*$L524*$N524)-($H524*$L524*$O524))/1000,0)*(1-EXACT(M524,Lookups!$A$62))*(1-EXACT(M524,Lookups!$A$63))</f>
        <v>0</v>
      </c>
      <c r="R524" s="71">
        <f t="shared" ca="1" si="225"/>
        <v>0</v>
      </c>
      <c r="S524" s="71">
        <f t="shared" ca="1" si="215"/>
        <v>0</v>
      </c>
      <c r="T524" s="71">
        <f t="shared" si="216"/>
        <v>0</v>
      </c>
      <c r="U524" s="356">
        <f t="shared" ca="1" si="217"/>
        <v>0</v>
      </c>
      <c r="V524" s="356">
        <f t="shared" ca="1" si="218"/>
        <v>0</v>
      </c>
      <c r="W524" s="356">
        <f t="shared" si="226"/>
        <v>0</v>
      </c>
      <c r="X524" s="356">
        <f t="shared" si="227"/>
        <v>0</v>
      </c>
      <c r="Y524" s="72">
        <f>IF(AU524&gt;0,"NEEDED",IFERROR(IF('Project Summary'!$C$11="NH",(VLOOKUP(AH524,Lighting_All,6,0)+AN524),(VLOOKUP(AH524,Lighting_All,4,0)+AN524)),0)*H524)</f>
        <v>0</v>
      </c>
      <c r="Z524" s="290" t="str">
        <f t="shared" ca="1" si="228"/>
        <v/>
      </c>
      <c r="AA524" s="352">
        <f t="shared" ref="AA524:AA555" ca="1" si="234">IFERROR(Y524/R524,0)</f>
        <v>0</v>
      </c>
      <c r="AB524" s="3"/>
      <c r="AC524" s="20" t="str">
        <f ca="1">IFERROR(OFFSET(INDEX(INDIRECT(VLOOKUP($C524,Lighting_Type_Exist_lu,2,0)),MATCH(NewSKULighting!$D524,INDIRECT(VLOOKUP($C524,Lighting_Type_Exist_lu,2,0)),0),1),0,1),"")</f>
        <v/>
      </c>
      <c r="AD524" s="7" t="str">
        <f ca="1">IFERROR(OFFSET(INDEX(INDIRECT(VLOOKUP($C524,Lighting_Type_Exist_lu,2,0)),MATCH(NewSKULighting!$D524,INDIRECT(VLOOKUP($C524,Lighting_Type_Exist_lu,2,0)),0),1),0,3),"")</f>
        <v/>
      </c>
      <c r="AE524" s="40" t="str">
        <f ca="1">IFERROR(OFFSET(INDEX(INDIRECT(VLOOKUP($C524,Lighting_Type_Exist_lu,2,0)),MATCH(NewSKULighting!$D524,INDIRECT(VLOOKUP($C524,Lighting_Type_Exist_lu,2,0)),0),1),0,4),"")</f>
        <v/>
      </c>
      <c r="AF524" s="314">
        <f t="shared" ref="AF524:AF555" ca="1" si="235">IFERROR((LEFT(AC524,2)/1)*B524,0)</f>
        <v>0</v>
      </c>
      <c r="AG524" s="3"/>
      <c r="AH524" s="238" t="str">
        <f t="shared" si="219"/>
        <v/>
      </c>
      <c r="AI524" s="263">
        <f>IFERROR(_xlfn.IFNA(IF('Project Summary'!$C$11="NH",VLOOKUP(AH524,Lighting_All,5,0),VLOOKUP(AH524,Lighting_All,3,0)),""),"")</f>
        <v>0</v>
      </c>
      <c r="AJ524" s="295" t="str">
        <f t="shared" ref="AJ524:AJ555" si="236">_xlfn.IFNA(VLOOKUP(M524,Sensor_Type_lu,2,0),"")</f>
        <v>NA</v>
      </c>
      <c r="AK524" s="296" t="str">
        <f>IFERROR(IF(J524="","",(VLOOKUP(AH524,Lookups!A:G,7,0)*H524)),"")</f>
        <v/>
      </c>
      <c r="AL524" s="92">
        <f t="shared" ref="AL524:AL555" ca="1" si="237">IFERROR(Z524*H524,0)</f>
        <v>0</v>
      </c>
      <c r="AM524" s="92">
        <f t="shared" ref="AM524:AM555" ca="1" si="238">IFERROR(((B524*F524)-(H524*L524))-AK524,0)</f>
        <v>0</v>
      </c>
      <c r="AN524" s="297">
        <f>(1-EXACT(G524,M524))*IFERROR(VLOOKUP(M524,Lighting_All,6,0),0)*(Q524&gt;0)*(1-EXACT(M524,Lookups!$A$62))*(1-EXACT(M524,Lookups!$A$63))</f>
        <v>0</v>
      </c>
      <c r="AO524" s="92">
        <f t="shared" ref="AO524:AO555" si="239">IFERROR(VLOOKUP(M524,Lighting_All,7,0),0)</f>
        <v>0</v>
      </c>
      <c r="AP524" s="92" t="str">
        <f t="shared" ref="AP524:AP555" ca="1" si="240">RIGHT(AC524,3)</f>
        <v/>
      </c>
      <c r="AQ524" s="92" t="str">
        <f ca="1">_xlfn.IFNA(VLOOKUP(AP524,Recycling!$S$10:$T$35,2,0),"")</f>
        <v/>
      </c>
      <c r="AR524" s="92">
        <f t="shared" ref="AR524:AR555" si="241">B524-AS524</f>
        <v>0</v>
      </c>
      <c r="AS524" s="92">
        <f t="shared" ref="AS524:AS555" si="242">IF(I524="Linear",IF(AK524/H524=10,H524,0),0)</f>
        <v>0</v>
      </c>
      <c r="AT524" s="298">
        <f>EXACT(G524,"None")*OR(EXACT(M524,Lookups!$A$62),EXACT(M524,Lookups!$A$63))</f>
        <v>0</v>
      </c>
      <c r="AU524" s="299">
        <f t="shared" si="229"/>
        <v>0</v>
      </c>
      <c r="AV524" s="92">
        <f>IFERROR(VLOOKUP(AH524,Lookups!A:B,2,0),0)</f>
        <v>0</v>
      </c>
      <c r="AW524" s="92">
        <f t="shared" si="230"/>
        <v>0</v>
      </c>
      <c r="AX524" s="297">
        <f t="shared" si="231"/>
        <v>0</v>
      </c>
      <c r="AY524" s="297">
        <f t="shared" si="220"/>
        <v>0</v>
      </c>
      <c r="AZ524" s="92">
        <f t="shared" si="221"/>
        <v>0.504</v>
      </c>
      <c r="BA524" s="297">
        <f t="shared" si="232"/>
        <v>0.38900000000000001</v>
      </c>
      <c r="BB524" s="297">
        <v>0.13800000000000001</v>
      </c>
      <c r="BC524" s="297">
        <v>0.13400000000000001</v>
      </c>
      <c r="BD524" s="92">
        <f t="shared" si="222"/>
        <v>0</v>
      </c>
      <c r="BE524" s="92">
        <f t="shared" si="223"/>
        <v>0</v>
      </c>
    </row>
    <row r="525" spans="1:57" x14ac:dyDescent="0.35">
      <c r="A525" s="26"/>
      <c r="B525" s="76"/>
      <c r="C525" s="58"/>
      <c r="D525" s="504"/>
      <c r="E525" s="504"/>
      <c r="F525" s="237" t="str">
        <f ca="1">IFERROR(OFFSET(INDEX(INDIRECT(VLOOKUP($C525,Lighting_Type_Exist_lu,2,0)),MATCH(NewSKULighting!$D525,INDIRECT(VLOOKUP($C525,Lighting_Type_Exist_lu,2,0)),0),1),0,2),"")</f>
        <v/>
      </c>
      <c r="G525" s="168" t="s">
        <v>84</v>
      </c>
      <c r="H525" s="74"/>
      <c r="I525" s="238" t="str">
        <f t="shared" si="211"/>
        <v/>
      </c>
      <c r="J525" s="58"/>
      <c r="K525" s="238" t="str">
        <f t="shared" si="212"/>
        <v/>
      </c>
      <c r="L525" s="239" t="str">
        <f t="shared" si="213"/>
        <v/>
      </c>
      <c r="M525" s="116" t="s">
        <v>84</v>
      </c>
      <c r="N525" s="28">
        <f t="shared" si="214"/>
        <v>0</v>
      </c>
      <c r="O525" s="20">
        <f t="shared" si="233"/>
        <v>0</v>
      </c>
      <c r="P525" s="71">
        <f t="shared" ca="1" si="224"/>
        <v>0</v>
      </c>
      <c r="Q525" s="71">
        <f>IFERROR((($H525*$L525*$N525)-($H525*$L525*$O525))/1000,0)*(1-EXACT(M525,Lookups!$A$62))*(1-EXACT(M525,Lookups!$A$63))</f>
        <v>0</v>
      </c>
      <c r="R525" s="71">
        <f t="shared" ca="1" si="225"/>
        <v>0</v>
      </c>
      <c r="S525" s="71">
        <f t="shared" ca="1" si="215"/>
        <v>0</v>
      </c>
      <c r="T525" s="71">
        <f t="shared" si="216"/>
        <v>0</v>
      </c>
      <c r="U525" s="356">
        <f t="shared" ca="1" si="217"/>
        <v>0</v>
      </c>
      <c r="V525" s="356">
        <f t="shared" ca="1" si="218"/>
        <v>0</v>
      </c>
      <c r="W525" s="356">
        <f t="shared" si="226"/>
        <v>0</v>
      </c>
      <c r="X525" s="356">
        <f t="shared" si="227"/>
        <v>0</v>
      </c>
      <c r="Y525" s="72">
        <f>IF(AU525&gt;0,"NEEDED",IFERROR(IF('Project Summary'!$C$11="NH",(VLOOKUP(AH525,Lighting_All,6,0)+AN525),(VLOOKUP(AH525,Lighting_All,4,0)+AN525)),0)*H525)</f>
        <v>0</v>
      </c>
      <c r="Z525" s="290" t="str">
        <f t="shared" ca="1" si="228"/>
        <v/>
      </c>
      <c r="AA525" s="352">
        <f t="shared" ca="1" si="234"/>
        <v>0</v>
      </c>
      <c r="AB525" s="3"/>
      <c r="AC525" s="20" t="str">
        <f ca="1">IFERROR(OFFSET(INDEX(INDIRECT(VLOOKUP($C525,Lighting_Type_Exist_lu,2,0)),MATCH(NewSKULighting!$D525,INDIRECT(VLOOKUP($C525,Lighting_Type_Exist_lu,2,0)),0),1),0,1),"")</f>
        <v/>
      </c>
      <c r="AD525" s="7" t="str">
        <f ca="1">IFERROR(OFFSET(INDEX(INDIRECT(VLOOKUP($C525,Lighting_Type_Exist_lu,2,0)),MATCH(NewSKULighting!$D525,INDIRECT(VLOOKUP($C525,Lighting_Type_Exist_lu,2,0)),0),1),0,3),"")</f>
        <v/>
      </c>
      <c r="AE525" s="40" t="str">
        <f ca="1">IFERROR(OFFSET(INDEX(INDIRECT(VLOOKUP($C525,Lighting_Type_Exist_lu,2,0)),MATCH(NewSKULighting!$D525,INDIRECT(VLOOKUP($C525,Lighting_Type_Exist_lu,2,0)),0),1),0,4),"")</f>
        <v/>
      </c>
      <c r="AF525" s="314">
        <f t="shared" ca="1" si="235"/>
        <v>0</v>
      </c>
      <c r="AG525" s="3"/>
      <c r="AH525" s="238" t="str">
        <f t="shared" si="219"/>
        <v/>
      </c>
      <c r="AI525" s="263">
        <f>IFERROR(_xlfn.IFNA(IF('Project Summary'!$C$11="NH",VLOOKUP(AH525,Lighting_All,5,0),VLOOKUP(AH525,Lighting_All,3,0)),""),"")</f>
        <v>0</v>
      </c>
      <c r="AJ525" s="295" t="str">
        <f t="shared" si="236"/>
        <v>NA</v>
      </c>
      <c r="AK525" s="296" t="str">
        <f>IFERROR(IF(J525="","",(VLOOKUP(AH525,Lookups!A:G,7,0)*H525)),"")</f>
        <v/>
      </c>
      <c r="AL525" s="92">
        <f t="shared" ca="1" si="237"/>
        <v>0</v>
      </c>
      <c r="AM525" s="92">
        <f t="shared" ca="1" si="238"/>
        <v>0</v>
      </c>
      <c r="AN525" s="297">
        <f>(1-EXACT(G525,M525))*IFERROR(VLOOKUP(M525,Lighting_All,6,0),0)*(Q525&gt;0)*(1-EXACT(M525,Lookups!$A$62))*(1-EXACT(M525,Lookups!$A$63))</f>
        <v>0</v>
      </c>
      <c r="AO525" s="92">
        <f t="shared" si="239"/>
        <v>0</v>
      </c>
      <c r="AP525" s="92" t="str">
        <f t="shared" ca="1" si="240"/>
        <v/>
      </c>
      <c r="AQ525" s="92" t="str">
        <f ca="1">_xlfn.IFNA(VLOOKUP(AP525,Recycling!$S$10:$T$35,2,0),"")</f>
        <v/>
      </c>
      <c r="AR525" s="92">
        <f t="shared" si="241"/>
        <v>0</v>
      </c>
      <c r="AS525" s="92">
        <f t="shared" si="242"/>
        <v>0</v>
      </c>
      <c r="AT525" s="298">
        <f>EXACT(G525,"None")*OR(EXACT(M525,Lookups!$A$62),EXACT(M525,Lookups!$A$63))</f>
        <v>0</v>
      </c>
      <c r="AU525" s="299">
        <f t="shared" si="229"/>
        <v>0</v>
      </c>
      <c r="AV525" s="92">
        <f>IFERROR(VLOOKUP(AH525,Lookups!A:B,2,0),0)</f>
        <v>0</v>
      </c>
      <c r="AW525" s="92">
        <f t="shared" si="230"/>
        <v>0</v>
      </c>
      <c r="AX525" s="297">
        <f t="shared" si="231"/>
        <v>0</v>
      </c>
      <c r="AY525" s="297">
        <f t="shared" si="220"/>
        <v>0</v>
      </c>
      <c r="AZ525" s="92">
        <f t="shared" si="221"/>
        <v>0.504</v>
      </c>
      <c r="BA525" s="297">
        <f t="shared" si="232"/>
        <v>0.38900000000000001</v>
      </c>
      <c r="BB525" s="297">
        <v>0.13800000000000001</v>
      </c>
      <c r="BC525" s="297">
        <v>0.13400000000000001</v>
      </c>
      <c r="BD525" s="92">
        <f t="shared" si="222"/>
        <v>0</v>
      </c>
      <c r="BE525" s="92">
        <f t="shared" si="223"/>
        <v>0</v>
      </c>
    </row>
    <row r="526" spans="1:57" x14ac:dyDescent="0.35">
      <c r="A526" s="26"/>
      <c r="B526" s="76"/>
      <c r="C526" s="58"/>
      <c r="D526" s="504"/>
      <c r="E526" s="504"/>
      <c r="F526" s="237" t="str">
        <f ca="1">IFERROR(OFFSET(INDEX(INDIRECT(VLOOKUP($C526,Lighting_Type_Exist_lu,2,0)),MATCH(NewSKULighting!$D526,INDIRECT(VLOOKUP($C526,Lighting_Type_Exist_lu,2,0)),0),1),0,2),"")</f>
        <v/>
      </c>
      <c r="G526" s="168" t="s">
        <v>84</v>
      </c>
      <c r="H526" s="74"/>
      <c r="I526" s="238" t="str">
        <f t="shared" si="211"/>
        <v/>
      </c>
      <c r="J526" s="58"/>
      <c r="K526" s="238" t="str">
        <f t="shared" si="212"/>
        <v/>
      </c>
      <c r="L526" s="239" t="str">
        <f t="shared" si="213"/>
        <v/>
      </c>
      <c r="M526" s="116" t="s">
        <v>84</v>
      </c>
      <c r="N526" s="28">
        <f t="shared" si="214"/>
        <v>0</v>
      </c>
      <c r="O526" s="20">
        <f t="shared" si="233"/>
        <v>0</v>
      </c>
      <c r="P526" s="71">
        <f t="shared" ca="1" si="224"/>
        <v>0</v>
      </c>
      <c r="Q526" s="71">
        <f>IFERROR((($H526*$L526*$N526)-($H526*$L526*$O526))/1000,0)*(1-EXACT(M526,Lookups!$A$62))*(1-EXACT(M526,Lookups!$A$63))</f>
        <v>0</v>
      </c>
      <c r="R526" s="71">
        <f t="shared" ca="1" si="225"/>
        <v>0</v>
      </c>
      <c r="S526" s="71">
        <f t="shared" ca="1" si="215"/>
        <v>0</v>
      </c>
      <c r="T526" s="71">
        <f t="shared" si="216"/>
        <v>0</v>
      </c>
      <c r="U526" s="356">
        <f t="shared" ca="1" si="217"/>
        <v>0</v>
      </c>
      <c r="V526" s="356">
        <f t="shared" ca="1" si="218"/>
        <v>0</v>
      </c>
      <c r="W526" s="356">
        <f t="shared" si="226"/>
        <v>0</v>
      </c>
      <c r="X526" s="356">
        <f t="shared" si="227"/>
        <v>0</v>
      </c>
      <c r="Y526" s="72">
        <f>IF(AU526&gt;0,"NEEDED",IFERROR(IF('Project Summary'!$C$11="NH",(VLOOKUP(AH526,Lighting_All,6,0)+AN526),(VLOOKUP(AH526,Lighting_All,4,0)+AN526)),0)*H526)</f>
        <v>0</v>
      </c>
      <c r="Z526" s="290" t="str">
        <f t="shared" ca="1" si="228"/>
        <v/>
      </c>
      <c r="AA526" s="352">
        <f t="shared" ca="1" si="234"/>
        <v>0</v>
      </c>
      <c r="AB526" s="3"/>
      <c r="AC526" s="20" t="str">
        <f ca="1">IFERROR(OFFSET(INDEX(INDIRECT(VLOOKUP($C526,Lighting_Type_Exist_lu,2,0)),MATCH(NewSKULighting!$D526,INDIRECT(VLOOKUP($C526,Lighting_Type_Exist_lu,2,0)),0),1),0,1),"")</f>
        <v/>
      </c>
      <c r="AD526" s="7" t="str">
        <f ca="1">IFERROR(OFFSET(INDEX(INDIRECT(VLOOKUP($C526,Lighting_Type_Exist_lu,2,0)),MATCH(NewSKULighting!$D526,INDIRECT(VLOOKUP($C526,Lighting_Type_Exist_lu,2,0)),0),1),0,3),"")</f>
        <v/>
      </c>
      <c r="AE526" s="40" t="str">
        <f ca="1">IFERROR(OFFSET(INDEX(INDIRECT(VLOOKUP($C526,Lighting_Type_Exist_lu,2,0)),MATCH(NewSKULighting!$D526,INDIRECT(VLOOKUP($C526,Lighting_Type_Exist_lu,2,0)),0),1),0,4),"")</f>
        <v/>
      </c>
      <c r="AF526" s="314">
        <f t="shared" ca="1" si="235"/>
        <v>0</v>
      </c>
      <c r="AG526" s="3"/>
      <c r="AH526" s="238" t="str">
        <f t="shared" si="219"/>
        <v/>
      </c>
      <c r="AI526" s="263">
        <f>IFERROR(_xlfn.IFNA(IF('Project Summary'!$C$11="NH",VLOOKUP(AH526,Lighting_All,5,0),VLOOKUP(AH526,Lighting_All,3,0)),""),"")</f>
        <v>0</v>
      </c>
      <c r="AJ526" s="295" t="str">
        <f t="shared" si="236"/>
        <v>NA</v>
      </c>
      <c r="AK526" s="296" t="str">
        <f>IFERROR(IF(J526="","",(VLOOKUP(AH526,Lookups!A:G,7,0)*H526)),"")</f>
        <v/>
      </c>
      <c r="AL526" s="92">
        <f t="shared" ca="1" si="237"/>
        <v>0</v>
      </c>
      <c r="AM526" s="92">
        <f t="shared" ca="1" si="238"/>
        <v>0</v>
      </c>
      <c r="AN526" s="297">
        <f>(1-EXACT(G526,M526))*IFERROR(VLOOKUP(M526,Lighting_All,6,0),0)*(Q526&gt;0)*(1-EXACT(M526,Lookups!$A$62))*(1-EXACT(M526,Lookups!$A$63))</f>
        <v>0</v>
      </c>
      <c r="AO526" s="92">
        <f t="shared" si="239"/>
        <v>0</v>
      </c>
      <c r="AP526" s="92" t="str">
        <f t="shared" ca="1" si="240"/>
        <v/>
      </c>
      <c r="AQ526" s="92" t="str">
        <f ca="1">_xlfn.IFNA(VLOOKUP(AP526,Recycling!$S$10:$T$35,2,0),"")</f>
        <v/>
      </c>
      <c r="AR526" s="92">
        <f t="shared" si="241"/>
        <v>0</v>
      </c>
      <c r="AS526" s="92">
        <f t="shared" si="242"/>
        <v>0</v>
      </c>
      <c r="AT526" s="298">
        <f>EXACT(G526,"None")*OR(EXACT(M526,Lookups!$A$62),EXACT(M526,Lookups!$A$63))</f>
        <v>0</v>
      </c>
      <c r="AU526" s="299">
        <f t="shared" si="229"/>
        <v>0</v>
      </c>
      <c r="AV526" s="92">
        <f>IFERROR(VLOOKUP(AH526,Lookups!A:B,2,0),0)</f>
        <v>0</v>
      </c>
      <c r="AW526" s="92">
        <f t="shared" si="230"/>
        <v>0</v>
      </c>
      <c r="AX526" s="297">
        <f t="shared" si="231"/>
        <v>0</v>
      </c>
      <c r="AY526" s="297">
        <f t="shared" si="220"/>
        <v>0</v>
      </c>
      <c r="AZ526" s="92">
        <f t="shared" si="221"/>
        <v>0.504</v>
      </c>
      <c r="BA526" s="297">
        <f t="shared" si="232"/>
        <v>0.38900000000000001</v>
      </c>
      <c r="BB526" s="297">
        <v>0.13800000000000001</v>
      </c>
      <c r="BC526" s="297">
        <v>0.13400000000000001</v>
      </c>
      <c r="BD526" s="92">
        <f t="shared" si="222"/>
        <v>0</v>
      </c>
      <c r="BE526" s="92">
        <f t="shared" si="223"/>
        <v>0</v>
      </c>
    </row>
    <row r="527" spans="1:57" x14ac:dyDescent="0.35">
      <c r="A527" s="26"/>
      <c r="B527" s="76"/>
      <c r="C527" s="58"/>
      <c r="D527" s="504"/>
      <c r="E527" s="504"/>
      <c r="F527" s="237" t="str">
        <f ca="1">IFERROR(OFFSET(INDEX(INDIRECT(VLOOKUP($C527,Lighting_Type_Exist_lu,2,0)),MATCH(NewSKULighting!$D527,INDIRECT(VLOOKUP($C527,Lighting_Type_Exist_lu,2,0)),0),1),0,2),"")</f>
        <v/>
      </c>
      <c r="G527" s="168" t="s">
        <v>84</v>
      </c>
      <c r="H527" s="74"/>
      <c r="I527" s="238" t="str">
        <f t="shared" si="211"/>
        <v/>
      </c>
      <c r="J527" s="58"/>
      <c r="K527" s="238" t="str">
        <f t="shared" si="212"/>
        <v/>
      </c>
      <c r="L527" s="239" t="str">
        <f t="shared" si="213"/>
        <v/>
      </c>
      <c r="M527" s="116" t="s">
        <v>84</v>
      </c>
      <c r="N527" s="28">
        <f t="shared" si="214"/>
        <v>0</v>
      </c>
      <c r="O527" s="20">
        <f t="shared" si="233"/>
        <v>0</v>
      </c>
      <c r="P527" s="71">
        <f t="shared" ca="1" si="224"/>
        <v>0</v>
      </c>
      <c r="Q527" s="71">
        <f>IFERROR((($H527*$L527*$N527)-($H527*$L527*$O527))/1000,0)*(1-EXACT(M527,Lookups!$A$62))*(1-EXACT(M527,Lookups!$A$63))</f>
        <v>0</v>
      </c>
      <c r="R527" s="71">
        <f t="shared" ca="1" si="225"/>
        <v>0</v>
      </c>
      <c r="S527" s="71">
        <f t="shared" ca="1" si="215"/>
        <v>0</v>
      </c>
      <c r="T527" s="71">
        <f t="shared" si="216"/>
        <v>0</v>
      </c>
      <c r="U527" s="356">
        <f t="shared" ca="1" si="217"/>
        <v>0</v>
      </c>
      <c r="V527" s="356">
        <f t="shared" ca="1" si="218"/>
        <v>0</v>
      </c>
      <c r="W527" s="356">
        <f t="shared" si="226"/>
        <v>0</v>
      </c>
      <c r="X527" s="356">
        <f t="shared" si="227"/>
        <v>0</v>
      </c>
      <c r="Y527" s="72">
        <f>IF(AU527&gt;0,"NEEDED",IFERROR(IF('Project Summary'!$C$11="NH",(VLOOKUP(AH527,Lighting_All,6,0)+AN527),(VLOOKUP(AH527,Lighting_All,4,0)+AN527)),0)*H527)</f>
        <v>0</v>
      </c>
      <c r="Z527" s="290" t="str">
        <f t="shared" ca="1" si="228"/>
        <v/>
      </c>
      <c r="AA527" s="352">
        <f t="shared" ca="1" si="234"/>
        <v>0</v>
      </c>
      <c r="AB527" s="3"/>
      <c r="AC527" s="20" t="str">
        <f ca="1">IFERROR(OFFSET(INDEX(INDIRECT(VLOOKUP($C527,Lighting_Type_Exist_lu,2,0)),MATCH(NewSKULighting!$D527,INDIRECT(VLOOKUP($C527,Lighting_Type_Exist_lu,2,0)),0),1),0,1),"")</f>
        <v/>
      </c>
      <c r="AD527" s="7" t="str">
        <f ca="1">IFERROR(OFFSET(INDEX(INDIRECT(VLOOKUP($C527,Lighting_Type_Exist_lu,2,0)),MATCH(NewSKULighting!$D527,INDIRECT(VLOOKUP($C527,Lighting_Type_Exist_lu,2,0)),0),1),0,3),"")</f>
        <v/>
      </c>
      <c r="AE527" s="40" t="str">
        <f ca="1">IFERROR(OFFSET(INDEX(INDIRECT(VLOOKUP($C527,Lighting_Type_Exist_lu,2,0)),MATCH(NewSKULighting!$D527,INDIRECT(VLOOKUP($C527,Lighting_Type_Exist_lu,2,0)),0),1),0,4),"")</f>
        <v/>
      </c>
      <c r="AF527" s="314">
        <f t="shared" ca="1" si="235"/>
        <v>0</v>
      </c>
      <c r="AG527" s="3"/>
      <c r="AH527" s="238" t="str">
        <f t="shared" si="219"/>
        <v/>
      </c>
      <c r="AI527" s="263">
        <f>IFERROR(_xlfn.IFNA(IF('Project Summary'!$C$11="NH",VLOOKUP(AH527,Lighting_All,5,0),VLOOKUP(AH527,Lighting_All,3,0)),""),"")</f>
        <v>0</v>
      </c>
      <c r="AJ527" s="295" t="str">
        <f t="shared" si="236"/>
        <v>NA</v>
      </c>
      <c r="AK527" s="296" t="str">
        <f>IFERROR(IF(J527="","",(VLOOKUP(AH527,Lookups!A:G,7,0)*H527)),"")</f>
        <v/>
      </c>
      <c r="AL527" s="92">
        <f t="shared" ca="1" si="237"/>
        <v>0</v>
      </c>
      <c r="AM527" s="92">
        <f t="shared" ca="1" si="238"/>
        <v>0</v>
      </c>
      <c r="AN527" s="297">
        <f>(1-EXACT(G527,M527))*IFERROR(VLOOKUP(M527,Lighting_All,6,0),0)*(Q527&gt;0)*(1-EXACT(M527,Lookups!$A$62))*(1-EXACT(M527,Lookups!$A$63))</f>
        <v>0</v>
      </c>
      <c r="AO527" s="92">
        <f t="shared" si="239"/>
        <v>0</v>
      </c>
      <c r="AP527" s="92" t="str">
        <f t="shared" ca="1" si="240"/>
        <v/>
      </c>
      <c r="AQ527" s="92" t="str">
        <f ca="1">_xlfn.IFNA(VLOOKUP(AP527,Recycling!$S$10:$T$35,2,0),"")</f>
        <v/>
      </c>
      <c r="AR527" s="92">
        <f t="shared" si="241"/>
        <v>0</v>
      </c>
      <c r="AS527" s="92">
        <f t="shared" si="242"/>
        <v>0</v>
      </c>
      <c r="AT527" s="298">
        <f>EXACT(G527,"None")*OR(EXACT(M527,Lookups!$A$62),EXACT(M527,Lookups!$A$63))</f>
        <v>0</v>
      </c>
      <c r="AU527" s="299">
        <f t="shared" si="229"/>
        <v>0</v>
      </c>
      <c r="AV527" s="92">
        <f>IFERROR(VLOOKUP(AH527,Lookups!A:B,2,0),0)</f>
        <v>0</v>
      </c>
      <c r="AW527" s="92">
        <f t="shared" si="230"/>
        <v>0</v>
      </c>
      <c r="AX527" s="297">
        <f t="shared" si="231"/>
        <v>0</v>
      </c>
      <c r="AY527" s="297">
        <f t="shared" si="220"/>
        <v>0</v>
      </c>
      <c r="AZ527" s="92">
        <f t="shared" si="221"/>
        <v>0.504</v>
      </c>
      <c r="BA527" s="297">
        <f t="shared" si="232"/>
        <v>0.38900000000000001</v>
      </c>
      <c r="BB527" s="297">
        <v>0.13800000000000001</v>
      </c>
      <c r="BC527" s="297">
        <v>0.13400000000000001</v>
      </c>
      <c r="BD527" s="92">
        <f t="shared" si="222"/>
        <v>0</v>
      </c>
      <c r="BE527" s="92">
        <f t="shared" si="223"/>
        <v>0</v>
      </c>
    </row>
    <row r="528" spans="1:57" x14ac:dyDescent="0.35">
      <c r="A528" s="26"/>
      <c r="B528" s="76"/>
      <c r="C528" s="58"/>
      <c r="D528" s="504"/>
      <c r="E528" s="504"/>
      <c r="F528" s="237" t="str">
        <f ca="1">IFERROR(OFFSET(INDEX(INDIRECT(VLOOKUP($C528,Lighting_Type_Exist_lu,2,0)),MATCH(NewSKULighting!$D528,INDIRECT(VLOOKUP($C528,Lighting_Type_Exist_lu,2,0)),0),1),0,2),"")</f>
        <v/>
      </c>
      <c r="G528" s="168" t="s">
        <v>84</v>
      </c>
      <c r="H528" s="74"/>
      <c r="I528" s="238" t="str">
        <f t="shared" si="211"/>
        <v/>
      </c>
      <c r="J528" s="58"/>
      <c r="K528" s="238" t="str">
        <f t="shared" si="212"/>
        <v/>
      </c>
      <c r="L528" s="239" t="str">
        <f t="shared" si="213"/>
        <v/>
      </c>
      <c r="M528" s="116" t="s">
        <v>84</v>
      </c>
      <c r="N528" s="28">
        <f t="shared" si="214"/>
        <v>0</v>
      </c>
      <c r="O528" s="20">
        <f t="shared" si="233"/>
        <v>0</v>
      </c>
      <c r="P528" s="71">
        <f t="shared" ca="1" si="224"/>
        <v>0</v>
      </c>
      <c r="Q528" s="71">
        <f>IFERROR((($H528*$L528*$N528)-($H528*$L528*$O528))/1000,0)*(1-EXACT(M528,Lookups!$A$62))*(1-EXACT(M528,Lookups!$A$63))</f>
        <v>0</v>
      </c>
      <c r="R528" s="71">
        <f t="shared" ca="1" si="225"/>
        <v>0</v>
      </c>
      <c r="S528" s="71">
        <f t="shared" ca="1" si="215"/>
        <v>0</v>
      </c>
      <c r="T528" s="71">
        <f t="shared" si="216"/>
        <v>0</v>
      </c>
      <c r="U528" s="356">
        <f t="shared" ca="1" si="217"/>
        <v>0</v>
      </c>
      <c r="V528" s="356">
        <f t="shared" ca="1" si="218"/>
        <v>0</v>
      </c>
      <c r="W528" s="356">
        <f t="shared" si="226"/>
        <v>0</v>
      </c>
      <c r="X528" s="356">
        <f t="shared" si="227"/>
        <v>0</v>
      </c>
      <c r="Y528" s="72">
        <f>IF(AU528&gt;0,"NEEDED",IFERROR(IF('Project Summary'!$C$11="NH",(VLOOKUP(AH528,Lighting_All,6,0)+AN528),(VLOOKUP(AH528,Lighting_All,4,0)+AN528)),0)*H528)</f>
        <v>0</v>
      </c>
      <c r="Z528" s="290" t="str">
        <f t="shared" ca="1" si="228"/>
        <v/>
      </c>
      <c r="AA528" s="352">
        <f t="shared" ca="1" si="234"/>
        <v>0</v>
      </c>
      <c r="AB528" s="3"/>
      <c r="AC528" s="20" t="str">
        <f ca="1">IFERROR(OFFSET(INDEX(INDIRECT(VLOOKUP($C528,Lighting_Type_Exist_lu,2,0)),MATCH(NewSKULighting!$D528,INDIRECT(VLOOKUP($C528,Lighting_Type_Exist_lu,2,0)),0),1),0,1),"")</f>
        <v/>
      </c>
      <c r="AD528" s="7" t="str">
        <f ca="1">IFERROR(OFFSET(INDEX(INDIRECT(VLOOKUP($C528,Lighting_Type_Exist_lu,2,0)),MATCH(NewSKULighting!$D528,INDIRECT(VLOOKUP($C528,Lighting_Type_Exist_lu,2,0)),0),1),0,3),"")</f>
        <v/>
      </c>
      <c r="AE528" s="40" t="str">
        <f ca="1">IFERROR(OFFSET(INDEX(INDIRECT(VLOOKUP($C528,Lighting_Type_Exist_lu,2,0)),MATCH(NewSKULighting!$D528,INDIRECT(VLOOKUP($C528,Lighting_Type_Exist_lu,2,0)),0),1),0,4),"")</f>
        <v/>
      </c>
      <c r="AF528" s="314">
        <f t="shared" ca="1" si="235"/>
        <v>0</v>
      </c>
      <c r="AG528" s="3"/>
      <c r="AH528" s="238" t="str">
        <f t="shared" si="219"/>
        <v/>
      </c>
      <c r="AI528" s="263">
        <f>IFERROR(_xlfn.IFNA(IF('Project Summary'!$C$11="NH",VLOOKUP(AH528,Lighting_All,5,0),VLOOKUP(AH528,Lighting_All,3,0)),""),"")</f>
        <v>0</v>
      </c>
      <c r="AJ528" s="295" t="str">
        <f t="shared" si="236"/>
        <v>NA</v>
      </c>
      <c r="AK528" s="296" t="str">
        <f>IFERROR(IF(J528="","",(VLOOKUP(AH528,Lookups!A:G,7,0)*H528)),"")</f>
        <v/>
      </c>
      <c r="AL528" s="92">
        <f t="shared" ca="1" si="237"/>
        <v>0</v>
      </c>
      <c r="AM528" s="92">
        <f t="shared" ca="1" si="238"/>
        <v>0</v>
      </c>
      <c r="AN528" s="297">
        <f>(1-EXACT(G528,M528))*IFERROR(VLOOKUP(M528,Lighting_All,6,0),0)*(Q528&gt;0)*(1-EXACT(M528,Lookups!$A$62))*(1-EXACT(M528,Lookups!$A$63))</f>
        <v>0</v>
      </c>
      <c r="AO528" s="92">
        <f t="shared" si="239"/>
        <v>0</v>
      </c>
      <c r="AP528" s="92" t="str">
        <f t="shared" ca="1" si="240"/>
        <v/>
      </c>
      <c r="AQ528" s="92" t="str">
        <f ca="1">_xlfn.IFNA(VLOOKUP(AP528,Recycling!$S$10:$T$35,2,0),"")</f>
        <v/>
      </c>
      <c r="AR528" s="92">
        <f t="shared" si="241"/>
        <v>0</v>
      </c>
      <c r="AS528" s="92">
        <f t="shared" si="242"/>
        <v>0</v>
      </c>
      <c r="AT528" s="298">
        <f>EXACT(G528,"None")*OR(EXACT(M528,Lookups!$A$62),EXACT(M528,Lookups!$A$63))</f>
        <v>0</v>
      </c>
      <c r="AU528" s="299">
        <f t="shared" si="229"/>
        <v>0</v>
      </c>
      <c r="AV528" s="92">
        <f>IFERROR(VLOOKUP(AH528,Lookups!A:B,2,0),0)</f>
        <v>0</v>
      </c>
      <c r="AW528" s="92">
        <f t="shared" si="230"/>
        <v>0</v>
      </c>
      <c r="AX528" s="297">
        <f t="shared" si="231"/>
        <v>0</v>
      </c>
      <c r="AY528" s="297">
        <f t="shared" si="220"/>
        <v>0</v>
      </c>
      <c r="AZ528" s="92">
        <f t="shared" si="221"/>
        <v>0.504</v>
      </c>
      <c r="BA528" s="297">
        <f t="shared" si="232"/>
        <v>0.38900000000000001</v>
      </c>
      <c r="BB528" s="297">
        <v>0.13800000000000001</v>
      </c>
      <c r="BC528" s="297">
        <v>0.13400000000000001</v>
      </c>
      <c r="BD528" s="92">
        <f t="shared" si="222"/>
        <v>0</v>
      </c>
      <c r="BE528" s="92">
        <f t="shared" si="223"/>
        <v>0</v>
      </c>
    </row>
    <row r="529" spans="1:57" x14ac:dyDescent="0.35">
      <c r="A529" s="26"/>
      <c r="B529" s="76"/>
      <c r="C529" s="58"/>
      <c r="D529" s="504"/>
      <c r="E529" s="504"/>
      <c r="F529" s="237" t="str">
        <f ca="1">IFERROR(OFFSET(INDEX(INDIRECT(VLOOKUP($C529,Lighting_Type_Exist_lu,2,0)),MATCH(NewSKULighting!$D529,INDIRECT(VLOOKUP($C529,Lighting_Type_Exist_lu,2,0)),0),1),0,2),"")</f>
        <v/>
      </c>
      <c r="G529" s="168" t="s">
        <v>84</v>
      </c>
      <c r="H529" s="74"/>
      <c r="I529" s="238" t="str">
        <f t="shared" si="211"/>
        <v/>
      </c>
      <c r="J529" s="58"/>
      <c r="K529" s="238" t="str">
        <f t="shared" si="212"/>
        <v/>
      </c>
      <c r="L529" s="239" t="str">
        <f t="shared" si="213"/>
        <v/>
      </c>
      <c r="M529" s="116" t="s">
        <v>84</v>
      </c>
      <c r="N529" s="28">
        <f t="shared" si="214"/>
        <v>0</v>
      </c>
      <c r="O529" s="20">
        <f t="shared" si="233"/>
        <v>0</v>
      </c>
      <c r="P529" s="71">
        <f t="shared" ca="1" si="224"/>
        <v>0</v>
      </c>
      <c r="Q529" s="71">
        <f>IFERROR((($H529*$L529*$N529)-($H529*$L529*$O529))/1000,0)*(1-EXACT(M529,Lookups!$A$62))*(1-EXACT(M529,Lookups!$A$63))</f>
        <v>0</v>
      </c>
      <c r="R529" s="71">
        <f t="shared" ca="1" si="225"/>
        <v>0</v>
      </c>
      <c r="S529" s="71">
        <f t="shared" ca="1" si="215"/>
        <v>0</v>
      </c>
      <c r="T529" s="71">
        <f t="shared" si="216"/>
        <v>0</v>
      </c>
      <c r="U529" s="356">
        <f t="shared" ca="1" si="217"/>
        <v>0</v>
      </c>
      <c r="V529" s="356">
        <f t="shared" ca="1" si="218"/>
        <v>0</v>
      </c>
      <c r="W529" s="356">
        <f t="shared" si="226"/>
        <v>0</v>
      </c>
      <c r="X529" s="356">
        <f t="shared" si="227"/>
        <v>0</v>
      </c>
      <c r="Y529" s="72">
        <f>IF(AU529&gt;0,"NEEDED",IFERROR(IF('Project Summary'!$C$11="NH",(VLOOKUP(AH529,Lighting_All,6,0)+AN529),(VLOOKUP(AH529,Lighting_All,4,0)+AN529)),0)*H529)</f>
        <v>0</v>
      </c>
      <c r="Z529" s="290" t="str">
        <f t="shared" ca="1" si="228"/>
        <v/>
      </c>
      <c r="AA529" s="352">
        <f t="shared" ca="1" si="234"/>
        <v>0</v>
      </c>
      <c r="AB529" s="3"/>
      <c r="AC529" s="20" t="str">
        <f ca="1">IFERROR(OFFSET(INDEX(INDIRECT(VLOOKUP($C529,Lighting_Type_Exist_lu,2,0)),MATCH(NewSKULighting!$D529,INDIRECT(VLOOKUP($C529,Lighting_Type_Exist_lu,2,0)),0),1),0,1),"")</f>
        <v/>
      </c>
      <c r="AD529" s="7" t="str">
        <f ca="1">IFERROR(OFFSET(INDEX(INDIRECT(VLOOKUP($C529,Lighting_Type_Exist_lu,2,0)),MATCH(NewSKULighting!$D529,INDIRECT(VLOOKUP($C529,Lighting_Type_Exist_lu,2,0)),0),1),0,3),"")</f>
        <v/>
      </c>
      <c r="AE529" s="40" t="str">
        <f ca="1">IFERROR(OFFSET(INDEX(INDIRECT(VLOOKUP($C529,Lighting_Type_Exist_lu,2,0)),MATCH(NewSKULighting!$D529,INDIRECT(VLOOKUP($C529,Lighting_Type_Exist_lu,2,0)),0),1),0,4),"")</f>
        <v/>
      </c>
      <c r="AF529" s="314">
        <f t="shared" ca="1" si="235"/>
        <v>0</v>
      </c>
      <c r="AG529" s="3"/>
      <c r="AH529" s="238" t="str">
        <f t="shared" si="219"/>
        <v/>
      </c>
      <c r="AI529" s="263">
        <f>IFERROR(_xlfn.IFNA(IF('Project Summary'!$C$11="NH",VLOOKUP(AH529,Lighting_All,5,0),VLOOKUP(AH529,Lighting_All,3,0)),""),"")</f>
        <v>0</v>
      </c>
      <c r="AJ529" s="295" t="str">
        <f t="shared" si="236"/>
        <v>NA</v>
      </c>
      <c r="AK529" s="296" t="str">
        <f>IFERROR(IF(J529="","",(VLOOKUP(AH529,Lookups!A:G,7,0)*H529)),"")</f>
        <v/>
      </c>
      <c r="AL529" s="92">
        <f t="shared" ca="1" si="237"/>
        <v>0</v>
      </c>
      <c r="AM529" s="92">
        <f t="shared" ca="1" si="238"/>
        <v>0</v>
      </c>
      <c r="AN529" s="297">
        <f>(1-EXACT(G529,M529))*IFERROR(VLOOKUP(M529,Lighting_All,6,0),0)*(Q529&gt;0)*(1-EXACT(M529,Lookups!$A$62))*(1-EXACT(M529,Lookups!$A$63))</f>
        <v>0</v>
      </c>
      <c r="AO529" s="92">
        <f t="shared" si="239"/>
        <v>0</v>
      </c>
      <c r="AP529" s="92" t="str">
        <f t="shared" ca="1" si="240"/>
        <v/>
      </c>
      <c r="AQ529" s="92" t="str">
        <f ca="1">_xlfn.IFNA(VLOOKUP(AP529,Recycling!$S$10:$T$35,2,0),"")</f>
        <v/>
      </c>
      <c r="AR529" s="92">
        <f t="shared" si="241"/>
        <v>0</v>
      </c>
      <c r="AS529" s="92">
        <f t="shared" si="242"/>
        <v>0</v>
      </c>
      <c r="AT529" s="298">
        <f>EXACT(G529,"None")*OR(EXACT(M529,Lookups!$A$62),EXACT(M529,Lookups!$A$63))</f>
        <v>0</v>
      </c>
      <c r="AU529" s="299">
        <f t="shared" si="229"/>
        <v>0</v>
      </c>
      <c r="AV529" s="92">
        <f>IFERROR(VLOOKUP(AH529,Lookups!A:B,2,0),0)</f>
        <v>0</v>
      </c>
      <c r="AW529" s="92">
        <f t="shared" si="230"/>
        <v>0</v>
      </c>
      <c r="AX529" s="297">
        <f t="shared" si="231"/>
        <v>0</v>
      </c>
      <c r="AY529" s="297">
        <f t="shared" si="220"/>
        <v>0</v>
      </c>
      <c r="AZ529" s="92">
        <f t="shared" si="221"/>
        <v>0.504</v>
      </c>
      <c r="BA529" s="297">
        <f t="shared" si="232"/>
        <v>0.38900000000000001</v>
      </c>
      <c r="BB529" s="297">
        <v>0.13800000000000001</v>
      </c>
      <c r="BC529" s="297">
        <v>0.13400000000000001</v>
      </c>
      <c r="BD529" s="92">
        <f t="shared" si="222"/>
        <v>0</v>
      </c>
      <c r="BE529" s="92">
        <f t="shared" si="223"/>
        <v>0</v>
      </c>
    </row>
    <row r="530" spans="1:57" x14ac:dyDescent="0.35">
      <c r="A530" s="26"/>
      <c r="B530" s="76"/>
      <c r="C530" s="58"/>
      <c r="D530" s="504"/>
      <c r="E530" s="504"/>
      <c r="F530" s="237" t="str">
        <f ca="1">IFERROR(OFFSET(INDEX(INDIRECT(VLOOKUP($C530,Lighting_Type_Exist_lu,2,0)),MATCH(NewSKULighting!$D530,INDIRECT(VLOOKUP($C530,Lighting_Type_Exist_lu,2,0)),0),1),0,2),"")</f>
        <v/>
      </c>
      <c r="G530" s="168" t="s">
        <v>84</v>
      </c>
      <c r="H530" s="74"/>
      <c r="I530" s="238" t="str">
        <f t="shared" si="211"/>
        <v/>
      </c>
      <c r="J530" s="58"/>
      <c r="K530" s="238" t="str">
        <f t="shared" si="212"/>
        <v/>
      </c>
      <c r="L530" s="239" t="str">
        <f t="shared" si="213"/>
        <v/>
      </c>
      <c r="M530" s="116" t="s">
        <v>84</v>
      </c>
      <c r="N530" s="28">
        <f t="shared" si="214"/>
        <v>0</v>
      </c>
      <c r="O530" s="20">
        <f t="shared" si="233"/>
        <v>0</v>
      </c>
      <c r="P530" s="71">
        <f t="shared" ca="1" si="224"/>
        <v>0</v>
      </c>
      <c r="Q530" s="71">
        <f>IFERROR((($H530*$L530*$N530)-($H530*$L530*$O530))/1000,0)*(1-EXACT(M530,Lookups!$A$62))*(1-EXACT(M530,Lookups!$A$63))</f>
        <v>0</v>
      </c>
      <c r="R530" s="71">
        <f t="shared" ca="1" si="225"/>
        <v>0</v>
      </c>
      <c r="S530" s="71">
        <f t="shared" ca="1" si="215"/>
        <v>0</v>
      </c>
      <c r="T530" s="71">
        <f t="shared" si="216"/>
        <v>0</v>
      </c>
      <c r="U530" s="356">
        <f t="shared" ca="1" si="217"/>
        <v>0</v>
      </c>
      <c r="V530" s="356">
        <f t="shared" ca="1" si="218"/>
        <v>0</v>
      </c>
      <c r="W530" s="356">
        <f t="shared" si="226"/>
        <v>0</v>
      </c>
      <c r="X530" s="356">
        <f t="shared" si="227"/>
        <v>0</v>
      </c>
      <c r="Y530" s="72">
        <f>IF(AU530&gt;0,"NEEDED",IFERROR(IF('Project Summary'!$C$11="NH",(VLOOKUP(AH530,Lighting_All,6,0)+AN530),(VLOOKUP(AH530,Lighting_All,4,0)+AN530)),0)*H530)</f>
        <v>0</v>
      </c>
      <c r="Z530" s="290" t="str">
        <f t="shared" ca="1" si="228"/>
        <v/>
      </c>
      <c r="AA530" s="352">
        <f t="shared" ca="1" si="234"/>
        <v>0</v>
      </c>
      <c r="AB530" s="3"/>
      <c r="AC530" s="20" t="str">
        <f ca="1">IFERROR(OFFSET(INDEX(INDIRECT(VLOOKUP($C530,Lighting_Type_Exist_lu,2,0)),MATCH(NewSKULighting!$D530,INDIRECT(VLOOKUP($C530,Lighting_Type_Exist_lu,2,0)),0),1),0,1),"")</f>
        <v/>
      </c>
      <c r="AD530" s="7" t="str">
        <f ca="1">IFERROR(OFFSET(INDEX(INDIRECT(VLOOKUP($C530,Lighting_Type_Exist_lu,2,0)),MATCH(NewSKULighting!$D530,INDIRECT(VLOOKUP($C530,Lighting_Type_Exist_lu,2,0)),0),1),0,3),"")</f>
        <v/>
      </c>
      <c r="AE530" s="40" t="str">
        <f ca="1">IFERROR(OFFSET(INDEX(INDIRECT(VLOOKUP($C530,Lighting_Type_Exist_lu,2,0)),MATCH(NewSKULighting!$D530,INDIRECT(VLOOKUP($C530,Lighting_Type_Exist_lu,2,0)),0),1),0,4),"")</f>
        <v/>
      </c>
      <c r="AF530" s="314">
        <f t="shared" ca="1" si="235"/>
        <v>0</v>
      </c>
      <c r="AG530" s="3"/>
      <c r="AH530" s="238" t="str">
        <f t="shared" si="219"/>
        <v/>
      </c>
      <c r="AI530" s="263">
        <f>IFERROR(_xlfn.IFNA(IF('Project Summary'!$C$11="NH",VLOOKUP(AH530,Lighting_All,5,0),VLOOKUP(AH530,Lighting_All,3,0)),""),"")</f>
        <v>0</v>
      </c>
      <c r="AJ530" s="295" t="str">
        <f t="shared" si="236"/>
        <v>NA</v>
      </c>
      <c r="AK530" s="296" t="str">
        <f>IFERROR(IF(J530="","",(VLOOKUP(AH530,Lookups!A:G,7,0)*H530)),"")</f>
        <v/>
      </c>
      <c r="AL530" s="92">
        <f t="shared" ca="1" si="237"/>
        <v>0</v>
      </c>
      <c r="AM530" s="92">
        <f t="shared" ca="1" si="238"/>
        <v>0</v>
      </c>
      <c r="AN530" s="297">
        <f>(1-EXACT(G530,M530))*IFERROR(VLOOKUP(M530,Lighting_All,6,0),0)*(Q530&gt;0)*(1-EXACT(M530,Lookups!$A$62))*(1-EXACT(M530,Lookups!$A$63))</f>
        <v>0</v>
      </c>
      <c r="AO530" s="92">
        <f t="shared" si="239"/>
        <v>0</v>
      </c>
      <c r="AP530" s="92" t="str">
        <f t="shared" ca="1" si="240"/>
        <v/>
      </c>
      <c r="AQ530" s="92" t="str">
        <f ca="1">_xlfn.IFNA(VLOOKUP(AP530,Recycling!$S$10:$T$35,2,0),"")</f>
        <v/>
      </c>
      <c r="AR530" s="92">
        <f t="shared" si="241"/>
        <v>0</v>
      </c>
      <c r="AS530" s="92">
        <f t="shared" si="242"/>
        <v>0</v>
      </c>
      <c r="AT530" s="298">
        <f>EXACT(G530,"None")*OR(EXACT(M530,Lookups!$A$62),EXACT(M530,Lookups!$A$63))</f>
        <v>0</v>
      </c>
      <c r="AU530" s="299">
        <f t="shared" si="229"/>
        <v>0</v>
      </c>
      <c r="AV530" s="92">
        <f>IFERROR(VLOOKUP(AH530,Lookups!A:B,2,0),0)</f>
        <v>0</v>
      </c>
      <c r="AW530" s="92">
        <f t="shared" si="230"/>
        <v>0</v>
      </c>
      <c r="AX530" s="297">
        <f t="shared" si="231"/>
        <v>0</v>
      </c>
      <c r="AY530" s="297">
        <f t="shared" si="220"/>
        <v>0</v>
      </c>
      <c r="AZ530" s="92">
        <f t="shared" si="221"/>
        <v>0.504</v>
      </c>
      <c r="BA530" s="297">
        <f t="shared" si="232"/>
        <v>0.38900000000000001</v>
      </c>
      <c r="BB530" s="297">
        <v>0.13800000000000001</v>
      </c>
      <c r="BC530" s="297">
        <v>0.13400000000000001</v>
      </c>
      <c r="BD530" s="92">
        <f t="shared" si="222"/>
        <v>0</v>
      </c>
      <c r="BE530" s="92">
        <f t="shared" si="223"/>
        <v>0</v>
      </c>
    </row>
    <row r="531" spans="1:57" x14ac:dyDescent="0.35">
      <c r="A531" s="26"/>
      <c r="B531" s="76"/>
      <c r="C531" s="58"/>
      <c r="D531" s="504"/>
      <c r="E531" s="504"/>
      <c r="F531" s="237" t="str">
        <f ca="1">IFERROR(OFFSET(INDEX(INDIRECT(VLOOKUP($C531,Lighting_Type_Exist_lu,2,0)),MATCH(NewSKULighting!$D531,INDIRECT(VLOOKUP($C531,Lighting_Type_Exist_lu,2,0)),0),1),0,2),"")</f>
        <v/>
      </c>
      <c r="G531" s="168" t="s">
        <v>84</v>
      </c>
      <c r="H531" s="74"/>
      <c r="I531" s="238" t="str">
        <f t="shared" si="211"/>
        <v/>
      </c>
      <c r="J531" s="58"/>
      <c r="K531" s="238" t="str">
        <f t="shared" si="212"/>
        <v/>
      </c>
      <c r="L531" s="239" t="str">
        <f t="shared" si="213"/>
        <v/>
      </c>
      <c r="M531" s="116" t="s">
        <v>84</v>
      </c>
      <c r="N531" s="28">
        <f t="shared" si="214"/>
        <v>0</v>
      </c>
      <c r="O531" s="20">
        <f t="shared" si="233"/>
        <v>0</v>
      </c>
      <c r="P531" s="71">
        <f t="shared" ca="1" si="224"/>
        <v>0</v>
      </c>
      <c r="Q531" s="71">
        <f>IFERROR((($H531*$L531*$N531)-($H531*$L531*$O531))/1000,0)*(1-EXACT(M531,Lookups!$A$62))*(1-EXACT(M531,Lookups!$A$63))</f>
        <v>0</v>
      </c>
      <c r="R531" s="71">
        <f t="shared" ca="1" si="225"/>
        <v>0</v>
      </c>
      <c r="S531" s="71">
        <f t="shared" ca="1" si="215"/>
        <v>0</v>
      </c>
      <c r="T531" s="71">
        <f t="shared" si="216"/>
        <v>0</v>
      </c>
      <c r="U531" s="356">
        <f t="shared" ca="1" si="217"/>
        <v>0</v>
      </c>
      <c r="V531" s="356">
        <f t="shared" ca="1" si="218"/>
        <v>0</v>
      </c>
      <c r="W531" s="356">
        <f t="shared" si="226"/>
        <v>0</v>
      </c>
      <c r="X531" s="356">
        <f t="shared" si="227"/>
        <v>0</v>
      </c>
      <c r="Y531" s="72">
        <f>IF(AU531&gt;0,"NEEDED",IFERROR(IF('Project Summary'!$C$11="NH",(VLOOKUP(AH531,Lighting_All,6,0)+AN531),(VLOOKUP(AH531,Lighting_All,4,0)+AN531)),0)*H531)</f>
        <v>0</v>
      </c>
      <c r="Z531" s="290" t="str">
        <f t="shared" ca="1" si="228"/>
        <v/>
      </c>
      <c r="AA531" s="352">
        <f t="shared" ca="1" si="234"/>
        <v>0</v>
      </c>
      <c r="AB531" s="3"/>
      <c r="AC531" s="20" t="str">
        <f ca="1">IFERROR(OFFSET(INDEX(INDIRECT(VLOOKUP($C531,Lighting_Type_Exist_lu,2,0)),MATCH(NewSKULighting!$D531,INDIRECT(VLOOKUP($C531,Lighting_Type_Exist_lu,2,0)),0),1),0,1),"")</f>
        <v/>
      </c>
      <c r="AD531" s="7" t="str">
        <f ca="1">IFERROR(OFFSET(INDEX(INDIRECT(VLOOKUP($C531,Lighting_Type_Exist_lu,2,0)),MATCH(NewSKULighting!$D531,INDIRECT(VLOOKUP($C531,Lighting_Type_Exist_lu,2,0)),0),1),0,3),"")</f>
        <v/>
      </c>
      <c r="AE531" s="40" t="str">
        <f ca="1">IFERROR(OFFSET(INDEX(INDIRECT(VLOOKUP($C531,Lighting_Type_Exist_lu,2,0)),MATCH(NewSKULighting!$D531,INDIRECT(VLOOKUP($C531,Lighting_Type_Exist_lu,2,0)),0),1),0,4),"")</f>
        <v/>
      </c>
      <c r="AF531" s="314">
        <f t="shared" ca="1" si="235"/>
        <v>0</v>
      </c>
      <c r="AG531" s="3"/>
      <c r="AH531" s="238" t="str">
        <f t="shared" si="219"/>
        <v/>
      </c>
      <c r="AI531" s="263">
        <f>IFERROR(_xlfn.IFNA(IF('Project Summary'!$C$11="NH",VLOOKUP(AH531,Lighting_All,5,0),VLOOKUP(AH531,Lighting_All,3,0)),""),"")</f>
        <v>0</v>
      </c>
      <c r="AJ531" s="295" t="str">
        <f t="shared" si="236"/>
        <v>NA</v>
      </c>
      <c r="AK531" s="296" t="str">
        <f>IFERROR(IF(J531="","",(VLOOKUP(AH531,Lookups!A:G,7,0)*H531)),"")</f>
        <v/>
      </c>
      <c r="AL531" s="92">
        <f t="shared" ca="1" si="237"/>
        <v>0</v>
      </c>
      <c r="AM531" s="92">
        <f t="shared" ca="1" si="238"/>
        <v>0</v>
      </c>
      <c r="AN531" s="297">
        <f>(1-EXACT(G531,M531))*IFERROR(VLOOKUP(M531,Lighting_All,6,0),0)*(Q531&gt;0)*(1-EXACT(M531,Lookups!$A$62))*(1-EXACT(M531,Lookups!$A$63))</f>
        <v>0</v>
      </c>
      <c r="AO531" s="92">
        <f t="shared" si="239"/>
        <v>0</v>
      </c>
      <c r="AP531" s="92" t="str">
        <f t="shared" ca="1" si="240"/>
        <v/>
      </c>
      <c r="AQ531" s="92" t="str">
        <f ca="1">_xlfn.IFNA(VLOOKUP(AP531,Recycling!$S$10:$T$35,2,0),"")</f>
        <v/>
      </c>
      <c r="AR531" s="92">
        <f t="shared" si="241"/>
        <v>0</v>
      </c>
      <c r="AS531" s="92">
        <f t="shared" si="242"/>
        <v>0</v>
      </c>
      <c r="AT531" s="298">
        <f>EXACT(G531,"None")*OR(EXACT(M531,Lookups!$A$62),EXACT(M531,Lookups!$A$63))</f>
        <v>0</v>
      </c>
      <c r="AU531" s="299">
        <f t="shared" si="229"/>
        <v>0</v>
      </c>
      <c r="AV531" s="92">
        <f>IFERROR(VLOOKUP(AH531,Lookups!A:B,2,0),0)</f>
        <v>0</v>
      </c>
      <c r="AW531" s="92">
        <f t="shared" si="230"/>
        <v>0</v>
      </c>
      <c r="AX531" s="297">
        <f t="shared" si="231"/>
        <v>0</v>
      </c>
      <c r="AY531" s="297">
        <f t="shared" si="220"/>
        <v>0</v>
      </c>
      <c r="AZ531" s="92">
        <f t="shared" si="221"/>
        <v>0.504</v>
      </c>
      <c r="BA531" s="297">
        <f t="shared" si="232"/>
        <v>0.38900000000000001</v>
      </c>
      <c r="BB531" s="297">
        <v>0.13800000000000001</v>
      </c>
      <c r="BC531" s="297">
        <v>0.13400000000000001</v>
      </c>
      <c r="BD531" s="92">
        <f t="shared" si="222"/>
        <v>0</v>
      </c>
      <c r="BE531" s="92">
        <f t="shared" si="223"/>
        <v>0</v>
      </c>
    </row>
    <row r="532" spans="1:57" x14ac:dyDescent="0.35">
      <c r="A532" s="26"/>
      <c r="B532" s="76"/>
      <c r="C532" s="58"/>
      <c r="D532" s="504"/>
      <c r="E532" s="504"/>
      <c r="F532" s="237" t="str">
        <f ca="1">IFERROR(OFFSET(INDEX(INDIRECT(VLOOKUP($C532,Lighting_Type_Exist_lu,2,0)),MATCH(NewSKULighting!$D532,INDIRECT(VLOOKUP($C532,Lighting_Type_Exist_lu,2,0)),0),1),0,2),"")</f>
        <v/>
      </c>
      <c r="G532" s="168" t="s">
        <v>84</v>
      </c>
      <c r="H532" s="74"/>
      <c r="I532" s="238" t="str">
        <f t="shared" si="211"/>
        <v/>
      </c>
      <c r="J532" s="58"/>
      <c r="K532" s="238" t="str">
        <f t="shared" si="212"/>
        <v/>
      </c>
      <c r="L532" s="239" t="str">
        <f t="shared" si="213"/>
        <v/>
      </c>
      <c r="M532" s="116" t="s">
        <v>84</v>
      </c>
      <c r="N532" s="28">
        <f t="shared" si="214"/>
        <v>0</v>
      </c>
      <c r="O532" s="20">
        <f t="shared" si="233"/>
        <v>0</v>
      </c>
      <c r="P532" s="71">
        <f t="shared" ca="1" si="224"/>
        <v>0</v>
      </c>
      <c r="Q532" s="71">
        <f>IFERROR((($H532*$L532*$N532)-($H532*$L532*$O532))/1000,0)*(1-EXACT(M532,Lookups!$A$62))*(1-EXACT(M532,Lookups!$A$63))</f>
        <v>0</v>
      </c>
      <c r="R532" s="71">
        <f t="shared" ca="1" si="225"/>
        <v>0</v>
      </c>
      <c r="S532" s="71">
        <f t="shared" ca="1" si="215"/>
        <v>0</v>
      </c>
      <c r="T532" s="71">
        <f t="shared" si="216"/>
        <v>0</v>
      </c>
      <c r="U532" s="356">
        <f t="shared" ca="1" si="217"/>
        <v>0</v>
      </c>
      <c r="V532" s="356">
        <f t="shared" ca="1" si="218"/>
        <v>0</v>
      </c>
      <c r="W532" s="356">
        <f t="shared" si="226"/>
        <v>0</v>
      </c>
      <c r="X532" s="356">
        <f t="shared" si="227"/>
        <v>0</v>
      </c>
      <c r="Y532" s="72">
        <f>IF(AU532&gt;0,"NEEDED",IFERROR(IF('Project Summary'!$C$11="NH",(VLOOKUP(AH532,Lighting_All,6,0)+AN532),(VLOOKUP(AH532,Lighting_All,4,0)+AN532)),0)*H532)</f>
        <v>0</v>
      </c>
      <c r="Z532" s="290" t="str">
        <f t="shared" ca="1" si="228"/>
        <v/>
      </c>
      <c r="AA532" s="352">
        <f t="shared" ca="1" si="234"/>
        <v>0</v>
      </c>
      <c r="AB532" s="3"/>
      <c r="AC532" s="20" t="str">
        <f ca="1">IFERROR(OFFSET(INDEX(INDIRECT(VLOOKUP($C532,Lighting_Type_Exist_lu,2,0)),MATCH(NewSKULighting!$D532,INDIRECT(VLOOKUP($C532,Lighting_Type_Exist_lu,2,0)),0),1),0,1),"")</f>
        <v/>
      </c>
      <c r="AD532" s="7" t="str">
        <f ca="1">IFERROR(OFFSET(INDEX(INDIRECT(VLOOKUP($C532,Lighting_Type_Exist_lu,2,0)),MATCH(NewSKULighting!$D532,INDIRECT(VLOOKUP($C532,Lighting_Type_Exist_lu,2,0)),0),1),0,3),"")</f>
        <v/>
      </c>
      <c r="AE532" s="40" t="str">
        <f ca="1">IFERROR(OFFSET(INDEX(INDIRECT(VLOOKUP($C532,Lighting_Type_Exist_lu,2,0)),MATCH(NewSKULighting!$D532,INDIRECT(VLOOKUP($C532,Lighting_Type_Exist_lu,2,0)),0),1),0,4),"")</f>
        <v/>
      </c>
      <c r="AF532" s="314">
        <f t="shared" ca="1" si="235"/>
        <v>0</v>
      </c>
      <c r="AG532" s="3"/>
      <c r="AH532" s="238" t="str">
        <f t="shared" si="219"/>
        <v/>
      </c>
      <c r="AI532" s="263">
        <f>IFERROR(_xlfn.IFNA(IF('Project Summary'!$C$11="NH",VLOOKUP(AH532,Lighting_All,5,0),VLOOKUP(AH532,Lighting_All,3,0)),""),"")</f>
        <v>0</v>
      </c>
      <c r="AJ532" s="295" t="str">
        <f t="shared" si="236"/>
        <v>NA</v>
      </c>
      <c r="AK532" s="296" t="str">
        <f>IFERROR(IF(J532="","",(VLOOKUP(AH532,Lookups!A:G,7,0)*H532)),"")</f>
        <v/>
      </c>
      <c r="AL532" s="92">
        <f t="shared" ca="1" si="237"/>
        <v>0</v>
      </c>
      <c r="AM532" s="92">
        <f t="shared" ca="1" si="238"/>
        <v>0</v>
      </c>
      <c r="AN532" s="297">
        <f>(1-EXACT(G532,M532))*IFERROR(VLOOKUP(M532,Lighting_All,6,0),0)*(Q532&gt;0)*(1-EXACT(M532,Lookups!$A$62))*(1-EXACT(M532,Lookups!$A$63))</f>
        <v>0</v>
      </c>
      <c r="AO532" s="92">
        <f t="shared" si="239"/>
        <v>0</v>
      </c>
      <c r="AP532" s="92" t="str">
        <f t="shared" ca="1" si="240"/>
        <v/>
      </c>
      <c r="AQ532" s="92" t="str">
        <f ca="1">_xlfn.IFNA(VLOOKUP(AP532,Recycling!$S$10:$T$35,2,0),"")</f>
        <v/>
      </c>
      <c r="AR532" s="92">
        <f t="shared" si="241"/>
        <v>0</v>
      </c>
      <c r="AS532" s="92">
        <f t="shared" si="242"/>
        <v>0</v>
      </c>
      <c r="AT532" s="298">
        <f>EXACT(G532,"None")*OR(EXACT(M532,Lookups!$A$62),EXACT(M532,Lookups!$A$63))</f>
        <v>0</v>
      </c>
      <c r="AU532" s="299">
        <f t="shared" si="229"/>
        <v>0</v>
      </c>
      <c r="AV532" s="92">
        <f>IFERROR(VLOOKUP(AH532,Lookups!A:B,2,0),0)</f>
        <v>0</v>
      </c>
      <c r="AW532" s="92">
        <f t="shared" si="230"/>
        <v>0</v>
      </c>
      <c r="AX532" s="297">
        <f t="shared" si="231"/>
        <v>0</v>
      </c>
      <c r="AY532" s="297">
        <f t="shared" si="220"/>
        <v>0</v>
      </c>
      <c r="AZ532" s="92">
        <f t="shared" si="221"/>
        <v>0.504</v>
      </c>
      <c r="BA532" s="297">
        <f t="shared" si="232"/>
        <v>0.38900000000000001</v>
      </c>
      <c r="BB532" s="297">
        <v>0.13800000000000001</v>
      </c>
      <c r="BC532" s="297">
        <v>0.13400000000000001</v>
      </c>
      <c r="BD532" s="92">
        <f t="shared" si="222"/>
        <v>0</v>
      </c>
      <c r="BE532" s="92">
        <f t="shared" si="223"/>
        <v>0</v>
      </c>
    </row>
    <row r="533" spans="1:57" x14ac:dyDescent="0.35">
      <c r="A533" s="26"/>
      <c r="B533" s="76"/>
      <c r="C533" s="58"/>
      <c r="D533" s="504"/>
      <c r="E533" s="504"/>
      <c r="F533" s="237" t="str">
        <f ca="1">IFERROR(OFFSET(INDEX(INDIRECT(VLOOKUP($C533,Lighting_Type_Exist_lu,2,0)),MATCH(NewSKULighting!$D533,INDIRECT(VLOOKUP($C533,Lighting_Type_Exist_lu,2,0)),0),1),0,2),"")</f>
        <v/>
      </c>
      <c r="G533" s="168" t="s">
        <v>84</v>
      </c>
      <c r="H533" s="74"/>
      <c r="I533" s="238" t="str">
        <f t="shared" si="211"/>
        <v/>
      </c>
      <c r="J533" s="58"/>
      <c r="K533" s="238" t="str">
        <f t="shared" si="212"/>
        <v/>
      </c>
      <c r="L533" s="239" t="str">
        <f t="shared" si="213"/>
        <v/>
      </c>
      <c r="M533" s="116" t="s">
        <v>84</v>
      </c>
      <c r="N533" s="28">
        <f t="shared" si="214"/>
        <v>0</v>
      </c>
      <c r="O533" s="20">
        <f t="shared" si="233"/>
        <v>0</v>
      </c>
      <c r="P533" s="71">
        <f t="shared" ca="1" si="224"/>
        <v>0</v>
      </c>
      <c r="Q533" s="71">
        <f>IFERROR((($H533*$L533*$N533)-($H533*$L533*$O533))/1000,0)*(1-EXACT(M533,Lookups!$A$62))*(1-EXACT(M533,Lookups!$A$63))</f>
        <v>0</v>
      </c>
      <c r="R533" s="71">
        <f t="shared" ca="1" si="225"/>
        <v>0</v>
      </c>
      <c r="S533" s="71">
        <f t="shared" ca="1" si="215"/>
        <v>0</v>
      </c>
      <c r="T533" s="71">
        <f t="shared" si="216"/>
        <v>0</v>
      </c>
      <c r="U533" s="356">
        <f t="shared" ca="1" si="217"/>
        <v>0</v>
      </c>
      <c r="V533" s="356">
        <f t="shared" ca="1" si="218"/>
        <v>0</v>
      </c>
      <c r="W533" s="356">
        <f t="shared" si="226"/>
        <v>0</v>
      </c>
      <c r="X533" s="356">
        <f t="shared" si="227"/>
        <v>0</v>
      </c>
      <c r="Y533" s="72">
        <f>IF(AU533&gt;0,"NEEDED",IFERROR(IF('Project Summary'!$C$11="NH",(VLOOKUP(AH533,Lighting_All,6,0)+AN533),(VLOOKUP(AH533,Lighting_All,4,0)+AN533)),0)*H533)</f>
        <v>0</v>
      </c>
      <c r="Z533" s="290" t="str">
        <f t="shared" ca="1" si="228"/>
        <v/>
      </c>
      <c r="AA533" s="352">
        <f t="shared" ca="1" si="234"/>
        <v>0</v>
      </c>
      <c r="AB533" s="3"/>
      <c r="AC533" s="20" t="str">
        <f ca="1">IFERROR(OFFSET(INDEX(INDIRECT(VLOOKUP($C533,Lighting_Type_Exist_lu,2,0)),MATCH(NewSKULighting!$D533,INDIRECT(VLOOKUP($C533,Lighting_Type_Exist_lu,2,0)),0),1),0,1),"")</f>
        <v/>
      </c>
      <c r="AD533" s="7" t="str">
        <f ca="1">IFERROR(OFFSET(INDEX(INDIRECT(VLOOKUP($C533,Lighting_Type_Exist_lu,2,0)),MATCH(NewSKULighting!$D533,INDIRECT(VLOOKUP($C533,Lighting_Type_Exist_lu,2,0)),0),1),0,3),"")</f>
        <v/>
      </c>
      <c r="AE533" s="40" t="str">
        <f ca="1">IFERROR(OFFSET(INDEX(INDIRECT(VLOOKUP($C533,Lighting_Type_Exist_lu,2,0)),MATCH(NewSKULighting!$D533,INDIRECT(VLOOKUP($C533,Lighting_Type_Exist_lu,2,0)),0),1),0,4),"")</f>
        <v/>
      </c>
      <c r="AF533" s="314">
        <f t="shared" ca="1" si="235"/>
        <v>0</v>
      </c>
      <c r="AG533" s="3"/>
      <c r="AH533" s="238" t="str">
        <f t="shared" si="219"/>
        <v/>
      </c>
      <c r="AI533" s="263">
        <f>IFERROR(_xlfn.IFNA(IF('Project Summary'!$C$11="NH",VLOOKUP(AH533,Lighting_All,5,0),VLOOKUP(AH533,Lighting_All,3,0)),""),"")</f>
        <v>0</v>
      </c>
      <c r="AJ533" s="295" t="str">
        <f t="shared" si="236"/>
        <v>NA</v>
      </c>
      <c r="AK533" s="296" t="str">
        <f>IFERROR(IF(J533="","",(VLOOKUP(AH533,Lookups!A:G,7,0)*H533)),"")</f>
        <v/>
      </c>
      <c r="AL533" s="92">
        <f t="shared" ca="1" si="237"/>
        <v>0</v>
      </c>
      <c r="AM533" s="92">
        <f t="shared" ca="1" si="238"/>
        <v>0</v>
      </c>
      <c r="AN533" s="297">
        <f>(1-EXACT(G533,M533))*IFERROR(VLOOKUP(M533,Lighting_All,6,0),0)*(Q533&gt;0)*(1-EXACT(M533,Lookups!$A$62))*(1-EXACT(M533,Lookups!$A$63))</f>
        <v>0</v>
      </c>
      <c r="AO533" s="92">
        <f t="shared" si="239"/>
        <v>0</v>
      </c>
      <c r="AP533" s="92" t="str">
        <f t="shared" ca="1" si="240"/>
        <v/>
      </c>
      <c r="AQ533" s="92" t="str">
        <f ca="1">_xlfn.IFNA(VLOOKUP(AP533,Recycling!$S$10:$T$35,2,0),"")</f>
        <v/>
      </c>
      <c r="AR533" s="92">
        <f t="shared" si="241"/>
        <v>0</v>
      </c>
      <c r="AS533" s="92">
        <f t="shared" si="242"/>
        <v>0</v>
      </c>
      <c r="AT533" s="298">
        <f>EXACT(G533,"None")*OR(EXACT(M533,Lookups!$A$62),EXACT(M533,Lookups!$A$63))</f>
        <v>0</v>
      </c>
      <c r="AU533" s="299">
        <f t="shared" si="229"/>
        <v>0</v>
      </c>
      <c r="AV533" s="92">
        <f>IFERROR(VLOOKUP(AH533,Lookups!A:B,2,0),0)</f>
        <v>0</v>
      </c>
      <c r="AW533" s="92">
        <f t="shared" si="230"/>
        <v>0</v>
      </c>
      <c r="AX533" s="297">
        <f t="shared" si="231"/>
        <v>0</v>
      </c>
      <c r="AY533" s="297">
        <f t="shared" si="220"/>
        <v>0</v>
      </c>
      <c r="AZ533" s="92">
        <f t="shared" si="221"/>
        <v>0.504</v>
      </c>
      <c r="BA533" s="297">
        <f t="shared" si="232"/>
        <v>0.38900000000000001</v>
      </c>
      <c r="BB533" s="297">
        <v>0.13800000000000001</v>
      </c>
      <c r="BC533" s="297">
        <v>0.13400000000000001</v>
      </c>
      <c r="BD533" s="92">
        <f t="shared" si="222"/>
        <v>0</v>
      </c>
      <c r="BE533" s="92">
        <f t="shared" si="223"/>
        <v>0</v>
      </c>
    </row>
    <row r="534" spans="1:57" x14ac:dyDescent="0.35">
      <c r="A534" s="26"/>
      <c r="B534" s="76"/>
      <c r="C534" s="58"/>
      <c r="D534" s="504"/>
      <c r="E534" s="504"/>
      <c r="F534" s="237" t="str">
        <f ca="1">IFERROR(OFFSET(INDEX(INDIRECT(VLOOKUP($C534,Lighting_Type_Exist_lu,2,0)),MATCH(NewSKULighting!$D534,INDIRECT(VLOOKUP($C534,Lighting_Type_Exist_lu,2,0)),0),1),0,2),"")</f>
        <v/>
      </c>
      <c r="G534" s="168" t="s">
        <v>84</v>
      </c>
      <c r="H534" s="74"/>
      <c r="I534" s="238" t="str">
        <f t="shared" si="211"/>
        <v/>
      </c>
      <c r="J534" s="58"/>
      <c r="K534" s="238" t="str">
        <f t="shared" si="212"/>
        <v/>
      </c>
      <c r="L534" s="239" t="str">
        <f t="shared" si="213"/>
        <v/>
      </c>
      <c r="M534" s="116" t="s">
        <v>84</v>
      </c>
      <c r="N534" s="28">
        <f t="shared" si="214"/>
        <v>0</v>
      </c>
      <c r="O534" s="20">
        <f t="shared" si="233"/>
        <v>0</v>
      </c>
      <c r="P534" s="71">
        <f t="shared" ca="1" si="224"/>
        <v>0</v>
      </c>
      <c r="Q534" s="71">
        <f>IFERROR((($H534*$L534*$N534)-($H534*$L534*$O534))/1000,0)*(1-EXACT(M534,Lookups!$A$62))*(1-EXACT(M534,Lookups!$A$63))</f>
        <v>0</v>
      </c>
      <c r="R534" s="71">
        <f t="shared" ca="1" si="225"/>
        <v>0</v>
      </c>
      <c r="S534" s="71">
        <f t="shared" ca="1" si="215"/>
        <v>0</v>
      </c>
      <c r="T534" s="71">
        <f t="shared" si="216"/>
        <v>0</v>
      </c>
      <c r="U534" s="356">
        <f t="shared" ca="1" si="217"/>
        <v>0</v>
      </c>
      <c r="V534" s="356">
        <f t="shared" ca="1" si="218"/>
        <v>0</v>
      </c>
      <c r="W534" s="356">
        <f t="shared" si="226"/>
        <v>0</v>
      </c>
      <c r="X534" s="356">
        <f t="shared" si="227"/>
        <v>0</v>
      </c>
      <c r="Y534" s="72">
        <f>IF(AU534&gt;0,"NEEDED",IFERROR(IF('Project Summary'!$C$11="NH",(VLOOKUP(AH534,Lighting_All,6,0)+AN534),(VLOOKUP(AH534,Lighting_All,4,0)+AN534)),0)*H534)</f>
        <v>0</v>
      </c>
      <c r="Z534" s="290" t="str">
        <f t="shared" ca="1" si="228"/>
        <v/>
      </c>
      <c r="AA534" s="352">
        <f t="shared" ca="1" si="234"/>
        <v>0</v>
      </c>
      <c r="AB534" s="3"/>
      <c r="AC534" s="20" t="str">
        <f ca="1">IFERROR(OFFSET(INDEX(INDIRECT(VLOOKUP($C534,Lighting_Type_Exist_lu,2,0)),MATCH(NewSKULighting!$D534,INDIRECT(VLOOKUP($C534,Lighting_Type_Exist_lu,2,0)),0),1),0,1),"")</f>
        <v/>
      </c>
      <c r="AD534" s="7" t="str">
        <f ca="1">IFERROR(OFFSET(INDEX(INDIRECT(VLOOKUP($C534,Lighting_Type_Exist_lu,2,0)),MATCH(NewSKULighting!$D534,INDIRECT(VLOOKUP($C534,Lighting_Type_Exist_lu,2,0)),0),1),0,3),"")</f>
        <v/>
      </c>
      <c r="AE534" s="40" t="str">
        <f ca="1">IFERROR(OFFSET(INDEX(INDIRECT(VLOOKUP($C534,Lighting_Type_Exist_lu,2,0)),MATCH(NewSKULighting!$D534,INDIRECT(VLOOKUP($C534,Lighting_Type_Exist_lu,2,0)),0),1),0,4),"")</f>
        <v/>
      </c>
      <c r="AF534" s="314">
        <f t="shared" ca="1" si="235"/>
        <v>0</v>
      </c>
      <c r="AG534" s="3"/>
      <c r="AH534" s="238" t="str">
        <f t="shared" si="219"/>
        <v/>
      </c>
      <c r="AI534" s="263">
        <f>IFERROR(_xlfn.IFNA(IF('Project Summary'!$C$11="NH",VLOOKUP(AH534,Lighting_All,5,0),VLOOKUP(AH534,Lighting_All,3,0)),""),"")</f>
        <v>0</v>
      </c>
      <c r="AJ534" s="295" t="str">
        <f t="shared" si="236"/>
        <v>NA</v>
      </c>
      <c r="AK534" s="296" t="str">
        <f>IFERROR(IF(J534="","",(VLOOKUP(AH534,Lookups!A:G,7,0)*H534)),"")</f>
        <v/>
      </c>
      <c r="AL534" s="92">
        <f t="shared" ca="1" si="237"/>
        <v>0</v>
      </c>
      <c r="AM534" s="92">
        <f t="shared" ca="1" si="238"/>
        <v>0</v>
      </c>
      <c r="AN534" s="297">
        <f>(1-EXACT(G534,M534))*IFERROR(VLOOKUP(M534,Lighting_All,6,0),0)*(Q534&gt;0)*(1-EXACT(M534,Lookups!$A$62))*(1-EXACT(M534,Lookups!$A$63))</f>
        <v>0</v>
      </c>
      <c r="AO534" s="92">
        <f t="shared" si="239"/>
        <v>0</v>
      </c>
      <c r="AP534" s="92" t="str">
        <f t="shared" ca="1" si="240"/>
        <v/>
      </c>
      <c r="AQ534" s="92" t="str">
        <f ca="1">_xlfn.IFNA(VLOOKUP(AP534,Recycling!$S$10:$T$35,2,0),"")</f>
        <v/>
      </c>
      <c r="AR534" s="92">
        <f t="shared" si="241"/>
        <v>0</v>
      </c>
      <c r="AS534" s="92">
        <f t="shared" si="242"/>
        <v>0</v>
      </c>
      <c r="AT534" s="298">
        <f>EXACT(G534,"None")*OR(EXACT(M534,Lookups!$A$62),EXACT(M534,Lookups!$A$63))</f>
        <v>0</v>
      </c>
      <c r="AU534" s="299">
        <f t="shared" si="229"/>
        <v>0</v>
      </c>
      <c r="AV534" s="92">
        <f>IFERROR(VLOOKUP(AH534,Lookups!A:B,2,0),0)</f>
        <v>0</v>
      </c>
      <c r="AW534" s="92">
        <f t="shared" si="230"/>
        <v>0</v>
      </c>
      <c r="AX534" s="297">
        <f t="shared" si="231"/>
        <v>0</v>
      </c>
      <c r="AY534" s="297">
        <f t="shared" si="220"/>
        <v>0</v>
      </c>
      <c r="AZ534" s="92">
        <f t="shared" si="221"/>
        <v>0.504</v>
      </c>
      <c r="BA534" s="297">
        <f t="shared" si="232"/>
        <v>0.38900000000000001</v>
      </c>
      <c r="BB534" s="297">
        <v>0.13800000000000001</v>
      </c>
      <c r="BC534" s="297">
        <v>0.13400000000000001</v>
      </c>
      <c r="BD534" s="92">
        <f t="shared" si="222"/>
        <v>0</v>
      </c>
      <c r="BE534" s="92">
        <f t="shared" si="223"/>
        <v>0</v>
      </c>
    </row>
    <row r="535" spans="1:57" x14ac:dyDescent="0.35">
      <c r="A535" s="26"/>
      <c r="B535" s="76"/>
      <c r="C535" s="58"/>
      <c r="D535" s="504"/>
      <c r="E535" s="504"/>
      <c r="F535" s="237" t="str">
        <f ca="1">IFERROR(OFFSET(INDEX(INDIRECT(VLOOKUP($C535,Lighting_Type_Exist_lu,2,0)),MATCH(NewSKULighting!$D535,INDIRECT(VLOOKUP($C535,Lighting_Type_Exist_lu,2,0)),0),1),0,2),"")</f>
        <v/>
      </c>
      <c r="G535" s="168" t="s">
        <v>84</v>
      </c>
      <c r="H535" s="74"/>
      <c r="I535" s="238" t="str">
        <f t="shared" si="211"/>
        <v/>
      </c>
      <c r="J535" s="58"/>
      <c r="K535" s="238" t="str">
        <f t="shared" si="212"/>
        <v/>
      </c>
      <c r="L535" s="239" t="str">
        <f t="shared" si="213"/>
        <v/>
      </c>
      <c r="M535" s="116" t="s">
        <v>84</v>
      </c>
      <c r="N535" s="28">
        <f t="shared" si="214"/>
        <v>0</v>
      </c>
      <c r="O535" s="20">
        <f t="shared" si="233"/>
        <v>0</v>
      </c>
      <c r="P535" s="71">
        <f t="shared" ca="1" si="224"/>
        <v>0</v>
      </c>
      <c r="Q535" s="71">
        <f>IFERROR((($H535*$L535*$N535)-($H535*$L535*$O535))/1000,0)*(1-EXACT(M535,Lookups!$A$62))*(1-EXACT(M535,Lookups!$A$63))</f>
        <v>0</v>
      </c>
      <c r="R535" s="71">
        <f t="shared" ca="1" si="225"/>
        <v>0</v>
      </c>
      <c r="S535" s="71">
        <f t="shared" ca="1" si="215"/>
        <v>0</v>
      </c>
      <c r="T535" s="71">
        <f t="shared" si="216"/>
        <v>0</v>
      </c>
      <c r="U535" s="356">
        <f t="shared" ca="1" si="217"/>
        <v>0</v>
      </c>
      <c r="V535" s="356">
        <f t="shared" ca="1" si="218"/>
        <v>0</v>
      </c>
      <c r="W535" s="356">
        <f t="shared" si="226"/>
        <v>0</v>
      </c>
      <c r="X535" s="356">
        <f t="shared" si="227"/>
        <v>0</v>
      </c>
      <c r="Y535" s="72">
        <f>IF(AU535&gt;0,"NEEDED",IFERROR(IF('Project Summary'!$C$11="NH",(VLOOKUP(AH535,Lighting_All,6,0)+AN535),(VLOOKUP(AH535,Lighting_All,4,0)+AN535)),0)*H535)</f>
        <v>0</v>
      </c>
      <c r="Z535" s="290" t="str">
        <f t="shared" ca="1" si="228"/>
        <v/>
      </c>
      <c r="AA535" s="352">
        <f t="shared" ca="1" si="234"/>
        <v>0</v>
      </c>
      <c r="AB535" s="3"/>
      <c r="AC535" s="20" t="str">
        <f ca="1">IFERROR(OFFSET(INDEX(INDIRECT(VLOOKUP($C535,Lighting_Type_Exist_lu,2,0)),MATCH(NewSKULighting!$D535,INDIRECT(VLOOKUP($C535,Lighting_Type_Exist_lu,2,0)),0),1),0,1),"")</f>
        <v/>
      </c>
      <c r="AD535" s="7" t="str">
        <f ca="1">IFERROR(OFFSET(INDEX(INDIRECT(VLOOKUP($C535,Lighting_Type_Exist_lu,2,0)),MATCH(NewSKULighting!$D535,INDIRECT(VLOOKUP($C535,Lighting_Type_Exist_lu,2,0)),0),1),0,3),"")</f>
        <v/>
      </c>
      <c r="AE535" s="40" t="str">
        <f ca="1">IFERROR(OFFSET(INDEX(INDIRECT(VLOOKUP($C535,Lighting_Type_Exist_lu,2,0)),MATCH(NewSKULighting!$D535,INDIRECT(VLOOKUP($C535,Lighting_Type_Exist_lu,2,0)),0),1),0,4),"")</f>
        <v/>
      </c>
      <c r="AF535" s="314">
        <f t="shared" ca="1" si="235"/>
        <v>0</v>
      </c>
      <c r="AG535" s="3"/>
      <c r="AH535" s="238" t="str">
        <f t="shared" si="219"/>
        <v/>
      </c>
      <c r="AI535" s="263">
        <f>IFERROR(_xlfn.IFNA(IF('Project Summary'!$C$11="NH",VLOOKUP(AH535,Lighting_All,5,0),VLOOKUP(AH535,Lighting_All,3,0)),""),"")</f>
        <v>0</v>
      </c>
      <c r="AJ535" s="295" t="str">
        <f t="shared" si="236"/>
        <v>NA</v>
      </c>
      <c r="AK535" s="296" t="str">
        <f>IFERROR(IF(J535="","",(VLOOKUP(AH535,Lookups!A:G,7,0)*H535)),"")</f>
        <v/>
      </c>
      <c r="AL535" s="92">
        <f t="shared" ca="1" si="237"/>
        <v>0</v>
      </c>
      <c r="AM535" s="92">
        <f t="shared" ca="1" si="238"/>
        <v>0</v>
      </c>
      <c r="AN535" s="297">
        <f>(1-EXACT(G535,M535))*IFERROR(VLOOKUP(M535,Lighting_All,6,0),0)*(Q535&gt;0)*(1-EXACT(M535,Lookups!$A$62))*(1-EXACT(M535,Lookups!$A$63))</f>
        <v>0</v>
      </c>
      <c r="AO535" s="92">
        <f t="shared" si="239"/>
        <v>0</v>
      </c>
      <c r="AP535" s="92" t="str">
        <f t="shared" ca="1" si="240"/>
        <v/>
      </c>
      <c r="AQ535" s="92" t="str">
        <f ca="1">_xlfn.IFNA(VLOOKUP(AP535,Recycling!$S$10:$T$35,2,0),"")</f>
        <v/>
      </c>
      <c r="AR535" s="92">
        <f t="shared" si="241"/>
        <v>0</v>
      </c>
      <c r="AS535" s="92">
        <f t="shared" si="242"/>
        <v>0</v>
      </c>
      <c r="AT535" s="298">
        <f>EXACT(G535,"None")*OR(EXACT(M535,Lookups!$A$62),EXACT(M535,Lookups!$A$63))</f>
        <v>0</v>
      </c>
      <c r="AU535" s="299">
        <f t="shared" si="229"/>
        <v>0</v>
      </c>
      <c r="AV535" s="92">
        <f>IFERROR(VLOOKUP(AH535,Lookups!A:B,2,0),0)</f>
        <v>0</v>
      </c>
      <c r="AW535" s="92">
        <f t="shared" si="230"/>
        <v>0</v>
      </c>
      <c r="AX535" s="297">
        <f t="shared" si="231"/>
        <v>0</v>
      </c>
      <c r="AY535" s="297">
        <f t="shared" si="220"/>
        <v>0</v>
      </c>
      <c r="AZ535" s="92">
        <f t="shared" si="221"/>
        <v>0.504</v>
      </c>
      <c r="BA535" s="297">
        <f t="shared" si="232"/>
        <v>0.38900000000000001</v>
      </c>
      <c r="BB535" s="297">
        <v>0.13800000000000001</v>
      </c>
      <c r="BC535" s="297">
        <v>0.13400000000000001</v>
      </c>
      <c r="BD535" s="92">
        <f t="shared" si="222"/>
        <v>0</v>
      </c>
      <c r="BE535" s="92">
        <f t="shared" si="223"/>
        <v>0</v>
      </c>
    </row>
    <row r="536" spans="1:57" x14ac:dyDescent="0.35">
      <c r="A536" s="26"/>
      <c r="B536" s="76"/>
      <c r="C536" s="58"/>
      <c r="D536" s="504"/>
      <c r="E536" s="504"/>
      <c r="F536" s="237" t="str">
        <f ca="1">IFERROR(OFFSET(INDEX(INDIRECT(VLOOKUP($C536,Lighting_Type_Exist_lu,2,0)),MATCH(NewSKULighting!$D536,INDIRECT(VLOOKUP($C536,Lighting_Type_Exist_lu,2,0)),0),1),0,2),"")</f>
        <v/>
      </c>
      <c r="G536" s="168" t="s">
        <v>84</v>
      </c>
      <c r="H536" s="74"/>
      <c r="I536" s="238" t="str">
        <f t="shared" si="211"/>
        <v/>
      </c>
      <c r="J536" s="58"/>
      <c r="K536" s="238" t="str">
        <f t="shared" si="212"/>
        <v/>
      </c>
      <c r="L536" s="239" t="str">
        <f t="shared" si="213"/>
        <v/>
      </c>
      <c r="M536" s="116" t="s">
        <v>84</v>
      </c>
      <c r="N536" s="28">
        <f t="shared" si="214"/>
        <v>0</v>
      </c>
      <c r="O536" s="20">
        <f t="shared" si="233"/>
        <v>0</v>
      </c>
      <c r="P536" s="71">
        <f t="shared" ca="1" si="224"/>
        <v>0</v>
      </c>
      <c r="Q536" s="71">
        <f>IFERROR((($H536*$L536*$N536)-($H536*$L536*$O536))/1000,0)*(1-EXACT(M536,Lookups!$A$62))*(1-EXACT(M536,Lookups!$A$63))</f>
        <v>0</v>
      </c>
      <c r="R536" s="71">
        <f t="shared" ca="1" si="225"/>
        <v>0</v>
      </c>
      <c r="S536" s="71">
        <f t="shared" ca="1" si="215"/>
        <v>0</v>
      </c>
      <c r="T536" s="71">
        <f t="shared" si="216"/>
        <v>0</v>
      </c>
      <c r="U536" s="356">
        <f t="shared" ca="1" si="217"/>
        <v>0</v>
      </c>
      <c r="V536" s="356">
        <f t="shared" ca="1" si="218"/>
        <v>0</v>
      </c>
      <c r="W536" s="356">
        <f t="shared" si="226"/>
        <v>0</v>
      </c>
      <c r="X536" s="356">
        <f t="shared" si="227"/>
        <v>0</v>
      </c>
      <c r="Y536" s="72">
        <f>IF(AU536&gt;0,"NEEDED",IFERROR(IF('Project Summary'!$C$11="NH",(VLOOKUP(AH536,Lighting_All,6,0)+AN536),(VLOOKUP(AH536,Lighting_All,4,0)+AN536)),0)*H536)</f>
        <v>0</v>
      </c>
      <c r="Z536" s="290" t="str">
        <f t="shared" ca="1" si="228"/>
        <v/>
      </c>
      <c r="AA536" s="352">
        <f t="shared" ca="1" si="234"/>
        <v>0</v>
      </c>
      <c r="AB536" s="3"/>
      <c r="AC536" s="20" t="str">
        <f ca="1">IFERROR(OFFSET(INDEX(INDIRECT(VLOOKUP($C536,Lighting_Type_Exist_lu,2,0)),MATCH(NewSKULighting!$D536,INDIRECT(VLOOKUP($C536,Lighting_Type_Exist_lu,2,0)),0),1),0,1),"")</f>
        <v/>
      </c>
      <c r="AD536" s="7" t="str">
        <f ca="1">IFERROR(OFFSET(INDEX(INDIRECT(VLOOKUP($C536,Lighting_Type_Exist_lu,2,0)),MATCH(NewSKULighting!$D536,INDIRECT(VLOOKUP($C536,Lighting_Type_Exist_lu,2,0)),0),1),0,3),"")</f>
        <v/>
      </c>
      <c r="AE536" s="40" t="str">
        <f ca="1">IFERROR(OFFSET(INDEX(INDIRECT(VLOOKUP($C536,Lighting_Type_Exist_lu,2,0)),MATCH(NewSKULighting!$D536,INDIRECT(VLOOKUP($C536,Lighting_Type_Exist_lu,2,0)),0),1),0,4),"")</f>
        <v/>
      </c>
      <c r="AF536" s="314">
        <f t="shared" ca="1" si="235"/>
        <v>0</v>
      </c>
      <c r="AG536" s="3"/>
      <c r="AH536" s="238" t="str">
        <f t="shared" si="219"/>
        <v/>
      </c>
      <c r="AI536" s="263">
        <f>IFERROR(_xlfn.IFNA(IF('Project Summary'!$C$11="NH",VLOOKUP(AH536,Lighting_All,5,0),VLOOKUP(AH536,Lighting_All,3,0)),""),"")</f>
        <v>0</v>
      </c>
      <c r="AJ536" s="295" t="str">
        <f t="shared" si="236"/>
        <v>NA</v>
      </c>
      <c r="AK536" s="296" t="str">
        <f>IFERROR(IF(J536="","",(VLOOKUP(AH536,Lookups!A:G,7,0)*H536)),"")</f>
        <v/>
      </c>
      <c r="AL536" s="92">
        <f t="shared" ca="1" si="237"/>
        <v>0</v>
      </c>
      <c r="AM536" s="92">
        <f t="shared" ca="1" si="238"/>
        <v>0</v>
      </c>
      <c r="AN536" s="297">
        <f>(1-EXACT(G536,M536))*IFERROR(VLOOKUP(M536,Lighting_All,6,0),0)*(Q536&gt;0)*(1-EXACT(M536,Lookups!$A$62))*(1-EXACT(M536,Lookups!$A$63))</f>
        <v>0</v>
      </c>
      <c r="AO536" s="92">
        <f t="shared" si="239"/>
        <v>0</v>
      </c>
      <c r="AP536" s="92" t="str">
        <f t="shared" ca="1" si="240"/>
        <v/>
      </c>
      <c r="AQ536" s="92" t="str">
        <f ca="1">_xlfn.IFNA(VLOOKUP(AP536,Recycling!$S$10:$T$35,2,0),"")</f>
        <v/>
      </c>
      <c r="AR536" s="92">
        <f t="shared" si="241"/>
        <v>0</v>
      </c>
      <c r="AS536" s="92">
        <f t="shared" si="242"/>
        <v>0</v>
      </c>
      <c r="AT536" s="298">
        <f>EXACT(G536,"None")*OR(EXACT(M536,Lookups!$A$62),EXACT(M536,Lookups!$A$63))</f>
        <v>0</v>
      </c>
      <c r="AU536" s="299">
        <f t="shared" si="229"/>
        <v>0</v>
      </c>
      <c r="AV536" s="92">
        <f>IFERROR(VLOOKUP(AH536,Lookups!A:B,2,0),0)</f>
        <v>0</v>
      </c>
      <c r="AW536" s="92">
        <f t="shared" si="230"/>
        <v>0</v>
      </c>
      <c r="AX536" s="297">
        <f t="shared" si="231"/>
        <v>0</v>
      </c>
      <c r="AY536" s="297">
        <f t="shared" si="220"/>
        <v>0</v>
      </c>
      <c r="AZ536" s="92">
        <f t="shared" si="221"/>
        <v>0.504</v>
      </c>
      <c r="BA536" s="297">
        <f t="shared" si="232"/>
        <v>0.38900000000000001</v>
      </c>
      <c r="BB536" s="297">
        <v>0.13800000000000001</v>
      </c>
      <c r="BC536" s="297">
        <v>0.13400000000000001</v>
      </c>
      <c r="BD536" s="92">
        <f t="shared" si="222"/>
        <v>0</v>
      </c>
      <c r="BE536" s="92">
        <f t="shared" si="223"/>
        <v>0</v>
      </c>
    </row>
    <row r="537" spans="1:57" x14ac:dyDescent="0.35">
      <c r="A537" s="26"/>
      <c r="B537" s="76"/>
      <c r="C537" s="58"/>
      <c r="D537" s="504"/>
      <c r="E537" s="504"/>
      <c r="F537" s="237" t="str">
        <f ca="1">IFERROR(OFFSET(INDEX(INDIRECT(VLOOKUP($C537,Lighting_Type_Exist_lu,2,0)),MATCH(NewSKULighting!$D537,INDIRECT(VLOOKUP($C537,Lighting_Type_Exist_lu,2,0)),0),1),0,2),"")</f>
        <v/>
      </c>
      <c r="G537" s="168" t="s">
        <v>84</v>
      </c>
      <c r="H537" s="74"/>
      <c r="I537" s="238" t="str">
        <f t="shared" si="211"/>
        <v/>
      </c>
      <c r="J537" s="58"/>
      <c r="K537" s="238" t="str">
        <f t="shared" si="212"/>
        <v/>
      </c>
      <c r="L537" s="239" t="str">
        <f t="shared" si="213"/>
        <v/>
      </c>
      <c r="M537" s="116" t="s">
        <v>84</v>
      </c>
      <c r="N537" s="28">
        <f t="shared" si="214"/>
        <v>0</v>
      </c>
      <c r="O537" s="20">
        <f t="shared" si="233"/>
        <v>0</v>
      </c>
      <c r="P537" s="71">
        <f t="shared" ca="1" si="224"/>
        <v>0</v>
      </c>
      <c r="Q537" s="71">
        <f>IFERROR((($H537*$L537*$N537)-($H537*$L537*$O537))/1000,0)*(1-EXACT(M537,Lookups!$A$62))*(1-EXACT(M537,Lookups!$A$63))</f>
        <v>0</v>
      </c>
      <c r="R537" s="71">
        <f t="shared" ca="1" si="225"/>
        <v>0</v>
      </c>
      <c r="S537" s="71">
        <f t="shared" ca="1" si="215"/>
        <v>0</v>
      </c>
      <c r="T537" s="71">
        <f t="shared" si="216"/>
        <v>0</v>
      </c>
      <c r="U537" s="356">
        <f t="shared" ca="1" si="217"/>
        <v>0</v>
      </c>
      <c r="V537" s="356">
        <f t="shared" ca="1" si="218"/>
        <v>0</v>
      </c>
      <c r="W537" s="356">
        <f t="shared" si="226"/>
        <v>0</v>
      </c>
      <c r="X537" s="356">
        <f t="shared" si="227"/>
        <v>0</v>
      </c>
      <c r="Y537" s="72">
        <f>IF(AU537&gt;0,"NEEDED",IFERROR(IF('Project Summary'!$C$11="NH",(VLOOKUP(AH537,Lighting_All,6,0)+AN537),(VLOOKUP(AH537,Lighting_All,4,0)+AN537)),0)*H537)</f>
        <v>0</v>
      </c>
      <c r="Z537" s="290" t="str">
        <f t="shared" ca="1" si="228"/>
        <v/>
      </c>
      <c r="AA537" s="352">
        <f t="shared" ca="1" si="234"/>
        <v>0</v>
      </c>
      <c r="AB537" s="3"/>
      <c r="AC537" s="20" t="str">
        <f ca="1">IFERROR(OFFSET(INDEX(INDIRECT(VLOOKUP($C537,Lighting_Type_Exist_lu,2,0)),MATCH(NewSKULighting!$D537,INDIRECT(VLOOKUP($C537,Lighting_Type_Exist_lu,2,0)),0),1),0,1),"")</f>
        <v/>
      </c>
      <c r="AD537" s="7" t="str">
        <f ca="1">IFERROR(OFFSET(INDEX(INDIRECT(VLOOKUP($C537,Lighting_Type_Exist_lu,2,0)),MATCH(NewSKULighting!$D537,INDIRECT(VLOOKUP($C537,Lighting_Type_Exist_lu,2,0)),0),1),0,3),"")</f>
        <v/>
      </c>
      <c r="AE537" s="40" t="str">
        <f ca="1">IFERROR(OFFSET(INDEX(INDIRECT(VLOOKUP($C537,Lighting_Type_Exist_lu,2,0)),MATCH(NewSKULighting!$D537,INDIRECT(VLOOKUP($C537,Lighting_Type_Exist_lu,2,0)),0),1),0,4),"")</f>
        <v/>
      </c>
      <c r="AF537" s="314">
        <f t="shared" ca="1" si="235"/>
        <v>0</v>
      </c>
      <c r="AG537" s="3"/>
      <c r="AH537" s="238" t="str">
        <f t="shared" si="219"/>
        <v/>
      </c>
      <c r="AI537" s="263">
        <f>IFERROR(_xlfn.IFNA(IF('Project Summary'!$C$11="NH",VLOOKUP(AH537,Lighting_All,5,0),VLOOKUP(AH537,Lighting_All,3,0)),""),"")</f>
        <v>0</v>
      </c>
      <c r="AJ537" s="295" t="str">
        <f t="shared" si="236"/>
        <v>NA</v>
      </c>
      <c r="AK537" s="296" t="str">
        <f>IFERROR(IF(J537="","",(VLOOKUP(AH537,Lookups!A:G,7,0)*H537)),"")</f>
        <v/>
      </c>
      <c r="AL537" s="92">
        <f t="shared" ca="1" si="237"/>
        <v>0</v>
      </c>
      <c r="AM537" s="92">
        <f t="shared" ca="1" si="238"/>
        <v>0</v>
      </c>
      <c r="AN537" s="297">
        <f>(1-EXACT(G537,M537))*IFERROR(VLOOKUP(M537,Lighting_All,6,0),0)*(Q537&gt;0)*(1-EXACT(M537,Lookups!$A$62))*(1-EXACT(M537,Lookups!$A$63))</f>
        <v>0</v>
      </c>
      <c r="AO537" s="92">
        <f t="shared" si="239"/>
        <v>0</v>
      </c>
      <c r="AP537" s="92" t="str">
        <f t="shared" ca="1" si="240"/>
        <v/>
      </c>
      <c r="AQ537" s="92" t="str">
        <f ca="1">_xlfn.IFNA(VLOOKUP(AP537,Recycling!$S$10:$T$35,2,0),"")</f>
        <v/>
      </c>
      <c r="AR537" s="92">
        <f t="shared" si="241"/>
        <v>0</v>
      </c>
      <c r="AS537" s="92">
        <f t="shared" si="242"/>
        <v>0</v>
      </c>
      <c r="AT537" s="298">
        <f>EXACT(G537,"None")*OR(EXACT(M537,Lookups!$A$62),EXACT(M537,Lookups!$A$63))</f>
        <v>0</v>
      </c>
      <c r="AU537" s="299">
        <f t="shared" si="229"/>
        <v>0</v>
      </c>
      <c r="AV537" s="92">
        <f>IFERROR(VLOOKUP(AH537,Lookups!A:B,2,0),0)</f>
        <v>0</v>
      </c>
      <c r="AW537" s="92">
        <f t="shared" si="230"/>
        <v>0</v>
      </c>
      <c r="AX537" s="297">
        <f t="shared" si="231"/>
        <v>0</v>
      </c>
      <c r="AY537" s="297">
        <f t="shared" si="220"/>
        <v>0</v>
      </c>
      <c r="AZ537" s="92">
        <f t="shared" si="221"/>
        <v>0.504</v>
      </c>
      <c r="BA537" s="297">
        <f t="shared" si="232"/>
        <v>0.38900000000000001</v>
      </c>
      <c r="BB537" s="297">
        <v>0.13800000000000001</v>
      </c>
      <c r="BC537" s="297">
        <v>0.13400000000000001</v>
      </c>
      <c r="BD537" s="92">
        <f t="shared" si="222"/>
        <v>0</v>
      </c>
      <c r="BE537" s="92">
        <f t="shared" si="223"/>
        <v>0</v>
      </c>
    </row>
    <row r="538" spans="1:57" x14ac:dyDescent="0.35">
      <c r="A538" s="26"/>
      <c r="B538" s="76"/>
      <c r="C538" s="58"/>
      <c r="D538" s="504"/>
      <c r="E538" s="504"/>
      <c r="F538" s="237" t="str">
        <f ca="1">IFERROR(OFFSET(INDEX(INDIRECT(VLOOKUP($C538,Lighting_Type_Exist_lu,2,0)),MATCH(NewSKULighting!$D538,INDIRECT(VLOOKUP($C538,Lighting_Type_Exist_lu,2,0)),0),1),0,2),"")</f>
        <v/>
      </c>
      <c r="G538" s="168" t="s">
        <v>84</v>
      </c>
      <c r="H538" s="74"/>
      <c r="I538" s="238" t="str">
        <f t="shared" si="211"/>
        <v/>
      </c>
      <c r="J538" s="58"/>
      <c r="K538" s="238" t="str">
        <f t="shared" si="212"/>
        <v/>
      </c>
      <c r="L538" s="239" t="str">
        <f t="shared" si="213"/>
        <v/>
      </c>
      <c r="M538" s="116" t="s">
        <v>84</v>
      </c>
      <c r="N538" s="28">
        <f t="shared" si="214"/>
        <v>0</v>
      </c>
      <c r="O538" s="20">
        <f t="shared" si="233"/>
        <v>0</v>
      </c>
      <c r="P538" s="71">
        <f t="shared" ca="1" si="224"/>
        <v>0</v>
      </c>
      <c r="Q538" s="71">
        <f>IFERROR((($H538*$L538*$N538)-($H538*$L538*$O538))/1000,0)*(1-EXACT(M538,Lookups!$A$62))*(1-EXACT(M538,Lookups!$A$63))</f>
        <v>0</v>
      </c>
      <c r="R538" s="71">
        <f t="shared" ca="1" si="225"/>
        <v>0</v>
      </c>
      <c r="S538" s="71">
        <f t="shared" ca="1" si="215"/>
        <v>0</v>
      </c>
      <c r="T538" s="71">
        <f t="shared" si="216"/>
        <v>0</v>
      </c>
      <c r="U538" s="356">
        <f t="shared" ca="1" si="217"/>
        <v>0</v>
      </c>
      <c r="V538" s="356">
        <f t="shared" ca="1" si="218"/>
        <v>0</v>
      </c>
      <c r="W538" s="356">
        <f t="shared" si="226"/>
        <v>0</v>
      </c>
      <c r="X538" s="356">
        <f t="shared" si="227"/>
        <v>0</v>
      </c>
      <c r="Y538" s="72">
        <f>IF(AU538&gt;0,"NEEDED",IFERROR(IF('Project Summary'!$C$11="NH",(VLOOKUP(AH538,Lighting_All,6,0)+AN538),(VLOOKUP(AH538,Lighting_All,4,0)+AN538)),0)*H538)</f>
        <v>0</v>
      </c>
      <c r="Z538" s="290" t="str">
        <f t="shared" ca="1" si="228"/>
        <v/>
      </c>
      <c r="AA538" s="352">
        <f t="shared" ca="1" si="234"/>
        <v>0</v>
      </c>
      <c r="AB538" s="3"/>
      <c r="AC538" s="20" t="str">
        <f ca="1">IFERROR(OFFSET(INDEX(INDIRECT(VLOOKUP($C538,Lighting_Type_Exist_lu,2,0)),MATCH(NewSKULighting!$D538,INDIRECT(VLOOKUP($C538,Lighting_Type_Exist_lu,2,0)),0),1),0,1),"")</f>
        <v/>
      </c>
      <c r="AD538" s="7" t="str">
        <f ca="1">IFERROR(OFFSET(INDEX(INDIRECT(VLOOKUP($C538,Lighting_Type_Exist_lu,2,0)),MATCH(NewSKULighting!$D538,INDIRECT(VLOOKUP($C538,Lighting_Type_Exist_lu,2,0)),0),1),0,3),"")</f>
        <v/>
      </c>
      <c r="AE538" s="40" t="str">
        <f ca="1">IFERROR(OFFSET(INDEX(INDIRECT(VLOOKUP($C538,Lighting_Type_Exist_lu,2,0)),MATCH(NewSKULighting!$D538,INDIRECT(VLOOKUP($C538,Lighting_Type_Exist_lu,2,0)),0),1),0,4),"")</f>
        <v/>
      </c>
      <c r="AF538" s="314">
        <f t="shared" ca="1" si="235"/>
        <v>0</v>
      </c>
      <c r="AG538" s="3"/>
      <c r="AH538" s="238" t="str">
        <f t="shared" si="219"/>
        <v/>
      </c>
      <c r="AI538" s="263">
        <f>IFERROR(_xlfn.IFNA(IF('Project Summary'!$C$11="NH",VLOOKUP(AH538,Lighting_All,5,0),VLOOKUP(AH538,Lighting_All,3,0)),""),"")</f>
        <v>0</v>
      </c>
      <c r="AJ538" s="295" t="str">
        <f t="shared" si="236"/>
        <v>NA</v>
      </c>
      <c r="AK538" s="296" t="str">
        <f>IFERROR(IF(J538="","",(VLOOKUP(AH538,Lookups!A:G,7,0)*H538)),"")</f>
        <v/>
      </c>
      <c r="AL538" s="92">
        <f t="shared" ca="1" si="237"/>
        <v>0</v>
      </c>
      <c r="AM538" s="92">
        <f t="shared" ca="1" si="238"/>
        <v>0</v>
      </c>
      <c r="AN538" s="297">
        <f>(1-EXACT(G538,M538))*IFERROR(VLOOKUP(M538,Lighting_All,6,0),0)*(Q538&gt;0)*(1-EXACT(M538,Lookups!$A$62))*(1-EXACT(M538,Lookups!$A$63))</f>
        <v>0</v>
      </c>
      <c r="AO538" s="92">
        <f t="shared" si="239"/>
        <v>0</v>
      </c>
      <c r="AP538" s="92" t="str">
        <f t="shared" ca="1" si="240"/>
        <v/>
      </c>
      <c r="AQ538" s="92" t="str">
        <f ca="1">_xlfn.IFNA(VLOOKUP(AP538,Recycling!$S$10:$T$35,2,0),"")</f>
        <v/>
      </c>
      <c r="AR538" s="92">
        <f t="shared" si="241"/>
        <v>0</v>
      </c>
      <c r="AS538" s="92">
        <f t="shared" si="242"/>
        <v>0</v>
      </c>
      <c r="AT538" s="298">
        <f>EXACT(G538,"None")*OR(EXACT(M538,Lookups!$A$62),EXACT(M538,Lookups!$A$63))</f>
        <v>0</v>
      </c>
      <c r="AU538" s="299">
        <f t="shared" si="229"/>
        <v>0</v>
      </c>
      <c r="AV538" s="92">
        <f>IFERROR(VLOOKUP(AH538,Lookups!A:B,2,0),0)</f>
        <v>0</v>
      </c>
      <c r="AW538" s="92">
        <f t="shared" si="230"/>
        <v>0</v>
      </c>
      <c r="AX538" s="297">
        <f t="shared" si="231"/>
        <v>0</v>
      </c>
      <c r="AY538" s="297">
        <f t="shared" si="220"/>
        <v>0</v>
      </c>
      <c r="AZ538" s="92">
        <f t="shared" si="221"/>
        <v>0.504</v>
      </c>
      <c r="BA538" s="297">
        <f t="shared" si="232"/>
        <v>0.38900000000000001</v>
      </c>
      <c r="BB538" s="297">
        <v>0.13800000000000001</v>
      </c>
      <c r="BC538" s="297">
        <v>0.13400000000000001</v>
      </c>
      <c r="BD538" s="92">
        <f t="shared" si="222"/>
        <v>0</v>
      </c>
      <c r="BE538" s="92">
        <f t="shared" si="223"/>
        <v>0</v>
      </c>
    </row>
    <row r="539" spans="1:57" x14ac:dyDescent="0.35">
      <c r="A539" s="26"/>
      <c r="B539" s="76"/>
      <c r="C539" s="58"/>
      <c r="D539" s="504"/>
      <c r="E539" s="504"/>
      <c r="F539" s="237" t="str">
        <f ca="1">IFERROR(OFFSET(INDEX(INDIRECT(VLOOKUP($C539,Lighting_Type_Exist_lu,2,0)),MATCH(NewSKULighting!$D539,INDIRECT(VLOOKUP($C539,Lighting_Type_Exist_lu,2,0)),0),1),0,2),"")</f>
        <v/>
      </c>
      <c r="G539" s="168" t="s">
        <v>84</v>
      </c>
      <c r="H539" s="74"/>
      <c r="I539" s="238" t="str">
        <f t="shared" si="211"/>
        <v/>
      </c>
      <c r="J539" s="58"/>
      <c r="K539" s="238" t="str">
        <f t="shared" si="212"/>
        <v/>
      </c>
      <c r="L539" s="239" t="str">
        <f t="shared" si="213"/>
        <v/>
      </c>
      <c r="M539" s="116" t="s">
        <v>84</v>
      </c>
      <c r="N539" s="28">
        <f t="shared" si="214"/>
        <v>0</v>
      </c>
      <c r="O539" s="20">
        <f t="shared" si="233"/>
        <v>0</v>
      </c>
      <c r="P539" s="71">
        <f t="shared" ca="1" si="224"/>
        <v>0</v>
      </c>
      <c r="Q539" s="71">
        <f>IFERROR((($H539*$L539*$N539)-($H539*$L539*$O539))/1000,0)*(1-EXACT(M539,Lookups!$A$62))*(1-EXACT(M539,Lookups!$A$63))</f>
        <v>0</v>
      </c>
      <c r="R539" s="71">
        <f t="shared" ca="1" si="225"/>
        <v>0</v>
      </c>
      <c r="S539" s="71">
        <f t="shared" ca="1" si="215"/>
        <v>0</v>
      </c>
      <c r="T539" s="71">
        <f t="shared" si="216"/>
        <v>0</v>
      </c>
      <c r="U539" s="356">
        <f t="shared" ca="1" si="217"/>
        <v>0</v>
      </c>
      <c r="V539" s="356">
        <f t="shared" ca="1" si="218"/>
        <v>0</v>
      </c>
      <c r="W539" s="356">
        <f t="shared" si="226"/>
        <v>0</v>
      </c>
      <c r="X539" s="356">
        <f t="shared" si="227"/>
        <v>0</v>
      </c>
      <c r="Y539" s="72">
        <f>IF(AU539&gt;0,"NEEDED",IFERROR(IF('Project Summary'!$C$11="NH",(VLOOKUP(AH539,Lighting_All,6,0)+AN539),(VLOOKUP(AH539,Lighting_All,4,0)+AN539)),0)*H539)</f>
        <v>0</v>
      </c>
      <c r="Z539" s="290" t="str">
        <f t="shared" ca="1" si="228"/>
        <v/>
      </c>
      <c r="AA539" s="352">
        <f t="shared" ca="1" si="234"/>
        <v>0</v>
      </c>
      <c r="AB539" s="3"/>
      <c r="AC539" s="20" t="str">
        <f ca="1">IFERROR(OFFSET(INDEX(INDIRECT(VLOOKUP($C539,Lighting_Type_Exist_lu,2,0)),MATCH(NewSKULighting!$D539,INDIRECT(VLOOKUP($C539,Lighting_Type_Exist_lu,2,0)),0),1),0,1),"")</f>
        <v/>
      </c>
      <c r="AD539" s="7" t="str">
        <f ca="1">IFERROR(OFFSET(INDEX(INDIRECT(VLOOKUP($C539,Lighting_Type_Exist_lu,2,0)),MATCH(NewSKULighting!$D539,INDIRECT(VLOOKUP($C539,Lighting_Type_Exist_lu,2,0)),0),1),0,3),"")</f>
        <v/>
      </c>
      <c r="AE539" s="40" t="str">
        <f ca="1">IFERROR(OFFSET(INDEX(INDIRECT(VLOOKUP($C539,Lighting_Type_Exist_lu,2,0)),MATCH(NewSKULighting!$D539,INDIRECT(VLOOKUP($C539,Lighting_Type_Exist_lu,2,0)),0),1),0,4),"")</f>
        <v/>
      </c>
      <c r="AF539" s="314">
        <f t="shared" ca="1" si="235"/>
        <v>0</v>
      </c>
      <c r="AG539" s="3"/>
      <c r="AH539" s="238" t="str">
        <f t="shared" si="219"/>
        <v/>
      </c>
      <c r="AI539" s="263">
        <f>IFERROR(_xlfn.IFNA(IF('Project Summary'!$C$11="NH",VLOOKUP(AH539,Lighting_All,5,0),VLOOKUP(AH539,Lighting_All,3,0)),""),"")</f>
        <v>0</v>
      </c>
      <c r="AJ539" s="295" t="str">
        <f t="shared" si="236"/>
        <v>NA</v>
      </c>
      <c r="AK539" s="296" t="str">
        <f>IFERROR(IF(J539="","",(VLOOKUP(AH539,Lookups!A:G,7,0)*H539)),"")</f>
        <v/>
      </c>
      <c r="AL539" s="92">
        <f t="shared" ca="1" si="237"/>
        <v>0</v>
      </c>
      <c r="AM539" s="92">
        <f t="shared" ca="1" si="238"/>
        <v>0</v>
      </c>
      <c r="AN539" s="297">
        <f>(1-EXACT(G539,M539))*IFERROR(VLOOKUP(M539,Lighting_All,6,0),0)*(Q539&gt;0)*(1-EXACT(M539,Lookups!$A$62))*(1-EXACT(M539,Lookups!$A$63))</f>
        <v>0</v>
      </c>
      <c r="AO539" s="92">
        <f t="shared" si="239"/>
        <v>0</v>
      </c>
      <c r="AP539" s="92" t="str">
        <f t="shared" ca="1" si="240"/>
        <v/>
      </c>
      <c r="AQ539" s="92" t="str">
        <f ca="1">_xlfn.IFNA(VLOOKUP(AP539,Recycling!$S$10:$T$35,2,0),"")</f>
        <v/>
      </c>
      <c r="AR539" s="92">
        <f t="shared" si="241"/>
        <v>0</v>
      </c>
      <c r="AS539" s="92">
        <f t="shared" si="242"/>
        <v>0</v>
      </c>
      <c r="AT539" s="298">
        <f>EXACT(G539,"None")*OR(EXACT(M539,Lookups!$A$62),EXACT(M539,Lookups!$A$63))</f>
        <v>0</v>
      </c>
      <c r="AU539" s="299">
        <f t="shared" si="229"/>
        <v>0</v>
      </c>
      <c r="AV539" s="92">
        <f>IFERROR(VLOOKUP(AH539,Lookups!A:B,2,0),0)</f>
        <v>0</v>
      </c>
      <c r="AW539" s="92">
        <f t="shared" si="230"/>
        <v>0</v>
      </c>
      <c r="AX539" s="297">
        <f t="shared" si="231"/>
        <v>0</v>
      </c>
      <c r="AY539" s="297">
        <f t="shared" si="220"/>
        <v>0</v>
      </c>
      <c r="AZ539" s="92">
        <f t="shared" si="221"/>
        <v>0.504</v>
      </c>
      <c r="BA539" s="297">
        <f t="shared" si="232"/>
        <v>0.38900000000000001</v>
      </c>
      <c r="BB539" s="297">
        <v>0.13800000000000001</v>
      </c>
      <c r="BC539" s="297">
        <v>0.13400000000000001</v>
      </c>
      <c r="BD539" s="92">
        <f t="shared" si="222"/>
        <v>0</v>
      </c>
      <c r="BE539" s="92">
        <f t="shared" si="223"/>
        <v>0</v>
      </c>
    </row>
    <row r="540" spans="1:57" x14ac:dyDescent="0.35">
      <c r="A540" s="26"/>
      <c r="B540" s="76"/>
      <c r="C540" s="58"/>
      <c r="D540" s="504"/>
      <c r="E540" s="504"/>
      <c r="F540" s="237" t="str">
        <f ca="1">IFERROR(OFFSET(INDEX(INDIRECT(VLOOKUP($C540,Lighting_Type_Exist_lu,2,0)),MATCH(NewSKULighting!$D540,INDIRECT(VLOOKUP($C540,Lighting_Type_Exist_lu,2,0)),0),1),0,2),"")</f>
        <v/>
      </c>
      <c r="G540" s="168" t="s">
        <v>84</v>
      </c>
      <c r="H540" s="74"/>
      <c r="I540" s="238" t="str">
        <f t="shared" si="211"/>
        <v/>
      </c>
      <c r="J540" s="58"/>
      <c r="K540" s="238" t="str">
        <f t="shared" si="212"/>
        <v/>
      </c>
      <c r="L540" s="239" t="str">
        <f t="shared" si="213"/>
        <v/>
      </c>
      <c r="M540" s="116" t="s">
        <v>84</v>
      </c>
      <c r="N540" s="28">
        <f t="shared" si="214"/>
        <v>0</v>
      </c>
      <c r="O540" s="20">
        <f t="shared" si="233"/>
        <v>0</v>
      </c>
      <c r="P540" s="71">
        <f t="shared" ca="1" si="224"/>
        <v>0</v>
      </c>
      <c r="Q540" s="71">
        <f>IFERROR((($H540*$L540*$N540)-($H540*$L540*$O540))/1000,0)*(1-EXACT(M540,Lookups!$A$62))*(1-EXACT(M540,Lookups!$A$63))</f>
        <v>0</v>
      </c>
      <c r="R540" s="71">
        <f t="shared" ca="1" si="225"/>
        <v>0</v>
      </c>
      <c r="S540" s="71">
        <f t="shared" ca="1" si="215"/>
        <v>0</v>
      </c>
      <c r="T540" s="71">
        <f t="shared" si="216"/>
        <v>0</v>
      </c>
      <c r="U540" s="356">
        <f t="shared" ca="1" si="217"/>
        <v>0</v>
      </c>
      <c r="V540" s="356">
        <f t="shared" ca="1" si="218"/>
        <v>0</v>
      </c>
      <c r="W540" s="356">
        <f t="shared" si="226"/>
        <v>0</v>
      </c>
      <c r="X540" s="356">
        <f t="shared" si="227"/>
        <v>0</v>
      </c>
      <c r="Y540" s="72">
        <f>IF(AU540&gt;0,"NEEDED",IFERROR(IF('Project Summary'!$C$11="NH",(VLOOKUP(AH540,Lighting_All,6,0)+AN540),(VLOOKUP(AH540,Lighting_All,4,0)+AN540)),0)*H540)</f>
        <v>0</v>
      </c>
      <c r="Z540" s="290" t="str">
        <f t="shared" ca="1" si="228"/>
        <v/>
      </c>
      <c r="AA540" s="352">
        <f t="shared" ca="1" si="234"/>
        <v>0</v>
      </c>
      <c r="AB540" s="3"/>
      <c r="AC540" s="20" t="str">
        <f ca="1">IFERROR(OFFSET(INDEX(INDIRECT(VLOOKUP($C540,Lighting_Type_Exist_lu,2,0)),MATCH(NewSKULighting!$D540,INDIRECT(VLOOKUP($C540,Lighting_Type_Exist_lu,2,0)),0),1),0,1),"")</f>
        <v/>
      </c>
      <c r="AD540" s="7" t="str">
        <f ca="1">IFERROR(OFFSET(INDEX(INDIRECT(VLOOKUP($C540,Lighting_Type_Exist_lu,2,0)),MATCH(NewSKULighting!$D540,INDIRECT(VLOOKUP($C540,Lighting_Type_Exist_lu,2,0)),0),1),0,3),"")</f>
        <v/>
      </c>
      <c r="AE540" s="40" t="str">
        <f ca="1">IFERROR(OFFSET(INDEX(INDIRECT(VLOOKUP($C540,Lighting_Type_Exist_lu,2,0)),MATCH(NewSKULighting!$D540,INDIRECT(VLOOKUP($C540,Lighting_Type_Exist_lu,2,0)),0),1),0,4),"")</f>
        <v/>
      </c>
      <c r="AF540" s="314">
        <f t="shared" ca="1" si="235"/>
        <v>0</v>
      </c>
      <c r="AG540" s="3"/>
      <c r="AH540" s="238" t="str">
        <f t="shared" si="219"/>
        <v/>
      </c>
      <c r="AI540" s="263">
        <f>IFERROR(_xlfn.IFNA(IF('Project Summary'!$C$11="NH",VLOOKUP(AH540,Lighting_All,5,0),VLOOKUP(AH540,Lighting_All,3,0)),""),"")</f>
        <v>0</v>
      </c>
      <c r="AJ540" s="295" t="str">
        <f t="shared" si="236"/>
        <v>NA</v>
      </c>
      <c r="AK540" s="296" t="str">
        <f>IFERROR(IF(J540="","",(VLOOKUP(AH540,Lookups!A:G,7,0)*H540)),"")</f>
        <v/>
      </c>
      <c r="AL540" s="92">
        <f t="shared" ca="1" si="237"/>
        <v>0</v>
      </c>
      <c r="AM540" s="92">
        <f t="shared" ca="1" si="238"/>
        <v>0</v>
      </c>
      <c r="AN540" s="297">
        <f>(1-EXACT(G540,M540))*IFERROR(VLOOKUP(M540,Lighting_All,6,0),0)*(Q540&gt;0)*(1-EXACT(M540,Lookups!$A$62))*(1-EXACT(M540,Lookups!$A$63))</f>
        <v>0</v>
      </c>
      <c r="AO540" s="92">
        <f t="shared" si="239"/>
        <v>0</v>
      </c>
      <c r="AP540" s="92" t="str">
        <f t="shared" ca="1" si="240"/>
        <v/>
      </c>
      <c r="AQ540" s="92" t="str">
        <f ca="1">_xlfn.IFNA(VLOOKUP(AP540,Recycling!$S$10:$T$35,2,0),"")</f>
        <v/>
      </c>
      <c r="AR540" s="92">
        <f t="shared" si="241"/>
        <v>0</v>
      </c>
      <c r="AS540" s="92">
        <f t="shared" si="242"/>
        <v>0</v>
      </c>
      <c r="AT540" s="298">
        <f>EXACT(G540,"None")*OR(EXACT(M540,Lookups!$A$62),EXACT(M540,Lookups!$A$63))</f>
        <v>0</v>
      </c>
      <c r="AU540" s="299">
        <f t="shared" si="229"/>
        <v>0</v>
      </c>
      <c r="AV540" s="92">
        <f>IFERROR(VLOOKUP(AH540,Lookups!A:B,2,0),0)</f>
        <v>0</v>
      </c>
      <c r="AW540" s="92">
        <f t="shared" si="230"/>
        <v>0</v>
      </c>
      <c r="AX540" s="297">
        <f t="shared" si="231"/>
        <v>0</v>
      </c>
      <c r="AY540" s="297">
        <f t="shared" si="220"/>
        <v>0</v>
      </c>
      <c r="AZ540" s="92">
        <f t="shared" si="221"/>
        <v>0.504</v>
      </c>
      <c r="BA540" s="297">
        <f t="shared" si="232"/>
        <v>0.38900000000000001</v>
      </c>
      <c r="BB540" s="297">
        <v>0.13800000000000001</v>
      </c>
      <c r="BC540" s="297">
        <v>0.13400000000000001</v>
      </c>
      <c r="BD540" s="92">
        <f t="shared" si="222"/>
        <v>0</v>
      </c>
      <c r="BE540" s="92">
        <f t="shared" si="223"/>
        <v>0</v>
      </c>
    </row>
    <row r="541" spans="1:57" x14ac:dyDescent="0.35">
      <c r="A541" s="26"/>
      <c r="B541" s="76"/>
      <c r="C541" s="58"/>
      <c r="D541" s="504"/>
      <c r="E541" s="504"/>
      <c r="F541" s="237" t="str">
        <f ca="1">IFERROR(OFFSET(INDEX(INDIRECT(VLOOKUP($C541,Lighting_Type_Exist_lu,2,0)),MATCH(NewSKULighting!$D541,INDIRECT(VLOOKUP($C541,Lighting_Type_Exist_lu,2,0)),0),1),0,2),"")</f>
        <v/>
      </c>
      <c r="G541" s="168" t="s">
        <v>84</v>
      </c>
      <c r="H541" s="74"/>
      <c r="I541" s="238" t="str">
        <f t="shared" si="211"/>
        <v/>
      </c>
      <c r="J541" s="58"/>
      <c r="K541" s="238" t="str">
        <f t="shared" si="212"/>
        <v/>
      </c>
      <c r="L541" s="239" t="str">
        <f t="shared" si="213"/>
        <v/>
      </c>
      <c r="M541" s="116" t="s">
        <v>84</v>
      </c>
      <c r="N541" s="28">
        <f t="shared" si="214"/>
        <v>0</v>
      </c>
      <c r="O541" s="20">
        <f t="shared" si="233"/>
        <v>0</v>
      </c>
      <c r="P541" s="71">
        <f t="shared" ca="1" si="224"/>
        <v>0</v>
      </c>
      <c r="Q541" s="71">
        <f>IFERROR((($H541*$L541*$N541)-($H541*$L541*$O541))/1000,0)*(1-EXACT(M541,Lookups!$A$62))*(1-EXACT(M541,Lookups!$A$63))</f>
        <v>0</v>
      </c>
      <c r="R541" s="71">
        <f t="shared" ca="1" si="225"/>
        <v>0</v>
      </c>
      <c r="S541" s="71">
        <f t="shared" ca="1" si="215"/>
        <v>0</v>
      </c>
      <c r="T541" s="71">
        <f t="shared" si="216"/>
        <v>0</v>
      </c>
      <c r="U541" s="356">
        <f t="shared" ca="1" si="217"/>
        <v>0</v>
      </c>
      <c r="V541" s="356">
        <f t="shared" ca="1" si="218"/>
        <v>0</v>
      </c>
      <c r="W541" s="356">
        <f t="shared" si="226"/>
        <v>0</v>
      </c>
      <c r="X541" s="356">
        <f t="shared" si="227"/>
        <v>0</v>
      </c>
      <c r="Y541" s="72">
        <f>IF(AU541&gt;0,"NEEDED",IFERROR(IF('Project Summary'!$C$11="NH",(VLOOKUP(AH541,Lighting_All,6,0)+AN541),(VLOOKUP(AH541,Lighting_All,4,0)+AN541)),0)*H541)</f>
        <v>0</v>
      </c>
      <c r="Z541" s="290" t="str">
        <f t="shared" ca="1" si="228"/>
        <v/>
      </c>
      <c r="AA541" s="352">
        <f t="shared" ca="1" si="234"/>
        <v>0</v>
      </c>
      <c r="AB541" s="3"/>
      <c r="AC541" s="20" t="str">
        <f ca="1">IFERROR(OFFSET(INDEX(INDIRECT(VLOOKUP($C541,Lighting_Type_Exist_lu,2,0)),MATCH(NewSKULighting!$D541,INDIRECT(VLOOKUP($C541,Lighting_Type_Exist_lu,2,0)),0),1),0,1),"")</f>
        <v/>
      </c>
      <c r="AD541" s="7" t="str">
        <f ca="1">IFERROR(OFFSET(INDEX(INDIRECT(VLOOKUP($C541,Lighting_Type_Exist_lu,2,0)),MATCH(NewSKULighting!$D541,INDIRECT(VLOOKUP($C541,Lighting_Type_Exist_lu,2,0)),0),1),0,3),"")</f>
        <v/>
      </c>
      <c r="AE541" s="40" t="str">
        <f ca="1">IFERROR(OFFSET(INDEX(INDIRECT(VLOOKUP($C541,Lighting_Type_Exist_lu,2,0)),MATCH(NewSKULighting!$D541,INDIRECT(VLOOKUP($C541,Lighting_Type_Exist_lu,2,0)),0),1),0,4),"")</f>
        <v/>
      </c>
      <c r="AF541" s="314">
        <f t="shared" ca="1" si="235"/>
        <v>0</v>
      </c>
      <c r="AG541" s="3"/>
      <c r="AH541" s="238" t="str">
        <f t="shared" si="219"/>
        <v/>
      </c>
      <c r="AI541" s="263">
        <f>IFERROR(_xlfn.IFNA(IF('Project Summary'!$C$11="NH",VLOOKUP(AH541,Lighting_All,5,0),VLOOKUP(AH541,Lighting_All,3,0)),""),"")</f>
        <v>0</v>
      </c>
      <c r="AJ541" s="295" t="str">
        <f t="shared" si="236"/>
        <v>NA</v>
      </c>
      <c r="AK541" s="296" t="str">
        <f>IFERROR(IF(J541="","",(VLOOKUP(AH541,Lookups!A:G,7,0)*H541)),"")</f>
        <v/>
      </c>
      <c r="AL541" s="92">
        <f t="shared" ca="1" si="237"/>
        <v>0</v>
      </c>
      <c r="AM541" s="92">
        <f t="shared" ca="1" si="238"/>
        <v>0</v>
      </c>
      <c r="AN541" s="297">
        <f>(1-EXACT(G541,M541))*IFERROR(VLOOKUP(M541,Lighting_All,6,0),0)*(Q541&gt;0)*(1-EXACT(M541,Lookups!$A$62))*(1-EXACT(M541,Lookups!$A$63))</f>
        <v>0</v>
      </c>
      <c r="AO541" s="92">
        <f t="shared" si="239"/>
        <v>0</v>
      </c>
      <c r="AP541" s="92" t="str">
        <f t="shared" ca="1" si="240"/>
        <v/>
      </c>
      <c r="AQ541" s="92" t="str">
        <f ca="1">_xlfn.IFNA(VLOOKUP(AP541,Recycling!$S$10:$T$35,2,0),"")</f>
        <v/>
      </c>
      <c r="AR541" s="92">
        <f t="shared" si="241"/>
        <v>0</v>
      </c>
      <c r="AS541" s="92">
        <f t="shared" si="242"/>
        <v>0</v>
      </c>
      <c r="AT541" s="298">
        <f>EXACT(G541,"None")*OR(EXACT(M541,Lookups!$A$62),EXACT(M541,Lookups!$A$63))</f>
        <v>0</v>
      </c>
      <c r="AU541" s="299">
        <f t="shared" si="229"/>
        <v>0</v>
      </c>
      <c r="AV541" s="92">
        <f>IFERROR(VLOOKUP(AH541,Lookups!A:B,2,0),0)</f>
        <v>0</v>
      </c>
      <c r="AW541" s="92">
        <f t="shared" si="230"/>
        <v>0</v>
      </c>
      <c r="AX541" s="297">
        <f t="shared" si="231"/>
        <v>0</v>
      </c>
      <c r="AY541" s="297">
        <f t="shared" si="220"/>
        <v>0</v>
      </c>
      <c r="AZ541" s="92">
        <f t="shared" si="221"/>
        <v>0.504</v>
      </c>
      <c r="BA541" s="297">
        <f t="shared" si="232"/>
        <v>0.38900000000000001</v>
      </c>
      <c r="BB541" s="297">
        <v>0.13800000000000001</v>
      </c>
      <c r="BC541" s="297">
        <v>0.13400000000000001</v>
      </c>
      <c r="BD541" s="92">
        <f t="shared" si="222"/>
        <v>0</v>
      </c>
      <c r="BE541" s="92">
        <f t="shared" si="223"/>
        <v>0</v>
      </c>
    </row>
    <row r="542" spans="1:57" x14ac:dyDescent="0.35">
      <c r="A542" s="26"/>
      <c r="B542" s="76"/>
      <c r="C542" s="58"/>
      <c r="D542" s="504"/>
      <c r="E542" s="504"/>
      <c r="F542" s="237" t="str">
        <f ca="1">IFERROR(OFFSET(INDEX(INDIRECT(VLOOKUP($C542,Lighting_Type_Exist_lu,2,0)),MATCH(NewSKULighting!$D542,INDIRECT(VLOOKUP($C542,Lighting_Type_Exist_lu,2,0)),0),1),0,2),"")</f>
        <v/>
      </c>
      <c r="G542" s="168" t="s">
        <v>84</v>
      </c>
      <c r="H542" s="74"/>
      <c r="I542" s="238" t="str">
        <f t="shared" si="211"/>
        <v/>
      </c>
      <c r="J542" s="58"/>
      <c r="K542" s="238" t="str">
        <f t="shared" si="212"/>
        <v/>
      </c>
      <c r="L542" s="239" t="str">
        <f t="shared" si="213"/>
        <v/>
      </c>
      <c r="M542" s="116" t="s">
        <v>84</v>
      </c>
      <c r="N542" s="28">
        <f t="shared" si="214"/>
        <v>0</v>
      </c>
      <c r="O542" s="20">
        <f t="shared" si="233"/>
        <v>0</v>
      </c>
      <c r="P542" s="71">
        <f t="shared" ca="1" si="224"/>
        <v>0</v>
      </c>
      <c r="Q542" s="71">
        <f>IFERROR((($H542*$L542*$N542)-($H542*$L542*$O542))/1000,0)*(1-EXACT(M542,Lookups!$A$62))*(1-EXACT(M542,Lookups!$A$63))</f>
        <v>0</v>
      </c>
      <c r="R542" s="71">
        <f t="shared" ca="1" si="225"/>
        <v>0</v>
      </c>
      <c r="S542" s="71">
        <f t="shared" ca="1" si="215"/>
        <v>0</v>
      </c>
      <c r="T542" s="71">
        <f t="shared" si="216"/>
        <v>0</v>
      </c>
      <c r="U542" s="356">
        <f t="shared" ca="1" si="217"/>
        <v>0</v>
      </c>
      <c r="V542" s="356">
        <f t="shared" ca="1" si="218"/>
        <v>0</v>
      </c>
      <c r="W542" s="356">
        <f t="shared" si="226"/>
        <v>0</v>
      </c>
      <c r="X542" s="356">
        <f t="shared" si="227"/>
        <v>0</v>
      </c>
      <c r="Y542" s="72">
        <f>IF(AU542&gt;0,"NEEDED",IFERROR(IF('Project Summary'!$C$11="NH",(VLOOKUP(AH542,Lighting_All,6,0)+AN542),(VLOOKUP(AH542,Lighting_All,4,0)+AN542)),0)*H542)</f>
        <v>0</v>
      </c>
      <c r="Z542" s="290" t="str">
        <f t="shared" ca="1" si="228"/>
        <v/>
      </c>
      <c r="AA542" s="352">
        <f t="shared" ca="1" si="234"/>
        <v>0</v>
      </c>
      <c r="AB542" s="3"/>
      <c r="AC542" s="20" t="str">
        <f ca="1">IFERROR(OFFSET(INDEX(INDIRECT(VLOOKUP($C542,Lighting_Type_Exist_lu,2,0)),MATCH(NewSKULighting!$D542,INDIRECT(VLOOKUP($C542,Lighting_Type_Exist_lu,2,0)),0),1),0,1),"")</f>
        <v/>
      </c>
      <c r="AD542" s="7" t="str">
        <f ca="1">IFERROR(OFFSET(INDEX(INDIRECT(VLOOKUP($C542,Lighting_Type_Exist_lu,2,0)),MATCH(NewSKULighting!$D542,INDIRECT(VLOOKUP($C542,Lighting_Type_Exist_lu,2,0)),0),1),0,3),"")</f>
        <v/>
      </c>
      <c r="AE542" s="40" t="str">
        <f ca="1">IFERROR(OFFSET(INDEX(INDIRECT(VLOOKUP($C542,Lighting_Type_Exist_lu,2,0)),MATCH(NewSKULighting!$D542,INDIRECT(VLOOKUP($C542,Lighting_Type_Exist_lu,2,0)),0),1),0,4),"")</f>
        <v/>
      </c>
      <c r="AF542" s="314">
        <f t="shared" ca="1" si="235"/>
        <v>0</v>
      </c>
      <c r="AG542" s="3"/>
      <c r="AH542" s="238" t="str">
        <f t="shared" si="219"/>
        <v/>
      </c>
      <c r="AI542" s="263">
        <f>IFERROR(_xlfn.IFNA(IF('Project Summary'!$C$11="NH",VLOOKUP(AH542,Lighting_All,5,0),VLOOKUP(AH542,Lighting_All,3,0)),""),"")</f>
        <v>0</v>
      </c>
      <c r="AJ542" s="295" t="str">
        <f t="shared" si="236"/>
        <v>NA</v>
      </c>
      <c r="AK542" s="296" t="str">
        <f>IFERROR(IF(J542="","",(VLOOKUP(AH542,Lookups!A:G,7,0)*H542)),"")</f>
        <v/>
      </c>
      <c r="AL542" s="92">
        <f t="shared" ca="1" si="237"/>
        <v>0</v>
      </c>
      <c r="AM542" s="92">
        <f t="shared" ca="1" si="238"/>
        <v>0</v>
      </c>
      <c r="AN542" s="297">
        <f>(1-EXACT(G542,M542))*IFERROR(VLOOKUP(M542,Lighting_All,6,0),0)*(Q542&gt;0)*(1-EXACT(M542,Lookups!$A$62))*(1-EXACT(M542,Lookups!$A$63))</f>
        <v>0</v>
      </c>
      <c r="AO542" s="92">
        <f t="shared" si="239"/>
        <v>0</v>
      </c>
      <c r="AP542" s="92" t="str">
        <f t="shared" ca="1" si="240"/>
        <v/>
      </c>
      <c r="AQ542" s="92" t="str">
        <f ca="1">_xlfn.IFNA(VLOOKUP(AP542,Recycling!$S$10:$T$35,2,0),"")</f>
        <v/>
      </c>
      <c r="AR542" s="92">
        <f t="shared" si="241"/>
        <v>0</v>
      </c>
      <c r="AS542" s="92">
        <f t="shared" si="242"/>
        <v>0</v>
      </c>
      <c r="AT542" s="298">
        <f>EXACT(G542,"None")*OR(EXACT(M542,Lookups!$A$62),EXACT(M542,Lookups!$A$63))</f>
        <v>0</v>
      </c>
      <c r="AU542" s="299">
        <f t="shared" si="229"/>
        <v>0</v>
      </c>
      <c r="AV542" s="92">
        <f>IFERROR(VLOOKUP(AH542,Lookups!A:B,2,0),0)</f>
        <v>0</v>
      </c>
      <c r="AW542" s="92">
        <f t="shared" si="230"/>
        <v>0</v>
      </c>
      <c r="AX542" s="297">
        <f t="shared" si="231"/>
        <v>0</v>
      </c>
      <c r="AY542" s="297">
        <f t="shared" si="220"/>
        <v>0</v>
      </c>
      <c r="AZ542" s="92">
        <f t="shared" si="221"/>
        <v>0.504</v>
      </c>
      <c r="BA542" s="297">
        <f t="shared" si="232"/>
        <v>0.38900000000000001</v>
      </c>
      <c r="BB542" s="297">
        <v>0.13800000000000001</v>
      </c>
      <c r="BC542" s="297">
        <v>0.13400000000000001</v>
      </c>
      <c r="BD542" s="92">
        <f t="shared" si="222"/>
        <v>0</v>
      </c>
      <c r="BE542" s="92">
        <f t="shared" si="223"/>
        <v>0</v>
      </c>
    </row>
    <row r="543" spans="1:57" x14ac:dyDescent="0.35">
      <c r="A543" s="26"/>
      <c r="B543" s="76"/>
      <c r="C543" s="58"/>
      <c r="D543" s="504"/>
      <c r="E543" s="504"/>
      <c r="F543" s="237" t="str">
        <f ca="1">IFERROR(OFFSET(INDEX(INDIRECT(VLOOKUP($C543,Lighting_Type_Exist_lu,2,0)),MATCH(NewSKULighting!$D543,INDIRECT(VLOOKUP($C543,Lighting_Type_Exist_lu,2,0)),0),1),0,2),"")</f>
        <v/>
      </c>
      <c r="G543" s="168" t="s">
        <v>84</v>
      </c>
      <c r="H543" s="74"/>
      <c r="I543" s="238" t="str">
        <f t="shared" si="211"/>
        <v/>
      </c>
      <c r="J543" s="58"/>
      <c r="K543" s="238" t="str">
        <f t="shared" si="212"/>
        <v/>
      </c>
      <c r="L543" s="239" t="str">
        <f t="shared" si="213"/>
        <v/>
      </c>
      <c r="M543" s="116" t="s">
        <v>84</v>
      </c>
      <c r="N543" s="28">
        <f t="shared" si="214"/>
        <v>0</v>
      </c>
      <c r="O543" s="20">
        <f t="shared" si="233"/>
        <v>0</v>
      </c>
      <c r="P543" s="71">
        <f t="shared" ca="1" si="224"/>
        <v>0</v>
      </c>
      <c r="Q543" s="71">
        <f>IFERROR((($H543*$L543*$N543)-($H543*$L543*$O543))/1000,0)*(1-EXACT(M543,Lookups!$A$62))*(1-EXACT(M543,Lookups!$A$63))</f>
        <v>0</v>
      </c>
      <c r="R543" s="71">
        <f t="shared" ca="1" si="225"/>
        <v>0</v>
      </c>
      <c r="S543" s="71">
        <f t="shared" ca="1" si="215"/>
        <v>0</v>
      </c>
      <c r="T543" s="71">
        <f t="shared" si="216"/>
        <v>0</v>
      </c>
      <c r="U543" s="356">
        <f t="shared" ca="1" si="217"/>
        <v>0</v>
      </c>
      <c r="V543" s="356">
        <f t="shared" ca="1" si="218"/>
        <v>0</v>
      </c>
      <c r="W543" s="356">
        <f t="shared" si="226"/>
        <v>0</v>
      </c>
      <c r="X543" s="356">
        <f t="shared" si="227"/>
        <v>0</v>
      </c>
      <c r="Y543" s="72">
        <f>IF(AU543&gt;0,"NEEDED",IFERROR(IF('Project Summary'!$C$11="NH",(VLOOKUP(AH543,Lighting_All,6,0)+AN543),(VLOOKUP(AH543,Lighting_All,4,0)+AN543)),0)*H543)</f>
        <v>0</v>
      </c>
      <c r="Z543" s="290" t="str">
        <f t="shared" ca="1" si="228"/>
        <v/>
      </c>
      <c r="AA543" s="352">
        <f t="shared" ca="1" si="234"/>
        <v>0</v>
      </c>
      <c r="AB543" s="3"/>
      <c r="AC543" s="20" t="str">
        <f ca="1">IFERROR(OFFSET(INDEX(INDIRECT(VLOOKUP($C543,Lighting_Type_Exist_lu,2,0)),MATCH(NewSKULighting!$D543,INDIRECT(VLOOKUP($C543,Lighting_Type_Exist_lu,2,0)),0),1),0,1),"")</f>
        <v/>
      </c>
      <c r="AD543" s="7" t="str">
        <f ca="1">IFERROR(OFFSET(INDEX(INDIRECT(VLOOKUP($C543,Lighting_Type_Exist_lu,2,0)),MATCH(NewSKULighting!$D543,INDIRECT(VLOOKUP($C543,Lighting_Type_Exist_lu,2,0)),0),1),0,3),"")</f>
        <v/>
      </c>
      <c r="AE543" s="40" t="str">
        <f ca="1">IFERROR(OFFSET(INDEX(INDIRECT(VLOOKUP($C543,Lighting_Type_Exist_lu,2,0)),MATCH(NewSKULighting!$D543,INDIRECT(VLOOKUP($C543,Lighting_Type_Exist_lu,2,0)),0),1),0,4),"")</f>
        <v/>
      </c>
      <c r="AF543" s="314">
        <f t="shared" ca="1" si="235"/>
        <v>0</v>
      </c>
      <c r="AG543" s="3"/>
      <c r="AH543" s="238" t="str">
        <f t="shared" si="219"/>
        <v/>
      </c>
      <c r="AI543" s="263">
        <f>IFERROR(_xlfn.IFNA(IF('Project Summary'!$C$11="NH",VLOOKUP(AH543,Lighting_All,5,0),VLOOKUP(AH543,Lighting_All,3,0)),""),"")</f>
        <v>0</v>
      </c>
      <c r="AJ543" s="295" t="str">
        <f t="shared" si="236"/>
        <v>NA</v>
      </c>
      <c r="AK543" s="296" t="str">
        <f>IFERROR(IF(J543="","",(VLOOKUP(AH543,Lookups!A:G,7,0)*H543)),"")</f>
        <v/>
      </c>
      <c r="AL543" s="92">
        <f t="shared" ca="1" si="237"/>
        <v>0</v>
      </c>
      <c r="AM543" s="92">
        <f t="shared" ca="1" si="238"/>
        <v>0</v>
      </c>
      <c r="AN543" s="297">
        <f>(1-EXACT(G543,M543))*IFERROR(VLOOKUP(M543,Lighting_All,6,0),0)*(Q543&gt;0)*(1-EXACT(M543,Lookups!$A$62))*(1-EXACT(M543,Lookups!$A$63))</f>
        <v>0</v>
      </c>
      <c r="AO543" s="92">
        <f t="shared" si="239"/>
        <v>0</v>
      </c>
      <c r="AP543" s="92" t="str">
        <f t="shared" ca="1" si="240"/>
        <v/>
      </c>
      <c r="AQ543" s="92" t="str">
        <f ca="1">_xlfn.IFNA(VLOOKUP(AP543,Recycling!$S$10:$T$35,2,0),"")</f>
        <v/>
      </c>
      <c r="AR543" s="92">
        <f t="shared" si="241"/>
        <v>0</v>
      </c>
      <c r="AS543" s="92">
        <f t="shared" si="242"/>
        <v>0</v>
      </c>
      <c r="AT543" s="298">
        <f>EXACT(G543,"None")*OR(EXACT(M543,Lookups!$A$62),EXACT(M543,Lookups!$A$63))</f>
        <v>0</v>
      </c>
      <c r="AU543" s="299">
        <f t="shared" si="229"/>
        <v>0</v>
      </c>
      <c r="AV543" s="92">
        <f>IFERROR(VLOOKUP(AH543,Lookups!A:B,2,0),0)</f>
        <v>0</v>
      </c>
      <c r="AW543" s="92">
        <f t="shared" si="230"/>
        <v>0</v>
      </c>
      <c r="AX543" s="297">
        <f t="shared" si="231"/>
        <v>0</v>
      </c>
      <c r="AY543" s="297">
        <f t="shared" si="220"/>
        <v>0</v>
      </c>
      <c r="AZ543" s="92">
        <f t="shared" si="221"/>
        <v>0.504</v>
      </c>
      <c r="BA543" s="297">
        <f t="shared" si="232"/>
        <v>0.38900000000000001</v>
      </c>
      <c r="BB543" s="297">
        <v>0.13800000000000001</v>
      </c>
      <c r="BC543" s="297">
        <v>0.13400000000000001</v>
      </c>
      <c r="BD543" s="92">
        <f t="shared" si="222"/>
        <v>0</v>
      </c>
      <c r="BE543" s="92">
        <f t="shared" si="223"/>
        <v>0</v>
      </c>
    </row>
    <row r="544" spans="1:57" x14ac:dyDescent="0.35">
      <c r="A544" s="26"/>
      <c r="B544" s="76"/>
      <c r="C544" s="58"/>
      <c r="D544" s="504"/>
      <c r="E544" s="504"/>
      <c r="F544" s="237" t="str">
        <f ca="1">IFERROR(OFFSET(INDEX(INDIRECT(VLOOKUP($C544,Lighting_Type_Exist_lu,2,0)),MATCH(NewSKULighting!$D544,INDIRECT(VLOOKUP($C544,Lighting_Type_Exist_lu,2,0)),0),1),0,2),"")</f>
        <v/>
      </c>
      <c r="G544" s="168" t="s">
        <v>84</v>
      </c>
      <c r="H544" s="74"/>
      <c r="I544" s="238" t="str">
        <f t="shared" si="211"/>
        <v/>
      </c>
      <c r="J544" s="58"/>
      <c r="K544" s="238" t="str">
        <f t="shared" si="212"/>
        <v/>
      </c>
      <c r="L544" s="239" t="str">
        <f t="shared" si="213"/>
        <v/>
      </c>
      <c r="M544" s="116" t="s">
        <v>84</v>
      </c>
      <c r="N544" s="28">
        <f t="shared" si="214"/>
        <v>0</v>
      </c>
      <c r="O544" s="20">
        <f t="shared" si="233"/>
        <v>0</v>
      </c>
      <c r="P544" s="71">
        <f t="shared" ca="1" si="224"/>
        <v>0</v>
      </c>
      <c r="Q544" s="71">
        <f>IFERROR((($H544*$L544*$N544)-($H544*$L544*$O544))/1000,0)*(1-EXACT(M544,Lookups!$A$62))*(1-EXACT(M544,Lookups!$A$63))</f>
        <v>0</v>
      </c>
      <c r="R544" s="71">
        <f t="shared" ca="1" si="225"/>
        <v>0</v>
      </c>
      <c r="S544" s="71">
        <f t="shared" ca="1" si="215"/>
        <v>0</v>
      </c>
      <c r="T544" s="71">
        <f t="shared" si="216"/>
        <v>0</v>
      </c>
      <c r="U544" s="356">
        <f t="shared" ca="1" si="217"/>
        <v>0</v>
      </c>
      <c r="V544" s="356">
        <f t="shared" ca="1" si="218"/>
        <v>0</v>
      </c>
      <c r="W544" s="356">
        <f t="shared" si="226"/>
        <v>0</v>
      </c>
      <c r="X544" s="356">
        <f t="shared" si="227"/>
        <v>0</v>
      </c>
      <c r="Y544" s="72">
        <f>IF(AU544&gt;0,"NEEDED",IFERROR(IF('Project Summary'!$C$11="NH",(VLOOKUP(AH544,Lighting_All,6,0)+AN544),(VLOOKUP(AH544,Lighting_All,4,0)+AN544)),0)*H544)</f>
        <v>0</v>
      </c>
      <c r="Z544" s="290" t="str">
        <f t="shared" ca="1" si="228"/>
        <v/>
      </c>
      <c r="AA544" s="352">
        <f t="shared" ca="1" si="234"/>
        <v>0</v>
      </c>
      <c r="AB544" s="3"/>
      <c r="AC544" s="20" t="str">
        <f ca="1">IFERROR(OFFSET(INDEX(INDIRECT(VLOOKUP($C544,Lighting_Type_Exist_lu,2,0)),MATCH(NewSKULighting!$D544,INDIRECT(VLOOKUP($C544,Lighting_Type_Exist_lu,2,0)),0),1),0,1),"")</f>
        <v/>
      </c>
      <c r="AD544" s="7" t="str">
        <f ca="1">IFERROR(OFFSET(INDEX(INDIRECT(VLOOKUP($C544,Lighting_Type_Exist_lu,2,0)),MATCH(NewSKULighting!$D544,INDIRECT(VLOOKUP($C544,Lighting_Type_Exist_lu,2,0)),0),1),0,3),"")</f>
        <v/>
      </c>
      <c r="AE544" s="40" t="str">
        <f ca="1">IFERROR(OFFSET(INDEX(INDIRECT(VLOOKUP($C544,Lighting_Type_Exist_lu,2,0)),MATCH(NewSKULighting!$D544,INDIRECT(VLOOKUP($C544,Lighting_Type_Exist_lu,2,0)),0),1),0,4),"")</f>
        <v/>
      </c>
      <c r="AF544" s="314">
        <f t="shared" ca="1" si="235"/>
        <v>0</v>
      </c>
      <c r="AG544" s="3"/>
      <c r="AH544" s="238" t="str">
        <f t="shared" si="219"/>
        <v/>
      </c>
      <c r="AI544" s="263">
        <f>IFERROR(_xlfn.IFNA(IF('Project Summary'!$C$11="NH",VLOOKUP(AH544,Lighting_All,5,0),VLOOKUP(AH544,Lighting_All,3,0)),""),"")</f>
        <v>0</v>
      </c>
      <c r="AJ544" s="295" t="str">
        <f t="shared" si="236"/>
        <v>NA</v>
      </c>
      <c r="AK544" s="296" t="str">
        <f>IFERROR(IF(J544="","",(VLOOKUP(AH544,Lookups!A:G,7,0)*H544)),"")</f>
        <v/>
      </c>
      <c r="AL544" s="92">
        <f t="shared" ca="1" si="237"/>
        <v>0</v>
      </c>
      <c r="AM544" s="92">
        <f t="shared" ca="1" si="238"/>
        <v>0</v>
      </c>
      <c r="AN544" s="297">
        <f>(1-EXACT(G544,M544))*IFERROR(VLOOKUP(M544,Lighting_All,6,0),0)*(Q544&gt;0)*(1-EXACT(M544,Lookups!$A$62))*(1-EXACT(M544,Lookups!$A$63))</f>
        <v>0</v>
      </c>
      <c r="AO544" s="92">
        <f t="shared" si="239"/>
        <v>0</v>
      </c>
      <c r="AP544" s="92" t="str">
        <f t="shared" ca="1" si="240"/>
        <v/>
      </c>
      <c r="AQ544" s="92" t="str">
        <f ca="1">_xlfn.IFNA(VLOOKUP(AP544,Recycling!$S$10:$T$35,2,0),"")</f>
        <v/>
      </c>
      <c r="AR544" s="92">
        <f t="shared" si="241"/>
        <v>0</v>
      </c>
      <c r="AS544" s="92">
        <f t="shared" si="242"/>
        <v>0</v>
      </c>
      <c r="AT544" s="298">
        <f>EXACT(G544,"None")*OR(EXACT(M544,Lookups!$A$62),EXACT(M544,Lookups!$A$63))</f>
        <v>0</v>
      </c>
      <c r="AU544" s="299">
        <f t="shared" si="229"/>
        <v>0</v>
      </c>
      <c r="AV544" s="92">
        <f>IFERROR(VLOOKUP(AH544,Lookups!A:B,2,0),0)</f>
        <v>0</v>
      </c>
      <c r="AW544" s="92">
        <f t="shared" si="230"/>
        <v>0</v>
      </c>
      <c r="AX544" s="297">
        <f t="shared" si="231"/>
        <v>0</v>
      </c>
      <c r="AY544" s="297">
        <f t="shared" si="220"/>
        <v>0</v>
      </c>
      <c r="AZ544" s="92">
        <f t="shared" si="221"/>
        <v>0.504</v>
      </c>
      <c r="BA544" s="297">
        <f t="shared" si="232"/>
        <v>0.38900000000000001</v>
      </c>
      <c r="BB544" s="297">
        <v>0.13800000000000001</v>
      </c>
      <c r="BC544" s="297">
        <v>0.13400000000000001</v>
      </c>
      <c r="BD544" s="92">
        <f t="shared" si="222"/>
        <v>0</v>
      </c>
      <c r="BE544" s="92">
        <f t="shared" si="223"/>
        <v>0</v>
      </c>
    </row>
    <row r="545" spans="1:57" x14ac:dyDescent="0.35">
      <c r="A545" s="26"/>
      <c r="B545" s="76"/>
      <c r="C545" s="58"/>
      <c r="D545" s="504"/>
      <c r="E545" s="504"/>
      <c r="F545" s="237" t="str">
        <f ca="1">IFERROR(OFFSET(INDEX(INDIRECT(VLOOKUP($C545,Lighting_Type_Exist_lu,2,0)),MATCH(NewSKULighting!$D545,INDIRECT(VLOOKUP($C545,Lighting_Type_Exist_lu,2,0)),0),1),0,2),"")</f>
        <v/>
      </c>
      <c r="G545" s="168" t="s">
        <v>84</v>
      </c>
      <c r="H545" s="74"/>
      <c r="I545" s="238" t="str">
        <f t="shared" si="211"/>
        <v/>
      </c>
      <c r="J545" s="58"/>
      <c r="K545" s="238" t="str">
        <f t="shared" si="212"/>
        <v/>
      </c>
      <c r="L545" s="239" t="str">
        <f t="shared" si="213"/>
        <v/>
      </c>
      <c r="M545" s="116" t="s">
        <v>84</v>
      </c>
      <c r="N545" s="28">
        <f t="shared" si="214"/>
        <v>0</v>
      </c>
      <c r="O545" s="20">
        <f t="shared" si="233"/>
        <v>0</v>
      </c>
      <c r="P545" s="71">
        <f t="shared" ca="1" si="224"/>
        <v>0</v>
      </c>
      <c r="Q545" s="71">
        <f>IFERROR((($H545*$L545*$N545)-($H545*$L545*$O545))/1000,0)*(1-EXACT(M545,Lookups!$A$62))*(1-EXACT(M545,Lookups!$A$63))</f>
        <v>0</v>
      </c>
      <c r="R545" s="71">
        <f t="shared" ca="1" si="225"/>
        <v>0</v>
      </c>
      <c r="S545" s="71">
        <f t="shared" ca="1" si="215"/>
        <v>0</v>
      </c>
      <c r="T545" s="71">
        <f t="shared" si="216"/>
        <v>0</v>
      </c>
      <c r="U545" s="356">
        <f t="shared" ca="1" si="217"/>
        <v>0</v>
      </c>
      <c r="V545" s="356">
        <f t="shared" ca="1" si="218"/>
        <v>0</v>
      </c>
      <c r="W545" s="356">
        <f t="shared" si="226"/>
        <v>0</v>
      </c>
      <c r="X545" s="356">
        <f t="shared" si="227"/>
        <v>0</v>
      </c>
      <c r="Y545" s="72">
        <f>IF(AU545&gt;0,"NEEDED",IFERROR(IF('Project Summary'!$C$11="NH",(VLOOKUP(AH545,Lighting_All,6,0)+AN545),(VLOOKUP(AH545,Lighting_All,4,0)+AN545)),0)*H545)</f>
        <v>0</v>
      </c>
      <c r="Z545" s="290" t="str">
        <f t="shared" ca="1" si="228"/>
        <v/>
      </c>
      <c r="AA545" s="352">
        <f t="shared" ca="1" si="234"/>
        <v>0</v>
      </c>
      <c r="AB545" s="3"/>
      <c r="AC545" s="20" t="str">
        <f ca="1">IFERROR(OFFSET(INDEX(INDIRECT(VLOOKUP($C545,Lighting_Type_Exist_lu,2,0)),MATCH(NewSKULighting!$D545,INDIRECT(VLOOKUP($C545,Lighting_Type_Exist_lu,2,0)),0),1),0,1),"")</f>
        <v/>
      </c>
      <c r="AD545" s="7" t="str">
        <f ca="1">IFERROR(OFFSET(INDEX(INDIRECT(VLOOKUP($C545,Lighting_Type_Exist_lu,2,0)),MATCH(NewSKULighting!$D545,INDIRECT(VLOOKUP($C545,Lighting_Type_Exist_lu,2,0)),0),1),0,3),"")</f>
        <v/>
      </c>
      <c r="AE545" s="40" t="str">
        <f ca="1">IFERROR(OFFSET(INDEX(INDIRECT(VLOOKUP($C545,Lighting_Type_Exist_lu,2,0)),MATCH(NewSKULighting!$D545,INDIRECT(VLOOKUP($C545,Lighting_Type_Exist_lu,2,0)),0),1),0,4),"")</f>
        <v/>
      </c>
      <c r="AF545" s="314">
        <f t="shared" ca="1" si="235"/>
        <v>0</v>
      </c>
      <c r="AG545" s="3"/>
      <c r="AH545" s="238" t="str">
        <f t="shared" si="219"/>
        <v/>
      </c>
      <c r="AI545" s="263">
        <f>IFERROR(_xlfn.IFNA(IF('Project Summary'!$C$11="NH",VLOOKUP(AH545,Lighting_All,5,0),VLOOKUP(AH545,Lighting_All,3,0)),""),"")</f>
        <v>0</v>
      </c>
      <c r="AJ545" s="295" t="str">
        <f t="shared" si="236"/>
        <v>NA</v>
      </c>
      <c r="AK545" s="296" t="str">
        <f>IFERROR(IF(J545="","",(VLOOKUP(AH545,Lookups!A:G,7,0)*H545)),"")</f>
        <v/>
      </c>
      <c r="AL545" s="92">
        <f t="shared" ca="1" si="237"/>
        <v>0</v>
      </c>
      <c r="AM545" s="92">
        <f t="shared" ca="1" si="238"/>
        <v>0</v>
      </c>
      <c r="AN545" s="297">
        <f>(1-EXACT(G545,M545))*IFERROR(VLOOKUP(M545,Lighting_All,6,0),0)*(Q545&gt;0)*(1-EXACT(M545,Lookups!$A$62))*(1-EXACT(M545,Lookups!$A$63))</f>
        <v>0</v>
      </c>
      <c r="AO545" s="92">
        <f t="shared" si="239"/>
        <v>0</v>
      </c>
      <c r="AP545" s="92" t="str">
        <f t="shared" ca="1" si="240"/>
        <v/>
      </c>
      <c r="AQ545" s="92" t="str">
        <f ca="1">_xlfn.IFNA(VLOOKUP(AP545,Recycling!$S$10:$T$35,2,0),"")</f>
        <v/>
      </c>
      <c r="AR545" s="92">
        <f t="shared" si="241"/>
        <v>0</v>
      </c>
      <c r="AS545" s="92">
        <f t="shared" si="242"/>
        <v>0</v>
      </c>
      <c r="AT545" s="298">
        <f>EXACT(G545,"None")*OR(EXACT(M545,Lookups!$A$62),EXACT(M545,Lookups!$A$63))</f>
        <v>0</v>
      </c>
      <c r="AU545" s="299">
        <f t="shared" si="229"/>
        <v>0</v>
      </c>
      <c r="AV545" s="92">
        <f>IFERROR(VLOOKUP(AH545,Lookups!A:B,2,0),0)</f>
        <v>0</v>
      </c>
      <c r="AW545" s="92">
        <f t="shared" si="230"/>
        <v>0</v>
      </c>
      <c r="AX545" s="297">
        <f t="shared" si="231"/>
        <v>0</v>
      </c>
      <c r="AY545" s="297">
        <f t="shared" si="220"/>
        <v>0</v>
      </c>
      <c r="AZ545" s="92">
        <f t="shared" si="221"/>
        <v>0.504</v>
      </c>
      <c r="BA545" s="297">
        <f t="shared" si="232"/>
        <v>0.38900000000000001</v>
      </c>
      <c r="BB545" s="297">
        <v>0.13800000000000001</v>
      </c>
      <c r="BC545" s="297">
        <v>0.13400000000000001</v>
      </c>
      <c r="BD545" s="92">
        <f t="shared" si="222"/>
        <v>0</v>
      </c>
      <c r="BE545" s="92">
        <f t="shared" si="223"/>
        <v>0</v>
      </c>
    </row>
    <row r="546" spans="1:57" x14ac:dyDescent="0.35">
      <c r="A546" s="26"/>
      <c r="B546" s="76"/>
      <c r="C546" s="58"/>
      <c r="D546" s="504"/>
      <c r="E546" s="504"/>
      <c r="F546" s="237" t="str">
        <f ca="1">IFERROR(OFFSET(INDEX(INDIRECT(VLOOKUP($C546,Lighting_Type_Exist_lu,2,0)),MATCH(NewSKULighting!$D546,INDIRECT(VLOOKUP($C546,Lighting_Type_Exist_lu,2,0)),0),1),0,2),"")</f>
        <v/>
      </c>
      <c r="G546" s="168" t="s">
        <v>84</v>
      </c>
      <c r="H546" s="74"/>
      <c r="I546" s="238" t="str">
        <f t="shared" si="211"/>
        <v/>
      </c>
      <c r="J546" s="58"/>
      <c r="K546" s="238" t="str">
        <f t="shared" si="212"/>
        <v/>
      </c>
      <c r="L546" s="239" t="str">
        <f t="shared" si="213"/>
        <v/>
      </c>
      <c r="M546" s="116" t="s">
        <v>84</v>
      </c>
      <c r="N546" s="28">
        <f t="shared" si="214"/>
        <v>0</v>
      </c>
      <c r="O546" s="20">
        <f t="shared" si="233"/>
        <v>0</v>
      </c>
      <c r="P546" s="71">
        <f t="shared" ca="1" si="224"/>
        <v>0</v>
      </c>
      <c r="Q546" s="71">
        <f>IFERROR((($H546*$L546*$N546)-($H546*$L546*$O546))/1000,0)*(1-EXACT(M546,Lookups!$A$62))*(1-EXACT(M546,Lookups!$A$63))</f>
        <v>0</v>
      </c>
      <c r="R546" s="71">
        <f t="shared" ca="1" si="225"/>
        <v>0</v>
      </c>
      <c r="S546" s="71">
        <f t="shared" ca="1" si="215"/>
        <v>0</v>
      </c>
      <c r="T546" s="71">
        <f t="shared" si="216"/>
        <v>0</v>
      </c>
      <c r="U546" s="356">
        <f t="shared" ca="1" si="217"/>
        <v>0</v>
      </c>
      <c r="V546" s="356">
        <f t="shared" ca="1" si="218"/>
        <v>0</v>
      </c>
      <c r="W546" s="356">
        <f t="shared" si="226"/>
        <v>0</v>
      </c>
      <c r="X546" s="356">
        <f t="shared" si="227"/>
        <v>0</v>
      </c>
      <c r="Y546" s="72">
        <f>IF(AU546&gt;0,"NEEDED",IFERROR(IF('Project Summary'!$C$11="NH",(VLOOKUP(AH546,Lighting_All,6,0)+AN546),(VLOOKUP(AH546,Lighting_All,4,0)+AN546)),0)*H546)</f>
        <v>0</v>
      </c>
      <c r="Z546" s="290" t="str">
        <f t="shared" ca="1" si="228"/>
        <v/>
      </c>
      <c r="AA546" s="352">
        <f t="shared" ca="1" si="234"/>
        <v>0</v>
      </c>
      <c r="AB546" s="3"/>
      <c r="AC546" s="20" t="str">
        <f ca="1">IFERROR(OFFSET(INDEX(INDIRECT(VLOOKUP($C546,Lighting_Type_Exist_lu,2,0)),MATCH(NewSKULighting!$D546,INDIRECT(VLOOKUP($C546,Lighting_Type_Exist_lu,2,0)),0),1),0,1),"")</f>
        <v/>
      </c>
      <c r="AD546" s="7" t="str">
        <f ca="1">IFERROR(OFFSET(INDEX(INDIRECT(VLOOKUP($C546,Lighting_Type_Exist_lu,2,0)),MATCH(NewSKULighting!$D546,INDIRECT(VLOOKUP($C546,Lighting_Type_Exist_lu,2,0)),0),1),0,3),"")</f>
        <v/>
      </c>
      <c r="AE546" s="40" t="str">
        <f ca="1">IFERROR(OFFSET(INDEX(INDIRECT(VLOOKUP($C546,Lighting_Type_Exist_lu,2,0)),MATCH(NewSKULighting!$D546,INDIRECT(VLOOKUP($C546,Lighting_Type_Exist_lu,2,0)),0),1),0,4),"")</f>
        <v/>
      </c>
      <c r="AF546" s="314">
        <f t="shared" ca="1" si="235"/>
        <v>0</v>
      </c>
      <c r="AG546" s="3"/>
      <c r="AH546" s="238" t="str">
        <f t="shared" si="219"/>
        <v/>
      </c>
      <c r="AI546" s="263">
        <f>IFERROR(_xlfn.IFNA(IF('Project Summary'!$C$11="NH",VLOOKUP(AH546,Lighting_All,5,0),VLOOKUP(AH546,Lighting_All,3,0)),""),"")</f>
        <v>0</v>
      </c>
      <c r="AJ546" s="295" t="str">
        <f t="shared" si="236"/>
        <v>NA</v>
      </c>
      <c r="AK546" s="296" t="str">
        <f>IFERROR(IF(J546="","",(VLOOKUP(AH546,Lookups!A:G,7,0)*H546)),"")</f>
        <v/>
      </c>
      <c r="AL546" s="92">
        <f t="shared" ca="1" si="237"/>
        <v>0</v>
      </c>
      <c r="AM546" s="92">
        <f t="shared" ca="1" si="238"/>
        <v>0</v>
      </c>
      <c r="AN546" s="297">
        <f>(1-EXACT(G546,M546))*IFERROR(VLOOKUP(M546,Lighting_All,6,0),0)*(Q546&gt;0)*(1-EXACT(M546,Lookups!$A$62))*(1-EXACT(M546,Lookups!$A$63))</f>
        <v>0</v>
      </c>
      <c r="AO546" s="92">
        <f t="shared" si="239"/>
        <v>0</v>
      </c>
      <c r="AP546" s="92" t="str">
        <f t="shared" ca="1" si="240"/>
        <v/>
      </c>
      <c r="AQ546" s="92" t="str">
        <f ca="1">_xlfn.IFNA(VLOOKUP(AP546,Recycling!$S$10:$T$35,2,0),"")</f>
        <v/>
      </c>
      <c r="AR546" s="92">
        <f t="shared" si="241"/>
        <v>0</v>
      </c>
      <c r="AS546" s="92">
        <f t="shared" si="242"/>
        <v>0</v>
      </c>
      <c r="AT546" s="298">
        <f>EXACT(G546,"None")*OR(EXACT(M546,Lookups!$A$62),EXACT(M546,Lookups!$A$63))</f>
        <v>0</v>
      </c>
      <c r="AU546" s="299">
        <f t="shared" si="229"/>
        <v>0</v>
      </c>
      <c r="AV546" s="92">
        <f>IFERROR(VLOOKUP(AH546,Lookups!A:B,2,0),0)</f>
        <v>0</v>
      </c>
      <c r="AW546" s="92">
        <f t="shared" si="230"/>
        <v>0</v>
      </c>
      <c r="AX546" s="297">
        <f t="shared" si="231"/>
        <v>0</v>
      </c>
      <c r="AY546" s="297">
        <f t="shared" si="220"/>
        <v>0</v>
      </c>
      <c r="AZ546" s="92">
        <f t="shared" si="221"/>
        <v>0.504</v>
      </c>
      <c r="BA546" s="297">
        <f t="shared" si="232"/>
        <v>0.38900000000000001</v>
      </c>
      <c r="BB546" s="297">
        <v>0.13800000000000001</v>
      </c>
      <c r="BC546" s="297">
        <v>0.13400000000000001</v>
      </c>
      <c r="BD546" s="92">
        <f t="shared" si="222"/>
        <v>0</v>
      </c>
      <c r="BE546" s="92">
        <f t="shared" si="223"/>
        <v>0</v>
      </c>
    </row>
    <row r="547" spans="1:57" x14ac:dyDescent="0.35">
      <c r="A547" s="26"/>
      <c r="B547" s="76"/>
      <c r="C547" s="58"/>
      <c r="D547" s="504"/>
      <c r="E547" s="504"/>
      <c r="F547" s="237" t="str">
        <f ca="1">IFERROR(OFFSET(INDEX(INDIRECT(VLOOKUP($C547,Lighting_Type_Exist_lu,2,0)),MATCH(NewSKULighting!$D547,INDIRECT(VLOOKUP($C547,Lighting_Type_Exist_lu,2,0)),0),1),0,2),"")</f>
        <v/>
      </c>
      <c r="G547" s="168" t="s">
        <v>84</v>
      </c>
      <c r="H547" s="74"/>
      <c r="I547" s="238" t="str">
        <f t="shared" si="211"/>
        <v/>
      </c>
      <c r="J547" s="58"/>
      <c r="K547" s="238" t="str">
        <f t="shared" si="212"/>
        <v/>
      </c>
      <c r="L547" s="239" t="str">
        <f t="shared" si="213"/>
        <v/>
      </c>
      <c r="M547" s="116" t="s">
        <v>84</v>
      </c>
      <c r="N547" s="28">
        <f t="shared" si="214"/>
        <v>0</v>
      </c>
      <c r="O547" s="20">
        <f t="shared" si="233"/>
        <v>0</v>
      </c>
      <c r="P547" s="71">
        <f t="shared" ca="1" si="224"/>
        <v>0</v>
      </c>
      <c r="Q547" s="71">
        <f>IFERROR((($H547*$L547*$N547)-($H547*$L547*$O547))/1000,0)*(1-EXACT(M547,Lookups!$A$62))*(1-EXACT(M547,Lookups!$A$63))</f>
        <v>0</v>
      </c>
      <c r="R547" s="71">
        <f t="shared" ca="1" si="225"/>
        <v>0</v>
      </c>
      <c r="S547" s="71">
        <f t="shared" ca="1" si="215"/>
        <v>0</v>
      </c>
      <c r="T547" s="71">
        <f t="shared" si="216"/>
        <v>0</v>
      </c>
      <c r="U547" s="356">
        <f t="shared" ca="1" si="217"/>
        <v>0</v>
      </c>
      <c r="V547" s="356">
        <f t="shared" ca="1" si="218"/>
        <v>0</v>
      </c>
      <c r="W547" s="356">
        <f t="shared" si="226"/>
        <v>0</v>
      </c>
      <c r="X547" s="356">
        <f t="shared" si="227"/>
        <v>0</v>
      </c>
      <c r="Y547" s="72">
        <f>IF(AU547&gt;0,"NEEDED",IFERROR(IF('Project Summary'!$C$11="NH",(VLOOKUP(AH547,Lighting_All,6,0)+AN547),(VLOOKUP(AH547,Lighting_All,4,0)+AN547)),0)*H547)</f>
        <v>0</v>
      </c>
      <c r="Z547" s="290" t="str">
        <f t="shared" ca="1" si="228"/>
        <v/>
      </c>
      <c r="AA547" s="352">
        <f t="shared" ca="1" si="234"/>
        <v>0</v>
      </c>
      <c r="AB547" s="3"/>
      <c r="AC547" s="20" t="str">
        <f ca="1">IFERROR(OFFSET(INDEX(INDIRECT(VLOOKUP($C547,Lighting_Type_Exist_lu,2,0)),MATCH(NewSKULighting!$D547,INDIRECT(VLOOKUP($C547,Lighting_Type_Exist_lu,2,0)),0),1),0,1),"")</f>
        <v/>
      </c>
      <c r="AD547" s="7" t="str">
        <f ca="1">IFERROR(OFFSET(INDEX(INDIRECT(VLOOKUP($C547,Lighting_Type_Exist_lu,2,0)),MATCH(NewSKULighting!$D547,INDIRECT(VLOOKUP($C547,Lighting_Type_Exist_lu,2,0)),0),1),0,3),"")</f>
        <v/>
      </c>
      <c r="AE547" s="40" t="str">
        <f ca="1">IFERROR(OFFSET(INDEX(INDIRECT(VLOOKUP($C547,Lighting_Type_Exist_lu,2,0)),MATCH(NewSKULighting!$D547,INDIRECT(VLOOKUP($C547,Lighting_Type_Exist_lu,2,0)),0),1),0,4),"")</f>
        <v/>
      </c>
      <c r="AF547" s="314">
        <f t="shared" ca="1" si="235"/>
        <v>0</v>
      </c>
      <c r="AG547" s="3"/>
      <c r="AH547" s="238" t="str">
        <f t="shared" si="219"/>
        <v/>
      </c>
      <c r="AI547" s="263">
        <f>IFERROR(_xlfn.IFNA(IF('Project Summary'!$C$11="NH",VLOOKUP(AH547,Lighting_All,5,0),VLOOKUP(AH547,Lighting_All,3,0)),""),"")</f>
        <v>0</v>
      </c>
      <c r="AJ547" s="295" t="str">
        <f t="shared" si="236"/>
        <v>NA</v>
      </c>
      <c r="AK547" s="296" t="str">
        <f>IFERROR(IF(J547="","",(VLOOKUP(AH547,Lookups!A:G,7,0)*H547)),"")</f>
        <v/>
      </c>
      <c r="AL547" s="92">
        <f t="shared" ca="1" si="237"/>
        <v>0</v>
      </c>
      <c r="AM547" s="92">
        <f t="shared" ca="1" si="238"/>
        <v>0</v>
      </c>
      <c r="AN547" s="297">
        <f>(1-EXACT(G547,M547))*IFERROR(VLOOKUP(M547,Lighting_All,6,0),0)*(Q547&gt;0)*(1-EXACT(M547,Lookups!$A$62))*(1-EXACT(M547,Lookups!$A$63))</f>
        <v>0</v>
      </c>
      <c r="AO547" s="92">
        <f t="shared" si="239"/>
        <v>0</v>
      </c>
      <c r="AP547" s="92" t="str">
        <f t="shared" ca="1" si="240"/>
        <v/>
      </c>
      <c r="AQ547" s="92" t="str">
        <f ca="1">_xlfn.IFNA(VLOOKUP(AP547,Recycling!$S$10:$T$35,2,0),"")</f>
        <v/>
      </c>
      <c r="AR547" s="92">
        <f t="shared" si="241"/>
        <v>0</v>
      </c>
      <c r="AS547" s="92">
        <f t="shared" si="242"/>
        <v>0</v>
      </c>
      <c r="AT547" s="298">
        <f>EXACT(G547,"None")*OR(EXACT(M547,Lookups!$A$62),EXACT(M547,Lookups!$A$63))</f>
        <v>0</v>
      </c>
      <c r="AU547" s="299">
        <f t="shared" si="229"/>
        <v>0</v>
      </c>
      <c r="AV547" s="92">
        <f>IFERROR(VLOOKUP(AH547,Lookups!A:B,2,0),0)</f>
        <v>0</v>
      </c>
      <c r="AW547" s="92">
        <f t="shared" si="230"/>
        <v>0</v>
      </c>
      <c r="AX547" s="297">
        <f t="shared" si="231"/>
        <v>0</v>
      </c>
      <c r="AY547" s="297">
        <f t="shared" si="220"/>
        <v>0</v>
      </c>
      <c r="AZ547" s="92">
        <f t="shared" si="221"/>
        <v>0.504</v>
      </c>
      <c r="BA547" s="297">
        <f t="shared" si="232"/>
        <v>0.38900000000000001</v>
      </c>
      <c r="BB547" s="297">
        <v>0.13800000000000001</v>
      </c>
      <c r="BC547" s="297">
        <v>0.13400000000000001</v>
      </c>
      <c r="BD547" s="92">
        <f t="shared" si="222"/>
        <v>0</v>
      </c>
      <c r="BE547" s="92">
        <f t="shared" si="223"/>
        <v>0</v>
      </c>
    </row>
    <row r="548" spans="1:57" x14ac:dyDescent="0.35">
      <c r="A548" s="26"/>
      <c r="B548" s="76"/>
      <c r="C548" s="58"/>
      <c r="D548" s="504"/>
      <c r="E548" s="504"/>
      <c r="F548" s="237" t="str">
        <f ca="1">IFERROR(OFFSET(INDEX(INDIRECT(VLOOKUP($C548,Lighting_Type_Exist_lu,2,0)),MATCH(NewSKULighting!$D548,INDIRECT(VLOOKUP($C548,Lighting_Type_Exist_lu,2,0)),0),1),0,2),"")</f>
        <v/>
      </c>
      <c r="G548" s="168" t="s">
        <v>84</v>
      </c>
      <c r="H548" s="74"/>
      <c r="I548" s="238" t="str">
        <f t="shared" si="211"/>
        <v/>
      </c>
      <c r="J548" s="58"/>
      <c r="K548" s="238" t="str">
        <f t="shared" si="212"/>
        <v/>
      </c>
      <c r="L548" s="239" t="str">
        <f t="shared" si="213"/>
        <v/>
      </c>
      <c r="M548" s="116" t="s">
        <v>84</v>
      </c>
      <c r="N548" s="28">
        <f t="shared" si="214"/>
        <v>0</v>
      </c>
      <c r="O548" s="20">
        <f t="shared" si="233"/>
        <v>0</v>
      </c>
      <c r="P548" s="71">
        <f t="shared" ca="1" si="224"/>
        <v>0</v>
      </c>
      <c r="Q548" s="71">
        <f>IFERROR((($H548*$L548*$N548)-($H548*$L548*$O548))/1000,0)*(1-EXACT(M548,Lookups!$A$62))*(1-EXACT(M548,Lookups!$A$63))</f>
        <v>0</v>
      </c>
      <c r="R548" s="71">
        <f t="shared" ca="1" si="225"/>
        <v>0</v>
      </c>
      <c r="S548" s="71">
        <f t="shared" ca="1" si="215"/>
        <v>0</v>
      </c>
      <c r="T548" s="71">
        <f t="shared" si="216"/>
        <v>0</v>
      </c>
      <c r="U548" s="356">
        <f t="shared" ca="1" si="217"/>
        <v>0</v>
      </c>
      <c r="V548" s="356">
        <f t="shared" ca="1" si="218"/>
        <v>0</v>
      </c>
      <c r="W548" s="356">
        <f t="shared" si="226"/>
        <v>0</v>
      </c>
      <c r="X548" s="356">
        <f t="shared" si="227"/>
        <v>0</v>
      </c>
      <c r="Y548" s="72">
        <f>IF(AU548&gt;0,"NEEDED",IFERROR(IF('Project Summary'!$C$11="NH",(VLOOKUP(AH548,Lighting_All,6,0)+AN548),(VLOOKUP(AH548,Lighting_All,4,0)+AN548)),0)*H548)</f>
        <v>0</v>
      </c>
      <c r="Z548" s="290" t="str">
        <f t="shared" ca="1" si="228"/>
        <v/>
      </c>
      <c r="AA548" s="352">
        <f t="shared" ca="1" si="234"/>
        <v>0</v>
      </c>
      <c r="AB548" s="3"/>
      <c r="AC548" s="20" t="str">
        <f ca="1">IFERROR(OFFSET(INDEX(INDIRECT(VLOOKUP($C548,Lighting_Type_Exist_lu,2,0)),MATCH(NewSKULighting!$D548,INDIRECT(VLOOKUP($C548,Lighting_Type_Exist_lu,2,0)),0),1),0,1),"")</f>
        <v/>
      </c>
      <c r="AD548" s="7" t="str">
        <f ca="1">IFERROR(OFFSET(INDEX(INDIRECT(VLOOKUP($C548,Lighting_Type_Exist_lu,2,0)),MATCH(NewSKULighting!$D548,INDIRECT(VLOOKUP($C548,Lighting_Type_Exist_lu,2,0)),0),1),0,3),"")</f>
        <v/>
      </c>
      <c r="AE548" s="40" t="str">
        <f ca="1">IFERROR(OFFSET(INDEX(INDIRECT(VLOOKUP($C548,Lighting_Type_Exist_lu,2,0)),MATCH(NewSKULighting!$D548,INDIRECT(VLOOKUP($C548,Lighting_Type_Exist_lu,2,0)),0),1),0,4),"")</f>
        <v/>
      </c>
      <c r="AF548" s="314">
        <f t="shared" ca="1" si="235"/>
        <v>0</v>
      </c>
      <c r="AG548" s="3"/>
      <c r="AH548" s="238" t="str">
        <f t="shared" si="219"/>
        <v/>
      </c>
      <c r="AI548" s="263">
        <f>IFERROR(_xlfn.IFNA(IF('Project Summary'!$C$11="NH",VLOOKUP(AH548,Lighting_All,5,0),VLOOKUP(AH548,Lighting_All,3,0)),""),"")</f>
        <v>0</v>
      </c>
      <c r="AJ548" s="295" t="str">
        <f t="shared" si="236"/>
        <v>NA</v>
      </c>
      <c r="AK548" s="296" t="str">
        <f>IFERROR(IF(J548="","",(VLOOKUP(AH548,Lookups!A:G,7,0)*H548)),"")</f>
        <v/>
      </c>
      <c r="AL548" s="92">
        <f t="shared" ca="1" si="237"/>
        <v>0</v>
      </c>
      <c r="AM548" s="92">
        <f t="shared" ca="1" si="238"/>
        <v>0</v>
      </c>
      <c r="AN548" s="297">
        <f>(1-EXACT(G548,M548))*IFERROR(VLOOKUP(M548,Lighting_All,6,0),0)*(Q548&gt;0)*(1-EXACT(M548,Lookups!$A$62))*(1-EXACT(M548,Lookups!$A$63))</f>
        <v>0</v>
      </c>
      <c r="AO548" s="92">
        <f t="shared" si="239"/>
        <v>0</v>
      </c>
      <c r="AP548" s="92" t="str">
        <f t="shared" ca="1" si="240"/>
        <v/>
      </c>
      <c r="AQ548" s="92" t="str">
        <f ca="1">_xlfn.IFNA(VLOOKUP(AP548,Recycling!$S$10:$T$35,2,0),"")</f>
        <v/>
      </c>
      <c r="AR548" s="92">
        <f t="shared" si="241"/>
        <v>0</v>
      </c>
      <c r="AS548" s="92">
        <f t="shared" si="242"/>
        <v>0</v>
      </c>
      <c r="AT548" s="298">
        <f>EXACT(G548,"None")*OR(EXACT(M548,Lookups!$A$62),EXACT(M548,Lookups!$A$63))</f>
        <v>0</v>
      </c>
      <c r="AU548" s="299">
        <f t="shared" si="229"/>
        <v>0</v>
      </c>
      <c r="AV548" s="92">
        <f>IFERROR(VLOOKUP(AH548,Lookups!A:B,2,0),0)</f>
        <v>0</v>
      </c>
      <c r="AW548" s="92">
        <f t="shared" si="230"/>
        <v>0</v>
      </c>
      <c r="AX548" s="297">
        <f t="shared" si="231"/>
        <v>0</v>
      </c>
      <c r="AY548" s="297">
        <f t="shared" si="220"/>
        <v>0</v>
      </c>
      <c r="AZ548" s="92">
        <f t="shared" si="221"/>
        <v>0.504</v>
      </c>
      <c r="BA548" s="297">
        <f t="shared" si="232"/>
        <v>0.38900000000000001</v>
      </c>
      <c r="BB548" s="297">
        <v>0.13800000000000001</v>
      </c>
      <c r="BC548" s="297">
        <v>0.13400000000000001</v>
      </c>
      <c r="BD548" s="92">
        <f t="shared" si="222"/>
        <v>0</v>
      </c>
      <c r="BE548" s="92">
        <f t="shared" si="223"/>
        <v>0</v>
      </c>
    </row>
    <row r="549" spans="1:57" x14ac:dyDescent="0.35">
      <c r="A549" s="26"/>
      <c r="B549" s="76"/>
      <c r="C549" s="58"/>
      <c r="D549" s="504"/>
      <c r="E549" s="504"/>
      <c r="F549" s="237" t="str">
        <f ca="1">IFERROR(OFFSET(INDEX(INDIRECT(VLOOKUP($C549,Lighting_Type_Exist_lu,2,0)),MATCH(NewSKULighting!$D549,INDIRECT(VLOOKUP($C549,Lighting_Type_Exist_lu,2,0)),0),1),0,2),"")</f>
        <v/>
      </c>
      <c r="G549" s="168" t="s">
        <v>84</v>
      </c>
      <c r="H549" s="74"/>
      <c r="I549" s="238" t="str">
        <f t="shared" si="211"/>
        <v/>
      </c>
      <c r="J549" s="58"/>
      <c r="K549" s="238" t="str">
        <f t="shared" si="212"/>
        <v/>
      </c>
      <c r="L549" s="239" t="str">
        <f t="shared" si="213"/>
        <v/>
      </c>
      <c r="M549" s="116" t="s">
        <v>84</v>
      </c>
      <c r="N549" s="28">
        <f t="shared" si="214"/>
        <v>0</v>
      </c>
      <c r="O549" s="20">
        <f t="shared" si="233"/>
        <v>0</v>
      </c>
      <c r="P549" s="71">
        <f t="shared" ca="1" si="224"/>
        <v>0</v>
      </c>
      <c r="Q549" s="71">
        <f>IFERROR((($H549*$L549*$N549)-($H549*$L549*$O549))/1000,0)*(1-EXACT(M549,Lookups!$A$62))*(1-EXACT(M549,Lookups!$A$63))</f>
        <v>0</v>
      </c>
      <c r="R549" s="71">
        <f t="shared" ca="1" si="225"/>
        <v>0</v>
      </c>
      <c r="S549" s="71">
        <f t="shared" ca="1" si="215"/>
        <v>0</v>
      </c>
      <c r="T549" s="71">
        <f t="shared" si="216"/>
        <v>0</v>
      </c>
      <c r="U549" s="356">
        <f t="shared" ca="1" si="217"/>
        <v>0</v>
      </c>
      <c r="V549" s="356">
        <f t="shared" ca="1" si="218"/>
        <v>0</v>
      </c>
      <c r="W549" s="356">
        <f t="shared" si="226"/>
        <v>0</v>
      </c>
      <c r="X549" s="356">
        <f t="shared" si="227"/>
        <v>0</v>
      </c>
      <c r="Y549" s="72">
        <f>IF(AU549&gt;0,"NEEDED",IFERROR(IF('Project Summary'!$C$11="NH",(VLOOKUP(AH549,Lighting_All,6,0)+AN549),(VLOOKUP(AH549,Lighting_All,4,0)+AN549)),0)*H549)</f>
        <v>0</v>
      </c>
      <c r="Z549" s="290" t="str">
        <f t="shared" ca="1" si="228"/>
        <v/>
      </c>
      <c r="AA549" s="352">
        <f t="shared" ca="1" si="234"/>
        <v>0</v>
      </c>
      <c r="AB549" s="3"/>
      <c r="AC549" s="20" t="str">
        <f ca="1">IFERROR(OFFSET(INDEX(INDIRECT(VLOOKUP($C549,Lighting_Type_Exist_lu,2,0)),MATCH(NewSKULighting!$D549,INDIRECT(VLOOKUP($C549,Lighting_Type_Exist_lu,2,0)),0),1),0,1),"")</f>
        <v/>
      </c>
      <c r="AD549" s="7" t="str">
        <f ca="1">IFERROR(OFFSET(INDEX(INDIRECT(VLOOKUP($C549,Lighting_Type_Exist_lu,2,0)),MATCH(NewSKULighting!$D549,INDIRECT(VLOOKUP($C549,Lighting_Type_Exist_lu,2,0)),0),1),0,3),"")</f>
        <v/>
      </c>
      <c r="AE549" s="40" t="str">
        <f ca="1">IFERROR(OFFSET(INDEX(INDIRECT(VLOOKUP($C549,Lighting_Type_Exist_lu,2,0)),MATCH(NewSKULighting!$D549,INDIRECT(VLOOKUP($C549,Lighting_Type_Exist_lu,2,0)),0),1),0,4),"")</f>
        <v/>
      </c>
      <c r="AF549" s="314">
        <f t="shared" ca="1" si="235"/>
        <v>0</v>
      </c>
      <c r="AG549" s="3"/>
      <c r="AH549" s="238" t="str">
        <f t="shared" si="219"/>
        <v/>
      </c>
      <c r="AI549" s="263">
        <f>IFERROR(_xlfn.IFNA(IF('Project Summary'!$C$11="NH",VLOOKUP(AH549,Lighting_All,5,0),VLOOKUP(AH549,Lighting_All,3,0)),""),"")</f>
        <v>0</v>
      </c>
      <c r="AJ549" s="295" t="str">
        <f t="shared" si="236"/>
        <v>NA</v>
      </c>
      <c r="AK549" s="296" t="str">
        <f>IFERROR(IF(J549="","",(VLOOKUP(AH549,Lookups!A:G,7,0)*H549)),"")</f>
        <v/>
      </c>
      <c r="AL549" s="92">
        <f t="shared" ca="1" si="237"/>
        <v>0</v>
      </c>
      <c r="AM549" s="92">
        <f t="shared" ca="1" si="238"/>
        <v>0</v>
      </c>
      <c r="AN549" s="297">
        <f>(1-EXACT(G549,M549))*IFERROR(VLOOKUP(M549,Lighting_All,6,0),0)*(Q549&gt;0)*(1-EXACT(M549,Lookups!$A$62))*(1-EXACT(M549,Lookups!$A$63))</f>
        <v>0</v>
      </c>
      <c r="AO549" s="92">
        <f t="shared" si="239"/>
        <v>0</v>
      </c>
      <c r="AP549" s="92" t="str">
        <f t="shared" ca="1" si="240"/>
        <v/>
      </c>
      <c r="AQ549" s="92" t="str">
        <f ca="1">_xlfn.IFNA(VLOOKUP(AP549,Recycling!$S$10:$T$35,2,0),"")</f>
        <v/>
      </c>
      <c r="AR549" s="92">
        <f t="shared" si="241"/>
        <v>0</v>
      </c>
      <c r="AS549" s="92">
        <f t="shared" si="242"/>
        <v>0</v>
      </c>
      <c r="AT549" s="298">
        <f>EXACT(G549,"None")*OR(EXACT(M549,Lookups!$A$62),EXACT(M549,Lookups!$A$63))</f>
        <v>0</v>
      </c>
      <c r="AU549" s="299">
        <f t="shared" si="229"/>
        <v>0</v>
      </c>
      <c r="AV549" s="92">
        <f>IFERROR(VLOOKUP(AH549,Lookups!A:B,2,0),0)</f>
        <v>0</v>
      </c>
      <c r="AW549" s="92">
        <f t="shared" si="230"/>
        <v>0</v>
      </c>
      <c r="AX549" s="297">
        <f t="shared" si="231"/>
        <v>0</v>
      </c>
      <c r="AY549" s="297">
        <f t="shared" si="220"/>
        <v>0</v>
      </c>
      <c r="AZ549" s="92">
        <f t="shared" si="221"/>
        <v>0.504</v>
      </c>
      <c r="BA549" s="297">
        <f t="shared" si="232"/>
        <v>0.38900000000000001</v>
      </c>
      <c r="BB549" s="297">
        <v>0.13800000000000001</v>
      </c>
      <c r="BC549" s="297">
        <v>0.13400000000000001</v>
      </c>
      <c r="BD549" s="92">
        <f t="shared" si="222"/>
        <v>0</v>
      </c>
      <c r="BE549" s="92">
        <f t="shared" si="223"/>
        <v>0</v>
      </c>
    </row>
    <row r="550" spans="1:57" x14ac:dyDescent="0.35">
      <c r="A550" s="26"/>
      <c r="B550" s="76"/>
      <c r="C550" s="58"/>
      <c r="D550" s="504"/>
      <c r="E550" s="504"/>
      <c r="F550" s="237" t="str">
        <f ca="1">IFERROR(OFFSET(INDEX(INDIRECT(VLOOKUP($C550,Lighting_Type_Exist_lu,2,0)),MATCH(NewSKULighting!$D550,INDIRECT(VLOOKUP($C550,Lighting_Type_Exist_lu,2,0)),0),1),0,2),"")</f>
        <v/>
      </c>
      <c r="G550" s="168" t="s">
        <v>84</v>
      </c>
      <c r="H550" s="74"/>
      <c r="I550" s="238" t="str">
        <f t="shared" si="211"/>
        <v/>
      </c>
      <c r="J550" s="58"/>
      <c r="K550" s="238" t="str">
        <f t="shared" si="212"/>
        <v/>
      </c>
      <c r="L550" s="239" t="str">
        <f t="shared" si="213"/>
        <v/>
      </c>
      <c r="M550" s="116" t="s">
        <v>84</v>
      </c>
      <c r="N550" s="28">
        <f t="shared" si="214"/>
        <v>0</v>
      </c>
      <c r="O550" s="20">
        <f t="shared" si="233"/>
        <v>0</v>
      </c>
      <c r="P550" s="71">
        <f t="shared" ca="1" si="224"/>
        <v>0</v>
      </c>
      <c r="Q550" s="71">
        <f>IFERROR((($H550*$L550*$N550)-($H550*$L550*$O550))/1000,0)*(1-EXACT(M550,Lookups!$A$62))*(1-EXACT(M550,Lookups!$A$63))</f>
        <v>0</v>
      </c>
      <c r="R550" s="71">
        <f t="shared" ca="1" si="225"/>
        <v>0</v>
      </c>
      <c r="S550" s="71">
        <f t="shared" ca="1" si="215"/>
        <v>0</v>
      </c>
      <c r="T550" s="71">
        <f t="shared" si="216"/>
        <v>0</v>
      </c>
      <c r="U550" s="356">
        <f t="shared" ca="1" si="217"/>
        <v>0</v>
      </c>
      <c r="V550" s="356">
        <f t="shared" ca="1" si="218"/>
        <v>0</v>
      </c>
      <c r="W550" s="356">
        <f t="shared" si="226"/>
        <v>0</v>
      </c>
      <c r="X550" s="356">
        <f t="shared" si="227"/>
        <v>0</v>
      </c>
      <c r="Y550" s="72">
        <f>IF(AU550&gt;0,"NEEDED",IFERROR(IF('Project Summary'!$C$11="NH",(VLOOKUP(AH550,Lighting_All,6,0)+AN550),(VLOOKUP(AH550,Lighting_All,4,0)+AN550)),0)*H550)</f>
        <v>0</v>
      </c>
      <c r="Z550" s="290" t="str">
        <f t="shared" ca="1" si="228"/>
        <v/>
      </c>
      <c r="AA550" s="352">
        <f t="shared" ca="1" si="234"/>
        <v>0</v>
      </c>
      <c r="AB550" s="3"/>
      <c r="AC550" s="20" t="str">
        <f ca="1">IFERROR(OFFSET(INDEX(INDIRECT(VLOOKUP($C550,Lighting_Type_Exist_lu,2,0)),MATCH(NewSKULighting!$D550,INDIRECT(VLOOKUP($C550,Lighting_Type_Exist_lu,2,0)),0),1),0,1),"")</f>
        <v/>
      </c>
      <c r="AD550" s="7" t="str">
        <f ca="1">IFERROR(OFFSET(INDEX(INDIRECT(VLOOKUP($C550,Lighting_Type_Exist_lu,2,0)),MATCH(NewSKULighting!$D550,INDIRECT(VLOOKUP($C550,Lighting_Type_Exist_lu,2,0)),0),1),0,3),"")</f>
        <v/>
      </c>
      <c r="AE550" s="40" t="str">
        <f ca="1">IFERROR(OFFSET(INDEX(INDIRECT(VLOOKUP($C550,Lighting_Type_Exist_lu,2,0)),MATCH(NewSKULighting!$D550,INDIRECT(VLOOKUP($C550,Lighting_Type_Exist_lu,2,0)),0),1),0,4),"")</f>
        <v/>
      </c>
      <c r="AF550" s="314">
        <f t="shared" ca="1" si="235"/>
        <v>0</v>
      </c>
      <c r="AG550" s="3"/>
      <c r="AH550" s="238" t="str">
        <f t="shared" si="219"/>
        <v/>
      </c>
      <c r="AI550" s="263">
        <f>IFERROR(_xlfn.IFNA(IF('Project Summary'!$C$11="NH",VLOOKUP(AH550,Lighting_All,5,0),VLOOKUP(AH550,Lighting_All,3,0)),""),"")</f>
        <v>0</v>
      </c>
      <c r="AJ550" s="295" t="str">
        <f t="shared" si="236"/>
        <v>NA</v>
      </c>
      <c r="AK550" s="296" t="str">
        <f>IFERROR(IF(J550="","",(VLOOKUP(AH550,Lookups!A:G,7,0)*H550)),"")</f>
        <v/>
      </c>
      <c r="AL550" s="92">
        <f t="shared" ca="1" si="237"/>
        <v>0</v>
      </c>
      <c r="AM550" s="92">
        <f t="shared" ca="1" si="238"/>
        <v>0</v>
      </c>
      <c r="AN550" s="297">
        <f>(1-EXACT(G550,M550))*IFERROR(VLOOKUP(M550,Lighting_All,6,0),0)*(Q550&gt;0)*(1-EXACT(M550,Lookups!$A$62))*(1-EXACT(M550,Lookups!$A$63))</f>
        <v>0</v>
      </c>
      <c r="AO550" s="92">
        <f t="shared" si="239"/>
        <v>0</v>
      </c>
      <c r="AP550" s="92" t="str">
        <f t="shared" ca="1" si="240"/>
        <v/>
      </c>
      <c r="AQ550" s="92" t="str">
        <f ca="1">_xlfn.IFNA(VLOOKUP(AP550,Recycling!$S$10:$T$35,2,0),"")</f>
        <v/>
      </c>
      <c r="AR550" s="92">
        <f t="shared" si="241"/>
        <v>0</v>
      </c>
      <c r="AS550" s="92">
        <f t="shared" si="242"/>
        <v>0</v>
      </c>
      <c r="AT550" s="298">
        <f>EXACT(G550,"None")*OR(EXACT(M550,Lookups!$A$62),EXACT(M550,Lookups!$A$63))</f>
        <v>0</v>
      </c>
      <c r="AU550" s="299">
        <f t="shared" si="229"/>
        <v>0</v>
      </c>
      <c r="AV550" s="92">
        <f>IFERROR(VLOOKUP(AH550,Lookups!A:B,2,0),0)</f>
        <v>0</v>
      </c>
      <c r="AW550" s="92">
        <f t="shared" si="230"/>
        <v>0</v>
      </c>
      <c r="AX550" s="297">
        <f t="shared" si="231"/>
        <v>0</v>
      </c>
      <c r="AY550" s="297">
        <f t="shared" si="220"/>
        <v>0</v>
      </c>
      <c r="AZ550" s="92">
        <f t="shared" si="221"/>
        <v>0.504</v>
      </c>
      <c r="BA550" s="297">
        <f t="shared" si="232"/>
        <v>0.38900000000000001</v>
      </c>
      <c r="BB550" s="297">
        <v>0.13800000000000001</v>
      </c>
      <c r="BC550" s="297">
        <v>0.13400000000000001</v>
      </c>
      <c r="BD550" s="92">
        <f t="shared" si="222"/>
        <v>0</v>
      </c>
      <c r="BE550" s="92">
        <f t="shared" si="223"/>
        <v>0</v>
      </c>
    </row>
    <row r="551" spans="1:57" x14ac:dyDescent="0.35">
      <c r="A551" s="26"/>
      <c r="B551" s="76"/>
      <c r="C551" s="58"/>
      <c r="D551" s="504"/>
      <c r="E551" s="504"/>
      <c r="F551" s="237" t="str">
        <f ca="1">IFERROR(OFFSET(INDEX(INDIRECT(VLOOKUP($C551,Lighting_Type_Exist_lu,2,0)),MATCH(NewSKULighting!$D551,INDIRECT(VLOOKUP($C551,Lighting_Type_Exist_lu,2,0)),0),1),0,2),"")</f>
        <v/>
      </c>
      <c r="G551" s="168" t="s">
        <v>84</v>
      </c>
      <c r="H551" s="74"/>
      <c r="I551" s="238" t="str">
        <f t="shared" si="211"/>
        <v/>
      </c>
      <c r="J551" s="58"/>
      <c r="K551" s="238" t="str">
        <f t="shared" si="212"/>
        <v/>
      </c>
      <c r="L551" s="239" t="str">
        <f t="shared" si="213"/>
        <v/>
      </c>
      <c r="M551" s="116" t="s">
        <v>84</v>
      </c>
      <c r="N551" s="28">
        <f t="shared" si="214"/>
        <v>0</v>
      </c>
      <c r="O551" s="20">
        <f t="shared" si="233"/>
        <v>0</v>
      </c>
      <c r="P551" s="71">
        <f t="shared" ca="1" si="224"/>
        <v>0</v>
      </c>
      <c r="Q551" s="71">
        <f>IFERROR((($H551*$L551*$N551)-($H551*$L551*$O551))/1000,0)*(1-EXACT(M551,Lookups!$A$62))*(1-EXACT(M551,Lookups!$A$63))</f>
        <v>0</v>
      </c>
      <c r="R551" s="71">
        <f t="shared" ca="1" si="225"/>
        <v>0</v>
      </c>
      <c r="S551" s="71">
        <f t="shared" ca="1" si="215"/>
        <v>0</v>
      </c>
      <c r="T551" s="71">
        <f t="shared" si="216"/>
        <v>0</v>
      </c>
      <c r="U551" s="356">
        <f t="shared" ca="1" si="217"/>
        <v>0</v>
      </c>
      <c r="V551" s="356">
        <f t="shared" ca="1" si="218"/>
        <v>0</v>
      </c>
      <c r="W551" s="356">
        <f t="shared" si="226"/>
        <v>0</v>
      </c>
      <c r="X551" s="356">
        <f t="shared" si="227"/>
        <v>0</v>
      </c>
      <c r="Y551" s="72">
        <f>IF(AU551&gt;0,"NEEDED",IFERROR(IF('Project Summary'!$C$11="NH",(VLOOKUP(AH551,Lighting_All,6,0)+AN551),(VLOOKUP(AH551,Lighting_All,4,0)+AN551)),0)*H551)</f>
        <v>0</v>
      </c>
      <c r="Z551" s="290" t="str">
        <f t="shared" ca="1" si="228"/>
        <v/>
      </c>
      <c r="AA551" s="352">
        <f t="shared" ca="1" si="234"/>
        <v>0</v>
      </c>
      <c r="AB551" s="3"/>
      <c r="AC551" s="20" t="str">
        <f ca="1">IFERROR(OFFSET(INDEX(INDIRECT(VLOOKUP($C551,Lighting_Type_Exist_lu,2,0)),MATCH(NewSKULighting!$D551,INDIRECT(VLOOKUP($C551,Lighting_Type_Exist_lu,2,0)),0),1),0,1),"")</f>
        <v/>
      </c>
      <c r="AD551" s="7" t="str">
        <f ca="1">IFERROR(OFFSET(INDEX(INDIRECT(VLOOKUP($C551,Lighting_Type_Exist_lu,2,0)),MATCH(NewSKULighting!$D551,INDIRECT(VLOOKUP($C551,Lighting_Type_Exist_lu,2,0)),0),1),0,3),"")</f>
        <v/>
      </c>
      <c r="AE551" s="40" t="str">
        <f ca="1">IFERROR(OFFSET(INDEX(INDIRECT(VLOOKUP($C551,Lighting_Type_Exist_lu,2,0)),MATCH(NewSKULighting!$D551,INDIRECT(VLOOKUP($C551,Lighting_Type_Exist_lu,2,0)),0),1),0,4),"")</f>
        <v/>
      </c>
      <c r="AF551" s="314">
        <f t="shared" ca="1" si="235"/>
        <v>0</v>
      </c>
      <c r="AG551" s="3"/>
      <c r="AH551" s="238" t="str">
        <f t="shared" si="219"/>
        <v/>
      </c>
      <c r="AI551" s="263">
        <f>IFERROR(_xlfn.IFNA(IF('Project Summary'!$C$11="NH",VLOOKUP(AH551,Lighting_All,5,0),VLOOKUP(AH551,Lighting_All,3,0)),""),"")</f>
        <v>0</v>
      </c>
      <c r="AJ551" s="295" t="str">
        <f t="shared" si="236"/>
        <v>NA</v>
      </c>
      <c r="AK551" s="296" t="str">
        <f>IFERROR(IF(J551="","",(VLOOKUP(AH551,Lookups!A:G,7,0)*H551)),"")</f>
        <v/>
      </c>
      <c r="AL551" s="92">
        <f t="shared" ca="1" si="237"/>
        <v>0</v>
      </c>
      <c r="AM551" s="92">
        <f t="shared" ca="1" si="238"/>
        <v>0</v>
      </c>
      <c r="AN551" s="297">
        <f>(1-EXACT(G551,M551))*IFERROR(VLOOKUP(M551,Lighting_All,6,0),0)*(Q551&gt;0)*(1-EXACT(M551,Lookups!$A$62))*(1-EXACT(M551,Lookups!$A$63))</f>
        <v>0</v>
      </c>
      <c r="AO551" s="92">
        <f t="shared" si="239"/>
        <v>0</v>
      </c>
      <c r="AP551" s="92" t="str">
        <f t="shared" ca="1" si="240"/>
        <v/>
      </c>
      <c r="AQ551" s="92" t="str">
        <f ca="1">_xlfn.IFNA(VLOOKUP(AP551,Recycling!$S$10:$T$35,2,0),"")</f>
        <v/>
      </c>
      <c r="AR551" s="92">
        <f t="shared" si="241"/>
        <v>0</v>
      </c>
      <c r="AS551" s="92">
        <f t="shared" si="242"/>
        <v>0</v>
      </c>
      <c r="AT551" s="298">
        <f>EXACT(G551,"None")*OR(EXACT(M551,Lookups!$A$62),EXACT(M551,Lookups!$A$63))</f>
        <v>0</v>
      </c>
      <c r="AU551" s="299">
        <f t="shared" si="229"/>
        <v>0</v>
      </c>
      <c r="AV551" s="92">
        <f>IFERROR(VLOOKUP(AH551,Lookups!A:B,2,0),0)</f>
        <v>0</v>
      </c>
      <c r="AW551" s="92">
        <f t="shared" si="230"/>
        <v>0</v>
      </c>
      <c r="AX551" s="297">
        <f t="shared" si="231"/>
        <v>0</v>
      </c>
      <c r="AY551" s="297">
        <f t="shared" si="220"/>
        <v>0</v>
      </c>
      <c r="AZ551" s="92">
        <f t="shared" si="221"/>
        <v>0.504</v>
      </c>
      <c r="BA551" s="297">
        <f t="shared" si="232"/>
        <v>0.38900000000000001</v>
      </c>
      <c r="BB551" s="297">
        <v>0.13800000000000001</v>
      </c>
      <c r="BC551" s="297">
        <v>0.13400000000000001</v>
      </c>
      <c r="BD551" s="92">
        <f t="shared" si="222"/>
        <v>0</v>
      </c>
      <c r="BE551" s="92">
        <f t="shared" si="223"/>
        <v>0</v>
      </c>
    </row>
    <row r="552" spans="1:57" x14ac:dyDescent="0.35">
      <c r="A552" s="26"/>
      <c r="B552" s="76"/>
      <c r="C552" s="58"/>
      <c r="D552" s="504"/>
      <c r="E552" s="504"/>
      <c r="F552" s="237" t="str">
        <f ca="1">IFERROR(OFFSET(INDEX(INDIRECT(VLOOKUP($C552,Lighting_Type_Exist_lu,2,0)),MATCH(NewSKULighting!$D552,INDIRECT(VLOOKUP($C552,Lighting_Type_Exist_lu,2,0)),0),1),0,2),"")</f>
        <v/>
      </c>
      <c r="G552" s="168" t="s">
        <v>84</v>
      </c>
      <c r="H552" s="74"/>
      <c r="I552" s="238" t="str">
        <f t="shared" si="211"/>
        <v/>
      </c>
      <c r="J552" s="58"/>
      <c r="K552" s="238" t="str">
        <f t="shared" si="212"/>
        <v/>
      </c>
      <c r="L552" s="239" t="str">
        <f t="shared" si="213"/>
        <v/>
      </c>
      <c r="M552" s="116" t="s">
        <v>84</v>
      </c>
      <c r="N552" s="28">
        <f t="shared" si="214"/>
        <v>0</v>
      </c>
      <c r="O552" s="20">
        <f t="shared" si="233"/>
        <v>0</v>
      </c>
      <c r="P552" s="71">
        <f t="shared" ca="1" si="224"/>
        <v>0</v>
      </c>
      <c r="Q552" s="71">
        <f>IFERROR((($H552*$L552*$N552)-($H552*$L552*$O552))/1000,0)*(1-EXACT(M552,Lookups!$A$62))*(1-EXACT(M552,Lookups!$A$63))</f>
        <v>0</v>
      </c>
      <c r="R552" s="71">
        <f t="shared" ca="1" si="225"/>
        <v>0</v>
      </c>
      <c r="S552" s="71">
        <f t="shared" ca="1" si="215"/>
        <v>0</v>
      </c>
      <c r="T552" s="71">
        <f t="shared" si="216"/>
        <v>0</v>
      </c>
      <c r="U552" s="356">
        <f t="shared" ca="1" si="217"/>
        <v>0</v>
      </c>
      <c r="V552" s="356">
        <f t="shared" ca="1" si="218"/>
        <v>0</v>
      </c>
      <c r="W552" s="356">
        <f t="shared" si="226"/>
        <v>0</v>
      </c>
      <c r="X552" s="356">
        <f t="shared" si="227"/>
        <v>0</v>
      </c>
      <c r="Y552" s="72">
        <f>IF(AU552&gt;0,"NEEDED",IFERROR(IF('Project Summary'!$C$11="NH",(VLOOKUP(AH552,Lighting_All,6,0)+AN552),(VLOOKUP(AH552,Lighting_All,4,0)+AN552)),0)*H552)</f>
        <v>0</v>
      </c>
      <c r="Z552" s="290" t="str">
        <f t="shared" ca="1" si="228"/>
        <v/>
      </c>
      <c r="AA552" s="352">
        <f t="shared" ca="1" si="234"/>
        <v>0</v>
      </c>
      <c r="AB552" s="3"/>
      <c r="AC552" s="20" t="str">
        <f ca="1">IFERROR(OFFSET(INDEX(INDIRECT(VLOOKUP($C552,Lighting_Type_Exist_lu,2,0)),MATCH(NewSKULighting!$D552,INDIRECT(VLOOKUP($C552,Lighting_Type_Exist_lu,2,0)),0),1),0,1),"")</f>
        <v/>
      </c>
      <c r="AD552" s="7" t="str">
        <f ca="1">IFERROR(OFFSET(INDEX(INDIRECT(VLOOKUP($C552,Lighting_Type_Exist_lu,2,0)),MATCH(NewSKULighting!$D552,INDIRECT(VLOOKUP($C552,Lighting_Type_Exist_lu,2,0)),0),1),0,3),"")</f>
        <v/>
      </c>
      <c r="AE552" s="40" t="str">
        <f ca="1">IFERROR(OFFSET(INDEX(INDIRECT(VLOOKUP($C552,Lighting_Type_Exist_lu,2,0)),MATCH(NewSKULighting!$D552,INDIRECT(VLOOKUP($C552,Lighting_Type_Exist_lu,2,0)),0),1),0,4),"")</f>
        <v/>
      </c>
      <c r="AF552" s="314">
        <f t="shared" ca="1" si="235"/>
        <v>0</v>
      </c>
      <c r="AG552" s="3"/>
      <c r="AH552" s="238" t="str">
        <f t="shared" si="219"/>
        <v/>
      </c>
      <c r="AI552" s="263">
        <f>IFERROR(_xlfn.IFNA(IF('Project Summary'!$C$11="NH",VLOOKUP(AH552,Lighting_All,5,0),VLOOKUP(AH552,Lighting_All,3,0)),""),"")</f>
        <v>0</v>
      </c>
      <c r="AJ552" s="295" t="str">
        <f t="shared" si="236"/>
        <v>NA</v>
      </c>
      <c r="AK552" s="296" t="str">
        <f>IFERROR(IF(J552="","",(VLOOKUP(AH552,Lookups!A:G,7,0)*H552)),"")</f>
        <v/>
      </c>
      <c r="AL552" s="92">
        <f t="shared" ca="1" si="237"/>
        <v>0</v>
      </c>
      <c r="AM552" s="92">
        <f t="shared" ca="1" si="238"/>
        <v>0</v>
      </c>
      <c r="AN552" s="297">
        <f>(1-EXACT(G552,M552))*IFERROR(VLOOKUP(M552,Lighting_All,6,0),0)*(Q552&gt;0)*(1-EXACT(M552,Lookups!$A$62))*(1-EXACT(M552,Lookups!$A$63))</f>
        <v>0</v>
      </c>
      <c r="AO552" s="92">
        <f t="shared" si="239"/>
        <v>0</v>
      </c>
      <c r="AP552" s="92" t="str">
        <f t="shared" ca="1" si="240"/>
        <v/>
      </c>
      <c r="AQ552" s="92" t="str">
        <f ca="1">_xlfn.IFNA(VLOOKUP(AP552,Recycling!$S$10:$T$35,2,0),"")</f>
        <v/>
      </c>
      <c r="AR552" s="92">
        <f t="shared" si="241"/>
        <v>0</v>
      </c>
      <c r="AS552" s="92">
        <f t="shared" si="242"/>
        <v>0</v>
      </c>
      <c r="AT552" s="298">
        <f>EXACT(G552,"None")*OR(EXACT(M552,Lookups!$A$62),EXACT(M552,Lookups!$A$63))</f>
        <v>0</v>
      </c>
      <c r="AU552" s="299">
        <f t="shared" si="229"/>
        <v>0</v>
      </c>
      <c r="AV552" s="92">
        <f>IFERROR(VLOOKUP(AH552,Lookups!A:B,2,0),0)</f>
        <v>0</v>
      </c>
      <c r="AW552" s="92">
        <f t="shared" si="230"/>
        <v>0</v>
      </c>
      <c r="AX552" s="297">
        <f t="shared" si="231"/>
        <v>0</v>
      </c>
      <c r="AY552" s="297">
        <f t="shared" si="220"/>
        <v>0</v>
      </c>
      <c r="AZ552" s="92">
        <f t="shared" si="221"/>
        <v>0.504</v>
      </c>
      <c r="BA552" s="297">
        <f t="shared" si="232"/>
        <v>0.38900000000000001</v>
      </c>
      <c r="BB552" s="297">
        <v>0.13800000000000001</v>
      </c>
      <c r="BC552" s="297">
        <v>0.13400000000000001</v>
      </c>
      <c r="BD552" s="92">
        <f t="shared" si="222"/>
        <v>0</v>
      </c>
      <c r="BE552" s="92">
        <f t="shared" si="223"/>
        <v>0</v>
      </c>
    </row>
    <row r="553" spans="1:57" x14ac:dyDescent="0.35">
      <c r="A553" s="26"/>
      <c r="B553" s="76"/>
      <c r="C553" s="58"/>
      <c r="D553" s="504"/>
      <c r="E553" s="504"/>
      <c r="F553" s="237" t="str">
        <f ca="1">IFERROR(OFFSET(INDEX(INDIRECT(VLOOKUP($C553,Lighting_Type_Exist_lu,2,0)),MATCH(NewSKULighting!$D553,INDIRECT(VLOOKUP($C553,Lighting_Type_Exist_lu,2,0)),0),1),0,2),"")</f>
        <v/>
      </c>
      <c r="G553" s="168" t="s">
        <v>84</v>
      </c>
      <c r="H553" s="74"/>
      <c r="I553" s="238" t="str">
        <f t="shared" si="211"/>
        <v/>
      </c>
      <c r="J553" s="58"/>
      <c r="K553" s="238" t="str">
        <f t="shared" si="212"/>
        <v/>
      </c>
      <c r="L553" s="239" t="str">
        <f t="shared" si="213"/>
        <v/>
      </c>
      <c r="M553" s="116" t="s">
        <v>84</v>
      </c>
      <c r="N553" s="28">
        <f t="shared" si="214"/>
        <v>0</v>
      </c>
      <c r="O553" s="20">
        <f t="shared" si="233"/>
        <v>0</v>
      </c>
      <c r="P553" s="71">
        <f t="shared" ca="1" si="224"/>
        <v>0</v>
      </c>
      <c r="Q553" s="71">
        <f>IFERROR((($H553*$L553*$N553)-($H553*$L553*$O553))/1000,0)*(1-EXACT(M553,Lookups!$A$62))*(1-EXACT(M553,Lookups!$A$63))</f>
        <v>0</v>
      </c>
      <c r="R553" s="71">
        <f t="shared" ca="1" si="225"/>
        <v>0</v>
      </c>
      <c r="S553" s="71">
        <f t="shared" ca="1" si="215"/>
        <v>0</v>
      </c>
      <c r="T553" s="71">
        <f t="shared" si="216"/>
        <v>0</v>
      </c>
      <c r="U553" s="356">
        <f t="shared" ca="1" si="217"/>
        <v>0</v>
      </c>
      <c r="V553" s="356">
        <f t="shared" ca="1" si="218"/>
        <v>0</v>
      </c>
      <c r="W553" s="356">
        <f t="shared" si="226"/>
        <v>0</v>
      </c>
      <c r="X553" s="356">
        <f t="shared" si="227"/>
        <v>0</v>
      </c>
      <c r="Y553" s="72">
        <f>IF(AU553&gt;0,"NEEDED",IFERROR(IF('Project Summary'!$C$11="NH",(VLOOKUP(AH553,Lighting_All,6,0)+AN553),(VLOOKUP(AH553,Lighting_All,4,0)+AN553)),0)*H553)</f>
        <v>0</v>
      </c>
      <c r="Z553" s="290" t="str">
        <f t="shared" ca="1" si="228"/>
        <v/>
      </c>
      <c r="AA553" s="352">
        <f t="shared" ca="1" si="234"/>
        <v>0</v>
      </c>
      <c r="AB553" s="3"/>
      <c r="AC553" s="20" t="str">
        <f ca="1">IFERROR(OFFSET(INDEX(INDIRECT(VLOOKUP($C553,Lighting_Type_Exist_lu,2,0)),MATCH(NewSKULighting!$D553,INDIRECT(VLOOKUP($C553,Lighting_Type_Exist_lu,2,0)),0),1),0,1),"")</f>
        <v/>
      </c>
      <c r="AD553" s="7" t="str">
        <f ca="1">IFERROR(OFFSET(INDEX(INDIRECT(VLOOKUP($C553,Lighting_Type_Exist_lu,2,0)),MATCH(NewSKULighting!$D553,INDIRECT(VLOOKUP($C553,Lighting_Type_Exist_lu,2,0)),0),1),0,3),"")</f>
        <v/>
      </c>
      <c r="AE553" s="40" t="str">
        <f ca="1">IFERROR(OFFSET(INDEX(INDIRECT(VLOOKUP($C553,Lighting_Type_Exist_lu,2,0)),MATCH(NewSKULighting!$D553,INDIRECT(VLOOKUP($C553,Lighting_Type_Exist_lu,2,0)),0),1),0,4),"")</f>
        <v/>
      </c>
      <c r="AF553" s="314">
        <f t="shared" ca="1" si="235"/>
        <v>0</v>
      </c>
      <c r="AG553" s="3"/>
      <c r="AH553" s="238" t="str">
        <f t="shared" si="219"/>
        <v/>
      </c>
      <c r="AI553" s="263">
        <f>IFERROR(_xlfn.IFNA(IF('Project Summary'!$C$11="NH",VLOOKUP(AH553,Lighting_All,5,0),VLOOKUP(AH553,Lighting_All,3,0)),""),"")</f>
        <v>0</v>
      </c>
      <c r="AJ553" s="295" t="str">
        <f t="shared" si="236"/>
        <v>NA</v>
      </c>
      <c r="AK553" s="296" t="str">
        <f>IFERROR(IF(J553="","",(VLOOKUP(AH553,Lookups!A:G,7,0)*H553)),"")</f>
        <v/>
      </c>
      <c r="AL553" s="92">
        <f t="shared" ca="1" si="237"/>
        <v>0</v>
      </c>
      <c r="AM553" s="92">
        <f t="shared" ca="1" si="238"/>
        <v>0</v>
      </c>
      <c r="AN553" s="297">
        <f>(1-EXACT(G553,M553))*IFERROR(VLOOKUP(M553,Lighting_All,6,0),0)*(Q553&gt;0)*(1-EXACT(M553,Lookups!$A$62))*(1-EXACT(M553,Lookups!$A$63))</f>
        <v>0</v>
      </c>
      <c r="AO553" s="92">
        <f t="shared" si="239"/>
        <v>0</v>
      </c>
      <c r="AP553" s="92" t="str">
        <f t="shared" ca="1" si="240"/>
        <v/>
      </c>
      <c r="AQ553" s="92" t="str">
        <f ca="1">_xlfn.IFNA(VLOOKUP(AP553,Recycling!$S$10:$T$35,2,0),"")</f>
        <v/>
      </c>
      <c r="AR553" s="92">
        <f t="shared" si="241"/>
        <v>0</v>
      </c>
      <c r="AS553" s="92">
        <f t="shared" si="242"/>
        <v>0</v>
      </c>
      <c r="AT553" s="298">
        <f>EXACT(G553,"None")*OR(EXACT(M553,Lookups!$A$62),EXACT(M553,Lookups!$A$63))</f>
        <v>0</v>
      </c>
      <c r="AU553" s="299">
        <f t="shared" si="229"/>
        <v>0</v>
      </c>
      <c r="AV553" s="92">
        <f>IFERROR(VLOOKUP(AH553,Lookups!A:B,2,0),0)</f>
        <v>0</v>
      </c>
      <c r="AW553" s="92">
        <f t="shared" si="230"/>
        <v>0</v>
      </c>
      <c r="AX553" s="297">
        <f t="shared" si="231"/>
        <v>0</v>
      </c>
      <c r="AY553" s="297">
        <f t="shared" si="220"/>
        <v>0</v>
      </c>
      <c r="AZ553" s="92">
        <f t="shared" si="221"/>
        <v>0.504</v>
      </c>
      <c r="BA553" s="297">
        <f t="shared" si="232"/>
        <v>0.38900000000000001</v>
      </c>
      <c r="BB553" s="297">
        <v>0.13800000000000001</v>
      </c>
      <c r="BC553" s="297">
        <v>0.13400000000000001</v>
      </c>
      <c r="BD553" s="92">
        <f t="shared" si="222"/>
        <v>0</v>
      </c>
      <c r="BE553" s="92">
        <f t="shared" si="223"/>
        <v>0</v>
      </c>
    </row>
    <row r="554" spans="1:57" x14ac:dyDescent="0.35">
      <c r="A554" s="26"/>
      <c r="B554" s="76"/>
      <c r="C554" s="58"/>
      <c r="D554" s="504"/>
      <c r="E554" s="504"/>
      <c r="F554" s="237" t="str">
        <f ca="1">IFERROR(OFFSET(INDEX(INDIRECT(VLOOKUP($C554,Lighting_Type_Exist_lu,2,0)),MATCH(NewSKULighting!$D554,INDIRECT(VLOOKUP($C554,Lighting_Type_Exist_lu,2,0)),0),1),0,2),"")</f>
        <v/>
      </c>
      <c r="G554" s="168" t="s">
        <v>84</v>
      </c>
      <c r="H554" s="74"/>
      <c r="I554" s="238" t="str">
        <f t="shared" si="211"/>
        <v/>
      </c>
      <c r="J554" s="58"/>
      <c r="K554" s="238" t="str">
        <f t="shared" si="212"/>
        <v/>
      </c>
      <c r="L554" s="239" t="str">
        <f t="shared" si="213"/>
        <v/>
      </c>
      <c r="M554" s="116" t="s">
        <v>84</v>
      </c>
      <c r="N554" s="28">
        <f t="shared" si="214"/>
        <v>0</v>
      </c>
      <c r="O554" s="20">
        <f t="shared" si="233"/>
        <v>0</v>
      </c>
      <c r="P554" s="71">
        <f t="shared" ca="1" si="224"/>
        <v>0</v>
      </c>
      <c r="Q554" s="71">
        <f>IFERROR((($H554*$L554*$N554)-($H554*$L554*$O554))/1000,0)*(1-EXACT(M554,Lookups!$A$62))*(1-EXACT(M554,Lookups!$A$63))</f>
        <v>0</v>
      </c>
      <c r="R554" s="71">
        <f t="shared" ca="1" si="225"/>
        <v>0</v>
      </c>
      <c r="S554" s="71">
        <f t="shared" ca="1" si="215"/>
        <v>0</v>
      </c>
      <c r="T554" s="71">
        <f t="shared" si="216"/>
        <v>0</v>
      </c>
      <c r="U554" s="356">
        <f t="shared" ca="1" si="217"/>
        <v>0</v>
      </c>
      <c r="V554" s="356">
        <f t="shared" ca="1" si="218"/>
        <v>0</v>
      </c>
      <c r="W554" s="356">
        <f t="shared" si="226"/>
        <v>0</v>
      </c>
      <c r="X554" s="356">
        <f t="shared" si="227"/>
        <v>0</v>
      </c>
      <c r="Y554" s="72">
        <f>IF(AU554&gt;0,"NEEDED",IFERROR(IF('Project Summary'!$C$11="NH",(VLOOKUP(AH554,Lighting_All,6,0)+AN554),(VLOOKUP(AH554,Lighting_All,4,0)+AN554)),0)*H554)</f>
        <v>0</v>
      </c>
      <c r="Z554" s="290" t="str">
        <f t="shared" ca="1" si="228"/>
        <v/>
      </c>
      <c r="AA554" s="352">
        <f t="shared" ca="1" si="234"/>
        <v>0</v>
      </c>
      <c r="AB554" s="3"/>
      <c r="AC554" s="20" t="str">
        <f ca="1">IFERROR(OFFSET(INDEX(INDIRECT(VLOOKUP($C554,Lighting_Type_Exist_lu,2,0)),MATCH(NewSKULighting!$D554,INDIRECT(VLOOKUP($C554,Lighting_Type_Exist_lu,2,0)),0),1),0,1),"")</f>
        <v/>
      </c>
      <c r="AD554" s="7" t="str">
        <f ca="1">IFERROR(OFFSET(INDEX(INDIRECT(VLOOKUP($C554,Lighting_Type_Exist_lu,2,0)),MATCH(NewSKULighting!$D554,INDIRECT(VLOOKUP($C554,Lighting_Type_Exist_lu,2,0)),0),1),0,3),"")</f>
        <v/>
      </c>
      <c r="AE554" s="40" t="str">
        <f ca="1">IFERROR(OFFSET(INDEX(INDIRECT(VLOOKUP($C554,Lighting_Type_Exist_lu,2,0)),MATCH(NewSKULighting!$D554,INDIRECT(VLOOKUP($C554,Lighting_Type_Exist_lu,2,0)),0),1),0,4),"")</f>
        <v/>
      </c>
      <c r="AF554" s="314">
        <f t="shared" ca="1" si="235"/>
        <v>0</v>
      </c>
      <c r="AG554" s="3"/>
      <c r="AH554" s="238" t="str">
        <f t="shared" si="219"/>
        <v/>
      </c>
      <c r="AI554" s="263">
        <f>IFERROR(_xlfn.IFNA(IF('Project Summary'!$C$11="NH",VLOOKUP(AH554,Lighting_All,5,0),VLOOKUP(AH554,Lighting_All,3,0)),""),"")</f>
        <v>0</v>
      </c>
      <c r="AJ554" s="295" t="str">
        <f t="shared" si="236"/>
        <v>NA</v>
      </c>
      <c r="AK554" s="296" t="str">
        <f>IFERROR(IF(J554="","",(VLOOKUP(AH554,Lookups!A:G,7,0)*H554)),"")</f>
        <v/>
      </c>
      <c r="AL554" s="92">
        <f t="shared" ca="1" si="237"/>
        <v>0</v>
      </c>
      <c r="AM554" s="92">
        <f t="shared" ca="1" si="238"/>
        <v>0</v>
      </c>
      <c r="AN554" s="297">
        <f>(1-EXACT(G554,M554))*IFERROR(VLOOKUP(M554,Lighting_All,6,0),0)*(Q554&gt;0)*(1-EXACT(M554,Lookups!$A$62))*(1-EXACT(M554,Lookups!$A$63))</f>
        <v>0</v>
      </c>
      <c r="AO554" s="92">
        <f t="shared" si="239"/>
        <v>0</v>
      </c>
      <c r="AP554" s="92" t="str">
        <f t="shared" ca="1" si="240"/>
        <v/>
      </c>
      <c r="AQ554" s="92" t="str">
        <f ca="1">_xlfn.IFNA(VLOOKUP(AP554,Recycling!$S$10:$T$35,2,0),"")</f>
        <v/>
      </c>
      <c r="AR554" s="92">
        <f t="shared" si="241"/>
        <v>0</v>
      </c>
      <c r="AS554" s="92">
        <f t="shared" si="242"/>
        <v>0</v>
      </c>
      <c r="AT554" s="298">
        <f>EXACT(G554,"None")*OR(EXACT(M554,Lookups!$A$62),EXACT(M554,Lookups!$A$63))</f>
        <v>0</v>
      </c>
      <c r="AU554" s="299">
        <f t="shared" si="229"/>
        <v>0</v>
      </c>
      <c r="AV554" s="92">
        <f>IFERROR(VLOOKUP(AH554,Lookups!A:B,2,0),0)</f>
        <v>0</v>
      </c>
      <c r="AW554" s="92">
        <f t="shared" si="230"/>
        <v>0</v>
      </c>
      <c r="AX554" s="297">
        <f t="shared" si="231"/>
        <v>0</v>
      </c>
      <c r="AY554" s="297">
        <f t="shared" si="220"/>
        <v>0</v>
      </c>
      <c r="AZ554" s="92">
        <f t="shared" si="221"/>
        <v>0.504</v>
      </c>
      <c r="BA554" s="297">
        <f t="shared" si="232"/>
        <v>0.38900000000000001</v>
      </c>
      <c r="BB554" s="297">
        <v>0.13800000000000001</v>
      </c>
      <c r="BC554" s="297">
        <v>0.13400000000000001</v>
      </c>
      <c r="BD554" s="92">
        <f t="shared" si="222"/>
        <v>0</v>
      </c>
      <c r="BE554" s="92">
        <f t="shared" si="223"/>
        <v>0</v>
      </c>
    </row>
    <row r="555" spans="1:57" x14ac:dyDescent="0.35">
      <c r="A555" s="26"/>
      <c r="B555" s="76"/>
      <c r="C555" s="58"/>
      <c r="D555" s="504"/>
      <c r="E555" s="504"/>
      <c r="F555" s="237" t="str">
        <f ca="1">IFERROR(OFFSET(INDEX(INDIRECT(VLOOKUP($C555,Lighting_Type_Exist_lu,2,0)),MATCH(NewSKULighting!$D555,INDIRECT(VLOOKUP($C555,Lighting_Type_Exist_lu,2,0)),0),1),0,2),"")</f>
        <v/>
      </c>
      <c r="G555" s="168" t="s">
        <v>84</v>
      </c>
      <c r="H555" s="74"/>
      <c r="I555" s="238" t="str">
        <f t="shared" si="211"/>
        <v/>
      </c>
      <c r="J555" s="58"/>
      <c r="K555" s="238" t="str">
        <f t="shared" si="212"/>
        <v/>
      </c>
      <c r="L555" s="239" t="str">
        <f t="shared" si="213"/>
        <v/>
      </c>
      <c r="M555" s="116" t="s">
        <v>84</v>
      </c>
      <c r="N555" s="28">
        <f t="shared" si="214"/>
        <v>0</v>
      </c>
      <c r="O555" s="20">
        <f t="shared" si="233"/>
        <v>0</v>
      </c>
      <c r="P555" s="71">
        <f t="shared" ca="1" si="224"/>
        <v>0</v>
      </c>
      <c r="Q555" s="71">
        <f>IFERROR((($H555*$L555*$N555)-($H555*$L555*$O555))/1000,0)*(1-EXACT(M555,Lookups!$A$62))*(1-EXACT(M555,Lookups!$A$63))</f>
        <v>0</v>
      </c>
      <c r="R555" s="71">
        <f t="shared" ca="1" si="225"/>
        <v>0</v>
      </c>
      <c r="S555" s="71">
        <f t="shared" ca="1" si="215"/>
        <v>0</v>
      </c>
      <c r="T555" s="71">
        <f t="shared" si="216"/>
        <v>0</v>
      </c>
      <c r="U555" s="356">
        <f t="shared" ca="1" si="217"/>
        <v>0</v>
      </c>
      <c r="V555" s="356">
        <f t="shared" ca="1" si="218"/>
        <v>0</v>
      </c>
      <c r="W555" s="356">
        <f t="shared" si="226"/>
        <v>0</v>
      </c>
      <c r="X555" s="356">
        <f t="shared" si="227"/>
        <v>0</v>
      </c>
      <c r="Y555" s="72">
        <f>IF(AU555&gt;0,"NEEDED",IFERROR(IF('Project Summary'!$C$11="NH",(VLOOKUP(AH555,Lighting_All,6,0)+AN555),(VLOOKUP(AH555,Lighting_All,4,0)+AN555)),0)*H555)</f>
        <v>0</v>
      </c>
      <c r="Z555" s="290" t="str">
        <f t="shared" ca="1" si="228"/>
        <v/>
      </c>
      <c r="AA555" s="352">
        <f t="shared" ca="1" si="234"/>
        <v>0</v>
      </c>
      <c r="AB555" s="3"/>
      <c r="AC555" s="20" t="str">
        <f ca="1">IFERROR(OFFSET(INDEX(INDIRECT(VLOOKUP($C555,Lighting_Type_Exist_lu,2,0)),MATCH(NewSKULighting!$D555,INDIRECT(VLOOKUP($C555,Lighting_Type_Exist_lu,2,0)),0),1),0,1),"")</f>
        <v/>
      </c>
      <c r="AD555" s="7" t="str">
        <f ca="1">IFERROR(OFFSET(INDEX(INDIRECT(VLOOKUP($C555,Lighting_Type_Exist_lu,2,0)),MATCH(NewSKULighting!$D555,INDIRECT(VLOOKUP($C555,Lighting_Type_Exist_lu,2,0)),0),1),0,3),"")</f>
        <v/>
      </c>
      <c r="AE555" s="40" t="str">
        <f ca="1">IFERROR(OFFSET(INDEX(INDIRECT(VLOOKUP($C555,Lighting_Type_Exist_lu,2,0)),MATCH(NewSKULighting!$D555,INDIRECT(VLOOKUP($C555,Lighting_Type_Exist_lu,2,0)),0),1),0,4),"")</f>
        <v/>
      </c>
      <c r="AF555" s="314">
        <f t="shared" ca="1" si="235"/>
        <v>0</v>
      </c>
      <c r="AG555" s="3"/>
      <c r="AH555" s="238" t="str">
        <f t="shared" si="219"/>
        <v/>
      </c>
      <c r="AI555" s="263">
        <f>IFERROR(_xlfn.IFNA(IF('Project Summary'!$C$11="NH",VLOOKUP(AH555,Lighting_All,5,0),VLOOKUP(AH555,Lighting_All,3,0)),""),"")</f>
        <v>0</v>
      </c>
      <c r="AJ555" s="295" t="str">
        <f t="shared" si="236"/>
        <v>NA</v>
      </c>
      <c r="AK555" s="296" t="str">
        <f>IFERROR(IF(J555="","",(VLOOKUP(AH555,Lookups!A:G,7,0)*H555)),"")</f>
        <v/>
      </c>
      <c r="AL555" s="92">
        <f t="shared" ca="1" si="237"/>
        <v>0</v>
      </c>
      <c r="AM555" s="92">
        <f t="shared" ca="1" si="238"/>
        <v>0</v>
      </c>
      <c r="AN555" s="297">
        <f>(1-EXACT(G555,M555))*IFERROR(VLOOKUP(M555,Lighting_All,6,0),0)*(Q555&gt;0)*(1-EXACT(M555,Lookups!$A$62))*(1-EXACT(M555,Lookups!$A$63))</f>
        <v>0</v>
      </c>
      <c r="AO555" s="92">
        <f t="shared" si="239"/>
        <v>0</v>
      </c>
      <c r="AP555" s="92" t="str">
        <f t="shared" ca="1" si="240"/>
        <v/>
      </c>
      <c r="AQ555" s="92" t="str">
        <f ca="1">_xlfn.IFNA(VLOOKUP(AP555,Recycling!$S$10:$T$35,2,0),"")</f>
        <v/>
      </c>
      <c r="AR555" s="92">
        <f t="shared" si="241"/>
        <v>0</v>
      </c>
      <c r="AS555" s="92">
        <f t="shared" si="242"/>
        <v>0</v>
      </c>
      <c r="AT555" s="298">
        <f>EXACT(G555,"None")*OR(EXACT(M555,Lookups!$A$62),EXACT(M555,Lookups!$A$63))</f>
        <v>0</v>
      </c>
      <c r="AU555" s="299">
        <f t="shared" si="229"/>
        <v>0</v>
      </c>
      <c r="AV555" s="92">
        <f>IFERROR(VLOOKUP(AH555,Lookups!A:B,2,0),0)</f>
        <v>0</v>
      </c>
      <c r="AW555" s="92">
        <f t="shared" si="230"/>
        <v>0</v>
      </c>
      <c r="AX555" s="297">
        <f t="shared" si="231"/>
        <v>0</v>
      </c>
      <c r="AY555" s="297">
        <f t="shared" si="220"/>
        <v>0</v>
      </c>
      <c r="AZ555" s="92">
        <f t="shared" si="221"/>
        <v>0.504</v>
      </c>
      <c r="BA555" s="297">
        <f t="shared" si="232"/>
        <v>0.38900000000000001</v>
      </c>
      <c r="BB555" s="297">
        <v>0.13800000000000001</v>
      </c>
      <c r="BC555" s="297">
        <v>0.13400000000000001</v>
      </c>
      <c r="BD555" s="92">
        <f t="shared" si="222"/>
        <v>0</v>
      </c>
      <c r="BE555" s="92">
        <f t="shared" si="223"/>
        <v>0</v>
      </c>
    </row>
    <row r="556" spans="1:57" x14ac:dyDescent="0.35">
      <c r="A556" s="26"/>
      <c r="B556" s="76"/>
      <c r="C556" s="58"/>
      <c r="D556" s="504"/>
      <c r="E556" s="504"/>
      <c r="F556" s="237" t="str">
        <f ca="1">IFERROR(OFFSET(INDEX(INDIRECT(VLOOKUP($C556,Lighting_Type_Exist_lu,2,0)),MATCH(NewSKULighting!$D556,INDIRECT(VLOOKUP($C556,Lighting_Type_Exist_lu,2,0)),0),1),0,2),"")</f>
        <v/>
      </c>
      <c r="G556" s="168" t="s">
        <v>84</v>
      </c>
      <c r="H556" s="74"/>
      <c r="I556" s="238" t="str">
        <f t="shared" si="211"/>
        <v/>
      </c>
      <c r="J556" s="58"/>
      <c r="K556" s="238" t="str">
        <f t="shared" si="212"/>
        <v/>
      </c>
      <c r="L556" s="239" t="str">
        <f t="shared" si="213"/>
        <v/>
      </c>
      <c r="M556" s="116" t="s">
        <v>84</v>
      </c>
      <c r="N556" s="28">
        <f t="shared" si="214"/>
        <v>0</v>
      </c>
      <c r="O556" s="20">
        <f t="shared" ref="O556:O612" si="243">IFERROR($N$112*VLOOKUP(M556,Sensor_Type_lu,3,0),0)</f>
        <v>0</v>
      </c>
      <c r="P556" s="71">
        <f t="shared" ca="1" si="224"/>
        <v>0</v>
      </c>
      <c r="Q556" s="71">
        <f>IFERROR((($H556*$L556*$N556)-($H556*$L556*$O556))/1000,0)*(1-EXACT(M556,Lookups!$A$62))*(1-EXACT(M556,Lookups!$A$63))</f>
        <v>0</v>
      </c>
      <c r="R556" s="71">
        <f t="shared" ca="1" si="225"/>
        <v>0</v>
      </c>
      <c r="S556" s="71">
        <f t="shared" ca="1" si="215"/>
        <v>0</v>
      </c>
      <c r="T556" s="71">
        <f t="shared" si="216"/>
        <v>0</v>
      </c>
      <c r="U556" s="356">
        <f t="shared" ca="1" si="217"/>
        <v>0</v>
      </c>
      <c r="V556" s="356">
        <f t="shared" ca="1" si="218"/>
        <v>0</v>
      </c>
      <c r="W556" s="356">
        <f t="shared" si="226"/>
        <v>0</v>
      </c>
      <c r="X556" s="356">
        <f t="shared" si="227"/>
        <v>0</v>
      </c>
      <c r="Y556" s="72">
        <f>IF(AU556&gt;0,"NEEDED",IFERROR(IF('Project Summary'!$C$11="NH",(VLOOKUP(AH556,Lighting_All,6,0)+AN556),(VLOOKUP(AH556,Lighting_All,4,0)+AN556)),0)*H556)</f>
        <v>0</v>
      </c>
      <c r="Z556" s="290" t="str">
        <f t="shared" ca="1" si="228"/>
        <v/>
      </c>
      <c r="AA556" s="352">
        <f t="shared" ref="AA556:AA612" ca="1" si="244">IFERROR(Y556/R556,0)</f>
        <v>0</v>
      </c>
      <c r="AB556" s="3"/>
      <c r="AC556" s="20" t="str">
        <f ca="1">IFERROR(OFFSET(INDEX(INDIRECT(VLOOKUP($C556,Lighting_Type_Exist_lu,2,0)),MATCH(NewSKULighting!$D556,INDIRECT(VLOOKUP($C556,Lighting_Type_Exist_lu,2,0)),0),1),0,1),"")</f>
        <v/>
      </c>
      <c r="AD556" s="7" t="str">
        <f ca="1">IFERROR(OFFSET(INDEX(INDIRECT(VLOOKUP($C556,Lighting_Type_Exist_lu,2,0)),MATCH(NewSKULighting!$D556,INDIRECT(VLOOKUP($C556,Lighting_Type_Exist_lu,2,0)),0),1),0,3),"")</f>
        <v/>
      </c>
      <c r="AE556" s="40" t="str">
        <f ca="1">IFERROR(OFFSET(INDEX(INDIRECT(VLOOKUP($C556,Lighting_Type_Exist_lu,2,0)),MATCH(NewSKULighting!$D556,INDIRECT(VLOOKUP($C556,Lighting_Type_Exist_lu,2,0)),0),1),0,4),"")</f>
        <v/>
      </c>
      <c r="AF556" s="314">
        <f t="shared" ref="AF556:AF612" ca="1" si="245">IFERROR((LEFT(AC556,2)/1)*B556,0)</f>
        <v>0</v>
      </c>
      <c r="AG556" s="3"/>
      <c r="AH556" s="238" t="str">
        <f t="shared" si="219"/>
        <v/>
      </c>
      <c r="AI556" s="263">
        <f>IFERROR(_xlfn.IFNA(IF('Project Summary'!$C$11="NH",VLOOKUP(AH556,Lighting_All,5,0),VLOOKUP(AH556,Lighting_All,3,0)),""),"")</f>
        <v>0</v>
      </c>
      <c r="AJ556" s="295" t="str">
        <f t="shared" ref="AJ556:AJ612" si="246">_xlfn.IFNA(VLOOKUP(M556,Sensor_Type_lu,2,0),"")</f>
        <v>NA</v>
      </c>
      <c r="AK556" s="296" t="str">
        <f>IFERROR(IF(J556="","",(VLOOKUP(AH556,Lookups!A:G,7,0)*H556)),"")</f>
        <v/>
      </c>
      <c r="AL556" s="92">
        <f t="shared" ref="AL556:AL612" ca="1" si="247">IFERROR(Z556*H556,0)</f>
        <v>0</v>
      </c>
      <c r="AM556" s="92">
        <f t="shared" ref="AM556:AM612" ca="1" si="248">IFERROR(((B556*F556)-(H556*L556))-AK556,0)</f>
        <v>0</v>
      </c>
      <c r="AN556" s="297">
        <f>(1-EXACT(G556,M556))*IFERROR(VLOOKUP(M556,Lighting_All,6,0),0)*(Q556&gt;0)*(1-EXACT(M556,Lookups!$A$62))*(1-EXACT(M556,Lookups!$A$63))</f>
        <v>0</v>
      </c>
      <c r="AO556" s="92">
        <f t="shared" ref="AO556:AO612" si="249">IFERROR(VLOOKUP(M556,Lighting_All,7,0),0)</f>
        <v>0</v>
      </c>
      <c r="AP556" s="92" t="str">
        <f t="shared" ref="AP556:AP612" ca="1" si="250">RIGHT(AC556,3)</f>
        <v/>
      </c>
      <c r="AQ556" s="92" t="str">
        <f ca="1">_xlfn.IFNA(VLOOKUP(AP556,Recycling!$S$10:$T$35,2,0),"")</f>
        <v/>
      </c>
      <c r="AR556" s="92">
        <f t="shared" ref="AR556:AR612" si="251">B556-AS556</f>
        <v>0</v>
      </c>
      <c r="AS556" s="92">
        <f t="shared" ref="AS556:AS612" si="252">IF(I556="Linear",IF(AK556/H556=10,H556,0),0)</f>
        <v>0</v>
      </c>
      <c r="AT556" s="298">
        <f>EXACT(G556,"None")*OR(EXACT(M556,Lookups!$A$62),EXACT(M556,Lookups!$A$63))</f>
        <v>0</v>
      </c>
      <c r="AU556" s="299">
        <f t="shared" si="229"/>
        <v>0</v>
      </c>
      <c r="AV556" s="92">
        <f>IFERROR(VLOOKUP(AH556,Lookups!A:B,2,0),0)</f>
        <v>0</v>
      </c>
      <c r="AW556" s="92">
        <f t="shared" si="230"/>
        <v>0</v>
      </c>
      <c r="AX556" s="297">
        <f t="shared" si="231"/>
        <v>0</v>
      </c>
      <c r="AY556" s="297">
        <f t="shared" si="220"/>
        <v>0</v>
      </c>
      <c r="AZ556" s="92">
        <f t="shared" si="221"/>
        <v>0.504</v>
      </c>
      <c r="BA556" s="297">
        <f t="shared" si="232"/>
        <v>0.38900000000000001</v>
      </c>
      <c r="BB556" s="297">
        <v>0.13800000000000001</v>
      </c>
      <c r="BC556" s="297">
        <v>0.13400000000000001</v>
      </c>
      <c r="BD556" s="92">
        <f t="shared" si="222"/>
        <v>0</v>
      </c>
      <c r="BE556" s="92">
        <f t="shared" si="223"/>
        <v>0</v>
      </c>
    </row>
    <row r="557" spans="1:57" x14ac:dyDescent="0.35">
      <c r="A557" s="26"/>
      <c r="B557" s="76"/>
      <c r="C557" s="58"/>
      <c r="D557" s="504"/>
      <c r="E557" s="504"/>
      <c r="F557" s="237" t="str">
        <f ca="1">IFERROR(OFFSET(INDEX(INDIRECT(VLOOKUP($C557,Lighting_Type_Exist_lu,2,0)),MATCH(NewSKULighting!$D557,INDIRECT(VLOOKUP($C557,Lighting_Type_Exist_lu,2,0)),0),1),0,2),"")</f>
        <v/>
      </c>
      <c r="G557" s="168" t="s">
        <v>84</v>
      </c>
      <c r="H557" s="74"/>
      <c r="I557" s="238" t="str">
        <f t="shared" si="211"/>
        <v/>
      </c>
      <c r="J557" s="58"/>
      <c r="K557" s="238" t="str">
        <f t="shared" si="212"/>
        <v/>
      </c>
      <c r="L557" s="239" t="str">
        <f t="shared" si="213"/>
        <v/>
      </c>
      <c r="M557" s="116" t="s">
        <v>84</v>
      </c>
      <c r="N557" s="28">
        <f t="shared" si="214"/>
        <v>0</v>
      </c>
      <c r="O557" s="20">
        <f t="shared" si="243"/>
        <v>0</v>
      </c>
      <c r="P557" s="71">
        <f t="shared" ca="1" si="224"/>
        <v>0</v>
      </c>
      <c r="Q557" s="71">
        <f>IFERROR((($H557*$L557*$N557)-($H557*$L557*$O557))/1000,0)*(1-EXACT(M557,Lookups!$A$62))*(1-EXACT(M557,Lookups!$A$63))</f>
        <v>0</v>
      </c>
      <c r="R557" s="71">
        <f t="shared" ca="1" si="225"/>
        <v>0</v>
      </c>
      <c r="S557" s="71">
        <f t="shared" ca="1" si="215"/>
        <v>0</v>
      </c>
      <c r="T557" s="71">
        <f t="shared" si="216"/>
        <v>0</v>
      </c>
      <c r="U557" s="356">
        <f t="shared" ca="1" si="217"/>
        <v>0</v>
      </c>
      <c r="V557" s="356">
        <f t="shared" ca="1" si="218"/>
        <v>0</v>
      </c>
      <c r="W557" s="356">
        <f t="shared" si="226"/>
        <v>0</v>
      </c>
      <c r="X557" s="356">
        <f t="shared" si="227"/>
        <v>0</v>
      </c>
      <c r="Y557" s="72">
        <f>IF(AU557&gt;0,"NEEDED",IFERROR(IF('Project Summary'!$C$11="NH",(VLOOKUP(AH557,Lighting_All,6,0)+AN557),(VLOOKUP(AH557,Lighting_All,4,0)+AN557)),0)*H557)</f>
        <v>0</v>
      </c>
      <c r="Z557" s="290" t="str">
        <f t="shared" ca="1" si="228"/>
        <v/>
      </c>
      <c r="AA557" s="352">
        <f t="shared" ca="1" si="244"/>
        <v>0</v>
      </c>
      <c r="AB557" s="3"/>
      <c r="AC557" s="20" t="str">
        <f ca="1">IFERROR(OFFSET(INDEX(INDIRECT(VLOOKUP($C557,Lighting_Type_Exist_lu,2,0)),MATCH(NewSKULighting!$D557,INDIRECT(VLOOKUP($C557,Lighting_Type_Exist_lu,2,0)),0),1),0,1),"")</f>
        <v/>
      </c>
      <c r="AD557" s="7" t="str">
        <f ca="1">IFERROR(OFFSET(INDEX(INDIRECT(VLOOKUP($C557,Lighting_Type_Exist_lu,2,0)),MATCH(NewSKULighting!$D557,INDIRECT(VLOOKUP($C557,Lighting_Type_Exist_lu,2,0)),0),1),0,3),"")</f>
        <v/>
      </c>
      <c r="AE557" s="40" t="str">
        <f ca="1">IFERROR(OFFSET(INDEX(INDIRECT(VLOOKUP($C557,Lighting_Type_Exist_lu,2,0)),MATCH(NewSKULighting!$D557,INDIRECT(VLOOKUP($C557,Lighting_Type_Exist_lu,2,0)),0),1),0,4),"")</f>
        <v/>
      </c>
      <c r="AF557" s="314">
        <f t="shared" ca="1" si="245"/>
        <v>0</v>
      </c>
      <c r="AG557" s="3"/>
      <c r="AH557" s="238" t="str">
        <f t="shared" si="219"/>
        <v/>
      </c>
      <c r="AI557" s="263">
        <f>IFERROR(_xlfn.IFNA(IF('Project Summary'!$C$11="NH",VLOOKUP(AH557,Lighting_All,5,0),VLOOKUP(AH557,Lighting_All,3,0)),""),"")</f>
        <v>0</v>
      </c>
      <c r="AJ557" s="295" t="str">
        <f t="shared" si="246"/>
        <v>NA</v>
      </c>
      <c r="AK557" s="296" t="str">
        <f>IFERROR(IF(J557="","",(VLOOKUP(AH557,Lookups!A:G,7,0)*H557)),"")</f>
        <v/>
      </c>
      <c r="AL557" s="92">
        <f t="shared" ca="1" si="247"/>
        <v>0</v>
      </c>
      <c r="AM557" s="92">
        <f t="shared" ca="1" si="248"/>
        <v>0</v>
      </c>
      <c r="AN557" s="297">
        <f>(1-EXACT(G557,M557))*IFERROR(VLOOKUP(M557,Lighting_All,6,0),0)*(Q557&gt;0)*(1-EXACT(M557,Lookups!$A$62))*(1-EXACT(M557,Lookups!$A$63))</f>
        <v>0</v>
      </c>
      <c r="AO557" s="92">
        <f t="shared" si="249"/>
        <v>0</v>
      </c>
      <c r="AP557" s="92" t="str">
        <f t="shared" ca="1" si="250"/>
        <v/>
      </c>
      <c r="AQ557" s="92" t="str">
        <f ca="1">_xlfn.IFNA(VLOOKUP(AP557,Recycling!$S$10:$T$35,2,0),"")</f>
        <v/>
      </c>
      <c r="AR557" s="92">
        <f t="shared" si="251"/>
        <v>0</v>
      </c>
      <c r="AS557" s="92">
        <f t="shared" si="252"/>
        <v>0</v>
      </c>
      <c r="AT557" s="298">
        <f>EXACT(G557,"None")*OR(EXACT(M557,Lookups!$A$62),EXACT(M557,Lookups!$A$63))</f>
        <v>0</v>
      </c>
      <c r="AU557" s="299">
        <f t="shared" si="229"/>
        <v>0</v>
      </c>
      <c r="AV557" s="92">
        <f>IFERROR(VLOOKUP(AH557,Lookups!A:B,2,0),0)</f>
        <v>0</v>
      </c>
      <c r="AW557" s="92">
        <f t="shared" si="230"/>
        <v>0</v>
      </c>
      <c r="AX557" s="297">
        <f t="shared" si="231"/>
        <v>0</v>
      </c>
      <c r="AY557" s="297">
        <f t="shared" si="220"/>
        <v>0</v>
      </c>
      <c r="AZ557" s="92">
        <f t="shared" si="221"/>
        <v>0.504</v>
      </c>
      <c r="BA557" s="297">
        <f t="shared" si="232"/>
        <v>0.38900000000000001</v>
      </c>
      <c r="BB557" s="297">
        <v>0.13800000000000001</v>
      </c>
      <c r="BC557" s="297">
        <v>0.13400000000000001</v>
      </c>
      <c r="BD557" s="92">
        <f t="shared" si="222"/>
        <v>0</v>
      </c>
      <c r="BE557" s="92">
        <f t="shared" si="223"/>
        <v>0</v>
      </c>
    </row>
    <row r="558" spans="1:57" x14ac:dyDescent="0.35">
      <c r="A558" s="26"/>
      <c r="B558" s="76"/>
      <c r="C558" s="58"/>
      <c r="D558" s="504"/>
      <c r="E558" s="504"/>
      <c r="F558" s="237" t="str">
        <f ca="1">IFERROR(OFFSET(INDEX(INDIRECT(VLOOKUP($C558,Lighting_Type_Exist_lu,2,0)),MATCH(NewSKULighting!$D558,INDIRECT(VLOOKUP($C558,Lighting_Type_Exist_lu,2,0)),0),1),0,2),"")</f>
        <v/>
      </c>
      <c r="G558" s="168" t="s">
        <v>84</v>
      </c>
      <c r="H558" s="74"/>
      <c r="I558" s="238" t="str">
        <f t="shared" si="211"/>
        <v/>
      </c>
      <c r="J558" s="58"/>
      <c r="K558" s="238" t="str">
        <f t="shared" si="212"/>
        <v/>
      </c>
      <c r="L558" s="239" t="str">
        <f t="shared" si="213"/>
        <v/>
      </c>
      <c r="M558" s="116" t="s">
        <v>84</v>
      </c>
      <c r="N558" s="28">
        <f t="shared" si="214"/>
        <v>0</v>
      </c>
      <c r="O558" s="20">
        <f t="shared" si="243"/>
        <v>0</v>
      </c>
      <c r="P558" s="71">
        <f t="shared" ca="1" si="224"/>
        <v>0</v>
      </c>
      <c r="Q558" s="71">
        <f>IFERROR((($H558*$L558*$N558)-($H558*$L558*$O558))/1000,0)*(1-EXACT(M558,Lookups!$A$62))*(1-EXACT(M558,Lookups!$A$63))</f>
        <v>0</v>
      </c>
      <c r="R558" s="71">
        <f t="shared" ca="1" si="225"/>
        <v>0</v>
      </c>
      <c r="S558" s="71">
        <f t="shared" ca="1" si="215"/>
        <v>0</v>
      </c>
      <c r="T558" s="71">
        <f t="shared" si="216"/>
        <v>0</v>
      </c>
      <c r="U558" s="356">
        <f t="shared" ca="1" si="217"/>
        <v>0</v>
      </c>
      <c r="V558" s="356">
        <f t="shared" ca="1" si="218"/>
        <v>0</v>
      </c>
      <c r="W558" s="356">
        <f t="shared" si="226"/>
        <v>0</v>
      </c>
      <c r="X558" s="356">
        <f t="shared" si="227"/>
        <v>0</v>
      </c>
      <c r="Y558" s="72">
        <f>IF(AU558&gt;0,"NEEDED",IFERROR(IF('Project Summary'!$C$11="NH",(VLOOKUP(AH558,Lighting_All,6,0)+AN558),(VLOOKUP(AH558,Lighting_All,4,0)+AN558)),0)*H558)</f>
        <v>0</v>
      </c>
      <c r="Z558" s="290" t="str">
        <f t="shared" ca="1" si="228"/>
        <v/>
      </c>
      <c r="AA558" s="352">
        <f t="shared" ca="1" si="244"/>
        <v>0</v>
      </c>
      <c r="AB558" s="3"/>
      <c r="AC558" s="20" t="str">
        <f ca="1">IFERROR(OFFSET(INDEX(INDIRECT(VLOOKUP($C558,Lighting_Type_Exist_lu,2,0)),MATCH(NewSKULighting!$D558,INDIRECT(VLOOKUP($C558,Lighting_Type_Exist_lu,2,0)),0),1),0,1),"")</f>
        <v/>
      </c>
      <c r="AD558" s="7" t="str">
        <f ca="1">IFERROR(OFFSET(INDEX(INDIRECT(VLOOKUP($C558,Lighting_Type_Exist_lu,2,0)),MATCH(NewSKULighting!$D558,INDIRECT(VLOOKUP($C558,Lighting_Type_Exist_lu,2,0)),0),1),0,3),"")</f>
        <v/>
      </c>
      <c r="AE558" s="40" t="str">
        <f ca="1">IFERROR(OFFSET(INDEX(INDIRECT(VLOOKUP($C558,Lighting_Type_Exist_lu,2,0)),MATCH(NewSKULighting!$D558,INDIRECT(VLOOKUP($C558,Lighting_Type_Exist_lu,2,0)),0),1),0,4),"")</f>
        <v/>
      </c>
      <c r="AF558" s="314">
        <f t="shared" ca="1" si="245"/>
        <v>0</v>
      </c>
      <c r="AG558" s="3"/>
      <c r="AH558" s="238" t="str">
        <f t="shared" si="219"/>
        <v/>
      </c>
      <c r="AI558" s="263">
        <f>IFERROR(_xlfn.IFNA(IF('Project Summary'!$C$11="NH",VLOOKUP(AH558,Lighting_All,5,0),VLOOKUP(AH558,Lighting_All,3,0)),""),"")</f>
        <v>0</v>
      </c>
      <c r="AJ558" s="295" t="str">
        <f t="shared" si="246"/>
        <v>NA</v>
      </c>
      <c r="AK558" s="296" t="str">
        <f>IFERROR(IF(J558="","",(VLOOKUP(AH558,Lookups!A:G,7,0)*H558)),"")</f>
        <v/>
      </c>
      <c r="AL558" s="92">
        <f t="shared" ca="1" si="247"/>
        <v>0</v>
      </c>
      <c r="AM558" s="92">
        <f t="shared" ca="1" si="248"/>
        <v>0</v>
      </c>
      <c r="AN558" s="297">
        <f>(1-EXACT(G558,M558))*IFERROR(VLOOKUP(M558,Lighting_All,6,0),0)*(Q558&gt;0)*(1-EXACT(M558,Lookups!$A$62))*(1-EXACT(M558,Lookups!$A$63))</f>
        <v>0</v>
      </c>
      <c r="AO558" s="92">
        <f t="shared" si="249"/>
        <v>0</v>
      </c>
      <c r="AP558" s="92" t="str">
        <f t="shared" ca="1" si="250"/>
        <v/>
      </c>
      <c r="AQ558" s="92" t="str">
        <f ca="1">_xlfn.IFNA(VLOOKUP(AP558,Recycling!$S$10:$T$35,2,0),"")</f>
        <v/>
      </c>
      <c r="AR558" s="92">
        <f t="shared" si="251"/>
        <v>0</v>
      </c>
      <c r="AS558" s="92">
        <f t="shared" si="252"/>
        <v>0</v>
      </c>
      <c r="AT558" s="298">
        <f>EXACT(G558,"None")*OR(EXACT(M558,Lookups!$A$62),EXACT(M558,Lookups!$A$63))</f>
        <v>0</v>
      </c>
      <c r="AU558" s="299">
        <f t="shared" si="229"/>
        <v>0</v>
      </c>
      <c r="AV558" s="92">
        <f>IFERROR(VLOOKUP(AH558,Lookups!A:B,2,0),0)</f>
        <v>0</v>
      </c>
      <c r="AW558" s="92">
        <f t="shared" si="230"/>
        <v>0</v>
      </c>
      <c r="AX558" s="297">
        <f t="shared" si="231"/>
        <v>0</v>
      </c>
      <c r="AY558" s="297">
        <f t="shared" si="220"/>
        <v>0</v>
      </c>
      <c r="AZ558" s="92">
        <f t="shared" si="221"/>
        <v>0.504</v>
      </c>
      <c r="BA558" s="297">
        <f t="shared" si="232"/>
        <v>0.38900000000000001</v>
      </c>
      <c r="BB558" s="297">
        <v>0.13800000000000001</v>
      </c>
      <c r="BC558" s="297">
        <v>0.13400000000000001</v>
      </c>
      <c r="BD558" s="92">
        <f t="shared" si="222"/>
        <v>0</v>
      </c>
      <c r="BE558" s="92">
        <f t="shared" si="223"/>
        <v>0</v>
      </c>
    </row>
    <row r="559" spans="1:57" x14ac:dyDescent="0.35">
      <c r="A559" s="26"/>
      <c r="B559" s="76"/>
      <c r="C559" s="58"/>
      <c r="D559" s="504"/>
      <c r="E559" s="504"/>
      <c r="F559" s="237" t="str">
        <f ca="1">IFERROR(OFFSET(INDEX(INDIRECT(VLOOKUP($C559,Lighting_Type_Exist_lu,2,0)),MATCH(NewSKULighting!$D559,INDIRECT(VLOOKUP($C559,Lighting_Type_Exist_lu,2,0)),0),1),0,2),"")</f>
        <v/>
      </c>
      <c r="G559" s="168" t="s">
        <v>84</v>
      </c>
      <c r="H559" s="74"/>
      <c r="I559" s="238" t="str">
        <f t="shared" si="211"/>
        <v/>
      </c>
      <c r="J559" s="58"/>
      <c r="K559" s="238" t="str">
        <f t="shared" si="212"/>
        <v/>
      </c>
      <c r="L559" s="239" t="str">
        <f t="shared" si="213"/>
        <v/>
      </c>
      <c r="M559" s="116" t="s">
        <v>84</v>
      </c>
      <c r="N559" s="28">
        <f t="shared" si="214"/>
        <v>0</v>
      </c>
      <c r="O559" s="20">
        <f t="shared" si="243"/>
        <v>0</v>
      </c>
      <c r="P559" s="71">
        <f t="shared" ca="1" si="224"/>
        <v>0</v>
      </c>
      <c r="Q559" s="71">
        <f>IFERROR((($H559*$L559*$N559)-($H559*$L559*$O559))/1000,0)*(1-EXACT(M559,Lookups!$A$62))*(1-EXACT(M559,Lookups!$A$63))</f>
        <v>0</v>
      </c>
      <c r="R559" s="71">
        <f t="shared" ca="1" si="225"/>
        <v>0</v>
      </c>
      <c r="S559" s="71">
        <f t="shared" ca="1" si="215"/>
        <v>0</v>
      </c>
      <c r="T559" s="71">
        <f t="shared" si="216"/>
        <v>0</v>
      </c>
      <c r="U559" s="356">
        <f t="shared" ca="1" si="217"/>
        <v>0</v>
      </c>
      <c r="V559" s="356">
        <f t="shared" ca="1" si="218"/>
        <v>0</v>
      </c>
      <c r="W559" s="356">
        <f t="shared" si="226"/>
        <v>0</v>
      </c>
      <c r="X559" s="356">
        <f t="shared" si="227"/>
        <v>0</v>
      </c>
      <c r="Y559" s="72">
        <f>IF(AU559&gt;0,"NEEDED",IFERROR(IF('Project Summary'!$C$11="NH",(VLOOKUP(AH559,Lighting_All,6,0)+AN559),(VLOOKUP(AH559,Lighting_All,4,0)+AN559)),0)*H559)</f>
        <v>0</v>
      </c>
      <c r="Z559" s="290" t="str">
        <f t="shared" ca="1" si="228"/>
        <v/>
      </c>
      <c r="AA559" s="352">
        <f t="shared" ca="1" si="244"/>
        <v>0</v>
      </c>
      <c r="AB559" s="3"/>
      <c r="AC559" s="20" t="str">
        <f ca="1">IFERROR(OFFSET(INDEX(INDIRECT(VLOOKUP($C559,Lighting_Type_Exist_lu,2,0)),MATCH(NewSKULighting!$D559,INDIRECT(VLOOKUP($C559,Lighting_Type_Exist_lu,2,0)),0),1),0,1),"")</f>
        <v/>
      </c>
      <c r="AD559" s="7" t="str">
        <f ca="1">IFERROR(OFFSET(INDEX(INDIRECT(VLOOKUP($C559,Lighting_Type_Exist_lu,2,0)),MATCH(NewSKULighting!$D559,INDIRECT(VLOOKUP($C559,Lighting_Type_Exist_lu,2,0)),0),1),0,3),"")</f>
        <v/>
      </c>
      <c r="AE559" s="40" t="str">
        <f ca="1">IFERROR(OFFSET(INDEX(INDIRECT(VLOOKUP($C559,Lighting_Type_Exist_lu,2,0)),MATCH(NewSKULighting!$D559,INDIRECT(VLOOKUP($C559,Lighting_Type_Exist_lu,2,0)),0),1),0,4),"")</f>
        <v/>
      </c>
      <c r="AF559" s="314">
        <f t="shared" ca="1" si="245"/>
        <v>0</v>
      </c>
      <c r="AG559" s="3"/>
      <c r="AH559" s="238" t="str">
        <f t="shared" si="219"/>
        <v/>
      </c>
      <c r="AI559" s="263">
        <f>IFERROR(_xlfn.IFNA(IF('Project Summary'!$C$11="NH",VLOOKUP(AH559,Lighting_All,5,0),VLOOKUP(AH559,Lighting_All,3,0)),""),"")</f>
        <v>0</v>
      </c>
      <c r="AJ559" s="295" t="str">
        <f t="shared" si="246"/>
        <v>NA</v>
      </c>
      <c r="AK559" s="296" t="str">
        <f>IFERROR(IF(J559="","",(VLOOKUP(AH559,Lookups!A:G,7,0)*H559)),"")</f>
        <v/>
      </c>
      <c r="AL559" s="92">
        <f t="shared" ca="1" si="247"/>
        <v>0</v>
      </c>
      <c r="AM559" s="92">
        <f t="shared" ca="1" si="248"/>
        <v>0</v>
      </c>
      <c r="AN559" s="297">
        <f>(1-EXACT(G559,M559))*IFERROR(VLOOKUP(M559,Lighting_All,6,0),0)*(Q559&gt;0)*(1-EXACT(M559,Lookups!$A$62))*(1-EXACT(M559,Lookups!$A$63))</f>
        <v>0</v>
      </c>
      <c r="AO559" s="92">
        <f t="shared" si="249"/>
        <v>0</v>
      </c>
      <c r="AP559" s="92" t="str">
        <f t="shared" ca="1" si="250"/>
        <v/>
      </c>
      <c r="AQ559" s="92" t="str">
        <f ca="1">_xlfn.IFNA(VLOOKUP(AP559,Recycling!$S$10:$T$35,2,0),"")</f>
        <v/>
      </c>
      <c r="AR559" s="92">
        <f t="shared" si="251"/>
        <v>0</v>
      </c>
      <c r="AS559" s="92">
        <f t="shared" si="252"/>
        <v>0</v>
      </c>
      <c r="AT559" s="298">
        <f>EXACT(G559,"None")*OR(EXACT(M559,Lookups!$A$62),EXACT(M559,Lookups!$A$63))</f>
        <v>0</v>
      </c>
      <c r="AU559" s="299">
        <f t="shared" si="229"/>
        <v>0</v>
      </c>
      <c r="AV559" s="92">
        <f>IFERROR(VLOOKUP(AH559,Lookups!A:B,2,0),0)</f>
        <v>0</v>
      </c>
      <c r="AW559" s="92">
        <f t="shared" si="230"/>
        <v>0</v>
      </c>
      <c r="AX559" s="297">
        <f t="shared" si="231"/>
        <v>0</v>
      </c>
      <c r="AY559" s="297">
        <f t="shared" si="220"/>
        <v>0</v>
      </c>
      <c r="AZ559" s="92">
        <f t="shared" si="221"/>
        <v>0.504</v>
      </c>
      <c r="BA559" s="297">
        <f t="shared" si="232"/>
        <v>0.38900000000000001</v>
      </c>
      <c r="BB559" s="297">
        <v>0.13800000000000001</v>
      </c>
      <c r="BC559" s="297">
        <v>0.13400000000000001</v>
      </c>
      <c r="BD559" s="92">
        <f t="shared" si="222"/>
        <v>0</v>
      </c>
      <c r="BE559" s="92">
        <f t="shared" si="223"/>
        <v>0</v>
      </c>
    </row>
    <row r="560" spans="1:57" x14ac:dyDescent="0.35">
      <c r="A560" s="26"/>
      <c r="B560" s="76"/>
      <c r="C560" s="58"/>
      <c r="D560" s="504"/>
      <c r="E560" s="504"/>
      <c r="F560" s="237" t="str">
        <f ca="1">IFERROR(OFFSET(INDEX(INDIRECT(VLOOKUP($C560,Lighting_Type_Exist_lu,2,0)),MATCH(NewSKULighting!$D560,INDIRECT(VLOOKUP($C560,Lighting_Type_Exist_lu,2,0)),0),1),0,2),"")</f>
        <v/>
      </c>
      <c r="G560" s="168" t="s">
        <v>84</v>
      </c>
      <c r="H560" s="74"/>
      <c r="I560" s="238" t="str">
        <f t="shared" si="211"/>
        <v/>
      </c>
      <c r="J560" s="58"/>
      <c r="K560" s="238" t="str">
        <f t="shared" si="212"/>
        <v/>
      </c>
      <c r="L560" s="239" t="str">
        <f t="shared" si="213"/>
        <v/>
      </c>
      <c r="M560" s="116" t="s">
        <v>84</v>
      </c>
      <c r="N560" s="28">
        <f t="shared" si="214"/>
        <v>0</v>
      </c>
      <c r="O560" s="20">
        <f t="shared" si="243"/>
        <v>0</v>
      </c>
      <c r="P560" s="71">
        <f t="shared" ca="1" si="224"/>
        <v>0</v>
      </c>
      <c r="Q560" s="71">
        <f>IFERROR((($H560*$L560*$N560)-($H560*$L560*$O560))/1000,0)*(1-EXACT(M560,Lookups!$A$62))*(1-EXACT(M560,Lookups!$A$63))</f>
        <v>0</v>
      </c>
      <c r="R560" s="71">
        <f t="shared" ca="1" si="225"/>
        <v>0</v>
      </c>
      <c r="S560" s="71">
        <f t="shared" ca="1" si="215"/>
        <v>0</v>
      </c>
      <c r="T560" s="71">
        <f t="shared" si="216"/>
        <v>0</v>
      </c>
      <c r="U560" s="356">
        <f t="shared" ca="1" si="217"/>
        <v>0</v>
      </c>
      <c r="V560" s="356">
        <f t="shared" ca="1" si="218"/>
        <v>0</v>
      </c>
      <c r="W560" s="356">
        <f t="shared" si="226"/>
        <v>0</v>
      </c>
      <c r="X560" s="356">
        <f t="shared" si="227"/>
        <v>0</v>
      </c>
      <c r="Y560" s="72">
        <f>IF(AU560&gt;0,"NEEDED",IFERROR(IF('Project Summary'!$C$11="NH",(VLOOKUP(AH560,Lighting_All,6,0)+AN560),(VLOOKUP(AH560,Lighting_All,4,0)+AN560)),0)*H560)</f>
        <v>0</v>
      </c>
      <c r="Z560" s="290" t="str">
        <f t="shared" ca="1" si="228"/>
        <v/>
      </c>
      <c r="AA560" s="352">
        <f t="shared" ca="1" si="244"/>
        <v>0</v>
      </c>
      <c r="AB560" s="3"/>
      <c r="AC560" s="20" t="str">
        <f ca="1">IFERROR(OFFSET(INDEX(INDIRECT(VLOOKUP($C560,Lighting_Type_Exist_lu,2,0)),MATCH(NewSKULighting!$D560,INDIRECT(VLOOKUP($C560,Lighting_Type_Exist_lu,2,0)),0),1),0,1),"")</f>
        <v/>
      </c>
      <c r="AD560" s="7" t="str">
        <f ca="1">IFERROR(OFFSET(INDEX(INDIRECT(VLOOKUP($C560,Lighting_Type_Exist_lu,2,0)),MATCH(NewSKULighting!$D560,INDIRECT(VLOOKUP($C560,Lighting_Type_Exist_lu,2,0)),0),1),0,3),"")</f>
        <v/>
      </c>
      <c r="AE560" s="40" t="str">
        <f ca="1">IFERROR(OFFSET(INDEX(INDIRECT(VLOOKUP($C560,Lighting_Type_Exist_lu,2,0)),MATCH(NewSKULighting!$D560,INDIRECT(VLOOKUP($C560,Lighting_Type_Exist_lu,2,0)),0),1),0,4),"")</f>
        <v/>
      </c>
      <c r="AF560" s="314">
        <f t="shared" ca="1" si="245"/>
        <v>0</v>
      </c>
      <c r="AG560" s="3"/>
      <c r="AH560" s="238" t="str">
        <f t="shared" si="219"/>
        <v/>
      </c>
      <c r="AI560" s="263">
        <f>IFERROR(_xlfn.IFNA(IF('Project Summary'!$C$11="NH",VLOOKUP(AH560,Lighting_All,5,0),VLOOKUP(AH560,Lighting_All,3,0)),""),"")</f>
        <v>0</v>
      </c>
      <c r="AJ560" s="295" t="str">
        <f t="shared" si="246"/>
        <v>NA</v>
      </c>
      <c r="AK560" s="296" t="str">
        <f>IFERROR(IF(J560="","",(VLOOKUP(AH560,Lookups!A:G,7,0)*H560)),"")</f>
        <v/>
      </c>
      <c r="AL560" s="92">
        <f t="shared" ca="1" si="247"/>
        <v>0</v>
      </c>
      <c r="AM560" s="92">
        <f t="shared" ca="1" si="248"/>
        <v>0</v>
      </c>
      <c r="AN560" s="297">
        <f>(1-EXACT(G560,M560))*IFERROR(VLOOKUP(M560,Lighting_All,6,0),0)*(Q560&gt;0)*(1-EXACT(M560,Lookups!$A$62))*(1-EXACT(M560,Lookups!$A$63))</f>
        <v>0</v>
      </c>
      <c r="AO560" s="92">
        <f t="shared" si="249"/>
        <v>0</v>
      </c>
      <c r="AP560" s="92" t="str">
        <f t="shared" ca="1" si="250"/>
        <v/>
      </c>
      <c r="AQ560" s="92" t="str">
        <f ca="1">_xlfn.IFNA(VLOOKUP(AP560,Recycling!$S$10:$T$35,2,0),"")</f>
        <v/>
      </c>
      <c r="AR560" s="92">
        <f t="shared" si="251"/>
        <v>0</v>
      </c>
      <c r="AS560" s="92">
        <f t="shared" si="252"/>
        <v>0</v>
      </c>
      <c r="AT560" s="298">
        <f>EXACT(G560,"None")*OR(EXACT(M560,Lookups!$A$62),EXACT(M560,Lookups!$A$63))</f>
        <v>0</v>
      </c>
      <c r="AU560" s="299">
        <f t="shared" si="229"/>
        <v>0</v>
      </c>
      <c r="AV560" s="92">
        <f>IFERROR(VLOOKUP(AH560,Lookups!A:B,2,0),0)</f>
        <v>0</v>
      </c>
      <c r="AW560" s="92">
        <f t="shared" si="230"/>
        <v>0</v>
      </c>
      <c r="AX560" s="297">
        <f t="shared" si="231"/>
        <v>0</v>
      </c>
      <c r="AY560" s="297">
        <f t="shared" si="220"/>
        <v>0</v>
      </c>
      <c r="AZ560" s="92">
        <f t="shared" si="221"/>
        <v>0.504</v>
      </c>
      <c r="BA560" s="297">
        <f t="shared" si="232"/>
        <v>0.38900000000000001</v>
      </c>
      <c r="BB560" s="297">
        <v>0.13800000000000001</v>
      </c>
      <c r="BC560" s="297">
        <v>0.13400000000000001</v>
      </c>
      <c r="BD560" s="92">
        <f t="shared" si="222"/>
        <v>0</v>
      </c>
      <c r="BE560" s="92">
        <f t="shared" si="223"/>
        <v>0</v>
      </c>
    </row>
    <row r="561" spans="1:57" x14ac:dyDescent="0.35">
      <c r="A561" s="26"/>
      <c r="B561" s="76"/>
      <c r="C561" s="58"/>
      <c r="D561" s="504"/>
      <c r="E561" s="504"/>
      <c r="F561" s="237" t="str">
        <f ca="1">IFERROR(OFFSET(INDEX(INDIRECT(VLOOKUP($C561,Lighting_Type_Exist_lu,2,0)),MATCH(NewSKULighting!$D561,INDIRECT(VLOOKUP($C561,Lighting_Type_Exist_lu,2,0)),0),1),0,2),"")</f>
        <v/>
      </c>
      <c r="G561" s="168" t="s">
        <v>84</v>
      </c>
      <c r="H561" s="74"/>
      <c r="I561" s="238" t="str">
        <f t="shared" si="211"/>
        <v/>
      </c>
      <c r="J561" s="58"/>
      <c r="K561" s="238" t="str">
        <f t="shared" si="212"/>
        <v/>
      </c>
      <c r="L561" s="239" t="str">
        <f t="shared" si="213"/>
        <v/>
      </c>
      <c r="M561" s="116" t="s">
        <v>84</v>
      </c>
      <c r="N561" s="28">
        <f t="shared" si="214"/>
        <v>0</v>
      </c>
      <c r="O561" s="20">
        <f t="shared" si="243"/>
        <v>0</v>
      </c>
      <c r="P561" s="71">
        <f t="shared" ca="1" si="224"/>
        <v>0</v>
      </c>
      <c r="Q561" s="71">
        <f>IFERROR((($H561*$L561*$N561)-($H561*$L561*$O561))/1000,0)*(1-EXACT(M561,Lookups!$A$62))*(1-EXACT(M561,Lookups!$A$63))</f>
        <v>0</v>
      </c>
      <c r="R561" s="71">
        <f t="shared" ca="1" si="225"/>
        <v>0</v>
      </c>
      <c r="S561" s="71">
        <f t="shared" ca="1" si="215"/>
        <v>0</v>
      </c>
      <c r="T561" s="71">
        <f t="shared" si="216"/>
        <v>0</v>
      </c>
      <c r="U561" s="356">
        <f t="shared" ca="1" si="217"/>
        <v>0</v>
      </c>
      <c r="V561" s="356">
        <f t="shared" ca="1" si="218"/>
        <v>0</v>
      </c>
      <c r="W561" s="356">
        <f t="shared" si="226"/>
        <v>0</v>
      </c>
      <c r="X561" s="356">
        <f t="shared" si="227"/>
        <v>0</v>
      </c>
      <c r="Y561" s="72">
        <f>IF(AU561&gt;0,"NEEDED",IFERROR(IF('Project Summary'!$C$11="NH",(VLOOKUP(AH561,Lighting_All,6,0)+AN561),(VLOOKUP(AH561,Lighting_All,4,0)+AN561)),0)*H561)</f>
        <v>0</v>
      </c>
      <c r="Z561" s="290" t="str">
        <f t="shared" ca="1" si="228"/>
        <v/>
      </c>
      <c r="AA561" s="352">
        <f t="shared" ca="1" si="244"/>
        <v>0</v>
      </c>
      <c r="AB561" s="3"/>
      <c r="AC561" s="20" t="str">
        <f ca="1">IFERROR(OFFSET(INDEX(INDIRECT(VLOOKUP($C561,Lighting_Type_Exist_lu,2,0)),MATCH(NewSKULighting!$D561,INDIRECT(VLOOKUP($C561,Lighting_Type_Exist_lu,2,0)),0),1),0,1),"")</f>
        <v/>
      </c>
      <c r="AD561" s="7" t="str">
        <f ca="1">IFERROR(OFFSET(INDEX(INDIRECT(VLOOKUP($C561,Lighting_Type_Exist_lu,2,0)),MATCH(NewSKULighting!$D561,INDIRECT(VLOOKUP($C561,Lighting_Type_Exist_lu,2,0)),0),1),0,3),"")</f>
        <v/>
      </c>
      <c r="AE561" s="40" t="str">
        <f ca="1">IFERROR(OFFSET(INDEX(INDIRECT(VLOOKUP($C561,Lighting_Type_Exist_lu,2,0)),MATCH(NewSKULighting!$D561,INDIRECT(VLOOKUP($C561,Lighting_Type_Exist_lu,2,0)),0),1),0,4),"")</f>
        <v/>
      </c>
      <c r="AF561" s="314">
        <f t="shared" ca="1" si="245"/>
        <v>0</v>
      </c>
      <c r="AG561" s="3"/>
      <c r="AH561" s="238" t="str">
        <f t="shared" si="219"/>
        <v/>
      </c>
      <c r="AI561" s="263">
        <f>IFERROR(_xlfn.IFNA(IF('Project Summary'!$C$11="NH",VLOOKUP(AH561,Lighting_All,5,0),VLOOKUP(AH561,Lighting_All,3,0)),""),"")</f>
        <v>0</v>
      </c>
      <c r="AJ561" s="295" t="str">
        <f t="shared" si="246"/>
        <v>NA</v>
      </c>
      <c r="AK561" s="296" t="str">
        <f>IFERROR(IF(J561="","",(VLOOKUP(AH561,Lookups!A:G,7,0)*H561)),"")</f>
        <v/>
      </c>
      <c r="AL561" s="92">
        <f t="shared" ca="1" si="247"/>
        <v>0</v>
      </c>
      <c r="AM561" s="92">
        <f t="shared" ca="1" si="248"/>
        <v>0</v>
      </c>
      <c r="AN561" s="297">
        <f>(1-EXACT(G561,M561))*IFERROR(VLOOKUP(M561,Lighting_All,6,0),0)*(Q561&gt;0)*(1-EXACT(M561,Lookups!$A$62))*(1-EXACT(M561,Lookups!$A$63))</f>
        <v>0</v>
      </c>
      <c r="AO561" s="92">
        <f t="shared" si="249"/>
        <v>0</v>
      </c>
      <c r="AP561" s="92" t="str">
        <f t="shared" ca="1" si="250"/>
        <v/>
      </c>
      <c r="AQ561" s="92" t="str">
        <f ca="1">_xlfn.IFNA(VLOOKUP(AP561,Recycling!$S$10:$T$35,2,0),"")</f>
        <v/>
      </c>
      <c r="AR561" s="92">
        <f t="shared" si="251"/>
        <v>0</v>
      </c>
      <c r="AS561" s="92">
        <f t="shared" si="252"/>
        <v>0</v>
      </c>
      <c r="AT561" s="298">
        <f>EXACT(G561,"None")*OR(EXACT(M561,Lookups!$A$62),EXACT(M561,Lookups!$A$63))</f>
        <v>0</v>
      </c>
      <c r="AU561" s="299">
        <f t="shared" si="229"/>
        <v>0</v>
      </c>
      <c r="AV561" s="92">
        <f>IFERROR(VLOOKUP(AH561,Lookups!A:B,2,0),0)</f>
        <v>0</v>
      </c>
      <c r="AW561" s="92">
        <f t="shared" si="230"/>
        <v>0</v>
      </c>
      <c r="AX561" s="297">
        <f t="shared" si="231"/>
        <v>0</v>
      </c>
      <c r="AY561" s="297">
        <f t="shared" si="220"/>
        <v>0</v>
      </c>
      <c r="AZ561" s="92">
        <f t="shared" si="221"/>
        <v>0.504</v>
      </c>
      <c r="BA561" s="297">
        <f t="shared" si="232"/>
        <v>0.38900000000000001</v>
      </c>
      <c r="BB561" s="297">
        <v>0.13800000000000001</v>
      </c>
      <c r="BC561" s="297">
        <v>0.13400000000000001</v>
      </c>
      <c r="BD561" s="92">
        <f t="shared" si="222"/>
        <v>0</v>
      </c>
      <c r="BE561" s="92">
        <f t="shared" si="223"/>
        <v>0</v>
      </c>
    </row>
    <row r="562" spans="1:57" x14ac:dyDescent="0.35">
      <c r="A562" s="26"/>
      <c r="B562" s="76"/>
      <c r="C562" s="58"/>
      <c r="D562" s="504"/>
      <c r="E562" s="504"/>
      <c r="F562" s="237" t="str">
        <f ca="1">IFERROR(OFFSET(INDEX(INDIRECT(VLOOKUP($C562,Lighting_Type_Exist_lu,2,0)),MATCH(NewSKULighting!$D562,INDIRECT(VLOOKUP($C562,Lighting_Type_Exist_lu,2,0)),0),1),0,2),"")</f>
        <v/>
      </c>
      <c r="G562" s="168" t="s">
        <v>84</v>
      </c>
      <c r="H562" s="74"/>
      <c r="I562" s="238" t="str">
        <f t="shared" si="211"/>
        <v/>
      </c>
      <c r="J562" s="58"/>
      <c r="K562" s="238" t="str">
        <f t="shared" si="212"/>
        <v/>
      </c>
      <c r="L562" s="239" t="str">
        <f t="shared" si="213"/>
        <v/>
      </c>
      <c r="M562" s="116" t="s">
        <v>84</v>
      </c>
      <c r="N562" s="28">
        <f t="shared" si="214"/>
        <v>0</v>
      </c>
      <c r="O562" s="20">
        <f t="shared" si="243"/>
        <v>0</v>
      </c>
      <c r="P562" s="71">
        <f t="shared" ca="1" si="224"/>
        <v>0</v>
      </c>
      <c r="Q562" s="71">
        <f>IFERROR((($H562*$L562*$N562)-($H562*$L562*$O562))/1000,0)*(1-EXACT(M562,Lookups!$A$62))*(1-EXACT(M562,Lookups!$A$63))</f>
        <v>0</v>
      </c>
      <c r="R562" s="71">
        <f t="shared" ca="1" si="225"/>
        <v>0</v>
      </c>
      <c r="S562" s="71">
        <f t="shared" ca="1" si="215"/>
        <v>0</v>
      </c>
      <c r="T562" s="71">
        <f t="shared" si="216"/>
        <v>0</v>
      </c>
      <c r="U562" s="356">
        <f t="shared" ca="1" si="217"/>
        <v>0</v>
      </c>
      <c r="V562" s="356">
        <f t="shared" ca="1" si="218"/>
        <v>0</v>
      </c>
      <c r="W562" s="356">
        <f t="shared" si="226"/>
        <v>0</v>
      </c>
      <c r="X562" s="356">
        <f t="shared" si="227"/>
        <v>0</v>
      </c>
      <c r="Y562" s="72">
        <f>IF(AU562&gt;0,"NEEDED",IFERROR(IF('Project Summary'!$C$11="NH",(VLOOKUP(AH562,Lighting_All,6,0)+AN562),(VLOOKUP(AH562,Lighting_All,4,0)+AN562)),0)*H562)</f>
        <v>0</v>
      </c>
      <c r="Z562" s="290" t="str">
        <f t="shared" ca="1" si="228"/>
        <v/>
      </c>
      <c r="AA562" s="352">
        <f t="shared" ca="1" si="244"/>
        <v>0</v>
      </c>
      <c r="AB562" s="3"/>
      <c r="AC562" s="20" t="str">
        <f ca="1">IFERROR(OFFSET(INDEX(INDIRECT(VLOOKUP($C562,Lighting_Type_Exist_lu,2,0)),MATCH(NewSKULighting!$D562,INDIRECT(VLOOKUP($C562,Lighting_Type_Exist_lu,2,0)),0),1),0,1),"")</f>
        <v/>
      </c>
      <c r="AD562" s="7" t="str">
        <f ca="1">IFERROR(OFFSET(INDEX(INDIRECT(VLOOKUP($C562,Lighting_Type_Exist_lu,2,0)),MATCH(NewSKULighting!$D562,INDIRECT(VLOOKUP($C562,Lighting_Type_Exist_lu,2,0)),0),1),0,3),"")</f>
        <v/>
      </c>
      <c r="AE562" s="40" t="str">
        <f ca="1">IFERROR(OFFSET(INDEX(INDIRECT(VLOOKUP($C562,Lighting_Type_Exist_lu,2,0)),MATCH(NewSKULighting!$D562,INDIRECT(VLOOKUP($C562,Lighting_Type_Exist_lu,2,0)),0),1),0,4),"")</f>
        <v/>
      </c>
      <c r="AF562" s="314">
        <f t="shared" ca="1" si="245"/>
        <v>0</v>
      </c>
      <c r="AG562" s="3"/>
      <c r="AH562" s="238" t="str">
        <f t="shared" si="219"/>
        <v/>
      </c>
      <c r="AI562" s="263">
        <f>IFERROR(_xlfn.IFNA(IF('Project Summary'!$C$11="NH",VLOOKUP(AH562,Lighting_All,5,0),VLOOKUP(AH562,Lighting_All,3,0)),""),"")</f>
        <v>0</v>
      </c>
      <c r="AJ562" s="295" t="str">
        <f t="shared" si="246"/>
        <v>NA</v>
      </c>
      <c r="AK562" s="296" t="str">
        <f>IFERROR(IF(J562="","",(VLOOKUP(AH562,Lookups!A:G,7,0)*H562)),"")</f>
        <v/>
      </c>
      <c r="AL562" s="92">
        <f t="shared" ca="1" si="247"/>
        <v>0</v>
      </c>
      <c r="AM562" s="92">
        <f t="shared" ca="1" si="248"/>
        <v>0</v>
      </c>
      <c r="AN562" s="297">
        <f>(1-EXACT(G562,M562))*IFERROR(VLOOKUP(M562,Lighting_All,6,0),0)*(Q562&gt;0)*(1-EXACT(M562,Lookups!$A$62))*(1-EXACT(M562,Lookups!$A$63))</f>
        <v>0</v>
      </c>
      <c r="AO562" s="92">
        <f t="shared" si="249"/>
        <v>0</v>
      </c>
      <c r="AP562" s="92" t="str">
        <f t="shared" ca="1" si="250"/>
        <v/>
      </c>
      <c r="AQ562" s="92" t="str">
        <f ca="1">_xlfn.IFNA(VLOOKUP(AP562,Recycling!$S$10:$T$35,2,0),"")</f>
        <v/>
      </c>
      <c r="AR562" s="92">
        <f t="shared" si="251"/>
        <v>0</v>
      </c>
      <c r="AS562" s="92">
        <f t="shared" si="252"/>
        <v>0</v>
      </c>
      <c r="AT562" s="298">
        <f>EXACT(G562,"None")*OR(EXACT(M562,Lookups!$A$62),EXACT(M562,Lookups!$A$63))</f>
        <v>0</v>
      </c>
      <c r="AU562" s="299">
        <f t="shared" si="229"/>
        <v>0</v>
      </c>
      <c r="AV562" s="92">
        <f>IFERROR(VLOOKUP(AH562,Lookups!A:B,2,0),0)</f>
        <v>0</v>
      </c>
      <c r="AW562" s="92">
        <f t="shared" si="230"/>
        <v>0</v>
      </c>
      <c r="AX562" s="297">
        <f t="shared" si="231"/>
        <v>0</v>
      </c>
      <c r="AY562" s="297">
        <f t="shared" si="220"/>
        <v>0</v>
      </c>
      <c r="AZ562" s="92">
        <f t="shared" si="221"/>
        <v>0.504</v>
      </c>
      <c r="BA562" s="297">
        <f t="shared" si="232"/>
        <v>0.38900000000000001</v>
      </c>
      <c r="BB562" s="297">
        <v>0.13800000000000001</v>
      </c>
      <c r="BC562" s="297">
        <v>0.13400000000000001</v>
      </c>
      <c r="BD562" s="92">
        <f t="shared" si="222"/>
        <v>0</v>
      </c>
      <c r="BE562" s="92">
        <f t="shared" si="223"/>
        <v>0</v>
      </c>
    </row>
    <row r="563" spans="1:57" x14ac:dyDescent="0.35">
      <c r="A563" s="26"/>
      <c r="B563" s="76"/>
      <c r="C563" s="58"/>
      <c r="D563" s="504"/>
      <c r="E563" s="504"/>
      <c r="F563" s="237" t="str">
        <f ca="1">IFERROR(OFFSET(INDEX(INDIRECT(VLOOKUP($C563,Lighting_Type_Exist_lu,2,0)),MATCH(NewSKULighting!$D563,INDIRECT(VLOOKUP($C563,Lighting_Type_Exist_lu,2,0)),0),1),0,2),"")</f>
        <v/>
      </c>
      <c r="G563" s="168" t="s">
        <v>84</v>
      </c>
      <c r="H563" s="74"/>
      <c r="I563" s="238" t="str">
        <f t="shared" ref="I563:I612" si="253">_xlfn.XLOOKUP($J563,$D$10:$D$109,$A$10:$A$109,"")</f>
        <v/>
      </c>
      <c r="J563" s="58"/>
      <c r="K563" s="238" t="str">
        <f t="shared" ref="K563:K612" si="254">_xlfn.XLOOKUP($J563,$D$10:$D$20,$K$10:$K$20,"")</f>
        <v/>
      </c>
      <c r="L563" s="239" t="str">
        <f t="shared" ref="L563:L612" si="255">_xlfn.XLOOKUP($J563,$D$10:$D$109,$I$10:$I$109,"")</f>
        <v/>
      </c>
      <c r="M563" s="116" t="s">
        <v>84</v>
      </c>
      <c r="N563" s="28">
        <f t="shared" ref="N563:N612" si="256">IFERROR($N$112*VLOOKUP(G563,Sensor_Type_lu,3,0),$N$112)</f>
        <v>0</v>
      </c>
      <c r="O563" s="20">
        <f t="shared" si="243"/>
        <v>0</v>
      </c>
      <c r="P563" s="71">
        <f t="shared" ca="1" si="224"/>
        <v>0</v>
      </c>
      <c r="Q563" s="71">
        <f>IFERROR((($H563*$L563*$N563)-($H563*$L563*$O563))/1000,0)*(1-EXACT(M563,Lookups!$A$62))*(1-EXACT(M563,Lookups!$A$63))</f>
        <v>0</v>
      </c>
      <c r="R563" s="71">
        <f t="shared" ca="1" si="225"/>
        <v>0</v>
      </c>
      <c r="S563" s="71">
        <f t="shared" ref="S563:S612" ca="1" si="257">IFERROR(P563*BD563,"")</f>
        <v>0</v>
      </c>
      <c r="T563" s="71">
        <f t="shared" ref="T563:T612" si="258">IFERROR(Q563*BE563,0)</f>
        <v>0</v>
      </c>
      <c r="U563" s="356">
        <f t="shared" ref="U563:U612" ca="1" si="259">IFERROR(($B563*$F563-$H563*$L563)*AZ563/1000,0)</f>
        <v>0</v>
      </c>
      <c r="V563" s="356">
        <f t="shared" ref="V563:V612" ca="1" si="260">IFERROR(($B563*$F563-$H563*$L563)*BA563/1000,0)</f>
        <v>0</v>
      </c>
      <c r="W563" s="356">
        <f t="shared" si="226"/>
        <v>0</v>
      </c>
      <c r="X563" s="356">
        <f t="shared" si="227"/>
        <v>0</v>
      </c>
      <c r="Y563" s="72">
        <f>IF(AU563&gt;0,"NEEDED",IFERROR(IF('Project Summary'!$C$11="NH",(VLOOKUP(AH563,Lighting_All,6,0)+AN563),(VLOOKUP(AH563,Lighting_All,4,0)+AN563)),0)*H563)</f>
        <v>0</v>
      </c>
      <c r="Z563" s="290" t="str">
        <f t="shared" ca="1" si="228"/>
        <v/>
      </c>
      <c r="AA563" s="352">
        <f t="shared" ca="1" si="244"/>
        <v>0</v>
      </c>
      <c r="AB563" s="3"/>
      <c r="AC563" s="20" t="str">
        <f ca="1">IFERROR(OFFSET(INDEX(INDIRECT(VLOOKUP($C563,Lighting_Type_Exist_lu,2,0)),MATCH(NewSKULighting!$D563,INDIRECT(VLOOKUP($C563,Lighting_Type_Exist_lu,2,0)),0),1),0,1),"")</f>
        <v/>
      </c>
      <c r="AD563" s="7" t="str">
        <f ca="1">IFERROR(OFFSET(INDEX(INDIRECT(VLOOKUP($C563,Lighting_Type_Exist_lu,2,0)),MATCH(NewSKULighting!$D563,INDIRECT(VLOOKUP($C563,Lighting_Type_Exist_lu,2,0)),0),1),0,3),"")</f>
        <v/>
      </c>
      <c r="AE563" s="40" t="str">
        <f ca="1">IFERROR(OFFSET(INDEX(INDIRECT(VLOOKUP($C563,Lighting_Type_Exist_lu,2,0)),MATCH(NewSKULighting!$D563,INDIRECT(VLOOKUP($C563,Lighting_Type_Exist_lu,2,0)),0),1),0,4),"")</f>
        <v/>
      </c>
      <c r="AF563" s="314">
        <f t="shared" ca="1" si="245"/>
        <v>0</v>
      </c>
      <c r="AG563" s="3"/>
      <c r="AH563" s="238" t="str">
        <f t="shared" ref="AH563:AH612" si="261">_xlfn.XLOOKUP($J563,$D$10:$D$109,$B$10:$B$109,"")</f>
        <v/>
      </c>
      <c r="AI563" s="263">
        <f>IFERROR(_xlfn.IFNA(IF('Project Summary'!$C$11="NH",VLOOKUP(AH563,Lighting_All,5,0),VLOOKUP(AH563,Lighting_All,3,0)),""),"")</f>
        <v>0</v>
      </c>
      <c r="AJ563" s="295" t="str">
        <f t="shared" si="246"/>
        <v>NA</v>
      </c>
      <c r="AK563" s="296" t="str">
        <f>IFERROR(IF(J563="","",(VLOOKUP(AH563,Lookups!A:G,7,0)*H563)),"")</f>
        <v/>
      </c>
      <c r="AL563" s="92">
        <f t="shared" ca="1" si="247"/>
        <v>0</v>
      </c>
      <c r="AM563" s="92">
        <f t="shared" ca="1" si="248"/>
        <v>0</v>
      </c>
      <c r="AN563" s="297">
        <f>(1-EXACT(G563,M563))*IFERROR(VLOOKUP(M563,Lighting_All,6,0),0)*(Q563&gt;0)*(1-EXACT(M563,Lookups!$A$62))*(1-EXACT(M563,Lookups!$A$63))</f>
        <v>0</v>
      </c>
      <c r="AO563" s="92">
        <f t="shared" si="249"/>
        <v>0</v>
      </c>
      <c r="AP563" s="92" t="str">
        <f t="shared" ca="1" si="250"/>
        <v/>
      </c>
      <c r="AQ563" s="92" t="str">
        <f ca="1">_xlfn.IFNA(VLOOKUP(AP563,Recycling!$S$10:$T$35,2,0),"")</f>
        <v/>
      </c>
      <c r="AR563" s="92">
        <f t="shared" si="251"/>
        <v>0</v>
      </c>
      <c r="AS563" s="92">
        <f t="shared" si="252"/>
        <v>0</v>
      </c>
      <c r="AT563" s="298">
        <f>EXACT(G563,"None")*OR(EXACT(M563,Lookups!$A$62),EXACT(M563,Lookups!$A$63))</f>
        <v>0</v>
      </c>
      <c r="AU563" s="299">
        <f t="shared" si="229"/>
        <v>0</v>
      </c>
      <c r="AV563" s="92">
        <f>IFERROR(VLOOKUP(AH563,Lookups!A:B,2,0),0)</f>
        <v>0</v>
      </c>
      <c r="AW563" s="92">
        <f t="shared" si="230"/>
        <v>0</v>
      </c>
      <c r="AX563" s="297">
        <f t="shared" si="231"/>
        <v>0</v>
      </c>
      <c r="AY563" s="297">
        <f t="shared" ref="AY563:AY612" si="262">IFERROR(1-VLOOKUP(M563,Sensor_Type_lu,3,0),0)</f>
        <v>0</v>
      </c>
      <c r="AZ563" s="92">
        <f t="shared" ref="AZ563:AZ612" si="263">IF(I563="Outdoor",0,0.504)</f>
        <v>0.504</v>
      </c>
      <c r="BA563" s="297">
        <f t="shared" si="232"/>
        <v>0.38900000000000001</v>
      </c>
      <c r="BB563" s="297">
        <v>0.13800000000000001</v>
      </c>
      <c r="BC563" s="297">
        <v>0.13400000000000001</v>
      </c>
      <c r="BD563" s="92">
        <f t="shared" ref="BD563:BD612" si="264">IFERROR(VLOOKUP(AH563,Lighting_All,8,0),"")</f>
        <v>0</v>
      </c>
      <c r="BE563" s="92">
        <f t="shared" ref="BE563:BE612" si="265">IF(M563="None",0,9)</f>
        <v>0</v>
      </c>
    </row>
    <row r="564" spans="1:57" x14ac:dyDescent="0.35">
      <c r="A564" s="26"/>
      <c r="B564" s="76"/>
      <c r="C564" s="58"/>
      <c r="D564" s="504"/>
      <c r="E564" s="504"/>
      <c r="F564" s="237" t="str">
        <f ca="1">IFERROR(OFFSET(INDEX(INDIRECT(VLOOKUP($C564,Lighting_Type_Exist_lu,2,0)),MATCH(NewSKULighting!$D564,INDIRECT(VLOOKUP($C564,Lighting_Type_Exist_lu,2,0)),0),1),0,2),"")</f>
        <v/>
      </c>
      <c r="G564" s="168" t="s">
        <v>84</v>
      </c>
      <c r="H564" s="74"/>
      <c r="I564" s="238" t="str">
        <f t="shared" si="253"/>
        <v/>
      </c>
      <c r="J564" s="58"/>
      <c r="K564" s="238" t="str">
        <f t="shared" si="254"/>
        <v/>
      </c>
      <c r="L564" s="239" t="str">
        <f t="shared" si="255"/>
        <v/>
      </c>
      <c r="M564" s="116" t="s">
        <v>84</v>
      </c>
      <c r="N564" s="28">
        <f t="shared" si="256"/>
        <v>0</v>
      </c>
      <c r="O564" s="20">
        <f t="shared" si="243"/>
        <v>0</v>
      </c>
      <c r="P564" s="71">
        <f t="shared" ref="P564:P612" ca="1" si="266">IF(AU564&gt;0,"ERROR",IFERROR((($B564*$F564*$N564)-($H564*$L564*$N564))/1000,0))</f>
        <v>0</v>
      </c>
      <c r="Q564" s="71">
        <f>IFERROR((($H564*$L564*$N564)-($H564*$L564*$O564))/1000,0)*(1-EXACT(M564,Lookups!$A$62))*(1-EXACT(M564,Lookups!$A$63))</f>
        <v>0</v>
      </c>
      <c r="R564" s="71">
        <f t="shared" ref="R564:R612" ca="1" si="267">IF(AU564&gt;0,"CONTROLS",P564+Q564)</f>
        <v>0</v>
      </c>
      <c r="S564" s="71">
        <f t="shared" ca="1" si="257"/>
        <v>0</v>
      </c>
      <c r="T564" s="71">
        <f t="shared" si="258"/>
        <v>0</v>
      </c>
      <c r="U564" s="356">
        <f t="shared" ca="1" si="259"/>
        <v>0</v>
      </c>
      <c r="V564" s="356">
        <f t="shared" ca="1" si="260"/>
        <v>0</v>
      </c>
      <c r="W564" s="356">
        <f t="shared" ref="W564:W612" si="268">IFERROR($H564*$L564*BB564*AY564/1000,0)</f>
        <v>0</v>
      </c>
      <c r="X564" s="356">
        <f t="shared" ref="X564:X612" si="269">IFERROR($H564*$L564*BC564*AY564/1000,0)</f>
        <v>0</v>
      </c>
      <c r="Y564" s="72">
        <f>IF(AU564&gt;0,"NEEDED",IFERROR(IF('Project Summary'!$C$11="NH",(VLOOKUP(AH564,Lighting_All,6,0)+AN564),(VLOOKUP(AH564,Lighting_All,4,0)+AN564)),0)*H564)</f>
        <v>0</v>
      </c>
      <c r="Z564" s="290" t="str">
        <f t="shared" ref="Z564:Z612" ca="1" si="270">IFERROR((($B564*$F564)-($H564*$L564))/$H564,"")</f>
        <v/>
      </c>
      <c r="AA564" s="352">
        <f t="shared" ca="1" si="244"/>
        <v>0</v>
      </c>
      <c r="AB564" s="3"/>
      <c r="AC564" s="20" t="str">
        <f ca="1">IFERROR(OFFSET(INDEX(INDIRECT(VLOOKUP($C564,Lighting_Type_Exist_lu,2,0)),MATCH(NewSKULighting!$D564,INDIRECT(VLOOKUP($C564,Lighting_Type_Exist_lu,2,0)),0),1),0,1),"")</f>
        <v/>
      </c>
      <c r="AD564" s="7" t="str">
        <f ca="1">IFERROR(OFFSET(INDEX(INDIRECT(VLOOKUP($C564,Lighting_Type_Exist_lu,2,0)),MATCH(NewSKULighting!$D564,INDIRECT(VLOOKUP($C564,Lighting_Type_Exist_lu,2,0)),0),1),0,3),"")</f>
        <v/>
      </c>
      <c r="AE564" s="40" t="str">
        <f ca="1">IFERROR(OFFSET(INDEX(INDIRECT(VLOOKUP($C564,Lighting_Type_Exist_lu,2,0)),MATCH(NewSKULighting!$D564,INDIRECT(VLOOKUP($C564,Lighting_Type_Exist_lu,2,0)),0),1),0,4),"")</f>
        <v/>
      </c>
      <c r="AF564" s="314">
        <f t="shared" ca="1" si="245"/>
        <v>0</v>
      </c>
      <c r="AG564" s="3"/>
      <c r="AH564" s="238" t="str">
        <f t="shared" si="261"/>
        <v/>
      </c>
      <c r="AI564" s="263">
        <f>IFERROR(_xlfn.IFNA(IF('Project Summary'!$C$11="NH",VLOOKUP(AH564,Lighting_All,5,0),VLOOKUP(AH564,Lighting_All,3,0)),""),"")</f>
        <v>0</v>
      </c>
      <c r="AJ564" s="295" t="str">
        <f t="shared" si="246"/>
        <v>NA</v>
      </c>
      <c r="AK564" s="296" t="str">
        <f>IFERROR(IF(J564="","",(VLOOKUP(AH564,Lookups!A:G,7,0)*H564)),"")</f>
        <v/>
      </c>
      <c r="AL564" s="92">
        <f t="shared" ca="1" si="247"/>
        <v>0</v>
      </c>
      <c r="AM564" s="92">
        <f t="shared" ca="1" si="248"/>
        <v>0</v>
      </c>
      <c r="AN564" s="297">
        <f>(1-EXACT(G564,M564))*IFERROR(VLOOKUP(M564,Lighting_All,6,0),0)*(Q564&gt;0)*(1-EXACT(M564,Lookups!$A$62))*(1-EXACT(M564,Lookups!$A$63))</f>
        <v>0</v>
      </c>
      <c r="AO564" s="92">
        <f t="shared" si="249"/>
        <v>0</v>
      </c>
      <c r="AP564" s="92" t="str">
        <f t="shared" ca="1" si="250"/>
        <v/>
      </c>
      <c r="AQ564" s="92" t="str">
        <f ca="1">_xlfn.IFNA(VLOOKUP(AP564,Recycling!$S$10:$T$35,2,0),"")</f>
        <v/>
      </c>
      <c r="AR564" s="92">
        <f t="shared" si="251"/>
        <v>0</v>
      </c>
      <c r="AS564" s="92">
        <f t="shared" si="252"/>
        <v>0</v>
      </c>
      <c r="AT564" s="298">
        <f>EXACT(G564,"None")*OR(EXACT(M564,Lookups!$A$62),EXACT(M564,Lookups!$A$63))</f>
        <v>0</v>
      </c>
      <c r="AU564" s="299">
        <f t="shared" ref="AU564:AU612" si="271">EXACT(G564,"")+AND(EXACT(M564,""))</f>
        <v>0</v>
      </c>
      <c r="AV564" s="92">
        <f>IFERROR(VLOOKUP(AH564,Lookups!A:B,2,0),0)</f>
        <v>0</v>
      </c>
      <c r="AW564" s="92">
        <f t="shared" ref="AW564:AW612" si="272">IFERROR(AV564*H564,0)</f>
        <v>0</v>
      </c>
      <c r="AX564" s="297">
        <f t="shared" ref="AX564:AX612" si="273">IF(AG564&lt;0,1,0)</f>
        <v>0</v>
      </c>
      <c r="AY564" s="297">
        <f t="shared" si="262"/>
        <v>0</v>
      </c>
      <c r="AZ564" s="92">
        <f t="shared" si="263"/>
        <v>0.504</v>
      </c>
      <c r="BA564" s="297">
        <f t="shared" ref="BA564:BA612" si="274">IF(I564="Outdoor",1,0.389)</f>
        <v>0.38900000000000001</v>
      </c>
      <c r="BB564" s="297">
        <v>0.13800000000000001</v>
      </c>
      <c r="BC564" s="297">
        <v>0.13400000000000001</v>
      </c>
      <c r="BD564" s="92">
        <f t="shared" si="264"/>
        <v>0</v>
      </c>
      <c r="BE564" s="92">
        <f t="shared" si="265"/>
        <v>0</v>
      </c>
    </row>
    <row r="565" spans="1:57" x14ac:dyDescent="0.35">
      <c r="A565" s="26"/>
      <c r="B565" s="76"/>
      <c r="C565" s="58"/>
      <c r="D565" s="504"/>
      <c r="E565" s="504"/>
      <c r="F565" s="237" t="str">
        <f ca="1">IFERROR(OFFSET(INDEX(INDIRECT(VLOOKUP($C565,Lighting_Type_Exist_lu,2,0)),MATCH(NewSKULighting!$D565,INDIRECT(VLOOKUP($C565,Lighting_Type_Exist_lu,2,0)),0),1),0,2),"")</f>
        <v/>
      </c>
      <c r="G565" s="168" t="s">
        <v>84</v>
      </c>
      <c r="H565" s="74"/>
      <c r="I565" s="238" t="str">
        <f t="shared" si="253"/>
        <v/>
      </c>
      <c r="J565" s="58"/>
      <c r="K565" s="238" t="str">
        <f t="shared" si="254"/>
        <v/>
      </c>
      <c r="L565" s="239" t="str">
        <f t="shared" si="255"/>
        <v/>
      </c>
      <c r="M565" s="116" t="s">
        <v>84</v>
      </c>
      <c r="N565" s="28">
        <f t="shared" si="256"/>
        <v>0</v>
      </c>
      <c r="O565" s="20">
        <f t="shared" si="243"/>
        <v>0</v>
      </c>
      <c r="P565" s="71">
        <f t="shared" ca="1" si="266"/>
        <v>0</v>
      </c>
      <c r="Q565" s="71">
        <f>IFERROR((($H565*$L565*$N565)-($H565*$L565*$O565))/1000,0)*(1-EXACT(M565,Lookups!$A$62))*(1-EXACT(M565,Lookups!$A$63))</f>
        <v>0</v>
      </c>
      <c r="R565" s="71">
        <f t="shared" ca="1" si="267"/>
        <v>0</v>
      </c>
      <c r="S565" s="71">
        <f t="shared" ca="1" si="257"/>
        <v>0</v>
      </c>
      <c r="T565" s="71">
        <f t="shared" si="258"/>
        <v>0</v>
      </c>
      <c r="U565" s="356">
        <f t="shared" ca="1" si="259"/>
        <v>0</v>
      </c>
      <c r="V565" s="356">
        <f t="shared" ca="1" si="260"/>
        <v>0</v>
      </c>
      <c r="W565" s="356">
        <f t="shared" si="268"/>
        <v>0</v>
      </c>
      <c r="X565" s="356">
        <f t="shared" si="269"/>
        <v>0</v>
      </c>
      <c r="Y565" s="72">
        <f>IF(AU565&gt;0,"NEEDED",IFERROR(IF('Project Summary'!$C$11="NH",(VLOOKUP(AH565,Lighting_All,6,0)+AN565),(VLOOKUP(AH565,Lighting_All,4,0)+AN565)),0)*H565)</f>
        <v>0</v>
      </c>
      <c r="Z565" s="290" t="str">
        <f t="shared" ca="1" si="270"/>
        <v/>
      </c>
      <c r="AA565" s="352">
        <f t="shared" ca="1" si="244"/>
        <v>0</v>
      </c>
      <c r="AB565" s="3"/>
      <c r="AC565" s="20" t="str">
        <f ca="1">IFERROR(OFFSET(INDEX(INDIRECT(VLOOKUP($C565,Lighting_Type_Exist_lu,2,0)),MATCH(NewSKULighting!$D565,INDIRECT(VLOOKUP($C565,Lighting_Type_Exist_lu,2,0)),0),1),0,1),"")</f>
        <v/>
      </c>
      <c r="AD565" s="7" t="str">
        <f ca="1">IFERROR(OFFSET(INDEX(INDIRECT(VLOOKUP($C565,Lighting_Type_Exist_lu,2,0)),MATCH(NewSKULighting!$D565,INDIRECT(VLOOKUP($C565,Lighting_Type_Exist_lu,2,0)),0),1),0,3),"")</f>
        <v/>
      </c>
      <c r="AE565" s="40" t="str">
        <f ca="1">IFERROR(OFFSET(INDEX(INDIRECT(VLOOKUP($C565,Lighting_Type_Exist_lu,2,0)),MATCH(NewSKULighting!$D565,INDIRECT(VLOOKUP($C565,Lighting_Type_Exist_lu,2,0)),0),1),0,4),"")</f>
        <v/>
      </c>
      <c r="AF565" s="314">
        <f t="shared" ca="1" si="245"/>
        <v>0</v>
      </c>
      <c r="AG565" s="3"/>
      <c r="AH565" s="238" t="str">
        <f t="shared" si="261"/>
        <v/>
      </c>
      <c r="AI565" s="263">
        <f>IFERROR(_xlfn.IFNA(IF('Project Summary'!$C$11="NH",VLOOKUP(AH565,Lighting_All,5,0),VLOOKUP(AH565,Lighting_All,3,0)),""),"")</f>
        <v>0</v>
      </c>
      <c r="AJ565" s="295" t="str">
        <f t="shared" si="246"/>
        <v>NA</v>
      </c>
      <c r="AK565" s="296" t="str">
        <f>IFERROR(IF(J565="","",(VLOOKUP(AH565,Lookups!A:G,7,0)*H565)),"")</f>
        <v/>
      </c>
      <c r="AL565" s="92">
        <f t="shared" ca="1" si="247"/>
        <v>0</v>
      </c>
      <c r="AM565" s="92">
        <f t="shared" ca="1" si="248"/>
        <v>0</v>
      </c>
      <c r="AN565" s="297">
        <f>(1-EXACT(G565,M565))*IFERROR(VLOOKUP(M565,Lighting_All,6,0),0)*(Q565&gt;0)*(1-EXACT(M565,Lookups!$A$62))*(1-EXACT(M565,Lookups!$A$63))</f>
        <v>0</v>
      </c>
      <c r="AO565" s="92">
        <f t="shared" si="249"/>
        <v>0</v>
      </c>
      <c r="AP565" s="92" t="str">
        <f t="shared" ca="1" si="250"/>
        <v/>
      </c>
      <c r="AQ565" s="92" t="str">
        <f ca="1">_xlfn.IFNA(VLOOKUP(AP565,Recycling!$S$10:$T$35,2,0),"")</f>
        <v/>
      </c>
      <c r="AR565" s="92">
        <f t="shared" si="251"/>
        <v>0</v>
      </c>
      <c r="AS565" s="92">
        <f t="shared" si="252"/>
        <v>0</v>
      </c>
      <c r="AT565" s="298">
        <f>EXACT(G565,"None")*OR(EXACT(M565,Lookups!$A$62),EXACT(M565,Lookups!$A$63))</f>
        <v>0</v>
      </c>
      <c r="AU565" s="299">
        <f t="shared" si="271"/>
        <v>0</v>
      </c>
      <c r="AV565" s="92">
        <f>IFERROR(VLOOKUP(AH565,Lookups!A:B,2,0),0)</f>
        <v>0</v>
      </c>
      <c r="AW565" s="92">
        <f t="shared" si="272"/>
        <v>0</v>
      </c>
      <c r="AX565" s="297">
        <f t="shared" si="273"/>
        <v>0</v>
      </c>
      <c r="AY565" s="297">
        <f t="shared" si="262"/>
        <v>0</v>
      </c>
      <c r="AZ565" s="92">
        <f t="shared" si="263"/>
        <v>0.504</v>
      </c>
      <c r="BA565" s="297">
        <f t="shared" si="274"/>
        <v>0.38900000000000001</v>
      </c>
      <c r="BB565" s="297">
        <v>0.13800000000000001</v>
      </c>
      <c r="BC565" s="297">
        <v>0.13400000000000001</v>
      </c>
      <c r="BD565" s="92">
        <f t="shared" si="264"/>
        <v>0</v>
      </c>
      <c r="BE565" s="92">
        <f t="shared" si="265"/>
        <v>0</v>
      </c>
    </row>
    <row r="566" spans="1:57" x14ac:dyDescent="0.35">
      <c r="A566" s="26"/>
      <c r="B566" s="76"/>
      <c r="C566" s="58"/>
      <c r="D566" s="504"/>
      <c r="E566" s="504"/>
      <c r="F566" s="237" t="str">
        <f ca="1">IFERROR(OFFSET(INDEX(INDIRECT(VLOOKUP($C566,Lighting_Type_Exist_lu,2,0)),MATCH(NewSKULighting!$D566,INDIRECT(VLOOKUP($C566,Lighting_Type_Exist_lu,2,0)),0),1),0,2),"")</f>
        <v/>
      </c>
      <c r="G566" s="168" t="s">
        <v>84</v>
      </c>
      <c r="H566" s="74"/>
      <c r="I566" s="238" t="str">
        <f t="shared" si="253"/>
        <v/>
      </c>
      <c r="J566" s="58"/>
      <c r="K566" s="238" t="str">
        <f t="shared" si="254"/>
        <v/>
      </c>
      <c r="L566" s="239" t="str">
        <f t="shared" si="255"/>
        <v/>
      </c>
      <c r="M566" s="116" t="s">
        <v>84</v>
      </c>
      <c r="N566" s="28">
        <f t="shared" si="256"/>
        <v>0</v>
      </c>
      <c r="O566" s="20">
        <f t="shared" si="243"/>
        <v>0</v>
      </c>
      <c r="P566" s="71">
        <f t="shared" ca="1" si="266"/>
        <v>0</v>
      </c>
      <c r="Q566" s="71">
        <f>IFERROR((($H566*$L566*$N566)-($H566*$L566*$O566))/1000,0)*(1-EXACT(M566,Lookups!$A$62))*(1-EXACT(M566,Lookups!$A$63))</f>
        <v>0</v>
      </c>
      <c r="R566" s="71">
        <f t="shared" ca="1" si="267"/>
        <v>0</v>
      </c>
      <c r="S566" s="71">
        <f t="shared" ca="1" si="257"/>
        <v>0</v>
      </c>
      <c r="T566" s="71">
        <f t="shared" si="258"/>
        <v>0</v>
      </c>
      <c r="U566" s="356">
        <f t="shared" ca="1" si="259"/>
        <v>0</v>
      </c>
      <c r="V566" s="356">
        <f t="shared" ca="1" si="260"/>
        <v>0</v>
      </c>
      <c r="W566" s="356">
        <f t="shared" si="268"/>
        <v>0</v>
      </c>
      <c r="X566" s="356">
        <f t="shared" si="269"/>
        <v>0</v>
      </c>
      <c r="Y566" s="72">
        <f>IF(AU566&gt;0,"NEEDED",IFERROR(IF('Project Summary'!$C$11="NH",(VLOOKUP(AH566,Lighting_All,6,0)+AN566),(VLOOKUP(AH566,Lighting_All,4,0)+AN566)),0)*H566)</f>
        <v>0</v>
      </c>
      <c r="Z566" s="290" t="str">
        <f t="shared" ca="1" si="270"/>
        <v/>
      </c>
      <c r="AA566" s="352">
        <f t="shared" ca="1" si="244"/>
        <v>0</v>
      </c>
      <c r="AB566" s="3"/>
      <c r="AC566" s="20" t="str">
        <f ca="1">IFERROR(OFFSET(INDEX(INDIRECT(VLOOKUP($C566,Lighting_Type_Exist_lu,2,0)),MATCH(NewSKULighting!$D566,INDIRECT(VLOOKUP($C566,Lighting_Type_Exist_lu,2,0)),0),1),0,1),"")</f>
        <v/>
      </c>
      <c r="AD566" s="7" t="str">
        <f ca="1">IFERROR(OFFSET(INDEX(INDIRECT(VLOOKUP($C566,Lighting_Type_Exist_lu,2,0)),MATCH(NewSKULighting!$D566,INDIRECT(VLOOKUP($C566,Lighting_Type_Exist_lu,2,0)),0),1),0,3),"")</f>
        <v/>
      </c>
      <c r="AE566" s="40" t="str">
        <f ca="1">IFERROR(OFFSET(INDEX(INDIRECT(VLOOKUP($C566,Lighting_Type_Exist_lu,2,0)),MATCH(NewSKULighting!$D566,INDIRECT(VLOOKUP($C566,Lighting_Type_Exist_lu,2,0)),0),1),0,4),"")</f>
        <v/>
      </c>
      <c r="AF566" s="314">
        <f t="shared" ca="1" si="245"/>
        <v>0</v>
      </c>
      <c r="AG566" s="3"/>
      <c r="AH566" s="238" t="str">
        <f t="shared" si="261"/>
        <v/>
      </c>
      <c r="AI566" s="263">
        <f>IFERROR(_xlfn.IFNA(IF('Project Summary'!$C$11="NH",VLOOKUP(AH566,Lighting_All,5,0),VLOOKUP(AH566,Lighting_All,3,0)),""),"")</f>
        <v>0</v>
      </c>
      <c r="AJ566" s="295" t="str">
        <f t="shared" si="246"/>
        <v>NA</v>
      </c>
      <c r="AK566" s="296" t="str">
        <f>IFERROR(IF(J566="","",(VLOOKUP(AH566,Lookups!A:G,7,0)*H566)),"")</f>
        <v/>
      </c>
      <c r="AL566" s="92">
        <f t="shared" ca="1" si="247"/>
        <v>0</v>
      </c>
      <c r="AM566" s="92">
        <f t="shared" ca="1" si="248"/>
        <v>0</v>
      </c>
      <c r="AN566" s="297">
        <f>(1-EXACT(G566,M566))*IFERROR(VLOOKUP(M566,Lighting_All,6,0),0)*(Q566&gt;0)*(1-EXACT(M566,Lookups!$A$62))*(1-EXACT(M566,Lookups!$A$63))</f>
        <v>0</v>
      </c>
      <c r="AO566" s="92">
        <f t="shared" si="249"/>
        <v>0</v>
      </c>
      <c r="AP566" s="92" t="str">
        <f t="shared" ca="1" si="250"/>
        <v/>
      </c>
      <c r="AQ566" s="92" t="str">
        <f ca="1">_xlfn.IFNA(VLOOKUP(AP566,Recycling!$S$10:$T$35,2,0),"")</f>
        <v/>
      </c>
      <c r="AR566" s="92">
        <f t="shared" si="251"/>
        <v>0</v>
      </c>
      <c r="AS566" s="92">
        <f t="shared" si="252"/>
        <v>0</v>
      </c>
      <c r="AT566" s="298">
        <f>EXACT(G566,"None")*OR(EXACT(M566,Lookups!$A$62),EXACT(M566,Lookups!$A$63))</f>
        <v>0</v>
      </c>
      <c r="AU566" s="299">
        <f t="shared" si="271"/>
        <v>0</v>
      </c>
      <c r="AV566" s="92">
        <f>IFERROR(VLOOKUP(AH566,Lookups!A:B,2,0),0)</f>
        <v>0</v>
      </c>
      <c r="AW566" s="92">
        <f t="shared" si="272"/>
        <v>0</v>
      </c>
      <c r="AX566" s="297">
        <f t="shared" si="273"/>
        <v>0</v>
      </c>
      <c r="AY566" s="297">
        <f t="shared" si="262"/>
        <v>0</v>
      </c>
      <c r="AZ566" s="92">
        <f t="shared" si="263"/>
        <v>0.504</v>
      </c>
      <c r="BA566" s="297">
        <f t="shared" si="274"/>
        <v>0.38900000000000001</v>
      </c>
      <c r="BB566" s="297">
        <v>0.13800000000000001</v>
      </c>
      <c r="BC566" s="297">
        <v>0.13400000000000001</v>
      </c>
      <c r="BD566" s="92">
        <f t="shared" si="264"/>
        <v>0</v>
      </c>
      <c r="BE566" s="92">
        <f t="shared" si="265"/>
        <v>0</v>
      </c>
    </row>
    <row r="567" spans="1:57" x14ac:dyDescent="0.35">
      <c r="A567" s="26"/>
      <c r="B567" s="76"/>
      <c r="C567" s="58"/>
      <c r="D567" s="504"/>
      <c r="E567" s="504"/>
      <c r="F567" s="237" t="str">
        <f ca="1">IFERROR(OFFSET(INDEX(INDIRECT(VLOOKUP($C567,Lighting_Type_Exist_lu,2,0)),MATCH(NewSKULighting!$D567,INDIRECT(VLOOKUP($C567,Lighting_Type_Exist_lu,2,0)),0),1),0,2),"")</f>
        <v/>
      </c>
      <c r="G567" s="168" t="s">
        <v>84</v>
      </c>
      <c r="H567" s="74"/>
      <c r="I567" s="238" t="str">
        <f t="shared" si="253"/>
        <v/>
      </c>
      <c r="J567" s="58"/>
      <c r="K567" s="238" t="str">
        <f t="shared" si="254"/>
        <v/>
      </c>
      <c r="L567" s="239" t="str">
        <f t="shared" si="255"/>
        <v/>
      </c>
      <c r="M567" s="116" t="s">
        <v>84</v>
      </c>
      <c r="N567" s="28">
        <f t="shared" si="256"/>
        <v>0</v>
      </c>
      <c r="O567" s="20">
        <f t="shared" si="243"/>
        <v>0</v>
      </c>
      <c r="P567" s="71">
        <f t="shared" ca="1" si="266"/>
        <v>0</v>
      </c>
      <c r="Q567" s="71">
        <f>IFERROR((($H567*$L567*$N567)-($H567*$L567*$O567))/1000,0)*(1-EXACT(M567,Lookups!$A$62))*(1-EXACT(M567,Lookups!$A$63))</f>
        <v>0</v>
      </c>
      <c r="R567" s="71">
        <f t="shared" ca="1" si="267"/>
        <v>0</v>
      </c>
      <c r="S567" s="71">
        <f t="shared" ca="1" si="257"/>
        <v>0</v>
      </c>
      <c r="T567" s="71">
        <f t="shared" si="258"/>
        <v>0</v>
      </c>
      <c r="U567" s="356">
        <f t="shared" ca="1" si="259"/>
        <v>0</v>
      </c>
      <c r="V567" s="356">
        <f t="shared" ca="1" si="260"/>
        <v>0</v>
      </c>
      <c r="W567" s="356">
        <f t="shared" si="268"/>
        <v>0</v>
      </c>
      <c r="X567" s="356">
        <f t="shared" si="269"/>
        <v>0</v>
      </c>
      <c r="Y567" s="72">
        <f>IF(AU567&gt;0,"NEEDED",IFERROR(IF('Project Summary'!$C$11="NH",(VLOOKUP(AH567,Lighting_All,6,0)+AN567),(VLOOKUP(AH567,Lighting_All,4,0)+AN567)),0)*H567)</f>
        <v>0</v>
      </c>
      <c r="Z567" s="290" t="str">
        <f t="shared" ca="1" si="270"/>
        <v/>
      </c>
      <c r="AA567" s="352">
        <f t="shared" ca="1" si="244"/>
        <v>0</v>
      </c>
      <c r="AB567" s="3"/>
      <c r="AC567" s="20" t="str">
        <f ca="1">IFERROR(OFFSET(INDEX(INDIRECT(VLOOKUP($C567,Lighting_Type_Exist_lu,2,0)),MATCH(NewSKULighting!$D567,INDIRECT(VLOOKUP($C567,Lighting_Type_Exist_lu,2,0)),0),1),0,1),"")</f>
        <v/>
      </c>
      <c r="AD567" s="7" t="str">
        <f ca="1">IFERROR(OFFSET(INDEX(INDIRECT(VLOOKUP($C567,Lighting_Type_Exist_lu,2,0)),MATCH(NewSKULighting!$D567,INDIRECT(VLOOKUP($C567,Lighting_Type_Exist_lu,2,0)),0),1),0,3),"")</f>
        <v/>
      </c>
      <c r="AE567" s="40" t="str">
        <f ca="1">IFERROR(OFFSET(INDEX(INDIRECT(VLOOKUP($C567,Lighting_Type_Exist_lu,2,0)),MATCH(NewSKULighting!$D567,INDIRECT(VLOOKUP($C567,Lighting_Type_Exist_lu,2,0)),0),1),0,4),"")</f>
        <v/>
      </c>
      <c r="AF567" s="314">
        <f t="shared" ca="1" si="245"/>
        <v>0</v>
      </c>
      <c r="AG567" s="3"/>
      <c r="AH567" s="238" t="str">
        <f t="shared" si="261"/>
        <v/>
      </c>
      <c r="AI567" s="263">
        <f>IFERROR(_xlfn.IFNA(IF('Project Summary'!$C$11="NH",VLOOKUP(AH567,Lighting_All,5,0),VLOOKUP(AH567,Lighting_All,3,0)),""),"")</f>
        <v>0</v>
      </c>
      <c r="AJ567" s="295" t="str">
        <f t="shared" si="246"/>
        <v>NA</v>
      </c>
      <c r="AK567" s="296" t="str">
        <f>IFERROR(IF(J567="","",(VLOOKUP(AH567,Lookups!A:G,7,0)*H567)),"")</f>
        <v/>
      </c>
      <c r="AL567" s="92">
        <f t="shared" ca="1" si="247"/>
        <v>0</v>
      </c>
      <c r="AM567" s="92">
        <f t="shared" ca="1" si="248"/>
        <v>0</v>
      </c>
      <c r="AN567" s="297">
        <f>(1-EXACT(G567,M567))*IFERROR(VLOOKUP(M567,Lighting_All,6,0),0)*(Q567&gt;0)*(1-EXACT(M567,Lookups!$A$62))*(1-EXACT(M567,Lookups!$A$63))</f>
        <v>0</v>
      </c>
      <c r="AO567" s="92">
        <f t="shared" si="249"/>
        <v>0</v>
      </c>
      <c r="AP567" s="92" t="str">
        <f t="shared" ca="1" si="250"/>
        <v/>
      </c>
      <c r="AQ567" s="92" t="str">
        <f ca="1">_xlfn.IFNA(VLOOKUP(AP567,Recycling!$S$10:$T$35,2,0),"")</f>
        <v/>
      </c>
      <c r="AR567" s="92">
        <f t="shared" si="251"/>
        <v>0</v>
      </c>
      <c r="AS567" s="92">
        <f t="shared" si="252"/>
        <v>0</v>
      </c>
      <c r="AT567" s="298">
        <f>EXACT(G567,"None")*OR(EXACT(M567,Lookups!$A$62),EXACT(M567,Lookups!$A$63))</f>
        <v>0</v>
      </c>
      <c r="AU567" s="299">
        <f t="shared" si="271"/>
        <v>0</v>
      </c>
      <c r="AV567" s="92">
        <f>IFERROR(VLOOKUP(AH567,Lookups!A:B,2,0),0)</f>
        <v>0</v>
      </c>
      <c r="AW567" s="92">
        <f t="shared" si="272"/>
        <v>0</v>
      </c>
      <c r="AX567" s="297">
        <f t="shared" si="273"/>
        <v>0</v>
      </c>
      <c r="AY567" s="297">
        <f t="shared" si="262"/>
        <v>0</v>
      </c>
      <c r="AZ567" s="92">
        <f t="shared" si="263"/>
        <v>0.504</v>
      </c>
      <c r="BA567" s="297">
        <f t="shared" si="274"/>
        <v>0.38900000000000001</v>
      </c>
      <c r="BB567" s="297">
        <v>0.13800000000000001</v>
      </c>
      <c r="BC567" s="297">
        <v>0.13400000000000001</v>
      </c>
      <c r="BD567" s="92">
        <f t="shared" si="264"/>
        <v>0</v>
      </c>
      <c r="BE567" s="92">
        <f t="shared" si="265"/>
        <v>0</v>
      </c>
    </row>
    <row r="568" spans="1:57" x14ac:dyDescent="0.35">
      <c r="A568" s="26"/>
      <c r="B568" s="76"/>
      <c r="C568" s="58"/>
      <c r="D568" s="504"/>
      <c r="E568" s="504"/>
      <c r="F568" s="237" t="str">
        <f ca="1">IFERROR(OFFSET(INDEX(INDIRECT(VLOOKUP($C568,Lighting_Type_Exist_lu,2,0)),MATCH(NewSKULighting!$D568,INDIRECT(VLOOKUP($C568,Lighting_Type_Exist_lu,2,0)),0),1),0,2),"")</f>
        <v/>
      </c>
      <c r="G568" s="168" t="s">
        <v>84</v>
      </c>
      <c r="H568" s="74"/>
      <c r="I568" s="238" t="str">
        <f t="shared" si="253"/>
        <v/>
      </c>
      <c r="J568" s="58"/>
      <c r="K568" s="238" t="str">
        <f t="shared" si="254"/>
        <v/>
      </c>
      <c r="L568" s="239" t="str">
        <f t="shared" si="255"/>
        <v/>
      </c>
      <c r="M568" s="116" t="s">
        <v>84</v>
      </c>
      <c r="N568" s="28">
        <f t="shared" si="256"/>
        <v>0</v>
      </c>
      <c r="O568" s="20">
        <f t="shared" si="243"/>
        <v>0</v>
      </c>
      <c r="P568" s="71">
        <f t="shared" ca="1" si="266"/>
        <v>0</v>
      </c>
      <c r="Q568" s="71">
        <f>IFERROR((($H568*$L568*$N568)-($H568*$L568*$O568))/1000,0)*(1-EXACT(M568,Lookups!$A$62))*(1-EXACT(M568,Lookups!$A$63))</f>
        <v>0</v>
      </c>
      <c r="R568" s="71">
        <f t="shared" ca="1" si="267"/>
        <v>0</v>
      </c>
      <c r="S568" s="71">
        <f t="shared" ca="1" si="257"/>
        <v>0</v>
      </c>
      <c r="T568" s="71">
        <f t="shared" si="258"/>
        <v>0</v>
      </c>
      <c r="U568" s="356">
        <f t="shared" ca="1" si="259"/>
        <v>0</v>
      </c>
      <c r="V568" s="356">
        <f t="shared" ca="1" si="260"/>
        <v>0</v>
      </c>
      <c r="W568" s="356">
        <f t="shared" si="268"/>
        <v>0</v>
      </c>
      <c r="X568" s="356">
        <f t="shared" si="269"/>
        <v>0</v>
      </c>
      <c r="Y568" s="72">
        <f>IF(AU568&gt;0,"NEEDED",IFERROR(IF('Project Summary'!$C$11="NH",(VLOOKUP(AH568,Lighting_All,6,0)+AN568),(VLOOKUP(AH568,Lighting_All,4,0)+AN568)),0)*H568)</f>
        <v>0</v>
      </c>
      <c r="Z568" s="290" t="str">
        <f t="shared" ca="1" si="270"/>
        <v/>
      </c>
      <c r="AA568" s="352">
        <f t="shared" ca="1" si="244"/>
        <v>0</v>
      </c>
      <c r="AB568" s="3"/>
      <c r="AC568" s="20" t="str">
        <f ca="1">IFERROR(OFFSET(INDEX(INDIRECT(VLOOKUP($C568,Lighting_Type_Exist_lu,2,0)),MATCH(NewSKULighting!$D568,INDIRECT(VLOOKUP($C568,Lighting_Type_Exist_lu,2,0)),0),1),0,1),"")</f>
        <v/>
      </c>
      <c r="AD568" s="7" t="str">
        <f ca="1">IFERROR(OFFSET(INDEX(INDIRECT(VLOOKUP($C568,Lighting_Type_Exist_lu,2,0)),MATCH(NewSKULighting!$D568,INDIRECT(VLOOKUP($C568,Lighting_Type_Exist_lu,2,0)),0),1),0,3),"")</f>
        <v/>
      </c>
      <c r="AE568" s="40" t="str">
        <f ca="1">IFERROR(OFFSET(INDEX(INDIRECT(VLOOKUP($C568,Lighting_Type_Exist_lu,2,0)),MATCH(NewSKULighting!$D568,INDIRECT(VLOOKUP($C568,Lighting_Type_Exist_lu,2,0)),0),1),0,4),"")</f>
        <v/>
      </c>
      <c r="AF568" s="314">
        <f t="shared" ca="1" si="245"/>
        <v>0</v>
      </c>
      <c r="AG568" s="3"/>
      <c r="AH568" s="238" t="str">
        <f t="shared" si="261"/>
        <v/>
      </c>
      <c r="AI568" s="263">
        <f>IFERROR(_xlfn.IFNA(IF('Project Summary'!$C$11="NH",VLOOKUP(AH568,Lighting_All,5,0),VLOOKUP(AH568,Lighting_All,3,0)),""),"")</f>
        <v>0</v>
      </c>
      <c r="AJ568" s="295" t="str">
        <f t="shared" si="246"/>
        <v>NA</v>
      </c>
      <c r="AK568" s="296" t="str">
        <f>IFERROR(IF(J568="","",(VLOOKUP(AH568,Lookups!A:G,7,0)*H568)),"")</f>
        <v/>
      </c>
      <c r="AL568" s="92">
        <f t="shared" ca="1" si="247"/>
        <v>0</v>
      </c>
      <c r="AM568" s="92">
        <f t="shared" ca="1" si="248"/>
        <v>0</v>
      </c>
      <c r="AN568" s="297">
        <f>(1-EXACT(G568,M568))*IFERROR(VLOOKUP(M568,Lighting_All,6,0),0)*(Q568&gt;0)*(1-EXACT(M568,Lookups!$A$62))*(1-EXACT(M568,Lookups!$A$63))</f>
        <v>0</v>
      </c>
      <c r="AO568" s="92">
        <f t="shared" si="249"/>
        <v>0</v>
      </c>
      <c r="AP568" s="92" t="str">
        <f t="shared" ca="1" si="250"/>
        <v/>
      </c>
      <c r="AQ568" s="92" t="str">
        <f ca="1">_xlfn.IFNA(VLOOKUP(AP568,Recycling!$S$10:$T$35,2,0),"")</f>
        <v/>
      </c>
      <c r="AR568" s="92">
        <f t="shared" si="251"/>
        <v>0</v>
      </c>
      <c r="AS568" s="92">
        <f t="shared" si="252"/>
        <v>0</v>
      </c>
      <c r="AT568" s="298">
        <f>EXACT(G568,"None")*OR(EXACT(M568,Lookups!$A$62),EXACT(M568,Lookups!$A$63))</f>
        <v>0</v>
      </c>
      <c r="AU568" s="299">
        <f t="shared" si="271"/>
        <v>0</v>
      </c>
      <c r="AV568" s="92">
        <f>IFERROR(VLOOKUP(AH568,Lookups!A:B,2,0),0)</f>
        <v>0</v>
      </c>
      <c r="AW568" s="92">
        <f t="shared" si="272"/>
        <v>0</v>
      </c>
      <c r="AX568" s="297">
        <f t="shared" si="273"/>
        <v>0</v>
      </c>
      <c r="AY568" s="297">
        <f t="shared" si="262"/>
        <v>0</v>
      </c>
      <c r="AZ568" s="92">
        <f t="shared" si="263"/>
        <v>0.504</v>
      </c>
      <c r="BA568" s="297">
        <f t="shared" si="274"/>
        <v>0.38900000000000001</v>
      </c>
      <c r="BB568" s="297">
        <v>0.13800000000000001</v>
      </c>
      <c r="BC568" s="297">
        <v>0.13400000000000001</v>
      </c>
      <c r="BD568" s="92">
        <f t="shared" si="264"/>
        <v>0</v>
      </c>
      <c r="BE568" s="92">
        <f t="shared" si="265"/>
        <v>0</v>
      </c>
    </row>
    <row r="569" spans="1:57" x14ac:dyDescent="0.35">
      <c r="A569" s="26"/>
      <c r="B569" s="76"/>
      <c r="C569" s="58"/>
      <c r="D569" s="504"/>
      <c r="E569" s="504"/>
      <c r="F569" s="237" t="str">
        <f ca="1">IFERROR(OFFSET(INDEX(INDIRECT(VLOOKUP($C569,Lighting_Type_Exist_lu,2,0)),MATCH(NewSKULighting!$D569,INDIRECT(VLOOKUP($C569,Lighting_Type_Exist_lu,2,0)),0),1),0,2),"")</f>
        <v/>
      </c>
      <c r="G569" s="168" t="s">
        <v>84</v>
      </c>
      <c r="H569" s="74"/>
      <c r="I569" s="238" t="str">
        <f t="shared" si="253"/>
        <v/>
      </c>
      <c r="J569" s="58"/>
      <c r="K569" s="238" t="str">
        <f t="shared" si="254"/>
        <v/>
      </c>
      <c r="L569" s="239" t="str">
        <f t="shared" si="255"/>
        <v/>
      </c>
      <c r="M569" s="116" t="s">
        <v>84</v>
      </c>
      <c r="N569" s="28">
        <f t="shared" si="256"/>
        <v>0</v>
      </c>
      <c r="O569" s="20">
        <f t="shared" si="243"/>
        <v>0</v>
      </c>
      <c r="P569" s="71">
        <f t="shared" ca="1" si="266"/>
        <v>0</v>
      </c>
      <c r="Q569" s="71">
        <f>IFERROR((($H569*$L569*$N569)-($H569*$L569*$O569))/1000,0)*(1-EXACT(M569,Lookups!$A$62))*(1-EXACT(M569,Lookups!$A$63))</f>
        <v>0</v>
      </c>
      <c r="R569" s="71">
        <f t="shared" ca="1" si="267"/>
        <v>0</v>
      </c>
      <c r="S569" s="71">
        <f t="shared" ca="1" si="257"/>
        <v>0</v>
      </c>
      <c r="T569" s="71">
        <f t="shared" si="258"/>
        <v>0</v>
      </c>
      <c r="U569" s="356">
        <f t="shared" ca="1" si="259"/>
        <v>0</v>
      </c>
      <c r="V569" s="356">
        <f t="shared" ca="1" si="260"/>
        <v>0</v>
      </c>
      <c r="W569" s="356">
        <f t="shared" si="268"/>
        <v>0</v>
      </c>
      <c r="X569" s="356">
        <f t="shared" si="269"/>
        <v>0</v>
      </c>
      <c r="Y569" s="72">
        <f>IF(AU569&gt;0,"NEEDED",IFERROR(IF('Project Summary'!$C$11="NH",(VLOOKUP(AH569,Lighting_All,6,0)+AN569),(VLOOKUP(AH569,Lighting_All,4,0)+AN569)),0)*H569)</f>
        <v>0</v>
      </c>
      <c r="Z569" s="290" t="str">
        <f t="shared" ca="1" si="270"/>
        <v/>
      </c>
      <c r="AA569" s="352">
        <f t="shared" ca="1" si="244"/>
        <v>0</v>
      </c>
      <c r="AB569" s="3"/>
      <c r="AC569" s="20" t="str">
        <f ca="1">IFERROR(OFFSET(INDEX(INDIRECT(VLOOKUP($C569,Lighting_Type_Exist_lu,2,0)),MATCH(NewSKULighting!$D569,INDIRECT(VLOOKUP($C569,Lighting_Type_Exist_lu,2,0)),0),1),0,1),"")</f>
        <v/>
      </c>
      <c r="AD569" s="7" t="str">
        <f ca="1">IFERROR(OFFSET(INDEX(INDIRECT(VLOOKUP($C569,Lighting_Type_Exist_lu,2,0)),MATCH(NewSKULighting!$D569,INDIRECT(VLOOKUP($C569,Lighting_Type_Exist_lu,2,0)),0),1),0,3),"")</f>
        <v/>
      </c>
      <c r="AE569" s="40" t="str">
        <f ca="1">IFERROR(OFFSET(INDEX(INDIRECT(VLOOKUP($C569,Lighting_Type_Exist_lu,2,0)),MATCH(NewSKULighting!$D569,INDIRECT(VLOOKUP($C569,Lighting_Type_Exist_lu,2,0)),0),1),0,4),"")</f>
        <v/>
      </c>
      <c r="AF569" s="314">
        <f t="shared" ca="1" si="245"/>
        <v>0</v>
      </c>
      <c r="AG569" s="3"/>
      <c r="AH569" s="238" t="str">
        <f t="shared" si="261"/>
        <v/>
      </c>
      <c r="AI569" s="263">
        <f>IFERROR(_xlfn.IFNA(IF('Project Summary'!$C$11="NH",VLOOKUP(AH569,Lighting_All,5,0),VLOOKUP(AH569,Lighting_All,3,0)),""),"")</f>
        <v>0</v>
      </c>
      <c r="AJ569" s="295" t="str">
        <f t="shared" si="246"/>
        <v>NA</v>
      </c>
      <c r="AK569" s="296" t="str">
        <f>IFERROR(IF(J569="","",(VLOOKUP(AH569,Lookups!A:G,7,0)*H569)),"")</f>
        <v/>
      </c>
      <c r="AL569" s="92">
        <f t="shared" ca="1" si="247"/>
        <v>0</v>
      </c>
      <c r="AM569" s="92">
        <f t="shared" ca="1" si="248"/>
        <v>0</v>
      </c>
      <c r="AN569" s="297">
        <f>(1-EXACT(G569,M569))*IFERROR(VLOOKUP(M569,Lighting_All,6,0),0)*(Q569&gt;0)*(1-EXACT(M569,Lookups!$A$62))*(1-EXACT(M569,Lookups!$A$63))</f>
        <v>0</v>
      </c>
      <c r="AO569" s="92">
        <f t="shared" si="249"/>
        <v>0</v>
      </c>
      <c r="AP569" s="92" t="str">
        <f t="shared" ca="1" si="250"/>
        <v/>
      </c>
      <c r="AQ569" s="92" t="str">
        <f ca="1">_xlfn.IFNA(VLOOKUP(AP569,Recycling!$S$10:$T$35,2,0),"")</f>
        <v/>
      </c>
      <c r="AR569" s="92">
        <f t="shared" si="251"/>
        <v>0</v>
      </c>
      <c r="AS569" s="92">
        <f t="shared" si="252"/>
        <v>0</v>
      </c>
      <c r="AT569" s="298">
        <f>EXACT(G569,"None")*OR(EXACT(M569,Lookups!$A$62),EXACT(M569,Lookups!$A$63))</f>
        <v>0</v>
      </c>
      <c r="AU569" s="299">
        <f t="shared" si="271"/>
        <v>0</v>
      </c>
      <c r="AV569" s="92">
        <f>IFERROR(VLOOKUP(AH569,Lookups!A:B,2,0),0)</f>
        <v>0</v>
      </c>
      <c r="AW569" s="92">
        <f t="shared" si="272"/>
        <v>0</v>
      </c>
      <c r="AX569" s="297">
        <f t="shared" si="273"/>
        <v>0</v>
      </c>
      <c r="AY569" s="297">
        <f t="shared" si="262"/>
        <v>0</v>
      </c>
      <c r="AZ569" s="92">
        <f t="shared" si="263"/>
        <v>0.504</v>
      </c>
      <c r="BA569" s="297">
        <f t="shared" si="274"/>
        <v>0.38900000000000001</v>
      </c>
      <c r="BB569" s="297">
        <v>0.13800000000000001</v>
      </c>
      <c r="BC569" s="297">
        <v>0.13400000000000001</v>
      </c>
      <c r="BD569" s="92">
        <f t="shared" si="264"/>
        <v>0</v>
      </c>
      <c r="BE569" s="92">
        <f t="shared" si="265"/>
        <v>0</v>
      </c>
    </row>
    <row r="570" spans="1:57" x14ac:dyDescent="0.35">
      <c r="A570" s="26"/>
      <c r="B570" s="76"/>
      <c r="C570" s="58"/>
      <c r="D570" s="504"/>
      <c r="E570" s="504"/>
      <c r="F570" s="237" t="str">
        <f ca="1">IFERROR(OFFSET(INDEX(INDIRECT(VLOOKUP($C570,Lighting_Type_Exist_lu,2,0)),MATCH(NewSKULighting!$D570,INDIRECT(VLOOKUP($C570,Lighting_Type_Exist_lu,2,0)),0),1),0,2),"")</f>
        <v/>
      </c>
      <c r="G570" s="168" t="s">
        <v>84</v>
      </c>
      <c r="H570" s="74"/>
      <c r="I570" s="238" t="str">
        <f t="shared" si="253"/>
        <v/>
      </c>
      <c r="J570" s="58"/>
      <c r="K570" s="238" t="str">
        <f t="shared" si="254"/>
        <v/>
      </c>
      <c r="L570" s="239" t="str">
        <f t="shared" si="255"/>
        <v/>
      </c>
      <c r="M570" s="116" t="s">
        <v>84</v>
      </c>
      <c r="N570" s="28">
        <f t="shared" si="256"/>
        <v>0</v>
      </c>
      <c r="O570" s="20">
        <f t="shared" si="243"/>
        <v>0</v>
      </c>
      <c r="P570" s="71">
        <f t="shared" ca="1" si="266"/>
        <v>0</v>
      </c>
      <c r="Q570" s="71">
        <f>IFERROR((($H570*$L570*$N570)-($H570*$L570*$O570))/1000,0)*(1-EXACT(M570,Lookups!$A$62))*(1-EXACT(M570,Lookups!$A$63))</f>
        <v>0</v>
      </c>
      <c r="R570" s="71">
        <f t="shared" ca="1" si="267"/>
        <v>0</v>
      </c>
      <c r="S570" s="71">
        <f t="shared" ca="1" si="257"/>
        <v>0</v>
      </c>
      <c r="T570" s="71">
        <f t="shared" si="258"/>
        <v>0</v>
      </c>
      <c r="U570" s="356">
        <f t="shared" ca="1" si="259"/>
        <v>0</v>
      </c>
      <c r="V570" s="356">
        <f t="shared" ca="1" si="260"/>
        <v>0</v>
      </c>
      <c r="W570" s="356">
        <f t="shared" si="268"/>
        <v>0</v>
      </c>
      <c r="X570" s="356">
        <f t="shared" si="269"/>
        <v>0</v>
      </c>
      <c r="Y570" s="72">
        <f>IF(AU570&gt;0,"NEEDED",IFERROR(IF('Project Summary'!$C$11="NH",(VLOOKUP(AH570,Lighting_All,6,0)+AN570),(VLOOKUP(AH570,Lighting_All,4,0)+AN570)),0)*H570)</f>
        <v>0</v>
      </c>
      <c r="Z570" s="290" t="str">
        <f t="shared" ca="1" si="270"/>
        <v/>
      </c>
      <c r="AA570" s="352">
        <f t="shared" ca="1" si="244"/>
        <v>0</v>
      </c>
      <c r="AB570" s="3"/>
      <c r="AC570" s="20" t="str">
        <f ca="1">IFERROR(OFFSET(INDEX(INDIRECT(VLOOKUP($C570,Lighting_Type_Exist_lu,2,0)),MATCH(NewSKULighting!$D570,INDIRECT(VLOOKUP($C570,Lighting_Type_Exist_lu,2,0)),0),1),0,1),"")</f>
        <v/>
      </c>
      <c r="AD570" s="7" t="str">
        <f ca="1">IFERROR(OFFSET(INDEX(INDIRECT(VLOOKUP($C570,Lighting_Type_Exist_lu,2,0)),MATCH(NewSKULighting!$D570,INDIRECT(VLOOKUP($C570,Lighting_Type_Exist_lu,2,0)),0),1),0,3),"")</f>
        <v/>
      </c>
      <c r="AE570" s="40" t="str">
        <f ca="1">IFERROR(OFFSET(INDEX(INDIRECT(VLOOKUP($C570,Lighting_Type_Exist_lu,2,0)),MATCH(NewSKULighting!$D570,INDIRECT(VLOOKUP($C570,Lighting_Type_Exist_lu,2,0)),0),1),0,4),"")</f>
        <v/>
      </c>
      <c r="AF570" s="314">
        <f t="shared" ca="1" si="245"/>
        <v>0</v>
      </c>
      <c r="AG570" s="3"/>
      <c r="AH570" s="238" t="str">
        <f t="shared" si="261"/>
        <v/>
      </c>
      <c r="AI570" s="263">
        <f>IFERROR(_xlfn.IFNA(IF('Project Summary'!$C$11="NH",VLOOKUP(AH570,Lighting_All,5,0),VLOOKUP(AH570,Lighting_All,3,0)),""),"")</f>
        <v>0</v>
      </c>
      <c r="AJ570" s="295" t="str">
        <f t="shared" si="246"/>
        <v>NA</v>
      </c>
      <c r="AK570" s="296" t="str">
        <f>IFERROR(IF(J570="","",(VLOOKUP(AH570,Lookups!A:G,7,0)*H570)),"")</f>
        <v/>
      </c>
      <c r="AL570" s="92">
        <f t="shared" ca="1" si="247"/>
        <v>0</v>
      </c>
      <c r="AM570" s="92">
        <f t="shared" ca="1" si="248"/>
        <v>0</v>
      </c>
      <c r="AN570" s="297">
        <f>(1-EXACT(G570,M570))*IFERROR(VLOOKUP(M570,Lighting_All,6,0),0)*(Q570&gt;0)*(1-EXACT(M570,Lookups!$A$62))*(1-EXACT(M570,Lookups!$A$63))</f>
        <v>0</v>
      </c>
      <c r="AO570" s="92">
        <f t="shared" si="249"/>
        <v>0</v>
      </c>
      <c r="AP570" s="92" t="str">
        <f t="shared" ca="1" si="250"/>
        <v/>
      </c>
      <c r="AQ570" s="92" t="str">
        <f ca="1">_xlfn.IFNA(VLOOKUP(AP570,Recycling!$S$10:$T$35,2,0),"")</f>
        <v/>
      </c>
      <c r="AR570" s="92">
        <f t="shared" si="251"/>
        <v>0</v>
      </c>
      <c r="AS570" s="92">
        <f t="shared" si="252"/>
        <v>0</v>
      </c>
      <c r="AT570" s="298">
        <f>EXACT(G570,"None")*OR(EXACT(M570,Lookups!$A$62),EXACT(M570,Lookups!$A$63))</f>
        <v>0</v>
      </c>
      <c r="AU570" s="299">
        <f t="shared" si="271"/>
        <v>0</v>
      </c>
      <c r="AV570" s="92">
        <f>IFERROR(VLOOKUP(AH570,Lookups!A:B,2,0),0)</f>
        <v>0</v>
      </c>
      <c r="AW570" s="92">
        <f t="shared" si="272"/>
        <v>0</v>
      </c>
      <c r="AX570" s="297">
        <f t="shared" si="273"/>
        <v>0</v>
      </c>
      <c r="AY570" s="297">
        <f t="shared" si="262"/>
        <v>0</v>
      </c>
      <c r="AZ570" s="92">
        <f t="shared" si="263"/>
        <v>0.504</v>
      </c>
      <c r="BA570" s="297">
        <f t="shared" si="274"/>
        <v>0.38900000000000001</v>
      </c>
      <c r="BB570" s="297">
        <v>0.13800000000000001</v>
      </c>
      <c r="BC570" s="297">
        <v>0.13400000000000001</v>
      </c>
      <c r="BD570" s="92">
        <f t="shared" si="264"/>
        <v>0</v>
      </c>
      <c r="BE570" s="92">
        <f t="shared" si="265"/>
        <v>0</v>
      </c>
    </row>
    <row r="571" spans="1:57" x14ac:dyDescent="0.35">
      <c r="A571" s="26"/>
      <c r="B571" s="76"/>
      <c r="C571" s="58"/>
      <c r="D571" s="504"/>
      <c r="E571" s="504"/>
      <c r="F571" s="237" t="str">
        <f ca="1">IFERROR(OFFSET(INDEX(INDIRECT(VLOOKUP($C571,Lighting_Type_Exist_lu,2,0)),MATCH(NewSKULighting!$D571,INDIRECT(VLOOKUP($C571,Lighting_Type_Exist_lu,2,0)),0),1),0,2),"")</f>
        <v/>
      </c>
      <c r="G571" s="168" t="s">
        <v>84</v>
      </c>
      <c r="H571" s="74"/>
      <c r="I571" s="238" t="str">
        <f t="shared" si="253"/>
        <v/>
      </c>
      <c r="J571" s="58"/>
      <c r="K571" s="238" t="str">
        <f t="shared" si="254"/>
        <v/>
      </c>
      <c r="L571" s="239" t="str">
        <f t="shared" si="255"/>
        <v/>
      </c>
      <c r="M571" s="116" t="s">
        <v>84</v>
      </c>
      <c r="N571" s="28">
        <f t="shared" si="256"/>
        <v>0</v>
      </c>
      <c r="O571" s="20">
        <f t="shared" si="243"/>
        <v>0</v>
      </c>
      <c r="P571" s="71">
        <f t="shared" ca="1" si="266"/>
        <v>0</v>
      </c>
      <c r="Q571" s="71">
        <f>IFERROR((($H571*$L571*$N571)-($H571*$L571*$O571))/1000,0)*(1-EXACT(M571,Lookups!$A$62))*(1-EXACT(M571,Lookups!$A$63))</f>
        <v>0</v>
      </c>
      <c r="R571" s="71">
        <f t="shared" ca="1" si="267"/>
        <v>0</v>
      </c>
      <c r="S571" s="71">
        <f t="shared" ca="1" si="257"/>
        <v>0</v>
      </c>
      <c r="T571" s="71">
        <f t="shared" si="258"/>
        <v>0</v>
      </c>
      <c r="U571" s="356">
        <f t="shared" ca="1" si="259"/>
        <v>0</v>
      </c>
      <c r="V571" s="356">
        <f t="shared" ca="1" si="260"/>
        <v>0</v>
      </c>
      <c r="W571" s="356">
        <f t="shared" si="268"/>
        <v>0</v>
      </c>
      <c r="X571" s="356">
        <f t="shared" si="269"/>
        <v>0</v>
      </c>
      <c r="Y571" s="72">
        <f>IF(AU571&gt;0,"NEEDED",IFERROR(IF('Project Summary'!$C$11="NH",(VLOOKUP(AH571,Lighting_All,6,0)+AN571),(VLOOKUP(AH571,Lighting_All,4,0)+AN571)),0)*H571)</f>
        <v>0</v>
      </c>
      <c r="Z571" s="290" t="str">
        <f t="shared" ca="1" si="270"/>
        <v/>
      </c>
      <c r="AA571" s="352">
        <f t="shared" ca="1" si="244"/>
        <v>0</v>
      </c>
      <c r="AB571" s="3"/>
      <c r="AC571" s="20" t="str">
        <f ca="1">IFERROR(OFFSET(INDEX(INDIRECT(VLOOKUP($C571,Lighting_Type_Exist_lu,2,0)),MATCH(NewSKULighting!$D571,INDIRECT(VLOOKUP($C571,Lighting_Type_Exist_lu,2,0)),0),1),0,1),"")</f>
        <v/>
      </c>
      <c r="AD571" s="7" t="str">
        <f ca="1">IFERROR(OFFSET(INDEX(INDIRECT(VLOOKUP($C571,Lighting_Type_Exist_lu,2,0)),MATCH(NewSKULighting!$D571,INDIRECT(VLOOKUP($C571,Lighting_Type_Exist_lu,2,0)),0),1),0,3),"")</f>
        <v/>
      </c>
      <c r="AE571" s="40" t="str">
        <f ca="1">IFERROR(OFFSET(INDEX(INDIRECT(VLOOKUP($C571,Lighting_Type_Exist_lu,2,0)),MATCH(NewSKULighting!$D571,INDIRECT(VLOOKUP($C571,Lighting_Type_Exist_lu,2,0)),0),1),0,4),"")</f>
        <v/>
      </c>
      <c r="AF571" s="314">
        <f t="shared" ca="1" si="245"/>
        <v>0</v>
      </c>
      <c r="AG571" s="3"/>
      <c r="AH571" s="238" t="str">
        <f t="shared" si="261"/>
        <v/>
      </c>
      <c r="AI571" s="263">
        <f>IFERROR(_xlfn.IFNA(IF('Project Summary'!$C$11="NH",VLOOKUP(AH571,Lighting_All,5,0),VLOOKUP(AH571,Lighting_All,3,0)),""),"")</f>
        <v>0</v>
      </c>
      <c r="AJ571" s="295" t="str">
        <f t="shared" si="246"/>
        <v>NA</v>
      </c>
      <c r="AK571" s="296" t="str">
        <f>IFERROR(IF(J571="","",(VLOOKUP(AH571,Lookups!A:G,7,0)*H571)),"")</f>
        <v/>
      </c>
      <c r="AL571" s="92">
        <f t="shared" ca="1" si="247"/>
        <v>0</v>
      </c>
      <c r="AM571" s="92">
        <f t="shared" ca="1" si="248"/>
        <v>0</v>
      </c>
      <c r="AN571" s="297">
        <f>(1-EXACT(G571,M571))*IFERROR(VLOOKUP(M571,Lighting_All,6,0),0)*(Q571&gt;0)*(1-EXACT(M571,Lookups!$A$62))*(1-EXACT(M571,Lookups!$A$63))</f>
        <v>0</v>
      </c>
      <c r="AO571" s="92">
        <f t="shared" si="249"/>
        <v>0</v>
      </c>
      <c r="AP571" s="92" t="str">
        <f t="shared" ca="1" si="250"/>
        <v/>
      </c>
      <c r="AQ571" s="92" t="str">
        <f ca="1">_xlfn.IFNA(VLOOKUP(AP571,Recycling!$S$10:$T$35,2,0),"")</f>
        <v/>
      </c>
      <c r="AR571" s="92">
        <f t="shared" si="251"/>
        <v>0</v>
      </c>
      <c r="AS571" s="92">
        <f t="shared" si="252"/>
        <v>0</v>
      </c>
      <c r="AT571" s="298">
        <f>EXACT(G571,"None")*OR(EXACT(M571,Lookups!$A$62),EXACT(M571,Lookups!$A$63))</f>
        <v>0</v>
      </c>
      <c r="AU571" s="299">
        <f t="shared" si="271"/>
        <v>0</v>
      </c>
      <c r="AV571" s="92">
        <f>IFERROR(VLOOKUP(AH571,Lookups!A:B,2,0),0)</f>
        <v>0</v>
      </c>
      <c r="AW571" s="92">
        <f t="shared" si="272"/>
        <v>0</v>
      </c>
      <c r="AX571" s="297">
        <f t="shared" si="273"/>
        <v>0</v>
      </c>
      <c r="AY571" s="297">
        <f t="shared" si="262"/>
        <v>0</v>
      </c>
      <c r="AZ571" s="92">
        <f t="shared" si="263"/>
        <v>0.504</v>
      </c>
      <c r="BA571" s="297">
        <f t="shared" si="274"/>
        <v>0.38900000000000001</v>
      </c>
      <c r="BB571" s="297">
        <v>0.13800000000000001</v>
      </c>
      <c r="BC571" s="297">
        <v>0.13400000000000001</v>
      </c>
      <c r="BD571" s="92">
        <f t="shared" si="264"/>
        <v>0</v>
      </c>
      <c r="BE571" s="92">
        <f t="shared" si="265"/>
        <v>0</v>
      </c>
    </row>
    <row r="572" spans="1:57" x14ac:dyDescent="0.35">
      <c r="A572" s="26"/>
      <c r="B572" s="76"/>
      <c r="C572" s="58"/>
      <c r="D572" s="504"/>
      <c r="E572" s="504"/>
      <c r="F572" s="237" t="str">
        <f ca="1">IFERROR(OFFSET(INDEX(INDIRECT(VLOOKUP($C572,Lighting_Type_Exist_lu,2,0)),MATCH(NewSKULighting!$D572,INDIRECT(VLOOKUP($C572,Lighting_Type_Exist_lu,2,0)),0),1),0,2),"")</f>
        <v/>
      </c>
      <c r="G572" s="168" t="s">
        <v>84</v>
      </c>
      <c r="H572" s="74"/>
      <c r="I572" s="238" t="str">
        <f t="shared" si="253"/>
        <v/>
      </c>
      <c r="J572" s="58"/>
      <c r="K572" s="238" t="str">
        <f t="shared" si="254"/>
        <v/>
      </c>
      <c r="L572" s="239" t="str">
        <f t="shared" si="255"/>
        <v/>
      </c>
      <c r="M572" s="116" t="s">
        <v>84</v>
      </c>
      <c r="N572" s="28">
        <f t="shared" si="256"/>
        <v>0</v>
      </c>
      <c r="O572" s="20">
        <f t="shared" si="243"/>
        <v>0</v>
      </c>
      <c r="P572" s="71">
        <f t="shared" ca="1" si="266"/>
        <v>0</v>
      </c>
      <c r="Q572" s="71">
        <f>IFERROR((($H572*$L572*$N572)-($H572*$L572*$O572))/1000,0)*(1-EXACT(M572,Lookups!$A$62))*(1-EXACT(M572,Lookups!$A$63))</f>
        <v>0</v>
      </c>
      <c r="R572" s="71">
        <f t="shared" ca="1" si="267"/>
        <v>0</v>
      </c>
      <c r="S572" s="71">
        <f t="shared" ca="1" si="257"/>
        <v>0</v>
      </c>
      <c r="T572" s="71">
        <f t="shared" si="258"/>
        <v>0</v>
      </c>
      <c r="U572" s="356">
        <f t="shared" ca="1" si="259"/>
        <v>0</v>
      </c>
      <c r="V572" s="356">
        <f t="shared" ca="1" si="260"/>
        <v>0</v>
      </c>
      <c r="W572" s="356">
        <f t="shared" si="268"/>
        <v>0</v>
      </c>
      <c r="X572" s="356">
        <f t="shared" si="269"/>
        <v>0</v>
      </c>
      <c r="Y572" s="72">
        <f>IF(AU572&gt;0,"NEEDED",IFERROR(IF('Project Summary'!$C$11="NH",(VLOOKUP(AH572,Lighting_All,6,0)+AN572),(VLOOKUP(AH572,Lighting_All,4,0)+AN572)),0)*H572)</f>
        <v>0</v>
      </c>
      <c r="Z572" s="290" t="str">
        <f t="shared" ca="1" si="270"/>
        <v/>
      </c>
      <c r="AA572" s="352">
        <f t="shared" ca="1" si="244"/>
        <v>0</v>
      </c>
      <c r="AB572" s="3"/>
      <c r="AC572" s="20" t="str">
        <f ca="1">IFERROR(OFFSET(INDEX(INDIRECT(VLOOKUP($C572,Lighting_Type_Exist_lu,2,0)),MATCH(NewSKULighting!$D572,INDIRECT(VLOOKUP($C572,Lighting_Type_Exist_lu,2,0)),0),1),0,1),"")</f>
        <v/>
      </c>
      <c r="AD572" s="7" t="str">
        <f ca="1">IFERROR(OFFSET(INDEX(INDIRECT(VLOOKUP($C572,Lighting_Type_Exist_lu,2,0)),MATCH(NewSKULighting!$D572,INDIRECT(VLOOKUP($C572,Lighting_Type_Exist_lu,2,0)),0),1),0,3),"")</f>
        <v/>
      </c>
      <c r="AE572" s="40" t="str">
        <f ca="1">IFERROR(OFFSET(INDEX(INDIRECT(VLOOKUP($C572,Lighting_Type_Exist_lu,2,0)),MATCH(NewSKULighting!$D572,INDIRECT(VLOOKUP($C572,Lighting_Type_Exist_lu,2,0)),0),1),0,4),"")</f>
        <v/>
      </c>
      <c r="AF572" s="314">
        <f t="shared" ca="1" si="245"/>
        <v>0</v>
      </c>
      <c r="AG572" s="3"/>
      <c r="AH572" s="238" t="str">
        <f t="shared" si="261"/>
        <v/>
      </c>
      <c r="AI572" s="263">
        <f>IFERROR(_xlfn.IFNA(IF('Project Summary'!$C$11="NH",VLOOKUP(AH572,Lighting_All,5,0),VLOOKUP(AH572,Lighting_All,3,0)),""),"")</f>
        <v>0</v>
      </c>
      <c r="AJ572" s="295" t="str">
        <f t="shared" si="246"/>
        <v>NA</v>
      </c>
      <c r="AK572" s="296" t="str">
        <f>IFERROR(IF(J572="","",(VLOOKUP(AH572,Lookups!A:G,7,0)*H572)),"")</f>
        <v/>
      </c>
      <c r="AL572" s="92">
        <f t="shared" ca="1" si="247"/>
        <v>0</v>
      </c>
      <c r="AM572" s="92">
        <f t="shared" ca="1" si="248"/>
        <v>0</v>
      </c>
      <c r="AN572" s="297">
        <f>(1-EXACT(G572,M572))*IFERROR(VLOOKUP(M572,Lighting_All,6,0),0)*(Q572&gt;0)*(1-EXACT(M572,Lookups!$A$62))*(1-EXACT(M572,Lookups!$A$63))</f>
        <v>0</v>
      </c>
      <c r="AO572" s="92">
        <f t="shared" si="249"/>
        <v>0</v>
      </c>
      <c r="AP572" s="92" t="str">
        <f t="shared" ca="1" si="250"/>
        <v/>
      </c>
      <c r="AQ572" s="92" t="str">
        <f ca="1">_xlfn.IFNA(VLOOKUP(AP572,Recycling!$S$10:$T$35,2,0),"")</f>
        <v/>
      </c>
      <c r="AR572" s="92">
        <f t="shared" si="251"/>
        <v>0</v>
      </c>
      <c r="AS572" s="92">
        <f t="shared" si="252"/>
        <v>0</v>
      </c>
      <c r="AT572" s="298">
        <f>EXACT(G572,"None")*OR(EXACT(M572,Lookups!$A$62),EXACT(M572,Lookups!$A$63))</f>
        <v>0</v>
      </c>
      <c r="AU572" s="299">
        <f t="shared" si="271"/>
        <v>0</v>
      </c>
      <c r="AV572" s="92">
        <f>IFERROR(VLOOKUP(AH572,Lookups!A:B,2,0),0)</f>
        <v>0</v>
      </c>
      <c r="AW572" s="92">
        <f t="shared" si="272"/>
        <v>0</v>
      </c>
      <c r="AX572" s="297">
        <f t="shared" si="273"/>
        <v>0</v>
      </c>
      <c r="AY572" s="297">
        <f t="shared" si="262"/>
        <v>0</v>
      </c>
      <c r="AZ572" s="92">
        <f t="shared" si="263"/>
        <v>0.504</v>
      </c>
      <c r="BA572" s="297">
        <f t="shared" si="274"/>
        <v>0.38900000000000001</v>
      </c>
      <c r="BB572" s="297">
        <v>0.13800000000000001</v>
      </c>
      <c r="BC572" s="297">
        <v>0.13400000000000001</v>
      </c>
      <c r="BD572" s="92">
        <f t="shared" si="264"/>
        <v>0</v>
      </c>
      <c r="BE572" s="92">
        <f t="shared" si="265"/>
        <v>0</v>
      </c>
    </row>
    <row r="573" spans="1:57" x14ac:dyDescent="0.35">
      <c r="A573" s="26"/>
      <c r="B573" s="76"/>
      <c r="C573" s="58"/>
      <c r="D573" s="504"/>
      <c r="E573" s="504"/>
      <c r="F573" s="237" t="str">
        <f ca="1">IFERROR(OFFSET(INDEX(INDIRECT(VLOOKUP($C573,Lighting_Type_Exist_lu,2,0)),MATCH(NewSKULighting!$D573,INDIRECT(VLOOKUP($C573,Lighting_Type_Exist_lu,2,0)),0),1),0,2),"")</f>
        <v/>
      </c>
      <c r="G573" s="168" t="s">
        <v>84</v>
      </c>
      <c r="H573" s="74"/>
      <c r="I573" s="238" t="str">
        <f t="shared" si="253"/>
        <v/>
      </c>
      <c r="J573" s="58"/>
      <c r="K573" s="238" t="str">
        <f t="shared" si="254"/>
        <v/>
      </c>
      <c r="L573" s="239" t="str">
        <f t="shared" si="255"/>
        <v/>
      </c>
      <c r="M573" s="116" t="s">
        <v>84</v>
      </c>
      <c r="N573" s="28">
        <f t="shared" si="256"/>
        <v>0</v>
      </c>
      <c r="O573" s="20">
        <f t="shared" si="243"/>
        <v>0</v>
      </c>
      <c r="P573" s="71">
        <f t="shared" ca="1" si="266"/>
        <v>0</v>
      </c>
      <c r="Q573" s="71">
        <f>IFERROR((($H573*$L573*$N573)-($H573*$L573*$O573))/1000,0)*(1-EXACT(M573,Lookups!$A$62))*(1-EXACT(M573,Lookups!$A$63))</f>
        <v>0</v>
      </c>
      <c r="R573" s="71">
        <f t="shared" ca="1" si="267"/>
        <v>0</v>
      </c>
      <c r="S573" s="71">
        <f t="shared" ca="1" si="257"/>
        <v>0</v>
      </c>
      <c r="T573" s="71">
        <f t="shared" si="258"/>
        <v>0</v>
      </c>
      <c r="U573" s="356">
        <f t="shared" ca="1" si="259"/>
        <v>0</v>
      </c>
      <c r="V573" s="356">
        <f t="shared" ca="1" si="260"/>
        <v>0</v>
      </c>
      <c r="W573" s="356">
        <f t="shared" si="268"/>
        <v>0</v>
      </c>
      <c r="X573" s="356">
        <f t="shared" si="269"/>
        <v>0</v>
      </c>
      <c r="Y573" s="72">
        <f>IF(AU573&gt;0,"NEEDED",IFERROR(IF('Project Summary'!$C$11="NH",(VLOOKUP(AH573,Lighting_All,6,0)+AN573),(VLOOKUP(AH573,Lighting_All,4,0)+AN573)),0)*H573)</f>
        <v>0</v>
      </c>
      <c r="Z573" s="290" t="str">
        <f t="shared" ca="1" si="270"/>
        <v/>
      </c>
      <c r="AA573" s="352">
        <f t="shared" ca="1" si="244"/>
        <v>0</v>
      </c>
      <c r="AB573" s="3"/>
      <c r="AC573" s="20" t="str">
        <f ca="1">IFERROR(OFFSET(INDEX(INDIRECT(VLOOKUP($C573,Lighting_Type_Exist_lu,2,0)),MATCH(NewSKULighting!$D573,INDIRECT(VLOOKUP($C573,Lighting_Type_Exist_lu,2,0)),0),1),0,1),"")</f>
        <v/>
      </c>
      <c r="AD573" s="7" t="str">
        <f ca="1">IFERROR(OFFSET(INDEX(INDIRECT(VLOOKUP($C573,Lighting_Type_Exist_lu,2,0)),MATCH(NewSKULighting!$D573,INDIRECT(VLOOKUP($C573,Lighting_Type_Exist_lu,2,0)),0),1),0,3),"")</f>
        <v/>
      </c>
      <c r="AE573" s="40" t="str">
        <f ca="1">IFERROR(OFFSET(INDEX(INDIRECT(VLOOKUP($C573,Lighting_Type_Exist_lu,2,0)),MATCH(NewSKULighting!$D573,INDIRECT(VLOOKUP($C573,Lighting_Type_Exist_lu,2,0)),0),1),0,4),"")</f>
        <v/>
      </c>
      <c r="AF573" s="314">
        <f t="shared" ca="1" si="245"/>
        <v>0</v>
      </c>
      <c r="AG573" s="3"/>
      <c r="AH573" s="238" t="str">
        <f t="shared" si="261"/>
        <v/>
      </c>
      <c r="AI573" s="263">
        <f>IFERROR(_xlfn.IFNA(IF('Project Summary'!$C$11="NH",VLOOKUP(AH573,Lighting_All,5,0),VLOOKUP(AH573,Lighting_All,3,0)),""),"")</f>
        <v>0</v>
      </c>
      <c r="AJ573" s="295" t="str">
        <f t="shared" si="246"/>
        <v>NA</v>
      </c>
      <c r="AK573" s="296" t="str">
        <f>IFERROR(IF(J573="","",(VLOOKUP(AH573,Lookups!A:G,7,0)*H573)),"")</f>
        <v/>
      </c>
      <c r="AL573" s="92">
        <f t="shared" ca="1" si="247"/>
        <v>0</v>
      </c>
      <c r="AM573" s="92">
        <f t="shared" ca="1" si="248"/>
        <v>0</v>
      </c>
      <c r="AN573" s="297">
        <f>(1-EXACT(G573,M573))*IFERROR(VLOOKUP(M573,Lighting_All,6,0),0)*(Q573&gt;0)*(1-EXACT(M573,Lookups!$A$62))*(1-EXACT(M573,Lookups!$A$63))</f>
        <v>0</v>
      </c>
      <c r="AO573" s="92">
        <f t="shared" si="249"/>
        <v>0</v>
      </c>
      <c r="AP573" s="92" t="str">
        <f t="shared" ca="1" si="250"/>
        <v/>
      </c>
      <c r="AQ573" s="92" t="str">
        <f ca="1">_xlfn.IFNA(VLOOKUP(AP573,Recycling!$S$10:$T$35,2,0),"")</f>
        <v/>
      </c>
      <c r="AR573" s="92">
        <f t="shared" si="251"/>
        <v>0</v>
      </c>
      <c r="AS573" s="92">
        <f t="shared" si="252"/>
        <v>0</v>
      </c>
      <c r="AT573" s="298">
        <f>EXACT(G573,"None")*OR(EXACT(M573,Lookups!$A$62),EXACT(M573,Lookups!$A$63))</f>
        <v>0</v>
      </c>
      <c r="AU573" s="299">
        <f t="shared" si="271"/>
        <v>0</v>
      </c>
      <c r="AV573" s="92">
        <f>IFERROR(VLOOKUP(AH573,Lookups!A:B,2,0),0)</f>
        <v>0</v>
      </c>
      <c r="AW573" s="92">
        <f t="shared" si="272"/>
        <v>0</v>
      </c>
      <c r="AX573" s="297">
        <f t="shared" si="273"/>
        <v>0</v>
      </c>
      <c r="AY573" s="297">
        <f t="shared" si="262"/>
        <v>0</v>
      </c>
      <c r="AZ573" s="92">
        <f t="shared" si="263"/>
        <v>0.504</v>
      </c>
      <c r="BA573" s="297">
        <f t="shared" si="274"/>
        <v>0.38900000000000001</v>
      </c>
      <c r="BB573" s="297">
        <v>0.13800000000000001</v>
      </c>
      <c r="BC573" s="297">
        <v>0.13400000000000001</v>
      </c>
      <c r="BD573" s="92">
        <f t="shared" si="264"/>
        <v>0</v>
      </c>
      <c r="BE573" s="92">
        <f t="shared" si="265"/>
        <v>0</v>
      </c>
    </row>
    <row r="574" spans="1:57" x14ac:dyDescent="0.35">
      <c r="A574" s="26"/>
      <c r="B574" s="76"/>
      <c r="C574" s="58"/>
      <c r="D574" s="504"/>
      <c r="E574" s="504"/>
      <c r="F574" s="237" t="str">
        <f ca="1">IFERROR(OFFSET(INDEX(INDIRECT(VLOOKUP($C574,Lighting_Type_Exist_lu,2,0)),MATCH(NewSKULighting!$D574,INDIRECT(VLOOKUP($C574,Lighting_Type_Exist_lu,2,0)),0),1),0,2),"")</f>
        <v/>
      </c>
      <c r="G574" s="168" t="s">
        <v>84</v>
      </c>
      <c r="H574" s="74"/>
      <c r="I574" s="238" t="str">
        <f t="shared" si="253"/>
        <v/>
      </c>
      <c r="J574" s="58"/>
      <c r="K574" s="238" t="str">
        <f t="shared" si="254"/>
        <v/>
      </c>
      <c r="L574" s="239" t="str">
        <f t="shared" si="255"/>
        <v/>
      </c>
      <c r="M574" s="116" t="s">
        <v>84</v>
      </c>
      <c r="N574" s="28">
        <f t="shared" si="256"/>
        <v>0</v>
      </c>
      <c r="O574" s="20">
        <f t="shared" si="243"/>
        <v>0</v>
      </c>
      <c r="P574" s="71">
        <f t="shared" ca="1" si="266"/>
        <v>0</v>
      </c>
      <c r="Q574" s="71">
        <f>IFERROR((($H574*$L574*$N574)-($H574*$L574*$O574))/1000,0)*(1-EXACT(M574,Lookups!$A$62))*(1-EXACT(M574,Lookups!$A$63))</f>
        <v>0</v>
      </c>
      <c r="R574" s="71">
        <f t="shared" ca="1" si="267"/>
        <v>0</v>
      </c>
      <c r="S574" s="71">
        <f t="shared" ca="1" si="257"/>
        <v>0</v>
      </c>
      <c r="T574" s="71">
        <f t="shared" si="258"/>
        <v>0</v>
      </c>
      <c r="U574" s="356">
        <f t="shared" ca="1" si="259"/>
        <v>0</v>
      </c>
      <c r="V574" s="356">
        <f t="shared" ca="1" si="260"/>
        <v>0</v>
      </c>
      <c r="W574" s="356">
        <f t="shared" si="268"/>
        <v>0</v>
      </c>
      <c r="X574" s="356">
        <f t="shared" si="269"/>
        <v>0</v>
      </c>
      <c r="Y574" s="72">
        <f>IF(AU574&gt;0,"NEEDED",IFERROR(IF('Project Summary'!$C$11="NH",(VLOOKUP(AH574,Lighting_All,6,0)+AN574),(VLOOKUP(AH574,Lighting_All,4,0)+AN574)),0)*H574)</f>
        <v>0</v>
      </c>
      <c r="Z574" s="290" t="str">
        <f t="shared" ca="1" si="270"/>
        <v/>
      </c>
      <c r="AA574" s="352">
        <f t="shared" ca="1" si="244"/>
        <v>0</v>
      </c>
      <c r="AB574" s="3"/>
      <c r="AC574" s="20" t="str">
        <f ca="1">IFERROR(OFFSET(INDEX(INDIRECT(VLOOKUP($C574,Lighting_Type_Exist_lu,2,0)),MATCH(NewSKULighting!$D574,INDIRECT(VLOOKUP($C574,Lighting_Type_Exist_lu,2,0)),0),1),0,1),"")</f>
        <v/>
      </c>
      <c r="AD574" s="7" t="str">
        <f ca="1">IFERROR(OFFSET(INDEX(INDIRECT(VLOOKUP($C574,Lighting_Type_Exist_lu,2,0)),MATCH(NewSKULighting!$D574,INDIRECT(VLOOKUP($C574,Lighting_Type_Exist_lu,2,0)),0),1),0,3),"")</f>
        <v/>
      </c>
      <c r="AE574" s="40" t="str">
        <f ca="1">IFERROR(OFFSET(INDEX(INDIRECT(VLOOKUP($C574,Lighting_Type_Exist_lu,2,0)),MATCH(NewSKULighting!$D574,INDIRECT(VLOOKUP($C574,Lighting_Type_Exist_lu,2,0)),0),1),0,4),"")</f>
        <v/>
      </c>
      <c r="AF574" s="314">
        <f t="shared" ca="1" si="245"/>
        <v>0</v>
      </c>
      <c r="AG574" s="3"/>
      <c r="AH574" s="238" t="str">
        <f t="shared" si="261"/>
        <v/>
      </c>
      <c r="AI574" s="263">
        <f>IFERROR(_xlfn.IFNA(IF('Project Summary'!$C$11="NH",VLOOKUP(AH574,Lighting_All,5,0),VLOOKUP(AH574,Lighting_All,3,0)),""),"")</f>
        <v>0</v>
      </c>
      <c r="AJ574" s="295" t="str">
        <f t="shared" si="246"/>
        <v>NA</v>
      </c>
      <c r="AK574" s="296" t="str">
        <f>IFERROR(IF(J574="","",(VLOOKUP(AH574,Lookups!A:G,7,0)*H574)),"")</f>
        <v/>
      </c>
      <c r="AL574" s="92">
        <f t="shared" ca="1" si="247"/>
        <v>0</v>
      </c>
      <c r="AM574" s="92">
        <f t="shared" ca="1" si="248"/>
        <v>0</v>
      </c>
      <c r="AN574" s="297">
        <f>(1-EXACT(G574,M574))*IFERROR(VLOOKUP(M574,Lighting_All,6,0),0)*(Q574&gt;0)*(1-EXACT(M574,Lookups!$A$62))*(1-EXACT(M574,Lookups!$A$63))</f>
        <v>0</v>
      </c>
      <c r="AO574" s="92">
        <f t="shared" si="249"/>
        <v>0</v>
      </c>
      <c r="AP574" s="92" t="str">
        <f t="shared" ca="1" si="250"/>
        <v/>
      </c>
      <c r="AQ574" s="92" t="str">
        <f ca="1">_xlfn.IFNA(VLOOKUP(AP574,Recycling!$S$10:$T$35,2,0),"")</f>
        <v/>
      </c>
      <c r="AR574" s="92">
        <f t="shared" si="251"/>
        <v>0</v>
      </c>
      <c r="AS574" s="92">
        <f t="shared" si="252"/>
        <v>0</v>
      </c>
      <c r="AT574" s="298">
        <f>EXACT(G574,"None")*OR(EXACT(M574,Lookups!$A$62),EXACT(M574,Lookups!$A$63))</f>
        <v>0</v>
      </c>
      <c r="AU574" s="299">
        <f t="shared" si="271"/>
        <v>0</v>
      </c>
      <c r="AV574" s="92">
        <f>IFERROR(VLOOKUP(AH574,Lookups!A:B,2,0),0)</f>
        <v>0</v>
      </c>
      <c r="AW574" s="92">
        <f t="shared" si="272"/>
        <v>0</v>
      </c>
      <c r="AX574" s="297">
        <f t="shared" si="273"/>
        <v>0</v>
      </c>
      <c r="AY574" s="297">
        <f t="shared" si="262"/>
        <v>0</v>
      </c>
      <c r="AZ574" s="92">
        <f t="shared" si="263"/>
        <v>0.504</v>
      </c>
      <c r="BA574" s="297">
        <f t="shared" si="274"/>
        <v>0.38900000000000001</v>
      </c>
      <c r="BB574" s="297">
        <v>0.13800000000000001</v>
      </c>
      <c r="BC574" s="297">
        <v>0.13400000000000001</v>
      </c>
      <c r="BD574" s="92">
        <f t="shared" si="264"/>
        <v>0</v>
      </c>
      <c r="BE574" s="92">
        <f t="shared" si="265"/>
        <v>0</v>
      </c>
    </row>
    <row r="575" spans="1:57" x14ac:dyDescent="0.35">
      <c r="A575" s="26"/>
      <c r="B575" s="76"/>
      <c r="C575" s="58"/>
      <c r="D575" s="504"/>
      <c r="E575" s="504"/>
      <c r="F575" s="237" t="str">
        <f ca="1">IFERROR(OFFSET(INDEX(INDIRECT(VLOOKUP($C575,Lighting_Type_Exist_lu,2,0)),MATCH(NewSKULighting!$D575,INDIRECT(VLOOKUP($C575,Lighting_Type_Exist_lu,2,0)),0),1),0,2),"")</f>
        <v/>
      </c>
      <c r="G575" s="168" t="s">
        <v>84</v>
      </c>
      <c r="H575" s="74"/>
      <c r="I575" s="238" t="str">
        <f t="shared" si="253"/>
        <v/>
      </c>
      <c r="J575" s="58"/>
      <c r="K575" s="238" t="str">
        <f t="shared" si="254"/>
        <v/>
      </c>
      <c r="L575" s="239" t="str">
        <f t="shared" si="255"/>
        <v/>
      </c>
      <c r="M575" s="116" t="s">
        <v>84</v>
      </c>
      <c r="N575" s="28">
        <f t="shared" si="256"/>
        <v>0</v>
      </c>
      <c r="O575" s="20">
        <f t="shared" si="243"/>
        <v>0</v>
      </c>
      <c r="P575" s="71">
        <f t="shared" ca="1" si="266"/>
        <v>0</v>
      </c>
      <c r="Q575" s="71">
        <f>IFERROR((($H575*$L575*$N575)-($H575*$L575*$O575))/1000,0)*(1-EXACT(M575,Lookups!$A$62))*(1-EXACT(M575,Lookups!$A$63))</f>
        <v>0</v>
      </c>
      <c r="R575" s="71">
        <f t="shared" ca="1" si="267"/>
        <v>0</v>
      </c>
      <c r="S575" s="71">
        <f t="shared" ca="1" si="257"/>
        <v>0</v>
      </c>
      <c r="T575" s="71">
        <f t="shared" si="258"/>
        <v>0</v>
      </c>
      <c r="U575" s="356">
        <f t="shared" ca="1" si="259"/>
        <v>0</v>
      </c>
      <c r="V575" s="356">
        <f t="shared" ca="1" si="260"/>
        <v>0</v>
      </c>
      <c r="W575" s="356">
        <f t="shared" si="268"/>
        <v>0</v>
      </c>
      <c r="X575" s="356">
        <f t="shared" si="269"/>
        <v>0</v>
      </c>
      <c r="Y575" s="72">
        <f>IF(AU575&gt;0,"NEEDED",IFERROR(IF('Project Summary'!$C$11="NH",(VLOOKUP(AH575,Lighting_All,6,0)+AN575),(VLOOKUP(AH575,Lighting_All,4,0)+AN575)),0)*H575)</f>
        <v>0</v>
      </c>
      <c r="Z575" s="290" t="str">
        <f t="shared" ca="1" si="270"/>
        <v/>
      </c>
      <c r="AA575" s="352">
        <f t="shared" ca="1" si="244"/>
        <v>0</v>
      </c>
      <c r="AB575" s="3"/>
      <c r="AC575" s="20" t="str">
        <f ca="1">IFERROR(OFFSET(INDEX(INDIRECT(VLOOKUP($C575,Lighting_Type_Exist_lu,2,0)),MATCH(NewSKULighting!$D575,INDIRECT(VLOOKUP($C575,Lighting_Type_Exist_lu,2,0)),0),1),0,1),"")</f>
        <v/>
      </c>
      <c r="AD575" s="7" t="str">
        <f ca="1">IFERROR(OFFSET(INDEX(INDIRECT(VLOOKUP($C575,Lighting_Type_Exist_lu,2,0)),MATCH(NewSKULighting!$D575,INDIRECT(VLOOKUP($C575,Lighting_Type_Exist_lu,2,0)),0),1),0,3),"")</f>
        <v/>
      </c>
      <c r="AE575" s="40" t="str">
        <f ca="1">IFERROR(OFFSET(INDEX(INDIRECT(VLOOKUP($C575,Lighting_Type_Exist_lu,2,0)),MATCH(NewSKULighting!$D575,INDIRECT(VLOOKUP($C575,Lighting_Type_Exist_lu,2,0)),0),1),0,4),"")</f>
        <v/>
      </c>
      <c r="AF575" s="314">
        <f t="shared" ca="1" si="245"/>
        <v>0</v>
      </c>
      <c r="AG575" s="3"/>
      <c r="AH575" s="238" t="str">
        <f t="shared" si="261"/>
        <v/>
      </c>
      <c r="AI575" s="263">
        <f>IFERROR(_xlfn.IFNA(IF('Project Summary'!$C$11="NH",VLOOKUP(AH575,Lighting_All,5,0),VLOOKUP(AH575,Lighting_All,3,0)),""),"")</f>
        <v>0</v>
      </c>
      <c r="AJ575" s="295" t="str">
        <f t="shared" si="246"/>
        <v>NA</v>
      </c>
      <c r="AK575" s="296" t="str">
        <f>IFERROR(IF(J575="","",(VLOOKUP(AH575,Lookups!A:G,7,0)*H575)),"")</f>
        <v/>
      </c>
      <c r="AL575" s="92">
        <f t="shared" ca="1" si="247"/>
        <v>0</v>
      </c>
      <c r="AM575" s="92">
        <f t="shared" ca="1" si="248"/>
        <v>0</v>
      </c>
      <c r="AN575" s="297">
        <f>(1-EXACT(G575,M575))*IFERROR(VLOOKUP(M575,Lighting_All,6,0),0)*(Q575&gt;0)*(1-EXACT(M575,Lookups!$A$62))*(1-EXACT(M575,Lookups!$A$63))</f>
        <v>0</v>
      </c>
      <c r="AO575" s="92">
        <f t="shared" si="249"/>
        <v>0</v>
      </c>
      <c r="AP575" s="92" t="str">
        <f t="shared" ca="1" si="250"/>
        <v/>
      </c>
      <c r="AQ575" s="92" t="str">
        <f ca="1">_xlfn.IFNA(VLOOKUP(AP575,Recycling!$S$10:$T$35,2,0),"")</f>
        <v/>
      </c>
      <c r="AR575" s="92">
        <f t="shared" si="251"/>
        <v>0</v>
      </c>
      <c r="AS575" s="92">
        <f t="shared" si="252"/>
        <v>0</v>
      </c>
      <c r="AT575" s="298">
        <f>EXACT(G575,"None")*OR(EXACT(M575,Lookups!$A$62),EXACT(M575,Lookups!$A$63))</f>
        <v>0</v>
      </c>
      <c r="AU575" s="299">
        <f t="shared" si="271"/>
        <v>0</v>
      </c>
      <c r="AV575" s="92">
        <f>IFERROR(VLOOKUP(AH575,Lookups!A:B,2,0),0)</f>
        <v>0</v>
      </c>
      <c r="AW575" s="92">
        <f t="shared" si="272"/>
        <v>0</v>
      </c>
      <c r="AX575" s="297">
        <f t="shared" si="273"/>
        <v>0</v>
      </c>
      <c r="AY575" s="297">
        <f t="shared" si="262"/>
        <v>0</v>
      </c>
      <c r="AZ575" s="92">
        <f t="shared" si="263"/>
        <v>0.504</v>
      </c>
      <c r="BA575" s="297">
        <f t="shared" si="274"/>
        <v>0.38900000000000001</v>
      </c>
      <c r="BB575" s="297">
        <v>0.13800000000000001</v>
      </c>
      <c r="BC575" s="297">
        <v>0.13400000000000001</v>
      </c>
      <c r="BD575" s="92">
        <f t="shared" si="264"/>
        <v>0</v>
      </c>
      <c r="BE575" s="92">
        <f t="shared" si="265"/>
        <v>0</v>
      </c>
    </row>
    <row r="576" spans="1:57" x14ac:dyDescent="0.35">
      <c r="A576" s="26"/>
      <c r="B576" s="76"/>
      <c r="C576" s="58"/>
      <c r="D576" s="504"/>
      <c r="E576" s="504"/>
      <c r="F576" s="237" t="str">
        <f ca="1">IFERROR(OFFSET(INDEX(INDIRECT(VLOOKUP($C576,Lighting_Type_Exist_lu,2,0)),MATCH(NewSKULighting!$D576,INDIRECT(VLOOKUP($C576,Lighting_Type_Exist_lu,2,0)),0),1),0,2),"")</f>
        <v/>
      </c>
      <c r="G576" s="168" t="s">
        <v>84</v>
      </c>
      <c r="H576" s="74"/>
      <c r="I576" s="238" t="str">
        <f t="shared" si="253"/>
        <v/>
      </c>
      <c r="J576" s="58"/>
      <c r="K576" s="238" t="str">
        <f t="shared" si="254"/>
        <v/>
      </c>
      <c r="L576" s="239" t="str">
        <f t="shared" si="255"/>
        <v/>
      </c>
      <c r="M576" s="116" t="s">
        <v>84</v>
      </c>
      <c r="N576" s="28">
        <f t="shared" si="256"/>
        <v>0</v>
      </c>
      <c r="O576" s="20">
        <f t="shared" si="243"/>
        <v>0</v>
      </c>
      <c r="P576" s="71">
        <f t="shared" ca="1" si="266"/>
        <v>0</v>
      </c>
      <c r="Q576" s="71">
        <f>IFERROR((($H576*$L576*$N576)-($H576*$L576*$O576))/1000,0)*(1-EXACT(M576,Lookups!$A$62))*(1-EXACT(M576,Lookups!$A$63))</f>
        <v>0</v>
      </c>
      <c r="R576" s="71">
        <f t="shared" ca="1" si="267"/>
        <v>0</v>
      </c>
      <c r="S576" s="71">
        <f t="shared" ca="1" si="257"/>
        <v>0</v>
      </c>
      <c r="T576" s="71">
        <f t="shared" si="258"/>
        <v>0</v>
      </c>
      <c r="U576" s="356">
        <f t="shared" ca="1" si="259"/>
        <v>0</v>
      </c>
      <c r="V576" s="356">
        <f t="shared" ca="1" si="260"/>
        <v>0</v>
      </c>
      <c r="W576" s="356">
        <f t="shared" si="268"/>
        <v>0</v>
      </c>
      <c r="X576" s="356">
        <f t="shared" si="269"/>
        <v>0</v>
      </c>
      <c r="Y576" s="72">
        <f>IF(AU576&gt;0,"NEEDED",IFERROR(IF('Project Summary'!$C$11="NH",(VLOOKUP(AH576,Lighting_All,6,0)+AN576),(VLOOKUP(AH576,Lighting_All,4,0)+AN576)),0)*H576)</f>
        <v>0</v>
      </c>
      <c r="Z576" s="290" t="str">
        <f t="shared" ca="1" si="270"/>
        <v/>
      </c>
      <c r="AA576" s="352">
        <f t="shared" ca="1" si="244"/>
        <v>0</v>
      </c>
      <c r="AB576" s="3"/>
      <c r="AC576" s="20" t="str">
        <f ca="1">IFERROR(OFFSET(INDEX(INDIRECT(VLOOKUP($C576,Lighting_Type_Exist_lu,2,0)),MATCH(NewSKULighting!$D576,INDIRECT(VLOOKUP($C576,Lighting_Type_Exist_lu,2,0)),0),1),0,1),"")</f>
        <v/>
      </c>
      <c r="AD576" s="7" t="str">
        <f ca="1">IFERROR(OFFSET(INDEX(INDIRECT(VLOOKUP($C576,Lighting_Type_Exist_lu,2,0)),MATCH(NewSKULighting!$D576,INDIRECT(VLOOKUP($C576,Lighting_Type_Exist_lu,2,0)),0),1),0,3),"")</f>
        <v/>
      </c>
      <c r="AE576" s="40" t="str">
        <f ca="1">IFERROR(OFFSET(INDEX(INDIRECT(VLOOKUP($C576,Lighting_Type_Exist_lu,2,0)),MATCH(NewSKULighting!$D576,INDIRECT(VLOOKUP($C576,Lighting_Type_Exist_lu,2,0)),0),1),0,4),"")</f>
        <v/>
      </c>
      <c r="AF576" s="314">
        <f t="shared" ca="1" si="245"/>
        <v>0</v>
      </c>
      <c r="AG576" s="3"/>
      <c r="AH576" s="238" t="str">
        <f t="shared" si="261"/>
        <v/>
      </c>
      <c r="AI576" s="263">
        <f>IFERROR(_xlfn.IFNA(IF('Project Summary'!$C$11="NH",VLOOKUP(AH576,Lighting_All,5,0),VLOOKUP(AH576,Lighting_All,3,0)),""),"")</f>
        <v>0</v>
      </c>
      <c r="AJ576" s="295" t="str">
        <f t="shared" si="246"/>
        <v>NA</v>
      </c>
      <c r="AK576" s="296" t="str">
        <f>IFERROR(IF(J576="","",(VLOOKUP(AH576,Lookups!A:G,7,0)*H576)),"")</f>
        <v/>
      </c>
      <c r="AL576" s="92">
        <f t="shared" ca="1" si="247"/>
        <v>0</v>
      </c>
      <c r="AM576" s="92">
        <f t="shared" ca="1" si="248"/>
        <v>0</v>
      </c>
      <c r="AN576" s="297">
        <f>(1-EXACT(G576,M576))*IFERROR(VLOOKUP(M576,Lighting_All,6,0),0)*(Q576&gt;0)*(1-EXACT(M576,Lookups!$A$62))*(1-EXACT(M576,Lookups!$A$63))</f>
        <v>0</v>
      </c>
      <c r="AO576" s="92">
        <f t="shared" si="249"/>
        <v>0</v>
      </c>
      <c r="AP576" s="92" t="str">
        <f t="shared" ca="1" si="250"/>
        <v/>
      </c>
      <c r="AQ576" s="92" t="str">
        <f ca="1">_xlfn.IFNA(VLOOKUP(AP576,Recycling!$S$10:$T$35,2,0),"")</f>
        <v/>
      </c>
      <c r="AR576" s="92">
        <f t="shared" si="251"/>
        <v>0</v>
      </c>
      <c r="AS576" s="92">
        <f t="shared" si="252"/>
        <v>0</v>
      </c>
      <c r="AT576" s="298">
        <f>EXACT(G576,"None")*OR(EXACT(M576,Lookups!$A$62),EXACT(M576,Lookups!$A$63))</f>
        <v>0</v>
      </c>
      <c r="AU576" s="299">
        <f t="shared" si="271"/>
        <v>0</v>
      </c>
      <c r="AV576" s="92">
        <f>IFERROR(VLOOKUP(AH576,Lookups!A:B,2,0),0)</f>
        <v>0</v>
      </c>
      <c r="AW576" s="92">
        <f t="shared" si="272"/>
        <v>0</v>
      </c>
      <c r="AX576" s="297">
        <f t="shared" si="273"/>
        <v>0</v>
      </c>
      <c r="AY576" s="297">
        <f t="shared" si="262"/>
        <v>0</v>
      </c>
      <c r="AZ576" s="92">
        <f t="shared" si="263"/>
        <v>0.504</v>
      </c>
      <c r="BA576" s="297">
        <f t="shared" si="274"/>
        <v>0.38900000000000001</v>
      </c>
      <c r="BB576" s="297">
        <v>0.13800000000000001</v>
      </c>
      <c r="BC576" s="297">
        <v>0.13400000000000001</v>
      </c>
      <c r="BD576" s="92">
        <f t="shared" si="264"/>
        <v>0</v>
      </c>
      <c r="BE576" s="92">
        <f t="shared" si="265"/>
        <v>0</v>
      </c>
    </row>
    <row r="577" spans="1:57" x14ac:dyDescent="0.35">
      <c r="A577" s="26"/>
      <c r="B577" s="76"/>
      <c r="C577" s="58"/>
      <c r="D577" s="504"/>
      <c r="E577" s="504"/>
      <c r="F577" s="237" t="str">
        <f ca="1">IFERROR(OFFSET(INDEX(INDIRECT(VLOOKUP($C577,Lighting_Type_Exist_lu,2,0)),MATCH(NewSKULighting!$D577,INDIRECT(VLOOKUP($C577,Lighting_Type_Exist_lu,2,0)),0),1),0,2),"")</f>
        <v/>
      </c>
      <c r="G577" s="168" t="s">
        <v>84</v>
      </c>
      <c r="H577" s="74"/>
      <c r="I577" s="238" t="str">
        <f t="shared" si="253"/>
        <v/>
      </c>
      <c r="J577" s="58"/>
      <c r="K577" s="238" t="str">
        <f t="shared" si="254"/>
        <v/>
      </c>
      <c r="L577" s="239" t="str">
        <f t="shared" si="255"/>
        <v/>
      </c>
      <c r="M577" s="116" t="s">
        <v>84</v>
      </c>
      <c r="N577" s="28">
        <f t="shared" si="256"/>
        <v>0</v>
      </c>
      <c r="O577" s="20">
        <f t="shared" si="243"/>
        <v>0</v>
      </c>
      <c r="P577" s="71">
        <f t="shared" ca="1" si="266"/>
        <v>0</v>
      </c>
      <c r="Q577" s="71">
        <f>IFERROR((($H577*$L577*$N577)-($H577*$L577*$O577))/1000,0)*(1-EXACT(M577,Lookups!$A$62))*(1-EXACT(M577,Lookups!$A$63))</f>
        <v>0</v>
      </c>
      <c r="R577" s="71">
        <f t="shared" ca="1" si="267"/>
        <v>0</v>
      </c>
      <c r="S577" s="71">
        <f t="shared" ca="1" si="257"/>
        <v>0</v>
      </c>
      <c r="T577" s="71">
        <f t="shared" si="258"/>
        <v>0</v>
      </c>
      <c r="U577" s="356">
        <f t="shared" ca="1" si="259"/>
        <v>0</v>
      </c>
      <c r="V577" s="356">
        <f t="shared" ca="1" si="260"/>
        <v>0</v>
      </c>
      <c r="W577" s="356">
        <f t="shared" si="268"/>
        <v>0</v>
      </c>
      <c r="X577" s="356">
        <f t="shared" si="269"/>
        <v>0</v>
      </c>
      <c r="Y577" s="72">
        <f>IF(AU577&gt;0,"NEEDED",IFERROR(IF('Project Summary'!$C$11="NH",(VLOOKUP(AH577,Lighting_All,6,0)+AN577),(VLOOKUP(AH577,Lighting_All,4,0)+AN577)),0)*H577)</f>
        <v>0</v>
      </c>
      <c r="Z577" s="290" t="str">
        <f t="shared" ca="1" si="270"/>
        <v/>
      </c>
      <c r="AA577" s="352">
        <f t="shared" ca="1" si="244"/>
        <v>0</v>
      </c>
      <c r="AB577" s="3"/>
      <c r="AC577" s="20" t="str">
        <f ca="1">IFERROR(OFFSET(INDEX(INDIRECT(VLOOKUP($C577,Lighting_Type_Exist_lu,2,0)),MATCH(NewSKULighting!$D577,INDIRECT(VLOOKUP($C577,Lighting_Type_Exist_lu,2,0)),0),1),0,1),"")</f>
        <v/>
      </c>
      <c r="AD577" s="7" t="str">
        <f ca="1">IFERROR(OFFSET(INDEX(INDIRECT(VLOOKUP($C577,Lighting_Type_Exist_lu,2,0)),MATCH(NewSKULighting!$D577,INDIRECT(VLOOKUP($C577,Lighting_Type_Exist_lu,2,0)),0),1),0,3),"")</f>
        <v/>
      </c>
      <c r="AE577" s="40" t="str">
        <f ca="1">IFERROR(OFFSET(INDEX(INDIRECT(VLOOKUP($C577,Lighting_Type_Exist_lu,2,0)),MATCH(NewSKULighting!$D577,INDIRECT(VLOOKUP($C577,Lighting_Type_Exist_lu,2,0)),0),1),0,4),"")</f>
        <v/>
      </c>
      <c r="AF577" s="314">
        <f t="shared" ca="1" si="245"/>
        <v>0</v>
      </c>
      <c r="AG577" s="3"/>
      <c r="AH577" s="238" t="str">
        <f t="shared" si="261"/>
        <v/>
      </c>
      <c r="AI577" s="263">
        <f>IFERROR(_xlfn.IFNA(IF('Project Summary'!$C$11="NH",VLOOKUP(AH577,Lighting_All,5,0),VLOOKUP(AH577,Lighting_All,3,0)),""),"")</f>
        <v>0</v>
      </c>
      <c r="AJ577" s="295" t="str">
        <f t="shared" si="246"/>
        <v>NA</v>
      </c>
      <c r="AK577" s="296" t="str">
        <f>IFERROR(IF(J577="","",(VLOOKUP(AH577,Lookups!A:G,7,0)*H577)),"")</f>
        <v/>
      </c>
      <c r="AL577" s="92">
        <f t="shared" ca="1" si="247"/>
        <v>0</v>
      </c>
      <c r="AM577" s="92">
        <f t="shared" ca="1" si="248"/>
        <v>0</v>
      </c>
      <c r="AN577" s="297">
        <f>(1-EXACT(G577,M577))*IFERROR(VLOOKUP(M577,Lighting_All,6,0),0)*(Q577&gt;0)*(1-EXACT(M577,Lookups!$A$62))*(1-EXACT(M577,Lookups!$A$63))</f>
        <v>0</v>
      </c>
      <c r="AO577" s="92">
        <f t="shared" si="249"/>
        <v>0</v>
      </c>
      <c r="AP577" s="92" t="str">
        <f t="shared" ca="1" si="250"/>
        <v/>
      </c>
      <c r="AQ577" s="92" t="str">
        <f ca="1">_xlfn.IFNA(VLOOKUP(AP577,Recycling!$S$10:$T$35,2,0),"")</f>
        <v/>
      </c>
      <c r="AR577" s="92">
        <f t="shared" si="251"/>
        <v>0</v>
      </c>
      <c r="AS577" s="92">
        <f t="shared" si="252"/>
        <v>0</v>
      </c>
      <c r="AT577" s="298">
        <f>EXACT(G577,"None")*OR(EXACT(M577,Lookups!$A$62),EXACT(M577,Lookups!$A$63))</f>
        <v>0</v>
      </c>
      <c r="AU577" s="299">
        <f t="shared" si="271"/>
        <v>0</v>
      </c>
      <c r="AV577" s="92">
        <f>IFERROR(VLOOKUP(AH577,Lookups!A:B,2,0),0)</f>
        <v>0</v>
      </c>
      <c r="AW577" s="92">
        <f t="shared" si="272"/>
        <v>0</v>
      </c>
      <c r="AX577" s="297">
        <f t="shared" si="273"/>
        <v>0</v>
      </c>
      <c r="AY577" s="297">
        <f t="shared" si="262"/>
        <v>0</v>
      </c>
      <c r="AZ577" s="92">
        <f t="shared" si="263"/>
        <v>0.504</v>
      </c>
      <c r="BA577" s="297">
        <f t="shared" si="274"/>
        <v>0.38900000000000001</v>
      </c>
      <c r="BB577" s="297">
        <v>0.13800000000000001</v>
      </c>
      <c r="BC577" s="297">
        <v>0.13400000000000001</v>
      </c>
      <c r="BD577" s="92">
        <f t="shared" si="264"/>
        <v>0</v>
      </c>
      <c r="BE577" s="92">
        <f t="shared" si="265"/>
        <v>0</v>
      </c>
    </row>
    <row r="578" spans="1:57" x14ac:dyDescent="0.35">
      <c r="A578" s="26"/>
      <c r="B578" s="76"/>
      <c r="C578" s="58"/>
      <c r="D578" s="504"/>
      <c r="E578" s="504"/>
      <c r="F578" s="237" t="str">
        <f ca="1">IFERROR(OFFSET(INDEX(INDIRECT(VLOOKUP($C578,Lighting_Type_Exist_lu,2,0)),MATCH(NewSKULighting!$D578,INDIRECT(VLOOKUP($C578,Lighting_Type_Exist_lu,2,0)),0),1),0,2),"")</f>
        <v/>
      </c>
      <c r="G578" s="168" t="s">
        <v>84</v>
      </c>
      <c r="H578" s="74"/>
      <c r="I578" s="238" t="str">
        <f t="shared" si="253"/>
        <v/>
      </c>
      <c r="J578" s="58"/>
      <c r="K578" s="238" t="str">
        <f t="shared" si="254"/>
        <v/>
      </c>
      <c r="L578" s="239" t="str">
        <f t="shared" si="255"/>
        <v/>
      </c>
      <c r="M578" s="116" t="s">
        <v>84</v>
      </c>
      <c r="N578" s="28">
        <f t="shared" si="256"/>
        <v>0</v>
      </c>
      <c r="O578" s="20">
        <f t="shared" si="243"/>
        <v>0</v>
      </c>
      <c r="P578" s="71">
        <f t="shared" ca="1" si="266"/>
        <v>0</v>
      </c>
      <c r="Q578" s="71">
        <f>IFERROR((($H578*$L578*$N578)-($H578*$L578*$O578))/1000,0)*(1-EXACT(M578,Lookups!$A$62))*(1-EXACT(M578,Lookups!$A$63))</f>
        <v>0</v>
      </c>
      <c r="R578" s="71">
        <f t="shared" ca="1" si="267"/>
        <v>0</v>
      </c>
      <c r="S578" s="71">
        <f t="shared" ca="1" si="257"/>
        <v>0</v>
      </c>
      <c r="T578" s="71">
        <f t="shared" si="258"/>
        <v>0</v>
      </c>
      <c r="U578" s="356">
        <f t="shared" ca="1" si="259"/>
        <v>0</v>
      </c>
      <c r="V578" s="356">
        <f t="shared" ca="1" si="260"/>
        <v>0</v>
      </c>
      <c r="W578" s="356">
        <f t="shared" si="268"/>
        <v>0</v>
      </c>
      <c r="X578" s="356">
        <f t="shared" si="269"/>
        <v>0</v>
      </c>
      <c r="Y578" s="72">
        <f>IF(AU578&gt;0,"NEEDED",IFERROR(IF('Project Summary'!$C$11="NH",(VLOOKUP(AH578,Lighting_All,6,0)+AN578),(VLOOKUP(AH578,Lighting_All,4,0)+AN578)),0)*H578)</f>
        <v>0</v>
      </c>
      <c r="Z578" s="290" t="str">
        <f t="shared" ca="1" si="270"/>
        <v/>
      </c>
      <c r="AA578" s="352">
        <f t="shared" ca="1" si="244"/>
        <v>0</v>
      </c>
      <c r="AB578" s="3"/>
      <c r="AC578" s="20" t="str">
        <f ca="1">IFERROR(OFFSET(INDEX(INDIRECT(VLOOKUP($C578,Lighting_Type_Exist_lu,2,0)),MATCH(NewSKULighting!$D578,INDIRECT(VLOOKUP($C578,Lighting_Type_Exist_lu,2,0)),0),1),0,1),"")</f>
        <v/>
      </c>
      <c r="AD578" s="7" t="str">
        <f ca="1">IFERROR(OFFSET(INDEX(INDIRECT(VLOOKUP($C578,Lighting_Type_Exist_lu,2,0)),MATCH(NewSKULighting!$D578,INDIRECT(VLOOKUP($C578,Lighting_Type_Exist_lu,2,0)),0),1),0,3),"")</f>
        <v/>
      </c>
      <c r="AE578" s="40" t="str">
        <f ca="1">IFERROR(OFFSET(INDEX(INDIRECT(VLOOKUP($C578,Lighting_Type_Exist_lu,2,0)),MATCH(NewSKULighting!$D578,INDIRECT(VLOOKUP($C578,Lighting_Type_Exist_lu,2,0)),0),1),0,4),"")</f>
        <v/>
      </c>
      <c r="AF578" s="314">
        <f t="shared" ca="1" si="245"/>
        <v>0</v>
      </c>
      <c r="AG578" s="3"/>
      <c r="AH578" s="238" t="str">
        <f t="shared" si="261"/>
        <v/>
      </c>
      <c r="AI578" s="263">
        <f>IFERROR(_xlfn.IFNA(IF('Project Summary'!$C$11="NH",VLOOKUP(AH578,Lighting_All,5,0),VLOOKUP(AH578,Lighting_All,3,0)),""),"")</f>
        <v>0</v>
      </c>
      <c r="AJ578" s="295" t="str">
        <f t="shared" si="246"/>
        <v>NA</v>
      </c>
      <c r="AK578" s="296" t="str">
        <f>IFERROR(IF(J578="","",(VLOOKUP(AH578,Lookups!A:G,7,0)*H578)),"")</f>
        <v/>
      </c>
      <c r="AL578" s="92">
        <f t="shared" ca="1" si="247"/>
        <v>0</v>
      </c>
      <c r="AM578" s="92">
        <f t="shared" ca="1" si="248"/>
        <v>0</v>
      </c>
      <c r="AN578" s="297">
        <f>(1-EXACT(G578,M578))*IFERROR(VLOOKUP(M578,Lighting_All,6,0),0)*(Q578&gt;0)*(1-EXACT(M578,Lookups!$A$62))*(1-EXACT(M578,Lookups!$A$63))</f>
        <v>0</v>
      </c>
      <c r="AO578" s="92">
        <f t="shared" si="249"/>
        <v>0</v>
      </c>
      <c r="AP578" s="92" t="str">
        <f t="shared" ca="1" si="250"/>
        <v/>
      </c>
      <c r="AQ578" s="92" t="str">
        <f ca="1">_xlfn.IFNA(VLOOKUP(AP578,Recycling!$S$10:$T$35,2,0),"")</f>
        <v/>
      </c>
      <c r="AR578" s="92">
        <f t="shared" si="251"/>
        <v>0</v>
      </c>
      <c r="AS578" s="92">
        <f t="shared" si="252"/>
        <v>0</v>
      </c>
      <c r="AT578" s="298">
        <f>EXACT(G578,"None")*OR(EXACT(M578,Lookups!$A$62),EXACT(M578,Lookups!$A$63))</f>
        <v>0</v>
      </c>
      <c r="AU578" s="299">
        <f t="shared" si="271"/>
        <v>0</v>
      </c>
      <c r="AV578" s="92">
        <f>IFERROR(VLOOKUP(AH578,Lookups!A:B,2,0),0)</f>
        <v>0</v>
      </c>
      <c r="AW578" s="92">
        <f t="shared" si="272"/>
        <v>0</v>
      </c>
      <c r="AX578" s="297">
        <f t="shared" si="273"/>
        <v>0</v>
      </c>
      <c r="AY578" s="297">
        <f t="shared" si="262"/>
        <v>0</v>
      </c>
      <c r="AZ578" s="92">
        <f t="shared" si="263"/>
        <v>0.504</v>
      </c>
      <c r="BA578" s="297">
        <f t="shared" si="274"/>
        <v>0.38900000000000001</v>
      </c>
      <c r="BB578" s="297">
        <v>0.13800000000000001</v>
      </c>
      <c r="BC578" s="297">
        <v>0.13400000000000001</v>
      </c>
      <c r="BD578" s="92">
        <f t="shared" si="264"/>
        <v>0</v>
      </c>
      <c r="BE578" s="92">
        <f t="shared" si="265"/>
        <v>0</v>
      </c>
    </row>
    <row r="579" spans="1:57" x14ac:dyDescent="0.35">
      <c r="A579" s="26"/>
      <c r="B579" s="76"/>
      <c r="C579" s="58"/>
      <c r="D579" s="504"/>
      <c r="E579" s="504"/>
      <c r="F579" s="237" t="str">
        <f ca="1">IFERROR(OFFSET(INDEX(INDIRECT(VLOOKUP($C579,Lighting_Type_Exist_lu,2,0)),MATCH(NewSKULighting!$D579,INDIRECT(VLOOKUP($C579,Lighting_Type_Exist_lu,2,0)),0),1),0,2),"")</f>
        <v/>
      </c>
      <c r="G579" s="168" t="s">
        <v>84</v>
      </c>
      <c r="H579" s="74"/>
      <c r="I579" s="238" t="str">
        <f t="shared" si="253"/>
        <v/>
      </c>
      <c r="J579" s="58"/>
      <c r="K579" s="238" t="str">
        <f t="shared" si="254"/>
        <v/>
      </c>
      <c r="L579" s="239" t="str">
        <f t="shared" si="255"/>
        <v/>
      </c>
      <c r="M579" s="116" t="s">
        <v>84</v>
      </c>
      <c r="N579" s="28">
        <f t="shared" si="256"/>
        <v>0</v>
      </c>
      <c r="O579" s="20">
        <f t="shared" si="243"/>
        <v>0</v>
      </c>
      <c r="P579" s="71">
        <f t="shared" ca="1" si="266"/>
        <v>0</v>
      </c>
      <c r="Q579" s="71">
        <f>IFERROR((($H579*$L579*$N579)-($H579*$L579*$O579))/1000,0)*(1-EXACT(M579,Lookups!$A$62))*(1-EXACT(M579,Lookups!$A$63))</f>
        <v>0</v>
      </c>
      <c r="R579" s="71">
        <f t="shared" ca="1" si="267"/>
        <v>0</v>
      </c>
      <c r="S579" s="71">
        <f t="shared" ca="1" si="257"/>
        <v>0</v>
      </c>
      <c r="T579" s="71">
        <f t="shared" si="258"/>
        <v>0</v>
      </c>
      <c r="U579" s="356">
        <f t="shared" ca="1" si="259"/>
        <v>0</v>
      </c>
      <c r="V579" s="356">
        <f t="shared" ca="1" si="260"/>
        <v>0</v>
      </c>
      <c r="W579" s="356">
        <f t="shared" si="268"/>
        <v>0</v>
      </c>
      <c r="X579" s="356">
        <f t="shared" si="269"/>
        <v>0</v>
      </c>
      <c r="Y579" s="72">
        <f>IF(AU579&gt;0,"NEEDED",IFERROR(IF('Project Summary'!$C$11="NH",(VLOOKUP(AH579,Lighting_All,6,0)+AN579),(VLOOKUP(AH579,Lighting_All,4,0)+AN579)),0)*H579)</f>
        <v>0</v>
      </c>
      <c r="Z579" s="290" t="str">
        <f t="shared" ca="1" si="270"/>
        <v/>
      </c>
      <c r="AA579" s="352">
        <f t="shared" ca="1" si="244"/>
        <v>0</v>
      </c>
      <c r="AB579" s="3"/>
      <c r="AC579" s="20" t="str">
        <f ca="1">IFERROR(OFFSET(INDEX(INDIRECT(VLOOKUP($C579,Lighting_Type_Exist_lu,2,0)),MATCH(NewSKULighting!$D579,INDIRECT(VLOOKUP($C579,Lighting_Type_Exist_lu,2,0)),0),1),0,1),"")</f>
        <v/>
      </c>
      <c r="AD579" s="7" t="str">
        <f ca="1">IFERROR(OFFSET(INDEX(INDIRECT(VLOOKUP($C579,Lighting_Type_Exist_lu,2,0)),MATCH(NewSKULighting!$D579,INDIRECT(VLOOKUP($C579,Lighting_Type_Exist_lu,2,0)),0),1),0,3),"")</f>
        <v/>
      </c>
      <c r="AE579" s="40" t="str">
        <f ca="1">IFERROR(OFFSET(INDEX(INDIRECT(VLOOKUP($C579,Lighting_Type_Exist_lu,2,0)),MATCH(NewSKULighting!$D579,INDIRECT(VLOOKUP($C579,Lighting_Type_Exist_lu,2,0)),0),1),0,4),"")</f>
        <v/>
      </c>
      <c r="AF579" s="314">
        <f t="shared" ca="1" si="245"/>
        <v>0</v>
      </c>
      <c r="AG579" s="3"/>
      <c r="AH579" s="238" t="str">
        <f t="shared" si="261"/>
        <v/>
      </c>
      <c r="AI579" s="263">
        <f>IFERROR(_xlfn.IFNA(IF('Project Summary'!$C$11="NH",VLOOKUP(AH579,Lighting_All,5,0),VLOOKUP(AH579,Lighting_All,3,0)),""),"")</f>
        <v>0</v>
      </c>
      <c r="AJ579" s="295" t="str">
        <f t="shared" si="246"/>
        <v>NA</v>
      </c>
      <c r="AK579" s="296" t="str">
        <f>IFERROR(IF(J579="","",(VLOOKUP(AH579,Lookups!A:G,7,0)*H579)),"")</f>
        <v/>
      </c>
      <c r="AL579" s="92">
        <f t="shared" ca="1" si="247"/>
        <v>0</v>
      </c>
      <c r="AM579" s="92">
        <f t="shared" ca="1" si="248"/>
        <v>0</v>
      </c>
      <c r="AN579" s="297">
        <f>(1-EXACT(G579,M579))*IFERROR(VLOOKUP(M579,Lighting_All,6,0),0)*(Q579&gt;0)*(1-EXACT(M579,Lookups!$A$62))*(1-EXACT(M579,Lookups!$A$63))</f>
        <v>0</v>
      </c>
      <c r="AO579" s="92">
        <f t="shared" si="249"/>
        <v>0</v>
      </c>
      <c r="AP579" s="92" t="str">
        <f t="shared" ca="1" si="250"/>
        <v/>
      </c>
      <c r="AQ579" s="92" t="str">
        <f ca="1">_xlfn.IFNA(VLOOKUP(AP579,Recycling!$S$10:$T$35,2,0),"")</f>
        <v/>
      </c>
      <c r="AR579" s="92">
        <f t="shared" si="251"/>
        <v>0</v>
      </c>
      <c r="AS579" s="92">
        <f t="shared" si="252"/>
        <v>0</v>
      </c>
      <c r="AT579" s="298">
        <f>EXACT(G579,"None")*OR(EXACT(M579,Lookups!$A$62),EXACT(M579,Lookups!$A$63))</f>
        <v>0</v>
      </c>
      <c r="AU579" s="299">
        <f t="shared" si="271"/>
        <v>0</v>
      </c>
      <c r="AV579" s="92">
        <f>IFERROR(VLOOKUP(AH579,Lookups!A:B,2,0),0)</f>
        <v>0</v>
      </c>
      <c r="AW579" s="92">
        <f t="shared" si="272"/>
        <v>0</v>
      </c>
      <c r="AX579" s="297">
        <f t="shared" si="273"/>
        <v>0</v>
      </c>
      <c r="AY579" s="297">
        <f t="shared" si="262"/>
        <v>0</v>
      </c>
      <c r="AZ579" s="92">
        <f t="shared" si="263"/>
        <v>0.504</v>
      </c>
      <c r="BA579" s="297">
        <f t="shared" si="274"/>
        <v>0.38900000000000001</v>
      </c>
      <c r="BB579" s="297">
        <v>0.13800000000000001</v>
      </c>
      <c r="BC579" s="297">
        <v>0.13400000000000001</v>
      </c>
      <c r="BD579" s="92">
        <f t="shared" si="264"/>
        <v>0</v>
      </c>
      <c r="BE579" s="92">
        <f t="shared" si="265"/>
        <v>0</v>
      </c>
    </row>
    <row r="580" spans="1:57" x14ac:dyDescent="0.35">
      <c r="A580" s="26"/>
      <c r="B580" s="76"/>
      <c r="C580" s="58"/>
      <c r="D580" s="504"/>
      <c r="E580" s="504"/>
      <c r="F580" s="237" t="str">
        <f ca="1">IFERROR(OFFSET(INDEX(INDIRECT(VLOOKUP($C580,Lighting_Type_Exist_lu,2,0)),MATCH(NewSKULighting!$D580,INDIRECT(VLOOKUP($C580,Lighting_Type_Exist_lu,2,0)),0),1),0,2),"")</f>
        <v/>
      </c>
      <c r="G580" s="168" t="s">
        <v>84</v>
      </c>
      <c r="H580" s="74"/>
      <c r="I580" s="238" t="str">
        <f t="shared" si="253"/>
        <v/>
      </c>
      <c r="J580" s="58"/>
      <c r="K580" s="238" t="str">
        <f t="shared" si="254"/>
        <v/>
      </c>
      <c r="L580" s="239" t="str">
        <f t="shared" si="255"/>
        <v/>
      </c>
      <c r="M580" s="116" t="s">
        <v>84</v>
      </c>
      <c r="N580" s="28">
        <f t="shared" si="256"/>
        <v>0</v>
      </c>
      <c r="O580" s="20">
        <f t="shared" si="243"/>
        <v>0</v>
      </c>
      <c r="P580" s="71">
        <f t="shared" ca="1" si="266"/>
        <v>0</v>
      </c>
      <c r="Q580" s="71">
        <f>IFERROR((($H580*$L580*$N580)-($H580*$L580*$O580))/1000,0)*(1-EXACT(M580,Lookups!$A$62))*(1-EXACT(M580,Lookups!$A$63))</f>
        <v>0</v>
      </c>
      <c r="R580" s="71">
        <f t="shared" ca="1" si="267"/>
        <v>0</v>
      </c>
      <c r="S580" s="71">
        <f t="shared" ca="1" si="257"/>
        <v>0</v>
      </c>
      <c r="T580" s="71">
        <f t="shared" si="258"/>
        <v>0</v>
      </c>
      <c r="U580" s="356">
        <f t="shared" ca="1" si="259"/>
        <v>0</v>
      </c>
      <c r="V580" s="356">
        <f t="shared" ca="1" si="260"/>
        <v>0</v>
      </c>
      <c r="W580" s="356">
        <f t="shared" si="268"/>
        <v>0</v>
      </c>
      <c r="X580" s="356">
        <f t="shared" si="269"/>
        <v>0</v>
      </c>
      <c r="Y580" s="72">
        <f>IF(AU580&gt;0,"NEEDED",IFERROR(IF('Project Summary'!$C$11="NH",(VLOOKUP(AH580,Lighting_All,6,0)+AN580),(VLOOKUP(AH580,Lighting_All,4,0)+AN580)),0)*H580)</f>
        <v>0</v>
      </c>
      <c r="Z580" s="290" t="str">
        <f t="shared" ca="1" si="270"/>
        <v/>
      </c>
      <c r="AA580" s="352">
        <f t="shared" ca="1" si="244"/>
        <v>0</v>
      </c>
      <c r="AB580" s="3"/>
      <c r="AC580" s="20" t="str">
        <f ca="1">IFERROR(OFFSET(INDEX(INDIRECT(VLOOKUP($C580,Lighting_Type_Exist_lu,2,0)),MATCH(NewSKULighting!$D580,INDIRECT(VLOOKUP($C580,Lighting_Type_Exist_lu,2,0)),0),1),0,1),"")</f>
        <v/>
      </c>
      <c r="AD580" s="7" t="str">
        <f ca="1">IFERROR(OFFSET(INDEX(INDIRECT(VLOOKUP($C580,Lighting_Type_Exist_lu,2,0)),MATCH(NewSKULighting!$D580,INDIRECT(VLOOKUP($C580,Lighting_Type_Exist_lu,2,0)),0),1),0,3),"")</f>
        <v/>
      </c>
      <c r="AE580" s="40" t="str">
        <f ca="1">IFERROR(OFFSET(INDEX(INDIRECT(VLOOKUP($C580,Lighting_Type_Exist_lu,2,0)),MATCH(NewSKULighting!$D580,INDIRECT(VLOOKUP($C580,Lighting_Type_Exist_lu,2,0)),0),1),0,4),"")</f>
        <v/>
      </c>
      <c r="AF580" s="314">
        <f t="shared" ca="1" si="245"/>
        <v>0</v>
      </c>
      <c r="AG580" s="3"/>
      <c r="AH580" s="238" t="str">
        <f t="shared" si="261"/>
        <v/>
      </c>
      <c r="AI580" s="263">
        <f>IFERROR(_xlfn.IFNA(IF('Project Summary'!$C$11="NH",VLOOKUP(AH580,Lighting_All,5,0),VLOOKUP(AH580,Lighting_All,3,0)),""),"")</f>
        <v>0</v>
      </c>
      <c r="AJ580" s="295" t="str">
        <f t="shared" si="246"/>
        <v>NA</v>
      </c>
      <c r="AK580" s="296" t="str">
        <f>IFERROR(IF(J580="","",(VLOOKUP(AH580,Lookups!A:G,7,0)*H580)),"")</f>
        <v/>
      </c>
      <c r="AL580" s="92">
        <f t="shared" ca="1" si="247"/>
        <v>0</v>
      </c>
      <c r="AM580" s="92">
        <f t="shared" ca="1" si="248"/>
        <v>0</v>
      </c>
      <c r="AN580" s="297">
        <f>(1-EXACT(G580,M580))*IFERROR(VLOOKUP(M580,Lighting_All,6,0),0)*(Q580&gt;0)*(1-EXACT(M580,Lookups!$A$62))*(1-EXACT(M580,Lookups!$A$63))</f>
        <v>0</v>
      </c>
      <c r="AO580" s="92">
        <f t="shared" si="249"/>
        <v>0</v>
      </c>
      <c r="AP580" s="92" t="str">
        <f t="shared" ca="1" si="250"/>
        <v/>
      </c>
      <c r="AQ580" s="92" t="str">
        <f ca="1">_xlfn.IFNA(VLOOKUP(AP580,Recycling!$S$10:$T$35,2,0),"")</f>
        <v/>
      </c>
      <c r="AR580" s="92">
        <f t="shared" si="251"/>
        <v>0</v>
      </c>
      <c r="AS580" s="92">
        <f t="shared" si="252"/>
        <v>0</v>
      </c>
      <c r="AT580" s="298">
        <f>EXACT(G580,"None")*OR(EXACT(M580,Lookups!$A$62),EXACT(M580,Lookups!$A$63))</f>
        <v>0</v>
      </c>
      <c r="AU580" s="299">
        <f t="shared" si="271"/>
        <v>0</v>
      </c>
      <c r="AV580" s="92">
        <f>IFERROR(VLOOKUP(AH580,Lookups!A:B,2,0),0)</f>
        <v>0</v>
      </c>
      <c r="AW580" s="92">
        <f t="shared" si="272"/>
        <v>0</v>
      </c>
      <c r="AX580" s="297">
        <f t="shared" si="273"/>
        <v>0</v>
      </c>
      <c r="AY580" s="297">
        <f t="shared" si="262"/>
        <v>0</v>
      </c>
      <c r="AZ580" s="92">
        <f t="shared" si="263"/>
        <v>0.504</v>
      </c>
      <c r="BA580" s="297">
        <f t="shared" si="274"/>
        <v>0.38900000000000001</v>
      </c>
      <c r="BB580" s="297">
        <v>0.13800000000000001</v>
      </c>
      <c r="BC580" s="297">
        <v>0.13400000000000001</v>
      </c>
      <c r="BD580" s="92">
        <f t="shared" si="264"/>
        <v>0</v>
      </c>
      <c r="BE580" s="92">
        <f t="shared" si="265"/>
        <v>0</v>
      </c>
    </row>
    <row r="581" spans="1:57" x14ac:dyDescent="0.35">
      <c r="A581" s="26"/>
      <c r="B581" s="76"/>
      <c r="C581" s="58"/>
      <c r="D581" s="504"/>
      <c r="E581" s="504"/>
      <c r="F581" s="237" t="str">
        <f ca="1">IFERROR(OFFSET(INDEX(INDIRECT(VLOOKUP($C581,Lighting_Type_Exist_lu,2,0)),MATCH(NewSKULighting!$D581,INDIRECT(VLOOKUP($C581,Lighting_Type_Exist_lu,2,0)),0),1),0,2),"")</f>
        <v/>
      </c>
      <c r="G581" s="168" t="s">
        <v>84</v>
      </c>
      <c r="H581" s="74"/>
      <c r="I581" s="238" t="str">
        <f t="shared" si="253"/>
        <v/>
      </c>
      <c r="J581" s="58"/>
      <c r="K581" s="238" t="str">
        <f t="shared" si="254"/>
        <v/>
      </c>
      <c r="L581" s="239" t="str">
        <f t="shared" si="255"/>
        <v/>
      </c>
      <c r="M581" s="116" t="s">
        <v>84</v>
      </c>
      <c r="N581" s="28">
        <f t="shared" si="256"/>
        <v>0</v>
      </c>
      <c r="O581" s="20">
        <f t="shared" si="243"/>
        <v>0</v>
      </c>
      <c r="P581" s="71">
        <f t="shared" ca="1" si="266"/>
        <v>0</v>
      </c>
      <c r="Q581" s="71">
        <f>IFERROR((($H581*$L581*$N581)-($H581*$L581*$O581))/1000,0)*(1-EXACT(M581,Lookups!$A$62))*(1-EXACT(M581,Lookups!$A$63))</f>
        <v>0</v>
      </c>
      <c r="R581" s="71">
        <f t="shared" ca="1" si="267"/>
        <v>0</v>
      </c>
      <c r="S581" s="71">
        <f t="shared" ca="1" si="257"/>
        <v>0</v>
      </c>
      <c r="T581" s="71">
        <f t="shared" si="258"/>
        <v>0</v>
      </c>
      <c r="U581" s="356">
        <f t="shared" ca="1" si="259"/>
        <v>0</v>
      </c>
      <c r="V581" s="356">
        <f t="shared" ca="1" si="260"/>
        <v>0</v>
      </c>
      <c r="W581" s="356">
        <f t="shared" si="268"/>
        <v>0</v>
      </c>
      <c r="X581" s="356">
        <f t="shared" si="269"/>
        <v>0</v>
      </c>
      <c r="Y581" s="72">
        <f>IF(AU581&gt;0,"NEEDED",IFERROR(IF('Project Summary'!$C$11="NH",(VLOOKUP(AH581,Lighting_All,6,0)+AN581),(VLOOKUP(AH581,Lighting_All,4,0)+AN581)),0)*H581)</f>
        <v>0</v>
      </c>
      <c r="Z581" s="290" t="str">
        <f t="shared" ca="1" si="270"/>
        <v/>
      </c>
      <c r="AA581" s="352">
        <f t="shared" ca="1" si="244"/>
        <v>0</v>
      </c>
      <c r="AB581" s="3"/>
      <c r="AC581" s="20" t="str">
        <f ca="1">IFERROR(OFFSET(INDEX(INDIRECT(VLOOKUP($C581,Lighting_Type_Exist_lu,2,0)),MATCH(NewSKULighting!$D581,INDIRECT(VLOOKUP($C581,Lighting_Type_Exist_lu,2,0)),0),1),0,1),"")</f>
        <v/>
      </c>
      <c r="AD581" s="7" t="str">
        <f ca="1">IFERROR(OFFSET(INDEX(INDIRECT(VLOOKUP($C581,Lighting_Type_Exist_lu,2,0)),MATCH(NewSKULighting!$D581,INDIRECT(VLOOKUP($C581,Lighting_Type_Exist_lu,2,0)),0),1),0,3),"")</f>
        <v/>
      </c>
      <c r="AE581" s="40" t="str">
        <f ca="1">IFERROR(OFFSET(INDEX(INDIRECT(VLOOKUP($C581,Lighting_Type_Exist_lu,2,0)),MATCH(NewSKULighting!$D581,INDIRECT(VLOOKUP($C581,Lighting_Type_Exist_lu,2,0)),0),1),0,4),"")</f>
        <v/>
      </c>
      <c r="AF581" s="314">
        <f t="shared" ca="1" si="245"/>
        <v>0</v>
      </c>
      <c r="AG581" s="3"/>
      <c r="AH581" s="238" t="str">
        <f t="shared" si="261"/>
        <v/>
      </c>
      <c r="AI581" s="263">
        <f>IFERROR(_xlfn.IFNA(IF('Project Summary'!$C$11="NH",VLOOKUP(AH581,Lighting_All,5,0),VLOOKUP(AH581,Lighting_All,3,0)),""),"")</f>
        <v>0</v>
      </c>
      <c r="AJ581" s="295" t="str">
        <f t="shared" si="246"/>
        <v>NA</v>
      </c>
      <c r="AK581" s="296" t="str">
        <f>IFERROR(IF(J581="","",(VLOOKUP(AH581,Lookups!A:G,7,0)*H581)),"")</f>
        <v/>
      </c>
      <c r="AL581" s="92">
        <f t="shared" ca="1" si="247"/>
        <v>0</v>
      </c>
      <c r="AM581" s="92">
        <f t="shared" ca="1" si="248"/>
        <v>0</v>
      </c>
      <c r="AN581" s="297">
        <f>(1-EXACT(G581,M581))*IFERROR(VLOOKUP(M581,Lighting_All,6,0),0)*(Q581&gt;0)*(1-EXACT(M581,Lookups!$A$62))*(1-EXACT(M581,Lookups!$A$63))</f>
        <v>0</v>
      </c>
      <c r="AO581" s="92">
        <f t="shared" si="249"/>
        <v>0</v>
      </c>
      <c r="AP581" s="92" t="str">
        <f t="shared" ca="1" si="250"/>
        <v/>
      </c>
      <c r="AQ581" s="92" t="str">
        <f ca="1">_xlfn.IFNA(VLOOKUP(AP581,Recycling!$S$10:$T$35,2,0),"")</f>
        <v/>
      </c>
      <c r="AR581" s="92">
        <f t="shared" si="251"/>
        <v>0</v>
      </c>
      <c r="AS581" s="92">
        <f t="shared" si="252"/>
        <v>0</v>
      </c>
      <c r="AT581" s="298">
        <f>EXACT(G581,"None")*OR(EXACT(M581,Lookups!$A$62),EXACT(M581,Lookups!$A$63))</f>
        <v>0</v>
      </c>
      <c r="AU581" s="299">
        <f t="shared" si="271"/>
        <v>0</v>
      </c>
      <c r="AV581" s="92">
        <f>IFERROR(VLOOKUP(AH581,Lookups!A:B,2,0),0)</f>
        <v>0</v>
      </c>
      <c r="AW581" s="92">
        <f t="shared" si="272"/>
        <v>0</v>
      </c>
      <c r="AX581" s="297">
        <f t="shared" si="273"/>
        <v>0</v>
      </c>
      <c r="AY581" s="297">
        <f t="shared" si="262"/>
        <v>0</v>
      </c>
      <c r="AZ581" s="92">
        <f t="shared" si="263"/>
        <v>0.504</v>
      </c>
      <c r="BA581" s="297">
        <f t="shared" si="274"/>
        <v>0.38900000000000001</v>
      </c>
      <c r="BB581" s="297">
        <v>0.13800000000000001</v>
      </c>
      <c r="BC581" s="297">
        <v>0.13400000000000001</v>
      </c>
      <c r="BD581" s="92">
        <f t="shared" si="264"/>
        <v>0</v>
      </c>
      <c r="BE581" s="92">
        <f t="shared" si="265"/>
        <v>0</v>
      </c>
    </row>
    <row r="582" spans="1:57" x14ac:dyDescent="0.35">
      <c r="A582" s="26"/>
      <c r="B582" s="76"/>
      <c r="C582" s="58"/>
      <c r="D582" s="504"/>
      <c r="E582" s="504"/>
      <c r="F582" s="237" t="str">
        <f ca="1">IFERROR(OFFSET(INDEX(INDIRECT(VLOOKUP($C582,Lighting_Type_Exist_lu,2,0)),MATCH(NewSKULighting!$D582,INDIRECT(VLOOKUP($C582,Lighting_Type_Exist_lu,2,0)),0),1),0,2),"")</f>
        <v/>
      </c>
      <c r="G582" s="168" t="s">
        <v>84</v>
      </c>
      <c r="H582" s="74"/>
      <c r="I582" s="238" t="str">
        <f t="shared" si="253"/>
        <v/>
      </c>
      <c r="J582" s="58"/>
      <c r="K582" s="238" t="str">
        <f t="shared" si="254"/>
        <v/>
      </c>
      <c r="L582" s="239" t="str">
        <f t="shared" si="255"/>
        <v/>
      </c>
      <c r="M582" s="116" t="s">
        <v>84</v>
      </c>
      <c r="N582" s="28">
        <f t="shared" si="256"/>
        <v>0</v>
      </c>
      <c r="O582" s="20">
        <f t="shared" si="243"/>
        <v>0</v>
      </c>
      <c r="P582" s="71">
        <f t="shared" ca="1" si="266"/>
        <v>0</v>
      </c>
      <c r="Q582" s="71">
        <f>IFERROR((($H582*$L582*$N582)-($H582*$L582*$O582))/1000,0)*(1-EXACT(M582,Lookups!$A$62))*(1-EXACT(M582,Lookups!$A$63))</f>
        <v>0</v>
      </c>
      <c r="R582" s="71">
        <f t="shared" ca="1" si="267"/>
        <v>0</v>
      </c>
      <c r="S582" s="71">
        <f t="shared" ca="1" si="257"/>
        <v>0</v>
      </c>
      <c r="T582" s="71">
        <f t="shared" si="258"/>
        <v>0</v>
      </c>
      <c r="U582" s="356">
        <f t="shared" ca="1" si="259"/>
        <v>0</v>
      </c>
      <c r="V582" s="356">
        <f t="shared" ca="1" si="260"/>
        <v>0</v>
      </c>
      <c r="W582" s="356">
        <f t="shared" si="268"/>
        <v>0</v>
      </c>
      <c r="X582" s="356">
        <f t="shared" si="269"/>
        <v>0</v>
      </c>
      <c r="Y582" s="72">
        <f>IF(AU582&gt;0,"NEEDED",IFERROR(IF('Project Summary'!$C$11="NH",(VLOOKUP(AH582,Lighting_All,6,0)+AN582),(VLOOKUP(AH582,Lighting_All,4,0)+AN582)),0)*H582)</f>
        <v>0</v>
      </c>
      <c r="Z582" s="290" t="str">
        <f t="shared" ca="1" si="270"/>
        <v/>
      </c>
      <c r="AA582" s="352">
        <f t="shared" ca="1" si="244"/>
        <v>0</v>
      </c>
      <c r="AB582" s="3"/>
      <c r="AC582" s="20" t="str">
        <f ca="1">IFERROR(OFFSET(INDEX(INDIRECT(VLOOKUP($C582,Lighting_Type_Exist_lu,2,0)),MATCH(NewSKULighting!$D582,INDIRECT(VLOOKUP($C582,Lighting_Type_Exist_lu,2,0)),0),1),0,1),"")</f>
        <v/>
      </c>
      <c r="AD582" s="7" t="str">
        <f ca="1">IFERROR(OFFSET(INDEX(INDIRECT(VLOOKUP($C582,Lighting_Type_Exist_lu,2,0)),MATCH(NewSKULighting!$D582,INDIRECT(VLOOKUP($C582,Lighting_Type_Exist_lu,2,0)),0),1),0,3),"")</f>
        <v/>
      </c>
      <c r="AE582" s="40" t="str">
        <f ca="1">IFERROR(OFFSET(INDEX(INDIRECT(VLOOKUP($C582,Lighting_Type_Exist_lu,2,0)),MATCH(NewSKULighting!$D582,INDIRECT(VLOOKUP($C582,Lighting_Type_Exist_lu,2,0)),0),1),0,4),"")</f>
        <v/>
      </c>
      <c r="AF582" s="314">
        <f t="shared" ca="1" si="245"/>
        <v>0</v>
      </c>
      <c r="AG582" s="3"/>
      <c r="AH582" s="238" t="str">
        <f t="shared" si="261"/>
        <v/>
      </c>
      <c r="AI582" s="263">
        <f>IFERROR(_xlfn.IFNA(IF('Project Summary'!$C$11="NH",VLOOKUP(AH582,Lighting_All,5,0),VLOOKUP(AH582,Lighting_All,3,0)),""),"")</f>
        <v>0</v>
      </c>
      <c r="AJ582" s="295" t="str">
        <f t="shared" si="246"/>
        <v>NA</v>
      </c>
      <c r="AK582" s="296" t="str">
        <f>IFERROR(IF(J582="","",(VLOOKUP(AH582,Lookups!A:G,7,0)*H582)),"")</f>
        <v/>
      </c>
      <c r="AL582" s="92">
        <f t="shared" ca="1" si="247"/>
        <v>0</v>
      </c>
      <c r="AM582" s="92">
        <f t="shared" ca="1" si="248"/>
        <v>0</v>
      </c>
      <c r="AN582" s="297">
        <f>(1-EXACT(G582,M582))*IFERROR(VLOOKUP(M582,Lighting_All,6,0),0)*(Q582&gt;0)*(1-EXACT(M582,Lookups!$A$62))*(1-EXACT(M582,Lookups!$A$63))</f>
        <v>0</v>
      </c>
      <c r="AO582" s="92">
        <f t="shared" si="249"/>
        <v>0</v>
      </c>
      <c r="AP582" s="92" t="str">
        <f t="shared" ca="1" si="250"/>
        <v/>
      </c>
      <c r="AQ582" s="92" t="str">
        <f ca="1">_xlfn.IFNA(VLOOKUP(AP582,Recycling!$S$10:$T$35,2,0),"")</f>
        <v/>
      </c>
      <c r="AR582" s="92">
        <f t="shared" si="251"/>
        <v>0</v>
      </c>
      <c r="AS582" s="92">
        <f t="shared" si="252"/>
        <v>0</v>
      </c>
      <c r="AT582" s="298">
        <f>EXACT(G582,"None")*OR(EXACT(M582,Lookups!$A$62),EXACT(M582,Lookups!$A$63))</f>
        <v>0</v>
      </c>
      <c r="AU582" s="299">
        <f t="shared" si="271"/>
        <v>0</v>
      </c>
      <c r="AV582" s="92">
        <f>IFERROR(VLOOKUP(AH582,Lookups!A:B,2,0),0)</f>
        <v>0</v>
      </c>
      <c r="AW582" s="92">
        <f t="shared" si="272"/>
        <v>0</v>
      </c>
      <c r="AX582" s="297">
        <f t="shared" si="273"/>
        <v>0</v>
      </c>
      <c r="AY582" s="297">
        <f t="shared" si="262"/>
        <v>0</v>
      </c>
      <c r="AZ582" s="92">
        <f t="shared" si="263"/>
        <v>0.504</v>
      </c>
      <c r="BA582" s="297">
        <f t="shared" si="274"/>
        <v>0.38900000000000001</v>
      </c>
      <c r="BB582" s="297">
        <v>0.13800000000000001</v>
      </c>
      <c r="BC582" s="297">
        <v>0.13400000000000001</v>
      </c>
      <c r="BD582" s="92">
        <f t="shared" si="264"/>
        <v>0</v>
      </c>
      <c r="BE582" s="92">
        <f t="shared" si="265"/>
        <v>0</v>
      </c>
    </row>
    <row r="583" spans="1:57" x14ac:dyDescent="0.35">
      <c r="A583" s="26"/>
      <c r="B583" s="76"/>
      <c r="C583" s="58"/>
      <c r="D583" s="504"/>
      <c r="E583" s="504"/>
      <c r="F583" s="237" t="str">
        <f ca="1">IFERROR(OFFSET(INDEX(INDIRECT(VLOOKUP($C583,Lighting_Type_Exist_lu,2,0)),MATCH(NewSKULighting!$D583,INDIRECT(VLOOKUP($C583,Lighting_Type_Exist_lu,2,0)),0),1),0,2),"")</f>
        <v/>
      </c>
      <c r="G583" s="168" t="s">
        <v>84</v>
      </c>
      <c r="H583" s="74"/>
      <c r="I583" s="238" t="str">
        <f t="shared" si="253"/>
        <v/>
      </c>
      <c r="J583" s="58"/>
      <c r="K583" s="238" t="str">
        <f t="shared" si="254"/>
        <v/>
      </c>
      <c r="L583" s="239" t="str">
        <f t="shared" si="255"/>
        <v/>
      </c>
      <c r="M583" s="116" t="s">
        <v>84</v>
      </c>
      <c r="N583" s="28">
        <f t="shared" si="256"/>
        <v>0</v>
      </c>
      <c r="O583" s="20">
        <f t="shared" si="243"/>
        <v>0</v>
      </c>
      <c r="P583" s="71">
        <f t="shared" ca="1" si="266"/>
        <v>0</v>
      </c>
      <c r="Q583" s="71">
        <f>IFERROR((($H583*$L583*$N583)-($H583*$L583*$O583))/1000,0)*(1-EXACT(M583,Lookups!$A$62))*(1-EXACT(M583,Lookups!$A$63))</f>
        <v>0</v>
      </c>
      <c r="R583" s="71">
        <f t="shared" ca="1" si="267"/>
        <v>0</v>
      </c>
      <c r="S583" s="71">
        <f t="shared" ca="1" si="257"/>
        <v>0</v>
      </c>
      <c r="T583" s="71">
        <f t="shared" si="258"/>
        <v>0</v>
      </c>
      <c r="U583" s="356">
        <f t="shared" ca="1" si="259"/>
        <v>0</v>
      </c>
      <c r="V583" s="356">
        <f t="shared" ca="1" si="260"/>
        <v>0</v>
      </c>
      <c r="W583" s="356">
        <f t="shared" si="268"/>
        <v>0</v>
      </c>
      <c r="X583" s="356">
        <f t="shared" si="269"/>
        <v>0</v>
      </c>
      <c r="Y583" s="72">
        <f>IF(AU583&gt;0,"NEEDED",IFERROR(IF('Project Summary'!$C$11="NH",(VLOOKUP(AH583,Lighting_All,6,0)+AN583),(VLOOKUP(AH583,Lighting_All,4,0)+AN583)),0)*H583)</f>
        <v>0</v>
      </c>
      <c r="Z583" s="290" t="str">
        <f t="shared" ca="1" si="270"/>
        <v/>
      </c>
      <c r="AA583" s="352">
        <f t="shared" ca="1" si="244"/>
        <v>0</v>
      </c>
      <c r="AB583" s="3"/>
      <c r="AC583" s="20" t="str">
        <f ca="1">IFERROR(OFFSET(INDEX(INDIRECT(VLOOKUP($C583,Lighting_Type_Exist_lu,2,0)),MATCH(NewSKULighting!$D583,INDIRECT(VLOOKUP($C583,Lighting_Type_Exist_lu,2,0)),0),1),0,1),"")</f>
        <v/>
      </c>
      <c r="AD583" s="7" t="str">
        <f ca="1">IFERROR(OFFSET(INDEX(INDIRECT(VLOOKUP($C583,Lighting_Type_Exist_lu,2,0)),MATCH(NewSKULighting!$D583,INDIRECT(VLOOKUP($C583,Lighting_Type_Exist_lu,2,0)),0),1),0,3),"")</f>
        <v/>
      </c>
      <c r="AE583" s="40" t="str">
        <f ca="1">IFERROR(OFFSET(INDEX(INDIRECT(VLOOKUP($C583,Lighting_Type_Exist_lu,2,0)),MATCH(NewSKULighting!$D583,INDIRECT(VLOOKUP($C583,Lighting_Type_Exist_lu,2,0)),0),1),0,4),"")</f>
        <v/>
      </c>
      <c r="AF583" s="314">
        <f t="shared" ca="1" si="245"/>
        <v>0</v>
      </c>
      <c r="AG583" s="3"/>
      <c r="AH583" s="238" t="str">
        <f t="shared" si="261"/>
        <v/>
      </c>
      <c r="AI583" s="263">
        <f>IFERROR(_xlfn.IFNA(IF('Project Summary'!$C$11="NH",VLOOKUP(AH583,Lighting_All,5,0),VLOOKUP(AH583,Lighting_All,3,0)),""),"")</f>
        <v>0</v>
      </c>
      <c r="AJ583" s="295" t="str">
        <f t="shared" si="246"/>
        <v>NA</v>
      </c>
      <c r="AK583" s="296" t="str">
        <f>IFERROR(IF(J583="","",(VLOOKUP(AH583,Lookups!A:G,7,0)*H583)),"")</f>
        <v/>
      </c>
      <c r="AL583" s="92">
        <f t="shared" ca="1" si="247"/>
        <v>0</v>
      </c>
      <c r="AM583" s="92">
        <f t="shared" ca="1" si="248"/>
        <v>0</v>
      </c>
      <c r="AN583" s="297">
        <f>(1-EXACT(G583,M583))*IFERROR(VLOOKUP(M583,Lighting_All,6,0),0)*(Q583&gt;0)*(1-EXACT(M583,Lookups!$A$62))*(1-EXACT(M583,Lookups!$A$63))</f>
        <v>0</v>
      </c>
      <c r="AO583" s="92">
        <f t="shared" si="249"/>
        <v>0</v>
      </c>
      <c r="AP583" s="92" t="str">
        <f t="shared" ca="1" si="250"/>
        <v/>
      </c>
      <c r="AQ583" s="92" t="str">
        <f ca="1">_xlfn.IFNA(VLOOKUP(AP583,Recycling!$S$10:$T$35,2,0),"")</f>
        <v/>
      </c>
      <c r="AR583" s="92">
        <f t="shared" si="251"/>
        <v>0</v>
      </c>
      <c r="AS583" s="92">
        <f t="shared" si="252"/>
        <v>0</v>
      </c>
      <c r="AT583" s="298">
        <f>EXACT(G583,"None")*OR(EXACT(M583,Lookups!$A$62),EXACT(M583,Lookups!$A$63))</f>
        <v>0</v>
      </c>
      <c r="AU583" s="299">
        <f t="shared" si="271"/>
        <v>0</v>
      </c>
      <c r="AV583" s="92">
        <f>IFERROR(VLOOKUP(AH583,Lookups!A:B,2,0),0)</f>
        <v>0</v>
      </c>
      <c r="AW583" s="92">
        <f t="shared" si="272"/>
        <v>0</v>
      </c>
      <c r="AX583" s="297">
        <f t="shared" si="273"/>
        <v>0</v>
      </c>
      <c r="AY583" s="297">
        <f t="shared" si="262"/>
        <v>0</v>
      </c>
      <c r="AZ583" s="92">
        <f t="shared" si="263"/>
        <v>0.504</v>
      </c>
      <c r="BA583" s="297">
        <f t="shared" si="274"/>
        <v>0.38900000000000001</v>
      </c>
      <c r="BB583" s="297">
        <v>0.13800000000000001</v>
      </c>
      <c r="BC583" s="297">
        <v>0.13400000000000001</v>
      </c>
      <c r="BD583" s="92">
        <f t="shared" si="264"/>
        <v>0</v>
      </c>
      <c r="BE583" s="92">
        <f t="shared" si="265"/>
        <v>0</v>
      </c>
    </row>
    <row r="584" spans="1:57" x14ac:dyDescent="0.35">
      <c r="A584" s="26"/>
      <c r="B584" s="76"/>
      <c r="C584" s="58"/>
      <c r="D584" s="504"/>
      <c r="E584" s="504"/>
      <c r="F584" s="237" t="str">
        <f ca="1">IFERROR(OFFSET(INDEX(INDIRECT(VLOOKUP($C584,Lighting_Type_Exist_lu,2,0)),MATCH(NewSKULighting!$D584,INDIRECT(VLOOKUP($C584,Lighting_Type_Exist_lu,2,0)),0),1),0,2),"")</f>
        <v/>
      </c>
      <c r="G584" s="168" t="s">
        <v>84</v>
      </c>
      <c r="H584" s="74"/>
      <c r="I584" s="238" t="str">
        <f t="shared" si="253"/>
        <v/>
      </c>
      <c r="J584" s="58"/>
      <c r="K584" s="238" t="str">
        <f t="shared" si="254"/>
        <v/>
      </c>
      <c r="L584" s="239" t="str">
        <f t="shared" si="255"/>
        <v/>
      </c>
      <c r="M584" s="116" t="s">
        <v>84</v>
      </c>
      <c r="N584" s="28">
        <f t="shared" si="256"/>
        <v>0</v>
      </c>
      <c r="O584" s="20">
        <f t="shared" si="243"/>
        <v>0</v>
      </c>
      <c r="P584" s="71">
        <f t="shared" ca="1" si="266"/>
        <v>0</v>
      </c>
      <c r="Q584" s="71">
        <f>IFERROR((($H584*$L584*$N584)-($H584*$L584*$O584))/1000,0)*(1-EXACT(M584,Lookups!$A$62))*(1-EXACT(M584,Lookups!$A$63))</f>
        <v>0</v>
      </c>
      <c r="R584" s="71">
        <f t="shared" ca="1" si="267"/>
        <v>0</v>
      </c>
      <c r="S584" s="71">
        <f t="shared" ca="1" si="257"/>
        <v>0</v>
      </c>
      <c r="T584" s="71">
        <f t="shared" si="258"/>
        <v>0</v>
      </c>
      <c r="U584" s="356">
        <f t="shared" ca="1" si="259"/>
        <v>0</v>
      </c>
      <c r="V584" s="356">
        <f t="shared" ca="1" si="260"/>
        <v>0</v>
      </c>
      <c r="W584" s="356">
        <f t="shared" si="268"/>
        <v>0</v>
      </c>
      <c r="X584" s="356">
        <f t="shared" si="269"/>
        <v>0</v>
      </c>
      <c r="Y584" s="72">
        <f>IF(AU584&gt;0,"NEEDED",IFERROR(IF('Project Summary'!$C$11="NH",(VLOOKUP(AH584,Lighting_All,6,0)+AN584),(VLOOKUP(AH584,Lighting_All,4,0)+AN584)),0)*H584)</f>
        <v>0</v>
      </c>
      <c r="Z584" s="290" t="str">
        <f t="shared" ca="1" si="270"/>
        <v/>
      </c>
      <c r="AA584" s="352">
        <f t="shared" ca="1" si="244"/>
        <v>0</v>
      </c>
      <c r="AB584" s="3"/>
      <c r="AC584" s="20" t="str">
        <f ca="1">IFERROR(OFFSET(INDEX(INDIRECT(VLOOKUP($C584,Lighting_Type_Exist_lu,2,0)),MATCH(NewSKULighting!$D584,INDIRECT(VLOOKUP($C584,Lighting_Type_Exist_lu,2,0)),0),1),0,1),"")</f>
        <v/>
      </c>
      <c r="AD584" s="7" t="str">
        <f ca="1">IFERROR(OFFSET(INDEX(INDIRECT(VLOOKUP($C584,Lighting_Type_Exist_lu,2,0)),MATCH(NewSKULighting!$D584,INDIRECT(VLOOKUP($C584,Lighting_Type_Exist_lu,2,0)),0),1),0,3),"")</f>
        <v/>
      </c>
      <c r="AE584" s="40" t="str">
        <f ca="1">IFERROR(OFFSET(INDEX(INDIRECT(VLOOKUP($C584,Lighting_Type_Exist_lu,2,0)),MATCH(NewSKULighting!$D584,INDIRECT(VLOOKUP($C584,Lighting_Type_Exist_lu,2,0)),0),1),0,4),"")</f>
        <v/>
      </c>
      <c r="AF584" s="314">
        <f t="shared" ca="1" si="245"/>
        <v>0</v>
      </c>
      <c r="AG584" s="3"/>
      <c r="AH584" s="238" t="str">
        <f t="shared" si="261"/>
        <v/>
      </c>
      <c r="AI584" s="263">
        <f>IFERROR(_xlfn.IFNA(IF('Project Summary'!$C$11="NH",VLOOKUP(AH584,Lighting_All,5,0),VLOOKUP(AH584,Lighting_All,3,0)),""),"")</f>
        <v>0</v>
      </c>
      <c r="AJ584" s="295" t="str">
        <f t="shared" si="246"/>
        <v>NA</v>
      </c>
      <c r="AK584" s="296" t="str">
        <f>IFERROR(IF(J584="","",(VLOOKUP(AH584,Lookups!A:G,7,0)*H584)),"")</f>
        <v/>
      </c>
      <c r="AL584" s="92">
        <f t="shared" ca="1" si="247"/>
        <v>0</v>
      </c>
      <c r="AM584" s="92">
        <f t="shared" ca="1" si="248"/>
        <v>0</v>
      </c>
      <c r="AN584" s="297">
        <f>(1-EXACT(G584,M584))*IFERROR(VLOOKUP(M584,Lighting_All,6,0),0)*(Q584&gt;0)*(1-EXACT(M584,Lookups!$A$62))*(1-EXACT(M584,Lookups!$A$63))</f>
        <v>0</v>
      </c>
      <c r="AO584" s="92">
        <f t="shared" si="249"/>
        <v>0</v>
      </c>
      <c r="AP584" s="92" t="str">
        <f t="shared" ca="1" si="250"/>
        <v/>
      </c>
      <c r="AQ584" s="92" t="str">
        <f ca="1">_xlfn.IFNA(VLOOKUP(AP584,Recycling!$S$10:$T$35,2,0),"")</f>
        <v/>
      </c>
      <c r="AR584" s="92">
        <f t="shared" si="251"/>
        <v>0</v>
      </c>
      <c r="AS584" s="92">
        <f t="shared" si="252"/>
        <v>0</v>
      </c>
      <c r="AT584" s="298">
        <f>EXACT(G584,"None")*OR(EXACT(M584,Lookups!$A$62),EXACT(M584,Lookups!$A$63))</f>
        <v>0</v>
      </c>
      <c r="AU584" s="299">
        <f t="shared" si="271"/>
        <v>0</v>
      </c>
      <c r="AV584" s="92">
        <f>IFERROR(VLOOKUP(AH584,Lookups!A:B,2,0),0)</f>
        <v>0</v>
      </c>
      <c r="AW584" s="92">
        <f t="shared" si="272"/>
        <v>0</v>
      </c>
      <c r="AX584" s="297">
        <f t="shared" si="273"/>
        <v>0</v>
      </c>
      <c r="AY584" s="297">
        <f t="shared" si="262"/>
        <v>0</v>
      </c>
      <c r="AZ584" s="92">
        <f t="shared" si="263"/>
        <v>0.504</v>
      </c>
      <c r="BA584" s="297">
        <f t="shared" si="274"/>
        <v>0.38900000000000001</v>
      </c>
      <c r="BB584" s="297">
        <v>0.13800000000000001</v>
      </c>
      <c r="BC584" s="297">
        <v>0.13400000000000001</v>
      </c>
      <c r="BD584" s="92">
        <f t="shared" si="264"/>
        <v>0</v>
      </c>
      <c r="BE584" s="92">
        <f t="shared" si="265"/>
        <v>0</v>
      </c>
    </row>
    <row r="585" spans="1:57" x14ac:dyDescent="0.35">
      <c r="A585" s="26"/>
      <c r="B585" s="76"/>
      <c r="C585" s="58"/>
      <c r="D585" s="504"/>
      <c r="E585" s="504"/>
      <c r="F585" s="237" t="str">
        <f ca="1">IFERROR(OFFSET(INDEX(INDIRECT(VLOOKUP($C585,Lighting_Type_Exist_lu,2,0)),MATCH(NewSKULighting!$D585,INDIRECT(VLOOKUP($C585,Lighting_Type_Exist_lu,2,0)),0),1),0,2),"")</f>
        <v/>
      </c>
      <c r="G585" s="168" t="s">
        <v>84</v>
      </c>
      <c r="H585" s="74"/>
      <c r="I585" s="238" t="str">
        <f t="shared" si="253"/>
        <v/>
      </c>
      <c r="J585" s="58"/>
      <c r="K585" s="238" t="str">
        <f t="shared" si="254"/>
        <v/>
      </c>
      <c r="L585" s="239" t="str">
        <f t="shared" si="255"/>
        <v/>
      </c>
      <c r="M585" s="116" t="s">
        <v>84</v>
      </c>
      <c r="N585" s="28">
        <f t="shared" si="256"/>
        <v>0</v>
      </c>
      <c r="O585" s="20">
        <f t="shared" si="243"/>
        <v>0</v>
      </c>
      <c r="P585" s="71">
        <f t="shared" ca="1" si="266"/>
        <v>0</v>
      </c>
      <c r="Q585" s="71">
        <f>IFERROR((($H585*$L585*$N585)-($H585*$L585*$O585))/1000,0)*(1-EXACT(M585,Lookups!$A$62))*(1-EXACT(M585,Lookups!$A$63))</f>
        <v>0</v>
      </c>
      <c r="R585" s="71">
        <f t="shared" ca="1" si="267"/>
        <v>0</v>
      </c>
      <c r="S585" s="71">
        <f t="shared" ca="1" si="257"/>
        <v>0</v>
      </c>
      <c r="T585" s="71">
        <f t="shared" si="258"/>
        <v>0</v>
      </c>
      <c r="U585" s="356">
        <f t="shared" ca="1" si="259"/>
        <v>0</v>
      </c>
      <c r="V585" s="356">
        <f t="shared" ca="1" si="260"/>
        <v>0</v>
      </c>
      <c r="W585" s="356">
        <f t="shared" si="268"/>
        <v>0</v>
      </c>
      <c r="X585" s="356">
        <f t="shared" si="269"/>
        <v>0</v>
      </c>
      <c r="Y585" s="72">
        <f>IF(AU585&gt;0,"NEEDED",IFERROR(IF('Project Summary'!$C$11="NH",(VLOOKUP(AH585,Lighting_All,6,0)+AN585),(VLOOKUP(AH585,Lighting_All,4,0)+AN585)),0)*H585)</f>
        <v>0</v>
      </c>
      <c r="Z585" s="290" t="str">
        <f t="shared" ca="1" si="270"/>
        <v/>
      </c>
      <c r="AA585" s="352">
        <f t="shared" ca="1" si="244"/>
        <v>0</v>
      </c>
      <c r="AB585" s="3"/>
      <c r="AC585" s="20" t="str">
        <f ca="1">IFERROR(OFFSET(INDEX(INDIRECT(VLOOKUP($C585,Lighting_Type_Exist_lu,2,0)),MATCH(NewSKULighting!$D585,INDIRECT(VLOOKUP($C585,Lighting_Type_Exist_lu,2,0)),0),1),0,1),"")</f>
        <v/>
      </c>
      <c r="AD585" s="7" t="str">
        <f ca="1">IFERROR(OFFSET(INDEX(INDIRECT(VLOOKUP($C585,Lighting_Type_Exist_lu,2,0)),MATCH(NewSKULighting!$D585,INDIRECT(VLOOKUP($C585,Lighting_Type_Exist_lu,2,0)),0),1),0,3),"")</f>
        <v/>
      </c>
      <c r="AE585" s="40" t="str">
        <f ca="1">IFERROR(OFFSET(INDEX(INDIRECT(VLOOKUP($C585,Lighting_Type_Exist_lu,2,0)),MATCH(NewSKULighting!$D585,INDIRECT(VLOOKUP($C585,Lighting_Type_Exist_lu,2,0)),0),1),0,4),"")</f>
        <v/>
      </c>
      <c r="AF585" s="314">
        <f t="shared" ca="1" si="245"/>
        <v>0</v>
      </c>
      <c r="AG585" s="3"/>
      <c r="AH585" s="238" t="str">
        <f t="shared" si="261"/>
        <v/>
      </c>
      <c r="AI585" s="263">
        <f>IFERROR(_xlfn.IFNA(IF('Project Summary'!$C$11="NH",VLOOKUP(AH585,Lighting_All,5,0),VLOOKUP(AH585,Lighting_All,3,0)),""),"")</f>
        <v>0</v>
      </c>
      <c r="AJ585" s="295" t="str">
        <f t="shared" si="246"/>
        <v>NA</v>
      </c>
      <c r="AK585" s="296" t="str">
        <f>IFERROR(IF(J585="","",(VLOOKUP(AH585,Lookups!A:G,7,0)*H585)),"")</f>
        <v/>
      </c>
      <c r="AL585" s="92">
        <f t="shared" ca="1" si="247"/>
        <v>0</v>
      </c>
      <c r="AM585" s="92">
        <f t="shared" ca="1" si="248"/>
        <v>0</v>
      </c>
      <c r="AN585" s="297">
        <f>(1-EXACT(G585,M585))*IFERROR(VLOOKUP(M585,Lighting_All,6,0),0)*(Q585&gt;0)*(1-EXACT(M585,Lookups!$A$62))*(1-EXACT(M585,Lookups!$A$63))</f>
        <v>0</v>
      </c>
      <c r="AO585" s="92">
        <f t="shared" si="249"/>
        <v>0</v>
      </c>
      <c r="AP585" s="92" t="str">
        <f t="shared" ca="1" si="250"/>
        <v/>
      </c>
      <c r="AQ585" s="92" t="str">
        <f ca="1">_xlfn.IFNA(VLOOKUP(AP585,Recycling!$S$10:$T$35,2,0),"")</f>
        <v/>
      </c>
      <c r="AR585" s="92">
        <f t="shared" si="251"/>
        <v>0</v>
      </c>
      <c r="AS585" s="92">
        <f t="shared" si="252"/>
        <v>0</v>
      </c>
      <c r="AT585" s="298">
        <f>EXACT(G585,"None")*OR(EXACT(M585,Lookups!$A$62),EXACT(M585,Lookups!$A$63))</f>
        <v>0</v>
      </c>
      <c r="AU585" s="299">
        <f t="shared" si="271"/>
        <v>0</v>
      </c>
      <c r="AV585" s="92">
        <f>IFERROR(VLOOKUP(AH585,Lookups!A:B,2,0),0)</f>
        <v>0</v>
      </c>
      <c r="AW585" s="92">
        <f t="shared" si="272"/>
        <v>0</v>
      </c>
      <c r="AX585" s="297">
        <f t="shared" si="273"/>
        <v>0</v>
      </c>
      <c r="AY585" s="297">
        <f t="shared" si="262"/>
        <v>0</v>
      </c>
      <c r="AZ585" s="92">
        <f t="shared" si="263"/>
        <v>0.504</v>
      </c>
      <c r="BA585" s="297">
        <f t="shared" si="274"/>
        <v>0.38900000000000001</v>
      </c>
      <c r="BB585" s="297">
        <v>0.13800000000000001</v>
      </c>
      <c r="BC585" s="297">
        <v>0.13400000000000001</v>
      </c>
      <c r="BD585" s="92">
        <f t="shared" si="264"/>
        <v>0</v>
      </c>
      <c r="BE585" s="92">
        <f t="shared" si="265"/>
        <v>0</v>
      </c>
    </row>
    <row r="586" spans="1:57" x14ac:dyDescent="0.35">
      <c r="A586" s="26"/>
      <c r="B586" s="76"/>
      <c r="C586" s="58"/>
      <c r="D586" s="504"/>
      <c r="E586" s="504"/>
      <c r="F586" s="237" t="str">
        <f ca="1">IFERROR(OFFSET(INDEX(INDIRECT(VLOOKUP($C586,Lighting_Type_Exist_lu,2,0)),MATCH(NewSKULighting!$D586,INDIRECT(VLOOKUP($C586,Lighting_Type_Exist_lu,2,0)),0),1),0,2),"")</f>
        <v/>
      </c>
      <c r="G586" s="168" t="s">
        <v>84</v>
      </c>
      <c r="H586" s="74"/>
      <c r="I586" s="238" t="str">
        <f t="shared" si="253"/>
        <v/>
      </c>
      <c r="J586" s="58"/>
      <c r="K586" s="238" t="str">
        <f t="shared" si="254"/>
        <v/>
      </c>
      <c r="L586" s="239" t="str">
        <f t="shared" si="255"/>
        <v/>
      </c>
      <c r="M586" s="116" t="s">
        <v>84</v>
      </c>
      <c r="N586" s="28">
        <f t="shared" si="256"/>
        <v>0</v>
      </c>
      <c r="O586" s="20">
        <f t="shared" si="243"/>
        <v>0</v>
      </c>
      <c r="P586" s="71">
        <f t="shared" ca="1" si="266"/>
        <v>0</v>
      </c>
      <c r="Q586" s="71">
        <f>IFERROR((($H586*$L586*$N586)-($H586*$L586*$O586))/1000,0)*(1-EXACT(M586,Lookups!$A$62))*(1-EXACT(M586,Lookups!$A$63))</f>
        <v>0</v>
      </c>
      <c r="R586" s="71">
        <f t="shared" ca="1" si="267"/>
        <v>0</v>
      </c>
      <c r="S586" s="71">
        <f t="shared" ca="1" si="257"/>
        <v>0</v>
      </c>
      <c r="T586" s="71">
        <f t="shared" si="258"/>
        <v>0</v>
      </c>
      <c r="U586" s="356">
        <f t="shared" ca="1" si="259"/>
        <v>0</v>
      </c>
      <c r="V586" s="356">
        <f t="shared" ca="1" si="260"/>
        <v>0</v>
      </c>
      <c r="W586" s="356">
        <f t="shared" si="268"/>
        <v>0</v>
      </c>
      <c r="X586" s="356">
        <f t="shared" si="269"/>
        <v>0</v>
      </c>
      <c r="Y586" s="72">
        <f>IF(AU586&gt;0,"NEEDED",IFERROR(IF('Project Summary'!$C$11="NH",(VLOOKUP(AH586,Lighting_All,6,0)+AN586),(VLOOKUP(AH586,Lighting_All,4,0)+AN586)),0)*H586)</f>
        <v>0</v>
      </c>
      <c r="Z586" s="290" t="str">
        <f t="shared" ca="1" si="270"/>
        <v/>
      </c>
      <c r="AA586" s="352">
        <f t="shared" ca="1" si="244"/>
        <v>0</v>
      </c>
      <c r="AB586" s="3"/>
      <c r="AC586" s="20" t="str">
        <f ca="1">IFERROR(OFFSET(INDEX(INDIRECT(VLOOKUP($C586,Lighting_Type_Exist_lu,2,0)),MATCH(NewSKULighting!$D586,INDIRECT(VLOOKUP($C586,Lighting_Type_Exist_lu,2,0)),0),1),0,1),"")</f>
        <v/>
      </c>
      <c r="AD586" s="7" t="str">
        <f ca="1">IFERROR(OFFSET(INDEX(INDIRECT(VLOOKUP($C586,Lighting_Type_Exist_lu,2,0)),MATCH(NewSKULighting!$D586,INDIRECT(VLOOKUP($C586,Lighting_Type_Exist_lu,2,0)),0),1),0,3),"")</f>
        <v/>
      </c>
      <c r="AE586" s="40" t="str">
        <f ca="1">IFERROR(OFFSET(INDEX(INDIRECT(VLOOKUP($C586,Lighting_Type_Exist_lu,2,0)),MATCH(NewSKULighting!$D586,INDIRECT(VLOOKUP($C586,Lighting_Type_Exist_lu,2,0)),0),1),0,4),"")</f>
        <v/>
      </c>
      <c r="AF586" s="314">
        <f t="shared" ca="1" si="245"/>
        <v>0</v>
      </c>
      <c r="AG586" s="3"/>
      <c r="AH586" s="238" t="str">
        <f t="shared" si="261"/>
        <v/>
      </c>
      <c r="AI586" s="263">
        <f>IFERROR(_xlfn.IFNA(IF('Project Summary'!$C$11="NH",VLOOKUP(AH586,Lighting_All,5,0),VLOOKUP(AH586,Lighting_All,3,0)),""),"")</f>
        <v>0</v>
      </c>
      <c r="AJ586" s="295" t="str">
        <f t="shared" si="246"/>
        <v>NA</v>
      </c>
      <c r="AK586" s="296" t="str">
        <f>IFERROR(IF(J586="","",(VLOOKUP(AH586,Lookups!A:G,7,0)*H586)),"")</f>
        <v/>
      </c>
      <c r="AL586" s="92">
        <f t="shared" ca="1" si="247"/>
        <v>0</v>
      </c>
      <c r="AM586" s="92">
        <f t="shared" ca="1" si="248"/>
        <v>0</v>
      </c>
      <c r="AN586" s="297">
        <f>(1-EXACT(G586,M586))*IFERROR(VLOOKUP(M586,Lighting_All,6,0),0)*(Q586&gt;0)*(1-EXACT(M586,Lookups!$A$62))*(1-EXACT(M586,Lookups!$A$63))</f>
        <v>0</v>
      </c>
      <c r="AO586" s="92">
        <f t="shared" si="249"/>
        <v>0</v>
      </c>
      <c r="AP586" s="92" t="str">
        <f t="shared" ca="1" si="250"/>
        <v/>
      </c>
      <c r="AQ586" s="92" t="str">
        <f ca="1">_xlfn.IFNA(VLOOKUP(AP586,Recycling!$S$10:$T$35,2,0),"")</f>
        <v/>
      </c>
      <c r="AR586" s="92">
        <f t="shared" si="251"/>
        <v>0</v>
      </c>
      <c r="AS586" s="92">
        <f t="shared" si="252"/>
        <v>0</v>
      </c>
      <c r="AT586" s="298">
        <f>EXACT(G586,"None")*OR(EXACT(M586,Lookups!$A$62),EXACT(M586,Lookups!$A$63))</f>
        <v>0</v>
      </c>
      <c r="AU586" s="299">
        <f t="shared" si="271"/>
        <v>0</v>
      </c>
      <c r="AV586" s="92">
        <f>IFERROR(VLOOKUP(AH586,Lookups!A:B,2,0),0)</f>
        <v>0</v>
      </c>
      <c r="AW586" s="92">
        <f t="shared" si="272"/>
        <v>0</v>
      </c>
      <c r="AX586" s="297">
        <f t="shared" si="273"/>
        <v>0</v>
      </c>
      <c r="AY586" s="297">
        <f t="shared" si="262"/>
        <v>0</v>
      </c>
      <c r="AZ586" s="92">
        <f t="shared" si="263"/>
        <v>0.504</v>
      </c>
      <c r="BA586" s="297">
        <f t="shared" si="274"/>
        <v>0.38900000000000001</v>
      </c>
      <c r="BB586" s="297">
        <v>0.13800000000000001</v>
      </c>
      <c r="BC586" s="297">
        <v>0.13400000000000001</v>
      </c>
      <c r="BD586" s="92">
        <f t="shared" si="264"/>
        <v>0</v>
      </c>
      <c r="BE586" s="92">
        <f t="shared" si="265"/>
        <v>0</v>
      </c>
    </row>
    <row r="587" spans="1:57" x14ac:dyDescent="0.35">
      <c r="A587" s="26"/>
      <c r="B587" s="76"/>
      <c r="C587" s="58"/>
      <c r="D587" s="504"/>
      <c r="E587" s="504"/>
      <c r="F587" s="237" t="str">
        <f ca="1">IFERROR(OFFSET(INDEX(INDIRECT(VLOOKUP($C587,Lighting_Type_Exist_lu,2,0)),MATCH(NewSKULighting!$D587,INDIRECT(VLOOKUP($C587,Lighting_Type_Exist_lu,2,0)),0),1),0,2),"")</f>
        <v/>
      </c>
      <c r="G587" s="168" t="s">
        <v>84</v>
      </c>
      <c r="H587" s="74"/>
      <c r="I587" s="238" t="str">
        <f t="shared" si="253"/>
        <v/>
      </c>
      <c r="J587" s="58"/>
      <c r="K587" s="238" t="str">
        <f t="shared" si="254"/>
        <v/>
      </c>
      <c r="L587" s="239" t="str">
        <f t="shared" si="255"/>
        <v/>
      </c>
      <c r="M587" s="116" t="s">
        <v>84</v>
      </c>
      <c r="N587" s="28">
        <f t="shared" si="256"/>
        <v>0</v>
      </c>
      <c r="O587" s="20">
        <f t="shared" si="243"/>
        <v>0</v>
      </c>
      <c r="P587" s="71">
        <f t="shared" ca="1" si="266"/>
        <v>0</v>
      </c>
      <c r="Q587" s="71">
        <f>IFERROR((($H587*$L587*$N587)-($H587*$L587*$O587))/1000,0)*(1-EXACT(M587,Lookups!$A$62))*(1-EXACT(M587,Lookups!$A$63))</f>
        <v>0</v>
      </c>
      <c r="R587" s="71">
        <f t="shared" ca="1" si="267"/>
        <v>0</v>
      </c>
      <c r="S587" s="71">
        <f t="shared" ca="1" si="257"/>
        <v>0</v>
      </c>
      <c r="T587" s="71">
        <f t="shared" si="258"/>
        <v>0</v>
      </c>
      <c r="U587" s="356">
        <f t="shared" ca="1" si="259"/>
        <v>0</v>
      </c>
      <c r="V587" s="356">
        <f t="shared" ca="1" si="260"/>
        <v>0</v>
      </c>
      <c r="W587" s="356">
        <f t="shared" si="268"/>
        <v>0</v>
      </c>
      <c r="X587" s="356">
        <f t="shared" si="269"/>
        <v>0</v>
      </c>
      <c r="Y587" s="72">
        <f>IF(AU587&gt;0,"NEEDED",IFERROR(IF('Project Summary'!$C$11="NH",(VLOOKUP(AH587,Lighting_All,6,0)+AN587),(VLOOKUP(AH587,Lighting_All,4,0)+AN587)),0)*H587)</f>
        <v>0</v>
      </c>
      <c r="Z587" s="290" t="str">
        <f t="shared" ca="1" si="270"/>
        <v/>
      </c>
      <c r="AA587" s="352">
        <f t="shared" ca="1" si="244"/>
        <v>0</v>
      </c>
      <c r="AB587" s="3"/>
      <c r="AC587" s="20" t="str">
        <f ca="1">IFERROR(OFFSET(INDEX(INDIRECT(VLOOKUP($C587,Lighting_Type_Exist_lu,2,0)),MATCH(NewSKULighting!$D587,INDIRECT(VLOOKUP($C587,Lighting_Type_Exist_lu,2,0)),0),1),0,1),"")</f>
        <v/>
      </c>
      <c r="AD587" s="7" t="str">
        <f ca="1">IFERROR(OFFSET(INDEX(INDIRECT(VLOOKUP($C587,Lighting_Type_Exist_lu,2,0)),MATCH(NewSKULighting!$D587,INDIRECT(VLOOKUP($C587,Lighting_Type_Exist_lu,2,0)),0),1),0,3),"")</f>
        <v/>
      </c>
      <c r="AE587" s="40" t="str">
        <f ca="1">IFERROR(OFFSET(INDEX(INDIRECT(VLOOKUP($C587,Lighting_Type_Exist_lu,2,0)),MATCH(NewSKULighting!$D587,INDIRECT(VLOOKUP($C587,Lighting_Type_Exist_lu,2,0)),0),1),0,4),"")</f>
        <v/>
      </c>
      <c r="AF587" s="314">
        <f t="shared" ca="1" si="245"/>
        <v>0</v>
      </c>
      <c r="AG587" s="3"/>
      <c r="AH587" s="238" t="str">
        <f t="shared" si="261"/>
        <v/>
      </c>
      <c r="AI587" s="263">
        <f>IFERROR(_xlfn.IFNA(IF('Project Summary'!$C$11="NH",VLOOKUP(AH587,Lighting_All,5,0),VLOOKUP(AH587,Lighting_All,3,0)),""),"")</f>
        <v>0</v>
      </c>
      <c r="AJ587" s="295" t="str">
        <f t="shared" si="246"/>
        <v>NA</v>
      </c>
      <c r="AK587" s="296" t="str">
        <f>IFERROR(IF(J587="","",(VLOOKUP(AH587,Lookups!A:G,7,0)*H587)),"")</f>
        <v/>
      </c>
      <c r="AL587" s="92">
        <f t="shared" ca="1" si="247"/>
        <v>0</v>
      </c>
      <c r="AM587" s="92">
        <f t="shared" ca="1" si="248"/>
        <v>0</v>
      </c>
      <c r="AN587" s="297">
        <f>(1-EXACT(G587,M587))*IFERROR(VLOOKUP(M587,Lighting_All,6,0),0)*(Q587&gt;0)*(1-EXACT(M587,Lookups!$A$62))*(1-EXACT(M587,Lookups!$A$63))</f>
        <v>0</v>
      </c>
      <c r="AO587" s="92">
        <f t="shared" si="249"/>
        <v>0</v>
      </c>
      <c r="AP587" s="92" t="str">
        <f t="shared" ca="1" si="250"/>
        <v/>
      </c>
      <c r="AQ587" s="92" t="str">
        <f ca="1">_xlfn.IFNA(VLOOKUP(AP587,Recycling!$S$10:$T$35,2,0),"")</f>
        <v/>
      </c>
      <c r="AR587" s="92">
        <f t="shared" si="251"/>
        <v>0</v>
      </c>
      <c r="AS587" s="92">
        <f t="shared" si="252"/>
        <v>0</v>
      </c>
      <c r="AT587" s="298">
        <f>EXACT(G587,"None")*OR(EXACT(M587,Lookups!$A$62),EXACT(M587,Lookups!$A$63))</f>
        <v>0</v>
      </c>
      <c r="AU587" s="299">
        <f t="shared" si="271"/>
        <v>0</v>
      </c>
      <c r="AV587" s="92">
        <f>IFERROR(VLOOKUP(AH587,Lookups!A:B,2,0),0)</f>
        <v>0</v>
      </c>
      <c r="AW587" s="92">
        <f t="shared" si="272"/>
        <v>0</v>
      </c>
      <c r="AX587" s="297">
        <f t="shared" si="273"/>
        <v>0</v>
      </c>
      <c r="AY587" s="297">
        <f t="shared" si="262"/>
        <v>0</v>
      </c>
      <c r="AZ587" s="92">
        <f t="shared" si="263"/>
        <v>0.504</v>
      </c>
      <c r="BA587" s="297">
        <f t="shared" si="274"/>
        <v>0.38900000000000001</v>
      </c>
      <c r="BB587" s="297">
        <v>0.13800000000000001</v>
      </c>
      <c r="BC587" s="297">
        <v>0.13400000000000001</v>
      </c>
      <c r="BD587" s="92">
        <f t="shared" si="264"/>
        <v>0</v>
      </c>
      <c r="BE587" s="92">
        <f t="shared" si="265"/>
        <v>0</v>
      </c>
    </row>
    <row r="588" spans="1:57" x14ac:dyDescent="0.35">
      <c r="A588" s="26"/>
      <c r="B588" s="76"/>
      <c r="C588" s="58"/>
      <c r="D588" s="504"/>
      <c r="E588" s="504"/>
      <c r="F588" s="237" t="str">
        <f ca="1">IFERROR(OFFSET(INDEX(INDIRECT(VLOOKUP($C588,Lighting_Type_Exist_lu,2,0)),MATCH(NewSKULighting!$D588,INDIRECT(VLOOKUP($C588,Lighting_Type_Exist_lu,2,0)),0),1),0,2),"")</f>
        <v/>
      </c>
      <c r="G588" s="168" t="s">
        <v>84</v>
      </c>
      <c r="H588" s="74"/>
      <c r="I588" s="238" t="str">
        <f t="shared" si="253"/>
        <v/>
      </c>
      <c r="J588" s="58"/>
      <c r="K588" s="238" t="str">
        <f t="shared" si="254"/>
        <v/>
      </c>
      <c r="L588" s="239" t="str">
        <f t="shared" si="255"/>
        <v/>
      </c>
      <c r="M588" s="116" t="s">
        <v>84</v>
      </c>
      <c r="N588" s="28">
        <f t="shared" si="256"/>
        <v>0</v>
      </c>
      <c r="O588" s="20">
        <f t="shared" si="243"/>
        <v>0</v>
      </c>
      <c r="P588" s="71">
        <f t="shared" ca="1" si="266"/>
        <v>0</v>
      </c>
      <c r="Q588" s="71">
        <f>IFERROR((($H588*$L588*$N588)-($H588*$L588*$O588))/1000,0)*(1-EXACT(M588,Lookups!$A$62))*(1-EXACT(M588,Lookups!$A$63))</f>
        <v>0</v>
      </c>
      <c r="R588" s="71">
        <f t="shared" ca="1" si="267"/>
        <v>0</v>
      </c>
      <c r="S588" s="71">
        <f t="shared" ca="1" si="257"/>
        <v>0</v>
      </c>
      <c r="T588" s="71">
        <f t="shared" si="258"/>
        <v>0</v>
      </c>
      <c r="U588" s="356">
        <f t="shared" ca="1" si="259"/>
        <v>0</v>
      </c>
      <c r="V588" s="356">
        <f t="shared" ca="1" si="260"/>
        <v>0</v>
      </c>
      <c r="W588" s="356">
        <f t="shared" si="268"/>
        <v>0</v>
      </c>
      <c r="X588" s="356">
        <f t="shared" si="269"/>
        <v>0</v>
      </c>
      <c r="Y588" s="72">
        <f>IF(AU588&gt;0,"NEEDED",IFERROR(IF('Project Summary'!$C$11="NH",(VLOOKUP(AH588,Lighting_All,6,0)+AN588),(VLOOKUP(AH588,Lighting_All,4,0)+AN588)),0)*H588)</f>
        <v>0</v>
      </c>
      <c r="Z588" s="290" t="str">
        <f t="shared" ca="1" si="270"/>
        <v/>
      </c>
      <c r="AA588" s="352">
        <f t="shared" ca="1" si="244"/>
        <v>0</v>
      </c>
      <c r="AB588" s="3"/>
      <c r="AC588" s="20" t="str">
        <f ca="1">IFERROR(OFFSET(INDEX(INDIRECT(VLOOKUP($C588,Lighting_Type_Exist_lu,2,0)),MATCH(NewSKULighting!$D588,INDIRECT(VLOOKUP($C588,Lighting_Type_Exist_lu,2,0)),0),1),0,1),"")</f>
        <v/>
      </c>
      <c r="AD588" s="7" t="str">
        <f ca="1">IFERROR(OFFSET(INDEX(INDIRECT(VLOOKUP($C588,Lighting_Type_Exist_lu,2,0)),MATCH(NewSKULighting!$D588,INDIRECT(VLOOKUP($C588,Lighting_Type_Exist_lu,2,0)),0),1),0,3),"")</f>
        <v/>
      </c>
      <c r="AE588" s="40" t="str">
        <f ca="1">IFERROR(OFFSET(INDEX(INDIRECT(VLOOKUP($C588,Lighting_Type_Exist_lu,2,0)),MATCH(NewSKULighting!$D588,INDIRECT(VLOOKUP($C588,Lighting_Type_Exist_lu,2,0)),0),1),0,4),"")</f>
        <v/>
      </c>
      <c r="AF588" s="314">
        <f t="shared" ca="1" si="245"/>
        <v>0</v>
      </c>
      <c r="AG588" s="3"/>
      <c r="AH588" s="238" t="str">
        <f t="shared" si="261"/>
        <v/>
      </c>
      <c r="AI588" s="263">
        <f>IFERROR(_xlfn.IFNA(IF('Project Summary'!$C$11="NH",VLOOKUP(AH588,Lighting_All,5,0),VLOOKUP(AH588,Lighting_All,3,0)),""),"")</f>
        <v>0</v>
      </c>
      <c r="AJ588" s="295" t="str">
        <f t="shared" si="246"/>
        <v>NA</v>
      </c>
      <c r="AK588" s="296" t="str">
        <f>IFERROR(IF(J588="","",(VLOOKUP(AH588,Lookups!A:G,7,0)*H588)),"")</f>
        <v/>
      </c>
      <c r="AL588" s="92">
        <f t="shared" ca="1" si="247"/>
        <v>0</v>
      </c>
      <c r="AM588" s="92">
        <f t="shared" ca="1" si="248"/>
        <v>0</v>
      </c>
      <c r="AN588" s="297">
        <f>(1-EXACT(G588,M588))*IFERROR(VLOOKUP(M588,Lighting_All,6,0),0)*(Q588&gt;0)*(1-EXACT(M588,Lookups!$A$62))*(1-EXACT(M588,Lookups!$A$63))</f>
        <v>0</v>
      </c>
      <c r="AO588" s="92">
        <f t="shared" si="249"/>
        <v>0</v>
      </c>
      <c r="AP588" s="92" t="str">
        <f t="shared" ca="1" si="250"/>
        <v/>
      </c>
      <c r="AQ588" s="92" t="str">
        <f ca="1">_xlfn.IFNA(VLOOKUP(AP588,Recycling!$S$10:$T$35,2,0),"")</f>
        <v/>
      </c>
      <c r="AR588" s="92">
        <f t="shared" si="251"/>
        <v>0</v>
      </c>
      <c r="AS588" s="92">
        <f t="shared" si="252"/>
        <v>0</v>
      </c>
      <c r="AT588" s="298">
        <f>EXACT(G588,"None")*OR(EXACT(M588,Lookups!$A$62),EXACT(M588,Lookups!$A$63))</f>
        <v>0</v>
      </c>
      <c r="AU588" s="299">
        <f t="shared" si="271"/>
        <v>0</v>
      </c>
      <c r="AV588" s="92">
        <f>IFERROR(VLOOKUP(AH588,Lookups!A:B,2,0),0)</f>
        <v>0</v>
      </c>
      <c r="AW588" s="92">
        <f t="shared" si="272"/>
        <v>0</v>
      </c>
      <c r="AX588" s="297">
        <f t="shared" si="273"/>
        <v>0</v>
      </c>
      <c r="AY588" s="297">
        <f t="shared" si="262"/>
        <v>0</v>
      </c>
      <c r="AZ588" s="92">
        <f t="shared" si="263"/>
        <v>0.504</v>
      </c>
      <c r="BA588" s="297">
        <f t="shared" si="274"/>
        <v>0.38900000000000001</v>
      </c>
      <c r="BB588" s="297">
        <v>0.13800000000000001</v>
      </c>
      <c r="BC588" s="297">
        <v>0.13400000000000001</v>
      </c>
      <c r="BD588" s="92">
        <f t="shared" si="264"/>
        <v>0</v>
      </c>
      <c r="BE588" s="92">
        <f t="shared" si="265"/>
        <v>0</v>
      </c>
    </row>
    <row r="589" spans="1:57" x14ac:dyDescent="0.35">
      <c r="A589" s="26"/>
      <c r="B589" s="76"/>
      <c r="C589" s="58"/>
      <c r="D589" s="504"/>
      <c r="E589" s="504"/>
      <c r="F589" s="237" t="str">
        <f ca="1">IFERROR(OFFSET(INDEX(INDIRECT(VLOOKUP($C589,Lighting_Type_Exist_lu,2,0)),MATCH(NewSKULighting!$D589,INDIRECT(VLOOKUP($C589,Lighting_Type_Exist_lu,2,0)),0),1),0,2),"")</f>
        <v/>
      </c>
      <c r="G589" s="168" t="s">
        <v>84</v>
      </c>
      <c r="H589" s="74"/>
      <c r="I589" s="238" t="str">
        <f t="shared" si="253"/>
        <v/>
      </c>
      <c r="J589" s="58"/>
      <c r="K589" s="238" t="str">
        <f t="shared" si="254"/>
        <v/>
      </c>
      <c r="L589" s="239" t="str">
        <f t="shared" si="255"/>
        <v/>
      </c>
      <c r="M589" s="116" t="s">
        <v>84</v>
      </c>
      <c r="N589" s="28">
        <f t="shared" si="256"/>
        <v>0</v>
      </c>
      <c r="O589" s="20">
        <f t="shared" si="243"/>
        <v>0</v>
      </c>
      <c r="P589" s="71">
        <f t="shared" ca="1" si="266"/>
        <v>0</v>
      </c>
      <c r="Q589" s="71">
        <f>IFERROR((($H589*$L589*$N589)-($H589*$L589*$O589))/1000,0)*(1-EXACT(M589,Lookups!$A$62))*(1-EXACT(M589,Lookups!$A$63))</f>
        <v>0</v>
      </c>
      <c r="R589" s="71">
        <f t="shared" ca="1" si="267"/>
        <v>0</v>
      </c>
      <c r="S589" s="71">
        <f t="shared" ca="1" si="257"/>
        <v>0</v>
      </c>
      <c r="T589" s="71">
        <f t="shared" si="258"/>
        <v>0</v>
      </c>
      <c r="U589" s="356">
        <f t="shared" ca="1" si="259"/>
        <v>0</v>
      </c>
      <c r="V589" s="356">
        <f t="shared" ca="1" si="260"/>
        <v>0</v>
      </c>
      <c r="W589" s="356">
        <f t="shared" si="268"/>
        <v>0</v>
      </c>
      <c r="X589" s="356">
        <f t="shared" si="269"/>
        <v>0</v>
      </c>
      <c r="Y589" s="72">
        <f>IF(AU589&gt;0,"NEEDED",IFERROR(IF('Project Summary'!$C$11="NH",(VLOOKUP(AH589,Lighting_All,6,0)+AN589),(VLOOKUP(AH589,Lighting_All,4,0)+AN589)),0)*H589)</f>
        <v>0</v>
      </c>
      <c r="Z589" s="290" t="str">
        <f t="shared" ca="1" si="270"/>
        <v/>
      </c>
      <c r="AA589" s="352">
        <f t="shared" ca="1" si="244"/>
        <v>0</v>
      </c>
      <c r="AB589" s="3"/>
      <c r="AC589" s="20" t="str">
        <f ca="1">IFERROR(OFFSET(INDEX(INDIRECT(VLOOKUP($C589,Lighting_Type_Exist_lu,2,0)),MATCH(NewSKULighting!$D589,INDIRECT(VLOOKUP($C589,Lighting_Type_Exist_lu,2,0)),0),1),0,1),"")</f>
        <v/>
      </c>
      <c r="AD589" s="7" t="str">
        <f ca="1">IFERROR(OFFSET(INDEX(INDIRECT(VLOOKUP($C589,Lighting_Type_Exist_lu,2,0)),MATCH(NewSKULighting!$D589,INDIRECT(VLOOKUP($C589,Lighting_Type_Exist_lu,2,0)),0),1),0,3),"")</f>
        <v/>
      </c>
      <c r="AE589" s="40" t="str">
        <f ca="1">IFERROR(OFFSET(INDEX(INDIRECT(VLOOKUP($C589,Lighting_Type_Exist_lu,2,0)),MATCH(NewSKULighting!$D589,INDIRECT(VLOOKUP($C589,Lighting_Type_Exist_lu,2,0)),0),1),0,4),"")</f>
        <v/>
      </c>
      <c r="AF589" s="314">
        <f t="shared" ca="1" si="245"/>
        <v>0</v>
      </c>
      <c r="AG589" s="3"/>
      <c r="AH589" s="238" t="str">
        <f t="shared" si="261"/>
        <v/>
      </c>
      <c r="AI589" s="263">
        <f>IFERROR(_xlfn.IFNA(IF('Project Summary'!$C$11="NH",VLOOKUP(AH589,Lighting_All,5,0),VLOOKUP(AH589,Lighting_All,3,0)),""),"")</f>
        <v>0</v>
      </c>
      <c r="AJ589" s="295" t="str">
        <f t="shared" si="246"/>
        <v>NA</v>
      </c>
      <c r="AK589" s="296" t="str">
        <f>IFERROR(IF(J589="","",(VLOOKUP(AH589,Lookups!A:G,7,0)*H589)),"")</f>
        <v/>
      </c>
      <c r="AL589" s="92">
        <f t="shared" ca="1" si="247"/>
        <v>0</v>
      </c>
      <c r="AM589" s="92">
        <f t="shared" ca="1" si="248"/>
        <v>0</v>
      </c>
      <c r="AN589" s="297">
        <f>(1-EXACT(G589,M589))*IFERROR(VLOOKUP(M589,Lighting_All,6,0),0)*(Q589&gt;0)*(1-EXACT(M589,Lookups!$A$62))*(1-EXACT(M589,Lookups!$A$63))</f>
        <v>0</v>
      </c>
      <c r="AO589" s="92">
        <f t="shared" si="249"/>
        <v>0</v>
      </c>
      <c r="AP589" s="92" t="str">
        <f t="shared" ca="1" si="250"/>
        <v/>
      </c>
      <c r="AQ589" s="92" t="str">
        <f ca="1">_xlfn.IFNA(VLOOKUP(AP589,Recycling!$S$10:$T$35,2,0),"")</f>
        <v/>
      </c>
      <c r="AR589" s="92">
        <f t="shared" si="251"/>
        <v>0</v>
      </c>
      <c r="AS589" s="92">
        <f t="shared" si="252"/>
        <v>0</v>
      </c>
      <c r="AT589" s="298">
        <f>EXACT(G589,"None")*OR(EXACT(M589,Lookups!$A$62),EXACT(M589,Lookups!$A$63))</f>
        <v>0</v>
      </c>
      <c r="AU589" s="299">
        <f t="shared" si="271"/>
        <v>0</v>
      </c>
      <c r="AV589" s="92">
        <f>IFERROR(VLOOKUP(AH589,Lookups!A:B,2,0),0)</f>
        <v>0</v>
      </c>
      <c r="AW589" s="92">
        <f t="shared" si="272"/>
        <v>0</v>
      </c>
      <c r="AX589" s="297">
        <f t="shared" si="273"/>
        <v>0</v>
      </c>
      <c r="AY589" s="297">
        <f t="shared" si="262"/>
        <v>0</v>
      </c>
      <c r="AZ589" s="92">
        <f t="shared" si="263"/>
        <v>0.504</v>
      </c>
      <c r="BA589" s="297">
        <f t="shared" si="274"/>
        <v>0.38900000000000001</v>
      </c>
      <c r="BB589" s="297">
        <v>0.13800000000000001</v>
      </c>
      <c r="BC589" s="297">
        <v>0.13400000000000001</v>
      </c>
      <c r="BD589" s="92">
        <f t="shared" si="264"/>
        <v>0</v>
      </c>
      <c r="BE589" s="92">
        <f t="shared" si="265"/>
        <v>0</v>
      </c>
    </row>
    <row r="590" spans="1:57" x14ac:dyDescent="0.35">
      <c r="A590" s="26"/>
      <c r="B590" s="76"/>
      <c r="C590" s="58"/>
      <c r="D590" s="504"/>
      <c r="E590" s="504"/>
      <c r="F590" s="237" t="str">
        <f ca="1">IFERROR(OFFSET(INDEX(INDIRECT(VLOOKUP($C590,Lighting_Type_Exist_lu,2,0)),MATCH(NewSKULighting!$D590,INDIRECT(VLOOKUP($C590,Lighting_Type_Exist_lu,2,0)),0),1),0,2),"")</f>
        <v/>
      </c>
      <c r="G590" s="168" t="s">
        <v>84</v>
      </c>
      <c r="H590" s="74"/>
      <c r="I590" s="238" t="str">
        <f t="shared" si="253"/>
        <v/>
      </c>
      <c r="J590" s="58"/>
      <c r="K590" s="238" t="str">
        <f t="shared" si="254"/>
        <v/>
      </c>
      <c r="L590" s="239" t="str">
        <f t="shared" si="255"/>
        <v/>
      </c>
      <c r="M590" s="116" t="s">
        <v>84</v>
      </c>
      <c r="N590" s="28">
        <f t="shared" si="256"/>
        <v>0</v>
      </c>
      <c r="O590" s="20">
        <f t="shared" si="243"/>
        <v>0</v>
      </c>
      <c r="P590" s="71">
        <f t="shared" ca="1" si="266"/>
        <v>0</v>
      </c>
      <c r="Q590" s="71">
        <f>IFERROR((($H590*$L590*$N590)-($H590*$L590*$O590))/1000,0)*(1-EXACT(M590,Lookups!$A$62))*(1-EXACT(M590,Lookups!$A$63))</f>
        <v>0</v>
      </c>
      <c r="R590" s="71">
        <f t="shared" ca="1" si="267"/>
        <v>0</v>
      </c>
      <c r="S590" s="71">
        <f t="shared" ca="1" si="257"/>
        <v>0</v>
      </c>
      <c r="T590" s="71">
        <f t="shared" si="258"/>
        <v>0</v>
      </c>
      <c r="U590" s="356">
        <f t="shared" ca="1" si="259"/>
        <v>0</v>
      </c>
      <c r="V590" s="356">
        <f t="shared" ca="1" si="260"/>
        <v>0</v>
      </c>
      <c r="W590" s="356">
        <f t="shared" si="268"/>
        <v>0</v>
      </c>
      <c r="X590" s="356">
        <f t="shared" si="269"/>
        <v>0</v>
      </c>
      <c r="Y590" s="72">
        <f>IF(AU590&gt;0,"NEEDED",IFERROR(IF('Project Summary'!$C$11="NH",(VLOOKUP(AH590,Lighting_All,6,0)+AN590),(VLOOKUP(AH590,Lighting_All,4,0)+AN590)),0)*H590)</f>
        <v>0</v>
      </c>
      <c r="Z590" s="290" t="str">
        <f t="shared" ca="1" si="270"/>
        <v/>
      </c>
      <c r="AA590" s="352">
        <f t="shared" ca="1" si="244"/>
        <v>0</v>
      </c>
      <c r="AB590" s="3"/>
      <c r="AC590" s="20" t="str">
        <f ca="1">IFERROR(OFFSET(INDEX(INDIRECT(VLOOKUP($C590,Lighting_Type_Exist_lu,2,0)),MATCH(NewSKULighting!$D590,INDIRECT(VLOOKUP($C590,Lighting_Type_Exist_lu,2,0)),0),1),0,1),"")</f>
        <v/>
      </c>
      <c r="AD590" s="7" t="str">
        <f ca="1">IFERROR(OFFSET(INDEX(INDIRECT(VLOOKUP($C590,Lighting_Type_Exist_lu,2,0)),MATCH(NewSKULighting!$D590,INDIRECT(VLOOKUP($C590,Lighting_Type_Exist_lu,2,0)),0),1),0,3),"")</f>
        <v/>
      </c>
      <c r="AE590" s="40" t="str">
        <f ca="1">IFERROR(OFFSET(INDEX(INDIRECT(VLOOKUP($C590,Lighting_Type_Exist_lu,2,0)),MATCH(NewSKULighting!$D590,INDIRECT(VLOOKUP($C590,Lighting_Type_Exist_lu,2,0)),0),1),0,4),"")</f>
        <v/>
      </c>
      <c r="AF590" s="314">
        <f t="shared" ca="1" si="245"/>
        <v>0</v>
      </c>
      <c r="AG590" s="3"/>
      <c r="AH590" s="238" t="str">
        <f t="shared" si="261"/>
        <v/>
      </c>
      <c r="AI590" s="263">
        <f>IFERROR(_xlfn.IFNA(IF('Project Summary'!$C$11="NH",VLOOKUP(AH590,Lighting_All,5,0),VLOOKUP(AH590,Lighting_All,3,0)),""),"")</f>
        <v>0</v>
      </c>
      <c r="AJ590" s="295" t="str">
        <f t="shared" si="246"/>
        <v>NA</v>
      </c>
      <c r="AK590" s="296" t="str">
        <f>IFERROR(IF(J590="","",(VLOOKUP(AH590,Lookups!A:G,7,0)*H590)),"")</f>
        <v/>
      </c>
      <c r="AL590" s="92">
        <f t="shared" ca="1" si="247"/>
        <v>0</v>
      </c>
      <c r="AM590" s="92">
        <f t="shared" ca="1" si="248"/>
        <v>0</v>
      </c>
      <c r="AN590" s="297">
        <f>(1-EXACT(G590,M590))*IFERROR(VLOOKUP(M590,Lighting_All,6,0),0)*(Q590&gt;0)*(1-EXACT(M590,Lookups!$A$62))*(1-EXACT(M590,Lookups!$A$63))</f>
        <v>0</v>
      </c>
      <c r="AO590" s="92">
        <f t="shared" si="249"/>
        <v>0</v>
      </c>
      <c r="AP590" s="92" t="str">
        <f t="shared" ca="1" si="250"/>
        <v/>
      </c>
      <c r="AQ590" s="92" t="str">
        <f ca="1">_xlfn.IFNA(VLOOKUP(AP590,Recycling!$S$10:$T$35,2,0),"")</f>
        <v/>
      </c>
      <c r="AR590" s="92">
        <f t="shared" si="251"/>
        <v>0</v>
      </c>
      <c r="AS590" s="92">
        <f t="shared" si="252"/>
        <v>0</v>
      </c>
      <c r="AT590" s="298">
        <f>EXACT(G590,"None")*OR(EXACT(M590,Lookups!$A$62),EXACT(M590,Lookups!$A$63))</f>
        <v>0</v>
      </c>
      <c r="AU590" s="299">
        <f t="shared" si="271"/>
        <v>0</v>
      </c>
      <c r="AV590" s="92">
        <f>IFERROR(VLOOKUP(AH590,Lookups!A:B,2,0),0)</f>
        <v>0</v>
      </c>
      <c r="AW590" s="92">
        <f t="shared" si="272"/>
        <v>0</v>
      </c>
      <c r="AX590" s="297">
        <f t="shared" si="273"/>
        <v>0</v>
      </c>
      <c r="AY590" s="297">
        <f t="shared" si="262"/>
        <v>0</v>
      </c>
      <c r="AZ590" s="92">
        <f t="shared" si="263"/>
        <v>0.504</v>
      </c>
      <c r="BA590" s="297">
        <f t="shared" si="274"/>
        <v>0.38900000000000001</v>
      </c>
      <c r="BB590" s="297">
        <v>0.13800000000000001</v>
      </c>
      <c r="BC590" s="297">
        <v>0.13400000000000001</v>
      </c>
      <c r="BD590" s="92">
        <f t="shared" si="264"/>
        <v>0</v>
      </c>
      <c r="BE590" s="92">
        <f t="shared" si="265"/>
        <v>0</v>
      </c>
    </row>
    <row r="591" spans="1:57" x14ac:dyDescent="0.35">
      <c r="A591" s="26"/>
      <c r="B591" s="76"/>
      <c r="C591" s="58"/>
      <c r="D591" s="504"/>
      <c r="E591" s="504"/>
      <c r="F591" s="237" t="str">
        <f ca="1">IFERROR(OFFSET(INDEX(INDIRECT(VLOOKUP($C591,Lighting_Type_Exist_lu,2,0)),MATCH(NewSKULighting!$D591,INDIRECT(VLOOKUP($C591,Lighting_Type_Exist_lu,2,0)),0),1),0,2),"")</f>
        <v/>
      </c>
      <c r="G591" s="168" t="s">
        <v>84</v>
      </c>
      <c r="H591" s="74"/>
      <c r="I591" s="238" t="str">
        <f t="shared" si="253"/>
        <v/>
      </c>
      <c r="J591" s="58"/>
      <c r="K591" s="238" t="str">
        <f t="shared" si="254"/>
        <v/>
      </c>
      <c r="L591" s="239" t="str">
        <f t="shared" si="255"/>
        <v/>
      </c>
      <c r="M591" s="116" t="s">
        <v>84</v>
      </c>
      <c r="N591" s="28">
        <f t="shared" si="256"/>
        <v>0</v>
      </c>
      <c r="O591" s="20">
        <f t="shared" si="243"/>
        <v>0</v>
      </c>
      <c r="P591" s="71">
        <f t="shared" ca="1" si="266"/>
        <v>0</v>
      </c>
      <c r="Q591" s="71">
        <f>IFERROR((($H591*$L591*$N591)-($H591*$L591*$O591))/1000,0)*(1-EXACT(M591,Lookups!$A$62))*(1-EXACT(M591,Lookups!$A$63))</f>
        <v>0</v>
      </c>
      <c r="R591" s="71">
        <f t="shared" ca="1" si="267"/>
        <v>0</v>
      </c>
      <c r="S591" s="71">
        <f t="shared" ca="1" si="257"/>
        <v>0</v>
      </c>
      <c r="T591" s="71">
        <f t="shared" si="258"/>
        <v>0</v>
      </c>
      <c r="U591" s="356">
        <f t="shared" ca="1" si="259"/>
        <v>0</v>
      </c>
      <c r="V591" s="356">
        <f t="shared" ca="1" si="260"/>
        <v>0</v>
      </c>
      <c r="W591" s="356">
        <f t="shared" si="268"/>
        <v>0</v>
      </c>
      <c r="X591" s="356">
        <f t="shared" si="269"/>
        <v>0</v>
      </c>
      <c r="Y591" s="72">
        <f>IF(AU591&gt;0,"NEEDED",IFERROR(IF('Project Summary'!$C$11="NH",(VLOOKUP(AH591,Lighting_All,6,0)+AN591),(VLOOKUP(AH591,Lighting_All,4,0)+AN591)),0)*H591)</f>
        <v>0</v>
      </c>
      <c r="Z591" s="290" t="str">
        <f t="shared" ca="1" si="270"/>
        <v/>
      </c>
      <c r="AA591" s="352">
        <f t="shared" ca="1" si="244"/>
        <v>0</v>
      </c>
      <c r="AB591" s="3"/>
      <c r="AC591" s="20" t="str">
        <f ca="1">IFERROR(OFFSET(INDEX(INDIRECT(VLOOKUP($C591,Lighting_Type_Exist_lu,2,0)),MATCH(NewSKULighting!$D591,INDIRECT(VLOOKUP($C591,Lighting_Type_Exist_lu,2,0)),0),1),0,1),"")</f>
        <v/>
      </c>
      <c r="AD591" s="7" t="str">
        <f ca="1">IFERROR(OFFSET(INDEX(INDIRECT(VLOOKUP($C591,Lighting_Type_Exist_lu,2,0)),MATCH(NewSKULighting!$D591,INDIRECT(VLOOKUP($C591,Lighting_Type_Exist_lu,2,0)),0),1),0,3),"")</f>
        <v/>
      </c>
      <c r="AE591" s="40" t="str">
        <f ca="1">IFERROR(OFFSET(INDEX(INDIRECT(VLOOKUP($C591,Lighting_Type_Exist_lu,2,0)),MATCH(NewSKULighting!$D591,INDIRECT(VLOOKUP($C591,Lighting_Type_Exist_lu,2,0)),0),1),0,4),"")</f>
        <v/>
      </c>
      <c r="AF591" s="314">
        <f t="shared" ca="1" si="245"/>
        <v>0</v>
      </c>
      <c r="AG591" s="3"/>
      <c r="AH591" s="238" t="str">
        <f t="shared" si="261"/>
        <v/>
      </c>
      <c r="AI591" s="263">
        <f>IFERROR(_xlfn.IFNA(IF('Project Summary'!$C$11="NH",VLOOKUP(AH591,Lighting_All,5,0),VLOOKUP(AH591,Lighting_All,3,0)),""),"")</f>
        <v>0</v>
      </c>
      <c r="AJ591" s="295" t="str">
        <f t="shared" si="246"/>
        <v>NA</v>
      </c>
      <c r="AK591" s="296" t="str">
        <f>IFERROR(IF(J591="","",(VLOOKUP(AH591,Lookups!A:G,7,0)*H591)),"")</f>
        <v/>
      </c>
      <c r="AL591" s="92">
        <f t="shared" ca="1" si="247"/>
        <v>0</v>
      </c>
      <c r="AM591" s="92">
        <f t="shared" ca="1" si="248"/>
        <v>0</v>
      </c>
      <c r="AN591" s="297">
        <f>(1-EXACT(G591,M591))*IFERROR(VLOOKUP(M591,Lighting_All,6,0),0)*(Q591&gt;0)*(1-EXACT(M591,Lookups!$A$62))*(1-EXACT(M591,Lookups!$A$63))</f>
        <v>0</v>
      </c>
      <c r="AO591" s="92">
        <f t="shared" si="249"/>
        <v>0</v>
      </c>
      <c r="AP591" s="92" t="str">
        <f t="shared" ca="1" si="250"/>
        <v/>
      </c>
      <c r="AQ591" s="92" t="str">
        <f ca="1">_xlfn.IFNA(VLOOKUP(AP591,Recycling!$S$10:$T$35,2,0),"")</f>
        <v/>
      </c>
      <c r="AR591" s="92">
        <f t="shared" si="251"/>
        <v>0</v>
      </c>
      <c r="AS591" s="92">
        <f t="shared" si="252"/>
        <v>0</v>
      </c>
      <c r="AT591" s="298">
        <f>EXACT(G591,"None")*OR(EXACT(M591,Lookups!$A$62),EXACT(M591,Lookups!$A$63))</f>
        <v>0</v>
      </c>
      <c r="AU591" s="299">
        <f t="shared" si="271"/>
        <v>0</v>
      </c>
      <c r="AV591" s="92">
        <f>IFERROR(VLOOKUP(AH591,Lookups!A:B,2,0),0)</f>
        <v>0</v>
      </c>
      <c r="AW591" s="92">
        <f t="shared" si="272"/>
        <v>0</v>
      </c>
      <c r="AX591" s="297">
        <f t="shared" si="273"/>
        <v>0</v>
      </c>
      <c r="AY591" s="297">
        <f t="shared" si="262"/>
        <v>0</v>
      </c>
      <c r="AZ591" s="92">
        <f t="shared" si="263"/>
        <v>0.504</v>
      </c>
      <c r="BA591" s="297">
        <f t="shared" si="274"/>
        <v>0.38900000000000001</v>
      </c>
      <c r="BB591" s="297">
        <v>0.13800000000000001</v>
      </c>
      <c r="BC591" s="297">
        <v>0.13400000000000001</v>
      </c>
      <c r="BD591" s="92">
        <f t="shared" si="264"/>
        <v>0</v>
      </c>
      <c r="BE591" s="92">
        <f t="shared" si="265"/>
        <v>0</v>
      </c>
    </row>
    <row r="592" spans="1:57" x14ac:dyDescent="0.35">
      <c r="A592" s="26"/>
      <c r="B592" s="76"/>
      <c r="C592" s="58"/>
      <c r="D592" s="504"/>
      <c r="E592" s="504"/>
      <c r="F592" s="237" t="str">
        <f ca="1">IFERROR(OFFSET(INDEX(INDIRECT(VLOOKUP($C592,Lighting_Type_Exist_lu,2,0)),MATCH(NewSKULighting!$D592,INDIRECT(VLOOKUP($C592,Lighting_Type_Exist_lu,2,0)),0),1),0,2),"")</f>
        <v/>
      </c>
      <c r="G592" s="168" t="s">
        <v>84</v>
      </c>
      <c r="H592" s="74"/>
      <c r="I592" s="238" t="str">
        <f t="shared" si="253"/>
        <v/>
      </c>
      <c r="J592" s="58"/>
      <c r="K592" s="238" t="str">
        <f t="shared" si="254"/>
        <v/>
      </c>
      <c r="L592" s="239" t="str">
        <f t="shared" si="255"/>
        <v/>
      </c>
      <c r="M592" s="116" t="s">
        <v>84</v>
      </c>
      <c r="N592" s="28">
        <f t="shared" si="256"/>
        <v>0</v>
      </c>
      <c r="O592" s="20">
        <f t="shared" si="243"/>
        <v>0</v>
      </c>
      <c r="P592" s="71">
        <f t="shared" ca="1" si="266"/>
        <v>0</v>
      </c>
      <c r="Q592" s="71">
        <f>IFERROR((($H592*$L592*$N592)-($H592*$L592*$O592))/1000,0)*(1-EXACT(M592,Lookups!$A$62))*(1-EXACT(M592,Lookups!$A$63))</f>
        <v>0</v>
      </c>
      <c r="R592" s="71">
        <f t="shared" ca="1" si="267"/>
        <v>0</v>
      </c>
      <c r="S592" s="71">
        <f t="shared" ca="1" si="257"/>
        <v>0</v>
      </c>
      <c r="T592" s="71">
        <f t="shared" si="258"/>
        <v>0</v>
      </c>
      <c r="U592" s="356">
        <f t="shared" ca="1" si="259"/>
        <v>0</v>
      </c>
      <c r="V592" s="356">
        <f t="shared" ca="1" si="260"/>
        <v>0</v>
      </c>
      <c r="W592" s="356">
        <f t="shared" si="268"/>
        <v>0</v>
      </c>
      <c r="X592" s="356">
        <f t="shared" si="269"/>
        <v>0</v>
      </c>
      <c r="Y592" s="72">
        <f>IF(AU592&gt;0,"NEEDED",IFERROR(IF('Project Summary'!$C$11="NH",(VLOOKUP(AH592,Lighting_All,6,0)+AN592),(VLOOKUP(AH592,Lighting_All,4,0)+AN592)),0)*H592)</f>
        <v>0</v>
      </c>
      <c r="Z592" s="290" t="str">
        <f t="shared" ca="1" si="270"/>
        <v/>
      </c>
      <c r="AA592" s="352">
        <f t="shared" ca="1" si="244"/>
        <v>0</v>
      </c>
      <c r="AB592" s="3"/>
      <c r="AC592" s="20" t="str">
        <f ca="1">IFERROR(OFFSET(INDEX(INDIRECT(VLOOKUP($C592,Lighting_Type_Exist_lu,2,0)),MATCH(NewSKULighting!$D592,INDIRECT(VLOOKUP($C592,Lighting_Type_Exist_lu,2,0)),0),1),0,1),"")</f>
        <v/>
      </c>
      <c r="AD592" s="7" t="str">
        <f ca="1">IFERROR(OFFSET(INDEX(INDIRECT(VLOOKUP($C592,Lighting_Type_Exist_lu,2,0)),MATCH(NewSKULighting!$D592,INDIRECT(VLOOKUP($C592,Lighting_Type_Exist_lu,2,0)),0),1),0,3),"")</f>
        <v/>
      </c>
      <c r="AE592" s="40" t="str">
        <f ca="1">IFERROR(OFFSET(INDEX(INDIRECT(VLOOKUP($C592,Lighting_Type_Exist_lu,2,0)),MATCH(NewSKULighting!$D592,INDIRECT(VLOOKUP($C592,Lighting_Type_Exist_lu,2,0)),0),1),0,4),"")</f>
        <v/>
      </c>
      <c r="AF592" s="314">
        <f t="shared" ca="1" si="245"/>
        <v>0</v>
      </c>
      <c r="AG592" s="3"/>
      <c r="AH592" s="238" t="str">
        <f t="shared" si="261"/>
        <v/>
      </c>
      <c r="AI592" s="263">
        <f>IFERROR(_xlfn.IFNA(IF('Project Summary'!$C$11="NH",VLOOKUP(AH592,Lighting_All,5,0),VLOOKUP(AH592,Lighting_All,3,0)),""),"")</f>
        <v>0</v>
      </c>
      <c r="AJ592" s="295" t="str">
        <f t="shared" si="246"/>
        <v>NA</v>
      </c>
      <c r="AK592" s="296" t="str">
        <f>IFERROR(IF(J592="","",(VLOOKUP(AH592,Lookups!A:G,7,0)*H592)),"")</f>
        <v/>
      </c>
      <c r="AL592" s="92">
        <f t="shared" ca="1" si="247"/>
        <v>0</v>
      </c>
      <c r="AM592" s="92">
        <f t="shared" ca="1" si="248"/>
        <v>0</v>
      </c>
      <c r="AN592" s="297">
        <f>(1-EXACT(G592,M592))*IFERROR(VLOOKUP(M592,Lighting_All,6,0),0)*(Q592&gt;0)*(1-EXACT(M592,Lookups!$A$62))*(1-EXACT(M592,Lookups!$A$63))</f>
        <v>0</v>
      </c>
      <c r="AO592" s="92">
        <f t="shared" si="249"/>
        <v>0</v>
      </c>
      <c r="AP592" s="92" t="str">
        <f t="shared" ca="1" si="250"/>
        <v/>
      </c>
      <c r="AQ592" s="92" t="str">
        <f ca="1">_xlfn.IFNA(VLOOKUP(AP592,Recycling!$S$10:$T$35,2,0),"")</f>
        <v/>
      </c>
      <c r="AR592" s="92">
        <f t="shared" si="251"/>
        <v>0</v>
      </c>
      <c r="AS592" s="92">
        <f t="shared" si="252"/>
        <v>0</v>
      </c>
      <c r="AT592" s="298">
        <f>EXACT(G592,"None")*OR(EXACT(M592,Lookups!$A$62),EXACT(M592,Lookups!$A$63))</f>
        <v>0</v>
      </c>
      <c r="AU592" s="299">
        <f t="shared" si="271"/>
        <v>0</v>
      </c>
      <c r="AV592" s="92">
        <f>IFERROR(VLOOKUP(AH592,Lookups!A:B,2,0),0)</f>
        <v>0</v>
      </c>
      <c r="AW592" s="92">
        <f t="shared" si="272"/>
        <v>0</v>
      </c>
      <c r="AX592" s="297">
        <f t="shared" si="273"/>
        <v>0</v>
      </c>
      <c r="AY592" s="297">
        <f t="shared" si="262"/>
        <v>0</v>
      </c>
      <c r="AZ592" s="92">
        <f t="shared" si="263"/>
        <v>0.504</v>
      </c>
      <c r="BA592" s="297">
        <f t="shared" si="274"/>
        <v>0.38900000000000001</v>
      </c>
      <c r="BB592" s="297">
        <v>0.13800000000000001</v>
      </c>
      <c r="BC592" s="297">
        <v>0.13400000000000001</v>
      </c>
      <c r="BD592" s="92">
        <f t="shared" si="264"/>
        <v>0</v>
      </c>
      <c r="BE592" s="92">
        <f t="shared" si="265"/>
        <v>0</v>
      </c>
    </row>
    <row r="593" spans="1:57" x14ac:dyDescent="0.35">
      <c r="A593" s="26"/>
      <c r="B593" s="76"/>
      <c r="C593" s="58"/>
      <c r="D593" s="504"/>
      <c r="E593" s="504"/>
      <c r="F593" s="237" t="str">
        <f ca="1">IFERROR(OFFSET(INDEX(INDIRECT(VLOOKUP($C593,Lighting_Type_Exist_lu,2,0)),MATCH(NewSKULighting!$D593,INDIRECT(VLOOKUP($C593,Lighting_Type_Exist_lu,2,0)),0),1),0,2),"")</f>
        <v/>
      </c>
      <c r="G593" s="168" t="s">
        <v>84</v>
      </c>
      <c r="H593" s="74"/>
      <c r="I593" s="238" t="str">
        <f t="shared" si="253"/>
        <v/>
      </c>
      <c r="J593" s="58"/>
      <c r="K593" s="238" t="str">
        <f t="shared" si="254"/>
        <v/>
      </c>
      <c r="L593" s="239" t="str">
        <f t="shared" si="255"/>
        <v/>
      </c>
      <c r="M593" s="116" t="s">
        <v>84</v>
      </c>
      <c r="N593" s="28">
        <f t="shared" si="256"/>
        <v>0</v>
      </c>
      <c r="O593" s="20">
        <f t="shared" si="243"/>
        <v>0</v>
      </c>
      <c r="P593" s="71">
        <f t="shared" ca="1" si="266"/>
        <v>0</v>
      </c>
      <c r="Q593" s="71">
        <f>IFERROR((($H593*$L593*$N593)-($H593*$L593*$O593))/1000,0)*(1-EXACT(M593,Lookups!$A$62))*(1-EXACT(M593,Lookups!$A$63))</f>
        <v>0</v>
      </c>
      <c r="R593" s="71">
        <f t="shared" ca="1" si="267"/>
        <v>0</v>
      </c>
      <c r="S593" s="71">
        <f t="shared" ca="1" si="257"/>
        <v>0</v>
      </c>
      <c r="T593" s="71">
        <f t="shared" si="258"/>
        <v>0</v>
      </c>
      <c r="U593" s="356">
        <f t="shared" ca="1" si="259"/>
        <v>0</v>
      </c>
      <c r="V593" s="356">
        <f t="shared" ca="1" si="260"/>
        <v>0</v>
      </c>
      <c r="W593" s="356">
        <f t="shared" si="268"/>
        <v>0</v>
      </c>
      <c r="X593" s="356">
        <f t="shared" si="269"/>
        <v>0</v>
      </c>
      <c r="Y593" s="72">
        <f>IF(AU593&gt;0,"NEEDED",IFERROR(IF('Project Summary'!$C$11="NH",(VLOOKUP(AH593,Lighting_All,6,0)+AN593),(VLOOKUP(AH593,Lighting_All,4,0)+AN593)),0)*H593)</f>
        <v>0</v>
      </c>
      <c r="Z593" s="290" t="str">
        <f t="shared" ca="1" si="270"/>
        <v/>
      </c>
      <c r="AA593" s="352">
        <f t="shared" ca="1" si="244"/>
        <v>0</v>
      </c>
      <c r="AB593" s="3"/>
      <c r="AC593" s="20" t="str">
        <f ca="1">IFERROR(OFFSET(INDEX(INDIRECT(VLOOKUP($C593,Lighting_Type_Exist_lu,2,0)),MATCH(NewSKULighting!$D593,INDIRECT(VLOOKUP($C593,Lighting_Type_Exist_lu,2,0)),0),1),0,1),"")</f>
        <v/>
      </c>
      <c r="AD593" s="7" t="str">
        <f ca="1">IFERROR(OFFSET(INDEX(INDIRECT(VLOOKUP($C593,Lighting_Type_Exist_lu,2,0)),MATCH(NewSKULighting!$D593,INDIRECT(VLOOKUP($C593,Lighting_Type_Exist_lu,2,0)),0),1),0,3),"")</f>
        <v/>
      </c>
      <c r="AE593" s="40" t="str">
        <f ca="1">IFERROR(OFFSET(INDEX(INDIRECT(VLOOKUP($C593,Lighting_Type_Exist_lu,2,0)),MATCH(NewSKULighting!$D593,INDIRECT(VLOOKUP($C593,Lighting_Type_Exist_lu,2,0)),0),1),0,4),"")</f>
        <v/>
      </c>
      <c r="AF593" s="314">
        <f t="shared" ca="1" si="245"/>
        <v>0</v>
      </c>
      <c r="AG593" s="3"/>
      <c r="AH593" s="238" t="str">
        <f t="shared" si="261"/>
        <v/>
      </c>
      <c r="AI593" s="263">
        <f>IFERROR(_xlfn.IFNA(IF('Project Summary'!$C$11="NH",VLOOKUP(AH593,Lighting_All,5,0),VLOOKUP(AH593,Lighting_All,3,0)),""),"")</f>
        <v>0</v>
      </c>
      <c r="AJ593" s="295" t="str">
        <f t="shared" si="246"/>
        <v>NA</v>
      </c>
      <c r="AK593" s="296" t="str">
        <f>IFERROR(IF(J593="","",(VLOOKUP(AH593,Lookups!A:G,7,0)*H593)),"")</f>
        <v/>
      </c>
      <c r="AL593" s="92">
        <f t="shared" ca="1" si="247"/>
        <v>0</v>
      </c>
      <c r="AM593" s="92">
        <f t="shared" ca="1" si="248"/>
        <v>0</v>
      </c>
      <c r="AN593" s="297">
        <f>(1-EXACT(G593,M593))*IFERROR(VLOOKUP(M593,Lighting_All,6,0),0)*(Q593&gt;0)*(1-EXACT(M593,Lookups!$A$62))*(1-EXACT(M593,Lookups!$A$63))</f>
        <v>0</v>
      </c>
      <c r="AO593" s="92">
        <f t="shared" si="249"/>
        <v>0</v>
      </c>
      <c r="AP593" s="92" t="str">
        <f t="shared" ca="1" si="250"/>
        <v/>
      </c>
      <c r="AQ593" s="92" t="str">
        <f ca="1">_xlfn.IFNA(VLOOKUP(AP593,Recycling!$S$10:$T$35,2,0),"")</f>
        <v/>
      </c>
      <c r="AR593" s="92">
        <f t="shared" si="251"/>
        <v>0</v>
      </c>
      <c r="AS593" s="92">
        <f t="shared" si="252"/>
        <v>0</v>
      </c>
      <c r="AT593" s="298">
        <f>EXACT(G593,"None")*OR(EXACT(M593,Lookups!$A$62),EXACT(M593,Lookups!$A$63))</f>
        <v>0</v>
      </c>
      <c r="AU593" s="299">
        <f t="shared" si="271"/>
        <v>0</v>
      </c>
      <c r="AV593" s="92">
        <f>IFERROR(VLOOKUP(AH593,Lookups!A:B,2,0),0)</f>
        <v>0</v>
      </c>
      <c r="AW593" s="92">
        <f t="shared" si="272"/>
        <v>0</v>
      </c>
      <c r="AX593" s="297">
        <f t="shared" si="273"/>
        <v>0</v>
      </c>
      <c r="AY593" s="297">
        <f t="shared" si="262"/>
        <v>0</v>
      </c>
      <c r="AZ593" s="92">
        <f t="shared" si="263"/>
        <v>0.504</v>
      </c>
      <c r="BA593" s="297">
        <f t="shared" si="274"/>
        <v>0.38900000000000001</v>
      </c>
      <c r="BB593" s="297">
        <v>0.13800000000000001</v>
      </c>
      <c r="BC593" s="297">
        <v>0.13400000000000001</v>
      </c>
      <c r="BD593" s="92">
        <f t="shared" si="264"/>
        <v>0</v>
      </c>
      <c r="BE593" s="92">
        <f t="shared" si="265"/>
        <v>0</v>
      </c>
    </row>
    <row r="594" spans="1:57" x14ac:dyDescent="0.35">
      <c r="A594" s="26"/>
      <c r="B594" s="76"/>
      <c r="C594" s="58"/>
      <c r="D594" s="504"/>
      <c r="E594" s="504"/>
      <c r="F594" s="237" t="str">
        <f ca="1">IFERROR(OFFSET(INDEX(INDIRECT(VLOOKUP($C594,Lighting_Type_Exist_lu,2,0)),MATCH(NewSKULighting!$D594,INDIRECT(VLOOKUP($C594,Lighting_Type_Exist_lu,2,0)),0),1),0,2),"")</f>
        <v/>
      </c>
      <c r="G594" s="168" t="s">
        <v>84</v>
      </c>
      <c r="H594" s="74"/>
      <c r="I594" s="238" t="str">
        <f t="shared" si="253"/>
        <v/>
      </c>
      <c r="J594" s="58"/>
      <c r="K594" s="238" t="str">
        <f t="shared" si="254"/>
        <v/>
      </c>
      <c r="L594" s="239" t="str">
        <f t="shared" si="255"/>
        <v/>
      </c>
      <c r="M594" s="116" t="s">
        <v>84</v>
      </c>
      <c r="N594" s="28">
        <f t="shared" si="256"/>
        <v>0</v>
      </c>
      <c r="O594" s="20">
        <f t="shared" si="243"/>
        <v>0</v>
      </c>
      <c r="P594" s="71">
        <f t="shared" ca="1" si="266"/>
        <v>0</v>
      </c>
      <c r="Q594" s="71">
        <f>IFERROR((($H594*$L594*$N594)-($H594*$L594*$O594))/1000,0)*(1-EXACT(M594,Lookups!$A$62))*(1-EXACT(M594,Lookups!$A$63))</f>
        <v>0</v>
      </c>
      <c r="R594" s="71">
        <f t="shared" ca="1" si="267"/>
        <v>0</v>
      </c>
      <c r="S594" s="71">
        <f t="shared" ca="1" si="257"/>
        <v>0</v>
      </c>
      <c r="T594" s="71">
        <f t="shared" si="258"/>
        <v>0</v>
      </c>
      <c r="U594" s="356">
        <f t="shared" ca="1" si="259"/>
        <v>0</v>
      </c>
      <c r="V594" s="356">
        <f t="shared" ca="1" si="260"/>
        <v>0</v>
      </c>
      <c r="W594" s="356">
        <f t="shared" si="268"/>
        <v>0</v>
      </c>
      <c r="X594" s="356">
        <f t="shared" si="269"/>
        <v>0</v>
      </c>
      <c r="Y594" s="72">
        <f>IF(AU594&gt;0,"NEEDED",IFERROR(IF('Project Summary'!$C$11="NH",(VLOOKUP(AH594,Lighting_All,6,0)+AN594),(VLOOKUP(AH594,Lighting_All,4,0)+AN594)),0)*H594)</f>
        <v>0</v>
      </c>
      <c r="Z594" s="290" t="str">
        <f t="shared" ca="1" si="270"/>
        <v/>
      </c>
      <c r="AA594" s="352">
        <f t="shared" ca="1" si="244"/>
        <v>0</v>
      </c>
      <c r="AB594" s="3"/>
      <c r="AC594" s="20" t="str">
        <f ca="1">IFERROR(OFFSET(INDEX(INDIRECT(VLOOKUP($C594,Lighting_Type_Exist_lu,2,0)),MATCH(NewSKULighting!$D594,INDIRECT(VLOOKUP($C594,Lighting_Type_Exist_lu,2,0)),0),1),0,1),"")</f>
        <v/>
      </c>
      <c r="AD594" s="7" t="str">
        <f ca="1">IFERROR(OFFSET(INDEX(INDIRECT(VLOOKUP($C594,Lighting_Type_Exist_lu,2,0)),MATCH(NewSKULighting!$D594,INDIRECT(VLOOKUP($C594,Lighting_Type_Exist_lu,2,0)),0),1),0,3),"")</f>
        <v/>
      </c>
      <c r="AE594" s="40" t="str">
        <f ca="1">IFERROR(OFFSET(INDEX(INDIRECT(VLOOKUP($C594,Lighting_Type_Exist_lu,2,0)),MATCH(NewSKULighting!$D594,INDIRECT(VLOOKUP($C594,Lighting_Type_Exist_lu,2,0)),0),1),0,4),"")</f>
        <v/>
      </c>
      <c r="AF594" s="314">
        <f t="shared" ca="1" si="245"/>
        <v>0</v>
      </c>
      <c r="AG594" s="3"/>
      <c r="AH594" s="238" t="str">
        <f t="shared" si="261"/>
        <v/>
      </c>
      <c r="AI594" s="263">
        <f>IFERROR(_xlfn.IFNA(IF('Project Summary'!$C$11="NH",VLOOKUP(AH594,Lighting_All,5,0),VLOOKUP(AH594,Lighting_All,3,0)),""),"")</f>
        <v>0</v>
      </c>
      <c r="AJ594" s="295" t="str">
        <f t="shared" si="246"/>
        <v>NA</v>
      </c>
      <c r="AK594" s="296" t="str">
        <f>IFERROR(IF(J594="","",(VLOOKUP(AH594,Lookups!A:G,7,0)*H594)),"")</f>
        <v/>
      </c>
      <c r="AL594" s="92">
        <f t="shared" ca="1" si="247"/>
        <v>0</v>
      </c>
      <c r="AM594" s="92">
        <f t="shared" ca="1" si="248"/>
        <v>0</v>
      </c>
      <c r="AN594" s="297">
        <f>(1-EXACT(G594,M594))*IFERROR(VLOOKUP(M594,Lighting_All,6,0),0)*(Q594&gt;0)*(1-EXACT(M594,Lookups!$A$62))*(1-EXACT(M594,Lookups!$A$63))</f>
        <v>0</v>
      </c>
      <c r="AO594" s="92">
        <f t="shared" si="249"/>
        <v>0</v>
      </c>
      <c r="AP594" s="92" t="str">
        <f t="shared" ca="1" si="250"/>
        <v/>
      </c>
      <c r="AQ594" s="92" t="str">
        <f ca="1">_xlfn.IFNA(VLOOKUP(AP594,Recycling!$S$10:$T$35,2,0),"")</f>
        <v/>
      </c>
      <c r="AR594" s="92">
        <f t="shared" si="251"/>
        <v>0</v>
      </c>
      <c r="AS594" s="92">
        <f t="shared" si="252"/>
        <v>0</v>
      </c>
      <c r="AT594" s="298">
        <f>EXACT(G594,"None")*OR(EXACT(M594,Lookups!$A$62),EXACT(M594,Lookups!$A$63))</f>
        <v>0</v>
      </c>
      <c r="AU594" s="299">
        <f t="shared" si="271"/>
        <v>0</v>
      </c>
      <c r="AV594" s="92">
        <f>IFERROR(VLOOKUP(AH594,Lookups!A:B,2,0),0)</f>
        <v>0</v>
      </c>
      <c r="AW594" s="92">
        <f t="shared" si="272"/>
        <v>0</v>
      </c>
      <c r="AX594" s="297">
        <f t="shared" si="273"/>
        <v>0</v>
      </c>
      <c r="AY594" s="297">
        <f t="shared" si="262"/>
        <v>0</v>
      </c>
      <c r="AZ594" s="92">
        <f t="shared" si="263"/>
        <v>0.504</v>
      </c>
      <c r="BA594" s="297">
        <f t="shared" si="274"/>
        <v>0.38900000000000001</v>
      </c>
      <c r="BB594" s="297">
        <v>0.13800000000000001</v>
      </c>
      <c r="BC594" s="297">
        <v>0.13400000000000001</v>
      </c>
      <c r="BD594" s="92">
        <f t="shared" si="264"/>
        <v>0</v>
      </c>
      <c r="BE594" s="92">
        <f t="shared" si="265"/>
        <v>0</v>
      </c>
    </row>
    <row r="595" spans="1:57" x14ac:dyDescent="0.35">
      <c r="A595" s="26"/>
      <c r="B595" s="76"/>
      <c r="C595" s="58"/>
      <c r="D595" s="504"/>
      <c r="E595" s="504"/>
      <c r="F595" s="237" t="str">
        <f ca="1">IFERROR(OFFSET(INDEX(INDIRECT(VLOOKUP($C595,Lighting_Type_Exist_lu,2,0)),MATCH(NewSKULighting!$D595,INDIRECT(VLOOKUP($C595,Lighting_Type_Exist_lu,2,0)),0),1),0,2),"")</f>
        <v/>
      </c>
      <c r="G595" s="168" t="s">
        <v>84</v>
      </c>
      <c r="H595" s="74"/>
      <c r="I595" s="238" t="str">
        <f t="shared" si="253"/>
        <v/>
      </c>
      <c r="J595" s="58"/>
      <c r="K595" s="238" t="str">
        <f t="shared" si="254"/>
        <v/>
      </c>
      <c r="L595" s="239" t="str">
        <f t="shared" si="255"/>
        <v/>
      </c>
      <c r="M595" s="116" t="s">
        <v>84</v>
      </c>
      <c r="N595" s="28">
        <f t="shared" si="256"/>
        <v>0</v>
      </c>
      <c r="O595" s="20">
        <f t="shared" si="243"/>
        <v>0</v>
      </c>
      <c r="P595" s="71">
        <f t="shared" ca="1" si="266"/>
        <v>0</v>
      </c>
      <c r="Q595" s="71">
        <f>IFERROR((($H595*$L595*$N595)-($H595*$L595*$O595))/1000,0)*(1-EXACT(M595,Lookups!$A$62))*(1-EXACT(M595,Lookups!$A$63))</f>
        <v>0</v>
      </c>
      <c r="R595" s="71">
        <f t="shared" ca="1" si="267"/>
        <v>0</v>
      </c>
      <c r="S595" s="71">
        <f t="shared" ca="1" si="257"/>
        <v>0</v>
      </c>
      <c r="T595" s="71">
        <f t="shared" si="258"/>
        <v>0</v>
      </c>
      <c r="U595" s="356">
        <f t="shared" ca="1" si="259"/>
        <v>0</v>
      </c>
      <c r="V595" s="356">
        <f t="shared" ca="1" si="260"/>
        <v>0</v>
      </c>
      <c r="W595" s="356">
        <f t="shared" si="268"/>
        <v>0</v>
      </c>
      <c r="X595" s="356">
        <f t="shared" si="269"/>
        <v>0</v>
      </c>
      <c r="Y595" s="72">
        <f>IF(AU595&gt;0,"NEEDED",IFERROR(IF('Project Summary'!$C$11="NH",(VLOOKUP(AH595,Lighting_All,6,0)+AN595),(VLOOKUP(AH595,Lighting_All,4,0)+AN595)),0)*H595)</f>
        <v>0</v>
      </c>
      <c r="Z595" s="290" t="str">
        <f t="shared" ca="1" si="270"/>
        <v/>
      </c>
      <c r="AA595" s="352">
        <f t="shared" ca="1" si="244"/>
        <v>0</v>
      </c>
      <c r="AB595" s="3"/>
      <c r="AC595" s="20" t="str">
        <f ca="1">IFERROR(OFFSET(INDEX(INDIRECT(VLOOKUP($C595,Lighting_Type_Exist_lu,2,0)),MATCH(NewSKULighting!$D595,INDIRECT(VLOOKUP($C595,Lighting_Type_Exist_lu,2,0)),0),1),0,1),"")</f>
        <v/>
      </c>
      <c r="AD595" s="7" t="str">
        <f ca="1">IFERROR(OFFSET(INDEX(INDIRECT(VLOOKUP($C595,Lighting_Type_Exist_lu,2,0)),MATCH(NewSKULighting!$D595,INDIRECT(VLOOKUP($C595,Lighting_Type_Exist_lu,2,0)),0),1),0,3),"")</f>
        <v/>
      </c>
      <c r="AE595" s="40" t="str">
        <f ca="1">IFERROR(OFFSET(INDEX(INDIRECT(VLOOKUP($C595,Lighting_Type_Exist_lu,2,0)),MATCH(NewSKULighting!$D595,INDIRECT(VLOOKUP($C595,Lighting_Type_Exist_lu,2,0)),0),1),0,4),"")</f>
        <v/>
      </c>
      <c r="AF595" s="314">
        <f t="shared" ca="1" si="245"/>
        <v>0</v>
      </c>
      <c r="AG595" s="3"/>
      <c r="AH595" s="238" t="str">
        <f t="shared" si="261"/>
        <v/>
      </c>
      <c r="AI595" s="263">
        <f>IFERROR(_xlfn.IFNA(IF('Project Summary'!$C$11="NH",VLOOKUP(AH595,Lighting_All,5,0),VLOOKUP(AH595,Lighting_All,3,0)),""),"")</f>
        <v>0</v>
      </c>
      <c r="AJ595" s="295" t="str">
        <f t="shared" si="246"/>
        <v>NA</v>
      </c>
      <c r="AK595" s="296" t="str">
        <f>IFERROR(IF(J595="","",(VLOOKUP(AH595,Lookups!A:G,7,0)*H595)),"")</f>
        <v/>
      </c>
      <c r="AL595" s="92">
        <f t="shared" ca="1" si="247"/>
        <v>0</v>
      </c>
      <c r="AM595" s="92">
        <f t="shared" ca="1" si="248"/>
        <v>0</v>
      </c>
      <c r="AN595" s="297">
        <f>(1-EXACT(G595,M595))*IFERROR(VLOOKUP(M595,Lighting_All,6,0),0)*(Q595&gt;0)*(1-EXACT(M595,Lookups!$A$62))*(1-EXACT(M595,Lookups!$A$63))</f>
        <v>0</v>
      </c>
      <c r="AO595" s="92">
        <f t="shared" si="249"/>
        <v>0</v>
      </c>
      <c r="AP595" s="92" t="str">
        <f t="shared" ca="1" si="250"/>
        <v/>
      </c>
      <c r="AQ595" s="92" t="str">
        <f ca="1">_xlfn.IFNA(VLOOKUP(AP595,Recycling!$S$10:$T$35,2,0),"")</f>
        <v/>
      </c>
      <c r="AR595" s="92">
        <f t="shared" si="251"/>
        <v>0</v>
      </c>
      <c r="AS595" s="92">
        <f t="shared" si="252"/>
        <v>0</v>
      </c>
      <c r="AT595" s="298">
        <f>EXACT(G595,"None")*OR(EXACT(M595,Lookups!$A$62),EXACT(M595,Lookups!$A$63))</f>
        <v>0</v>
      </c>
      <c r="AU595" s="299">
        <f t="shared" si="271"/>
        <v>0</v>
      </c>
      <c r="AV595" s="92">
        <f>IFERROR(VLOOKUP(AH595,Lookups!A:B,2,0),0)</f>
        <v>0</v>
      </c>
      <c r="AW595" s="92">
        <f t="shared" si="272"/>
        <v>0</v>
      </c>
      <c r="AX595" s="297">
        <f t="shared" si="273"/>
        <v>0</v>
      </c>
      <c r="AY595" s="297">
        <f t="shared" si="262"/>
        <v>0</v>
      </c>
      <c r="AZ595" s="92">
        <f t="shared" si="263"/>
        <v>0.504</v>
      </c>
      <c r="BA595" s="297">
        <f t="shared" si="274"/>
        <v>0.38900000000000001</v>
      </c>
      <c r="BB595" s="297">
        <v>0.13800000000000001</v>
      </c>
      <c r="BC595" s="297">
        <v>0.13400000000000001</v>
      </c>
      <c r="BD595" s="92">
        <f t="shared" si="264"/>
        <v>0</v>
      </c>
      <c r="BE595" s="92">
        <f t="shared" si="265"/>
        <v>0</v>
      </c>
    </row>
    <row r="596" spans="1:57" x14ac:dyDescent="0.35">
      <c r="A596" s="26"/>
      <c r="B596" s="76"/>
      <c r="C596" s="58"/>
      <c r="D596" s="504"/>
      <c r="E596" s="504"/>
      <c r="F596" s="237" t="str">
        <f ca="1">IFERROR(OFFSET(INDEX(INDIRECT(VLOOKUP($C596,Lighting_Type_Exist_lu,2,0)),MATCH(NewSKULighting!$D596,INDIRECT(VLOOKUP($C596,Lighting_Type_Exist_lu,2,0)),0),1),0,2),"")</f>
        <v/>
      </c>
      <c r="G596" s="168" t="s">
        <v>84</v>
      </c>
      <c r="H596" s="74"/>
      <c r="I596" s="238" t="str">
        <f t="shared" si="253"/>
        <v/>
      </c>
      <c r="J596" s="58"/>
      <c r="K596" s="238" t="str">
        <f t="shared" si="254"/>
        <v/>
      </c>
      <c r="L596" s="239" t="str">
        <f t="shared" si="255"/>
        <v/>
      </c>
      <c r="M596" s="116" t="s">
        <v>84</v>
      </c>
      <c r="N596" s="28">
        <f t="shared" si="256"/>
        <v>0</v>
      </c>
      <c r="O596" s="20">
        <f t="shared" si="243"/>
        <v>0</v>
      </c>
      <c r="P596" s="71">
        <f t="shared" ca="1" si="266"/>
        <v>0</v>
      </c>
      <c r="Q596" s="71">
        <f>IFERROR((($H596*$L596*$N596)-($H596*$L596*$O596))/1000,0)*(1-EXACT(M596,Lookups!$A$62))*(1-EXACT(M596,Lookups!$A$63))</f>
        <v>0</v>
      </c>
      <c r="R596" s="71">
        <f t="shared" ca="1" si="267"/>
        <v>0</v>
      </c>
      <c r="S596" s="71">
        <f t="shared" ca="1" si="257"/>
        <v>0</v>
      </c>
      <c r="T596" s="71">
        <f t="shared" si="258"/>
        <v>0</v>
      </c>
      <c r="U596" s="356">
        <f t="shared" ca="1" si="259"/>
        <v>0</v>
      </c>
      <c r="V596" s="356">
        <f t="shared" ca="1" si="260"/>
        <v>0</v>
      </c>
      <c r="W596" s="356">
        <f t="shared" si="268"/>
        <v>0</v>
      </c>
      <c r="X596" s="356">
        <f t="shared" si="269"/>
        <v>0</v>
      </c>
      <c r="Y596" s="72">
        <f>IF(AU596&gt;0,"NEEDED",IFERROR(IF('Project Summary'!$C$11="NH",(VLOOKUP(AH596,Lighting_All,6,0)+AN596),(VLOOKUP(AH596,Lighting_All,4,0)+AN596)),0)*H596)</f>
        <v>0</v>
      </c>
      <c r="Z596" s="290" t="str">
        <f t="shared" ca="1" si="270"/>
        <v/>
      </c>
      <c r="AA596" s="352">
        <f t="shared" ca="1" si="244"/>
        <v>0</v>
      </c>
      <c r="AB596" s="3"/>
      <c r="AC596" s="20" t="str">
        <f ca="1">IFERROR(OFFSET(INDEX(INDIRECT(VLOOKUP($C596,Lighting_Type_Exist_lu,2,0)),MATCH(NewSKULighting!$D596,INDIRECT(VLOOKUP($C596,Lighting_Type_Exist_lu,2,0)),0),1),0,1),"")</f>
        <v/>
      </c>
      <c r="AD596" s="7" t="str">
        <f ca="1">IFERROR(OFFSET(INDEX(INDIRECT(VLOOKUP($C596,Lighting_Type_Exist_lu,2,0)),MATCH(NewSKULighting!$D596,INDIRECT(VLOOKUP($C596,Lighting_Type_Exist_lu,2,0)),0),1),0,3),"")</f>
        <v/>
      </c>
      <c r="AE596" s="40" t="str">
        <f ca="1">IFERROR(OFFSET(INDEX(INDIRECT(VLOOKUP($C596,Lighting_Type_Exist_lu,2,0)),MATCH(NewSKULighting!$D596,INDIRECT(VLOOKUP($C596,Lighting_Type_Exist_lu,2,0)),0),1),0,4),"")</f>
        <v/>
      </c>
      <c r="AF596" s="314">
        <f t="shared" ca="1" si="245"/>
        <v>0</v>
      </c>
      <c r="AG596" s="3"/>
      <c r="AH596" s="238" t="str">
        <f t="shared" si="261"/>
        <v/>
      </c>
      <c r="AI596" s="263">
        <f>IFERROR(_xlfn.IFNA(IF('Project Summary'!$C$11="NH",VLOOKUP(AH596,Lighting_All,5,0),VLOOKUP(AH596,Lighting_All,3,0)),""),"")</f>
        <v>0</v>
      </c>
      <c r="AJ596" s="295" t="str">
        <f t="shared" si="246"/>
        <v>NA</v>
      </c>
      <c r="AK596" s="296" t="str">
        <f>IFERROR(IF(J596="","",(VLOOKUP(AH596,Lookups!A:G,7,0)*H596)),"")</f>
        <v/>
      </c>
      <c r="AL596" s="92">
        <f t="shared" ca="1" si="247"/>
        <v>0</v>
      </c>
      <c r="AM596" s="92">
        <f t="shared" ca="1" si="248"/>
        <v>0</v>
      </c>
      <c r="AN596" s="297">
        <f>(1-EXACT(G596,M596))*IFERROR(VLOOKUP(M596,Lighting_All,6,0),0)*(Q596&gt;0)*(1-EXACT(M596,Lookups!$A$62))*(1-EXACT(M596,Lookups!$A$63))</f>
        <v>0</v>
      </c>
      <c r="AO596" s="92">
        <f t="shared" si="249"/>
        <v>0</v>
      </c>
      <c r="AP596" s="92" t="str">
        <f t="shared" ca="1" si="250"/>
        <v/>
      </c>
      <c r="AQ596" s="92" t="str">
        <f ca="1">_xlfn.IFNA(VLOOKUP(AP596,Recycling!$S$10:$T$35,2,0),"")</f>
        <v/>
      </c>
      <c r="AR596" s="92">
        <f t="shared" si="251"/>
        <v>0</v>
      </c>
      <c r="AS596" s="92">
        <f t="shared" si="252"/>
        <v>0</v>
      </c>
      <c r="AT596" s="298">
        <f>EXACT(G596,"None")*OR(EXACT(M596,Lookups!$A$62),EXACT(M596,Lookups!$A$63))</f>
        <v>0</v>
      </c>
      <c r="AU596" s="299">
        <f t="shared" si="271"/>
        <v>0</v>
      </c>
      <c r="AV596" s="92">
        <f>IFERROR(VLOOKUP(AH596,Lookups!A:B,2,0),0)</f>
        <v>0</v>
      </c>
      <c r="AW596" s="92">
        <f t="shared" si="272"/>
        <v>0</v>
      </c>
      <c r="AX596" s="297">
        <f t="shared" si="273"/>
        <v>0</v>
      </c>
      <c r="AY596" s="297">
        <f t="shared" si="262"/>
        <v>0</v>
      </c>
      <c r="AZ596" s="92">
        <f t="shared" si="263"/>
        <v>0.504</v>
      </c>
      <c r="BA596" s="297">
        <f t="shared" si="274"/>
        <v>0.38900000000000001</v>
      </c>
      <c r="BB596" s="297">
        <v>0.13800000000000001</v>
      </c>
      <c r="BC596" s="297">
        <v>0.13400000000000001</v>
      </c>
      <c r="BD596" s="92">
        <f t="shared" si="264"/>
        <v>0</v>
      </c>
      <c r="BE596" s="92">
        <f t="shared" si="265"/>
        <v>0</v>
      </c>
    </row>
    <row r="597" spans="1:57" x14ac:dyDescent="0.35">
      <c r="A597" s="26"/>
      <c r="B597" s="76"/>
      <c r="C597" s="58"/>
      <c r="D597" s="504"/>
      <c r="E597" s="504"/>
      <c r="F597" s="237" t="str">
        <f ca="1">IFERROR(OFFSET(INDEX(INDIRECT(VLOOKUP($C597,Lighting_Type_Exist_lu,2,0)),MATCH(NewSKULighting!$D597,INDIRECT(VLOOKUP($C597,Lighting_Type_Exist_lu,2,0)),0),1),0,2),"")</f>
        <v/>
      </c>
      <c r="G597" s="168" t="s">
        <v>84</v>
      </c>
      <c r="H597" s="74"/>
      <c r="I597" s="238" t="str">
        <f t="shared" si="253"/>
        <v/>
      </c>
      <c r="J597" s="58"/>
      <c r="K597" s="238" t="str">
        <f t="shared" si="254"/>
        <v/>
      </c>
      <c r="L597" s="239" t="str">
        <f t="shared" si="255"/>
        <v/>
      </c>
      <c r="M597" s="116" t="s">
        <v>84</v>
      </c>
      <c r="N597" s="28">
        <f t="shared" si="256"/>
        <v>0</v>
      </c>
      <c r="O597" s="20">
        <f t="shared" si="243"/>
        <v>0</v>
      </c>
      <c r="P597" s="71">
        <f t="shared" ca="1" si="266"/>
        <v>0</v>
      </c>
      <c r="Q597" s="71">
        <f>IFERROR((($H597*$L597*$N597)-($H597*$L597*$O597))/1000,0)*(1-EXACT(M597,Lookups!$A$62))*(1-EXACT(M597,Lookups!$A$63))</f>
        <v>0</v>
      </c>
      <c r="R597" s="71">
        <f t="shared" ca="1" si="267"/>
        <v>0</v>
      </c>
      <c r="S597" s="71">
        <f t="shared" ca="1" si="257"/>
        <v>0</v>
      </c>
      <c r="T597" s="71">
        <f t="shared" si="258"/>
        <v>0</v>
      </c>
      <c r="U597" s="356">
        <f t="shared" ca="1" si="259"/>
        <v>0</v>
      </c>
      <c r="V597" s="356">
        <f t="shared" ca="1" si="260"/>
        <v>0</v>
      </c>
      <c r="W597" s="356">
        <f t="shared" si="268"/>
        <v>0</v>
      </c>
      <c r="X597" s="356">
        <f t="shared" si="269"/>
        <v>0</v>
      </c>
      <c r="Y597" s="72">
        <f>IF(AU597&gt;0,"NEEDED",IFERROR(IF('Project Summary'!$C$11="NH",(VLOOKUP(AH597,Lighting_All,6,0)+AN597),(VLOOKUP(AH597,Lighting_All,4,0)+AN597)),0)*H597)</f>
        <v>0</v>
      </c>
      <c r="Z597" s="290" t="str">
        <f t="shared" ca="1" si="270"/>
        <v/>
      </c>
      <c r="AA597" s="352">
        <f t="shared" ca="1" si="244"/>
        <v>0</v>
      </c>
      <c r="AB597" s="3"/>
      <c r="AC597" s="20" t="str">
        <f ca="1">IFERROR(OFFSET(INDEX(INDIRECT(VLOOKUP($C597,Lighting_Type_Exist_lu,2,0)),MATCH(NewSKULighting!$D597,INDIRECT(VLOOKUP($C597,Lighting_Type_Exist_lu,2,0)),0),1),0,1),"")</f>
        <v/>
      </c>
      <c r="AD597" s="7" t="str">
        <f ca="1">IFERROR(OFFSET(INDEX(INDIRECT(VLOOKUP($C597,Lighting_Type_Exist_lu,2,0)),MATCH(NewSKULighting!$D597,INDIRECT(VLOOKUP($C597,Lighting_Type_Exist_lu,2,0)),0),1),0,3),"")</f>
        <v/>
      </c>
      <c r="AE597" s="40" t="str">
        <f ca="1">IFERROR(OFFSET(INDEX(INDIRECT(VLOOKUP($C597,Lighting_Type_Exist_lu,2,0)),MATCH(NewSKULighting!$D597,INDIRECT(VLOOKUP($C597,Lighting_Type_Exist_lu,2,0)),0),1),0,4),"")</f>
        <v/>
      </c>
      <c r="AF597" s="314">
        <f t="shared" ca="1" si="245"/>
        <v>0</v>
      </c>
      <c r="AG597" s="3"/>
      <c r="AH597" s="238" t="str">
        <f t="shared" si="261"/>
        <v/>
      </c>
      <c r="AI597" s="263">
        <f>IFERROR(_xlfn.IFNA(IF('Project Summary'!$C$11="NH",VLOOKUP(AH597,Lighting_All,5,0),VLOOKUP(AH597,Lighting_All,3,0)),""),"")</f>
        <v>0</v>
      </c>
      <c r="AJ597" s="295" t="str">
        <f t="shared" si="246"/>
        <v>NA</v>
      </c>
      <c r="AK597" s="296" t="str">
        <f>IFERROR(IF(J597="","",(VLOOKUP(AH597,Lookups!A:G,7,0)*H597)),"")</f>
        <v/>
      </c>
      <c r="AL597" s="92">
        <f t="shared" ca="1" si="247"/>
        <v>0</v>
      </c>
      <c r="AM597" s="92">
        <f t="shared" ca="1" si="248"/>
        <v>0</v>
      </c>
      <c r="AN597" s="297">
        <f>(1-EXACT(G597,M597))*IFERROR(VLOOKUP(M597,Lighting_All,6,0),0)*(Q597&gt;0)*(1-EXACT(M597,Lookups!$A$62))*(1-EXACT(M597,Lookups!$A$63))</f>
        <v>0</v>
      </c>
      <c r="AO597" s="92">
        <f t="shared" si="249"/>
        <v>0</v>
      </c>
      <c r="AP597" s="92" t="str">
        <f t="shared" ca="1" si="250"/>
        <v/>
      </c>
      <c r="AQ597" s="92" t="str">
        <f ca="1">_xlfn.IFNA(VLOOKUP(AP597,Recycling!$S$10:$T$35,2,0),"")</f>
        <v/>
      </c>
      <c r="AR597" s="92">
        <f t="shared" si="251"/>
        <v>0</v>
      </c>
      <c r="AS597" s="92">
        <f t="shared" si="252"/>
        <v>0</v>
      </c>
      <c r="AT597" s="298">
        <f>EXACT(G597,"None")*OR(EXACT(M597,Lookups!$A$62),EXACT(M597,Lookups!$A$63))</f>
        <v>0</v>
      </c>
      <c r="AU597" s="299">
        <f t="shared" si="271"/>
        <v>0</v>
      </c>
      <c r="AV597" s="92">
        <f>IFERROR(VLOOKUP(AH597,Lookups!A:B,2,0),0)</f>
        <v>0</v>
      </c>
      <c r="AW597" s="92">
        <f t="shared" si="272"/>
        <v>0</v>
      </c>
      <c r="AX597" s="297">
        <f t="shared" si="273"/>
        <v>0</v>
      </c>
      <c r="AY597" s="297">
        <f t="shared" si="262"/>
        <v>0</v>
      </c>
      <c r="AZ597" s="92">
        <f t="shared" si="263"/>
        <v>0.504</v>
      </c>
      <c r="BA597" s="297">
        <f t="shared" si="274"/>
        <v>0.38900000000000001</v>
      </c>
      <c r="BB597" s="297">
        <v>0.13800000000000001</v>
      </c>
      <c r="BC597" s="297">
        <v>0.13400000000000001</v>
      </c>
      <c r="BD597" s="92">
        <f t="shared" si="264"/>
        <v>0</v>
      </c>
      <c r="BE597" s="92">
        <f t="shared" si="265"/>
        <v>0</v>
      </c>
    </row>
    <row r="598" spans="1:57" x14ac:dyDescent="0.35">
      <c r="A598" s="26"/>
      <c r="B598" s="76"/>
      <c r="C598" s="58"/>
      <c r="D598" s="504"/>
      <c r="E598" s="504"/>
      <c r="F598" s="237" t="str">
        <f ca="1">IFERROR(OFFSET(INDEX(INDIRECT(VLOOKUP($C598,Lighting_Type_Exist_lu,2,0)),MATCH(NewSKULighting!$D598,INDIRECT(VLOOKUP($C598,Lighting_Type_Exist_lu,2,0)),0),1),0,2),"")</f>
        <v/>
      </c>
      <c r="G598" s="168" t="s">
        <v>84</v>
      </c>
      <c r="H598" s="74"/>
      <c r="I598" s="238" t="str">
        <f t="shared" si="253"/>
        <v/>
      </c>
      <c r="J598" s="58"/>
      <c r="K598" s="238" t="str">
        <f t="shared" si="254"/>
        <v/>
      </c>
      <c r="L598" s="239" t="str">
        <f t="shared" si="255"/>
        <v/>
      </c>
      <c r="M598" s="116" t="s">
        <v>84</v>
      </c>
      <c r="N598" s="28">
        <f t="shared" si="256"/>
        <v>0</v>
      </c>
      <c r="O598" s="20">
        <f t="shared" si="243"/>
        <v>0</v>
      </c>
      <c r="P598" s="71">
        <f t="shared" ca="1" si="266"/>
        <v>0</v>
      </c>
      <c r="Q598" s="71">
        <f>IFERROR((($H598*$L598*$N598)-($H598*$L598*$O598))/1000,0)*(1-EXACT(M598,Lookups!$A$62))*(1-EXACT(M598,Lookups!$A$63))</f>
        <v>0</v>
      </c>
      <c r="R598" s="71">
        <f t="shared" ca="1" si="267"/>
        <v>0</v>
      </c>
      <c r="S598" s="71">
        <f t="shared" ca="1" si="257"/>
        <v>0</v>
      </c>
      <c r="T598" s="71">
        <f t="shared" si="258"/>
        <v>0</v>
      </c>
      <c r="U598" s="356">
        <f t="shared" ca="1" si="259"/>
        <v>0</v>
      </c>
      <c r="V598" s="356">
        <f t="shared" ca="1" si="260"/>
        <v>0</v>
      </c>
      <c r="W598" s="356">
        <f t="shared" si="268"/>
        <v>0</v>
      </c>
      <c r="X598" s="356">
        <f t="shared" si="269"/>
        <v>0</v>
      </c>
      <c r="Y598" s="72">
        <f>IF(AU598&gt;0,"NEEDED",IFERROR(IF('Project Summary'!$C$11="NH",(VLOOKUP(AH598,Lighting_All,6,0)+AN598),(VLOOKUP(AH598,Lighting_All,4,0)+AN598)),0)*H598)</f>
        <v>0</v>
      </c>
      <c r="Z598" s="290" t="str">
        <f t="shared" ca="1" si="270"/>
        <v/>
      </c>
      <c r="AA598" s="352">
        <f t="shared" ca="1" si="244"/>
        <v>0</v>
      </c>
      <c r="AB598" s="3"/>
      <c r="AC598" s="20" t="str">
        <f ca="1">IFERROR(OFFSET(INDEX(INDIRECT(VLOOKUP($C598,Lighting_Type_Exist_lu,2,0)),MATCH(NewSKULighting!$D598,INDIRECT(VLOOKUP($C598,Lighting_Type_Exist_lu,2,0)),0),1),0,1),"")</f>
        <v/>
      </c>
      <c r="AD598" s="7" t="str">
        <f ca="1">IFERROR(OFFSET(INDEX(INDIRECT(VLOOKUP($C598,Lighting_Type_Exist_lu,2,0)),MATCH(NewSKULighting!$D598,INDIRECT(VLOOKUP($C598,Lighting_Type_Exist_lu,2,0)),0),1),0,3),"")</f>
        <v/>
      </c>
      <c r="AE598" s="40" t="str">
        <f ca="1">IFERROR(OFFSET(INDEX(INDIRECT(VLOOKUP($C598,Lighting_Type_Exist_lu,2,0)),MATCH(NewSKULighting!$D598,INDIRECT(VLOOKUP($C598,Lighting_Type_Exist_lu,2,0)),0),1),0,4),"")</f>
        <v/>
      </c>
      <c r="AF598" s="314">
        <f t="shared" ca="1" si="245"/>
        <v>0</v>
      </c>
      <c r="AG598" s="3"/>
      <c r="AH598" s="238" t="str">
        <f t="shared" si="261"/>
        <v/>
      </c>
      <c r="AI598" s="263">
        <f>IFERROR(_xlfn.IFNA(IF('Project Summary'!$C$11="NH",VLOOKUP(AH598,Lighting_All,5,0),VLOOKUP(AH598,Lighting_All,3,0)),""),"")</f>
        <v>0</v>
      </c>
      <c r="AJ598" s="295" t="str">
        <f t="shared" si="246"/>
        <v>NA</v>
      </c>
      <c r="AK598" s="296" t="str">
        <f>IFERROR(IF(J598="","",(VLOOKUP(AH598,Lookups!A:G,7,0)*H598)),"")</f>
        <v/>
      </c>
      <c r="AL598" s="92">
        <f t="shared" ca="1" si="247"/>
        <v>0</v>
      </c>
      <c r="AM598" s="92">
        <f t="shared" ca="1" si="248"/>
        <v>0</v>
      </c>
      <c r="AN598" s="297">
        <f>(1-EXACT(G598,M598))*IFERROR(VLOOKUP(M598,Lighting_All,6,0),0)*(Q598&gt;0)*(1-EXACT(M598,Lookups!$A$62))*(1-EXACT(M598,Lookups!$A$63))</f>
        <v>0</v>
      </c>
      <c r="AO598" s="92">
        <f t="shared" si="249"/>
        <v>0</v>
      </c>
      <c r="AP598" s="92" t="str">
        <f t="shared" ca="1" si="250"/>
        <v/>
      </c>
      <c r="AQ598" s="92" t="str">
        <f ca="1">_xlfn.IFNA(VLOOKUP(AP598,Recycling!$S$10:$T$35,2,0),"")</f>
        <v/>
      </c>
      <c r="AR598" s="92">
        <f t="shared" si="251"/>
        <v>0</v>
      </c>
      <c r="AS598" s="92">
        <f t="shared" si="252"/>
        <v>0</v>
      </c>
      <c r="AT598" s="298">
        <f>EXACT(G598,"None")*OR(EXACT(M598,Lookups!$A$62),EXACT(M598,Lookups!$A$63))</f>
        <v>0</v>
      </c>
      <c r="AU598" s="299">
        <f t="shared" si="271"/>
        <v>0</v>
      </c>
      <c r="AV598" s="92">
        <f>IFERROR(VLOOKUP(AH598,Lookups!A:B,2,0),0)</f>
        <v>0</v>
      </c>
      <c r="AW598" s="92">
        <f t="shared" si="272"/>
        <v>0</v>
      </c>
      <c r="AX598" s="297">
        <f t="shared" si="273"/>
        <v>0</v>
      </c>
      <c r="AY598" s="297">
        <f t="shared" si="262"/>
        <v>0</v>
      </c>
      <c r="AZ598" s="92">
        <f t="shared" si="263"/>
        <v>0.504</v>
      </c>
      <c r="BA598" s="297">
        <f t="shared" si="274"/>
        <v>0.38900000000000001</v>
      </c>
      <c r="BB598" s="297">
        <v>0.13800000000000001</v>
      </c>
      <c r="BC598" s="297">
        <v>0.13400000000000001</v>
      </c>
      <c r="BD598" s="92">
        <f t="shared" si="264"/>
        <v>0</v>
      </c>
      <c r="BE598" s="92">
        <f t="shared" si="265"/>
        <v>0</v>
      </c>
    </row>
    <row r="599" spans="1:57" x14ac:dyDescent="0.35">
      <c r="A599" s="26"/>
      <c r="B599" s="76"/>
      <c r="C599" s="58"/>
      <c r="D599" s="504"/>
      <c r="E599" s="504"/>
      <c r="F599" s="237" t="str">
        <f ca="1">IFERROR(OFFSET(INDEX(INDIRECT(VLOOKUP($C599,Lighting_Type_Exist_lu,2,0)),MATCH(NewSKULighting!$D599,INDIRECT(VLOOKUP($C599,Lighting_Type_Exist_lu,2,0)),0),1),0,2),"")</f>
        <v/>
      </c>
      <c r="G599" s="168" t="s">
        <v>84</v>
      </c>
      <c r="H599" s="74"/>
      <c r="I599" s="238" t="str">
        <f t="shared" si="253"/>
        <v/>
      </c>
      <c r="J599" s="58"/>
      <c r="K599" s="238" t="str">
        <f t="shared" si="254"/>
        <v/>
      </c>
      <c r="L599" s="239" t="str">
        <f t="shared" si="255"/>
        <v/>
      </c>
      <c r="M599" s="116" t="s">
        <v>84</v>
      </c>
      <c r="N599" s="28">
        <f t="shared" si="256"/>
        <v>0</v>
      </c>
      <c r="O599" s="20">
        <f t="shared" si="243"/>
        <v>0</v>
      </c>
      <c r="P599" s="71">
        <f t="shared" ca="1" si="266"/>
        <v>0</v>
      </c>
      <c r="Q599" s="71">
        <f>IFERROR((($H599*$L599*$N599)-($H599*$L599*$O599))/1000,0)*(1-EXACT(M599,Lookups!$A$62))*(1-EXACT(M599,Lookups!$A$63))</f>
        <v>0</v>
      </c>
      <c r="R599" s="71">
        <f t="shared" ca="1" si="267"/>
        <v>0</v>
      </c>
      <c r="S599" s="71">
        <f t="shared" ca="1" si="257"/>
        <v>0</v>
      </c>
      <c r="T599" s="71">
        <f t="shared" si="258"/>
        <v>0</v>
      </c>
      <c r="U599" s="356">
        <f t="shared" ca="1" si="259"/>
        <v>0</v>
      </c>
      <c r="V599" s="356">
        <f t="shared" ca="1" si="260"/>
        <v>0</v>
      </c>
      <c r="W599" s="356">
        <f t="shared" si="268"/>
        <v>0</v>
      </c>
      <c r="X599" s="356">
        <f t="shared" si="269"/>
        <v>0</v>
      </c>
      <c r="Y599" s="72">
        <f>IF(AU599&gt;0,"NEEDED",IFERROR(IF('Project Summary'!$C$11="NH",(VLOOKUP(AH599,Lighting_All,6,0)+AN599),(VLOOKUP(AH599,Lighting_All,4,0)+AN599)),0)*H599)</f>
        <v>0</v>
      </c>
      <c r="Z599" s="290" t="str">
        <f t="shared" ca="1" si="270"/>
        <v/>
      </c>
      <c r="AA599" s="352">
        <f t="shared" ca="1" si="244"/>
        <v>0</v>
      </c>
      <c r="AB599" s="3"/>
      <c r="AC599" s="20" t="str">
        <f ca="1">IFERROR(OFFSET(INDEX(INDIRECT(VLOOKUP($C599,Lighting_Type_Exist_lu,2,0)),MATCH(NewSKULighting!$D599,INDIRECT(VLOOKUP($C599,Lighting_Type_Exist_lu,2,0)),0),1),0,1),"")</f>
        <v/>
      </c>
      <c r="AD599" s="7" t="str">
        <f ca="1">IFERROR(OFFSET(INDEX(INDIRECT(VLOOKUP($C599,Lighting_Type_Exist_lu,2,0)),MATCH(NewSKULighting!$D599,INDIRECT(VLOOKUP($C599,Lighting_Type_Exist_lu,2,0)),0),1),0,3),"")</f>
        <v/>
      </c>
      <c r="AE599" s="40" t="str">
        <f ca="1">IFERROR(OFFSET(INDEX(INDIRECT(VLOOKUP($C599,Lighting_Type_Exist_lu,2,0)),MATCH(NewSKULighting!$D599,INDIRECT(VLOOKUP($C599,Lighting_Type_Exist_lu,2,0)),0),1),0,4),"")</f>
        <v/>
      </c>
      <c r="AF599" s="314">
        <f t="shared" ca="1" si="245"/>
        <v>0</v>
      </c>
      <c r="AG599" s="3"/>
      <c r="AH599" s="238" t="str">
        <f t="shared" si="261"/>
        <v/>
      </c>
      <c r="AI599" s="263">
        <f>IFERROR(_xlfn.IFNA(IF('Project Summary'!$C$11="NH",VLOOKUP(AH599,Lighting_All,5,0),VLOOKUP(AH599,Lighting_All,3,0)),""),"")</f>
        <v>0</v>
      </c>
      <c r="AJ599" s="295" t="str">
        <f t="shared" si="246"/>
        <v>NA</v>
      </c>
      <c r="AK599" s="296" t="str">
        <f>IFERROR(IF(J599="","",(VLOOKUP(AH599,Lookups!A:G,7,0)*H599)),"")</f>
        <v/>
      </c>
      <c r="AL599" s="92">
        <f t="shared" ca="1" si="247"/>
        <v>0</v>
      </c>
      <c r="AM599" s="92">
        <f t="shared" ca="1" si="248"/>
        <v>0</v>
      </c>
      <c r="AN599" s="297">
        <f>(1-EXACT(G599,M599))*IFERROR(VLOOKUP(M599,Lighting_All,6,0),0)*(Q599&gt;0)*(1-EXACT(M599,Lookups!$A$62))*(1-EXACT(M599,Lookups!$A$63))</f>
        <v>0</v>
      </c>
      <c r="AO599" s="92">
        <f t="shared" si="249"/>
        <v>0</v>
      </c>
      <c r="AP599" s="92" t="str">
        <f t="shared" ca="1" si="250"/>
        <v/>
      </c>
      <c r="AQ599" s="92" t="str">
        <f ca="1">_xlfn.IFNA(VLOOKUP(AP599,Recycling!$S$10:$T$35,2,0),"")</f>
        <v/>
      </c>
      <c r="AR599" s="92">
        <f t="shared" si="251"/>
        <v>0</v>
      </c>
      <c r="AS599" s="92">
        <f t="shared" si="252"/>
        <v>0</v>
      </c>
      <c r="AT599" s="298">
        <f>EXACT(G599,"None")*OR(EXACT(M599,Lookups!$A$62),EXACT(M599,Lookups!$A$63))</f>
        <v>0</v>
      </c>
      <c r="AU599" s="299">
        <f t="shared" si="271"/>
        <v>0</v>
      </c>
      <c r="AV599" s="92">
        <f>IFERROR(VLOOKUP(AH599,Lookups!A:B,2,0),0)</f>
        <v>0</v>
      </c>
      <c r="AW599" s="92">
        <f t="shared" si="272"/>
        <v>0</v>
      </c>
      <c r="AX599" s="297">
        <f t="shared" si="273"/>
        <v>0</v>
      </c>
      <c r="AY599" s="297">
        <f t="shared" si="262"/>
        <v>0</v>
      </c>
      <c r="AZ599" s="92">
        <f t="shared" si="263"/>
        <v>0.504</v>
      </c>
      <c r="BA599" s="297">
        <f t="shared" si="274"/>
        <v>0.38900000000000001</v>
      </c>
      <c r="BB599" s="297">
        <v>0.13800000000000001</v>
      </c>
      <c r="BC599" s="297">
        <v>0.13400000000000001</v>
      </c>
      <c r="BD599" s="92">
        <f t="shared" si="264"/>
        <v>0</v>
      </c>
      <c r="BE599" s="92">
        <f t="shared" si="265"/>
        <v>0</v>
      </c>
    </row>
    <row r="600" spans="1:57" x14ac:dyDescent="0.35">
      <c r="A600" s="26"/>
      <c r="B600" s="76"/>
      <c r="C600" s="58"/>
      <c r="D600" s="504"/>
      <c r="E600" s="504"/>
      <c r="F600" s="237" t="str">
        <f ca="1">IFERROR(OFFSET(INDEX(INDIRECT(VLOOKUP($C600,Lighting_Type_Exist_lu,2,0)),MATCH(NewSKULighting!$D600,INDIRECT(VLOOKUP($C600,Lighting_Type_Exist_lu,2,0)),0),1),0,2),"")</f>
        <v/>
      </c>
      <c r="G600" s="168" t="s">
        <v>84</v>
      </c>
      <c r="H600" s="74"/>
      <c r="I600" s="238" t="str">
        <f t="shared" si="253"/>
        <v/>
      </c>
      <c r="J600" s="58"/>
      <c r="K600" s="238" t="str">
        <f t="shared" si="254"/>
        <v/>
      </c>
      <c r="L600" s="239" t="str">
        <f t="shared" si="255"/>
        <v/>
      </c>
      <c r="M600" s="116" t="s">
        <v>84</v>
      </c>
      <c r="N600" s="28">
        <f t="shared" si="256"/>
        <v>0</v>
      </c>
      <c r="O600" s="20">
        <f t="shared" si="243"/>
        <v>0</v>
      </c>
      <c r="P600" s="71">
        <f t="shared" ca="1" si="266"/>
        <v>0</v>
      </c>
      <c r="Q600" s="71">
        <f>IFERROR((($H600*$L600*$N600)-($H600*$L600*$O600))/1000,0)*(1-EXACT(M600,Lookups!$A$62))*(1-EXACT(M600,Lookups!$A$63))</f>
        <v>0</v>
      </c>
      <c r="R600" s="71">
        <f t="shared" ca="1" si="267"/>
        <v>0</v>
      </c>
      <c r="S600" s="71">
        <f t="shared" ca="1" si="257"/>
        <v>0</v>
      </c>
      <c r="T600" s="71">
        <f t="shared" si="258"/>
        <v>0</v>
      </c>
      <c r="U600" s="356">
        <f t="shared" ca="1" si="259"/>
        <v>0</v>
      </c>
      <c r="V600" s="356">
        <f t="shared" ca="1" si="260"/>
        <v>0</v>
      </c>
      <c r="W600" s="356">
        <f t="shared" si="268"/>
        <v>0</v>
      </c>
      <c r="X600" s="356">
        <f t="shared" si="269"/>
        <v>0</v>
      </c>
      <c r="Y600" s="72">
        <f>IF(AU600&gt;0,"NEEDED",IFERROR(IF('Project Summary'!$C$11="NH",(VLOOKUP(AH600,Lighting_All,6,0)+AN600),(VLOOKUP(AH600,Lighting_All,4,0)+AN600)),0)*H600)</f>
        <v>0</v>
      </c>
      <c r="Z600" s="290" t="str">
        <f t="shared" ca="1" si="270"/>
        <v/>
      </c>
      <c r="AA600" s="352">
        <f t="shared" ca="1" si="244"/>
        <v>0</v>
      </c>
      <c r="AB600" s="3"/>
      <c r="AC600" s="20" t="str">
        <f ca="1">IFERROR(OFFSET(INDEX(INDIRECT(VLOOKUP($C600,Lighting_Type_Exist_lu,2,0)),MATCH(NewSKULighting!$D600,INDIRECT(VLOOKUP($C600,Lighting_Type_Exist_lu,2,0)),0),1),0,1),"")</f>
        <v/>
      </c>
      <c r="AD600" s="7" t="str">
        <f ca="1">IFERROR(OFFSET(INDEX(INDIRECT(VLOOKUP($C600,Lighting_Type_Exist_lu,2,0)),MATCH(NewSKULighting!$D600,INDIRECT(VLOOKUP($C600,Lighting_Type_Exist_lu,2,0)),0),1),0,3),"")</f>
        <v/>
      </c>
      <c r="AE600" s="40" t="str">
        <f ca="1">IFERROR(OFFSET(INDEX(INDIRECT(VLOOKUP($C600,Lighting_Type_Exist_lu,2,0)),MATCH(NewSKULighting!$D600,INDIRECT(VLOOKUP($C600,Lighting_Type_Exist_lu,2,0)),0),1),0,4),"")</f>
        <v/>
      </c>
      <c r="AF600" s="314">
        <f t="shared" ca="1" si="245"/>
        <v>0</v>
      </c>
      <c r="AG600" s="3"/>
      <c r="AH600" s="238" t="str">
        <f t="shared" si="261"/>
        <v/>
      </c>
      <c r="AI600" s="263">
        <f>IFERROR(_xlfn.IFNA(IF('Project Summary'!$C$11="NH",VLOOKUP(AH600,Lighting_All,5,0),VLOOKUP(AH600,Lighting_All,3,0)),""),"")</f>
        <v>0</v>
      </c>
      <c r="AJ600" s="295" t="str">
        <f t="shared" si="246"/>
        <v>NA</v>
      </c>
      <c r="AK600" s="296" t="str">
        <f>IFERROR(IF(J600="","",(VLOOKUP(AH600,Lookups!A:G,7,0)*H600)),"")</f>
        <v/>
      </c>
      <c r="AL600" s="92">
        <f t="shared" ca="1" si="247"/>
        <v>0</v>
      </c>
      <c r="AM600" s="92">
        <f t="shared" ca="1" si="248"/>
        <v>0</v>
      </c>
      <c r="AN600" s="297">
        <f>(1-EXACT(G600,M600))*IFERROR(VLOOKUP(M600,Lighting_All,6,0),0)*(Q600&gt;0)*(1-EXACT(M600,Lookups!$A$62))*(1-EXACT(M600,Lookups!$A$63))</f>
        <v>0</v>
      </c>
      <c r="AO600" s="92">
        <f t="shared" si="249"/>
        <v>0</v>
      </c>
      <c r="AP600" s="92" t="str">
        <f t="shared" ca="1" si="250"/>
        <v/>
      </c>
      <c r="AQ600" s="92" t="str">
        <f ca="1">_xlfn.IFNA(VLOOKUP(AP600,Recycling!$S$10:$T$35,2,0),"")</f>
        <v/>
      </c>
      <c r="AR600" s="92">
        <f t="shared" si="251"/>
        <v>0</v>
      </c>
      <c r="AS600" s="92">
        <f t="shared" si="252"/>
        <v>0</v>
      </c>
      <c r="AT600" s="298">
        <f>EXACT(G600,"None")*OR(EXACT(M600,Lookups!$A$62),EXACT(M600,Lookups!$A$63))</f>
        <v>0</v>
      </c>
      <c r="AU600" s="299">
        <f t="shared" si="271"/>
        <v>0</v>
      </c>
      <c r="AV600" s="92">
        <f>IFERROR(VLOOKUP(AH600,Lookups!A:B,2,0),0)</f>
        <v>0</v>
      </c>
      <c r="AW600" s="92">
        <f t="shared" si="272"/>
        <v>0</v>
      </c>
      <c r="AX600" s="297">
        <f t="shared" si="273"/>
        <v>0</v>
      </c>
      <c r="AY600" s="297">
        <f t="shared" si="262"/>
        <v>0</v>
      </c>
      <c r="AZ600" s="92">
        <f t="shared" si="263"/>
        <v>0.504</v>
      </c>
      <c r="BA600" s="297">
        <f t="shared" si="274"/>
        <v>0.38900000000000001</v>
      </c>
      <c r="BB600" s="297">
        <v>0.13800000000000001</v>
      </c>
      <c r="BC600" s="297">
        <v>0.13400000000000001</v>
      </c>
      <c r="BD600" s="92">
        <f t="shared" si="264"/>
        <v>0</v>
      </c>
      <c r="BE600" s="92">
        <f t="shared" si="265"/>
        <v>0</v>
      </c>
    </row>
    <row r="601" spans="1:57" x14ac:dyDescent="0.35">
      <c r="A601" s="26"/>
      <c r="B601" s="76"/>
      <c r="C601" s="58"/>
      <c r="D601" s="504"/>
      <c r="E601" s="504"/>
      <c r="F601" s="237" t="str">
        <f ca="1">IFERROR(OFFSET(INDEX(INDIRECT(VLOOKUP($C601,Lighting_Type_Exist_lu,2,0)),MATCH(NewSKULighting!$D601,INDIRECT(VLOOKUP($C601,Lighting_Type_Exist_lu,2,0)),0),1),0,2),"")</f>
        <v/>
      </c>
      <c r="G601" s="168" t="s">
        <v>84</v>
      </c>
      <c r="H601" s="74"/>
      <c r="I601" s="238" t="str">
        <f t="shared" si="253"/>
        <v/>
      </c>
      <c r="J601" s="58"/>
      <c r="K601" s="238" t="str">
        <f t="shared" si="254"/>
        <v/>
      </c>
      <c r="L601" s="239" t="str">
        <f t="shared" si="255"/>
        <v/>
      </c>
      <c r="M601" s="116" t="s">
        <v>84</v>
      </c>
      <c r="N601" s="28">
        <f t="shared" si="256"/>
        <v>0</v>
      </c>
      <c r="O601" s="20">
        <f t="shared" si="243"/>
        <v>0</v>
      </c>
      <c r="P601" s="71">
        <f t="shared" ca="1" si="266"/>
        <v>0</v>
      </c>
      <c r="Q601" s="71">
        <f>IFERROR((($H601*$L601*$N601)-($H601*$L601*$O601))/1000,0)*(1-EXACT(M601,Lookups!$A$62))*(1-EXACT(M601,Lookups!$A$63))</f>
        <v>0</v>
      </c>
      <c r="R601" s="71">
        <f t="shared" ca="1" si="267"/>
        <v>0</v>
      </c>
      <c r="S601" s="71">
        <f t="shared" ca="1" si="257"/>
        <v>0</v>
      </c>
      <c r="T601" s="71">
        <f t="shared" si="258"/>
        <v>0</v>
      </c>
      <c r="U601" s="356">
        <f t="shared" ca="1" si="259"/>
        <v>0</v>
      </c>
      <c r="V601" s="356">
        <f t="shared" ca="1" si="260"/>
        <v>0</v>
      </c>
      <c r="W601" s="356">
        <f t="shared" si="268"/>
        <v>0</v>
      </c>
      <c r="X601" s="356">
        <f t="shared" si="269"/>
        <v>0</v>
      </c>
      <c r="Y601" s="72">
        <f>IF(AU601&gt;0,"NEEDED",IFERROR(IF('Project Summary'!$C$11="NH",(VLOOKUP(AH601,Lighting_All,6,0)+AN601),(VLOOKUP(AH601,Lighting_All,4,0)+AN601)),0)*H601)</f>
        <v>0</v>
      </c>
      <c r="Z601" s="290" t="str">
        <f t="shared" ca="1" si="270"/>
        <v/>
      </c>
      <c r="AA601" s="352">
        <f t="shared" ca="1" si="244"/>
        <v>0</v>
      </c>
      <c r="AB601" s="3"/>
      <c r="AC601" s="20" t="str">
        <f ca="1">IFERROR(OFFSET(INDEX(INDIRECT(VLOOKUP($C601,Lighting_Type_Exist_lu,2,0)),MATCH(NewSKULighting!$D601,INDIRECT(VLOOKUP($C601,Lighting_Type_Exist_lu,2,0)),0),1),0,1),"")</f>
        <v/>
      </c>
      <c r="AD601" s="7" t="str">
        <f ca="1">IFERROR(OFFSET(INDEX(INDIRECT(VLOOKUP($C601,Lighting_Type_Exist_lu,2,0)),MATCH(NewSKULighting!$D601,INDIRECT(VLOOKUP($C601,Lighting_Type_Exist_lu,2,0)),0),1),0,3),"")</f>
        <v/>
      </c>
      <c r="AE601" s="40" t="str">
        <f ca="1">IFERROR(OFFSET(INDEX(INDIRECT(VLOOKUP($C601,Lighting_Type_Exist_lu,2,0)),MATCH(NewSKULighting!$D601,INDIRECT(VLOOKUP($C601,Lighting_Type_Exist_lu,2,0)),0),1),0,4),"")</f>
        <v/>
      </c>
      <c r="AF601" s="314">
        <f t="shared" ca="1" si="245"/>
        <v>0</v>
      </c>
      <c r="AG601" s="3"/>
      <c r="AH601" s="238" t="str">
        <f t="shared" si="261"/>
        <v/>
      </c>
      <c r="AI601" s="263">
        <f>IFERROR(_xlfn.IFNA(IF('Project Summary'!$C$11="NH",VLOOKUP(AH601,Lighting_All,5,0),VLOOKUP(AH601,Lighting_All,3,0)),""),"")</f>
        <v>0</v>
      </c>
      <c r="AJ601" s="295" t="str">
        <f t="shared" si="246"/>
        <v>NA</v>
      </c>
      <c r="AK601" s="296" t="str">
        <f>IFERROR(IF(J601="","",(VLOOKUP(AH601,Lookups!A:G,7,0)*H601)),"")</f>
        <v/>
      </c>
      <c r="AL601" s="92">
        <f t="shared" ca="1" si="247"/>
        <v>0</v>
      </c>
      <c r="AM601" s="92">
        <f t="shared" ca="1" si="248"/>
        <v>0</v>
      </c>
      <c r="AN601" s="297">
        <f>(1-EXACT(G601,M601))*IFERROR(VLOOKUP(M601,Lighting_All,6,0),0)*(Q601&gt;0)*(1-EXACT(M601,Lookups!$A$62))*(1-EXACT(M601,Lookups!$A$63))</f>
        <v>0</v>
      </c>
      <c r="AO601" s="92">
        <f t="shared" si="249"/>
        <v>0</v>
      </c>
      <c r="AP601" s="92" t="str">
        <f t="shared" ca="1" si="250"/>
        <v/>
      </c>
      <c r="AQ601" s="92" t="str">
        <f ca="1">_xlfn.IFNA(VLOOKUP(AP601,Recycling!$S$10:$T$35,2,0),"")</f>
        <v/>
      </c>
      <c r="AR601" s="92">
        <f t="shared" si="251"/>
        <v>0</v>
      </c>
      <c r="AS601" s="92">
        <f t="shared" si="252"/>
        <v>0</v>
      </c>
      <c r="AT601" s="298">
        <f>EXACT(G601,"None")*OR(EXACT(M601,Lookups!$A$62),EXACT(M601,Lookups!$A$63))</f>
        <v>0</v>
      </c>
      <c r="AU601" s="299">
        <f t="shared" si="271"/>
        <v>0</v>
      </c>
      <c r="AV601" s="92">
        <f>IFERROR(VLOOKUP(AH601,Lookups!A:B,2,0),0)</f>
        <v>0</v>
      </c>
      <c r="AW601" s="92">
        <f t="shared" si="272"/>
        <v>0</v>
      </c>
      <c r="AX601" s="297">
        <f t="shared" si="273"/>
        <v>0</v>
      </c>
      <c r="AY601" s="297">
        <f t="shared" si="262"/>
        <v>0</v>
      </c>
      <c r="AZ601" s="92">
        <f t="shared" si="263"/>
        <v>0.504</v>
      </c>
      <c r="BA601" s="297">
        <f t="shared" si="274"/>
        <v>0.38900000000000001</v>
      </c>
      <c r="BB601" s="297">
        <v>0.13800000000000001</v>
      </c>
      <c r="BC601" s="297">
        <v>0.13400000000000001</v>
      </c>
      <c r="BD601" s="92">
        <f t="shared" si="264"/>
        <v>0</v>
      </c>
      <c r="BE601" s="92">
        <f t="shared" si="265"/>
        <v>0</v>
      </c>
    </row>
    <row r="602" spans="1:57" x14ac:dyDescent="0.35">
      <c r="A602" s="26"/>
      <c r="B602" s="76"/>
      <c r="C602" s="58"/>
      <c r="D602" s="504"/>
      <c r="E602" s="504"/>
      <c r="F602" s="237" t="str">
        <f ca="1">IFERROR(OFFSET(INDEX(INDIRECT(VLOOKUP($C602,Lighting_Type_Exist_lu,2,0)),MATCH(NewSKULighting!$D602,INDIRECT(VLOOKUP($C602,Lighting_Type_Exist_lu,2,0)),0),1),0,2),"")</f>
        <v/>
      </c>
      <c r="G602" s="168" t="s">
        <v>84</v>
      </c>
      <c r="H602" s="74"/>
      <c r="I602" s="238" t="str">
        <f t="shared" si="253"/>
        <v/>
      </c>
      <c r="J602" s="58"/>
      <c r="K602" s="238" t="str">
        <f t="shared" si="254"/>
        <v/>
      </c>
      <c r="L602" s="239" t="str">
        <f t="shared" si="255"/>
        <v/>
      </c>
      <c r="M602" s="116" t="s">
        <v>84</v>
      </c>
      <c r="N602" s="28">
        <f t="shared" si="256"/>
        <v>0</v>
      </c>
      <c r="O602" s="20">
        <f t="shared" si="243"/>
        <v>0</v>
      </c>
      <c r="P602" s="71">
        <f t="shared" ca="1" si="266"/>
        <v>0</v>
      </c>
      <c r="Q602" s="71">
        <f>IFERROR((($H602*$L602*$N602)-($H602*$L602*$O602))/1000,0)*(1-EXACT(M602,Lookups!$A$62))*(1-EXACT(M602,Lookups!$A$63))</f>
        <v>0</v>
      </c>
      <c r="R602" s="71">
        <f t="shared" ca="1" si="267"/>
        <v>0</v>
      </c>
      <c r="S602" s="71">
        <f t="shared" ca="1" si="257"/>
        <v>0</v>
      </c>
      <c r="T602" s="71">
        <f t="shared" si="258"/>
        <v>0</v>
      </c>
      <c r="U602" s="356">
        <f t="shared" ca="1" si="259"/>
        <v>0</v>
      </c>
      <c r="V602" s="356">
        <f t="shared" ca="1" si="260"/>
        <v>0</v>
      </c>
      <c r="W602" s="356">
        <f t="shared" si="268"/>
        <v>0</v>
      </c>
      <c r="X602" s="356">
        <f t="shared" si="269"/>
        <v>0</v>
      </c>
      <c r="Y602" s="72">
        <f>IF(AU602&gt;0,"NEEDED",IFERROR(IF('Project Summary'!$C$11="NH",(VLOOKUP(AH602,Lighting_All,6,0)+AN602),(VLOOKUP(AH602,Lighting_All,4,0)+AN602)),0)*H602)</f>
        <v>0</v>
      </c>
      <c r="Z602" s="290" t="str">
        <f t="shared" ca="1" si="270"/>
        <v/>
      </c>
      <c r="AA602" s="352">
        <f t="shared" ca="1" si="244"/>
        <v>0</v>
      </c>
      <c r="AB602" s="3"/>
      <c r="AC602" s="20" t="str">
        <f ca="1">IFERROR(OFFSET(INDEX(INDIRECT(VLOOKUP($C602,Lighting_Type_Exist_lu,2,0)),MATCH(NewSKULighting!$D602,INDIRECT(VLOOKUP($C602,Lighting_Type_Exist_lu,2,0)),0),1),0,1),"")</f>
        <v/>
      </c>
      <c r="AD602" s="7" t="str">
        <f ca="1">IFERROR(OFFSET(INDEX(INDIRECT(VLOOKUP($C602,Lighting_Type_Exist_lu,2,0)),MATCH(NewSKULighting!$D602,INDIRECT(VLOOKUP($C602,Lighting_Type_Exist_lu,2,0)),0),1),0,3),"")</f>
        <v/>
      </c>
      <c r="AE602" s="40" t="str">
        <f ca="1">IFERROR(OFFSET(INDEX(INDIRECT(VLOOKUP($C602,Lighting_Type_Exist_lu,2,0)),MATCH(NewSKULighting!$D602,INDIRECT(VLOOKUP($C602,Lighting_Type_Exist_lu,2,0)),0),1),0,4),"")</f>
        <v/>
      </c>
      <c r="AF602" s="314">
        <f t="shared" ca="1" si="245"/>
        <v>0</v>
      </c>
      <c r="AG602" s="3"/>
      <c r="AH602" s="238" t="str">
        <f t="shared" si="261"/>
        <v/>
      </c>
      <c r="AI602" s="263">
        <f>IFERROR(_xlfn.IFNA(IF('Project Summary'!$C$11="NH",VLOOKUP(AH602,Lighting_All,5,0),VLOOKUP(AH602,Lighting_All,3,0)),""),"")</f>
        <v>0</v>
      </c>
      <c r="AJ602" s="295" t="str">
        <f t="shared" si="246"/>
        <v>NA</v>
      </c>
      <c r="AK602" s="296" t="str">
        <f>IFERROR(IF(J602="","",(VLOOKUP(AH602,Lookups!A:G,7,0)*H602)),"")</f>
        <v/>
      </c>
      <c r="AL602" s="92">
        <f t="shared" ca="1" si="247"/>
        <v>0</v>
      </c>
      <c r="AM602" s="92">
        <f t="shared" ca="1" si="248"/>
        <v>0</v>
      </c>
      <c r="AN602" s="297">
        <f>(1-EXACT(G602,M602))*IFERROR(VLOOKUP(M602,Lighting_All,6,0),0)*(Q602&gt;0)*(1-EXACT(M602,Lookups!$A$62))*(1-EXACT(M602,Lookups!$A$63))</f>
        <v>0</v>
      </c>
      <c r="AO602" s="92">
        <f t="shared" si="249"/>
        <v>0</v>
      </c>
      <c r="AP602" s="92" t="str">
        <f t="shared" ca="1" si="250"/>
        <v/>
      </c>
      <c r="AQ602" s="92" t="str">
        <f ca="1">_xlfn.IFNA(VLOOKUP(AP602,Recycling!$S$10:$T$35,2,0),"")</f>
        <v/>
      </c>
      <c r="AR602" s="92">
        <f t="shared" si="251"/>
        <v>0</v>
      </c>
      <c r="AS602" s="92">
        <f t="shared" si="252"/>
        <v>0</v>
      </c>
      <c r="AT602" s="298">
        <f>EXACT(G602,"None")*OR(EXACT(M602,Lookups!$A$62),EXACT(M602,Lookups!$A$63))</f>
        <v>0</v>
      </c>
      <c r="AU602" s="299">
        <f t="shared" si="271"/>
        <v>0</v>
      </c>
      <c r="AV602" s="92">
        <f>IFERROR(VLOOKUP(AH602,Lookups!A:B,2,0),0)</f>
        <v>0</v>
      </c>
      <c r="AW602" s="92">
        <f t="shared" si="272"/>
        <v>0</v>
      </c>
      <c r="AX602" s="297">
        <f t="shared" si="273"/>
        <v>0</v>
      </c>
      <c r="AY602" s="297">
        <f t="shared" si="262"/>
        <v>0</v>
      </c>
      <c r="AZ602" s="92">
        <f t="shared" si="263"/>
        <v>0.504</v>
      </c>
      <c r="BA602" s="297">
        <f t="shared" si="274"/>
        <v>0.38900000000000001</v>
      </c>
      <c r="BB602" s="297">
        <v>0.13800000000000001</v>
      </c>
      <c r="BC602" s="297">
        <v>0.13400000000000001</v>
      </c>
      <c r="BD602" s="92">
        <f t="shared" si="264"/>
        <v>0</v>
      </c>
      <c r="BE602" s="92">
        <f t="shared" si="265"/>
        <v>0</v>
      </c>
    </row>
    <row r="603" spans="1:57" x14ac:dyDescent="0.35">
      <c r="A603" s="26"/>
      <c r="B603" s="76"/>
      <c r="C603" s="58"/>
      <c r="D603" s="504"/>
      <c r="E603" s="504"/>
      <c r="F603" s="237" t="str">
        <f ca="1">IFERROR(OFFSET(INDEX(INDIRECT(VLOOKUP($C603,Lighting_Type_Exist_lu,2,0)),MATCH(NewSKULighting!$D603,INDIRECT(VLOOKUP($C603,Lighting_Type_Exist_lu,2,0)),0),1),0,2),"")</f>
        <v/>
      </c>
      <c r="G603" s="168" t="s">
        <v>84</v>
      </c>
      <c r="H603" s="74"/>
      <c r="I603" s="238" t="str">
        <f t="shared" si="253"/>
        <v/>
      </c>
      <c r="J603" s="58"/>
      <c r="K603" s="238" t="str">
        <f t="shared" si="254"/>
        <v/>
      </c>
      <c r="L603" s="239" t="str">
        <f t="shared" si="255"/>
        <v/>
      </c>
      <c r="M603" s="116" t="s">
        <v>84</v>
      </c>
      <c r="N603" s="28">
        <f t="shared" si="256"/>
        <v>0</v>
      </c>
      <c r="O603" s="20">
        <f t="shared" si="243"/>
        <v>0</v>
      </c>
      <c r="P603" s="71">
        <f t="shared" ca="1" si="266"/>
        <v>0</v>
      </c>
      <c r="Q603" s="71">
        <f>IFERROR((($H603*$L603*$N603)-($H603*$L603*$O603))/1000,0)*(1-EXACT(M603,Lookups!$A$62))*(1-EXACT(M603,Lookups!$A$63))</f>
        <v>0</v>
      </c>
      <c r="R603" s="71">
        <f t="shared" ca="1" si="267"/>
        <v>0</v>
      </c>
      <c r="S603" s="71">
        <f t="shared" ca="1" si="257"/>
        <v>0</v>
      </c>
      <c r="T603" s="71">
        <f t="shared" si="258"/>
        <v>0</v>
      </c>
      <c r="U603" s="356">
        <f t="shared" ca="1" si="259"/>
        <v>0</v>
      </c>
      <c r="V603" s="356">
        <f t="shared" ca="1" si="260"/>
        <v>0</v>
      </c>
      <c r="W603" s="356">
        <f t="shared" si="268"/>
        <v>0</v>
      </c>
      <c r="X603" s="356">
        <f t="shared" si="269"/>
        <v>0</v>
      </c>
      <c r="Y603" s="72">
        <f>IF(AU603&gt;0,"NEEDED",IFERROR(IF('Project Summary'!$C$11="NH",(VLOOKUP(AH603,Lighting_All,6,0)+AN603),(VLOOKUP(AH603,Lighting_All,4,0)+AN603)),0)*H603)</f>
        <v>0</v>
      </c>
      <c r="Z603" s="290" t="str">
        <f t="shared" ca="1" si="270"/>
        <v/>
      </c>
      <c r="AA603" s="352">
        <f t="shared" ca="1" si="244"/>
        <v>0</v>
      </c>
      <c r="AB603" s="3"/>
      <c r="AC603" s="20" t="str">
        <f ca="1">IFERROR(OFFSET(INDEX(INDIRECT(VLOOKUP($C603,Lighting_Type_Exist_lu,2,0)),MATCH(NewSKULighting!$D603,INDIRECT(VLOOKUP($C603,Lighting_Type_Exist_lu,2,0)),0),1),0,1),"")</f>
        <v/>
      </c>
      <c r="AD603" s="7" t="str">
        <f ca="1">IFERROR(OFFSET(INDEX(INDIRECT(VLOOKUP($C603,Lighting_Type_Exist_lu,2,0)),MATCH(NewSKULighting!$D603,INDIRECT(VLOOKUP($C603,Lighting_Type_Exist_lu,2,0)),0),1),0,3),"")</f>
        <v/>
      </c>
      <c r="AE603" s="40" t="str">
        <f ca="1">IFERROR(OFFSET(INDEX(INDIRECT(VLOOKUP($C603,Lighting_Type_Exist_lu,2,0)),MATCH(NewSKULighting!$D603,INDIRECT(VLOOKUP($C603,Lighting_Type_Exist_lu,2,0)),0),1),0,4),"")</f>
        <v/>
      </c>
      <c r="AF603" s="314">
        <f t="shared" ca="1" si="245"/>
        <v>0</v>
      </c>
      <c r="AG603" s="3"/>
      <c r="AH603" s="238" t="str">
        <f t="shared" si="261"/>
        <v/>
      </c>
      <c r="AI603" s="263">
        <f>IFERROR(_xlfn.IFNA(IF('Project Summary'!$C$11="NH",VLOOKUP(AH603,Lighting_All,5,0),VLOOKUP(AH603,Lighting_All,3,0)),""),"")</f>
        <v>0</v>
      </c>
      <c r="AJ603" s="295" t="str">
        <f t="shared" si="246"/>
        <v>NA</v>
      </c>
      <c r="AK603" s="296" t="str">
        <f>IFERROR(IF(J603="","",(VLOOKUP(AH603,Lookups!A:G,7,0)*H603)),"")</f>
        <v/>
      </c>
      <c r="AL603" s="92">
        <f t="shared" ca="1" si="247"/>
        <v>0</v>
      </c>
      <c r="AM603" s="92">
        <f t="shared" ca="1" si="248"/>
        <v>0</v>
      </c>
      <c r="AN603" s="297">
        <f>(1-EXACT(G603,M603))*IFERROR(VLOOKUP(M603,Lighting_All,6,0),0)*(Q603&gt;0)*(1-EXACT(M603,Lookups!$A$62))*(1-EXACT(M603,Lookups!$A$63))</f>
        <v>0</v>
      </c>
      <c r="AO603" s="92">
        <f t="shared" si="249"/>
        <v>0</v>
      </c>
      <c r="AP603" s="92" t="str">
        <f t="shared" ca="1" si="250"/>
        <v/>
      </c>
      <c r="AQ603" s="92" t="str">
        <f ca="1">_xlfn.IFNA(VLOOKUP(AP603,Recycling!$S$10:$T$35,2,0),"")</f>
        <v/>
      </c>
      <c r="AR603" s="92">
        <f t="shared" si="251"/>
        <v>0</v>
      </c>
      <c r="AS603" s="92">
        <f t="shared" si="252"/>
        <v>0</v>
      </c>
      <c r="AT603" s="298">
        <f>EXACT(G603,"None")*OR(EXACT(M603,Lookups!$A$62),EXACT(M603,Lookups!$A$63))</f>
        <v>0</v>
      </c>
      <c r="AU603" s="299">
        <f t="shared" si="271"/>
        <v>0</v>
      </c>
      <c r="AV603" s="92">
        <f>IFERROR(VLOOKUP(AH603,Lookups!A:B,2,0),0)</f>
        <v>0</v>
      </c>
      <c r="AW603" s="92">
        <f t="shared" si="272"/>
        <v>0</v>
      </c>
      <c r="AX603" s="297">
        <f t="shared" si="273"/>
        <v>0</v>
      </c>
      <c r="AY603" s="297">
        <f t="shared" si="262"/>
        <v>0</v>
      </c>
      <c r="AZ603" s="92">
        <f t="shared" si="263"/>
        <v>0.504</v>
      </c>
      <c r="BA603" s="297">
        <f t="shared" si="274"/>
        <v>0.38900000000000001</v>
      </c>
      <c r="BB603" s="297">
        <v>0.13800000000000001</v>
      </c>
      <c r="BC603" s="297">
        <v>0.13400000000000001</v>
      </c>
      <c r="BD603" s="92">
        <f t="shared" si="264"/>
        <v>0</v>
      </c>
      <c r="BE603" s="92">
        <f t="shared" si="265"/>
        <v>0</v>
      </c>
    </row>
    <row r="604" spans="1:57" x14ac:dyDescent="0.35">
      <c r="A604" s="26"/>
      <c r="B604" s="76"/>
      <c r="C604" s="58"/>
      <c r="D604" s="504"/>
      <c r="E604" s="504"/>
      <c r="F604" s="237" t="str">
        <f ca="1">IFERROR(OFFSET(INDEX(INDIRECT(VLOOKUP($C604,Lighting_Type_Exist_lu,2,0)),MATCH(NewSKULighting!$D604,INDIRECT(VLOOKUP($C604,Lighting_Type_Exist_lu,2,0)),0),1),0,2),"")</f>
        <v/>
      </c>
      <c r="G604" s="168" t="s">
        <v>84</v>
      </c>
      <c r="H604" s="74"/>
      <c r="I604" s="238" t="str">
        <f t="shared" si="253"/>
        <v/>
      </c>
      <c r="J604" s="58"/>
      <c r="K604" s="238" t="str">
        <f t="shared" si="254"/>
        <v/>
      </c>
      <c r="L604" s="239" t="str">
        <f t="shared" si="255"/>
        <v/>
      </c>
      <c r="M604" s="116" t="s">
        <v>84</v>
      </c>
      <c r="N604" s="28">
        <f t="shared" si="256"/>
        <v>0</v>
      </c>
      <c r="O604" s="20">
        <f t="shared" si="243"/>
        <v>0</v>
      </c>
      <c r="P604" s="71">
        <f t="shared" ca="1" si="266"/>
        <v>0</v>
      </c>
      <c r="Q604" s="71">
        <f>IFERROR((($H604*$L604*$N604)-($H604*$L604*$O604))/1000,0)*(1-EXACT(M604,Lookups!$A$62))*(1-EXACT(M604,Lookups!$A$63))</f>
        <v>0</v>
      </c>
      <c r="R604" s="71">
        <f t="shared" ca="1" si="267"/>
        <v>0</v>
      </c>
      <c r="S604" s="71">
        <f t="shared" ca="1" si="257"/>
        <v>0</v>
      </c>
      <c r="T604" s="71">
        <f t="shared" si="258"/>
        <v>0</v>
      </c>
      <c r="U604" s="356">
        <f t="shared" ca="1" si="259"/>
        <v>0</v>
      </c>
      <c r="V604" s="356">
        <f t="shared" ca="1" si="260"/>
        <v>0</v>
      </c>
      <c r="W604" s="356">
        <f t="shared" si="268"/>
        <v>0</v>
      </c>
      <c r="X604" s="356">
        <f t="shared" si="269"/>
        <v>0</v>
      </c>
      <c r="Y604" s="72">
        <f>IF(AU604&gt;0,"NEEDED",IFERROR(IF('Project Summary'!$C$11="NH",(VLOOKUP(AH604,Lighting_All,6,0)+AN604),(VLOOKUP(AH604,Lighting_All,4,0)+AN604)),0)*H604)</f>
        <v>0</v>
      </c>
      <c r="Z604" s="290" t="str">
        <f t="shared" ca="1" si="270"/>
        <v/>
      </c>
      <c r="AA604" s="352">
        <f t="shared" ca="1" si="244"/>
        <v>0</v>
      </c>
      <c r="AB604" s="3"/>
      <c r="AC604" s="20" t="str">
        <f ca="1">IFERROR(OFFSET(INDEX(INDIRECT(VLOOKUP($C604,Lighting_Type_Exist_lu,2,0)),MATCH(NewSKULighting!$D604,INDIRECT(VLOOKUP($C604,Lighting_Type_Exist_lu,2,0)),0),1),0,1),"")</f>
        <v/>
      </c>
      <c r="AD604" s="7" t="str">
        <f ca="1">IFERROR(OFFSET(INDEX(INDIRECT(VLOOKUP($C604,Lighting_Type_Exist_lu,2,0)),MATCH(NewSKULighting!$D604,INDIRECT(VLOOKUP($C604,Lighting_Type_Exist_lu,2,0)),0),1),0,3),"")</f>
        <v/>
      </c>
      <c r="AE604" s="40" t="str">
        <f ca="1">IFERROR(OFFSET(INDEX(INDIRECT(VLOOKUP($C604,Lighting_Type_Exist_lu,2,0)),MATCH(NewSKULighting!$D604,INDIRECT(VLOOKUP($C604,Lighting_Type_Exist_lu,2,0)),0),1),0,4),"")</f>
        <v/>
      </c>
      <c r="AF604" s="314">
        <f t="shared" ca="1" si="245"/>
        <v>0</v>
      </c>
      <c r="AG604" s="3"/>
      <c r="AH604" s="238" t="str">
        <f t="shared" si="261"/>
        <v/>
      </c>
      <c r="AI604" s="263">
        <f>IFERROR(_xlfn.IFNA(IF('Project Summary'!$C$11="NH",VLOOKUP(AH604,Lighting_All,5,0),VLOOKUP(AH604,Lighting_All,3,0)),""),"")</f>
        <v>0</v>
      </c>
      <c r="AJ604" s="295" t="str">
        <f t="shared" si="246"/>
        <v>NA</v>
      </c>
      <c r="AK604" s="296" t="str">
        <f>IFERROR(IF(J604="","",(VLOOKUP(AH604,Lookups!A:G,7,0)*H604)),"")</f>
        <v/>
      </c>
      <c r="AL604" s="92">
        <f t="shared" ca="1" si="247"/>
        <v>0</v>
      </c>
      <c r="AM604" s="92">
        <f t="shared" ca="1" si="248"/>
        <v>0</v>
      </c>
      <c r="AN604" s="297">
        <f>(1-EXACT(G604,M604))*IFERROR(VLOOKUP(M604,Lighting_All,6,0),0)*(Q604&gt;0)*(1-EXACT(M604,Lookups!$A$62))*(1-EXACT(M604,Lookups!$A$63))</f>
        <v>0</v>
      </c>
      <c r="AO604" s="92">
        <f t="shared" si="249"/>
        <v>0</v>
      </c>
      <c r="AP604" s="92" t="str">
        <f t="shared" ca="1" si="250"/>
        <v/>
      </c>
      <c r="AQ604" s="92" t="str">
        <f ca="1">_xlfn.IFNA(VLOOKUP(AP604,Recycling!$S$10:$T$35,2,0),"")</f>
        <v/>
      </c>
      <c r="AR604" s="92">
        <f t="shared" si="251"/>
        <v>0</v>
      </c>
      <c r="AS604" s="92">
        <f t="shared" si="252"/>
        <v>0</v>
      </c>
      <c r="AT604" s="298">
        <f>EXACT(G604,"None")*OR(EXACT(M604,Lookups!$A$62),EXACT(M604,Lookups!$A$63))</f>
        <v>0</v>
      </c>
      <c r="AU604" s="299">
        <f t="shared" si="271"/>
        <v>0</v>
      </c>
      <c r="AV604" s="92">
        <f>IFERROR(VLOOKUP(AH604,Lookups!A:B,2,0),0)</f>
        <v>0</v>
      </c>
      <c r="AW604" s="92">
        <f t="shared" si="272"/>
        <v>0</v>
      </c>
      <c r="AX604" s="297">
        <f t="shared" si="273"/>
        <v>0</v>
      </c>
      <c r="AY604" s="297">
        <f t="shared" si="262"/>
        <v>0</v>
      </c>
      <c r="AZ604" s="92">
        <f t="shared" si="263"/>
        <v>0.504</v>
      </c>
      <c r="BA604" s="297">
        <f t="shared" si="274"/>
        <v>0.38900000000000001</v>
      </c>
      <c r="BB604" s="297">
        <v>0.13800000000000001</v>
      </c>
      <c r="BC604" s="297">
        <v>0.13400000000000001</v>
      </c>
      <c r="BD604" s="92">
        <f t="shared" si="264"/>
        <v>0</v>
      </c>
      <c r="BE604" s="92">
        <f t="shared" si="265"/>
        <v>0</v>
      </c>
    </row>
    <row r="605" spans="1:57" x14ac:dyDescent="0.35">
      <c r="A605" s="26"/>
      <c r="B605" s="76"/>
      <c r="C605" s="58"/>
      <c r="D605" s="504"/>
      <c r="E605" s="504"/>
      <c r="F605" s="237" t="str">
        <f ca="1">IFERROR(OFFSET(INDEX(INDIRECT(VLOOKUP($C605,Lighting_Type_Exist_lu,2,0)),MATCH(NewSKULighting!$D605,INDIRECT(VLOOKUP($C605,Lighting_Type_Exist_lu,2,0)),0),1),0,2),"")</f>
        <v/>
      </c>
      <c r="G605" s="168" t="s">
        <v>84</v>
      </c>
      <c r="H605" s="74"/>
      <c r="I605" s="238" t="str">
        <f t="shared" si="253"/>
        <v/>
      </c>
      <c r="J605" s="58"/>
      <c r="K605" s="238" t="str">
        <f t="shared" si="254"/>
        <v/>
      </c>
      <c r="L605" s="239" t="str">
        <f t="shared" si="255"/>
        <v/>
      </c>
      <c r="M605" s="116" t="s">
        <v>84</v>
      </c>
      <c r="N605" s="28">
        <f t="shared" si="256"/>
        <v>0</v>
      </c>
      <c r="O605" s="20">
        <f t="shared" si="243"/>
        <v>0</v>
      </c>
      <c r="P605" s="71">
        <f t="shared" ca="1" si="266"/>
        <v>0</v>
      </c>
      <c r="Q605" s="71">
        <f>IFERROR((($H605*$L605*$N605)-($H605*$L605*$O605))/1000,0)*(1-EXACT(M605,Lookups!$A$62))*(1-EXACT(M605,Lookups!$A$63))</f>
        <v>0</v>
      </c>
      <c r="R605" s="71">
        <f t="shared" ca="1" si="267"/>
        <v>0</v>
      </c>
      <c r="S605" s="71">
        <f t="shared" ca="1" si="257"/>
        <v>0</v>
      </c>
      <c r="T605" s="71">
        <f t="shared" si="258"/>
        <v>0</v>
      </c>
      <c r="U605" s="356">
        <f t="shared" ca="1" si="259"/>
        <v>0</v>
      </c>
      <c r="V605" s="356">
        <f t="shared" ca="1" si="260"/>
        <v>0</v>
      </c>
      <c r="W605" s="356">
        <f t="shared" si="268"/>
        <v>0</v>
      </c>
      <c r="X605" s="356">
        <f t="shared" si="269"/>
        <v>0</v>
      </c>
      <c r="Y605" s="72">
        <f>IF(AU605&gt;0,"NEEDED",IFERROR(IF('Project Summary'!$C$11="NH",(VLOOKUP(AH605,Lighting_All,6,0)+AN605),(VLOOKUP(AH605,Lighting_All,4,0)+AN605)),0)*H605)</f>
        <v>0</v>
      </c>
      <c r="Z605" s="290" t="str">
        <f t="shared" ca="1" si="270"/>
        <v/>
      </c>
      <c r="AA605" s="352">
        <f t="shared" ca="1" si="244"/>
        <v>0</v>
      </c>
      <c r="AB605" s="3"/>
      <c r="AC605" s="20" t="str">
        <f ca="1">IFERROR(OFFSET(INDEX(INDIRECT(VLOOKUP($C605,Lighting_Type_Exist_lu,2,0)),MATCH(NewSKULighting!$D605,INDIRECT(VLOOKUP($C605,Lighting_Type_Exist_lu,2,0)),0),1),0,1),"")</f>
        <v/>
      </c>
      <c r="AD605" s="7" t="str">
        <f ca="1">IFERROR(OFFSET(INDEX(INDIRECT(VLOOKUP($C605,Lighting_Type_Exist_lu,2,0)),MATCH(NewSKULighting!$D605,INDIRECT(VLOOKUP($C605,Lighting_Type_Exist_lu,2,0)),0),1),0,3),"")</f>
        <v/>
      </c>
      <c r="AE605" s="40" t="str">
        <f ca="1">IFERROR(OFFSET(INDEX(INDIRECT(VLOOKUP($C605,Lighting_Type_Exist_lu,2,0)),MATCH(NewSKULighting!$D605,INDIRECT(VLOOKUP($C605,Lighting_Type_Exist_lu,2,0)),0),1),0,4),"")</f>
        <v/>
      </c>
      <c r="AF605" s="314">
        <f t="shared" ca="1" si="245"/>
        <v>0</v>
      </c>
      <c r="AG605" s="3"/>
      <c r="AH605" s="238" t="str">
        <f t="shared" si="261"/>
        <v/>
      </c>
      <c r="AI605" s="263">
        <f>IFERROR(_xlfn.IFNA(IF('Project Summary'!$C$11="NH",VLOOKUP(AH605,Lighting_All,5,0),VLOOKUP(AH605,Lighting_All,3,0)),""),"")</f>
        <v>0</v>
      </c>
      <c r="AJ605" s="295" t="str">
        <f t="shared" si="246"/>
        <v>NA</v>
      </c>
      <c r="AK605" s="296" t="str">
        <f>IFERROR(IF(J605="","",(VLOOKUP(AH605,Lookups!A:G,7,0)*H605)),"")</f>
        <v/>
      </c>
      <c r="AL605" s="92">
        <f t="shared" ca="1" si="247"/>
        <v>0</v>
      </c>
      <c r="AM605" s="92">
        <f t="shared" ca="1" si="248"/>
        <v>0</v>
      </c>
      <c r="AN605" s="297">
        <f>(1-EXACT(G605,M605))*IFERROR(VLOOKUP(M605,Lighting_All,6,0),0)*(Q605&gt;0)*(1-EXACT(M605,Lookups!$A$62))*(1-EXACT(M605,Lookups!$A$63))</f>
        <v>0</v>
      </c>
      <c r="AO605" s="92">
        <f t="shared" si="249"/>
        <v>0</v>
      </c>
      <c r="AP605" s="92" t="str">
        <f t="shared" ca="1" si="250"/>
        <v/>
      </c>
      <c r="AQ605" s="92" t="str">
        <f ca="1">_xlfn.IFNA(VLOOKUP(AP605,Recycling!$S$10:$T$35,2,0),"")</f>
        <v/>
      </c>
      <c r="AR605" s="92">
        <f t="shared" si="251"/>
        <v>0</v>
      </c>
      <c r="AS605" s="92">
        <f t="shared" si="252"/>
        <v>0</v>
      </c>
      <c r="AT605" s="298">
        <f>EXACT(G605,"None")*OR(EXACT(M605,Lookups!$A$62),EXACT(M605,Lookups!$A$63))</f>
        <v>0</v>
      </c>
      <c r="AU605" s="299">
        <f t="shared" si="271"/>
        <v>0</v>
      </c>
      <c r="AV605" s="92">
        <f>IFERROR(VLOOKUP(AH605,Lookups!A:B,2,0),0)</f>
        <v>0</v>
      </c>
      <c r="AW605" s="92">
        <f t="shared" si="272"/>
        <v>0</v>
      </c>
      <c r="AX605" s="297">
        <f t="shared" si="273"/>
        <v>0</v>
      </c>
      <c r="AY605" s="297">
        <f t="shared" si="262"/>
        <v>0</v>
      </c>
      <c r="AZ605" s="92">
        <f t="shared" si="263"/>
        <v>0.504</v>
      </c>
      <c r="BA605" s="297">
        <f t="shared" si="274"/>
        <v>0.38900000000000001</v>
      </c>
      <c r="BB605" s="297">
        <v>0.13800000000000001</v>
      </c>
      <c r="BC605" s="297">
        <v>0.13400000000000001</v>
      </c>
      <c r="BD605" s="92">
        <f t="shared" si="264"/>
        <v>0</v>
      </c>
      <c r="BE605" s="92">
        <f t="shared" si="265"/>
        <v>0</v>
      </c>
    </row>
    <row r="606" spans="1:57" x14ac:dyDescent="0.35">
      <c r="A606" s="26"/>
      <c r="B606" s="76"/>
      <c r="C606" s="58"/>
      <c r="D606" s="504"/>
      <c r="E606" s="504"/>
      <c r="F606" s="237" t="str">
        <f ca="1">IFERROR(OFFSET(INDEX(INDIRECT(VLOOKUP($C606,Lighting_Type_Exist_lu,2,0)),MATCH(NewSKULighting!$D606,INDIRECT(VLOOKUP($C606,Lighting_Type_Exist_lu,2,0)),0),1),0,2),"")</f>
        <v/>
      </c>
      <c r="G606" s="168" t="s">
        <v>84</v>
      </c>
      <c r="H606" s="74"/>
      <c r="I606" s="238" t="str">
        <f t="shared" si="253"/>
        <v/>
      </c>
      <c r="J606" s="58"/>
      <c r="K606" s="238" t="str">
        <f t="shared" si="254"/>
        <v/>
      </c>
      <c r="L606" s="239" t="str">
        <f t="shared" si="255"/>
        <v/>
      </c>
      <c r="M606" s="116" t="s">
        <v>84</v>
      </c>
      <c r="N606" s="28">
        <f t="shared" si="256"/>
        <v>0</v>
      </c>
      <c r="O606" s="20">
        <f t="shared" si="243"/>
        <v>0</v>
      </c>
      <c r="P606" s="71">
        <f t="shared" ca="1" si="266"/>
        <v>0</v>
      </c>
      <c r="Q606" s="71">
        <f>IFERROR((($H606*$L606*$N606)-($H606*$L606*$O606))/1000,0)*(1-EXACT(M606,Lookups!$A$62))*(1-EXACT(M606,Lookups!$A$63))</f>
        <v>0</v>
      </c>
      <c r="R606" s="71">
        <f t="shared" ca="1" si="267"/>
        <v>0</v>
      </c>
      <c r="S606" s="71">
        <f t="shared" ca="1" si="257"/>
        <v>0</v>
      </c>
      <c r="T606" s="71">
        <f t="shared" si="258"/>
        <v>0</v>
      </c>
      <c r="U606" s="356">
        <f t="shared" ca="1" si="259"/>
        <v>0</v>
      </c>
      <c r="V606" s="356">
        <f t="shared" ca="1" si="260"/>
        <v>0</v>
      </c>
      <c r="W606" s="356">
        <f t="shared" si="268"/>
        <v>0</v>
      </c>
      <c r="X606" s="356">
        <f t="shared" si="269"/>
        <v>0</v>
      </c>
      <c r="Y606" s="72">
        <f>IF(AU606&gt;0,"NEEDED",IFERROR(IF('Project Summary'!$C$11="NH",(VLOOKUP(AH606,Lighting_All,6,0)+AN606),(VLOOKUP(AH606,Lighting_All,4,0)+AN606)),0)*H606)</f>
        <v>0</v>
      </c>
      <c r="Z606" s="290" t="str">
        <f t="shared" ca="1" si="270"/>
        <v/>
      </c>
      <c r="AA606" s="352">
        <f t="shared" ca="1" si="244"/>
        <v>0</v>
      </c>
      <c r="AB606" s="3"/>
      <c r="AC606" s="20" t="str">
        <f ca="1">IFERROR(OFFSET(INDEX(INDIRECT(VLOOKUP($C606,Lighting_Type_Exist_lu,2,0)),MATCH(NewSKULighting!$D606,INDIRECT(VLOOKUP($C606,Lighting_Type_Exist_lu,2,0)),0),1),0,1),"")</f>
        <v/>
      </c>
      <c r="AD606" s="7" t="str">
        <f ca="1">IFERROR(OFFSET(INDEX(INDIRECT(VLOOKUP($C606,Lighting_Type_Exist_lu,2,0)),MATCH(NewSKULighting!$D606,INDIRECT(VLOOKUP($C606,Lighting_Type_Exist_lu,2,0)),0),1),0,3),"")</f>
        <v/>
      </c>
      <c r="AE606" s="40" t="str">
        <f ca="1">IFERROR(OFFSET(INDEX(INDIRECT(VLOOKUP($C606,Lighting_Type_Exist_lu,2,0)),MATCH(NewSKULighting!$D606,INDIRECT(VLOOKUP($C606,Lighting_Type_Exist_lu,2,0)),0),1),0,4),"")</f>
        <v/>
      </c>
      <c r="AF606" s="314">
        <f t="shared" ca="1" si="245"/>
        <v>0</v>
      </c>
      <c r="AG606" s="3"/>
      <c r="AH606" s="238" t="str">
        <f t="shared" si="261"/>
        <v/>
      </c>
      <c r="AI606" s="263">
        <f>IFERROR(_xlfn.IFNA(IF('Project Summary'!$C$11="NH",VLOOKUP(AH606,Lighting_All,5,0),VLOOKUP(AH606,Lighting_All,3,0)),""),"")</f>
        <v>0</v>
      </c>
      <c r="AJ606" s="295" t="str">
        <f t="shared" si="246"/>
        <v>NA</v>
      </c>
      <c r="AK606" s="296" t="str">
        <f>IFERROR(IF(J606="","",(VLOOKUP(AH606,Lookups!A:G,7,0)*H606)),"")</f>
        <v/>
      </c>
      <c r="AL606" s="92">
        <f t="shared" ca="1" si="247"/>
        <v>0</v>
      </c>
      <c r="AM606" s="92">
        <f t="shared" ca="1" si="248"/>
        <v>0</v>
      </c>
      <c r="AN606" s="297">
        <f>(1-EXACT(G606,M606))*IFERROR(VLOOKUP(M606,Lighting_All,6,0),0)*(Q606&gt;0)*(1-EXACT(M606,Lookups!$A$62))*(1-EXACT(M606,Lookups!$A$63))</f>
        <v>0</v>
      </c>
      <c r="AO606" s="92">
        <f t="shared" si="249"/>
        <v>0</v>
      </c>
      <c r="AP606" s="92" t="str">
        <f t="shared" ca="1" si="250"/>
        <v/>
      </c>
      <c r="AQ606" s="92" t="str">
        <f ca="1">_xlfn.IFNA(VLOOKUP(AP606,Recycling!$S$10:$T$35,2,0),"")</f>
        <v/>
      </c>
      <c r="AR606" s="92">
        <f t="shared" si="251"/>
        <v>0</v>
      </c>
      <c r="AS606" s="92">
        <f t="shared" si="252"/>
        <v>0</v>
      </c>
      <c r="AT606" s="298">
        <f>EXACT(G606,"None")*OR(EXACT(M606,Lookups!$A$62),EXACT(M606,Lookups!$A$63))</f>
        <v>0</v>
      </c>
      <c r="AU606" s="299">
        <f t="shared" si="271"/>
        <v>0</v>
      </c>
      <c r="AV606" s="92">
        <f>IFERROR(VLOOKUP(AH606,Lookups!A:B,2,0),0)</f>
        <v>0</v>
      </c>
      <c r="AW606" s="92">
        <f t="shared" si="272"/>
        <v>0</v>
      </c>
      <c r="AX606" s="297">
        <f t="shared" si="273"/>
        <v>0</v>
      </c>
      <c r="AY606" s="297">
        <f t="shared" si="262"/>
        <v>0</v>
      </c>
      <c r="AZ606" s="92">
        <f t="shared" si="263"/>
        <v>0.504</v>
      </c>
      <c r="BA606" s="297">
        <f t="shared" si="274"/>
        <v>0.38900000000000001</v>
      </c>
      <c r="BB606" s="297">
        <v>0.13800000000000001</v>
      </c>
      <c r="BC606" s="297">
        <v>0.13400000000000001</v>
      </c>
      <c r="BD606" s="92">
        <f t="shared" si="264"/>
        <v>0</v>
      </c>
      <c r="BE606" s="92">
        <f t="shared" si="265"/>
        <v>0</v>
      </c>
    </row>
    <row r="607" spans="1:57" x14ac:dyDescent="0.35">
      <c r="A607" s="26"/>
      <c r="B607" s="76"/>
      <c r="C607" s="58"/>
      <c r="D607" s="504"/>
      <c r="E607" s="504"/>
      <c r="F607" s="237" t="str">
        <f ca="1">IFERROR(OFFSET(INDEX(INDIRECT(VLOOKUP($C607,Lighting_Type_Exist_lu,2,0)),MATCH(NewSKULighting!$D607,INDIRECT(VLOOKUP($C607,Lighting_Type_Exist_lu,2,0)),0),1),0,2),"")</f>
        <v/>
      </c>
      <c r="G607" s="168" t="s">
        <v>84</v>
      </c>
      <c r="H607" s="74"/>
      <c r="I607" s="238" t="str">
        <f t="shared" si="253"/>
        <v/>
      </c>
      <c r="J607" s="58"/>
      <c r="K607" s="238" t="str">
        <f t="shared" si="254"/>
        <v/>
      </c>
      <c r="L607" s="239" t="str">
        <f t="shared" si="255"/>
        <v/>
      </c>
      <c r="M607" s="116" t="s">
        <v>84</v>
      </c>
      <c r="N607" s="28">
        <f t="shared" si="256"/>
        <v>0</v>
      </c>
      <c r="O607" s="20">
        <f t="shared" si="243"/>
        <v>0</v>
      </c>
      <c r="P607" s="71">
        <f t="shared" ca="1" si="266"/>
        <v>0</v>
      </c>
      <c r="Q607" s="71">
        <f>IFERROR((($H607*$L607*$N607)-($H607*$L607*$O607))/1000,0)*(1-EXACT(M607,Lookups!$A$62))*(1-EXACT(M607,Lookups!$A$63))</f>
        <v>0</v>
      </c>
      <c r="R607" s="71">
        <f t="shared" ca="1" si="267"/>
        <v>0</v>
      </c>
      <c r="S607" s="71">
        <f t="shared" ca="1" si="257"/>
        <v>0</v>
      </c>
      <c r="T607" s="71">
        <f t="shared" si="258"/>
        <v>0</v>
      </c>
      <c r="U607" s="356">
        <f t="shared" ca="1" si="259"/>
        <v>0</v>
      </c>
      <c r="V607" s="356">
        <f t="shared" ca="1" si="260"/>
        <v>0</v>
      </c>
      <c r="W607" s="356">
        <f t="shared" si="268"/>
        <v>0</v>
      </c>
      <c r="X607" s="356">
        <f t="shared" si="269"/>
        <v>0</v>
      </c>
      <c r="Y607" s="72">
        <f>IF(AU607&gt;0,"NEEDED",IFERROR(IF('Project Summary'!$C$11="NH",(VLOOKUP(AH607,Lighting_All,6,0)+AN607),(VLOOKUP(AH607,Lighting_All,4,0)+AN607)),0)*H607)</f>
        <v>0</v>
      </c>
      <c r="Z607" s="290" t="str">
        <f t="shared" ca="1" si="270"/>
        <v/>
      </c>
      <c r="AA607" s="352">
        <f t="shared" ca="1" si="244"/>
        <v>0</v>
      </c>
      <c r="AB607" s="3"/>
      <c r="AC607" s="20" t="str">
        <f ca="1">IFERROR(OFFSET(INDEX(INDIRECT(VLOOKUP($C607,Lighting_Type_Exist_lu,2,0)),MATCH(NewSKULighting!$D607,INDIRECT(VLOOKUP($C607,Lighting_Type_Exist_lu,2,0)),0),1),0,1),"")</f>
        <v/>
      </c>
      <c r="AD607" s="7" t="str">
        <f ca="1">IFERROR(OFFSET(INDEX(INDIRECT(VLOOKUP($C607,Lighting_Type_Exist_lu,2,0)),MATCH(NewSKULighting!$D607,INDIRECT(VLOOKUP($C607,Lighting_Type_Exist_lu,2,0)),0),1),0,3),"")</f>
        <v/>
      </c>
      <c r="AE607" s="40" t="str">
        <f ca="1">IFERROR(OFFSET(INDEX(INDIRECT(VLOOKUP($C607,Lighting_Type_Exist_lu,2,0)),MATCH(NewSKULighting!$D607,INDIRECT(VLOOKUP($C607,Lighting_Type_Exist_lu,2,0)),0),1),0,4),"")</f>
        <v/>
      </c>
      <c r="AF607" s="314">
        <f t="shared" ca="1" si="245"/>
        <v>0</v>
      </c>
      <c r="AG607" s="3"/>
      <c r="AH607" s="238" t="str">
        <f t="shared" si="261"/>
        <v/>
      </c>
      <c r="AI607" s="263">
        <f>IFERROR(_xlfn.IFNA(IF('Project Summary'!$C$11="NH",VLOOKUP(AH607,Lighting_All,5,0),VLOOKUP(AH607,Lighting_All,3,0)),""),"")</f>
        <v>0</v>
      </c>
      <c r="AJ607" s="295" t="str">
        <f t="shared" si="246"/>
        <v>NA</v>
      </c>
      <c r="AK607" s="296" t="str">
        <f>IFERROR(IF(J607="","",(VLOOKUP(AH607,Lookups!A:G,7,0)*H607)),"")</f>
        <v/>
      </c>
      <c r="AL607" s="92">
        <f t="shared" ca="1" si="247"/>
        <v>0</v>
      </c>
      <c r="AM607" s="92">
        <f t="shared" ca="1" si="248"/>
        <v>0</v>
      </c>
      <c r="AN607" s="297">
        <f>(1-EXACT(G607,M607))*IFERROR(VLOOKUP(M607,Lighting_All,6,0),0)*(Q607&gt;0)*(1-EXACT(M607,Lookups!$A$62))*(1-EXACT(M607,Lookups!$A$63))</f>
        <v>0</v>
      </c>
      <c r="AO607" s="92">
        <f t="shared" si="249"/>
        <v>0</v>
      </c>
      <c r="AP607" s="92" t="str">
        <f t="shared" ca="1" si="250"/>
        <v/>
      </c>
      <c r="AQ607" s="92" t="str">
        <f ca="1">_xlfn.IFNA(VLOOKUP(AP607,Recycling!$S$10:$T$35,2,0),"")</f>
        <v/>
      </c>
      <c r="AR607" s="92">
        <f t="shared" si="251"/>
        <v>0</v>
      </c>
      <c r="AS607" s="92">
        <f t="shared" si="252"/>
        <v>0</v>
      </c>
      <c r="AT607" s="298">
        <f>EXACT(G607,"None")*OR(EXACT(M607,Lookups!$A$62),EXACT(M607,Lookups!$A$63))</f>
        <v>0</v>
      </c>
      <c r="AU607" s="299">
        <f t="shared" si="271"/>
        <v>0</v>
      </c>
      <c r="AV607" s="92">
        <f>IFERROR(VLOOKUP(AH607,Lookups!A:B,2,0),0)</f>
        <v>0</v>
      </c>
      <c r="AW607" s="92">
        <f t="shared" si="272"/>
        <v>0</v>
      </c>
      <c r="AX607" s="297">
        <f t="shared" si="273"/>
        <v>0</v>
      </c>
      <c r="AY607" s="297">
        <f t="shared" si="262"/>
        <v>0</v>
      </c>
      <c r="AZ607" s="92">
        <f t="shared" si="263"/>
        <v>0.504</v>
      </c>
      <c r="BA607" s="297">
        <f t="shared" si="274"/>
        <v>0.38900000000000001</v>
      </c>
      <c r="BB607" s="297">
        <v>0.13800000000000001</v>
      </c>
      <c r="BC607" s="297">
        <v>0.13400000000000001</v>
      </c>
      <c r="BD607" s="92">
        <f t="shared" si="264"/>
        <v>0</v>
      </c>
      <c r="BE607" s="92">
        <f t="shared" si="265"/>
        <v>0</v>
      </c>
    </row>
    <row r="608" spans="1:57" x14ac:dyDescent="0.35">
      <c r="A608" s="26"/>
      <c r="B608" s="76"/>
      <c r="C608" s="58"/>
      <c r="D608" s="504"/>
      <c r="E608" s="504"/>
      <c r="F608" s="237" t="str">
        <f ca="1">IFERROR(OFFSET(INDEX(INDIRECT(VLOOKUP($C608,Lighting_Type_Exist_lu,2,0)),MATCH(NewSKULighting!$D608,INDIRECT(VLOOKUP($C608,Lighting_Type_Exist_lu,2,0)),0),1),0,2),"")</f>
        <v/>
      </c>
      <c r="G608" s="168" t="s">
        <v>84</v>
      </c>
      <c r="H608" s="74"/>
      <c r="I608" s="238" t="str">
        <f t="shared" si="253"/>
        <v/>
      </c>
      <c r="J608" s="58"/>
      <c r="K608" s="238" t="str">
        <f t="shared" si="254"/>
        <v/>
      </c>
      <c r="L608" s="239" t="str">
        <f t="shared" si="255"/>
        <v/>
      </c>
      <c r="M608" s="116" t="s">
        <v>84</v>
      </c>
      <c r="N608" s="28">
        <f t="shared" si="256"/>
        <v>0</v>
      </c>
      <c r="O608" s="20">
        <f t="shared" si="243"/>
        <v>0</v>
      </c>
      <c r="P608" s="71">
        <f t="shared" ca="1" si="266"/>
        <v>0</v>
      </c>
      <c r="Q608" s="71">
        <f>IFERROR((($H608*$L608*$N608)-($H608*$L608*$O608))/1000,0)*(1-EXACT(M608,Lookups!$A$62))*(1-EXACT(M608,Lookups!$A$63))</f>
        <v>0</v>
      </c>
      <c r="R608" s="71">
        <f t="shared" ca="1" si="267"/>
        <v>0</v>
      </c>
      <c r="S608" s="71">
        <f t="shared" ca="1" si="257"/>
        <v>0</v>
      </c>
      <c r="T608" s="71">
        <f t="shared" si="258"/>
        <v>0</v>
      </c>
      <c r="U608" s="356">
        <f t="shared" ca="1" si="259"/>
        <v>0</v>
      </c>
      <c r="V608" s="356">
        <f t="shared" ca="1" si="260"/>
        <v>0</v>
      </c>
      <c r="W608" s="356">
        <f t="shared" si="268"/>
        <v>0</v>
      </c>
      <c r="X608" s="356">
        <f t="shared" si="269"/>
        <v>0</v>
      </c>
      <c r="Y608" s="72">
        <f>IF(AU608&gt;0,"NEEDED",IFERROR(IF('Project Summary'!$C$11="NH",(VLOOKUP(AH608,Lighting_All,6,0)+AN608),(VLOOKUP(AH608,Lighting_All,4,0)+AN608)),0)*H608)</f>
        <v>0</v>
      </c>
      <c r="Z608" s="290" t="str">
        <f t="shared" ca="1" si="270"/>
        <v/>
      </c>
      <c r="AA608" s="352">
        <f t="shared" ca="1" si="244"/>
        <v>0</v>
      </c>
      <c r="AB608" s="3"/>
      <c r="AC608" s="20" t="str">
        <f ca="1">IFERROR(OFFSET(INDEX(INDIRECT(VLOOKUP($C608,Lighting_Type_Exist_lu,2,0)),MATCH(NewSKULighting!$D608,INDIRECT(VLOOKUP($C608,Lighting_Type_Exist_lu,2,0)),0),1),0,1),"")</f>
        <v/>
      </c>
      <c r="AD608" s="7" t="str">
        <f ca="1">IFERROR(OFFSET(INDEX(INDIRECT(VLOOKUP($C608,Lighting_Type_Exist_lu,2,0)),MATCH(NewSKULighting!$D608,INDIRECT(VLOOKUP($C608,Lighting_Type_Exist_lu,2,0)),0),1),0,3),"")</f>
        <v/>
      </c>
      <c r="AE608" s="40" t="str">
        <f ca="1">IFERROR(OFFSET(INDEX(INDIRECT(VLOOKUP($C608,Lighting_Type_Exist_lu,2,0)),MATCH(NewSKULighting!$D608,INDIRECT(VLOOKUP($C608,Lighting_Type_Exist_lu,2,0)),0),1),0,4),"")</f>
        <v/>
      </c>
      <c r="AF608" s="314">
        <f t="shared" ca="1" si="245"/>
        <v>0</v>
      </c>
      <c r="AG608" s="3"/>
      <c r="AH608" s="238" t="str">
        <f t="shared" si="261"/>
        <v/>
      </c>
      <c r="AI608" s="263">
        <f>IFERROR(_xlfn.IFNA(IF('Project Summary'!$C$11="NH",VLOOKUP(AH608,Lighting_All,5,0),VLOOKUP(AH608,Lighting_All,3,0)),""),"")</f>
        <v>0</v>
      </c>
      <c r="AJ608" s="295" t="str">
        <f t="shared" si="246"/>
        <v>NA</v>
      </c>
      <c r="AK608" s="296" t="str">
        <f>IFERROR(IF(J608="","",(VLOOKUP(AH608,Lookups!A:G,7,0)*H608)),"")</f>
        <v/>
      </c>
      <c r="AL608" s="92">
        <f t="shared" ca="1" si="247"/>
        <v>0</v>
      </c>
      <c r="AM608" s="92">
        <f t="shared" ca="1" si="248"/>
        <v>0</v>
      </c>
      <c r="AN608" s="297">
        <f>(1-EXACT(G608,M608))*IFERROR(VLOOKUP(M608,Lighting_All,6,0),0)*(Q608&gt;0)*(1-EXACT(M608,Lookups!$A$62))*(1-EXACT(M608,Lookups!$A$63))</f>
        <v>0</v>
      </c>
      <c r="AO608" s="92">
        <f t="shared" si="249"/>
        <v>0</v>
      </c>
      <c r="AP608" s="92" t="str">
        <f t="shared" ca="1" si="250"/>
        <v/>
      </c>
      <c r="AQ608" s="92" t="str">
        <f ca="1">_xlfn.IFNA(VLOOKUP(AP608,Recycling!$S$10:$T$35,2,0),"")</f>
        <v/>
      </c>
      <c r="AR608" s="92">
        <f t="shared" si="251"/>
        <v>0</v>
      </c>
      <c r="AS608" s="92">
        <f t="shared" si="252"/>
        <v>0</v>
      </c>
      <c r="AT608" s="298">
        <f>EXACT(G608,"None")*OR(EXACT(M608,Lookups!$A$62),EXACT(M608,Lookups!$A$63))</f>
        <v>0</v>
      </c>
      <c r="AU608" s="299">
        <f t="shared" si="271"/>
        <v>0</v>
      </c>
      <c r="AV608" s="92">
        <f>IFERROR(VLOOKUP(AH608,Lookups!A:B,2,0),0)</f>
        <v>0</v>
      </c>
      <c r="AW608" s="92">
        <f t="shared" si="272"/>
        <v>0</v>
      </c>
      <c r="AX608" s="297">
        <f t="shared" si="273"/>
        <v>0</v>
      </c>
      <c r="AY608" s="297">
        <f t="shared" si="262"/>
        <v>0</v>
      </c>
      <c r="AZ608" s="92">
        <f t="shared" si="263"/>
        <v>0.504</v>
      </c>
      <c r="BA608" s="297">
        <f t="shared" si="274"/>
        <v>0.38900000000000001</v>
      </c>
      <c r="BB608" s="297">
        <v>0.13800000000000001</v>
      </c>
      <c r="BC608" s="297">
        <v>0.13400000000000001</v>
      </c>
      <c r="BD608" s="92">
        <f t="shared" si="264"/>
        <v>0</v>
      </c>
      <c r="BE608" s="92">
        <f t="shared" si="265"/>
        <v>0</v>
      </c>
    </row>
    <row r="609" spans="1:57" x14ac:dyDescent="0.35">
      <c r="A609" s="26"/>
      <c r="B609" s="76"/>
      <c r="C609" s="58"/>
      <c r="D609" s="504"/>
      <c r="E609" s="504"/>
      <c r="F609" s="237" t="str">
        <f ca="1">IFERROR(OFFSET(INDEX(INDIRECT(VLOOKUP($C609,Lighting_Type_Exist_lu,2,0)),MATCH(NewSKULighting!$D609,INDIRECT(VLOOKUP($C609,Lighting_Type_Exist_lu,2,0)),0),1),0,2),"")</f>
        <v/>
      </c>
      <c r="G609" s="168" t="s">
        <v>84</v>
      </c>
      <c r="H609" s="74"/>
      <c r="I609" s="238" t="str">
        <f t="shared" si="253"/>
        <v/>
      </c>
      <c r="J609" s="58"/>
      <c r="K609" s="238" t="str">
        <f t="shared" si="254"/>
        <v/>
      </c>
      <c r="L609" s="239" t="str">
        <f t="shared" si="255"/>
        <v/>
      </c>
      <c r="M609" s="116" t="s">
        <v>84</v>
      </c>
      <c r="N609" s="28">
        <f t="shared" si="256"/>
        <v>0</v>
      </c>
      <c r="O609" s="20">
        <f t="shared" si="243"/>
        <v>0</v>
      </c>
      <c r="P609" s="71">
        <f t="shared" ca="1" si="266"/>
        <v>0</v>
      </c>
      <c r="Q609" s="71">
        <f>IFERROR((($H609*$L609*$N609)-($H609*$L609*$O609))/1000,0)*(1-EXACT(M609,Lookups!$A$62))*(1-EXACT(M609,Lookups!$A$63))</f>
        <v>0</v>
      </c>
      <c r="R609" s="71">
        <f t="shared" ca="1" si="267"/>
        <v>0</v>
      </c>
      <c r="S609" s="71">
        <f t="shared" ca="1" si="257"/>
        <v>0</v>
      </c>
      <c r="T609" s="71">
        <f t="shared" si="258"/>
        <v>0</v>
      </c>
      <c r="U609" s="356">
        <f t="shared" ca="1" si="259"/>
        <v>0</v>
      </c>
      <c r="V609" s="356">
        <f t="shared" ca="1" si="260"/>
        <v>0</v>
      </c>
      <c r="W609" s="356">
        <f t="shared" si="268"/>
        <v>0</v>
      </c>
      <c r="X609" s="356">
        <f t="shared" si="269"/>
        <v>0</v>
      </c>
      <c r="Y609" s="72">
        <f>IF(AU609&gt;0,"NEEDED",IFERROR(IF('Project Summary'!$C$11="NH",(VLOOKUP(AH609,Lighting_All,6,0)+AN609),(VLOOKUP(AH609,Lighting_All,4,0)+AN609)),0)*H609)</f>
        <v>0</v>
      </c>
      <c r="Z609" s="290" t="str">
        <f t="shared" ca="1" si="270"/>
        <v/>
      </c>
      <c r="AA609" s="352">
        <f t="shared" ca="1" si="244"/>
        <v>0</v>
      </c>
      <c r="AB609" s="3"/>
      <c r="AC609" s="20" t="str">
        <f ca="1">IFERROR(OFFSET(INDEX(INDIRECT(VLOOKUP($C609,Lighting_Type_Exist_lu,2,0)),MATCH(NewSKULighting!$D609,INDIRECT(VLOOKUP($C609,Lighting_Type_Exist_lu,2,0)),0),1),0,1),"")</f>
        <v/>
      </c>
      <c r="AD609" s="7" t="str">
        <f ca="1">IFERROR(OFFSET(INDEX(INDIRECT(VLOOKUP($C609,Lighting_Type_Exist_lu,2,0)),MATCH(NewSKULighting!$D609,INDIRECT(VLOOKUP($C609,Lighting_Type_Exist_lu,2,0)),0),1),0,3),"")</f>
        <v/>
      </c>
      <c r="AE609" s="40" t="str">
        <f ca="1">IFERROR(OFFSET(INDEX(INDIRECT(VLOOKUP($C609,Lighting_Type_Exist_lu,2,0)),MATCH(NewSKULighting!$D609,INDIRECT(VLOOKUP($C609,Lighting_Type_Exist_lu,2,0)),0),1),0,4),"")</f>
        <v/>
      </c>
      <c r="AF609" s="314">
        <f t="shared" ca="1" si="245"/>
        <v>0</v>
      </c>
      <c r="AG609" s="3"/>
      <c r="AH609" s="238" t="str">
        <f t="shared" si="261"/>
        <v/>
      </c>
      <c r="AI609" s="263">
        <f>IFERROR(_xlfn.IFNA(IF('Project Summary'!$C$11="NH",VLOOKUP(AH609,Lighting_All,5,0),VLOOKUP(AH609,Lighting_All,3,0)),""),"")</f>
        <v>0</v>
      </c>
      <c r="AJ609" s="295" t="str">
        <f t="shared" si="246"/>
        <v>NA</v>
      </c>
      <c r="AK609" s="296" t="str">
        <f>IFERROR(IF(J609="","",(VLOOKUP(AH609,Lookups!A:G,7,0)*H609)),"")</f>
        <v/>
      </c>
      <c r="AL609" s="92">
        <f t="shared" ca="1" si="247"/>
        <v>0</v>
      </c>
      <c r="AM609" s="92">
        <f t="shared" ca="1" si="248"/>
        <v>0</v>
      </c>
      <c r="AN609" s="297">
        <f>(1-EXACT(G609,M609))*IFERROR(VLOOKUP(M609,Lighting_All,6,0),0)*(Q609&gt;0)*(1-EXACT(M609,Lookups!$A$62))*(1-EXACT(M609,Lookups!$A$63))</f>
        <v>0</v>
      </c>
      <c r="AO609" s="92">
        <f t="shared" si="249"/>
        <v>0</v>
      </c>
      <c r="AP609" s="92" t="str">
        <f t="shared" ca="1" si="250"/>
        <v/>
      </c>
      <c r="AQ609" s="92" t="str">
        <f ca="1">_xlfn.IFNA(VLOOKUP(AP609,Recycling!$S$10:$T$35,2,0),"")</f>
        <v/>
      </c>
      <c r="AR609" s="92">
        <f t="shared" si="251"/>
        <v>0</v>
      </c>
      <c r="AS609" s="92">
        <f t="shared" si="252"/>
        <v>0</v>
      </c>
      <c r="AT609" s="298">
        <f>EXACT(G609,"None")*OR(EXACT(M609,Lookups!$A$62),EXACT(M609,Lookups!$A$63))</f>
        <v>0</v>
      </c>
      <c r="AU609" s="299">
        <f t="shared" si="271"/>
        <v>0</v>
      </c>
      <c r="AV609" s="92">
        <f>IFERROR(VLOOKUP(AH609,Lookups!A:B,2,0),0)</f>
        <v>0</v>
      </c>
      <c r="AW609" s="92">
        <f t="shared" si="272"/>
        <v>0</v>
      </c>
      <c r="AX609" s="297">
        <f t="shared" si="273"/>
        <v>0</v>
      </c>
      <c r="AY609" s="297">
        <f t="shared" si="262"/>
        <v>0</v>
      </c>
      <c r="AZ609" s="92">
        <f t="shared" si="263"/>
        <v>0.504</v>
      </c>
      <c r="BA609" s="297">
        <f t="shared" si="274"/>
        <v>0.38900000000000001</v>
      </c>
      <c r="BB609" s="297">
        <v>0.13800000000000001</v>
      </c>
      <c r="BC609" s="297">
        <v>0.13400000000000001</v>
      </c>
      <c r="BD609" s="92">
        <f t="shared" si="264"/>
        <v>0</v>
      </c>
      <c r="BE609" s="92">
        <f t="shared" si="265"/>
        <v>0</v>
      </c>
    </row>
    <row r="610" spans="1:57" x14ac:dyDescent="0.35">
      <c r="A610" s="26"/>
      <c r="B610" s="76"/>
      <c r="C610" s="58"/>
      <c r="D610" s="504"/>
      <c r="E610" s="504"/>
      <c r="F610" s="237" t="str">
        <f ca="1">IFERROR(OFFSET(INDEX(INDIRECT(VLOOKUP($C610,Lighting_Type_Exist_lu,2,0)),MATCH(NewSKULighting!$D610,INDIRECT(VLOOKUP($C610,Lighting_Type_Exist_lu,2,0)),0),1),0,2),"")</f>
        <v/>
      </c>
      <c r="G610" s="168" t="s">
        <v>84</v>
      </c>
      <c r="H610" s="74"/>
      <c r="I610" s="238" t="str">
        <f t="shared" si="253"/>
        <v/>
      </c>
      <c r="J610" s="58"/>
      <c r="K610" s="238" t="str">
        <f t="shared" si="254"/>
        <v/>
      </c>
      <c r="L610" s="239" t="str">
        <f t="shared" si="255"/>
        <v/>
      </c>
      <c r="M610" s="116" t="s">
        <v>84</v>
      </c>
      <c r="N610" s="28">
        <f t="shared" si="256"/>
        <v>0</v>
      </c>
      <c r="O610" s="20">
        <f t="shared" si="243"/>
        <v>0</v>
      </c>
      <c r="P610" s="71">
        <f t="shared" ca="1" si="266"/>
        <v>0</v>
      </c>
      <c r="Q610" s="71">
        <f>IFERROR((($H610*$L610*$N610)-($H610*$L610*$O610))/1000,0)*(1-EXACT(M610,Lookups!$A$62))*(1-EXACT(M610,Lookups!$A$63))</f>
        <v>0</v>
      </c>
      <c r="R610" s="71">
        <f t="shared" ca="1" si="267"/>
        <v>0</v>
      </c>
      <c r="S610" s="71">
        <f t="shared" ca="1" si="257"/>
        <v>0</v>
      </c>
      <c r="T610" s="71">
        <f t="shared" si="258"/>
        <v>0</v>
      </c>
      <c r="U610" s="356">
        <f t="shared" ca="1" si="259"/>
        <v>0</v>
      </c>
      <c r="V610" s="356">
        <f t="shared" ca="1" si="260"/>
        <v>0</v>
      </c>
      <c r="W610" s="356">
        <f t="shared" si="268"/>
        <v>0</v>
      </c>
      <c r="X610" s="356">
        <f t="shared" si="269"/>
        <v>0</v>
      </c>
      <c r="Y610" s="72">
        <f>IF(AU610&gt;0,"NEEDED",IFERROR(IF('Project Summary'!$C$11="NH",(VLOOKUP(AH610,Lighting_All,6,0)+AN610),(VLOOKUP(AH610,Lighting_All,4,0)+AN610)),0)*H610)</f>
        <v>0</v>
      </c>
      <c r="Z610" s="290" t="str">
        <f t="shared" ca="1" si="270"/>
        <v/>
      </c>
      <c r="AA610" s="352">
        <f t="shared" ca="1" si="244"/>
        <v>0</v>
      </c>
      <c r="AB610" s="3"/>
      <c r="AC610" s="20" t="str">
        <f ca="1">IFERROR(OFFSET(INDEX(INDIRECT(VLOOKUP($C610,Lighting_Type_Exist_lu,2,0)),MATCH(NewSKULighting!$D610,INDIRECT(VLOOKUP($C610,Lighting_Type_Exist_lu,2,0)),0),1),0,1),"")</f>
        <v/>
      </c>
      <c r="AD610" s="7" t="str">
        <f ca="1">IFERROR(OFFSET(INDEX(INDIRECT(VLOOKUP($C610,Lighting_Type_Exist_lu,2,0)),MATCH(NewSKULighting!$D610,INDIRECT(VLOOKUP($C610,Lighting_Type_Exist_lu,2,0)),0),1),0,3),"")</f>
        <v/>
      </c>
      <c r="AE610" s="40" t="str">
        <f ca="1">IFERROR(OFFSET(INDEX(INDIRECT(VLOOKUP($C610,Lighting_Type_Exist_lu,2,0)),MATCH(NewSKULighting!$D610,INDIRECT(VLOOKUP($C610,Lighting_Type_Exist_lu,2,0)),0),1),0,4),"")</f>
        <v/>
      </c>
      <c r="AF610" s="314">
        <f t="shared" ca="1" si="245"/>
        <v>0</v>
      </c>
      <c r="AG610" s="3"/>
      <c r="AH610" s="238" t="str">
        <f t="shared" si="261"/>
        <v/>
      </c>
      <c r="AI610" s="263">
        <f>IFERROR(_xlfn.IFNA(IF('Project Summary'!$C$11="NH",VLOOKUP(AH610,Lighting_All,5,0),VLOOKUP(AH610,Lighting_All,3,0)),""),"")</f>
        <v>0</v>
      </c>
      <c r="AJ610" s="295" t="str">
        <f t="shared" si="246"/>
        <v>NA</v>
      </c>
      <c r="AK610" s="296" t="str">
        <f>IFERROR(IF(J610="","",(VLOOKUP(AH610,Lookups!A:G,7,0)*H610)),"")</f>
        <v/>
      </c>
      <c r="AL610" s="92">
        <f t="shared" ca="1" si="247"/>
        <v>0</v>
      </c>
      <c r="AM610" s="92">
        <f t="shared" ca="1" si="248"/>
        <v>0</v>
      </c>
      <c r="AN610" s="297">
        <f>(1-EXACT(G610,M610))*IFERROR(VLOOKUP(M610,Lighting_All,6,0),0)*(Q610&gt;0)*(1-EXACT(M610,Lookups!$A$62))*(1-EXACT(M610,Lookups!$A$63))</f>
        <v>0</v>
      </c>
      <c r="AO610" s="92">
        <f t="shared" si="249"/>
        <v>0</v>
      </c>
      <c r="AP610" s="92" t="str">
        <f t="shared" ca="1" si="250"/>
        <v/>
      </c>
      <c r="AQ610" s="92" t="str">
        <f ca="1">_xlfn.IFNA(VLOOKUP(AP610,Recycling!$S$10:$T$35,2,0),"")</f>
        <v/>
      </c>
      <c r="AR610" s="92">
        <f t="shared" si="251"/>
        <v>0</v>
      </c>
      <c r="AS610" s="92">
        <f t="shared" si="252"/>
        <v>0</v>
      </c>
      <c r="AT610" s="298">
        <f>EXACT(G610,"None")*OR(EXACT(M610,Lookups!$A$62),EXACT(M610,Lookups!$A$63))</f>
        <v>0</v>
      </c>
      <c r="AU610" s="299">
        <f t="shared" si="271"/>
        <v>0</v>
      </c>
      <c r="AV610" s="92">
        <f>IFERROR(VLOOKUP(AH610,Lookups!A:B,2,0),0)</f>
        <v>0</v>
      </c>
      <c r="AW610" s="92">
        <f t="shared" si="272"/>
        <v>0</v>
      </c>
      <c r="AX610" s="297">
        <f t="shared" si="273"/>
        <v>0</v>
      </c>
      <c r="AY610" s="297">
        <f t="shared" si="262"/>
        <v>0</v>
      </c>
      <c r="AZ610" s="92">
        <f t="shared" si="263"/>
        <v>0.504</v>
      </c>
      <c r="BA610" s="297">
        <f t="shared" si="274"/>
        <v>0.38900000000000001</v>
      </c>
      <c r="BB610" s="297">
        <v>0.13800000000000001</v>
      </c>
      <c r="BC610" s="297">
        <v>0.13400000000000001</v>
      </c>
      <c r="BD610" s="92">
        <f t="shared" si="264"/>
        <v>0</v>
      </c>
      <c r="BE610" s="92">
        <f t="shared" si="265"/>
        <v>0</v>
      </c>
    </row>
    <row r="611" spans="1:57" x14ac:dyDescent="0.35">
      <c r="A611" s="26"/>
      <c r="B611" s="76"/>
      <c r="C611" s="58"/>
      <c r="D611" s="504"/>
      <c r="E611" s="504"/>
      <c r="F611" s="237" t="str">
        <f ca="1">IFERROR(OFFSET(INDEX(INDIRECT(VLOOKUP($C611,Lighting_Type_Exist_lu,2,0)),MATCH(NewSKULighting!$D611,INDIRECT(VLOOKUP($C611,Lighting_Type_Exist_lu,2,0)),0),1),0,2),"")</f>
        <v/>
      </c>
      <c r="G611" s="168" t="s">
        <v>84</v>
      </c>
      <c r="H611" s="74"/>
      <c r="I611" s="238" t="str">
        <f t="shared" si="253"/>
        <v/>
      </c>
      <c r="J611" s="58"/>
      <c r="K611" s="238" t="str">
        <f t="shared" si="254"/>
        <v/>
      </c>
      <c r="L611" s="239" t="str">
        <f t="shared" si="255"/>
        <v/>
      </c>
      <c r="M611" s="116" t="s">
        <v>84</v>
      </c>
      <c r="N611" s="28">
        <f t="shared" si="256"/>
        <v>0</v>
      </c>
      <c r="O611" s="20">
        <f t="shared" si="243"/>
        <v>0</v>
      </c>
      <c r="P611" s="71">
        <f t="shared" ca="1" si="266"/>
        <v>0</v>
      </c>
      <c r="Q611" s="71">
        <f>IFERROR((($H611*$L611*$N611)-($H611*$L611*$O611))/1000,0)*(1-EXACT(M611,Lookups!$A$62))*(1-EXACT(M611,Lookups!$A$63))</f>
        <v>0</v>
      </c>
      <c r="R611" s="71">
        <f t="shared" ca="1" si="267"/>
        <v>0</v>
      </c>
      <c r="S611" s="71">
        <f t="shared" ca="1" si="257"/>
        <v>0</v>
      </c>
      <c r="T611" s="71">
        <f t="shared" si="258"/>
        <v>0</v>
      </c>
      <c r="U611" s="356">
        <f t="shared" ca="1" si="259"/>
        <v>0</v>
      </c>
      <c r="V611" s="356">
        <f t="shared" ca="1" si="260"/>
        <v>0</v>
      </c>
      <c r="W611" s="356">
        <f t="shared" si="268"/>
        <v>0</v>
      </c>
      <c r="X611" s="356">
        <f t="shared" si="269"/>
        <v>0</v>
      </c>
      <c r="Y611" s="72">
        <f>IF(AU611&gt;0,"NEEDED",IFERROR(IF('Project Summary'!$C$11="NH",(VLOOKUP(AH611,Lighting_All,6,0)+AN611),(VLOOKUP(AH611,Lighting_All,4,0)+AN611)),0)*H611)</f>
        <v>0</v>
      </c>
      <c r="Z611" s="290" t="str">
        <f t="shared" ca="1" si="270"/>
        <v/>
      </c>
      <c r="AA611" s="352">
        <f t="shared" ca="1" si="244"/>
        <v>0</v>
      </c>
      <c r="AB611" s="3"/>
      <c r="AC611" s="20" t="str">
        <f ca="1">IFERROR(OFFSET(INDEX(INDIRECT(VLOOKUP($C611,Lighting_Type_Exist_lu,2,0)),MATCH(NewSKULighting!$D611,INDIRECT(VLOOKUP($C611,Lighting_Type_Exist_lu,2,0)),0),1),0,1),"")</f>
        <v/>
      </c>
      <c r="AD611" s="7" t="str">
        <f ca="1">IFERROR(OFFSET(INDEX(INDIRECT(VLOOKUP($C611,Lighting_Type_Exist_lu,2,0)),MATCH(NewSKULighting!$D611,INDIRECT(VLOOKUP($C611,Lighting_Type_Exist_lu,2,0)),0),1),0,3),"")</f>
        <v/>
      </c>
      <c r="AE611" s="40" t="str">
        <f ca="1">IFERROR(OFFSET(INDEX(INDIRECT(VLOOKUP($C611,Lighting_Type_Exist_lu,2,0)),MATCH(NewSKULighting!$D611,INDIRECT(VLOOKUP($C611,Lighting_Type_Exist_lu,2,0)),0),1),0,4),"")</f>
        <v/>
      </c>
      <c r="AF611" s="314">
        <f t="shared" ca="1" si="245"/>
        <v>0</v>
      </c>
      <c r="AG611" s="3"/>
      <c r="AH611" s="238" t="str">
        <f t="shared" si="261"/>
        <v/>
      </c>
      <c r="AI611" s="263">
        <f>IFERROR(_xlfn.IFNA(IF('Project Summary'!$C$11="NH",VLOOKUP(AH611,Lighting_All,5,0),VLOOKUP(AH611,Lighting_All,3,0)),""),"")</f>
        <v>0</v>
      </c>
      <c r="AJ611" s="295" t="str">
        <f t="shared" si="246"/>
        <v>NA</v>
      </c>
      <c r="AK611" s="296" t="str">
        <f>IFERROR(IF(J611="","",(VLOOKUP(AH611,Lookups!A:G,7,0)*H611)),"")</f>
        <v/>
      </c>
      <c r="AL611" s="92">
        <f t="shared" ca="1" si="247"/>
        <v>0</v>
      </c>
      <c r="AM611" s="92">
        <f t="shared" ca="1" si="248"/>
        <v>0</v>
      </c>
      <c r="AN611" s="297">
        <f>(1-EXACT(G611,M611))*IFERROR(VLOOKUP(M611,Lighting_All,6,0),0)*(Q611&gt;0)*(1-EXACT(M611,Lookups!$A$62))*(1-EXACT(M611,Lookups!$A$63))</f>
        <v>0</v>
      </c>
      <c r="AO611" s="92">
        <f t="shared" si="249"/>
        <v>0</v>
      </c>
      <c r="AP611" s="92" t="str">
        <f t="shared" ca="1" si="250"/>
        <v/>
      </c>
      <c r="AQ611" s="92" t="str">
        <f ca="1">_xlfn.IFNA(VLOOKUP(AP611,Recycling!$S$10:$T$35,2,0),"")</f>
        <v/>
      </c>
      <c r="AR611" s="92">
        <f t="shared" si="251"/>
        <v>0</v>
      </c>
      <c r="AS611" s="92">
        <f t="shared" si="252"/>
        <v>0</v>
      </c>
      <c r="AT611" s="298">
        <f>EXACT(G611,"None")*OR(EXACT(M611,Lookups!$A$62),EXACT(M611,Lookups!$A$63))</f>
        <v>0</v>
      </c>
      <c r="AU611" s="299">
        <f t="shared" si="271"/>
        <v>0</v>
      </c>
      <c r="AV611" s="92">
        <f>IFERROR(VLOOKUP(AH611,Lookups!A:B,2,0),0)</f>
        <v>0</v>
      </c>
      <c r="AW611" s="92">
        <f t="shared" si="272"/>
        <v>0</v>
      </c>
      <c r="AX611" s="297">
        <f t="shared" si="273"/>
        <v>0</v>
      </c>
      <c r="AY611" s="297">
        <f t="shared" si="262"/>
        <v>0</v>
      </c>
      <c r="AZ611" s="92">
        <f t="shared" si="263"/>
        <v>0.504</v>
      </c>
      <c r="BA611" s="297">
        <f t="shared" si="274"/>
        <v>0.38900000000000001</v>
      </c>
      <c r="BB611" s="297">
        <v>0.13800000000000001</v>
      </c>
      <c r="BC611" s="297">
        <v>0.13400000000000001</v>
      </c>
      <c r="BD611" s="92">
        <f t="shared" si="264"/>
        <v>0</v>
      </c>
      <c r="BE611" s="92">
        <f t="shared" si="265"/>
        <v>0</v>
      </c>
    </row>
    <row r="612" spans="1:57" ht="15" thickBot="1" x14ac:dyDescent="0.4">
      <c r="A612" s="27"/>
      <c r="B612" s="77"/>
      <c r="C612" s="60"/>
      <c r="D612" s="514"/>
      <c r="E612" s="514"/>
      <c r="F612" s="240" t="str">
        <f ca="1">IFERROR(OFFSET(INDEX(INDIRECT(VLOOKUP($C612,Lighting_Type_Exist_lu,2,0)),MATCH(NewSKULighting!$D612,INDIRECT(VLOOKUP($C612,Lighting_Type_Exist_lu,2,0)),0),1),0,2),"")</f>
        <v/>
      </c>
      <c r="G612" s="170" t="s">
        <v>84</v>
      </c>
      <c r="H612" s="75"/>
      <c r="I612" s="241" t="str">
        <f t="shared" si="253"/>
        <v/>
      </c>
      <c r="J612" s="60"/>
      <c r="K612" s="241" t="str">
        <f t="shared" si="254"/>
        <v/>
      </c>
      <c r="L612" s="242" t="str">
        <f t="shared" si="255"/>
        <v/>
      </c>
      <c r="M612" s="117" t="s">
        <v>84</v>
      </c>
      <c r="N612" s="29">
        <f t="shared" si="256"/>
        <v>0</v>
      </c>
      <c r="O612" s="30">
        <f t="shared" si="243"/>
        <v>0</v>
      </c>
      <c r="P612" s="78">
        <f t="shared" ca="1" si="266"/>
        <v>0</v>
      </c>
      <c r="Q612" s="78">
        <f>IFERROR((($H612*$L612*$N612)-($H612*$L612*$O612))/1000,0)*(1-EXACT(M612,Lookups!$A$62))*(1-EXACT(M612,Lookups!$A$63))</f>
        <v>0</v>
      </c>
      <c r="R612" s="78">
        <f t="shared" ca="1" si="267"/>
        <v>0</v>
      </c>
      <c r="S612" s="78">
        <f t="shared" ca="1" si="257"/>
        <v>0</v>
      </c>
      <c r="T612" s="78">
        <f t="shared" si="258"/>
        <v>0</v>
      </c>
      <c r="U612" s="357">
        <f t="shared" ca="1" si="259"/>
        <v>0</v>
      </c>
      <c r="V612" s="357">
        <f t="shared" ca="1" si="260"/>
        <v>0</v>
      </c>
      <c r="W612" s="357">
        <f t="shared" si="268"/>
        <v>0</v>
      </c>
      <c r="X612" s="357">
        <f t="shared" si="269"/>
        <v>0</v>
      </c>
      <c r="Y612" s="80">
        <f>IF(AU612&gt;0,"NEEDED",IFERROR(IF('Project Summary'!$C$11="NH",(VLOOKUP(AH612,Lighting_All,6,0)+AN612),(VLOOKUP(AH612,Lighting_All,4,0)+AN612)),0)*H612)</f>
        <v>0</v>
      </c>
      <c r="Z612" s="354" t="str">
        <f t="shared" ca="1" si="270"/>
        <v/>
      </c>
      <c r="AA612" s="353">
        <f t="shared" ca="1" si="244"/>
        <v>0</v>
      </c>
      <c r="AB612" s="315"/>
      <c r="AC612" s="30" t="str">
        <f ca="1">IFERROR(OFFSET(INDEX(INDIRECT(VLOOKUP($C612,Lighting_Type_Exist_lu,2,0)),MATCH(NewSKULighting!$D612,INDIRECT(VLOOKUP($C612,Lighting_Type_Exist_lu,2,0)),0),1),0,1),"")</f>
        <v/>
      </c>
      <c r="AD612" s="270" t="str">
        <f ca="1">IFERROR(OFFSET(INDEX(INDIRECT(VLOOKUP($C612,Lighting_Type_Exist_lu,2,0)),MATCH(NewSKULighting!$D612,INDIRECT(VLOOKUP($C612,Lighting_Type_Exist_lu,2,0)),0),1),0,3),"")</f>
        <v/>
      </c>
      <c r="AE612" s="41" t="str">
        <f ca="1">IFERROR(OFFSET(INDEX(INDIRECT(VLOOKUP($C612,Lighting_Type_Exist_lu,2,0)),MATCH(NewSKULighting!$D612,INDIRECT(VLOOKUP($C612,Lighting_Type_Exist_lu,2,0)),0),1),0,4),"")</f>
        <v/>
      </c>
      <c r="AF612" s="316">
        <f t="shared" ca="1" si="245"/>
        <v>0</v>
      </c>
      <c r="AG612" s="315"/>
      <c r="AH612" s="241" t="str">
        <f t="shared" si="261"/>
        <v/>
      </c>
      <c r="AI612" s="263">
        <f>IFERROR(_xlfn.IFNA(IF('Project Summary'!$C$11="NH",VLOOKUP(AH612,Lighting_All,5,0),VLOOKUP(AH612,Lighting_All,3,0)),""),"")</f>
        <v>0</v>
      </c>
      <c r="AJ612" s="317" t="str">
        <f t="shared" si="246"/>
        <v>NA</v>
      </c>
      <c r="AK612" s="296" t="str">
        <f>IFERROR(IF(J612="","",(VLOOKUP(AH612,Lookups!A:G,7,0)*H612)),"")</f>
        <v/>
      </c>
      <c r="AL612" s="92">
        <f t="shared" ca="1" si="247"/>
        <v>0</v>
      </c>
      <c r="AM612" s="92">
        <f t="shared" ca="1" si="248"/>
        <v>0</v>
      </c>
      <c r="AN612" s="297">
        <f>(1-EXACT(G612,M612))*IFERROR(VLOOKUP(M612,Lighting_All,6,0),0)*(Q612&gt;0)*(1-EXACT(M612,Lookups!$A$62))*(1-EXACT(M612,Lookups!$A$63))</f>
        <v>0</v>
      </c>
      <c r="AO612" s="92">
        <f t="shared" si="249"/>
        <v>0</v>
      </c>
      <c r="AP612" s="92" t="str">
        <f t="shared" ca="1" si="250"/>
        <v/>
      </c>
      <c r="AQ612" s="92" t="str">
        <f ca="1">_xlfn.IFNA(VLOOKUP(AP612,Recycling!$S$10:$T$35,2,0),"")</f>
        <v/>
      </c>
      <c r="AR612" s="92">
        <f t="shared" si="251"/>
        <v>0</v>
      </c>
      <c r="AS612" s="92">
        <f t="shared" si="252"/>
        <v>0</v>
      </c>
      <c r="AT612" s="298">
        <f>EXACT(G612,"None")*OR(EXACT(M612,Lookups!$A$62),EXACT(M612,Lookups!$A$63))</f>
        <v>0</v>
      </c>
      <c r="AU612" s="299">
        <f t="shared" si="271"/>
        <v>0</v>
      </c>
      <c r="AV612" s="92">
        <f>IFERROR(VLOOKUP(AH612,Lookups!A:B,2,0),0)</f>
        <v>0</v>
      </c>
      <c r="AW612" s="92">
        <f t="shared" si="272"/>
        <v>0</v>
      </c>
      <c r="AX612" s="297">
        <f t="shared" si="273"/>
        <v>0</v>
      </c>
      <c r="AY612" s="297">
        <f t="shared" si="262"/>
        <v>0</v>
      </c>
      <c r="AZ612" s="92">
        <f t="shared" si="263"/>
        <v>0.504</v>
      </c>
      <c r="BA612" s="297">
        <f t="shared" si="274"/>
        <v>0.38900000000000001</v>
      </c>
      <c r="BB612" s="297">
        <v>0.13800000000000001</v>
      </c>
      <c r="BC612" s="297">
        <v>0.13400000000000001</v>
      </c>
      <c r="BD612" s="92">
        <f t="shared" si="264"/>
        <v>0</v>
      </c>
      <c r="BE612" s="92">
        <f t="shared" si="265"/>
        <v>0</v>
      </c>
    </row>
    <row r="613" spans="1:57" x14ac:dyDescent="0.35"/>
    <row r="614" spans="1:57" x14ac:dyDescent="0.35"/>
    <row r="615" spans="1:57" x14ac:dyDescent="0.35"/>
    <row r="616" spans="1:57" x14ac:dyDescent="0.35"/>
    <row r="617" spans="1:57" x14ac:dyDescent="0.35"/>
    <row r="618" spans="1:57" x14ac:dyDescent="0.35"/>
    <row r="619" spans="1:57" x14ac:dyDescent="0.35"/>
    <row r="620" spans="1:57" x14ac:dyDescent="0.35"/>
    <row r="621" spans="1:57" x14ac:dyDescent="0.35"/>
    <row r="622" spans="1:57" x14ac:dyDescent="0.35"/>
    <row r="623" spans="1:57" x14ac:dyDescent="0.35"/>
    <row r="624" spans="1:57" x14ac:dyDescent="0.35"/>
    <row r="625" x14ac:dyDescent="0.35"/>
    <row r="626" x14ac:dyDescent="0.35"/>
    <row r="627" x14ac:dyDescent="0.35"/>
    <row r="628" x14ac:dyDescent="0.35"/>
  </sheetData>
  <sheetProtection algorithmName="SHA-512" hashValue="7za6PQj/62Ll4HpiA7A/juvbIZrmwxpyLVc/edlZ27zGt+RKwqzp84Vw3jtobl+LkGMWHNe1Ryr3wZvC8NiH9g==" saltValue="IKogx67IwA3eATD7BTht4A==" spinCount="100000" sheet="1" objects="1" scenarios="1"/>
  <mergeCells count="915">
    <mergeCell ref="AN113:BE113"/>
    <mergeCell ref="L1:M4"/>
    <mergeCell ref="D608:E608"/>
    <mergeCell ref="D609:E609"/>
    <mergeCell ref="D610:E610"/>
    <mergeCell ref="D611:E611"/>
    <mergeCell ref="D612:E612"/>
    <mergeCell ref="D599:E599"/>
    <mergeCell ref="D600:E600"/>
    <mergeCell ref="D601:E601"/>
    <mergeCell ref="D602:E602"/>
    <mergeCell ref="D603:E603"/>
    <mergeCell ref="D604:E604"/>
    <mergeCell ref="D605:E605"/>
    <mergeCell ref="D606:E606"/>
    <mergeCell ref="D607:E607"/>
    <mergeCell ref="D590:E590"/>
    <mergeCell ref="D591:E591"/>
    <mergeCell ref="D592:E592"/>
    <mergeCell ref="D593:E593"/>
    <mergeCell ref="D594:E594"/>
    <mergeCell ref="D595:E595"/>
    <mergeCell ref="D596:E596"/>
    <mergeCell ref="D597:E597"/>
    <mergeCell ref="D598:E598"/>
    <mergeCell ref="D581:E581"/>
    <mergeCell ref="D582:E582"/>
    <mergeCell ref="D583:E583"/>
    <mergeCell ref="D584:E584"/>
    <mergeCell ref="D585:E585"/>
    <mergeCell ref="D586:E586"/>
    <mergeCell ref="D587:E587"/>
    <mergeCell ref="D588:E588"/>
    <mergeCell ref="D589:E589"/>
    <mergeCell ref="D572:E572"/>
    <mergeCell ref="D573:E573"/>
    <mergeCell ref="D574:E574"/>
    <mergeCell ref="D575:E575"/>
    <mergeCell ref="D576:E576"/>
    <mergeCell ref="D577:E577"/>
    <mergeCell ref="D578:E578"/>
    <mergeCell ref="D579:E579"/>
    <mergeCell ref="D580:E580"/>
    <mergeCell ref="D563:E563"/>
    <mergeCell ref="D564:E564"/>
    <mergeCell ref="D565:E565"/>
    <mergeCell ref="D566:E566"/>
    <mergeCell ref="D567:E567"/>
    <mergeCell ref="D568:E568"/>
    <mergeCell ref="D569:E569"/>
    <mergeCell ref="D570:E570"/>
    <mergeCell ref="D571:E571"/>
    <mergeCell ref="D554:E554"/>
    <mergeCell ref="D555:E555"/>
    <mergeCell ref="D556:E556"/>
    <mergeCell ref="D557:E557"/>
    <mergeCell ref="D558:E558"/>
    <mergeCell ref="D559:E559"/>
    <mergeCell ref="D560:E560"/>
    <mergeCell ref="D561:E561"/>
    <mergeCell ref="D562:E562"/>
    <mergeCell ref="D545:E545"/>
    <mergeCell ref="D546:E546"/>
    <mergeCell ref="D547:E547"/>
    <mergeCell ref="D548:E548"/>
    <mergeCell ref="D549:E549"/>
    <mergeCell ref="D550:E550"/>
    <mergeCell ref="D551:E551"/>
    <mergeCell ref="D552:E552"/>
    <mergeCell ref="D553:E553"/>
    <mergeCell ref="D536:E536"/>
    <mergeCell ref="D537:E537"/>
    <mergeCell ref="D538:E538"/>
    <mergeCell ref="D539:E539"/>
    <mergeCell ref="D540:E540"/>
    <mergeCell ref="D541:E541"/>
    <mergeCell ref="D542:E542"/>
    <mergeCell ref="D543:E543"/>
    <mergeCell ref="D544:E544"/>
    <mergeCell ref="D527:E527"/>
    <mergeCell ref="D528:E528"/>
    <mergeCell ref="D529:E529"/>
    <mergeCell ref="D530:E530"/>
    <mergeCell ref="D531:E531"/>
    <mergeCell ref="D532:E532"/>
    <mergeCell ref="D533:E533"/>
    <mergeCell ref="D534:E534"/>
    <mergeCell ref="D535:E535"/>
    <mergeCell ref="D518:E518"/>
    <mergeCell ref="D519:E519"/>
    <mergeCell ref="D520:E520"/>
    <mergeCell ref="D521:E521"/>
    <mergeCell ref="D522:E522"/>
    <mergeCell ref="D523:E523"/>
    <mergeCell ref="D524:E524"/>
    <mergeCell ref="D525:E525"/>
    <mergeCell ref="D526:E526"/>
    <mergeCell ref="D509:E509"/>
    <mergeCell ref="D510:E510"/>
    <mergeCell ref="D511:E511"/>
    <mergeCell ref="D512:E512"/>
    <mergeCell ref="D513:E513"/>
    <mergeCell ref="D514:E514"/>
    <mergeCell ref="D515:E515"/>
    <mergeCell ref="D516:E516"/>
    <mergeCell ref="D517:E517"/>
    <mergeCell ref="D500:E500"/>
    <mergeCell ref="D501:E501"/>
    <mergeCell ref="D502:E502"/>
    <mergeCell ref="D503:E503"/>
    <mergeCell ref="D504:E504"/>
    <mergeCell ref="D505:E505"/>
    <mergeCell ref="D506:E506"/>
    <mergeCell ref="D507:E507"/>
    <mergeCell ref="D508:E508"/>
    <mergeCell ref="D491:E491"/>
    <mergeCell ref="D492:E492"/>
    <mergeCell ref="D493:E493"/>
    <mergeCell ref="D494:E494"/>
    <mergeCell ref="D495:E495"/>
    <mergeCell ref="D496:E496"/>
    <mergeCell ref="D497:E497"/>
    <mergeCell ref="D498:E498"/>
    <mergeCell ref="D499:E499"/>
    <mergeCell ref="D482:E482"/>
    <mergeCell ref="D483:E483"/>
    <mergeCell ref="D484:E484"/>
    <mergeCell ref="D485:E485"/>
    <mergeCell ref="D486:E486"/>
    <mergeCell ref="D487:E487"/>
    <mergeCell ref="D488:E488"/>
    <mergeCell ref="D489:E489"/>
    <mergeCell ref="D490:E490"/>
    <mergeCell ref="D473:E473"/>
    <mergeCell ref="D474:E474"/>
    <mergeCell ref="D475:E475"/>
    <mergeCell ref="D476:E476"/>
    <mergeCell ref="D477:E477"/>
    <mergeCell ref="D478:E478"/>
    <mergeCell ref="D479:E479"/>
    <mergeCell ref="D480:E480"/>
    <mergeCell ref="D481:E481"/>
    <mergeCell ref="D464:E464"/>
    <mergeCell ref="D465:E465"/>
    <mergeCell ref="D466:E466"/>
    <mergeCell ref="D467:E467"/>
    <mergeCell ref="D468:E468"/>
    <mergeCell ref="D469:E469"/>
    <mergeCell ref="D470:E470"/>
    <mergeCell ref="D471:E471"/>
    <mergeCell ref="D472:E472"/>
    <mergeCell ref="D455:E455"/>
    <mergeCell ref="D456:E456"/>
    <mergeCell ref="D457:E457"/>
    <mergeCell ref="D458:E458"/>
    <mergeCell ref="D459:E459"/>
    <mergeCell ref="D460:E460"/>
    <mergeCell ref="D461:E461"/>
    <mergeCell ref="D462:E462"/>
    <mergeCell ref="D463:E463"/>
    <mergeCell ref="D446:E446"/>
    <mergeCell ref="D447:E447"/>
    <mergeCell ref="D448:E448"/>
    <mergeCell ref="D449:E449"/>
    <mergeCell ref="D450:E450"/>
    <mergeCell ref="D451:E451"/>
    <mergeCell ref="D452:E452"/>
    <mergeCell ref="D453:E453"/>
    <mergeCell ref="D454:E454"/>
    <mergeCell ref="D437:E437"/>
    <mergeCell ref="D438:E438"/>
    <mergeCell ref="D439:E439"/>
    <mergeCell ref="D440:E440"/>
    <mergeCell ref="D441:E441"/>
    <mergeCell ref="D442:E442"/>
    <mergeCell ref="D443:E443"/>
    <mergeCell ref="D444:E444"/>
    <mergeCell ref="D445:E445"/>
    <mergeCell ref="D428:E428"/>
    <mergeCell ref="D429:E429"/>
    <mergeCell ref="D430:E430"/>
    <mergeCell ref="D431:E431"/>
    <mergeCell ref="D432:E432"/>
    <mergeCell ref="D433:E433"/>
    <mergeCell ref="D434:E434"/>
    <mergeCell ref="D435:E435"/>
    <mergeCell ref="D436:E436"/>
    <mergeCell ref="D419:E419"/>
    <mergeCell ref="D420:E420"/>
    <mergeCell ref="D421:E421"/>
    <mergeCell ref="D422:E422"/>
    <mergeCell ref="D423:E423"/>
    <mergeCell ref="D424:E424"/>
    <mergeCell ref="D425:E425"/>
    <mergeCell ref="D426:E426"/>
    <mergeCell ref="D427:E427"/>
    <mergeCell ref="D410:E410"/>
    <mergeCell ref="D411:E411"/>
    <mergeCell ref="D412:E412"/>
    <mergeCell ref="D413:E413"/>
    <mergeCell ref="D414:E414"/>
    <mergeCell ref="D415:E415"/>
    <mergeCell ref="D416:E416"/>
    <mergeCell ref="D417:E417"/>
    <mergeCell ref="D418:E418"/>
    <mergeCell ref="D401:E401"/>
    <mergeCell ref="D402:E402"/>
    <mergeCell ref="D403:E403"/>
    <mergeCell ref="D404:E404"/>
    <mergeCell ref="D405:E405"/>
    <mergeCell ref="D406:E406"/>
    <mergeCell ref="D407:E407"/>
    <mergeCell ref="D408:E408"/>
    <mergeCell ref="D409:E409"/>
    <mergeCell ref="D392:E392"/>
    <mergeCell ref="D393:E393"/>
    <mergeCell ref="D394:E394"/>
    <mergeCell ref="D395:E395"/>
    <mergeCell ref="D396:E396"/>
    <mergeCell ref="D397:E397"/>
    <mergeCell ref="D398:E398"/>
    <mergeCell ref="D399:E399"/>
    <mergeCell ref="D400:E400"/>
    <mergeCell ref="D383:E383"/>
    <mergeCell ref="D384:E384"/>
    <mergeCell ref="D385:E385"/>
    <mergeCell ref="D386:E386"/>
    <mergeCell ref="D387:E387"/>
    <mergeCell ref="D388:E388"/>
    <mergeCell ref="D389:E389"/>
    <mergeCell ref="D390:E390"/>
    <mergeCell ref="D391:E391"/>
    <mergeCell ref="D374:E374"/>
    <mergeCell ref="D375:E375"/>
    <mergeCell ref="D376:E376"/>
    <mergeCell ref="D377:E377"/>
    <mergeCell ref="D378:E378"/>
    <mergeCell ref="D379:E379"/>
    <mergeCell ref="D380:E380"/>
    <mergeCell ref="D381:E381"/>
    <mergeCell ref="D382:E382"/>
    <mergeCell ref="D365:E365"/>
    <mergeCell ref="D366:E366"/>
    <mergeCell ref="D367:E367"/>
    <mergeCell ref="D368:E368"/>
    <mergeCell ref="D369:E369"/>
    <mergeCell ref="D370:E370"/>
    <mergeCell ref="D371:E371"/>
    <mergeCell ref="D372:E372"/>
    <mergeCell ref="D373:E373"/>
    <mergeCell ref="D356:E356"/>
    <mergeCell ref="D357:E357"/>
    <mergeCell ref="D358:E358"/>
    <mergeCell ref="D359:E359"/>
    <mergeCell ref="D360:E360"/>
    <mergeCell ref="D361:E361"/>
    <mergeCell ref="D362:E362"/>
    <mergeCell ref="D363:E363"/>
    <mergeCell ref="D364:E364"/>
    <mergeCell ref="D347:E347"/>
    <mergeCell ref="D348:E348"/>
    <mergeCell ref="D349:E349"/>
    <mergeCell ref="D350:E350"/>
    <mergeCell ref="D351:E351"/>
    <mergeCell ref="D352:E352"/>
    <mergeCell ref="D353:E353"/>
    <mergeCell ref="D354:E354"/>
    <mergeCell ref="D355:E355"/>
    <mergeCell ref="D338:E338"/>
    <mergeCell ref="D339:E339"/>
    <mergeCell ref="D340:E340"/>
    <mergeCell ref="D341:E341"/>
    <mergeCell ref="D342:E342"/>
    <mergeCell ref="D343:E343"/>
    <mergeCell ref="D344:E344"/>
    <mergeCell ref="D345:E345"/>
    <mergeCell ref="D346:E346"/>
    <mergeCell ref="D329:E329"/>
    <mergeCell ref="D330:E330"/>
    <mergeCell ref="D331:E331"/>
    <mergeCell ref="D332:E332"/>
    <mergeCell ref="D333:E333"/>
    <mergeCell ref="D334:E334"/>
    <mergeCell ref="D335:E335"/>
    <mergeCell ref="D336:E336"/>
    <mergeCell ref="D337:E337"/>
    <mergeCell ref="D320:E320"/>
    <mergeCell ref="D321:E321"/>
    <mergeCell ref="D322:E322"/>
    <mergeCell ref="D323:E323"/>
    <mergeCell ref="D324:E324"/>
    <mergeCell ref="D325:E325"/>
    <mergeCell ref="D326:E326"/>
    <mergeCell ref="D327:E327"/>
    <mergeCell ref="D328:E328"/>
    <mergeCell ref="D311:E311"/>
    <mergeCell ref="D312:E312"/>
    <mergeCell ref="D313:E313"/>
    <mergeCell ref="D314:E314"/>
    <mergeCell ref="D315:E315"/>
    <mergeCell ref="D316:E316"/>
    <mergeCell ref="D317:E317"/>
    <mergeCell ref="D318:E318"/>
    <mergeCell ref="D319:E319"/>
    <mergeCell ref="D302:E302"/>
    <mergeCell ref="D303:E303"/>
    <mergeCell ref="D304:E304"/>
    <mergeCell ref="D305:E305"/>
    <mergeCell ref="D306:E306"/>
    <mergeCell ref="D307:E307"/>
    <mergeCell ref="D308:E308"/>
    <mergeCell ref="D309:E309"/>
    <mergeCell ref="D310:E310"/>
    <mergeCell ref="D293:E293"/>
    <mergeCell ref="D294:E294"/>
    <mergeCell ref="D295:E295"/>
    <mergeCell ref="D296:E296"/>
    <mergeCell ref="D297:E297"/>
    <mergeCell ref="D298:E298"/>
    <mergeCell ref="D299:E299"/>
    <mergeCell ref="D300:E300"/>
    <mergeCell ref="D301:E301"/>
    <mergeCell ref="D284:E284"/>
    <mergeCell ref="D285:E285"/>
    <mergeCell ref="D286:E286"/>
    <mergeCell ref="D287:E287"/>
    <mergeCell ref="D288:E288"/>
    <mergeCell ref="D289:E289"/>
    <mergeCell ref="D290:E290"/>
    <mergeCell ref="D291:E291"/>
    <mergeCell ref="D292:E292"/>
    <mergeCell ref="D275:E275"/>
    <mergeCell ref="D276:E276"/>
    <mergeCell ref="D277:E277"/>
    <mergeCell ref="D278:E278"/>
    <mergeCell ref="D279:E279"/>
    <mergeCell ref="D280:E280"/>
    <mergeCell ref="D281:E281"/>
    <mergeCell ref="D282:E282"/>
    <mergeCell ref="D283:E283"/>
    <mergeCell ref="D266:E266"/>
    <mergeCell ref="D267:E267"/>
    <mergeCell ref="D268:E268"/>
    <mergeCell ref="D269:E269"/>
    <mergeCell ref="D270:E270"/>
    <mergeCell ref="D271:E271"/>
    <mergeCell ref="D272:E272"/>
    <mergeCell ref="D273:E273"/>
    <mergeCell ref="D274:E274"/>
    <mergeCell ref="D257:E257"/>
    <mergeCell ref="D258:E258"/>
    <mergeCell ref="D259:E259"/>
    <mergeCell ref="D260:E260"/>
    <mergeCell ref="D261:E261"/>
    <mergeCell ref="D262:E262"/>
    <mergeCell ref="D263:E263"/>
    <mergeCell ref="D264:E264"/>
    <mergeCell ref="D265:E265"/>
    <mergeCell ref="D248:E248"/>
    <mergeCell ref="D249:E249"/>
    <mergeCell ref="D250:E250"/>
    <mergeCell ref="D251:E251"/>
    <mergeCell ref="D252:E252"/>
    <mergeCell ref="D253:E253"/>
    <mergeCell ref="D254:E254"/>
    <mergeCell ref="D255:E255"/>
    <mergeCell ref="D256:E256"/>
    <mergeCell ref="D239:E239"/>
    <mergeCell ref="D240:E240"/>
    <mergeCell ref="D241:E241"/>
    <mergeCell ref="D242:E242"/>
    <mergeCell ref="D243:E243"/>
    <mergeCell ref="D244:E244"/>
    <mergeCell ref="D245:E245"/>
    <mergeCell ref="D246:E246"/>
    <mergeCell ref="D247:E247"/>
    <mergeCell ref="D230:E230"/>
    <mergeCell ref="D231:E231"/>
    <mergeCell ref="D232:E232"/>
    <mergeCell ref="D233:E233"/>
    <mergeCell ref="D234:E234"/>
    <mergeCell ref="D235:E235"/>
    <mergeCell ref="D236:E236"/>
    <mergeCell ref="D237:E237"/>
    <mergeCell ref="D238:E238"/>
    <mergeCell ref="D221:E221"/>
    <mergeCell ref="D222:E222"/>
    <mergeCell ref="D223:E223"/>
    <mergeCell ref="D224:E224"/>
    <mergeCell ref="D225:E225"/>
    <mergeCell ref="D226:E226"/>
    <mergeCell ref="D227:E227"/>
    <mergeCell ref="D228:E228"/>
    <mergeCell ref="D229:E229"/>
    <mergeCell ref="D212:E212"/>
    <mergeCell ref="D213:E213"/>
    <mergeCell ref="D214:E214"/>
    <mergeCell ref="D215:E215"/>
    <mergeCell ref="D216:E216"/>
    <mergeCell ref="D217:E217"/>
    <mergeCell ref="D218:E218"/>
    <mergeCell ref="D219:E219"/>
    <mergeCell ref="D220:E220"/>
    <mergeCell ref="D203:E203"/>
    <mergeCell ref="D204:E204"/>
    <mergeCell ref="D205:E205"/>
    <mergeCell ref="D206:E206"/>
    <mergeCell ref="D207:E207"/>
    <mergeCell ref="D208:E208"/>
    <mergeCell ref="D209:E209"/>
    <mergeCell ref="D210:E210"/>
    <mergeCell ref="D211:E211"/>
    <mergeCell ref="D194:E194"/>
    <mergeCell ref="D195:E195"/>
    <mergeCell ref="D196:E196"/>
    <mergeCell ref="D197:E197"/>
    <mergeCell ref="D198:E198"/>
    <mergeCell ref="D199:E199"/>
    <mergeCell ref="D200:E200"/>
    <mergeCell ref="D201:E201"/>
    <mergeCell ref="D202:E202"/>
    <mergeCell ref="D185:E185"/>
    <mergeCell ref="D186:E186"/>
    <mergeCell ref="D187:E187"/>
    <mergeCell ref="D188:E188"/>
    <mergeCell ref="D189:E189"/>
    <mergeCell ref="D190:E190"/>
    <mergeCell ref="D191:E191"/>
    <mergeCell ref="D192:E192"/>
    <mergeCell ref="D193:E193"/>
    <mergeCell ref="D176:E176"/>
    <mergeCell ref="D177:E177"/>
    <mergeCell ref="D178:E178"/>
    <mergeCell ref="D179:E179"/>
    <mergeCell ref="D180:E180"/>
    <mergeCell ref="D181:E181"/>
    <mergeCell ref="D182:E182"/>
    <mergeCell ref="D183:E183"/>
    <mergeCell ref="D184:E184"/>
    <mergeCell ref="D167:E167"/>
    <mergeCell ref="D168:E168"/>
    <mergeCell ref="D169:E169"/>
    <mergeCell ref="D170:E170"/>
    <mergeCell ref="D171:E171"/>
    <mergeCell ref="D172:E172"/>
    <mergeCell ref="D173:E173"/>
    <mergeCell ref="D174:E174"/>
    <mergeCell ref="D175:E175"/>
    <mergeCell ref="D158:E158"/>
    <mergeCell ref="D159:E159"/>
    <mergeCell ref="D160:E160"/>
    <mergeCell ref="D161:E161"/>
    <mergeCell ref="D162:E162"/>
    <mergeCell ref="D163:E163"/>
    <mergeCell ref="D164:E164"/>
    <mergeCell ref="D165:E165"/>
    <mergeCell ref="D166:E166"/>
    <mergeCell ref="D149:E149"/>
    <mergeCell ref="D150:E150"/>
    <mergeCell ref="D151:E151"/>
    <mergeCell ref="D152:E152"/>
    <mergeCell ref="D153:E153"/>
    <mergeCell ref="D154:E154"/>
    <mergeCell ref="D155:E155"/>
    <mergeCell ref="D156:E156"/>
    <mergeCell ref="D157:E157"/>
    <mergeCell ref="D140:E140"/>
    <mergeCell ref="D141:E141"/>
    <mergeCell ref="D142:E142"/>
    <mergeCell ref="D143:E143"/>
    <mergeCell ref="D144:E144"/>
    <mergeCell ref="D145:E145"/>
    <mergeCell ref="D146:E146"/>
    <mergeCell ref="D147:E147"/>
    <mergeCell ref="D148:E148"/>
    <mergeCell ref="G6:P7"/>
    <mergeCell ref="K109:M109"/>
    <mergeCell ref="K26:M26"/>
    <mergeCell ref="K27:M27"/>
    <mergeCell ref="K28:M28"/>
    <mergeCell ref="K29:M29"/>
    <mergeCell ref="K17:M17"/>
    <mergeCell ref="K18:M18"/>
    <mergeCell ref="K19:M19"/>
    <mergeCell ref="K20:M20"/>
    <mergeCell ref="N10:O10"/>
    <mergeCell ref="N11:O11"/>
    <mergeCell ref="N12:O12"/>
    <mergeCell ref="N13:O13"/>
    <mergeCell ref="N14:O14"/>
    <mergeCell ref="N15:O15"/>
    <mergeCell ref="N16:O16"/>
    <mergeCell ref="N9:O9"/>
    <mergeCell ref="N17:O17"/>
    <mergeCell ref="N18:O18"/>
    <mergeCell ref="K21:M21"/>
    <mergeCell ref="K22:M22"/>
    <mergeCell ref="K23:M23"/>
    <mergeCell ref="K24:M24"/>
    <mergeCell ref="K25:M25"/>
    <mergeCell ref="D21:E21"/>
    <mergeCell ref="D22:E22"/>
    <mergeCell ref="D23:E23"/>
    <mergeCell ref="D24:E24"/>
    <mergeCell ref="D25:E25"/>
    <mergeCell ref="B17:C17"/>
    <mergeCell ref="D16:E16"/>
    <mergeCell ref="D17:E17"/>
    <mergeCell ref="D138:E138"/>
    <mergeCell ref="D139:E139"/>
    <mergeCell ref="B21:C21"/>
    <mergeCell ref="B22:C22"/>
    <mergeCell ref="B23:C23"/>
    <mergeCell ref="D133:E133"/>
    <mergeCell ref="D134:E134"/>
    <mergeCell ref="D135:E135"/>
    <mergeCell ref="D136:E136"/>
    <mergeCell ref="D137:E137"/>
    <mergeCell ref="D121:E121"/>
    <mergeCell ref="D122:E122"/>
    <mergeCell ref="D123:E123"/>
    <mergeCell ref="D124:E124"/>
    <mergeCell ref="D130:E130"/>
    <mergeCell ref="D131:E131"/>
    <mergeCell ref="D132:E132"/>
    <mergeCell ref="D125:E125"/>
    <mergeCell ref="D126:E126"/>
    <mergeCell ref="D127:E127"/>
    <mergeCell ref="D128:E128"/>
    <mergeCell ref="D129:E129"/>
    <mergeCell ref="D119:E119"/>
    <mergeCell ref="D120:E120"/>
    <mergeCell ref="D109:E109"/>
    <mergeCell ref="D13:E13"/>
    <mergeCell ref="D26:E26"/>
    <mergeCell ref="D27:E27"/>
    <mergeCell ref="B24:C24"/>
    <mergeCell ref="B25:C25"/>
    <mergeCell ref="B26:C26"/>
    <mergeCell ref="D19:E19"/>
    <mergeCell ref="D20:E20"/>
    <mergeCell ref="D18:E18"/>
    <mergeCell ref="D28:E28"/>
    <mergeCell ref="D29:E29"/>
    <mergeCell ref="B20:C20"/>
    <mergeCell ref="B18:C18"/>
    <mergeCell ref="B19:C19"/>
    <mergeCell ref="B29:C29"/>
    <mergeCell ref="B27:C27"/>
    <mergeCell ref="B28:C28"/>
    <mergeCell ref="B109:C109"/>
    <mergeCell ref="B36:C36"/>
    <mergeCell ref="D36:E36"/>
    <mergeCell ref="B48:C48"/>
    <mergeCell ref="D48:E48"/>
    <mergeCell ref="B50:C50"/>
    <mergeCell ref="AK113:AM113"/>
    <mergeCell ref="D118:E118"/>
    <mergeCell ref="N111:O111"/>
    <mergeCell ref="N112:O112"/>
    <mergeCell ref="H113:M113"/>
    <mergeCell ref="AH113:AJ113"/>
    <mergeCell ref="D114:E114"/>
    <mergeCell ref="D115:E115"/>
    <mergeCell ref="D116:E116"/>
    <mergeCell ref="D117:E117"/>
    <mergeCell ref="AC113:AF113"/>
    <mergeCell ref="N113:Z113"/>
    <mergeCell ref="C113:E113"/>
    <mergeCell ref="K9:M9"/>
    <mergeCell ref="K10:M10"/>
    <mergeCell ref="K12:M12"/>
    <mergeCell ref="K11:M11"/>
    <mergeCell ref="K13:M13"/>
    <mergeCell ref="K14:M14"/>
    <mergeCell ref="K15:M15"/>
    <mergeCell ref="K16:M16"/>
    <mergeCell ref="B10:C10"/>
    <mergeCell ref="B9:C9"/>
    <mergeCell ref="D9:E9"/>
    <mergeCell ref="D10:E10"/>
    <mergeCell ref="B11:C11"/>
    <mergeCell ref="D11:E11"/>
    <mergeCell ref="B13:C13"/>
    <mergeCell ref="B12:C12"/>
    <mergeCell ref="D12:E12"/>
    <mergeCell ref="B16:C16"/>
    <mergeCell ref="B15:C15"/>
    <mergeCell ref="B14:C14"/>
    <mergeCell ref="D14:E14"/>
    <mergeCell ref="D15:E15"/>
    <mergeCell ref="N28:O28"/>
    <mergeCell ref="N29:O29"/>
    <mergeCell ref="N109:O109"/>
    <mergeCell ref="N19:O19"/>
    <mergeCell ref="N20:O20"/>
    <mergeCell ref="N21:O21"/>
    <mergeCell ref="N22:O22"/>
    <mergeCell ref="N23:O23"/>
    <mergeCell ref="N24:O24"/>
    <mergeCell ref="N25:O25"/>
    <mergeCell ref="N26:O26"/>
    <mergeCell ref="N27:O27"/>
    <mergeCell ref="N82:O82"/>
    <mergeCell ref="K30:M30"/>
    <mergeCell ref="N30:O30"/>
    <mergeCell ref="B31:C31"/>
    <mergeCell ref="D31:E31"/>
    <mergeCell ref="K31:M31"/>
    <mergeCell ref="N31:O31"/>
    <mergeCell ref="B32:C32"/>
    <mergeCell ref="D32:E32"/>
    <mergeCell ref="K32:M32"/>
    <mergeCell ref="N32:O32"/>
    <mergeCell ref="B30:C30"/>
    <mergeCell ref="D30:E30"/>
    <mergeCell ref="K33:M33"/>
    <mergeCell ref="N33:O33"/>
    <mergeCell ref="B34:C34"/>
    <mergeCell ref="D34:E34"/>
    <mergeCell ref="K34:M34"/>
    <mergeCell ref="N34:O34"/>
    <mergeCell ref="B35:C35"/>
    <mergeCell ref="D35:E35"/>
    <mergeCell ref="K35:M35"/>
    <mergeCell ref="N35:O35"/>
    <mergeCell ref="B33:C33"/>
    <mergeCell ref="D33:E33"/>
    <mergeCell ref="K36:M36"/>
    <mergeCell ref="N36:O36"/>
    <mergeCell ref="B37:C37"/>
    <mergeCell ref="D37:E37"/>
    <mergeCell ref="K37:M37"/>
    <mergeCell ref="N37:O37"/>
    <mergeCell ref="B38:C38"/>
    <mergeCell ref="D38:E38"/>
    <mergeCell ref="K38:M38"/>
    <mergeCell ref="N38:O38"/>
    <mergeCell ref="K48:M48"/>
    <mergeCell ref="N48:O48"/>
    <mergeCell ref="B49:C49"/>
    <mergeCell ref="D49:E49"/>
    <mergeCell ref="K49:M49"/>
    <mergeCell ref="N49:O49"/>
    <mergeCell ref="B39:C39"/>
    <mergeCell ref="D39:E39"/>
    <mergeCell ref="K39:M39"/>
    <mergeCell ref="N39:O39"/>
    <mergeCell ref="B40:C40"/>
    <mergeCell ref="D40:E40"/>
    <mergeCell ref="K40:M40"/>
    <mergeCell ref="N40:O40"/>
    <mergeCell ref="B41:C41"/>
    <mergeCell ref="D41:E41"/>
    <mergeCell ref="K41:M41"/>
    <mergeCell ref="N41:O41"/>
    <mergeCell ref="B46:C46"/>
    <mergeCell ref="D46:E46"/>
    <mergeCell ref="K46:M46"/>
    <mergeCell ref="N46:O46"/>
    <mergeCell ref="B42:C42"/>
    <mergeCell ref="D42:E42"/>
    <mergeCell ref="K42:M42"/>
    <mergeCell ref="N42:O42"/>
    <mergeCell ref="B47:C47"/>
    <mergeCell ref="D47:E47"/>
    <mergeCell ref="K47:M47"/>
    <mergeCell ref="N47:O47"/>
    <mergeCell ref="B43:C43"/>
    <mergeCell ref="D43:E43"/>
    <mergeCell ref="K43:M43"/>
    <mergeCell ref="N43:O43"/>
    <mergeCell ref="B44:C44"/>
    <mergeCell ref="D44:E44"/>
    <mergeCell ref="K44:M44"/>
    <mergeCell ref="N44:O44"/>
    <mergeCell ref="B45:C45"/>
    <mergeCell ref="D45:E45"/>
    <mergeCell ref="K45:M45"/>
    <mergeCell ref="N45:O45"/>
    <mergeCell ref="D50:E50"/>
    <mergeCell ref="K50:M50"/>
    <mergeCell ref="N50:O50"/>
    <mergeCell ref="B51:C51"/>
    <mergeCell ref="D51:E51"/>
    <mergeCell ref="K51:M51"/>
    <mergeCell ref="N51:O51"/>
    <mergeCell ref="B52:C52"/>
    <mergeCell ref="D52:E52"/>
    <mergeCell ref="K52:M52"/>
    <mergeCell ref="N52:O52"/>
    <mergeCell ref="B53:C53"/>
    <mergeCell ref="D53:E53"/>
    <mergeCell ref="K53:M53"/>
    <mergeCell ref="N53:O53"/>
    <mergeCell ref="B94:C94"/>
    <mergeCell ref="D94:E94"/>
    <mergeCell ref="K94:M94"/>
    <mergeCell ref="N94:O94"/>
    <mergeCell ref="B95:C95"/>
    <mergeCell ref="D95:E95"/>
    <mergeCell ref="K95:M95"/>
    <mergeCell ref="N95:O95"/>
    <mergeCell ref="B58:C58"/>
    <mergeCell ref="D58:E58"/>
    <mergeCell ref="K58:M58"/>
    <mergeCell ref="N58:O58"/>
    <mergeCell ref="B59:C59"/>
    <mergeCell ref="D59:E59"/>
    <mergeCell ref="K59:M59"/>
    <mergeCell ref="N59:O59"/>
    <mergeCell ref="B60:C60"/>
    <mergeCell ref="D60:E60"/>
    <mergeCell ref="K60:M60"/>
    <mergeCell ref="N60:O60"/>
    <mergeCell ref="B96:C96"/>
    <mergeCell ref="D96:E96"/>
    <mergeCell ref="K96:M96"/>
    <mergeCell ref="N96:O96"/>
    <mergeCell ref="B97:C97"/>
    <mergeCell ref="D97:E97"/>
    <mergeCell ref="K97:M97"/>
    <mergeCell ref="N97:O97"/>
    <mergeCell ref="B98:C98"/>
    <mergeCell ref="D98:E98"/>
    <mergeCell ref="K98:M98"/>
    <mergeCell ref="N98:O98"/>
    <mergeCell ref="B103:C103"/>
    <mergeCell ref="D103:E103"/>
    <mergeCell ref="K103:M103"/>
    <mergeCell ref="N103:O103"/>
    <mergeCell ref="B104:C104"/>
    <mergeCell ref="D104:E104"/>
    <mergeCell ref="K104:M104"/>
    <mergeCell ref="N104:O104"/>
    <mergeCell ref="B99:C99"/>
    <mergeCell ref="D99:E99"/>
    <mergeCell ref="K99:M99"/>
    <mergeCell ref="N99:O99"/>
    <mergeCell ref="B100:C100"/>
    <mergeCell ref="D100:E100"/>
    <mergeCell ref="K100:M100"/>
    <mergeCell ref="N100:O100"/>
    <mergeCell ref="B101:C101"/>
    <mergeCell ref="D101:E101"/>
    <mergeCell ref="K101:M101"/>
    <mergeCell ref="N101:O101"/>
    <mergeCell ref="B57:C57"/>
    <mergeCell ref="D57:E57"/>
    <mergeCell ref="K57:M57"/>
    <mergeCell ref="N57:O57"/>
    <mergeCell ref="B108:C108"/>
    <mergeCell ref="D108:E108"/>
    <mergeCell ref="K108:M108"/>
    <mergeCell ref="N108:O108"/>
    <mergeCell ref="B105:C105"/>
    <mergeCell ref="D105:E105"/>
    <mergeCell ref="K105:M105"/>
    <mergeCell ref="N105:O105"/>
    <mergeCell ref="B106:C106"/>
    <mergeCell ref="D106:E106"/>
    <mergeCell ref="K106:M106"/>
    <mergeCell ref="N106:O106"/>
    <mergeCell ref="B107:C107"/>
    <mergeCell ref="D107:E107"/>
    <mergeCell ref="K107:M107"/>
    <mergeCell ref="N107:O107"/>
    <mergeCell ref="B102:C102"/>
    <mergeCell ref="D102:E102"/>
    <mergeCell ref="K102:M102"/>
    <mergeCell ref="N102:O102"/>
    <mergeCell ref="B54:C54"/>
    <mergeCell ref="D54:E54"/>
    <mergeCell ref="K54:M54"/>
    <mergeCell ref="N54:O54"/>
    <mergeCell ref="B55:C55"/>
    <mergeCell ref="D55:E55"/>
    <mergeCell ref="K55:M55"/>
    <mergeCell ref="N55:O55"/>
    <mergeCell ref="B56:C56"/>
    <mergeCell ref="D56:E56"/>
    <mergeCell ref="K56:M56"/>
    <mergeCell ref="N56:O56"/>
    <mergeCell ref="B61:C61"/>
    <mergeCell ref="D61:E61"/>
    <mergeCell ref="K61:M61"/>
    <mergeCell ref="N61:O61"/>
    <mergeCell ref="B62:C62"/>
    <mergeCell ref="D62:E62"/>
    <mergeCell ref="K62:M62"/>
    <mergeCell ref="N62:O62"/>
    <mergeCell ref="B63:C63"/>
    <mergeCell ref="D63:E63"/>
    <mergeCell ref="K63:M63"/>
    <mergeCell ref="N63:O63"/>
    <mergeCell ref="B64:C64"/>
    <mergeCell ref="D64:E64"/>
    <mergeCell ref="K64:M64"/>
    <mergeCell ref="N64:O64"/>
    <mergeCell ref="B65:C65"/>
    <mergeCell ref="D65:E65"/>
    <mergeCell ref="K65:M65"/>
    <mergeCell ref="N65:O65"/>
    <mergeCell ref="B66:C66"/>
    <mergeCell ref="D66:E66"/>
    <mergeCell ref="K66:M66"/>
    <mergeCell ref="N66:O66"/>
    <mergeCell ref="B67:C67"/>
    <mergeCell ref="D67:E67"/>
    <mergeCell ref="K67:M67"/>
    <mergeCell ref="N67:O67"/>
    <mergeCell ref="B68:C68"/>
    <mergeCell ref="D68:E68"/>
    <mergeCell ref="K68:M68"/>
    <mergeCell ref="N68:O68"/>
    <mergeCell ref="B69:C69"/>
    <mergeCell ref="D69:E69"/>
    <mergeCell ref="K69:M69"/>
    <mergeCell ref="N69:O69"/>
    <mergeCell ref="B70:C70"/>
    <mergeCell ref="D70:E70"/>
    <mergeCell ref="K70:M70"/>
    <mergeCell ref="N70:O70"/>
    <mergeCell ref="B71:C71"/>
    <mergeCell ref="D71:E71"/>
    <mergeCell ref="K71:M71"/>
    <mergeCell ref="N71:O71"/>
    <mergeCell ref="B72:C72"/>
    <mergeCell ref="D72:E72"/>
    <mergeCell ref="K72:M72"/>
    <mergeCell ref="N72:O72"/>
    <mergeCell ref="B73:C73"/>
    <mergeCell ref="D73:E73"/>
    <mergeCell ref="K73:M73"/>
    <mergeCell ref="N73:O73"/>
    <mergeCell ref="B74:C74"/>
    <mergeCell ref="D74:E74"/>
    <mergeCell ref="K74:M74"/>
    <mergeCell ref="N74:O74"/>
    <mergeCell ref="B75:C75"/>
    <mergeCell ref="D75:E75"/>
    <mergeCell ref="K75:M75"/>
    <mergeCell ref="N75:O75"/>
    <mergeCell ref="B76:C76"/>
    <mergeCell ref="D76:E76"/>
    <mergeCell ref="K76:M76"/>
    <mergeCell ref="N76:O76"/>
    <mergeCell ref="B77:C77"/>
    <mergeCell ref="D77:E77"/>
    <mergeCell ref="K77:M77"/>
    <mergeCell ref="N77:O77"/>
    <mergeCell ref="B78:C78"/>
    <mergeCell ref="D78:E78"/>
    <mergeCell ref="K78:M78"/>
    <mergeCell ref="N78:O78"/>
    <mergeCell ref="B79:C79"/>
    <mergeCell ref="D79:E79"/>
    <mergeCell ref="K79:M79"/>
    <mergeCell ref="N79:O79"/>
    <mergeCell ref="B80:C80"/>
    <mergeCell ref="D80:E80"/>
    <mergeCell ref="K80:M80"/>
    <mergeCell ref="N80:O80"/>
    <mergeCell ref="B81:C81"/>
    <mergeCell ref="D81:E81"/>
    <mergeCell ref="K81:M81"/>
    <mergeCell ref="N81:O81"/>
    <mergeCell ref="B83:C83"/>
    <mergeCell ref="D83:E83"/>
    <mergeCell ref="K83:M83"/>
    <mergeCell ref="N83:O83"/>
    <mergeCell ref="B84:C84"/>
    <mergeCell ref="D84:E84"/>
    <mergeCell ref="K84:M84"/>
    <mergeCell ref="N84:O84"/>
    <mergeCell ref="B93:C93"/>
    <mergeCell ref="D93:E93"/>
    <mergeCell ref="K93:M93"/>
    <mergeCell ref="N93:O93"/>
    <mergeCell ref="B88:C88"/>
    <mergeCell ref="D88:E88"/>
    <mergeCell ref="K88:M88"/>
    <mergeCell ref="N88:O88"/>
    <mergeCell ref="B89:C89"/>
    <mergeCell ref="D89:E89"/>
    <mergeCell ref="K89:M89"/>
    <mergeCell ref="N89:O89"/>
    <mergeCell ref="B90:C90"/>
    <mergeCell ref="D90:E90"/>
    <mergeCell ref="K90:M90"/>
    <mergeCell ref="N90:O90"/>
    <mergeCell ref="B7:D7"/>
    <mergeCell ref="B91:C91"/>
    <mergeCell ref="D91:E91"/>
    <mergeCell ref="K91:M91"/>
    <mergeCell ref="N91:O91"/>
    <mergeCell ref="B92:C92"/>
    <mergeCell ref="D92:E92"/>
    <mergeCell ref="K92:M92"/>
    <mergeCell ref="N92:O92"/>
    <mergeCell ref="B85:C85"/>
    <mergeCell ref="D85:E85"/>
    <mergeCell ref="K85:M85"/>
    <mergeCell ref="N85:O85"/>
    <mergeCell ref="B86:C86"/>
    <mergeCell ref="D86:E86"/>
    <mergeCell ref="K86:M86"/>
    <mergeCell ref="N86:O86"/>
    <mergeCell ref="B87:C87"/>
    <mergeCell ref="D87:E87"/>
    <mergeCell ref="K87:M87"/>
    <mergeCell ref="N87:O87"/>
    <mergeCell ref="B82:C82"/>
    <mergeCell ref="D82:E82"/>
    <mergeCell ref="K82:M82"/>
  </mergeCells>
  <conditionalFormatting sqref="O115:O612">
    <cfRule type="expression" dxfId="36" priority="45">
      <formula>IF($O115&gt;$N115,TRUE,FALSE)</formula>
    </cfRule>
  </conditionalFormatting>
  <conditionalFormatting sqref="M115:M612">
    <cfRule type="expression" dxfId="35" priority="10">
      <formula>AT115&gt;0</formula>
    </cfRule>
  </conditionalFormatting>
  <conditionalFormatting sqref="B7:D7">
    <cfRule type="notContainsBlanks" dxfId="34" priority="9">
      <formula>LEN(TRIM(B7))&gt;0</formula>
    </cfRule>
  </conditionalFormatting>
  <conditionalFormatting sqref="P115:P612">
    <cfRule type="expression" dxfId="33" priority="6">
      <formula>AU115&gt;0</formula>
    </cfRule>
  </conditionalFormatting>
  <conditionalFormatting sqref="Y115:Y612">
    <cfRule type="expression" dxfId="32" priority="4">
      <formula>AU115&gt;0</formula>
    </cfRule>
  </conditionalFormatting>
  <conditionalFormatting sqref="R115:R612">
    <cfRule type="expression" dxfId="31" priority="816">
      <formula>AU115&gt;0</formula>
    </cfRule>
  </conditionalFormatting>
  <conditionalFormatting sqref="A10:A109">
    <cfRule type="expression" dxfId="30" priority="3">
      <formula>SUM(COUNTIF(A10,Lighting_Type_Proposed))</formula>
    </cfRule>
  </conditionalFormatting>
  <conditionalFormatting sqref="B10:C109">
    <cfRule type="expression" dxfId="29" priority="2">
      <formula>SUM(COUNTIF(B10,fixtures_current))</formula>
    </cfRule>
  </conditionalFormatting>
  <conditionalFormatting sqref="I115:I612">
    <cfRule type="containsText" dxfId="28" priority="1" operator="containsText" text="Screw Base">
      <formula>NOT(ISERROR(SEARCH("Screw Base",I115)))</formula>
    </cfRule>
  </conditionalFormatting>
  <dataValidations count="7">
    <dataValidation type="whole" allowBlank="1" showInputMessage="1" showErrorMessage="1" sqref="H115:H612" xr:uid="{66E82BE4-B0DE-4F17-8441-F504B4F1A7C5}">
      <formula1>0</formula1>
      <formula2>9999</formula2>
    </dataValidation>
    <dataValidation type="list" allowBlank="1" showInputMessage="1" showErrorMessage="1" sqref="C115:C612" xr:uid="{D9AB219F-E223-41E8-B564-0C099A71548E}">
      <formula1>Lighting_Type_Exist</formula1>
    </dataValidation>
    <dataValidation type="list" allowBlank="1" showInputMessage="1" showErrorMessage="1" sqref="G115:G612 M115:M612" xr:uid="{88903047-892A-45CA-A1C5-BDCB05267D8F}">
      <formula1>Sensor_Type</formula1>
    </dataValidation>
    <dataValidation type="list" allowBlank="1" showInputMessage="1" showErrorMessage="1" sqref="J115:J612" xr:uid="{311EE187-BB5B-462E-BF2F-FB06B52D8D33}">
      <formula1>NewSKU_lu</formula1>
    </dataValidation>
    <dataValidation type="list" allowBlank="1" showInputMessage="1" showErrorMessage="1" sqref="D115:E612" xr:uid="{36A810B0-6535-485D-B3B4-7F2B9FDCD031}">
      <formula1>INDIRECT(VLOOKUP($C115,Lighting_Type_Exist_lu,2,0))</formula1>
    </dataValidation>
    <dataValidation type="list" allowBlank="1" showInputMessage="1" showErrorMessage="1" sqref="A10:A109" xr:uid="{40898F80-2A4F-4A19-8142-2D1D6D401B28}">
      <formula1>Lighting_Type_Proposed</formula1>
    </dataValidation>
    <dataValidation type="list" allowBlank="1" showInputMessage="1" showErrorMessage="1" sqref="B10:B109" xr:uid="{8D0E9700-626B-46A6-83B3-7D5D40A25DE0}">
      <formula1>INDIRECT(VLOOKUP($A10,Lighting_Type,2,0))</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4" id="{17DEED05-1144-4A69-B332-59FEBA5EF8A5}">
            <xm:f>VALUE(Z115)&lt;=VLOOKUP(AH115,Lookups!G:M,7,0)</xm:f>
            <x14:dxf>
              <font>
                <color rgb="FFFF0000"/>
              </font>
            </x14:dxf>
          </x14:cfRule>
          <xm:sqref>Z115:Z612</xm:sqref>
        </x14:conditionalFormatting>
        <x14:conditionalFormatting xmlns:xm="http://schemas.microsoft.com/office/excel/2006/main">
          <x14:cfRule type="expression" priority="784" id="{F6811B21-957B-4546-A0D3-9D6E7ABA52FC}">
            <xm:f>IF($I118&lt;&gt;OFFSET(SKU!$B$1,MATCH($B$6&amp;$J118,SKU!$B$2:$B$61,0),2),TRUE,FALSE)</xm:f>
            <x14:dxf>
              <font>
                <color rgb="FFFF0000"/>
              </font>
            </x14:dxf>
          </x14:cfRule>
          <xm:sqref>J118:J612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84B0-964E-4E20-8958-B0FE4041704F}">
  <sheetPr>
    <pageSetUpPr autoPageBreaks="0"/>
  </sheetPr>
  <dimension ref="A1:R43"/>
  <sheetViews>
    <sheetView showGridLines="0" workbookViewId="0">
      <pane ySplit="11" topLeftCell="A12" activePane="bottomLeft" state="frozen"/>
      <selection activeCell="G27" sqref="G27"/>
      <selection pane="bottomLeft" activeCell="G27" sqref="G27"/>
    </sheetView>
  </sheetViews>
  <sheetFormatPr defaultColWidth="9.1796875" defaultRowHeight="14.5" x14ac:dyDescent="0.35"/>
  <cols>
    <col min="1" max="1" width="25.1796875" customWidth="1"/>
    <col min="2" max="2" width="6.54296875" customWidth="1"/>
    <col min="3" max="3" width="30.7265625" customWidth="1"/>
    <col min="4" max="4" width="19.1796875" customWidth="1"/>
    <col min="5" max="5" width="6.453125" customWidth="1"/>
    <col min="6" max="6" width="27.81640625" bestFit="1" customWidth="1"/>
    <col min="7" max="7" width="12.81640625" bestFit="1" customWidth="1"/>
    <col min="8" max="8" width="12.54296875" bestFit="1" customWidth="1"/>
    <col min="9" max="9" width="9.26953125" bestFit="1" customWidth="1"/>
    <col min="10" max="10" width="9.1796875" bestFit="1" customWidth="1"/>
    <col min="11" max="11" width="10.81640625" bestFit="1" customWidth="1"/>
    <col min="12" max="12" width="8.81640625" bestFit="1" customWidth="1"/>
    <col min="13" max="13" width="9.7265625" bestFit="1" customWidth="1"/>
    <col min="14" max="14" width="10.1796875" customWidth="1"/>
    <col min="15" max="15" width="8.453125" bestFit="1" customWidth="1"/>
    <col min="16" max="16" width="9.26953125" bestFit="1" customWidth="1"/>
    <col min="17" max="17" width="5.26953125" bestFit="1" customWidth="1"/>
    <col min="18" max="18" width="8.453125" bestFit="1" customWidth="1"/>
    <col min="19" max="19" width="10.1796875" bestFit="1" customWidth="1"/>
  </cols>
  <sheetData>
    <row r="1" spans="1:18" x14ac:dyDescent="0.35">
      <c r="A1" s="1" t="s">
        <v>0</v>
      </c>
      <c r="B1" s="1"/>
      <c r="C1" s="1"/>
      <c r="D1" s="4" t="s">
        <v>48</v>
      </c>
      <c r="E1" s="123"/>
      <c r="F1" s="1"/>
    </row>
    <row r="2" spans="1:18" x14ac:dyDescent="0.35">
      <c r="A2" s="63" t="s">
        <v>2</v>
      </c>
      <c r="B2" s="18" t="str">
        <f>IF(ISBLANK('Project Summary'!C2),"",'Project Summary'!C2)</f>
        <v>&lt;To be assigned by Eversource&gt;</v>
      </c>
      <c r="C2" s="22"/>
      <c r="D2" s="4" t="s">
        <v>34</v>
      </c>
      <c r="E2" s="122">
        <f>SUM(B12:B31)</f>
        <v>0</v>
      </c>
      <c r="F2" s="1"/>
    </row>
    <row r="3" spans="1:18" x14ac:dyDescent="0.35">
      <c r="A3" s="39" t="s">
        <v>5</v>
      </c>
      <c r="B3" s="18" t="str">
        <f>IF(ISBLANK('Project Summary'!C3),"",'Project Summary'!C3)</f>
        <v>&lt;Enter Business/Customer Name&gt;</v>
      </c>
      <c r="C3" s="22"/>
      <c r="F3" s="1"/>
    </row>
    <row r="4" spans="1:18" x14ac:dyDescent="0.35">
      <c r="A4" s="63" t="s">
        <v>8</v>
      </c>
      <c r="B4" s="18" t="str">
        <f>IF(ISBLANK('Project Summary'!C4),"",'Project Summary'!C4)</f>
        <v>&lt;Enter Project Name&gt;</v>
      </c>
      <c r="C4" s="22"/>
      <c r="F4" s="1"/>
      <c r="H4" t="s">
        <v>9</v>
      </c>
    </row>
    <row r="5" spans="1:18" x14ac:dyDescent="0.35">
      <c r="A5" s="63" t="s">
        <v>18</v>
      </c>
      <c r="B5" s="18" t="str">
        <f>IF(ISBLANK('Project Summary'!C8),"",'Project Summary'!C8)</f>
        <v>&lt;Enter Business Segment&gt;</v>
      </c>
      <c r="C5" s="22"/>
      <c r="F5" s="1"/>
    </row>
    <row r="6" spans="1:18" x14ac:dyDescent="0.35">
      <c r="A6" s="63" t="s">
        <v>85</v>
      </c>
      <c r="B6" s="18" t="str">
        <f>IF(ISBLANK('Project Summary'!C9),"",'Project Summary'!C9)</f>
        <v>All</v>
      </c>
      <c r="C6" s="22"/>
      <c r="F6" s="1"/>
    </row>
    <row r="7" spans="1:18" hidden="1" x14ac:dyDescent="0.35">
      <c r="A7" s="2"/>
      <c r="D7" s="1"/>
      <c r="E7" s="1"/>
      <c r="F7" s="1"/>
    </row>
    <row r="8" spans="1:18" x14ac:dyDescent="0.35">
      <c r="A8" s="2"/>
      <c r="D8" s="2"/>
      <c r="E8" s="2"/>
      <c r="F8" s="2"/>
    </row>
    <row r="9" spans="1:18" ht="15" thickBot="1" x14ac:dyDescent="0.4">
      <c r="A9" s="1" t="s">
        <v>44</v>
      </c>
      <c r="B9" s="1"/>
      <c r="C9" s="1"/>
      <c r="D9" s="1"/>
      <c r="E9" s="1"/>
      <c r="R9" s="13"/>
    </row>
    <row r="10" spans="1:18" ht="15" thickBot="1" x14ac:dyDescent="0.4">
      <c r="A10" s="478" t="s">
        <v>56</v>
      </c>
      <c r="B10" s="474"/>
      <c r="C10" s="474"/>
      <c r="D10" s="474"/>
      <c r="E10" s="474"/>
      <c r="F10" s="479"/>
      <c r="G10" s="81" t="s">
        <v>99</v>
      </c>
      <c r="K10" s="13"/>
    </row>
    <row r="11" spans="1:18" x14ac:dyDescent="0.35">
      <c r="A11" s="127" t="s">
        <v>61</v>
      </c>
      <c r="B11" s="49" t="s">
        <v>62</v>
      </c>
      <c r="C11" s="517" t="s">
        <v>100</v>
      </c>
      <c r="D11" s="518"/>
      <c r="E11" s="128"/>
      <c r="F11" s="130" t="s">
        <v>101</v>
      </c>
      <c r="G11" s="120" t="s">
        <v>75</v>
      </c>
      <c r="J11" s="13"/>
    </row>
    <row r="12" spans="1:18" x14ac:dyDescent="0.35">
      <c r="A12" s="125" t="s">
        <v>102</v>
      </c>
      <c r="B12" s="126"/>
      <c r="C12" s="519"/>
      <c r="D12" s="520"/>
      <c r="E12" s="109"/>
      <c r="F12" s="131"/>
      <c r="G12" s="84" t="str">
        <f t="shared" ref="G12:G31" si="0">_xlfn.IFNA(VLOOKUP(C12,Lighting_All,3,0),"")</f>
        <v/>
      </c>
      <c r="J12" s="13"/>
    </row>
    <row r="13" spans="1:18" x14ac:dyDescent="0.35">
      <c r="A13" s="26"/>
      <c r="B13" s="110"/>
      <c r="C13" s="399"/>
      <c r="D13" s="400"/>
      <c r="E13" s="129"/>
      <c r="F13" s="131"/>
      <c r="G13" s="84" t="str">
        <f t="shared" si="0"/>
        <v/>
      </c>
      <c r="J13" s="13"/>
    </row>
    <row r="14" spans="1:18" x14ac:dyDescent="0.35">
      <c r="A14" s="26"/>
      <c r="B14" s="110"/>
      <c r="C14" s="399"/>
      <c r="D14" s="400"/>
      <c r="E14" s="129"/>
      <c r="F14" s="131"/>
      <c r="G14" s="84" t="str">
        <f t="shared" si="0"/>
        <v/>
      </c>
      <c r="J14" s="13"/>
    </row>
    <row r="15" spans="1:18" x14ac:dyDescent="0.35">
      <c r="A15" s="26"/>
      <c r="B15" s="110"/>
      <c r="C15" s="399"/>
      <c r="D15" s="400"/>
      <c r="E15" s="129"/>
      <c r="F15" s="131"/>
      <c r="G15" s="84" t="str">
        <f t="shared" si="0"/>
        <v/>
      </c>
      <c r="J15" s="13"/>
    </row>
    <row r="16" spans="1:18" x14ac:dyDescent="0.35">
      <c r="A16" s="26"/>
      <c r="B16" s="19"/>
      <c r="C16" s="399"/>
      <c r="D16" s="400"/>
      <c r="E16" s="129"/>
      <c r="F16" s="131"/>
      <c r="G16" s="84" t="str">
        <f t="shared" si="0"/>
        <v/>
      </c>
      <c r="J16" s="13"/>
    </row>
    <row r="17" spans="1:18" x14ac:dyDescent="0.35">
      <c r="A17" s="26"/>
      <c r="B17" s="19"/>
      <c r="C17" s="399"/>
      <c r="D17" s="400"/>
      <c r="E17" s="129"/>
      <c r="F17" s="131"/>
      <c r="G17" s="84" t="str">
        <f t="shared" si="0"/>
        <v/>
      </c>
      <c r="J17" s="13"/>
    </row>
    <row r="18" spans="1:18" x14ac:dyDescent="0.35">
      <c r="A18" s="26"/>
      <c r="B18" s="19"/>
      <c r="C18" s="399"/>
      <c r="D18" s="400"/>
      <c r="E18" s="129"/>
      <c r="F18" s="131"/>
      <c r="G18" s="84" t="str">
        <f t="shared" si="0"/>
        <v/>
      </c>
      <c r="J18" s="13"/>
    </row>
    <row r="19" spans="1:18" x14ac:dyDescent="0.35">
      <c r="A19" s="26"/>
      <c r="B19" s="19"/>
      <c r="C19" s="399"/>
      <c r="D19" s="400"/>
      <c r="E19" s="129"/>
      <c r="F19" s="131"/>
      <c r="G19" s="84" t="str">
        <f t="shared" si="0"/>
        <v/>
      </c>
      <c r="J19" s="13"/>
    </row>
    <row r="20" spans="1:18" x14ac:dyDescent="0.35">
      <c r="A20" s="26"/>
      <c r="B20" s="19"/>
      <c r="C20" s="399"/>
      <c r="D20" s="400"/>
      <c r="E20" s="109"/>
      <c r="F20" s="131"/>
      <c r="G20" s="84" t="str">
        <f t="shared" si="0"/>
        <v/>
      </c>
      <c r="J20" s="13"/>
    </row>
    <row r="21" spans="1:18" x14ac:dyDescent="0.35">
      <c r="A21" s="26"/>
      <c r="B21" s="19"/>
      <c r="C21" s="399"/>
      <c r="D21" s="400"/>
      <c r="E21" s="109"/>
      <c r="F21" s="131"/>
      <c r="G21" s="84" t="str">
        <f t="shared" si="0"/>
        <v/>
      </c>
      <c r="J21" s="13"/>
    </row>
    <row r="22" spans="1:18" x14ac:dyDescent="0.35">
      <c r="A22" s="26"/>
      <c r="B22" s="19"/>
      <c r="C22" s="399"/>
      <c r="D22" s="400"/>
      <c r="E22" s="109"/>
      <c r="F22" s="131"/>
      <c r="G22" s="84" t="str">
        <f t="shared" si="0"/>
        <v/>
      </c>
      <c r="J22" s="13"/>
    </row>
    <row r="23" spans="1:18" x14ac:dyDescent="0.35">
      <c r="A23" s="26"/>
      <c r="B23" s="19"/>
      <c r="C23" s="399"/>
      <c r="D23" s="400"/>
      <c r="E23" s="109"/>
      <c r="F23" s="131"/>
      <c r="G23" s="84" t="str">
        <f t="shared" si="0"/>
        <v/>
      </c>
      <c r="J23" s="13"/>
    </row>
    <row r="24" spans="1:18" x14ac:dyDescent="0.35">
      <c r="A24" s="26"/>
      <c r="B24" s="19"/>
      <c r="C24" s="399"/>
      <c r="D24" s="400"/>
      <c r="E24" s="109"/>
      <c r="F24" s="131"/>
      <c r="G24" s="84" t="str">
        <f t="shared" si="0"/>
        <v/>
      </c>
      <c r="J24" s="13"/>
    </row>
    <row r="25" spans="1:18" x14ac:dyDescent="0.35">
      <c r="A25" s="26"/>
      <c r="B25" s="19"/>
      <c r="C25" s="399"/>
      <c r="D25" s="400"/>
      <c r="E25" s="109"/>
      <c r="F25" s="131"/>
      <c r="G25" s="84" t="str">
        <f t="shared" si="0"/>
        <v/>
      </c>
      <c r="J25" s="13"/>
    </row>
    <row r="26" spans="1:18" x14ac:dyDescent="0.35">
      <c r="A26" s="26"/>
      <c r="B26" s="19"/>
      <c r="C26" s="399"/>
      <c r="D26" s="400"/>
      <c r="E26" s="109"/>
      <c r="F26" s="131"/>
      <c r="G26" s="84" t="str">
        <f t="shared" si="0"/>
        <v/>
      </c>
      <c r="J26" s="13"/>
    </row>
    <row r="27" spans="1:18" x14ac:dyDescent="0.35">
      <c r="A27" s="26"/>
      <c r="B27" s="19"/>
      <c r="C27" s="399"/>
      <c r="D27" s="400"/>
      <c r="E27" s="109"/>
      <c r="F27" s="131"/>
      <c r="G27" s="84" t="str">
        <f t="shared" si="0"/>
        <v/>
      </c>
      <c r="J27" s="13"/>
    </row>
    <row r="28" spans="1:18" x14ac:dyDescent="0.35">
      <c r="A28" s="26"/>
      <c r="B28" s="19"/>
      <c r="C28" s="399"/>
      <c r="D28" s="400"/>
      <c r="E28" s="109"/>
      <c r="F28" s="131"/>
      <c r="G28" s="84" t="str">
        <f t="shared" si="0"/>
        <v/>
      </c>
      <c r="J28" s="13"/>
    </row>
    <row r="29" spans="1:18" x14ac:dyDescent="0.35">
      <c r="A29" s="26"/>
      <c r="B29" s="19"/>
      <c r="C29" s="399"/>
      <c r="D29" s="400"/>
      <c r="E29" s="109"/>
      <c r="F29" s="131"/>
      <c r="G29" s="84" t="str">
        <f t="shared" si="0"/>
        <v/>
      </c>
      <c r="J29" s="13"/>
    </row>
    <row r="30" spans="1:18" x14ac:dyDescent="0.35">
      <c r="A30" s="26"/>
      <c r="B30" s="19"/>
      <c r="C30" s="399"/>
      <c r="D30" s="400"/>
      <c r="E30" s="109"/>
      <c r="F30" s="131"/>
      <c r="G30" s="84" t="str">
        <f t="shared" si="0"/>
        <v/>
      </c>
      <c r="J30" s="13"/>
    </row>
    <row r="31" spans="1:18" ht="15" thickBot="1" x14ac:dyDescent="0.4">
      <c r="A31" s="27"/>
      <c r="B31" s="31"/>
      <c r="C31" s="515"/>
      <c r="D31" s="516"/>
      <c r="E31" s="124"/>
      <c r="F31" s="132"/>
      <c r="G31" s="85" t="str">
        <f t="shared" si="0"/>
        <v/>
      </c>
      <c r="J31" s="13"/>
    </row>
    <row r="32" spans="1:18" x14ac:dyDescent="0.35">
      <c r="A32" t="s">
        <v>98</v>
      </c>
      <c r="B32" t="s">
        <v>98</v>
      </c>
      <c r="C32" t="s">
        <v>98</v>
      </c>
      <c r="D32" t="s">
        <v>98</v>
      </c>
      <c r="F32" t="s">
        <v>98</v>
      </c>
      <c r="G32" t="s">
        <v>98</v>
      </c>
      <c r="R32" s="13"/>
    </row>
    <row r="43" ht="15.75" customHeight="1" x14ac:dyDescent="0.35"/>
  </sheetData>
  <sheetProtection formatColumns="0" formatRows="0"/>
  <mergeCells count="22">
    <mergeCell ref="A10:F10"/>
    <mergeCell ref="C11:D11"/>
    <mergeCell ref="C12:D12"/>
    <mergeCell ref="C24:D24"/>
    <mergeCell ref="C13:D13"/>
    <mergeCell ref="C14:D14"/>
    <mergeCell ref="C15:D15"/>
    <mergeCell ref="C16:D16"/>
    <mergeCell ref="C17:D17"/>
    <mergeCell ref="C18:D18"/>
    <mergeCell ref="C19:D19"/>
    <mergeCell ref="C20:D20"/>
    <mergeCell ref="C21:D21"/>
    <mergeCell ref="C22:D22"/>
    <mergeCell ref="C23:D23"/>
    <mergeCell ref="C31:D31"/>
    <mergeCell ref="C25:D25"/>
    <mergeCell ref="C26:D26"/>
    <mergeCell ref="C27:D27"/>
    <mergeCell ref="C28:D28"/>
    <mergeCell ref="C29:D29"/>
    <mergeCell ref="C30:D30"/>
  </mergeCells>
  <dataValidations count="3">
    <dataValidation type="list" allowBlank="1" showInputMessage="1" showErrorMessage="1" sqref="F34" xr:uid="{25F476A4-0B3B-4654-80C6-0EF39568451E}">
      <formula1>Lighting_Occupancy</formula1>
    </dataValidation>
    <dataValidation type="list" allowBlank="1" showInputMessage="1" showErrorMessage="1" sqref="C12:E31" xr:uid="{F8C932F4-20F4-487E-AC7A-58D17CEA6361}">
      <formula1>Lighting_Measures_Ballasts</formula1>
    </dataValidation>
    <dataValidation type="list" allowBlank="1" showInputMessage="1" showErrorMessage="1" sqref="F12:F31" xr:uid="{03991320-FF9A-42B8-BCAC-4E80035C65DE}">
      <formula1>Lighting_Measures_Ballast_Factor</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87D4-D8EC-4F70-8D0F-04C9DA1C8AD2}">
  <sheetPr>
    <pageSetUpPr autoPageBreaks="0"/>
  </sheetPr>
  <dimension ref="A1:AD43"/>
  <sheetViews>
    <sheetView showGridLines="0" workbookViewId="0">
      <pane ySplit="11" topLeftCell="A12" activePane="bottomLeft" state="frozen"/>
      <selection activeCell="G27" sqref="G27"/>
      <selection pane="bottomLeft" activeCell="A12" sqref="A12"/>
    </sheetView>
  </sheetViews>
  <sheetFormatPr defaultColWidth="9.1796875" defaultRowHeight="14.5" x14ac:dyDescent="0.35"/>
  <cols>
    <col min="1" max="1" width="25.1796875" customWidth="1"/>
    <col min="2" max="2" width="14.81640625" customWidth="1"/>
    <col min="3" max="3" width="16.26953125" customWidth="1"/>
    <col min="4" max="4" width="31.54296875" customWidth="1"/>
    <col min="5" max="5" width="11.1796875" bestFit="1" customWidth="1"/>
    <col min="6" max="6" width="9.7265625" customWidth="1"/>
    <col min="7" max="10" width="9.81640625" customWidth="1"/>
    <col min="11" max="11" width="9.7265625" bestFit="1" customWidth="1"/>
    <col min="12" max="12" width="7" hidden="1" customWidth="1"/>
    <col min="13" max="13" width="1.7265625" hidden="1" customWidth="1"/>
    <col min="14" max="14" width="12.54296875" hidden="1" customWidth="1"/>
    <col min="15" max="15" width="9.26953125" hidden="1" customWidth="1"/>
    <col min="16" max="16" width="9.1796875" bestFit="1" customWidth="1"/>
    <col min="17" max="17" width="10.81640625" bestFit="1" customWidth="1"/>
    <col min="18" max="18" width="8.81640625" bestFit="1" customWidth="1"/>
    <col min="19" max="19" width="9.7265625" bestFit="1" customWidth="1"/>
    <col min="20" max="20" width="10.1796875" customWidth="1"/>
    <col min="21" max="21" width="8.453125" bestFit="1" customWidth="1"/>
    <col min="22" max="22" width="9.26953125" bestFit="1" customWidth="1"/>
    <col min="23" max="23" width="5.26953125" bestFit="1" customWidth="1"/>
    <col min="24" max="24" width="8.453125" bestFit="1" customWidth="1"/>
    <col min="25" max="26" width="10.7265625" customWidth="1"/>
    <col min="27" max="27" width="13.26953125" customWidth="1"/>
    <col min="28" max="28" width="18" bestFit="1" customWidth="1"/>
    <col min="29" max="29" width="10.453125" bestFit="1" customWidth="1"/>
    <col min="30" max="30" width="7.54296875" customWidth="1"/>
    <col min="31" max="31" width="10.1796875" customWidth="1"/>
  </cols>
  <sheetData>
    <row r="1" spans="1:30" x14ac:dyDescent="0.35">
      <c r="A1" s="1" t="s">
        <v>0</v>
      </c>
      <c r="B1" s="1"/>
      <c r="C1" s="1"/>
      <c r="D1" s="4" t="s">
        <v>48</v>
      </c>
      <c r="E1" s="23" t="s">
        <v>49</v>
      </c>
      <c r="F1" s="1"/>
      <c r="G1" s="1"/>
      <c r="H1" s="1"/>
      <c r="I1" s="1"/>
      <c r="J1" s="1"/>
      <c r="K1" s="1"/>
    </row>
    <row r="2" spans="1:30" x14ac:dyDescent="0.35">
      <c r="A2" s="63" t="s">
        <v>2</v>
      </c>
      <c r="B2" s="18" t="str">
        <f>IF(ISBLANK('Project Summary'!C2),"",'Project Summary'!C2)</f>
        <v>&lt;To be assigned by Eversource&gt;</v>
      </c>
      <c r="C2" s="22"/>
      <c r="D2" s="4" t="s">
        <v>34</v>
      </c>
      <c r="E2" s="21">
        <f>SUM(B12:B31)</f>
        <v>0</v>
      </c>
      <c r="F2" s="1"/>
      <c r="G2" s="1"/>
      <c r="H2" s="1"/>
      <c r="I2" s="1"/>
      <c r="J2" s="1"/>
      <c r="K2" s="1"/>
    </row>
    <row r="3" spans="1:30" x14ac:dyDescent="0.35">
      <c r="A3" s="39" t="s">
        <v>5</v>
      </c>
      <c r="B3" s="18" t="str">
        <f>IF(ISBLANK('Project Summary'!C3),"",'Project Summary'!C3)</f>
        <v>&lt;Enter Business/Customer Name&gt;</v>
      </c>
      <c r="C3" s="22"/>
      <c r="D3" s="4" t="s">
        <v>35</v>
      </c>
      <c r="E3" s="21">
        <f>SUM(G12:G31)</f>
        <v>0</v>
      </c>
      <c r="F3" s="1"/>
      <c r="G3" s="1"/>
      <c r="H3" s="1"/>
      <c r="I3" s="1"/>
      <c r="J3" s="1"/>
      <c r="K3" s="1"/>
    </row>
    <row r="4" spans="1:30" x14ac:dyDescent="0.35">
      <c r="A4" s="63" t="s">
        <v>8</v>
      </c>
      <c r="B4" s="18" t="str">
        <f>IF(ISBLANK('Project Summary'!C4),"",'Project Summary'!C4)</f>
        <v>&lt;Enter Project Name&gt;</v>
      </c>
      <c r="C4" s="22"/>
      <c r="D4" s="4" t="s">
        <v>36</v>
      </c>
      <c r="E4" s="7">
        <f>SUM(K12:K31)</f>
        <v>0</v>
      </c>
      <c r="F4" s="1"/>
      <c r="G4" s="1"/>
      <c r="H4" s="1"/>
      <c r="I4" s="1"/>
      <c r="J4" s="1"/>
      <c r="K4" t="s">
        <v>9</v>
      </c>
    </row>
    <row r="5" spans="1:30" x14ac:dyDescent="0.35">
      <c r="A5" s="63" t="s">
        <v>18</v>
      </c>
      <c r="B5" s="18" t="str">
        <f>IF(ISBLANK('Project Summary'!C8),"",'Project Summary'!C8)</f>
        <v>&lt;Enter Business Segment&gt;</v>
      </c>
      <c r="C5" s="22"/>
      <c r="D5" s="4" t="s">
        <v>37</v>
      </c>
      <c r="E5" s="7">
        <f>IFERROR(E4/E3,0)</f>
        <v>0</v>
      </c>
      <c r="F5" s="1"/>
      <c r="G5" s="1"/>
      <c r="H5" s="1"/>
      <c r="I5" s="1"/>
      <c r="J5" s="1"/>
      <c r="K5" s="1"/>
    </row>
    <row r="6" spans="1:30" x14ac:dyDescent="0.35">
      <c r="A6" s="160" t="s">
        <v>85</v>
      </c>
      <c r="B6" s="161" t="str">
        <f>IF(ISBLANK('Project Summary'!C9),"",'Project Summary'!C9)</f>
        <v>All</v>
      </c>
      <c r="C6" s="161"/>
      <c r="D6" s="1"/>
      <c r="E6" s="1"/>
      <c r="F6" s="1"/>
      <c r="G6" s="1"/>
      <c r="H6" s="1"/>
      <c r="I6" s="1"/>
      <c r="J6" s="1"/>
      <c r="K6" s="1"/>
    </row>
    <row r="7" spans="1:30" x14ac:dyDescent="0.35">
      <c r="A7" s="2"/>
      <c r="D7" s="1"/>
      <c r="E7" s="1"/>
      <c r="F7" s="1"/>
      <c r="G7" s="1"/>
      <c r="H7" s="1"/>
      <c r="I7" s="1"/>
      <c r="J7" s="1"/>
      <c r="K7" s="1"/>
    </row>
    <row r="8" spans="1:30" x14ac:dyDescent="0.35">
      <c r="A8" s="2"/>
      <c r="D8" s="2"/>
      <c r="E8" s="2"/>
      <c r="F8" s="465" t="s">
        <v>54</v>
      </c>
      <c r="G8" s="465"/>
      <c r="H8" s="350"/>
      <c r="I8" s="350"/>
      <c r="J8" s="350"/>
      <c r="K8" s="2"/>
      <c r="L8" s="2"/>
    </row>
    <row r="9" spans="1:30" ht="15" thickBot="1" x14ac:dyDescent="0.4">
      <c r="A9" s="1" t="s">
        <v>103</v>
      </c>
      <c r="B9" s="1"/>
      <c r="C9" s="1"/>
      <c r="D9" s="1"/>
      <c r="E9" s="1"/>
      <c r="F9" s="466">
        <f>VLOOKUP(B5,Lighting_BurnTime,2,0)</f>
        <v>0</v>
      </c>
      <c r="G9" s="467"/>
      <c r="H9" s="358"/>
      <c r="I9" s="358"/>
      <c r="J9" s="358"/>
      <c r="K9" s="1"/>
      <c r="L9" s="1"/>
      <c r="Y9" s="13"/>
      <c r="AB9" s="1"/>
      <c r="AD9" s="14"/>
    </row>
    <row r="10" spans="1:30" ht="15" thickBot="1" x14ac:dyDescent="0.4">
      <c r="A10" s="470" t="s">
        <v>56</v>
      </c>
      <c r="B10" s="471"/>
      <c r="C10" s="471"/>
      <c r="D10" s="471"/>
      <c r="E10" s="477"/>
      <c r="F10" s="521" t="s">
        <v>57</v>
      </c>
      <c r="G10" s="522"/>
      <c r="H10" s="522"/>
      <c r="I10" s="522"/>
      <c r="J10" s="522"/>
      <c r="K10" s="523"/>
      <c r="L10" s="361"/>
      <c r="N10" s="81" t="s">
        <v>99</v>
      </c>
      <c r="R10" s="13"/>
    </row>
    <row r="11" spans="1:30" ht="29" x14ac:dyDescent="0.35">
      <c r="A11" s="24" t="s">
        <v>61</v>
      </c>
      <c r="B11" s="9" t="s">
        <v>1861</v>
      </c>
      <c r="C11" s="6" t="s">
        <v>1862</v>
      </c>
      <c r="D11" s="9" t="s">
        <v>64</v>
      </c>
      <c r="E11" s="8" t="s">
        <v>92</v>
      </c>
      <c r="F11" s="362" t="s">
        <v>104</v>
      </c>
      <c r="G11" s="363" t="s">
        <v>35</v>
      </c>
      <c r="H11" s="363" t="s">
        <v>2414</v>
      </c>
      <c r="I11" s="363" t="s">
        <v>2433</v>
      </c>
      <c r="J11" s="363" t="s">
        <v>2434</v>
      </c>
      <c r="K11" s="364" t="s">
        <v>36</v>
      </c>
      <c r="L11" s="365" t="s">
        <v>37</v>
      </c>
      <c r="N11" s="82" t="s">
        <v>76</v>
      </c>
      <c r="O11" s="82" t="s">
        <v>2436</v>
      </c>
      <c r="Q11" s="13"/>
    </row>
    <row r="12" spans="1:30" x14ac:dyDescent="0.35">
      <c r="A12" s="26"/>
      <c r="B12" s="189"/>
      <c r="C12" s="106"/>
      <c r="D12" s="19"/>
      <c r="E12" s="32"/>
      <c r="F12" s="28">
        <f>($F$9-($F$9*_xlfn.IFNA(VLOOKUP($D12,Lookups!$J$50:$L$58,3,0),0)))*COUNTA(D12)</f>
        <v>0</v>
      </c>
      <c r="G12" s="71">
        <f>E12*F12/1000</f>
        <v>0</v>
      </c>
      <c r="H12" s="71">
        <f>IFERROR(G12*9,0)</f>
        <v>0</v>
      </c>
      <c r="I12" s="356">
        <f>IFERROR(E12*0.138*O12/1000,0)</f>
        <v>0</v>
      </c>
      <c r="J12" s="356">
        <f>IFERROR(E12*0.134*O12/1000,0)</f>
        <v>0</v>
      </c>
      <c r="K12" s="73">
        <f>IFERROR(B12*INDEX(Lookups!$F$62:$F$69,MATCH('Standalone Controls'!D12,Lighting_Measures_Occupancy_Sensors,0)),0)</f>
        <v>0</v>
      </c>
      <c r="L12" s="291">
        <f t="shared" ref="L12:L31" si="0">IFERROR(K12/G12,0)</f>
        <v>0</v>
      </c>
      <c r="N12" s="84" t="str">
        <f t="shared" ref="N12:N24" si="1">_xlfn.IFNA(VLOOKUP(C12,Sensor_Type_lu,2,0),"")</f>
        <v/>
      </c>
      <c r="O12" s="359" t="str">
        <f>IFERROR(1-VLOOKUP($D12,Lookups!$J$47:$L$57,3,0),"")</f>
        <v/>
      </c>
      <c r="Q12" s="13"/>
    </row>
    <row r="13" spans="1:30" x14ac:dyDescent="0.35">
      <c r="A13" s="26"/>
      <c r="B13" s="189"/>
      <c r="C13" s="106"/>
      <c r="D13" s="19"/>
      <c r="E13" s="32"/>
      <c r="F13" s="28">
        <f>($F$9-($F$9*_xlfn.IFNA(VLOOKUP($D13,Lookups!$J$50:$L$58,3,0),0)))*COUNTA(D13)</f>
        <v>0</v>
      </c>
      <c r="G13" s="71">
        <f t="shared" ref="G13:G31" si="2">E13*F13/1000</f>
        <v>0</v>
      </c>
      <c r="H13" s="71">
        <f t="shared" ref="H13:H31" si="3">IFERROR(G13*9,0)</f>
        <v>0</v>
      </c>
      <c r="I13" s="356">
        <f t="shared" ref="I13:I31" si="4">IFERROR(E13*0.138*O13/1000,0)</f>
        <v>0</v>
      </c>
      <c r="J13" s="356">
        <f t="shared" ref="J13:J31" si="5">IFERROR(E13*0.134*O13/1000,0)</f>
        <v>0</v>
      </c>
      <c r="K13" s="73">
        <f>IFERROR(B13*INDEX(Lookups!$F$62:$F$69,MATCH('Standalone Controls'!D13,Lighting_Measures_Occupancy_Sensors,0)),0)</f>
        <v>0</v>
      </c>
      <c r="L13" s="291">
        <f t="shared" si="0"/>
        <v>0</v>
      </c>
      <c r="N13" s="84" t="str">
        <f t="shared" si="1"/>
        <v/>
      </c>
      <c r="O13" s="359" t="str">
        <f>IFERROR(1-VLOOKUP($D13,Lookups!$J$47:$L$57,3,0),"")</f>
        <v/>
      </c>
      <c r="Q13" s="13"/>
    </row>
    <row r="14" spans="1:30" x14ac:dyDescent="0.35">
      <c r="A14" s="26"/>
      <c r="B14" s="189"/>
      <c r="C14" s="106"/>
      <c r="D14" s="19"/>
      <c r="E14" s="32"/>
      <c r="F14" s="28">
        <f>($F$9-($F$9*_xlfn.IFNA(VLOOKUP($D14,Lookups!$J$50:$L$58,3,0),0)))*COUNTA(D14)</f>
        <v>0</v>
      </c>
      <c r="G14" s="71">
        <f t="shared" ref="G14:G29" si="6">E14*F14/1000</f>
        <v>0</v>
      </c>
      <c r="H14" s="71">
        <f t="shared" si="3"/>
        <v>0</v>
      </c>
      <c r="I14" s="356">
        <f t="shared" si="4"/>
        <v>0</v>
      </c>
      <c r="J14" s="356">
        <f t="shared" si="5"/>
        <v>0</v>
      </c>
      <c r="K14" s="73">
        <f>IFERROR(B14*INDEX(Lookups!$F$62:$F$69,MATCH('Standalone Controls'!D14,Lighting_Measures_Occupancy_Sensors,0)),0)</f>
        <v>0</v>
      </c>
      <c r="L14" s="291">
        <f t="shared" si="0"/>
        <v>0</v>
      </c>
      <c r="N14" s="84" t="str">
        <f t="shared" si="1"/>
        <v/>
      </c>
      <c r="O14" s="359" t="str">
        <f>IFERROR(1-VLOOKUP($D14,Lookups!$J$47:$L$57,3,0),"")</f>
        <v/>
      </c>
      <c r="Q14" s="13"/>
    </row>
    <row r="15" spans="1:30" x14ac:dyDescent="0.35">
      <c r="A15" s="26"/>
      <c r="B15" s="189"/>
      <c r="C15" s="106"/>
      <c r="D15" s="19"/>
      <c r="E15" s="32"/>
      <c r="F15" s="28">
        <f>($F$9-($F$9*_xlfn.IFNA(VLOOKUP($D15,Lookups!$J$50:$L$58,3,0),0)))*COUNTA(D15)</f>
        <v>0</v>
      </c>
      <c r="G15" s="71">
        <f t="shared" si="6"/>
        <v>0</v>
      </c>
      <c r="H15" s="71">
        <f t="shared" si="3"/>
        <v>0</v>
      </c>
      <c r="I15" s="356">
        <f t="shared" si="4"/>
        <v>0</v>
      </c>
      <c r="J15" s="356">
        <f t="shared" si="5"/>
        <v>0</v>
      </c>
      <c r="K15" s="73">
        <f>IFERROR(B15*INDEX(Lookups!$F$62:$F$69,MATCH('Standalone Controls'!D15,Lighting_Measures_Occupancy_Sensors,0)),0)</f>
        <v>0</v>
      </c>
      <c r="L15" s="291">
        <f t="shared" si="0"/>
        <v>0</v>
      </c>
      <c r="N15" s="84" t="str">
        <f t="shared" si="1"/>
        <v/>
      </c>
      <c r="O15" s="359" t="str">
        <f>IFERROR(1-VLOOKUP($D15,Lookups!$J$47:$L$57,3,0),"")</f>
        <v/>
      </c>
      <c r="Q15" s="13"/>
    </row>
    <row r="16" spans="1:30" x14ac:dyDescent="0.35">
      <c r="A16" s="26"/>
      <c r="B16" s="189"/>
      <c r="C16" s="106"/>
      <c r="D16" s="19"/>
      <c r="E16" s="32"/>
      <c r="F16" s="28">
        <f>($F$9-($F$9*_xlfn.IFNA(VLOOKUP($D16,Lookups!$J$50:$L$58,3,0),0)))*COUNTA(D16)</f>
        <v>0</v>
      </c>
      <c r="G16" s="71">
        <f t="shared" si="6"/>
        <v>0</v>
      </c>
      <c r="H16" s="71">
        <f t="shared" si="3"/>
        <v>0</v>
      </c>
      <c r="I16" s="356">
        <f t="shared" si="4"/>
        <v>0</v>
      </c>
      <c r="J16" s="356">
        <f t="shared" si="5"/>
        <v>0</v>
      </c>
      <c r="K16" s="73">
        <f>IFERROR(B16*INDEX(Lookups!$F$62:$F$69,MATCH('Standalone Controls'!D16,Lighting_Measures_Occupancy_Sensors,0)),0)</f>
        <v>0</v>
      </c>
      <c r="L16" s="291">
        <f t="shared" si="0"/>
        <v>0</v>
      </c>
      <c r="N16" s="84" t="str">
        <f t="shared" si="1"/>
        <v/>
      </c>
      <c r="O16" s="359" t="str">
        <f>IFERROR(1-VLOOKUP($D16,Lookups!$J$47:$L$57,3,0),"")</f>
        <v/>
      </c>
      <c r="Q16" s="13"/>
    </row>
    <row r="17" spans="1:25" x14ac:dyDescent="0.35">
      <c r="A17" s="26"/>
      <c r="B17" s="189"/>
      <c r="C17" s="106"/>
      <c r="D17" s="19"/>
      <c r="E17" s="32"/>
      <c r="F17" s="28">
        <f>($F$9-($F$9*_xlfn.IFNA(VLOOKUP($D17,Lookups!$J$50:$L$58,3,0),0)))*COUNTA(D17)</f>
        <v>0</v>
      </c>
      <c r="G17" s="71">
        <f t="shared" si="6"/>
        <v>0</v>
      </c>
      <c r="H17" s="71">
        <f t="shared" si="3"/>
        <v>0</v>
      </c>
      <c r="I17" s="356">
        <f t="shared" si="4"/>
        <v>0</v>
      </c>
      <c r="J17" s="356">
        <f t="shared" si="5"/>
        <v>0</v>
      </c>
      <c r="K17" s="73">
        <f>IFERROR(B17*INDEX(Lookups!$F$62:$F$69,MATCH('Standalone Controls'!D17,Lighting_Measures_Occupancy_Sensors,0)),0)</f>
        <v>0</v>
      </c>
      <c r="L17" s="291">
        <f t="shared" si="0"/>
        <v>0</v>
      </c>
      <c r="N17" s="84" t="str">
        <f t="shared" si="1"/>
        <v/>
      </c>
      <c r="O17" s="359" t="str">
        <f>IFERROR(1-VLOOKUP($D17,Lookups!$J$47:$L$57,3,0),"")</f>
        <v/>
      </c>
      <c r="Q17" s="13"/>
    </row>
    <row r="18" spans="1:25" x14ac:dyDescent="0.35">
      <c r="A18" s="26"/>
      <c r="B18" s="189"/>
      <c r="C18" s="106"/>
      <c r="D18" s="19"/>
      <c r="E18" s="32"/>
      <c r="F18" s="28">
        <f>($F$9-($F$9*_xlfn.IFNA(VLOOKUP($D18,Lookups!$J$50:$L$58,3,0),0)))*COUNTA(D18)</f>
        <v>0</v>
      </c>
      <c r="G18" s="71">
        <f t="shared" si="6"/>
        <v>0</v>
      </c>
      <c r="H18" s="71">
        <f t="shared" si="3"/>
        <v>0</v>
      </c>
      <c r="I18" s="356">
        <f t="shared" si="4"/>
        <v>0</v>
      </c>
      <c r="J18" s="356">
        <f t="shared" si="5"/>
        <v>0</v>
      </c>
      <c r="K18" s="73">
        <f>IFERROR(B18*INDEX(Lookups!$F$62:$F$69,MATCH('Standalone Controls'!D18,Lighting_Measures_Occupancy_Sensors,0)),0)</f>
        <v>0</v>
      </c>
      <c r="L18" s="291">
        <f t="shared" si="0"/>
        <v>0</v>
      </c>
      <c r="N18" s="84" t="str">
        <f t="shared" si="1"/>
        <v/>
      </c>
      <c r="O18" s="359" t="str">
        <f>IFERROR(1-VLOOKUP($D18,Lookups!$J$47:$L$57,3,0),"")</f>
        <v/>
      </c>
      <c r="Q18" s="13"/>
    </row>
    <row r="19" spans="1:25" x14ac:dyDescent="0.35">
      <c r="A19" s="26"/>
      <c r="B19" s="189"/>
      <c r="C19" s="106"/>
      <c r="D19" s="19"/>
      <c r="E19" s="32"/>
      <c r="F19" s="28">
        <f>($F$9-($F$9*_xlfn.IFNA(VLOOKUP($D19,Lookups!$J$50:$L$58,3,0),0)))*COUNTA(D19)</f>
        <v>0</v>
      </c>
      <c r="G19" s="71">
        <f t="shared" si="6"/>
        <v>0</v>
      </c>
      <c r="H19" s="71">
        <f t="shared" si="3"/>
        <v>0</v>
      </c>
      <c r="I19" s="356">
        <f t="shared" si="4"/>
        <v>0</v>
      </c>
      <c r="J19" s="356">
        <f t="shared" si="5"/>
        <v>0</v>
      </c>
      <c r="K19" s="73">
        <f>IFERROR(B19*INDEX(Lookups!$F$62:$F$69,MATCH('Standalone Controls'!D19,Lighting_Measures_Occupancy_Sensors,0)),0)</f>
        <v>0</v>
      </c>
      <c r="L19" s="291">
        <f t="shared" si="0"/>
        <v>0</v>
      </c>
      <c r="N19" s="84" t="str">
        <f t="shared" si="1"/>
        <v/>
      </c>
      <c r="O19" s="359" t="str">
        <f>IFERROR(1-VLOOKUP($D19,Lookups!$J$47:$L$57,3,0),"")</f>
        <v/>
      </c>
      <c r="Q19" s="13"/>
    </row>
    <row r="20" spans="1:25" x14ac:dyDescent="0.35">
      <c r="A20" s="26"/>
      <c r="B20" s="189"/>
      <c r="C20" s="106"/>
      <c r="D20" s="19"/>
      <c r="E20" s="32"/>
      <c r="F20" s="28">
        <f>($F$9-($F$9*_xlfn.IFNA(VLOOKUP($D20,Lookups!$J$50:$L$58,3,0),0)))*COUNTA(D20)</f>
        <v>0</v>
      </c>
      <c r="G20" s="71">
        <f t="shared" si="6"/>
        <v>0</v>
      </c>
      <c r="H20" s="71">
        <f t="shared" si="3"/>
        <v>0</v>
      </c>
      <c r="I20" s="356">
        <f t="shared" si="4"/>
        <v>0</v>
      </c>
      <c r="J20" s="356">
        <f t="shared" si="5"/>
        <v>0</v>
      </c>
      <c r="K20" s="73">
        <f>IFERROR(B20*INDEX(Lookups!$F$62:$F$69,MATCH('Standalone Controls'!D20,Lighting_Measures_Occupancy_Sensors,0)),0)</f>
        <v>0</v>
      </c>
      <c r="L20" s="291">
        <f t="shared" si="0"/>
        <v>0</v>
      </c>
      <c r="N20" s="84" t="str">
        <f t="shared" si="1"/>
        <v/>
      </c>
      <c r="O20" s="359" t="str">
        <f>IFERROR(1-VLOOKUP($D20,Lookups!$J$47:$L$57,3,0),"")</f>
        <v/>
      </c>
      <c r="Q20" s="13"/>
    </row>
    <row r="21" spans="1:25" x14ac:dyDescent="0.35">
      <c r="A21" s="26"/>
      <c r="B21" s="189"/>
      <c r="C21" s="106"/>
      <c r="D21" s="19"/>
      <c r="E21" s="32"/>
      <c r="F21" s="28">
        <f>($F$9-($F$9*_xlfn.IFNA(VLOOKUP($D21,Lookups!$J$50:$L$58,3,0),0)))*COUNTA(D21)</f>
        <v>0</v>
      </c>
      <c r="G21" s="71">
        <f t="shared" si="6"/>
        <v>0</v>
      </c>
      <c r="H21" s="71">
        <f t="shared" si="3"/>
        <v>0</v>
      </c>
      <c r="I21" s="356">
        <f t="shared" si="4"/>
        <v>0</v>
      </c>
      <c r="J21" s="356">
        <f t="shared" si="5"/>
        <v>0</v>
      </c>
      <c r="K21" s="73">
        <f>IFERROR(B21*INDEX(Lookups!$F$62:$F$69,MATCH('Standalone Controls'!D21,Lighting_Measures_Occupancy_Sensors,0)),0)</f>
        <v>0</v>
      </c>
      <c r="L21" s="291">
        <f t="shared" si="0"/>
        <v>0</v>
      </c>
      <c r="N21" s="84" t="str">
        <f t="shared" si="1"/>
        <v/>
      </c>
      <c r="O21" s="359" t="str">
        <f>IFERROR(1-VLOOKUP($D21,Lookups!$J$47:$L$57,3,0),"")</f>
        <v/>
      </c>
      <c r="Q21" s="13"/>
    </row>
    <row r="22" spans="1:25" x14ac:dyDescent="0.35">
      <c r="A22" s="26"/>
      <c r="B22" s="189"/>
      <c r="C22" s="106"/>
      <c r="D22" s="19"/>
      <c r="E22" s="32"/>
      <c r="F22" s="28">
        <f>($F$9-($F$9*_xlfn.IFNA(VLOOKUP($D22,Lookups!$J$50:$L$58,3,0),0)))*COUNTA(D22)</f>
        <v>0</v>
      </c>
      <c r="G22" s="71">
        <f t="shared" si="6"/>
        <v>0</v>
      </c>
      <c r="H22" s="71">
        <f t="shared" si="3"/>
        <v>0</v>
      </c>
      <c r="I22" s="356">
        <f t="shared" si="4"/>
        <v>0</v>
      </c>
      <c r="J22" s="356">
        <f t="shared" si="5"/>
        <v>0</v>
      </c>
      <c r="K22" s="73">
        <f>IFERROR(B22*INDEX(Lookups!$F$62:$F$69,MATCH('Standalone Controls'!D22,Lighting_Measures_Occupancy_Sensors,0)),0)</f>
        <v>0</v>
      </c>
      <c r="L22" s="291">
        <f t="shared" si="0"/>
        <v>0</v>
      </c>
      <c r="N22" s="84" t="str">
        <f t="shared" si="1"/>
        <v/>
      </c>
      <c r="O22" s="359" t="str">
        <f>IFERROR(1-VLOOKUP($D22,Lookups!$J$47:$L$57,3,0),"")</f>
        <v/>
      </c>
      <c r="Q22" s="13"/>
    </row>
    <row r="23" spans="1:25" x14ac:dyDescent="0.35">
      <c r="A23" s="26"/>
      <c r="B23" s="189"/>
      <c r="C23" s="106"/>
      <c r="D23" s="19"/>
      <c r="E23" s="32"/>
      <c r="F23" s="28">
        <f>($F$9-($F$9*_xlfn.IFNA(VLOOKUP($D23,Lookups!$J$50:$L$58,3,0),0)))*COUNTA(D23)</f>
        <v>0</v>
      </c>
      <c r="G23" s="71">
        <f t="shared" si="6"/>
        <v>0</v>
      </c>
      <c r="H23" s="71">
        <f t="shared" si="3"/>
        <v>0</v>
      </c>
      <c r="I23" s="356">
        <f t="shared" si="4"/>
        <v>0</v>
      </c>
      <c r="J23" s="356">
        <f t="shared" si="5"/>
        <v>0</v>
      </c>
      <c r="K23" s="73">
        <f>IFERROR(B23*INDEX(Lookups!$F$62:$F$69,MATCH('Standalone Controls'!D23,Lighting_Measures_Occupancy_Sensors,0)),0)</f>
        <v>0</v>
      </c>
      <c r="L23" s="291">
        <f t="shared" si="0"/>
        <v>0</v>
      </c>
      <c r="N23" s="84" t="str">
        <f t="shared" si="1"/>
        <v/>
      </c>
      <c r="O23" s="359" t="str">
        <f>IFERROR(1-VLOOKUP($D23,Lookups!$J$47:$L$57,3,0),"")</f>
        <v/>
      </c>
      <c r="Q23" s="13"/>
    </row>
    <row r="24" spans="1:25" x14ac:dyDescent="0.35">
      <c r="A24" s="26"/>
      <c r="B24" s="189"/>
      <c r="C24" s="106"/>
      <c r="D24" s="19"/>
      <c r="E24" s="32"/>
      <c r="F24" s="28">
        <f>($F$9-($F$9*_xlfn.IFNA(VLOOKUP($D24,Lookups!$J$50:$L$58,3,0),0)))*COUNTA(D24)</f>
        <v>0</v>
      </c>
      <c r="G24" s="71">
        <f t="shared" si="6"/>
        <v>0</v>
      </c>
      <c r="H24" s="71">
        <f t="shared" si="3"/>
        <v>0</v>
      </c>
      <c r="I24" s="356">
        <f t="shared" si="4"/>
        <v>0</v>
      </c>
      <c r="J24" s="356">
        <f t="shared" si="5"/>
        <v>0</v>
      </c>
      <c r="K24" s="73">
        <f>IFERROR(B24*INDEX(Lookups!$F$62:$F$69,MATCH('Standalone Controls'!D24,Lighting_Measures_Occupancy_Sensors,0)),0)</f>
        <v>0</v>
      </c>
      <c r="L24" s="291">
        <f t="shared" si="0"/>
        <v>0</v>
      </c>
      <c r="N24" s="84" t="str">
        <f t="shared" si="1"/>
        <v/>
      </c>
      <c r="O24" s="359" t="str">
        <f>IFERROR(1-VLOOKUP($D24,Lookups!$J$47:$L$57,3,0),"")</f>
        <v/>
      </c>
      <c r="Q24" s="13"/>
    </row>
    <row r="25" spans="1:25" x14ac:dyDescent="0.35">
      <c r="A25" s="26"/>
      <c r="B25" s="189"/>
      <c r="C25" s="106"/>
      <c r="D25" s="19"/>
      <c r="E25" s="32"/>
      <c r="F25" s="28">
        <f>($F$9-($F$9*_xlfn.IFNA(VLOOKUP($D25,Lookups!$J$50:$L$58,3,0),0)))*COUNTA(D25)</f>
        <v>0</v>
      </c>
      <c r="G25" s="71">
        <f t="shared" si="6"/>
        <v>0</v>
      </c>
      <c r="H25" s="71">
        <f t="shared" si="3"/>
        <v>0</v>
      </c>
      <c r="I25" s="356">
        <f t="shared" si="4"/>
        <v>0</v>
      </c>
      <c r="J25" s="356">
        <f t="shared" si="5"/>
        <v>0</v>
      </c>
      <c r="K25" s="73">
        <f>IFERROR(B25*INDEX(Lookups!$F$62:$F$69,MATCH('Standalone Controls'!D25,Lighting_Measures_Occupancy_Sensors,0)),0)</f>
        <v>0</v>
      </c>
      <c r="L25" s="291">
        <f t="shared" si="0"/>
        <v>0</v>
      </c>
      <c r="N25" s="84" t="str">
        <f t="shared" ref="N25:N31" si="7">_xlfn.IFNA(VLOOKUP(C25,Sensor_Type_lu,2,0),"")</f>
        <v/>
      </c>
      <c r="O25" s="359" t="str">
        <f>IFERROR(1-VLOOKUP($D25,Lookups!$J$47:$L$57,3,0),"")</f>
        <v/>
      </c>
      <c r="Q25" s="13"/>
    </row>
    <row r="26" spans="1:25" x14ac:dyDescent="0.35">
      <c r="A26" s="26"/>
      <c r="B26" s="189"/>
      <c r="C26" s="106"/>
      <c r="D26" s="19"/>
      <c r="E26" s="32"/>
      <c r="F26" s="28">
        <f>($F$9-($F$9*_xlfn.IFNA(VLOOKUP($D26,Lookups!$J$50:$L$58,3,0),0)))*COUNTA(D26)</f>
        <v>0</v>
      </c>
      <c r="G26" s="71">
        <f t="shared" si="6"/>
        <v>0</v>
      </c>
      <c r="H26" s="71">
        <f t="shared" si="3"/>
        <v>0</v>
      </c>
      <c r="I26" s="356">
        <f t="shared" si="4"/>
        <v>0</v>
      </c>
      <c r="J26" s="356">
        <f t="shared" si="5"/>
        <v>0</v>
      </c>
      <c r="K26" s="73">
        <f>IFERROR(B26*INDEX(Lookups!$F$62:$F$69,MATCH('Standalone Controls'!D26,Lighting_Measures_Occupancy_Sensors,0)),0)</f>
        <v>0</v>
      </c>
      <c r="L26" s="291">
        <f t="shared" si="0"/>
        <v>0</v>
      </c>
      <c r="N26" s="84" t="str">
        <f t="shared" si="7"/>
        <v/>
      </c>
      <c r="O26" s="359" t="str">
        <f>IFERROR(1-VLOOKUP($D26,Lookups!$J$47:$L$57,3,0),"")</f>
        <v/>
      </c>
      <c r="Q26" s="13"/>
    </row>
    <row r="27" spans="1:25" x14ac:dyDescent="0.35">
      <c r="A27" s="26"/>
      <c r="B27" s="189"/>
      <c r="C27" s="106"/>
      <c r="D27" s="19"/>
      <c r="E27" s="32"/>
      <c r="F27" s="28">
        <f>($F$9-($F$9*_xlfn.IFNA(VLOOKUP($D27,Lookups!$J$50:$L$58,3,0),0)))*COUNTA(D27)</f>
        <v>0</v>
      </c>
      <c r="G27" s="71">
        <f t="shared" si="6"/>
        <v>0</v>
      </c>
      <c r="H27" s="71">
        <f t="shared" si="3"/>
        <v>0</v>
      </c>
      <c r="I27" s="356">
        <f t="shared" si="4"/>
        <v>0</v>
      </c>
      <c r="J27" s="356">
        <f t="shared" si="5"/>
        <v>0</v>
      </c>
      <c r="K27" s="73">
        <f>IFERROR(B27*INDEX(Lookups!$F$62:$F$69,MATCH('Standalone Controls'!D27,Lighting_Measures_Occupancy_Sensors,0)),0)</f>
        <v>0</v>
      </c>
      <c r="L27" s="291">
        <f t="shared" si="0"/>
        <v>0</v>
      </c>
      <c r="N27" s="84" t="str">
        <f t="shared" si="7"/>
        <v/>
      </c>
      <c r="O27" s="359" t="str">
        <f>IFERROR(1-VLOOKUP($D27,Lookups!$J$47:$L$57,3,0),"")</f>
        <v/>
      </c>
      <c r="Q27" s="13"/>
    </row>
    <row r="28" spans="1:25" x14ac:dyDescent="0.35">
      <c r="A28" s="26"/>
      <c r="B28" s="189"/>
      <c r="C28" s="106"/>
      <c r="D28" s="19"/>
      <c r="E28" s="32"/>
      <c r="F28" s="28">
        <f>($F$9-($F$9*_xlfn.IFNA(VLOOKUP($D28,Lookups!$J$50:$L$58,3,0),0)))*COUNTA(D28)</f>
        <v>0</v>
      </c>
      <c r="G28" s="71">
        <f t="shared" si="6"/>
        <v>0</v>
      </c>
      <c r="H28" s="71">
        <f t="shared" si="3"/>
        <v>0</v>
      </c>
      <c r="I28" s="356">
        <f t="shared" si="4"/>
        <v>0</v>
      </c>
      <c r="J28" s="356">
        <f t="shared" si="5"/>
        <v>0</v>
      </c>
      <c r="K28" s="73">
        <f>IFERROR(B28*INDEX(Lookups!$F$62:$F$69,MATCH('Standalone Controls'!D28,Lighting_Measures_Occupancy_Sensors,0)),0)</f>
        <v>0</v>
      </c>
      <c r="L28" s="291">
        <f t="shared" si="0"/>
        <v>0</v>
      </c>
      <c r="N28" s="84" t="str">
        <f t="shared" si="7"/>
        <v/>
      </c>
      <c r="O28" s="359" t="str">
        <f>IFERROR(1-VLOOKUP($D28,Lookups!$J$47:$L$57,3,0),"")</f>
        <v/>
      </c>
      <c r="Q28" s="13"/>
    </row>
    <row r="29" spans="1:25" x14ac:dyDescent="0.35">
      <c r="A29" s="26"/>
      <c r="B29" s="189"/>
      <c r="C29" s="106"/>
      <c r="D29" s="19"/>
      <c r="E29" s="32"/>
      <c r="F29" s="28">
        <f>($F$9-($F$9*_xlfn.IFNA(VLOOKUP($D29,Lookups!$J$50:$L$58,3,0),0)))*COUNTA(D29)</f>
        <v>0</v>
      </c>
      <c r="G29" s="71">
        <f t="shared" si="6"/>
        <v>0</v>
      </c>
      <c r="H29" s="71">
        <f t="shared" si="3"/>
        <v>0</v>
      </c>
      <c r="I29" s="356">
        <f t="shared" si="4"/>
        <v>0</v>
      </c>
      <c r="J29" s="356">
        <f t="shared" si="5"/>
        <v>0</v>
      </c>
      <c r="K29" s="73">
        <f>IFERROR(B29*INDEX(Lookups!$F$62:$F$69,MATCH('Standalone Controls'!D29,Lighting_Measures_Occupancy_Sensors,0)),0)</f>
        <v>0</v>
      </c>
      <c r="L29" s="291">
        <f t="shared" si="0"/>
        <v>0</v>
      </c>
      <c r="N29" s="84" t="str">
        <f t="shared" si="7"/>
        <v/>
      </c>
      <c r="O29" s="359" t="str">
        <f>IFERROR(1-VLOOKUP($D29,Lookups!$J$47:$L$57,3,0),"")</f>
        <v/>
      </c>
      <c r="Q29" s="13"/>
    </row>
    <row r="30" spans="1:25" x14ac:dyDescent="0.35">
      <c r="A30" s="26"/>
      <c r="B30" s="189"/>
      <c r="C30" s="106"/>
      <c r="D30" s="19"/>
      <c r="E30" s="32"/>
      <c r="F30" s="28">
        <f>($F$9-($F$9*_xlfn.IFNA(VLOOKUP($D30,Lookups!$J$50:$L$58,3,0),0)))*COUNTA(D30)</f>
        <v>0</v>
      </c>
      <c r="G30" s="71">
        <f t="shared" si="2"/>
        <v>0</v>
      </c>
      <c r="H30" s="71">
        <f t="shared" si="3"/>
        <v>0</v>
      </c>
      <c r="I30" s="356">
        <f t="shared" si="4"/>
        <v>0</v>
      </c>
      <c r="J30" s="356">
        <f t="shared" si="5"/>
        <v>0</v>
      </c>
      <c r="K30" s="73">
        <f>IFERROR(B30*INDEX(Lookups!$F$62:$F$69,MATCH('Standalone Controls'!D30,Lighting_Measures_Occupancy_Sensors,0)),0)</f>
        <v>0</v>
      </c>
      <c r="L30" s="291">
        <f t="shared" si="0"/>
        <v>0</v>
      </c>
      <c r="N30" s="84" t="str">
        <f t="shared" si="7"/>
        <v/>
      </c>
      <c r="O30" s="359" t="str">
        <f>IFERROR(1-VLOOKUP($D30,Lookups!$J$47:$L$57,3,0),"")</f>
        <v/>
      </c>
      <c r="Q30" s="13"/>
    </row>
    <row r="31" spans="1:25" ht="15" thickBot="1" x14ac:dyDescent="0.4">
      <c r="A31" s="27"/>
      <c r="B31" s="190"/>
      <c r="C31" s="231"/>
      <c r="D31" s="31"/>
      <c r="E31" s="33"/>
      <c r="F31" s="29">
        <f>($F$9-($F$9*_xlfn.IFNA(VLOOKUP($D31,Lookups!$J$50:$L$58,3,0),0)))*COUNTA(D31)</f>
        <v>0</v>
      </c>
      <c r="G31" s="78">
        <f t="shared" si="2"/>
        <v>0</v>
      </c>
      <c r="H31" s="78">
        <f t="shared" si="3"/>
        <v>0</v>
      </c>
      <c r="I31" s="357">
        <f t="shared" si="4"/>
        <v>0</v>
      </c>
      <c r="J31" s="357">
        <f t="shared" si="5"/>
        <v>0</v>
      </c>
      <c r="K31" s="79">
        <f>IFERROR(B31*INDEX(Lookups!$F$62:$F$69,MATCH('Standalone Controls'!D31,Lighting_Measures_Occupancy_Sensors,0)),0)</f>
        <v>0</v>
      </c>
      <c r="L31" s="355">
        <f t="shared" si="0"/>
        <v>0</v>
      </c>
      <c r="N31" s="85" t="str">
        <f t="shared" si="7"/>
        <v/>
      </c>
      <c r="O31" s="360" t="str">
        <f>IFERROR(1-VLOOKUP($D31,Lookups!$J$47:$L$57,3,0),"")</f>
        <v/>
      </c>
      <c r="Q31" s="13"/>
    </row>
    <row r="32" spans="1:25" x14ac:dyDescent="0.35">
      <c r="A32" t="s">
        <v>98</v>
      </c>
      <c r="B32" t="s">
        <v>98</v>
      </c>
      <c r="C32" t="s">
        <v>98</v>
      </c>
      <c r="D32" t="s">
        <v>98</v>
      </c>
      <c r="E32" t="s">
        <v>98</v>
      </c>
      <c r="F32" t="s">
        <v>98</v>
      </c>
      <c r="G32" t="s">
        <v>98</v>
      </c>
      <c r="K32" t="s">
        <v>98</v>
      </c>
      <c r="L32" t="s">
        <v>98</v>
      </c>
      <c r="M32" t="s">
        <v>98</v>
      </c>
      <c r="N32" t="s">
        <v>98</v>
      </c>
      <c r="Y32" s="13"/>
    </row>
    <row r="33" spans="25:25" x14ac:dyDescent="0.35">
      <c r="Y33" s="13"/>
    </row>
    <row r="34" spans="25:25" x14ac:dyDescent="0.35">
      <c r="Y34" s="13"/>
    </row>
    <row r="35" spans="25:25" x14ac:dyDescent="0.35">
      <c r="Y35" s="13"/>
    </row>
    <row r="36" spans="25:25" x14ac:dyDescent="0.35">
      <c r="Y36" s="13"/>
    </row>
    <row r="37" spans="25:25" x14ac:dyDescent="0.35">
      <c r="Y37" s="13"/>
    </row>
    <row r="38" spans="25:25" x14ac:dyDescent="0.35">
      <c r="Y38" s="13"/>
    </row>
    <row r="39" spans="25:25" x14ac:dyDescent="0.35">
      <c r="Y39" s="13"/>
    </row>
    <row r="40" spans="25:25" x14ac:dyDescent="0.35">
      <c r="Y40" s="13"/>
    </row>
    <row r="41" spans="25:25" x14ac:dyDescent="0.35">
      <c r="Y41" s="13"/>
    </row>
    <row r="42" spans="25:25" x14ac:dyDescent="0.35">
      <c r="Y42" s="13"/>
    </row>
    <row r="43" spans="25:25" ht="15.5" customHeight="1" x14ac:dyDescent="0.35">
      <c r="Y43" s="13"/>
    </row>
  </sheetData>
  <sheetProtection algorithmName="SHA-512" hashValue="9OP7iSEpyOpihEuprSe9EbkWkIgymqOiZrJFOE/z12MOKZgXk6BgCRxs9fVvGiIC9vPvxKlt2QRmFjkVBHhi1A==" saltValue="jQ3/pPLrLa5Wob3/cv5oCg==" spinCount="100000" sheet="1" objects="1" scenarios="1"/>
  <mergeCells count="4">
    <mergeCell ref="F8:G8"/>
    <mergeCell ref="F9:G9"/>
    <mergeCell ref="A10:E10"/>
    <mergeCell ref="F10:K10"/>
  </mergeCells>
  <dataValidations count="2">
    <dataValidation type="list" allowBlank="1" showInputMessage="1" showErrorMessage="1" sqref="K34" xr:uid="{0C4E0BEB-F419-47E1-93AB-FD881942DBE9}">
      <formula1>Lighting_Occupancy</formula1>
    </dataValidation>
    <dataValidation type="list" allowBlank="1" showInputMessage="1" showErrorMessage="1" sqref="D12:D31" xr:uid="{57E6B24B-1710-4EEF-A906-5BC7EE51E7CB}">
      <formula1>Standalone_Controls</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10DA6-9526-458E-B4AF-3AE9675F8018}">
  <sheetPr>
    <pageSetUpPr autoPageBreaks="0"/>
  </sheetPr>
  <dimension ref="A1:Z50"/>
  <sheetViews>
    <sheetView showGridLines="0" zoomScaleNormal="100" workbookViewId="0">
      <pane ySplit="9" topLeftCell="A10" activePane="bottomLeft" state="frozen"/>
      <selection activeCell="G27" sqref="G27"/>
      <selection pane="bottomLeft" activeCell="K19" sqref="K19"/>
    </sheetView>
  </sheetViews>
  <sheetFormatPr defaultColWidth="0" defaultRowHeight="14.5" zeroHeight="1" x14ac:dyDescent="0.35"/>
  <cols>
    <col min="1" max="1" width="25" customWidth="1"/>
    <col min="2" max="2" width="8.54296875" customWidth="1"/>
    <col min="3" max="3" width="24" bestFit="1" customWidth="1"/>
    <col min="4" max="4" width="10.7265625" bestFit="1" customWidth="1"/>
    <col min="5" max="5" width="5.7265625" bestFit="1" customWidth="1"/>
    <col min="6" max="6" width="10.453125" customWidth="1"/>
    <col min="7" max="7" width="9.26953125" bestFit="1" customWidth="1"/>
    <col min="8" max="8" width="8.453125" bestFit="1" customWidth="1"/>
    <col min="9" max="9" width="11.26953125" customWidth="1"/>
    <col min="10" max="10" width="2.54296875" style="42" customWidth="1"/>
    <col min="11" max="11" width="41.81640625" bestFit="1" customWidth="1"/>
    <col min="12" max="12" width="7.26953125" bestFit="1" customWidth="1"/>
    <col min="13" max="13" width="10.7265625" customWidth="1"/>
    <col min="14" max="14" width="9.54296875" bestFit="1" customWidth="1"/>
    <col min="15" max="15" width="9.26953125" bestFit="1" customWidth="1"/>
    <col min="16" max="16" width="10.453125" bestFit="1" customWidth="1"/>
    <col min="17" max="17" width="7.54296875" bestFit="1" customWidth="1"/>
    <col min="18" max="18" width="10.1796875" customWidth="1"/>
    <col min="19" max="21" width="9.1796875" hidden="1" customWidth="1"/>
    <col min="22" max="22" width="5.26953125" hidden="1" customWidth="1"/>
    <col min="23" max="23" width="5.1796875" hidden="1" customWidth="1"/>
    <col min="24" max="26" width="9.1796875" customWidth="1"/>
    <col min="27" max="16384" width="9.1796875" hidden="1"/>
  </cols>
  <sheetData>
    <row r="1" spans="1:23" x14ac:dyDescent="0.35">
      <c r="A1" s="1" t="s">
        <v>0</v>
      </c>
      <c r="B1" s="1"/>
      <c r="C1" s="1"/>
      <c r="D1" s="1"/>
      <c r="E1" s="1"/>
      <c r="F1" s="1"/>
    </row>
    <row r="2" spans="1:23" x14ac:dyDescent="0.35">
      <c r="A2" s="63" t="s">
        <v>2</v>
      </c>
      <c r="B2" s="3" t="str">
        <f>IF(ISBLANK('Project Summary'!C2),"",'Project Summary'!C2)</f>
        <v>&lt;To be assigned by Eversource&gt;</v>
      </c>
      <c r="C2" s="3"/>
    </row>
    <row r="3" spans="1:23" x14ac:dyDescent="0.35">
      <c r="A3" s="39" t="s">
        <v>5</v>
      </c>
      <c r="B3" s="3" t="str">
        <f>IF(ISBLANK('Project Summary'!C3),"",'Project Summary'!C3)</f>
        <v>&lt;Enter Business/Customer Name&gt;</v>
      </c>
      <c r="C3" s="3"/>
    </row>
    <row r="4" spans="1:23" x14ac:dyDescent="0.35">
      <c r="A4" s="63" t="s">
        <v>8</v>
      </c>
      <c r="B4" s="3" t="str">
        <f>IF(ISBLANK('Project Summary'!C4),"",'Project Summary'!C4)</f>
        <v>&lt;Enter Project Name&gt;</v>
      </c>
      <c r="C4" s="3"/>
      <c r="E4" t="s">
        <v>9</v>
      </c>
    </row>
    <row r="5" spans="1:23" x14ac:dyDescent="0.35">
      <c r="A5" s="160" t="s">
        <v>85</v>
      </c>
      <c r="B5" s="161" t="str">
        <f>IF(ISBLANK('Project Summary'!C9),"",'Project Summary'!C9)</f>
        <v>All</v>
      </c>
    </row>
    <row r="6" spans="1:23" x14ac:dyDescent="0.35">
      <c r="A6" s="5"/>
    </row>
    <row r="7" spans="1:23" hidden="1" x14ac:dyDescent="0.35">
      <c r="A7" s="2"/>
      <c r="B7" s="2"/>
      <c r="C7" s="2"/>
      <c r="D7" s="2"/>
      <c r="E7" s="2"/>
      <c r="F7" s="2"/>
    </row>
    <row r="8" spans="1:23" ht="15" thickBot="1" x14ac:dyDescent="0.4">
      <c r="A8" s="15" t="s">
        <v>58</v>
      </c>
      <c r="B8" s="1"/>
      <c r="C8" s="1"/>
      <c r="D8" s="1"/>
      <c r="E8" s="1"/>
      <c r="F8" s="1"/>
      <c r="G8" s="1"/>
      <c r="H8" s="1"/>
      <c r="I8" s="1"/>
      <c r="M8" s="13"/>
    </row>
    <row r="9" spans="1:23" x14ac:dyDescent="0.35">
      <c r="A9" s="34" t="s">
        <v>105</v>
      </c>
      <c r="B9" s="35"/>
      <c r="C9" s="49"/>
      <c r="D9" s="36" t="s">
        <v>106</v>
      </c>
      <c r="E9" s="36" t="s">
        <v>73</v>
      </c>
      <c r="F9" s="36" t="s">
        <v>107</v>
      </c>
      <c r="G9" s="36" t="s">
        <v>108</v>
      </c>
      <c r="H9" s="36" t="s">
        <v>109</v>
      </c>
      <c r="I9" s="57" t="s">
        <v>110</v>
      </c>
      <c r="K9" s="34" t="s">
        <v>111</v>
      </c>
      <c r="L9" s="36" t="s">
        <v>106</v>
      </c>
      <c r="M9" s="36" t="s">
        <v>73</v>
      </c>
      <c r="N9" s="139" t="s">
        <v>107</v>
      </c>
      <c r="O9" s="139" t="s">
        <v>108</v>
      </c>
      <c r="V9" t="s">
        <v>112</v>
      </c>
      <c r="W9" t="s">
        <v>113</v>
      </c>
    </row>
    <row r="10" spans="1:23" x14ac:dyDescent="0.35">
      <c r="A10" s="50" t="s">
        <v>114</v>
      </c>
      <c r="B10" s="51"/>
      <c r="C10" s="52"/>
      <c r="D10" s="147" t="s">
        <v>115</v>
      </c>
      <c r="E10" s="52" t="s">
        <v>116</v>
      </c>
      <c r="F10" s="20">
        <f ca="1">SUMIF(Lighting!$AD$12:$AD$509,Recycling!A10,Lighting!$AF$12:$AF$509)+SUMIF(NewSKULighting!$AD$115:$AD$612,Recycling!A10,NewSKULighting!$AF$115:$AF$612)</f>
        <v>0</v>
      </c>
      <c r="G10" s="37"/>
      <c r="H10" s="20">
        <f t="shared" ref="H10:H35" ca="1" si="0">G10-F10</f>
        <v>0</v>
      </c>
      <c r="I10" s="56" t="str">
        <f t="shared" ref="I10:I11" si="1">IF(ISBLANK(G10)=TRUE,"",IF(AND(F10=0,G10&gt;F10),1,IFERROR(H10/F10,0)))</f>
        <v/>
      </c>
      <c r="J10" s="42" t="str">
        <f t="shared" ref="J10:J14" si="2">IF(I10="","N/A",ABS(I10))</f>
        <v>N/A</v>
      </c>
      <c r="K10" s="140" t="s">
        <v>117</v>
      </c>
      <c r="L10" s="92" t="s">
        <v>118</v>
      </c>
      <c r="M10" s="141" t="s">
        <v>119</v>
      </c>
      <c r="N10" s="142">
        <f ca="1">IF(SUM(V14:W19)&lt;0,0,SUM(V14:W19))</f>
        <v>0</v>
      </c>
      <c r="O10" s="143"/>
      <c r="S10" s="149" t="s">
        <v>120</v>
      </c>
      <c r="T10" s="150" t="s">
        <v>121</v>
      </c>
      <c r="U10" s="151"/>
      <c r="V10">
        <f ca="1">SUMIF(Lighting!$AQ$12:$AQ$509,Recycling!S10,Lighting!$AS$12:$AS$509)</f>
        <v>0</v>
      </c>
      <c r="W10">
        <f ca="1">SUMIF(NewSKULighting!$AP$115:$AP$612,S10,NewSKULighting!$AR$115:$AR$612)</f>
        <v>0</v>
      </c>
    </row>
    <row r="11" spans="1:23" x14ac:dyDescent="0.35">
      <c r="A11" s="50" t="s">
        <v>122</v>
      </c>
      <c r="B11" s="51"/>
      <c r="C11" s="52"/>
      <c r="D11" s="147" t="s">
        <v>123</v>
      </c>
      <c r="E11" s="52" t="s">
        <v>116</v>
      </c>
      <c r="F11" s="20">
        <f ca="1">SUMIF(Lighting!$AD$12:$AD$509,Recycling!A11,Lighting!$AF$12:$AF$509)+SUMIF(NewSKULighting!$AD$115:$AD$612,Recycling!A11,NewSKULighting!$AF$115:$AF$612)</f>
        <v>0</v>
      </c>
      <c r="G11" s="37"/>
      <c r="H11" s="20">
        <f t="shared" ca="1" si="0"/>
        <v>0</v>
      </c>
      <c r="I11" s="56" t="str">
        <f t="shared" si="1"/>
        <v/>
      </c>
      <c r="J11" s="42" t="str">
        <f t="shared" si="2"/>
        <v>N/A</v>
      </c>
      <c r="K11" s="140" t="s">
        <v>124</v>
      </c>
      <c r="L11" s="92" t="s">
        <v>125</v>
      </c>
      <c r="M11" s="141" t="s">
        <v>119</v>
      </c>
      <c r="N11" s="142">
        <f ca="1">IF(SUM(V29:W29)&lt;0,0,SUM(V29:W29))</f>
        <v>0</v>
      </c>
      <c r="O11" s="143"/>
      <c r="S11" s="152" t="s">
        <v>126</v>
      </c>
      <c r="T11" s="153" t="s">
        <v>121</v>
      </c>
      <c r="V11">
        <f ca="1">SUMIF(Lighting!$AQ$12:$AQ$509,Recycling!S11,Lighting!$AS$12:$AS$509)</f>
        <v>0</v>
      </c>
      <c r="W11">
        <f ca="1">SUMIF(NewSKULighting!$AP$115:$AP$612,S11,NewSKULighting!$AR$115:$AR$612)</f>
        <v>0</v>
      </c>
    </row>
    <row r="12" spans="1:23" x14ac:dyDescent="0.35">
      <c r="A12" s="50" t="s">
        <v>127</v>
      </c>
      <c r="B12" s="51"/>
      <c r="C12" s="52"/>
      <c r="D12" s="147" t="s">
        <v>128</v>
      </c>
      <c r="E12" s="52" t="s">
        <v>116</v>
      </c>
      <c r="F12" s="20">
        <f ca="1">SUMIF(Lighting!$AD$12:$AD$509,Recycling!A12,Lighting!$AF$12:$AF$509)+SUMIF(NewSKULighting!$AD$115:$AD$612,Recycling!A12,NewSKULighting!$AF$115:$AF$612)</f>
        <v>0</v>
      </c>
      <c r="G12" s="37"/>
      <c r="H12" s="20">
        <f t="shared" ca="1" si="0"/>
        <v>0</v>
      </c>
      <c r="I12" s="56" t="str">
        <f t="shared" ref="I12:I35" si="3">IF(ISBLANK(G12)=TRUE,"",IF(AND(F12=0,G12&gt;F12),1,IFERROR(H12/F12,0)))</f>
        <v/>
      </c>
      <c r="J12" s="42" t="str">
        <f t="shared" si="2"/>
        <v>N/A</v>
      </c>
      <c r="K12" s="140" t="s">
        <v>129</v>
      </c>
      <c r="L12" s="92" t="s">
        <v>130</v>
      </c>
      <c r="M12" s="141" t="s">
        <v>119</v>
      </c>
      <c r="N12" s="142">
        <f ca="1">IF(SUM(V27:W28)&lt;0,0,SUM(V27:W28))</f>
        <v>0</v>
      </c>
      <c r="O12" s="143"/>
      <c r="S12" s="152" t="s">
        <v>131</v>
      </c>
      <c r="T12" s="153" t="s">
        <v>121</v>
      </c>
      <c r="V12">
        <f ca="1">SUMIF(Lighting!$AQ$12:$AQ$509,Recycling!S12,Lighting!$AS$12:$AS$509)</f>
        <v>0</v>
      </c>
      <c r="W12">
        <f ca="1">SUMIF(NewSKULighting!$AP$115:$AP$612,S12,NewSKULighting!$AR$115:$AR$612)</f>
        <v>0</v>
      </c>
    </row>
    <row r="13" spans="1:23" x14ac:dyDescent="0.35">
      <c r="A13" s="50" t="s">
        <v>132</v>
      </c>
      <c r="B13" s="51"/>
      <c r="C13" s="52"/>
      <c r="D13" s="147" t="s">
        <v>133</v>
      </c>
      <c r="E13" s="52" t="s">
        <v>116</v>
      </c>
      <c r="F13" s="20">
        <f ca="1">SUMIF(Lighting!$AD$12:$AD$509,Recycling!A13,Lighting!$AF$12:$AF$509)+SUMIF(NewSKULighting!$AD$115:$AD$612,Recycling!A13,NewSKULighting!$AF$115:$AF$612)</f>
        <v>0</v>
      </c>
      <c r="G13" s="37"/>
      <c r="H13" s="20">
        <f t="shared" ca="1" si="0"/>
        <v>0</v>
      </c>
      <c r="I13" s="56" t="str">
        <f t="shared" si="3"/>
        <v/>
      </c>
      <c r="J13" s="42" t="str">
        <f t="shared" si="2"/>
        <v>N/A</v>
      </c>
      <c r="K13" s="140" t="s">
        <v>134</v>
      </c>
      <c r="L13" s="92" t="s">
        <v>135</v>
      </c>
      <c r="M13" s="40" t="s">
        <v>119</v>
      </c>
      <c r="N13" s="142">
        <f ca="1">IF(SUM(V20:W22)&lt;0,0,SUM(V20:W22))</f>
        <v>0</v>
      </c>
      <c r="O13" s="143"/>
      <c r="S13" s="154" t="s">
        <v>136</v>
      </c>
      <c r="T13" s="155" t="s">
        <v>121</v>
      </c>
      <c r="U13" s="138"/>
      <c r="V13">
        <f ca="1">SUMIF(Lighting!$AQ$12:$AQ$509,Recycling!S13,Lighting!$AS$12:$AS$509)</f>
        <v>0</v>
      </c>
      <c r="W13">
        <f ca="1">SUMIF(NewSKULighting!$AP$115:$AP$612,S13,NewSKULighting!$AR$115:$AR$612)</f>
        <v>0</v>
      </c>
    </row>
    <row r="14" spans="1:23" x14ac:dyDescent="0.35">
      <c r="A14" s="50" t="s">
        <v>137</v>
      </c>
      <c r="B14" s="51"/>
      <c r="C14" s="52"/>
      <c r="D14" s="147" t="s">
        <v>138</v>
      </c>
      <c r="E14" s="52" t="s">
        <v>116</v>
      </c>
      <c r="F14" s="20">
        <f ca="1">SUMIF(Lighting!$AD$12:$AD$509,Recycling!A14,Lighting!$AF$12:$AF$509)+SUMIF(NewSKULighting!$AD$115:$AD$612,Recycling!A14,NewSKULighting!$AF$115:$AF$612)</f>
        <v>0</v>
      </c>
      <c r="G14" s="37"/>
      <c r="H14" s="20">
        <f t="shared" ca="1" si="0"/>
        <v>0</v>
      </c>
      <c r="I14" s="56" t="str">
        <f t="shared" si="3"/>
        <v/>
      </c>
      <c r="J14" s="42" t="str">
        <f t="shared" si="2"/>
        <v>N/A</v>
      </c>
      <c r="K14" s="140" t="s">
        <v>139</v>
      </c>
      <c r="L14" s="92" t="s">
        <v>140</v>
      </c>
      <c r="M14" s="40" t="s">
        <v>119</v>
      </c>
      <c r="N14" s="142">
        <f ca="1">IF(SUM(V25:W26)&lt;0,0,SUM(V25:W26))</f>
        <v>0</v>
      </c>
      <c r="O14" s="143"/>
      <c r="S14" s="149" t="s">
        <v>141</v>
      </c>
      <c r="T14" s="150" t="s">
        <v>118</v>
      </c>
      <c r="U14" s="151"/>
      <c r="V14">
        <f ca="1">SUMIF(Lighting!$AQ$12:$AQ$509,Recycling!S14,Lighting!$AS$12:$AS$509)</f>
        <v>0</v>
      </c>
      <c r="W14">
        <f ca="1">SUMIF(NewSKULighting!$AP$115:$AP$612,S14,NewSKULighting!$AR$115:$AR$612)</f>
        <v>0</v>
      </c>
    </row>
    <row r="15" spans="1:23" x14ac:dyDescent="0.35">
      <c r="A15" s="50" t="s">
        <v>142</v>
      </c>
      <c r="B15" s="51"/>
      <c r="C15" s="52"/>
      <c r="D15" s="147" t="s">
        <v>143</v>
      </c>
      <c r="E15" s="52" t="s">
        <v>116</v>
      </c>
      <c r="F15" s="20">
        <f ca="1">SUMIF(Lighting!$AD$12:$AD$509,Recycling!A15,Lighting!$AF$12:$AF$509)+SUMIF(NewSKULighting!$AD$115:$AD$612,Recycling!A15,NewSKULighting!$AF$115:$AF$612)</f>
        <v>0</v>
      </c>
      <c r="G15" s="37"/>
      <c r="H15" s="20">
        <f t="shared" ca="1" si="0"/>
        <v>0</v>
      </c>
      <c r="I15" s="56" t="str">
        <f t="shared" si="3"/>
        <v/>
      </c>
      <c r="K15" s="140" t="s">
        <v>144</v>
      </c>
      <c r="L15" s="92" t="s">
        <v>145</v>
      </c>
      <c r="M15" s="40" t="s">
        <v>119</v>
      </c>
      <c r="N15" s="142">
        <f ca="1">IF(SUM(V23:W24)&lt;0,0,SUM(V23:W24))</f>
        <v>0</v>
      </c>
      <c r="O15" s="143"/>
      <c r="S15" s="152" t="s">
        <v>146</v>
      </c>
      <c r="T15" s="153" t="s">
        <v>118</v>
      </c>
      <c r="V15">
        <f ca="1">SUMIF(Lighting!$AQ$12:$AQ$509,Recycling!S15,Lighting!$AS$12:$AS$509)</f>
        <v>0</v>
      </c>
      <c r="W15">
        <f ca="1">SUMIF(NewSKULighting!$AP$115:$AP$612,S15,NewSKULighting!$AR$115:$AR$612)</f>
        <v>0</v>
      </c>
    </row>
    <row r="16" spans="1:23" x14ac:dyDescent="0.35">
      <c r="A16" s="50" t="s">
        <v>147</v>
      </c>
      <c r="B16" s="51"/>
      <c r="C16" s="52"/>
      <c r="D16" s="147" t="s">
        <v>148</v>
      </c>
      <c r="E16" s="52" t="s">
        <v>116</v>
      </c>
      <c r="F16" s="20">
        <f ca="1">SUMIF(Lighting!$AD$12:$AD$509,Recycling!A16,Lighting!$AF$12:$AF$509)+SUMIF(NewSKULighting!$AD$115:$AD$612,Recycling!A16,NewSKULighting!$AF$115:$AF$612)</f>
        <v>0</v>
      </c>
      <c r="G16" s="37"/>
      <c r="H16" s="20">
        <f t="shared" ca="1" si="0"/>
        <v>0</v>
      </c>
      <c r="I16" s="56" t="str">
        <f t="shared" si="3"/>
        <v/>
      </c>
      <c r="K16" s="140" t="s">
        <v>149</v>
      </c>
      <c r="L16" s="92" t="s">
        <v>150</v>
      </c>
      <c r="M16" s="40" t="s">
        <v>119</v>
      </c>
      <c r="N16" s="142">
        <f ca="1">IF(SUM(V30:W35)&lt;0,0,SUM(V30:W35))</f>
        <v>0</v>
      </c>
      <c r="O16" s="143"/>
      <c r="S16" s="152" t="s">
        <v>151</v>
      </c>
      <c r="T16" s="153" t="s">
        <v>118</v>
      </c>
      <c r="V16">
        <f ca="1">SUMIF(Lighting!$AQ$12:$AQ$509,Recycling!S16,Lighting!$AS$12:$AS$509)</f>
        <v>0</v>
      </c>
      <c r="W16">
        <f ca="1">SUMIF(NewSKULighting!$AP$115:$AP$612,S16,NewSKULighting!$AR$115:$AR$612)</f>
        <v>0</v>
      </c>
    </row>
    <row r="17" spans="1:23" ht="15" thickBot="1" x14ac:dyDescent="0.4">
      <c r="A17" s="50" t="s">
        <v>152</v>
      </c>
      <c r="B17" s="51"/>
      <c r="C17" s="52"/>
      <c r="D17" s="147" t="s">
        <v>153</v>
      </c>
      <c r="E17" s="52" t="s">
        <v>116</v>
      </c>
      <c r="F17" s="20">
        <f ca="1">SUMIF(Lighting!$AD$12:$AD$509,Recycling!A17,Lighting!$AF$12:$AF$509)+SUMIF(NewSKULighting!$AD$115:$AD$612,Recycling!A17,NewSKULighting!$AF$115:$AF$612)</f>
        <v>0</v>
      </c>
      <c r="G17" s="37"/>
      <c r="H17" s="20">
        <f t="shared" ca="1" si="0"/>
        <v>0</v>
      </c>
      <c r="I17" s="56" t="str">
        <f t="shared" si="3"/>
        <v/>
      </c>
      <c r="K17" s="144" t="s">
        <v>154</v>
      </c>
      <c r="L17" s="111" t="s">
        <v>121</v>
      </c>
      <c r="M17" s="41" t="s">
        <v>119</v>
      </c>
      <c r="N17" s="145">
        <f ca="1">IF(SUM(V10:W13)&lt;0,0,SUM(V10:W13))</f>
        <v>0</v>
      </c>
      <c r="O17" s="146"/>
      <c r="S17" s="152" t="s">
        <v>155</v>
      </c>
      <c r="T17" s="153" t="s">
        <v>118</v>
      </c>
      <c r="V17">
        <f ca="1">SUMIF(Lighting!$AQ$12:$AQ$509,Recycling!S17,Lighting!$AS$12:$AS$509)</f>
        <v>0</v>
      </c>
      <c r="W17">
        <f ca="1">SUMIF(NewSKULighting!$AP$115:$AP$612,S17,NewSKULighting!$AR$115:$AR$612)</f>
        <v>0</v>
      </c>
    </row>
    <row r="18" spans="1:23" ht="15.5" x14ac:dyDescent="0.35">
      <c r="A18" s="50" t="s">
        <v>156</v>
      </c>
      <c r="B18" s="51"/>
      <c r="C18" s="52"/>
      <c r="D18" s="147" t="s">
        <v>157</v>
      </c>
      <c r="E18" s="52" t="s">
        <v>116</v>
      </c>
      <c r="F18" s="20">
        <f ca="1">SUMIF(Lighting!$AD$12:$AD$509,Recycling!A18,Lighting!$AF$12:$AF$509)+SUMIF(NewSKULighting!$AD$115:$AD$612,Recycling!A18,NewSKULighting!$AF$115:$AF$612)</f>
        <v>0</v>
      </c>
      <c r="G18" s="37"/>
      <c r="H18" s="20">
        <f t="shared" ca="1" si="0"/>
        <v>0</v>
      </c>
      <c r="I18" s="56" t="str">
        <f t="shared" si="3"/>
        <v/>
      </c>
      <c r="K18" s="43" t="s">
        <v>100</v>
      </c>
      <c r="L18" s="45"/>
      <c r="M18" s="48" t="s">
        <v>116</v>
      </c>
      <c r="N18" s="46">
        <f ca="1">SUM(N10:N17)</f>
        <v>0</v>
      </c>
      <c r="O18" s="46"/>
      <c r="S18" s="152" t="s">
        <v>158</v>
      </c>
      <c r="T18" s="153" t="s">
        <v>118</v>
      </c>
      <c r="V18">
        <f ca="1">SUMIF(Lighting!$AQ$12:$AQ$509,Recycling!S18,Lighting!$AS$12:$AS$509)</f>
        <v>0</v>
      </c>
      <c r="W18">
        <f ca="1">SUMIF(NewSKULighting!$AP$115:$AP$612,S18,NewSKULighting!$AR$115:$AR$612)</f>
        <v>0</v>
      </c>
    </row>
    <row r="19" spans="1:23" x14ac:dyDescent="0.35">
      <c r="A19" s="50" t="s">
        <v>159</v>
      </c>
      <c r="B19" s="51"/>
      <c r="C19" s="52"/>
      <c r="D19" s="147" t="s">
        <v>160</v>
      </c>
      <c r="E19" s="52" t="s">
        <v>116</v>
      </c>
      <c r="F19" s="20">
        <f ca="1">SUMIF(Lighting!$AD$12:$AD$509,Recycling!A19,Lighting!$AF$12:$AF$509)+SUMIF(NewSKULighting!$AD$115:$AD$612,Recycling!A19,NewSKULighting!$AF$115:$AF$612)</f>
        <v>0</v>
      </c>
      <c r="G19" s="37"/>
      <c r="H19" s="20">
        <f t="shared" ca="1" si="0"/>
        <v>0</v>
      </c>
      <c r="I19" s="56" t="str">
        <f t="shared" si="3"/>
        <v/>
      </c>
      <c r="S19" s="154" t="s">
        <v>161</v>
      </c>
      <c r="T19" s="155" t="s">
        <v>118</v>
      </c>
      <c r="U19" s="138"/>
      <c r="V19">
        <f ca="1">SUMIF(Lighting!$AQ$12:$AQ$509,Recycling!S19,Lighting!$AS$12:$AS$509)</f>
        <v>0</v>
      </c>
      <c r="W19">
        <f ca="1">SUMIF(NewSKULighting!$AP$115:$AP$612,S19,NewSKULighting!$AR$115:$AR$612)</f>
        <v>0</v>
      </c>
    </row>
    <row r="20" spans="1:23" x14ac:dyDescent="0.35">
      <c r="A20" s="50" t="s">
        <v>162</v>
      </c>
      <c r="B20" s="51"/>
      <c r="C20" s="52"/>
      <c r="D20" s="147" t="s">
        <v>163</v>
      </c>
      <c r="E20" s="52" t="s">
        <v>116</v>
      </c>
      <c r="F20" s="20">
        <f ca="1">SUMIF(Lighting!$AD$12:$AD$509,Recycling!A20,Lighting!$AF$12:$AF$509)+SUMIF(NewSKULighting!$AD$115:$AD$612,Recycling!A20,NewSKULighting!$AF$115:$AF$612)</f>
        <v>0</v>
      </c>
      <c r="G20" s="37"/>
      <c r="H20" s="20">
        <f t="shared" ca="1" si="0"/>
        <v>0</v>
      </c>
      <c r="I20" s="56" t="str">
        <f t="shared" si="3"/>
        <v/>
      </c>
      <c r="S20" s="149" t="s">
        <v>164</v>
      </c>
      <c r="T20" s="150" t="s">
        <v>135</v>
      </c>
      <c r="U20" s="151"/>
      <c r="V20">
        <f ca="1">SUMIF(Lighting!$AQ$12:$AQ$509,Recycling!S20,Lighting!$AS$12:$AS$509)</f>
        <v>0</v>
      </c>
      <c r="W20">
        <f ca="1">SUMIF(NewSKULighting!$AP$115:$AP$612,S20,NewSKULighting!$AR$115:$AR$612)</f>
        <v>0</v>
      </c>
    </row>
    <row r="21" spans="1:23" x14ac:dyDescent="0.35">
      <c r="A21" s="50" t="s">
        <v>165</v>
      </c>
      <c r="B21" s="51"/>
      <c r="C21" s="52"/>
      <c r="D21" s="147" t="s">
        <v>166</v>
      </c>
      <c r="E21" s="52" t="s">
        <v>116</v>
      </c>
      <c r="F21" s="20">
        <f ca="1">SUMIF(Lighting!$AD$12:$AD$509,Recycling!A21,Lighting!$AF$12:$AF$509)+SUMIF(NewSKULighting!$AD$115:$AD$612,Recycling!A21,NewSKULighting!$AF$115:$AF$612)</f>
        <v>0</v>
      </c>
      <c r="G21" s="37"/>
      <c r="H21" s="20">
        <f t="shared" ca="1" si="0"/>
        <v>0</v>
      </c>
      <c r="I21" s="56" t="str">
        <f t="shared" si="3"/>
        <v/>
      </c>
      <c r="S21" s="152" t="s">
        <v>167</v>
      </c>
      <c r="T21" s="153" t="s">
        <v>135</v>
      </c>
      <c r="V21">
        <f ca="1">SUMIF(Lighting!$AQ$12:$AQ$509,Recycling!S21,Lighting!$AS$12:$AS$509)</f>
        <v>0</v>
      </c>
      <c r="W21">
        <f ca="1">SUMIF(NewSKULighting!$AP$115:$AP$612,S21,NewSKULighting!$AR$115:$AR$612)</f>
        <v>0</v>
      </c>
    </row>
    <row r="22" spans="1:23" x14ac:dyDescent="0.35">
      <c r="A22" s="50" t="s">
        <v>168</v>
      </c>
      <c r="B22" s="51"/>
      <c r="C22" s="52"/>
      <c r="D22" s="147" t="s">
        <v>169</v>
      </c>
      <c r="E22" s="52" t="s">
        <v>116</v>
      </c>
      <c r="F22" s="20">
        <f ca="1">SUMIF(Lighting!$AD$12:$AD$509,Recycling!A22,Lighting!$AF$12:$AF$509)+SUMIF(NewSKULighting!$AD$115:$AD$612,Recycling!A22,NewSKULighting!$AF$115:$AF$612)</f>
        <v>0</v>
      </c>
      <c r="G22" s="37"/>
      <c r="H22" s="20">
        <f t="shared" ca="1" si="0"/>
        <v>0</v>
      </c>
      <c r="I22" s="56" t="str">
        <f t="shared" si="3"/>
        <v/>
      </c>
      <c r="S22" s="154" t="s">
        <v>170</v>
      </c>
      <c r="T22" s="155" t="s">
        <v>135</v>
      </c>
      <c r="U22" s="138"/>
      <c r="V22">
        <f ca="1">SUMIF(Lighting!$AQ$12:$AQ$509,Recycling!S22,Lighting!$AS$12:$AS$509)</f>
        <v>0</v>
      </c>
      <c r="W22">
        <f ca="1">SUMIF(NewSKULighting!$AP$115:$AP$612,S22,NewSKULighting!$AR$115:$AR$612)</f>
        <v>0</v>
      </c>
    </row>
    <row r="23" spans="1:23" x14ac:dyDescent="0.35">
      <c r="A23" s="50" t="s">
        <v>171</v>
      </c>
      <c r="B23" s="51"/>
      <c r="C23" s="52"/>
      <c r="D23" s="147" t="s">
        <v>172</v>
      </c>
      <c r="E23" s="52" t="s">
        <v>116</v>
      </c>
      <c r="F23" s="20">
        <f ca="1">SUMIF(Lighting!$AD$12:$AD$509,Recycling!A23,Lighting!$AF$12:$AF$509)+SUMIF(NewSKULighting!$AD$115:$AD$612,Recycling!A23,NewSKULighting!$AF$115:$AF$612)</f>
        <v>0</v>
      </c>
      <c r="G23" s="37"/>
      <c r="H23" s="20">
        <f t="shared" ca="1" si="0"/>
        <v>0</v>
      </c>
      <c r="I23" s="56" t="str">
        <f t="shared" si="3"/>
        <v/>
      </c>
      <c r="S23" s="149" t="s">
        <v>173</v>
      </c>
      <c r="T23" s="150" t="s">
        <v>145</v>
      </c>
      <c r="U23" s="151"/>
      <c r="V23">
        <f ca="1">SUMIF(Lighting!$AQ$12:$AQ$509,Recycling!S23,Lighting!$AS$12:$AS$509)</f>
        <v>0</v>
      </c>
      <c r="W23">
        <f ca="1">SUMIF(NewSKULighting!$AP$115:$AP$612,S23,NewSKULighting!$AR$115:$AR$612)</f>
        <v>0</v>
      </c>
    </row>
    <row r="24" spans="1:23" x14ac:dyDescent="0.35">
      <c r="A24" s="50" t="s">
        <v>174</v>
      </c>
      <c r="B24" s="51"/>
      <c r="C24" s="52"/>
      <c r="D24" s="147" t="s">
        <v>175</v>
      </c>
      <c r="E24" s="52" t="s">
        <v>116</v>
      </c>
      <c r="F24" s="20">
        <f ca="1">SUMIF(Lighting!$AD$12:$AD$509,Recycling!A24,Lighting!$AF$12:$AF$509)+SUMIF(NewSKULighting!$AD$115:$AD$612,Recycling!A24,NewSKULighting!$AF$115:$AF$612)</f>
        <v>0</v>
      </c>
      <c r="G24" s="37"/>
      <c r="H24" s="20">
        <f t="shared" ca="1" si="0"/>
        <v>0</v>
      </c>
      <c r="I24" s="56" t="str">
        <f t="shared" si="3"/>
        <v/>
      </c>
      <c r="S24" s="154" t="s">
        <v>176</v>
      </c>
      <c r="T24" s="155" t="s">
        <v>145</v>
      </c>
      <c r="U24" s="138"/>
      <c r="V24">
        <f ca="1">SUMIF(Lighting!$AQ$12:$AQ$509,Recycling!S24,Lighting!$AS$12:$AS$509)</f>
        <v>0</v>
      </c>
      <c r="W24">
        <f ca="1">SUMIF(NewSKULighting!$AP$115:$AP$612,S24,NewSKULighting!$AR$115:$AR$612)</f>
        <v>0</v>
      </c>
    </row>
    <row r="25" spans="1:23" x14ac:dyDescent="0.35">
      <c r="A25" s="53" t="s">
        <v>177</v>
      </c>
      <c r="B25" s="51"/>
      <c r="C25" s="52"/>
      <c r="D25" s="147" t="s">
        <v>178</v>
      </c>
      <c r="E25" s="52" t="s">
        <v>116</v>
      </c>
      <c r="F25" s="20">
        <f ca="1">SUMIF(Lighting!$AD$12:$AD$509,Recycling!A25,Lighting!$AF$12:$AF$509)+SUMIF(NewSKULighting!$AD$115:$AD$612,Recycling!A25,NewSKULighting!$AF$115:$AF$612)</f>
        <v>0</v>
      </c>
      <c r="G25" s="37"/>
      <c r="H25" s="20">
        <f t="shared" ca="1" si="0"/>
        <v>0</v>
      </c>
      <c r="I25" s="56" t="str">
        <f t="shared" si="3"/>
        <v/>
      </c>
      <c r="S25" s="149" t="s">
        <v>179</v>
      </c>
      <c r="T25" s="150" t="s">
        <v>140</v>
      </c>
      <c r="U25" s="151"/>
      <c r="V25">
        <f ca="1">SUMIF(Lighting!$AQ$12:$AQ$509,Recycling!S25,Lighting!$AS$12:$AS$509)</f>
        <v>0</v>
      </c>
      <c r="W25">
        <f ca="1">SUMIF(NewSKULighting!$AP$115:$AP$612,S25,NewSKULighting!$AR$115:$AR$612)</f>
        <v>0</v>
      </c>
    </row>
    <row r="26" spans="1:23" x14ac:dyDescent="0.35">
      <c r="A26" s="50" t="s">
        <v>180</v>
      </c>
      <c r="B26" s="51"/>
      <c r="C26" s="52"/>
      <c r="D26" s="147" t="s">
        <v>181</v>
      </c>
      <c r="E26" s="52" t="s">
        <v>116</v>
      </c>
      <c r="F26" s="20">
        <f ca="1">SUMIF(Lighting!$AD$12:$AD$509,Recycling!A26,Lighting!$AF$12:$AF$509)+SUMIF(NewSKULighting!$AD$115:$AD$612,Recycling!A26,NewSKULighting!$AF$115:$AF$612)</f>
        <v>0</v>
      </c>
      <c r="G26" s="37"/>
      <c r="H26" s="20">
        <f t="shared" ca="1" si="0"/>
        <v>0</v>
      </c>
      <c r="I26" s="56" t="str">
        <f t="shared" si="3"/>
        <v/>
      </c>
      <c r="S26" s="154" t="s">
        <v>182</v>
      </c>
      <c r="T26" s="155" t="s">
        <v>140</v>
      </c>
      <c r="U26" s="138"/>
      <c r="V26">
        <f ca="1">SUMIF(Lighting!$AQ$12:$AQ$509,Recycling!S26,Lighting!$AS$12:$AS$509)</f>
        <v>0</v>
      </c>
      <c r="W26">
        <f ca="1">SUMIF(NewSKULighting!$AP$115:$AP$612,S26,NewSKULighting!$AR$115:$AR$612)</f>
        <v>0</v>
      </c>
    </row>
    <row r="27" spans="1:23" x14ac:dyDescent="0.35">
      <c r="A27" s="50" t="s">
        <v>183</v>
      </c>
      <c r="B27" s="51"/>
      <c r="C27" s="52"/>
      <c r="D27" s="147" t="s">
        <v>184</v>
      </c>
      <c r="E27" s="52" t="s">
        <v>116</v>
      </c>
      <c r="F27" s="20">
        <f ca="1">SUMIF(Lighting!$AD$12:$AD$509,Recycling!A27,Lighting!$AF$12:$AF$509)+SUMIF(NewSKULighting!$AD$115:$AD$612,Recycling!A27,NewSKULighting!$AF$115:$AF$612)</f>
        <v>0</v>
      </c>
      <c r="G27" s="37"/>
      <c r="H27" s="20">
        <f t="shared" ca="1" si="0"/>
        <v>0</v>
      </c>
      <c r="I27" s="56" t="str">
        <f t="shared" si="3"/>
        <v/>
      </c>
      <c r="S27" s="149" t="s">
        <v>185</v>
      </c>
      <c r="T27" s="150" t="s">
        <v>130</v>
      </c>
      <c r="U27" s="151"/>
      <c r="V27">
        <f ca="1">SUMIF(Lighting!$AQ$12:$AQ$509,Recycling!S27,Lighting!$AS$12:$AS$509)</f>
        <v>0</v>
      </c>
      <c r="W27">
        <f ca="1">SUMIF(NewSKULighting!$AP$115:$AP$612,S27,NewSKULighting!$AR$115:$AR$612)</f>
        <v>0</v>
      </c>
    </row>
    <row r="28" spans="1:23" x14ac:dyDescent="0.35">
      <c r="A28" s="50" t="s">
        <v>186</v>
      </c>
      <c r="B28" s="51"/>
      <c r="C28" s="52"/>
      <c r="D28" s="147" t="s">
        <v>187</v>
      </c>
      <c r="E28" s="52" t="s">
        <v>116</v>
      </c>
      <c r="F28" s="20">
        <f ca="1">SUMIF(Lighting!$AD$12:$AD$509,Recycling!A28,Lighting!$AF$12:$AF$509)+SUMIF(NewSKULighting!$AD$115:$AD$612,Recycling!A28,NewSKULighting!$AF$115:$AF$612)</f>
        <v>0</v>
      </c>
      <c r="G28" s="37"/>
      <c r="H28" s="20">
        <f t="shared" ca="1" si="0"/>
        <v>0</v>
      </c>
      <c r="I28" s="56" t="str">
        <f t="shared" si="3"/>
        <v/>
      </c>
      <c r="S28" s="154" t="s">
        <v>188</v>
      </c>
      <c r="T28" s="155" t="s">
        <v>130</v>
      </c>
      <c r="U28" s="138"/>
      <c r="V28">
        <f ca="1">SUMIF(Lighting!$AQ$12:$AQ$509,Recycling!S28,Lighting!$AS$12:$AS$509)</f>
        <v>0</v>
      </c>
      <c r="W28">
        <f ca="1">SUMIF(NewSKULighting!$AP$115:$AP$612,S28,NewSKULighting!$AR$115:$AR$612)</f>
        <v>0</v>
      </c>
    </row>
    <row r="29" spans="1:23" x14ac:dyDescent="0.35">
      <c r="A29" s="50" t="s">
        <v>189</v>
      </c>
      <c r="B29" s="51"/>
      <c r="C29" s="52"/>
      <c r="D29" s="147" t="s">
        <v>190</v>
      </c>
      <c r="E29" s="52" t="s">
        <v>116</v>
      </c>
      <c r="F29" s="20">
        <f ca="1">SUMIF(Lighting!$AD$12:$AD$509,Recycling!A29,Lighting!$AF$12:$AF$509)+SUMIF(NewSKULighting!$AD$115:$AD$612,Recycling!A29,NewSKULighting!$AF$115:$AF$612)</f>
        <v>0</v>
      </c>
      <c r="G29" s="37"/>
      <c r="H29" s="20">
        <f t="shared" ca="1" si="0"/>
        <v>0</v>
      </c>
      <c r="I29" s="56" t="str">
        <f t="shared" si="3"/>
        <v/>
      </c>
      <c r="S29" s="156" t="s">
        <v>191</v>
      </c>
      <c r="T29" s="157" t="s">
        <v>125</v>
      </c>
      <c r="U29" s="158"/>
      <c r="V29">
        <f ca="1">SUMIF(Lighting!$AQ$12:$AQ$509,Recycling!S29,Lighting!$AS$12:$AS$509)</f>
        <v>0</v>
      </c>
      <c r="W29">
        <f ca="1">SUMIF(NewSKULighting!$AP$115:$AP$612,S29,NewSKULighting!$AR$115:$AR$612)</f>
        <v>0</v>
      </c>
    </row>
    <row r="30" spans="1:23" x14ac:dyDescent="0.35">
      <c r="A30" s="50" t="s">
        <v>192</v>
      </c>
      <c r="B30" s="51"/>
      <c r="C30" s="52"/>
      <c r="D30" s="147" t="s">
        <v>193</v>
      </c>
      <c r="E30" s="52" t="s">
        <v>116</v>
      </c>
      <c r="F30" s="20">
        <f ca="1">SUMIF(Lighting!$AD$12:$AD$509,Recycling!A30,Lighting!$AF$12:$AF$509)+SUMIF(NewSKULighting!$AD$115:$AD$612,Recycling!A30,NewSKULighting!$AF$115:$AF$612)</f>
        <v>0</v>
      </c>
      <c r="G30" s="37"/>
      <c r="H30" s="20">
        <f t="shared" ca="1" si="0"/>
        <v>0</v>
      </c>
      <c r="I30" s="56" t="str">
        <f t="shared" si="3"/>
        <v/>
      </c>
      <c r="S30" s="149" t="s">
        <v>194</v>
      </c>
      <c r="T30" s="150" t="s">
        <v>150</v>
      </c>
      <c r="U30" s="151"/>
      <c r="V30">
        <f ca="1">SUMIF(Lighting!$AQ$12:$AQ$509,Recycling!S30,Lighting!$AS$12:$AS$509)</f>
        <v>0</v>
      </c>
      <c r="W30">
        <f ca="1">SUMIF(NewSKULighting!$AP$115:$AP$612,S30,NewSKULighting!$AR$115:$AR$612)</f>
        <v>0</v>
      </c>
    </row>
    <row r="31" spans="1:23" x14ac:dyDescent="0.35">
      <c r="A31" s="50" t="s">
        <v>195</v>
      </c>
      <c r="B31" s="51"/>
      <c r="C31" s="52"/>
      <c r="D31" s="147" t="s">
        <v>196</v>
      </c>
      <c r="E31" s="52" t="s">
        <v>116</v>
      </c>
      <c r="F31" s="20">
        <f ca="1">SUMIF(Lighting!$AD$12:$AD$509,Recycling!A31,Lighting!$AF$12:$AF$509)+SUMIF(NewSKULighting!$AD$115:$AD$612,Recycling!A31,NewSKULighting!$AF$115:$AF$612)</f>
        <v>0</v>
      </c>
      <c r="G31" s="37"/>
      <c r="H31" s="20">
        <f t="shared" ca="1" si="0"/>
        <v>0</v>
      </c>
      <c r="I31" s="56" t="str">
        <f t="shared" si="3"/>
        <v/>
      </c>
      <c r="S31" s="152" t="s">
        <v>197</v>
      </c>
      <c r="T31" s="153" t="s">
        <v>150</v>
      </c>
      <c r="V31">
        <f ca="1">SUMIF(Lighting!$AQ$12:$AQ$509,Recycling!S31,Lighting!$AS$12:$AS$509)</f>
        <v>0</v>
      </c>
      <c r="W31">
        <f ca="1">SUMIF(NewSKULighting!$AP$115:$AP$612,S31,NewSKULighting!$AR$115:$AR$612)</f>
        <v>0</v>
      </c>
    </row>
    <row r="32" spans="1:23" x14ac:dyDescent="0.35">
      <c r="A32" s="50" t="s">
        <v>198</v>
      </c>
      <c r="B32" s="51"/>
      <c r="C32" s="52"/>
      <c r="D32" s="147" t="s">
        <v>199</v>
      </c>
      <c r="E32" s="52" t="s">
        <v>116</v>
      </c>
      <c r="F32" s="20">
        <f ca="1">SUMIF(Lighting!$AD$12:$AD$509,Recycling!A32,Lighting!$AF$12:$AF$509)+SUMIF(NewSKULighting!$AD$115:$AD$612,Recycling!A32,NewSKULighting!$AF$115:$AF$612)</f>
        <v>0</v>
      </c>
      <c r="G32" s="37"/>
      <c r="H32" s="20">
        <f t="shared" ca="1" si="0"/>
        <v>0</v>
      </c>
      <c r="I32" s="56" t="str">
        <f t="shared" si="3"/>
        <v/>
      </c>
      <c r="S32" s="152" t="s">
        <v>200</v>
      </c>
      <c r="T32" s="153" t="s">
        <v>150</v>
      </c>
      <c r="V32">
        <f ca="1">SUMIF(Lighting!$AQ$12:$AQ$509,Recycling!S32,Lighting!$AS$12:$AS$509)</f>
        <v>0</v>
      </c>
      <c r="W32">
        <f ca="1">SUMIF(NewSKULighting!$AP$115:$AP$612,S32,NewSKULighting!$AR$115:$AR$612)</f>
        <v>0</v>
      </c>
    </row>
    <row r="33" spans="1:23" x14ac:dyDescent="0.35">
      <c r="A33" s="102" t="s">
        <v>201</v>
      </c>
      <c r="B33" s="103"/>
      <c r="C33" s="104"/>
      <c r="D33" s="147" t="s">
        <v>202</v>
      </c>
      <c r="E33" s="52" t="s">
        <v>116</v>
      </c>
      <c r="F33" s="20">
        <f ca="1">SUMIF(Lighting!$AD$12:$AD$509,Recycling!A33,Lighting!$AF$12:$AF$509)+SUMIF(NewSKULighting!$AD$115:$AD$612,Recycling!A33,NewSKULighting!$AF$115:$AF$612)</f>
        <v>0</v>
      </c>
      <c r="G33" s="37"/>
      <c r="H33" s="20">
        <f t="shared" ca="1" si="0"/>
        <v>0</v>
      </c>
      <c r="I33" s="56" t="str">
        <f t="shared" si="3"/>
        <v/>
      </c>
      <c r="S33" s="152" t="s">
        <v>203</v>
      </c>
      <c r="T33" s="153" t="s">
        <v>150</v>
      </c>
      <c r="V33">
        <f ca="1">SUMIF(Lighting!$AQ$12:$AQ$509,Recycling!S33,Lighting!$AS$12:$AS$509)</f>
        <v>0</v>
      </c>
      <c r="W33">
        <f ca="1">SUMIF(NewSKULighting!$AP$115:$AP$612,S33,NewSKULighting!$AR$115:$AR$612)</f>
        <v>0</v>
      </c>
    </row>
    <row r="34" spans="1:23" x14ac:dyDescent="0.35">
      <c r="A34" s="50" t="s">
        <v>204</v>
      </c>
      <c r="B34" s="51"/>
      <c r="C34" s="52"/>
      <c r="D34" s="147" t="s">
        <v>205</v>
      </c>
      <c r="E34" s="52" t="s">
        <v>116</v>
      </c>
      <c r="F34" s="20">
        <f ca="1">SUMIF(Lighting!$AD$12:$AD$509,Recycling!A34,Lighting!$AF$12:$AF$509)+SUMIF(NewSKULighting!$AD$115:$AD$612,Recycling!A34,NewSKULighting!$AF$115:$AF$612)</f>
        <v>0</v>
      </c>
      <c r="G34" s="37"/>
      <c r="H34" s="20">
        <f t="shared" ca="1" si="0"/>
        <v>0</v>
      </c>
      <c r="I34" s="56" t="str">
        <f t="shared" si="3"/>
        <v/>
      </c>
      <c r="J34" s="42" t="str">
        <f>IF(I35="","N/A",ABS(I35))</f>
        <v>N/A</v>
      </c>
      <c r="S34" s="152" t="s">
        <v>206</v>
      </c>
      <c r="T34" s="153" t="s">
        <v>150</v>
      </c>
      <c r="V34">
        <f ca="1">SUMIF(Lighting!$AQ$12:$AQ$509,Recycling!S34,Lighting!$AS$12:$AS$509)</f>
        <v>0</v>
      </c>
      <c r="W34">
        <f ca="1">SUMIF(NewSKULighting!$AP$115:$AP$612,S34,NewSKULighting!$AR$115:$AR$612)</f>
        <v>0</v>
      </c>
    </row>
    <row r="35" spans="1:23" ht="15.75" customHeight="1" thickBot="1" x14ac:dyDescent="0.4">
      <c r="A35" s="105" t="s">
        <v>207</v>
      </c>
      <c r="B35" s="54"/>
      <c r="C35" s="55"/>
      <c r="D35" s="148" t="s">
        <v>208</v>
      </c>
      <c r="E35" s="55" t="s">
        <v>116</v>
      </c>
      <c r="F35" s="30">
        <f ca="1">SUMIF(Lighting!$AD$12:$AD$509,Recycling!A35,Lighting!$AF$12:$AF$509)+SUMIF(NewSKULighting!$AD$115:$AD$612,Recycling!A35,NewSKULighting!$AF$115:$AF$612)</f>
        <v>0</v>
      </c>
      <c r="G35" s="38"/>
      <c r="H35" s="30">
        <f t="shared" ca="1" si="0"/>
        <v>0</v>
      </c>
      <c r="I35" s="121" t="str">
        <f t="shared" si="3"/>
        <v/>
      </c>
      <c r="M35" s="13"/>
      <c r="S35" s="154" t="s">
        <v>209</v>
      </c>
      <c r="T35" s="155" t="s">
        <v>150</v>
      </c>
      <c r="U35" s="138"/>
      <c r="V35">
        <f ca="1">SUMIF(Lighting!$AQ$12:$AQ$509,Recycling!S35,Lighting!$AS$12:$AS$509)</f>
        <v>0</v>
      </c>
      <c r="W35">
        <f ca="1">SUMIF(NewSKULighting!$AP$115:$AP$612,S35,NewSKULighting!$AR$115:$AR$612)</f>
        <v>0</v>
      </c>
    </row>
    <row r="36" spans="1:23" ht="15.5" x14ac:dyDescent="0.35">
      <c r="A36" s="43" t="s">
        <v>210</v>
      </c>
      <c r="B36" s="44"/>
      <c r="C36" s="45"/>
      <c r="D36" s="45"/>
      <c r="E36" s="48" t="s">
        <v>116</v>
      </c>
      <c r="F36" s="46">
        <f ca="1">SUMIF($E$10:$E$35,$E36,F$10:F$35)</f>
        <v>0</v>
      </c>
      <c r="G36" s="46">
        <f>SUMIF($E$10:$E$35,$E36,G$10:G$35)</f>
        <v>0</v>
      </c>
      <c r="H36" s="46">
        <f t="shared" ref="H36" ca="1" si="4">G36-F36</f>
        <v>0</v>
      </c>
      <c r="I36" s="47" t="str">
        <f t="shared" ref="I36" si="5">IF(G36=0,"",H36/F36)</f>
        <v/>
      </c>
    </row>
    <row r="37" spans="1:23" ht="15.5" x14ac:dyDescent="0.35">
      <c r="A37" s="43"/>
      <c r="B37" s="44"/>
      <c r="C37" s="45"/>
      <c r="D37" s="45"/>
      <c r="E37" s="48"/>
      <c r="F37" s="46"/>
      <c r="G37" s="46"/>
      <c r="H37" s="46"/>
      <c r="I37" s="47"/>
    </row>
    <row r="38" spans="1:23" x14ac:dyDescent="0.35"/>
    <row r="39" spans="1:23" x14ac:dyDescent="0.35"/>
    <row r="40" spans="1:23" x14ac:dyDescent="0.35"/>
    <row r="41" spans="1:23" x14ac:dyDescent="0.35"/>
    <row r="42" spans="1:23" x14ac:dyDescent="0.35"/>
    <row r="43" spans="1:23" x14ac:dyDescent="0.35"/>
    <row r="44" spans="1:23" x14ac:dyDescent="0.35"/>
    <row r="45" spans="1:23" x14ac:dyDescent="0.35"/>
    <row r="46" spans="1:23" x14ac:dyDescent="0.35"/>
    <row r="47" spans="1:23" x14ac:dyDescent="0.35"/>
    <row r="48" spans="1:23" x14ac:dyDescent="0.35"/>
    <row r="49" x14ac:dyDescent="0.35"/>
    <row r="50" x14ac:dyDescent="0.35"/>
  </sheetData>
  <sheetProtection algorithmName="SHA-512" hashValue="0PbklzGa+i2KcByH34hmu1xS8I3rfmi3P99bBSAq/A0Ewrp2p0S2d5TF0h21qMlMCqHmPaFzdqolfnVo4Dva8Q==" saltValue="rJPiw9QwWUt9EvNyZnCxkA==" spinCount="100000" sheet="1" objects="1" scenarios="1"/>
  <conditionalFormatting sqref="J10:J36">
    <cfRule type="expression" dxfId="4" priority="3" stopIfTrue="1">
      <formula>IF(J10="N/A",TRUE,FALSE)</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0" id="{632A20E4-B0CF-46F6-84E9-C172D71398B6}">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J19:J21</xm:sqref>
        </x14:conditionalFormatting>
        <x14:conditionalFormatting xmlns:xm="http://schemas.microsoft.com/office/excel/2006/main">
          <x14:cfRule type="iconSet" priority="8" id="{5F2AE20C-3FEA-4C00-AB6B-C1C1065BB58D}">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J22:J24</xm:sqref>
        </x14:conditionalFormatting>
        <x14:conditionalFormatting xmlns:xm="http://schemas.microsoft.com/office/excel/2006/main">
          <x14:cfRule type="iconSet" priority="6" id="{A1137C76-8110-4CB2-8456-8A6327E6D154}">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J26:J28</xm:sqref>
        </x14:conditionalFormatting>
        <x14:conditionalFormatting xmlns:xm="http://schemas.microsoft.com/office/excel/2006/main">
          <x14:cfRule type="iconSet" priority="4" id="{B424B1FF-6DB0-40E7-A08B-0BD7CB06DFB4}">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J29:J31</xm:sqref>
        </x14:conditionalFormatting>
        <x14:conditionalFormatting xmlns:xm="http://schemas.microsoft.com/office/excel/2006/main">
          <x14:cfRule type="iconSet" priority="152" id="{3E4FF195-2F46-4349-BF68-C9B701B7C632}">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J32:J33</xm:sqref>
        </x14:conditionalFormatting>
        <x14:conditionalFormatting xmlns:xm="http://schemas.microsoft.com/office/excel/2006/main">
          <x14:cfRule type="iconSet" priority="16" id="{DB6CBE6E-E683-499C-9339-2957E40A5934}">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J34 J25 J10:J18</xm:sqref>
        </x14:conditionalFormatting>
        <x14:conditionalFormatting xmlns:xm="http://schemas.microsoft.com/office/excel/2006/main">
          <x14:cfRule type="iconSet" priority="14" id="{72FDC008-C46C-474C-9333-C5E2A2787121}">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J35</xm:sqref>
        </x14:conditionalFormatting>
        <x14:conditionalFormatting xmlns:xm="http://schemas.microsoft.com/office/excel/2006/main">
          <x14:cfRule type="iconSet" priority="12" id="{1323A8CC-30E4-4367-88A6-2E624E6122AC}">
            <x14:iconSet iconSet="3Symbols" showValue="0" custom="1">
              <x14:cfvo type="percent">
                <xm:f>0</xm:f>
              </x14:cfvo>
              <x14:cfvo type="num">
                <xm:f>0</xm:f>
              </x14:cfvo>
              <x14:cfvo type="num">
                <xm:f>0.05</xm:f>
              </x14:cfvo>
              <x14:cfIcon iconSet="3Symbols" iconId="2"/>
              <x14:cfIcon iconSet="3Symbols" iconId="2"/>
              <x14:cfIcon iconSet="3Symbols" iconId="0"/>
            </x14:iconSet>
          </x14:cfRule>
          <xm:sqref>J36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6C6E-0729-4B1B-9BFA-3AB8C137A07F}">
  <sheetPr>
    <tabColor theme="9" tint="0.59999389629810485"/>
  </sheetPr>
  <dimension ref="A1:C67"/>
  <sheetViews>
    <sheetView showGridLines="0" zoomScaleNormal="100" workbookViewId="0">
      <selection activeCell="B70" sqref="B70"/>
    </sheetView>
  </sheetViews>
  <sheetFormatPr defaultRowHeight="14.5" x14ac:dyDescent="0.35"/>
  <cols>
    <col min="1" max="1" width="77.7265625" customWidth="1"/>
    <col min="2" max="2" width="14" customWidth="1"/>
    <col min="3" max="3" width="15.54296875" style="153" customWidth="1"/>
  </cols>
  <sheetData>
    <row r="1" spans="1:3" ht="30" customHeight="1" x14ac:dyDescent="0.35">
      <c r="A1" s="525" t="str">
        <f>IF('Project Summary'!$C$11="NH", "NH Incentive Outline","MA Incentive Outline")</f>
        <v>NH Incentive Outline</v>
      </c>
      <c r="B1" s="525"/>
      <c r="C1" s="525"/>
    </row>
    <row r="2" spans="1:3" ht="22.5" hidden="1" customHeight="1" x14ac:dyDescent="0.35">
      <c r="A2" s="524" t="s">
        <v>211</v>
      </c>
      <c r="B2" s="524"/>
      <c r="C2" s="524"/>
    </row>
    <row r="3" spans="1:3" s="101" customFormat="1" ht="19.5" hidden="1" customHeight="1" x14ac:dyDescent="0.35">
      <c r="A3" s="97" t="s">
        <v>88</v>
      </c>
      <c r="B3" s="100" t="s">
        <v>36</v>
      </c>
      <c r="C3" s="377" t="s">
        <v>75</v>
      </c>
    </row>
    <row r="4" spans="1:3" hidden="1" x14ac:dyDescent="0.35">
      <c r="A4" s="3" t="str">
        <f>Lookups!A3</f>
        <v>INACTIVE - A-Line, 40/60W Equivalent</v>
      </c>
      <c r="B4" s="99">
        <f>IF('Project Summary'!$C$11="NH",Lookups!F3,Lookups!D3)</f>
        <v>5</v>
      </c>
      <c r="C4" s="378" t="str">
        <f>INDEX(Lookups!$E$3:$E$69,MATCH('Incentive Outline'!A4,Lookups!$A$3:$A$69,0))</f>
        <v>n/a</v>
      </c>
    </row>
    <row r="5" spans="1:3" hidden="1" x14ac:dyDescent="0.35">
      <c r="A5" s="3" t="str">
        <f>Lookups!A4</f>
        <v>INACTIVE - A-Line, 75/100W Equivalent</v>
      </c>
      <c r="B5" s="99">
        <f>IF('Project Summary'!$C$11="NH",Lookups!F4,Lookups!D4)</f>
        <v>5</v>
      </c>
      <c r="C5" s="378" t="str">
        <f>INDEX(Lookups!$E$3:$E$69,MATCH('Incentive Outline'!A5,Lookups!$A$3:$A$69,0))</f>
        <v>n/a</v>
      </c>
    </row>
    <row r="6" spans="1:3" hidden="1" x14ac:dyDescent="0.35">
      <c r="A6" s="3" t="str">
        <f>Lookups!A5</f>
        <v>INACTIVE - PAR16 or MR16 (pin or GU10 base type)</v>
      </c>
      <c r="B6" s="99">
        <f>IF('Project Summary'!$C$11="NH",Lookups!F5,Lookups!D5)</f>
        <v>5</v>
      </c>
      <c r="C6" s="378" t="str">
        <f>INDEX(Lookups!$E$3:$E$69,MATCH('Incentive Outline'!A6,Lookups!$A$3:$A$69,0))</f>
        <v>n/a</v>
      </c>
    </row>
    <row r="7" spans="1:3" hidden="1" x14ac:dyDescent="0.35">
      <c r="A7" s="3" t="str">
        <f>Lookups!A6</f>
        <v>INACTIVE - PAR20/R20</v>
      </c>
      <c r="B7" s="99">
        <f>IF('Project Summary'!$C$11="NH",Lookups!F6,Lookups!D6)</f>
        <v>5</v>
      </c>
      <c r="C7" s="378" t="str">
        <f>INDEX(Lookups!$E$3:$E$69,MATCH('Incentive Outline'!A7,Lookups!$A$3:$A$69,0))</f>
        <v>n/a</v>
      </c>
    </row>
    <row r="8" spans="1:3" hidden="1" x14ac:dyDescent="0.35">
      <c r="A8" s="3" t="str">
        <f>Lookups!A7</f>
        <v>INACTIVE - PAR30 or BR30 or R30</v>
      </c>
      <c r="B8" s="99">
        <f>IF('Project Summary'!$C$11="NH",Lookups!F7,Lookups!D7)</f>
        <v>5</v>
      </c>
      <c r="C8" s="378" t="str">
        <f>INDEX(Lookups!$E$3:$E$69,MATCH('Incentive Outline'!A8,Lookups!$A$3:$A$69,0))</f>
        <v>n/a</v>
      </c>
    </row>
    <row r="9" spans="1:3" hidden="1" x14ac:dyDescent="0.35">
      <c r="A9" s="3" t="str">
        <f>Lookups!A8</f>
        <v>INACTIVE - PAR38 or BR40 or R40</v>
      </c>
      <c r="B9" s="99">
        <f>IF('Project Summary'!$C$11="NH",Lookups!F8,Lookups!D8)</f>
        <v>5</v>
      </c>
      <c r="C9" s="378" t="str">
        <f>INDEX(Lookups!$E$3:$E$69,MATCH('Incentive Outline'!A9,Lookups!$A$3:$A$69,0))</f>
        <v>n/a</v>
      </c>
    </row>
    <row r="10" spans="1:3" hidden="1" x14ac:dyDescent="0.35">
      <c r="A10" s="3" t="str">
        <f>Lookups!A9</f>
        <v>INACTIVE - G23  and  2G11 Base</v>
      </c>
      <c r="B10" s="99">
        <f>IF('Project Summary'!$C$11="NH",Lookups!F9,Lookups!D9)</f>
        <v>5</v>
      </c>
      <c r="C10" s="378" t="str">
        <f>INDEX(Lookups!$E$3:$E$69,MATCH('Incentive Outline'!A10,Lookups!$A$3:$A$69,0))</f>
        <v>n/a</v>
      </c>
    </row>
    <row r="11" spans="1:3" hidden="1" x14ac:dyDescent="0.35">
      <c r="A11" s="3" t="str">
        <f>Lookups!A10</f>
        <v>INACTIVE - G24 Base</v>
      </c>
      <c r="B11" s="99">
        <f>IF('Project Summary'!$C$11="NH",Lookups!F10,Lookups!D10)</f>
        <v>5</v>
      </c>
      <c r="C11" s="378" t="str">
        <f>INDEX(Lookups!$E$3:$E$69,MATCH('Incentive Outline'!A11,Lookups!$A$3:$A$69,0))</f>
        <v>n/a</v>
      </c>
    </row>
    <row r="12" spans="1:3" hidden="1" x14ac:dyDescent="0.35">
      <c r="A12" s="3" t="str">
        <f>Lookups!A11</f>
        <v>INACTIVE - Decoratives (Globe, Candle, B-Shapes)</v>
      </c>
      <c r="B12" s="99">
        <f>IF('Project Summary'!$C$11="NH",Lookups!F11,Lookups!D11)</f>
        <v>5</v>
      </c>
      <c r="C12" s="378" t="str">
        <f>INDEX(Lookups!$E$3:$E$69,MATCH('Incentive Outline'!A12,Lookups!$A$3:$A$69,0))</f>
        <v>n/a</v>
      </c>
    </row>
    <row r="13" spans="1:3" hidden="1" x14ac:dyDescent="0.35">
      <c r="A13" s="3" t="str">
        <f>Lookups!A12</f>
        <v>INACTIVE - Down Light Kits/Fixtures – Hard Wired, Screw-base or GU-24 base  (250-3,500 lumens)</v>
      </c>
      <c r="B13" s="99">
        <f>IF('Project Summary'!$C$11="NH",Lookups!F12,Lookups!D12)</f>
        <v>25</v>
      </c>
      <c r="C13" s="378" t="str">
        <f>INDEX(Lookups!$E$3:$E$69,MATCH('Incentive Outline'!A13,Lookups!$A$3:$A$69,0))</f>
        <v>n/a</v>
      </c>
    </row>
    <row r="14" spans="1:3" hidden="1" x14ac:dyDescent="0.35">
      <c r="A14" s="3" t="str">
        <f>Lookups!A13</f>
        <v>INACTIVE - Down Light Kits/Fixtures – Hard Wired, Screw-base or GU-24 base (&gt;3,500-7,000 lumens)</v>
      </c>
      <c r="B14" s="99">
        <f>IF('Project Summary'!$C$11="NH",Lookups!F13,Lookups!D13)</f>
        <v>25</v>
      </c>
      <c r="C14" s="378" t="str">
        <f>INDEX(Lookups!$E$3:$E$69,MATCH('Incentive Outline'!A14,Lookups!$A$3:$A$69,0))</f>
        <v>n/a</v>
      </c>
    </row>
    <row r="15" spans="1:3" hidden="1" x14ac:dyDescent="0.35">
      <c r="A15" s="3" t="str">
        <f>Lookups!A14</f>
        <v xml:space="preserve">INACTIVE - Down Light Kits/Fixtures – Hard Wired, Screw-base or GU-24 (&gt;7,000 Lumens)  </v>
      </c>
      <c r="B15" s="99">
        <f>IF('Project Summary'!$C$11="NH",Lookups!F14,Lookups!D14)</f>
        <v>25</v>
      </c>
      <c r="C15" s="378" t="str">
        <f>INDEX(Lookups!$E$3:$E$69,MATCH('Incentive Outline'!A15,Lookups!$A$3:$A$69,0))</f>
        <v>n/a</v>
      </c>
    </row>
    <row r="16" spans="1:3" ht="22.5" customHeight="1" x14ac:dyDescent="0.35">
      <c r="A16" s="524" t="s">
        <v>212</v>
      </c>
      <c r="B16" s="524"/>
      <c r="C16" s="524"/>
    </row>
    <row r="17" spans="1:3" ht="19.5" customHeight="1" x14ac:dyDescent="0.35">
      <c r="A17" s="97" t="s">
        <v>88</v>
      </c>
      <c r="B17" s="387" t="s">
        <v>36</v>
      </c>
      <c r="C17" s="377" t="s">
        <v>75</v>
      </c>
    </row>
    <row r="18" spans="1:3" x14ac:dyDescent="0.35">
      <c r="A18" s="3" t="str">
        <f>Lookups!A17</f>
        <v>T8 LED 2' (UL Type A,B, AB replacement)</v>
      </c>
      <c r="B18" s="388">
        <f>INDEX(Lookups!$F$3:$F$69,MATCH('Incentive Outline'!A18,Lookups!$A$3:$A$69,0))</f>
        <v>5</v>
      </c>
      <c r="C18" s="378" t="str">
        <f>INDEX(Lookups!$E$3:$E$69,MATCH('Incentive Outline'!A18,Lookups!$A$3:$A$69,0))</f>
        <v>10L</v>
      </c>
    </row>
    <row r="19" spans="1:3" x14ac:dyDescent="0.35">
      <c r="A19" s="3" t="str">
        <f>Lookups!A18</f>
        <v>T8 LED 3' (UL Type A,B, AB replacement)</v>
      </c>
      <c r="B19" s="388">
        <f>INDEX(Lookups!$F$3:$F$69,MATCH('Incentive Outline'!A19,Lookups!$A$3:$A$69,0))</f>
        <v>5</v>
      </c>
      <c r="C19" s="378" t="str">
        <f>INDEX(Lookups!$E$3:$E$69,MATCH('Incentive Outline'!A19,Lookups!$A$3:$A$69,0))</f>
        <v>10L</v>
      </c>
    </row>
    <row r="20" spans="1:3" x14ac:dyDescent="0.35">
      <c r="A20" s="3" t="str">
        <f>Lookups!A19</f>
        <v>T8 LED 4' (UL Type A,B, AB replacement)</v>
      </c>
      <c r="B20" s="388">
        <f>INDEX(Lookups!$F$3:$F$69,MATCH('Incentive Outline'!A20,Lookups!$A$3:$A$69,0))</f>
        <v>5</v>
      </c>
      <c r="C20" s="378" t="str">
        <f>INDEX(Lookups!$E$3:$E$69,MATCH('Incentive Outline'!A20,Lookups!$A$3:$A$69,0))</f>
        <v>10L</v>
      </c>
    </row>
    <row r="21" spans="1:3" hidden="1" x14ac:dyDescent="0.35">
      <c r="A21" s="3" t="str">
        <f>Lookups!A20</f>
        <v>T5 LED 2' (UL Type A,B, AB replacement)</v>
      </c>
      <c r="B21" s="388">
        <f>INDEX(Lookups!$F$3:$F$69,MATCH('Incentive Outline'!A21,Lookups!$A$3:$A$69,0))</f>
        <v>5</v>
      </c>
      <c r="C21" s="378" t="str">
        <f>INDEX(Lookups!$E$3:$E$69,MATCH('Incentive Outline'!A21,Lookups!$A$3:$A$69,0))</f>
        <v>10L</v>
      </c>
    </row>
    <row r="22" spans="1:3" hidden="1" x14ac:dyDescent="0.35">
      <c r="A22" s="3" t="str">
        <f>Lookups!A21</f>
        <v>T5 LED 3' (UL Type A,B, AB replacement)</v>
      </c>
      <c r="B22" s="388">
        <f>INDEX(Lookups!$F$3:$F$69,MATCH('Incentive Outline'!A22,Lookups!$A$3:$A$69,0))</f>
        <v>5</v>
      </c>
      <c r="C22" s="378" t="str">
        <f>INDEX(Lookups!$E$3:$E$69,MATCH('Incentive Outline'!A22,Lookups!$A$3:$A$69,0))</f>
        <v>10L</v>
      </c>
    </row>
    <row r="23" spans="1:3" x14ac:dyDescent="0.35">
      <c r="A23" s="3" t="str">
        <f>Lookups!A22</f>
        <v>T5 LED 4' (UL Type A,B, AB replacement)</v>
      </c>
      <c r="B23" s="388">
        <f>INDEX(Lookups!$F$3:$F$69,MATCH('Incentive Outline'!A23,Lookups!$A$3:$A$69,0))</f>
        <v>5</v>
      </c>
      <c r="C23" s="378" t="str">
        <f>INDEX(Lookups!$E$3:$E$69,MATCH('Incentive Outline'!A23,Lookups!$A$3:$A$69,0))</f>
        <v>10L</v>
      </c>
    </row>
    <row r="24" spans="1:3" x14ac:dyDescent="0.35">
      <c r="A24" s="3" t="str">
        <f>Lookups!A23</f>
        <v>T8 LED 8' (UL Type A,B, AB replacement)</v>
      </c>
      <c r="B24" s="388">
        <f>INDEX(Lookups!$F$3:$F$69,MATCH('Incentive Outline'!A24,Lookups!$A$3:$A$69,0))</f>
        <v>5</v>
      </c>
      <c r="C24" s="378" t="str">
        <f>INDEX(Lookups!$E$3:$E$69,MATCH('Incentive Outline'!A24,Lookups!$A$3:$A$69,0))</f>
        <v>10L</v>
      </c>
    </row>
    <row r="25" spans="1:3" x14ac:dyDescent="0.35">
      <c r="A25" s="3" t="str">
        <f>Lookups!A24</f>
        <v>T8 LED U-Bend (UL Type A replacement ONLY)</v>
      </c>
      <c r="B25" s="388">
        <f>INDEX(Lookups!$F$3:$F$69,MATCH('Incentive Outline'!A25,Lookups!$A$3:$A$69,0))</f>
        <v>5</v>
      </c>
      <c r="C25" s="378" t="str">
        <f>INDEX(Lookups!$E$3:$E$69,MATCH('Incentive Outline'!A25,Lookups!$A$3:$A$69,0))</f>
        <v>10L</v>
      </c>
    </row>
    <row r="26" spans="1:3" x14ac:dyDescent="0.35">
      <c r="A26" s="3" t="str">
        <f>Lookups!A25</f>
        <v>Tube or Strip Kits (1 Lamp)</v>
      </c>
      <c r="B26" s="388">
        <f>INDEX(Lookups!$F$3:$F$69,MATCH('Incentive Outline'!A26,Lookups!$A$3:$A$69,0))</f>
        <v>8</v>
      </c>
      <c r="C26" s="378" t="str">
        <f>INDEX(Lookups!$E$3:$E$69,MATCH('Incentive Outline'!A26,Lookups!$A$3:$A$69,0))</f>
        <v>12L</v>
      </c>
    </row>
    <row r="27" spans="1:3" x14ac:dyDescent="0.35">
      <c r="A27" s="3" t="str">
        <f>Lookups!A26</f>
        <v>Tube or Strip Kits (2 Lamp)</v>
      </c>
      <c r="B27" s="388">
        <f>INDEX(Lookups!$F$3:$F$69,MATCH('Incentive Outline'!A27,Lookups!$A$3:$A$69,0))</f>
        <v>16</v>
      </c>
      <c r="C27" s="378" t="str">
        <f>INDEX(Lookups!$E$3:$E$69,MATCH('Incentive Outline'!A27,Lookups!$A$3:$A$69,0))</f>
        <v>12L</v>
      </c>
    </row>
    <row r="28" spans="1:3" x14ac:dyDescent="0.35">
      <c r="A28" s="3" t="str">
        <f>Lookups!A27</f>
        <v>Tube or Strip Kits (3 Lamp)</v>
      </c>
      <c r="B28" s="388">
        <f>INDEX(Lookups!$F$3:$F$69,MATCH('Incentive Outline'!A28,Lookups!$A$3:$A$69,0))</f>
        <v>24</v>
      </c>
      <c r="C28" s="378" t="str">
        <f>INDEX(Lookups!$E$3:$E$69,MATCH('Incentive Outline'!A28,Lookups!$A$3:$A$69,0))</f>
        <v>12L</v>
      </c>
    </row>
    <row r="29" spans="1:3" x14ac:dyDescent="0.35">
      <c r="A29" s="3" t="str">
        <f>Lookups!A28</f>
        <v>Tube or Strip Kits (4 Lamp)</v>
      </c>
      <c r="B29" s="388">
        <f>INDEX(Lookups!$F$3:$F$69,MATCH('Incentive Outline'!A29,Lookups!$A$3:$A$69,0))</f>
        <v>32</v>
      </c>
      <c r="C29" s="378" t="str">
        <f>INDEX(Lookups!$E$3:$E$69,MATCH('Incentive Outline'!A29,Lookups!$A$3:$A$69,0))</f>
        <v>12L</v>
      </c>
    </row>
    <row r="30" spans="1:3" ht="15" hidden="1" customHeight="1" x14ac:dyDescent="0.35">
      <c r="A30" s="3" t="s">
        <v>2393</v>
      </c>
      <c r="B30" s="99">
        <f>IF('Project Summary'!$S$5="2023",Lookups!F31,Lookups!D31)</f>
        <v>0</v>
      </c>
      <c r="C30" s="379"/>
    </row>
    <row r="31" spans="1:3" s="96" customFormat="1" ht="15" hidden="1" customHeight="1" x14ac:dyDescent="0.35">
      <c r="A31" s="3" t="s">
        <v>2394</v>
      </c>
      <c r="B31" s="99">
        <f>IF('Project Summary'!$S$5="2023",Lookups!F32,Lookups!D32)</f>
        <v>0</v>
      </c>
      <c r="C31" s="380"/>
    </row>
    <row r="32" spans="1:3" ht="21" x14ac:dyDescent="0.35">
      <c r="A32" s="524" t="s">
        <v>220</v>
      </c>
      <c r="B32" s="524"/>
      <c r="C32" s="524"/>
    </row>
    <row r="33" spans="1:3" x14ac:dyDescent="0.35">
      <c r="A33" s="98" t="s">
        <v>88</v>
      </c>
      <c r="B33" s="387" t="s">
        <v>36</v>
      </c>
      <c r="C33" s="377" t="s">
        <v>75</v>
      </c>
    </row>
    <row r="34" spans="1:3" x14ac:dyDescent="0.35">
      <c r="A34" s="3" t="str">
        <f>Lookups!A37</f>
        <v>High Efficiency Interior Fixtures &amp; Retrofit Kits (1x4, 2x2, and 2x4)</v>
      </c>
      <c r="B34" s="388">
        <f>INDEX(Lookups!$F$3:$F$69,MATCH('Incentive Outline'!A34,Lookups!$A$3:$A$69,0))</f>
        <v>60</v>
      </c>
      <c r="C34" s="378" t="str">
        <f>INDEX(Lookups!$E$3:$E$69,MATCH('Incentive Outline'!A34,Lookups!$A$3:$A$69,0))</f>
        <v>20L</v>
      </c>
    </row>
    <row r="35" spans="1:3" x14ac:dyDescent="0.35">
      <c r="A35" s="3" t="str">
        <f>Lookups!A38</f>
        <v>LED Direct or Indirect Linear Ambient Fixtures</v>
      </c>
      <c r="B35" s="388">
        <f>INDEX(Lookups!$F$3:$F$69,MATCH('Incentive Outline'!A35,Lookups!$A$3:$A$69,0))</f>
        <v>60</v>
      </c>
      <c r="C35" s="378" t="str">
        <f>INDEX(Lookups!$E$3:$E$69,MATCH('Incentive Outline'!A35,Lookups!$A$3:$A$69,0))</f>
        <v>30L</v>
      </c>
    </row>
    <row r="36" spans="1:3" ht="15" customHeight="1" x14ac:dyDescent="0.35">
      <c r="A36" s="3" t="str">
        <f>Lookups!A39</f>
        <v>Stairwell Fixture with Integral Occupancy Sensor Controls</v>
      </c>
      <c r="B36" s="388">
        <f>INDEX(Lookups!$F$3:$F$69,MATCH('Incentive Outline'!A36,Lookups!$A$3:$A$69,0))</f>
        <v>75</v>
      </c>
      <c r="C36" s="378" t="str">
        <f>INDEX(Lookups!$E$3:$E$69,MATCH('Incentive Outline'!A36,Lookups!$A$3:$A$69,0))</f>
        <v>32L</v>
      </c>
    </row>
    <row r="37" spans="1:3" ht="15" customHeight="1" x14ac:dyDescent="0.35">
      <c r="A37" s="3" t="str">
        <f>Lookups!A40</f>
        <v>Cooler, Freezer, or Refrigerated 3' &amp; 4' Fixture</v>
      </c>
      <c r="B37" s="388">
        <f>INDEX(Lookups!$F$3:$F$69,MATCH('Incentive Outline'!A37,Lookups!$A$3:$A$69,0))</f>
        <v>40</v>
      </c>
      <c r="C37" s="378" t="str">
        <f>INDEX(Lookups!$E$3:$E$69,MATCH('Incentive Outline'!A37,Lookups!$A$3:$A$69,0))</f>
        <v>60L</v>
      </c>
    </row>
    <row r="38" spans="1:3" s="101" customFormat="1" ht="15" customHeight="1" x14ac:dyDescent="0.35">
      <c r="A38" s="3" t="str">
        <f>Lookups!A41</f>
        <v>Cooler, Freezer, or Refrigerated 5' &amp; 6' Fixture</v>
      </c>
      <c r="B38" s="388">
        <f>INDEX(Lookups!$F$3:$F$69,MATCH('Incentive Outline'!A38,Lookups!$A$3:$A$69,0))</f>
        <v>40</v>
      </c>
      <c r="C38" s="378" t="str">
        <f>INDEX(Lookups!$E$3:$E$69,MATCH('Incentive Outline'!A38,Lookups!$A$3:$A$69,0))</f>
        <v>61L</v>
      </c>
    </row>
    <row r="39" spans="1:3" s="101" customFormat="1" ht="15" customHeight="1" x14ac:dyDescent="0.35">
      <c r="A39" s="3" t="str">
        <f>Lookups!A42</f>
        <v>LED Fixture not covered by other codes</v>
      </c>
      <c r="B39" s="388">
        <f>INDEX(Lookups!$F$3:$F$69,MATCH('Incentive Outline'!A39,Lookups!$A$3:$A$69,0))</f>
        <v>20</v>
      </c>
      <c r="C39" s="378" t="str">
        <f>INDEX(Lookups!$E$3:$E$69,MATCH('Incentive Outline'!A39,Lookups!$A$3:$A$69,0))</f>
        <v>99L</v>
      </c>
    </row>
    <row r="40" spans="1:3" ht="21" x14ac:dyDescent="0.35">
      <c r="A40" s="524" t="s">
        <v>221</v>
      </c>
      <c r="B40" s="524"/>
      <c r="C40" s="524"/>
    </row>
    <row r="41" spans="1:3" x14ac:dyDescent="0.35">
      <c r="A41" s="97" t="s">
        <v>88</v>
      </c>
      <c r="B41" s="387" t="s">
        <v>36</v>
      </c>
      <c r="C41" s="377" t="s">
        <v>75</v>
      </c>
    </row>
    <row r="42" spans="1:3" ht="15" customHeight="1" x14ac:dyDescent="0.35">
      <c r="A42" s="3" t="str">
        <f>Lookups!A44</f>
        <v>Indoor Mogul Screw-Base E39/E40 (&lt;75 watts)</v>
      </c>
      <c r="B42" s="388">
        <f>INDEX(Lookups!$F$3:$F$69,MATCH('Incentive Outline'!A42,Lookups!$A$3:$A$69,0))</f>
        <v>40</v>
      </c>
      <c r="C42" s="378" t="str">
        <f>INDEX(Lookups!$E$3:$E$69,MATCH('Incentive Outline'!A42,Lookups!$A$3:$A$69,0))</f>
        <v>92L</v>
      </c>
    </row>
    <row r="43" spans="1:3" ht="15" customHeight="1" x14ac:dyDescent="0.35">
      <c r="A43" s="3" t="str">
        <f>Lookups!A45</f>
        <v>Indoor Mogul Screw-Base E39/E40 (≥75 watts)</v>
      </c>
      <c r="B43" s="388">
        <f>INDEX(Lookups!$F$3:$F$69,MATCH('Incentive Outline'!A43,Lookups!$A$3:$A$69,0))</f>
        <v>60</v>
      </c>
      <c r="C43" s="378" t="str">
        <f>INDEX(Lookups!$E$3:$E$69,MATCH('Incentive Outline'!A43,Lookups!$A$3:$A$69,0))</f>
        <v>93L</v>
      </c>
    </row>
    <row r="44" spans="1:3" ht="15" customHeight="1" x14ac:dyDescent="0.35">
      <c r="A44" s="3" t="str">
        <f>Lookups!A46</f>
        <v>Outdoor Mogul Screw-Base E39/E40 (&lt;75 watts)</v>
      </c>
      <c r="B44" s="388">
        <f>INDEX(Lookups!$F$3:$F$69,MATCH('Incentive Outline'!A44,Lookups!$A$3:$A$69,0))</f>
        <v>40</v>
      </c>
      <c r="C44" s="378" t="str">
        <f>INDEX(Lookups!$E$3:$E$69,MATCH('Incentive Outline'!A44,Lookups!$A$3:$A$69,0))</f>
        <v>92L</v>
      </c>
    </row>
    <row r="45" spans="1:3" s="101" customFormat="1" ht="15" customHeight="1" x14ac:dyDescent="0.35">
      <c r="A45" s="3" t="str">
        <f>Lookups!A47</f>
        <v>Outdoor Mogul Screw-Base E39/E40 (≥75 watts)</v>
      </c>
      <c r="B45" s="388">
        <f>INDEX(Lookups!$F$3:$F$69,MATCH('Incentive Outline'!A45,Lookups!$A$3:$A$69,0))</f>
        <v>60</v>
      </c>
      <c r="C45" s="378" t="str">
        <f>INDEX(Lookups!$E$3:$E$69,MATCH('Incentive Outline'!A45,Lookups!$A$3:$A$69,0))</f>
        <v>93L</v>
      </c>
    </row>
    <row r="46" spans="1:3" ht="21" x14ac:dyDescent="0.35">
      <c r="A46" s="524" t="s">
        <v>222</v>
      </c>
      <c r="B46" s="524"/>
      <c r="C46" s="524"/>
    </row>
    <row r="47" spans="1:3" x14ac:dyDescent="0.35">
      <c r="A47" s="97" t="s">
        <v>88</v>
      </c>
      <c r="B47" s="387" t="s">
        <v>36</v>
      </c>
      <c r="C47" s="377" t="s">
        <v>75</v>
      </c>
    </row>
    <row r="48" spans="1:3" ht="15" customHeight="1" x14ac:dyDescent="0.35">
      <c r="A48" s="3" t="str">
        <f>Lookups!A50</f>
        <v>High and Low Bay High Intensity Fixtures &amp; Retrofit Kits (35-149 watts)</v>
      </c>
      <c r="B48" s="388">
        <f>INDEX(Lookups!$F$3:$F$69,MATCH('Incentive Outline'!A48,Lookups!$A$3:$A$69,0))</f>
        <v>125</v>
      </c>
      <c r="C48" s="378" t="str">
        <f>INDEX(Lookups!$E$3:$E$69,MATCH('Incentive Outline'!A48,Lookups!$A$3:$A$69,0))</f>
        <v>40L</v>
      </c>
    </row>
    <row r="49" spans="1:3" ht="15" customHeight="1" x14ac:dyDescent="0.35">
      <c r="A49" s="3" t="str">
        <f>Lookups!A51</f>
        <v>High and Low Bay High Intensity Fixtures &amp; Retrofit Kits (≥150 watts)</v>
      </c>
      <c r="B49" s="388">
        <f>INDEX(Lookups!$F$3:$F$69,MATCH('Incentive Outline'!A49,Lookups!$A$3:$A$69,0))</f>
        <v>175</v>
      </c>
      <c r="C49" s="378" t="str">
        <f>INDEX(Lookups!$E$3:$E$69,MATCH('Incentive Outline'!A49,Lookups!$A$3:$A$69,0))</f>
        <v>41L</v>
      </c>
    </row>
    <row r="50" spans="1:3" ht="21" x14ac:dyDescent="0.35">
      <c r="A50" s="524" t="s">
        <v>223</v>
      </c>
      <c r="B50" s="524"/>
      <c r="C50" s="524"/>
    </row>
    <row r="51" spans="1:3" x14ac:dyDescent="0.35">
      <c r="A51" s="97" t="s">
        <v>88</v>
      </c>
      <c r="B51" s="387" t="s">
        <v>36</v>
      </c>
      <c r="C51" s="377" t="s">
        <v>75</v>
      </c>
    </row>
    <row r="52" spans="1:3" x14ac:dyDescent="0.35">
      <c r="A52" s="3" t="str">
        <f>Lookups!A54</f>
        <v>Garage and Canopy Fixtures &amp; Retrofit Kits (25-99 watts)</v>
      </c>
      <c r="B52" s="388">
        <f>INDEX(Lookups!$F$3:$F$69,MATCH('Incentive Outline'!A52,Lookups!$A$3:$A$69,0))</f>
        <v>75</v>
      </c>
      <c r="C52" s="378" t="str">
        <f>INDEX(Lookups!$E$3:$E$69,MATCH('Incentive Outline'!A52,Lookups!$A$3:$A$69,0))</f>
        <v>70L</v>
      </c>
    </row>
    <row r="53" spans="1:3" x14ac:dyDescent="0.35">
      <c r="A53" s="3" t="str">
        <f>Lookups!A55</f>
        <v>Garage and Canopy Fixtures &amp; Retrofit Kits (≥ 100 watts)</v>
      </c>
      <c r="B53" s="388">
        <f>INDEX(Lookups!$F$3:$F$69,MATCH('Incentive Outline'!A53,Lookups!$A$3:$A$69,0))</f>
        <v>100</v>
      </c>
      <c r="C53" s="378" t="str">
        <f>INDEX(Lookups!$E$3:$E$69,MATCH('Incentive Outline'!A53,Lookups!$A$3:$A$69,0))</f>
        <v>71L</v>
      </c>
    </row>
    <row r="54" spans="1:3" x14ac:dyDescent="0.35">
      <c r="A54" s="3" t="str">
        <f>Lookups!A56</f>
        <v>Exterior Wall, Post, Ground, and Arm Mount Floods and Fixtures &amp; Retrofit Kits (25-99 watts)</v>
      </c>
      <c r="B54" s="388">
        <f>INDEX(Lookups!$F$3:$F$69,MATCH('Incentive Outline'!A54,Lookups!$A$3:$A$69,0))</f>
        <v>75</v>
      </c>
      <c r="C54" s="378" t="str">
        <f>INDEX(Lookups!$E$3:$E$69,MATCH('Incentive Outline'!A54,Lookups!$A$3:$A$69,0))</f>
        <v>80L</v>
      </c>
    </row>
    <row r="55" spans="1:3" x14ac:dyDescent="0.35">
      <c r="A55" s="3" t="str">
        <f>Lookups!A57</f>
        <v>Exterior Wall, Post, Ground, and Arm Mount Floods and Fixtures &amp; Retrofit Kits (≥100 watts)</v>
      </c>
      <c r="B55" s="388">
        <f>INDEX(Lookups!$F$3:$F$69,MATCH('Incentive Outline'!A55,Lookups!$A$3:$A$69,0))</f>
        <v>100</v>
      </c>
      <c r="C55" s="378" t="str">
        <f>INDEX(Lookups!$E$3:$E$69,MATCH('Incentive Outline'!A55,Lookups!$A$3:$A$69,0))</f>
        <v>81L</v>
      </c>
    </row>
    <row r="56" spans="1:3" x14ac:dyDescent="0.35">
      <c r="A56" s="3" t="str">
        <f>Lookups!A58</f>
        <v>Pole Mounted Parking, or Roadway Fixtures &amp; Retrofit Kits (45-149 watts)</v>
      </c>
      <c r="B56" s="388">
        <f>INDEX(Lookups!$F$3:$F$69,MATCH('Incentive Outline'!A56,Lookups!$A$3:$A$69,0))</f>
        <v>150</v>
      </c>
      <c r="C56" s="378" t="str">
        <f>INDEX(Lookups!$E$3:$E$69,MATCH('Incentive Outline'!A56,Lookups!$A$3:$A$69,0))</f>
        <v>90L</v>
      </c>
    </row>
    <row r="57" spans="1:3" x14ac:dyDescent="0.35">
      <c r="A57" s="3" t="str">
        <f>Lookups!A59</f>
        <v>Pole Mounted Parking, or Roadway Fixtures &amp; Retrofit Kits (≥150 watts)</v>
      </c>
      <c r="B57" s="388">
        <f>INDEX(Lookups!$F$3:$F$69,MATCH('Incentive Outline'!A57,Lookups!$A$3:$A$69,0))</f>
        <v>200</v>
      </c>
      <c r="C57" s="378" t="str">
        <f>INDEX(Lookups!$E$3:$E$69,MATCH('Incentive Outline'!A57,Lookups!$A$3:$A$69,0))</f>
        <v>91L</v>
      </c>
    </row>
    <row r="58" spans="1:3" ht="21" x14ac:dyDescent="0.35">
      <c r="A58" s="524" t="s">
        <v>224</v>
      </c>
      <c r="B58" s="524"/>
      <c r="C58" s="524"/>
    </row>
    <row r="59" spans="1:3" x14ac:dyDescent="0.35">
      <c r="A59" s="97" t="s">
        <v>88</v>
      </c>
      <c r="B59" s="387" t="s">
        <v>36</v>
      </c>
      <c r="C59" s="377" t="s">
        <v>75</v>
      </c>
    </row>
    <row r="60" spans="1:3" x14ac:dyDescent="0.35">
      <c r="A60" s="16" t="str">
        <f>Lookups!A62</f>
        <v>Occupancy Sensor (Remote Mount)</v>
      </c>
      <c r="B60" s="388">
        <f>INDEX(Lookups!$F$3:$F$69,MATCH('Incentive Outline'!A60,Lookups!$A$3:$A$69,0))</f>
        <v>30</v>
      </c>
      <c r="C60" s="378">
        <f>INDEX(Lookups!$E$3:$E$69,MATCH('Incentive Outline'!A60,Lookups!$A$3:$A$69,0))</f>
        <v>1</v>
      </c>
    </row>
    <row r="61" spans="1:3" x14ac:dyDescent="0.35">
      <c r="A61" s="16" t="str">
        <f>Lookups!A63</f>
        <v>Occupancy Sensor (Wall Mount)</v>
      </c>
      <c r="B61" s="388">
        <f>INDEX(Lookups!$F$3:$F$69,MATCH('Incentive Outline'!A61,Lookups!$A$3:$A$69,0))</f>
        <v>20</v>
      </c>
      <c r="C61" s="378">
        <f>INDEX(Lookups!$E$3:$E$69,MATCH('Incentive Outline'!A61,Lookups!$A$3:$A$69,0))</f>
        <v>2</v>
      </c>
    </row>
    <row r="62" spans="1:3" x14ac:dyDescent="0.35">
      <c r="A62" s="16" t="str">
        <f>Lookups!A64</f>
        <v>Occupancy Sensor (High Bay)</v>
      </c>
      <c r="B62" s="388">
        <f>INDEX(Lookups!$F$3:$F$69,MATCH('Incentive Outline'!A62,Lookups!$A$3:$A$69,0))</f>
        <v>25</v>
      </c>
      <c r="C62" s="378">
        <f>INDEX(Lookups!$E$3:$E$69,MATCH('Incentive Outline'!A62,Lookups!$A$3:$A$69,0))</f>
        <v>4</v>
      </c>
    </row>
    <row r="63" spans="1:3" x14ac:dyDescent="0.35">
      <c r="A63" s="16" t="str">
        <f>Lookups!A65</f>
        <v>Daylight Dimming System and/or Occupancy Controlled Dimming System</v>
      </c>
      <c r="B63" s="388">
        <f>INDEX(Lookups!$F$3:$F$69,MATCH('Incentive Outline'!A63,Lookups!$A$3:$A$69,0))</f>
        <v>15</v>
      </c>
      <c r="C63" s="378">
        <f>INDEX(Lookups!$E$3:$E$69,MATCH('Incentive Outline'!A63,Lookups!$A$3:$A$69,0))</f>
        <v>3</v>
      </c>
    </row>
    <row r="64" spans="1:3" x14ac:dyDescent="0.35">
      <c r="A64" s="16" t="str">
        <f>Lookups!A66</f>
        <v>Indoor Integral Dual Sensors</v>
      </c>
      <c r="B64" s="388">
        <f>INDEX(Lookups!$F$3:$F$69,MATCH('Incentive Outline'!A64,Lookups!$A$3:$A$69,0))</f>
        <v>35</v>
      </c>
      <c r="C64" s="378">
        <f>INDEX(Lookups!$E$3:$E$69,MATCH('Incentive Outline'!A64,Lookups!$A$3:$A$69,0))</f>
        <v>5</v>
      </c>
    </row>
    <row r="65" spans="1:3" x14ac:dyDescent="0.35">
      <c r="A65" s="16" t="str">
        <f>Lookups!A67</f>
        <v>Indoor Integral Dual Sensors with Adaptive, Network-Capable Controls</v>
      </c>
      <c r="B65" s="388">
        <f>INDEX(Lookups!$F$3:$F$69,MATCH('Incentive Outline'!A65,Lookups!$A$3:$A$69,0))</f>
        <v>45</v>
      </c>
      <c r="C65" s="378" t="str">
        <f>INDEX(Lookups!$E$3:$E$69,MATCH('Incentive Outline'!A65,Lookups!$A$3:$A$69,0))</f>
        <v>5a</v>
      </c>
    </row>
    <row r="66" spans="1:3" x14ac:dyDescent="0.35">
      <c r="A66" s="16" t="str">
        <f>Lookups!A68</f>
        <v>Outdoor Photocell Sensor with Integral Dual Sensors</v>
      </c>
      <c r="B66" s="388">
        <f>INDEX(Lookups!$F$3:$F$69,MATCH('Incentive Outline'!A66,Lookups!$A$3:$A$69,0))</f>
        <v>30</v>
      </c>
      <c r="C66" s="378">
        <f>INDEX(Lookups!$E$3:$E$69,MATCH('Incentive Outline'!A66,Lookups!$A$3:$A$69,0))</f>
        <v>6</v>
      </c>
    </row>
    <row r="67" spans="1:3" x14ac:dyDescent="0.35">
      <c r="A67" s="16" t="str">
        <f>Lookups!A69</f>
        <v>Outdoor Integral Dual Sensors with Adaptive, Network-Capable Controls</v>
      </c>
      <c r="B67" s="388">
        <f>INDEX(Lookups!$F$3:$F$69,MATCH('Incentive Outline'!A67,Lookups!$A$3:$A$69,0))</f>
        <v>55</v>
      </c>
      <c r="C67" s="378" t="str">
        <f>INDEX(Lookups!$E$3:$E$69,MATCH('Incentive Outline'!A67,Lookups!$A$3:$A$69,0))</f>
        <v>6a</v>
      </c>
    </row>
  </sheetData>
  <sheetProtection algorithmName="SHA-512" hashValue="HtfpyDcAf3f4xOrqMr5GGdMr28OUmT8wS90nr8VrikeO7BuhQ+od5qN/tFeX0ldRS4YAmCtEn38C1BzUuf0uvA==" saltValue="a2caMkA+kntCnpHF4SWudg==" spinCount="100000" sheet="1" objects="1" scenarios="1"/>
  <mergeCells count="8">
    <mergeCell ref="A46:C46"/>
    <mergeCell ref="A50:C50"/>
    <mergeCell ref="A58:C58"/>
    <mergeCell ref="A1:C1"/>
    <mergeCell ref="A2:C2"/>
    <mergeCell ref="A16:C16"/>
    <mergeCell ref="A32:C32"/>
    <mergeCell ref="A40:C40"/>
  </mergeCells>
  <conditionalFormatting sqref="C4:C67">
    <cfRule type="containsText" dxfId="3" priority="1" operator="containsText" text="n/a">
      <formula>NOT(ISERROR(SEARCH("n/a",C4)))</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1638B-A15C-4BDD-91CA-138F52D945B6}">
  <sheetPr>
    <tabColor theme="7" tint="0.79998168889431442"/>
  </sheetPr>
  <dimension ref="A1:M941"/>
  <sheetViews>
    <sheetView zoomScale="55" zoomScaleNormal="55" workbookViewId="0">
      <pane ySplit="1" topLeftCell="A203" activePane="bottomLeft" state="frozen"/>
      <selection activeCell="G27" sqref="G27"/>
      <selection pane="bottomLeft" activeCell="M256" sqref="M256:M263"/>
    </sheetView>
  </sheetViews>
  <sheetFormatPr defaultColWidth="9.1796875" defaultRowHeight="14.5" x14ac:dyDescent="0.35"/>
  <cols>
    <col min="1" max="1" width="31.54296875" style="3" bestFit="1" customWidth="1"/>
    <col min="2" max="2" width="85" style="3" bestFit="1" customWidth="1"/>
    <col min="3" max="3" width="21" style="3" bestFit="1" customWidth="1"/>
    <col min="4" max="4" width="11.1796875" style="3" bestFit="1" customWidth="1"/>
    <col min="5" max="5" width="69.7265625" style="65" bestFit="1" customWidth="1"/>
    <col min="6" max="6" width="57.453125" style="3" bestFit="1" customWidth="1"/>
    <col min="7" max="7" width="67.1796875" style="3" customWidth="1"/>
    <col min="8" max="8" width="15.54296875" style="12" bestFit="1" customWidth="1"/>
    <col min="9" max="9" width="6.26953125" style="12" customWidth="1"/>
    <col min="10" max="10" width="15.26953125" style="12" bestFit="1" customWidth="1"/>
    <col min="11" max="11" width="15.26953125" style="3" customWidth="1"/>
    <col min="12" max="12" width="14.453125" style="3" bestFit="1" customWidth="1"/>
    <col min="13" max="13" width="11.1796875" style="3" bestFit="1" customWidth="1"/>
    <col min="14" max="16384" width="9.1796875" style="3"/>
  </cols>
  <sheetData>
    <row r="1" spans="1:13" x14ac:dyDescent="0.35">
      <c r="A1" s="3" t="s">
        <v>1773</v>
      </c>
      <c r="B1" s="3" t="s">
        <v>1774</v>
      </c>
      <c r="C1" s="3" t="s">
        <v>85</v>
      </c>
      <c r="D1" s="3" t="s">
        <v>63</v>
      </c>
      <c r="E1" s="65" t="s">
        <v>10</v>
      </c>
      <c r="F1" s="3" t="s">
        <v>67</v>
      </c>
      <c r="G1" s="3" t="s">
        <v>232</v>
      </c>
      <c r="H1" s="12" t="s">
        <v>1775</v>
      </c>
      <c r="I1" s="12" t="s">
        <v>1776</v>
      </c>
      <c r="J1" s="12" t="s">
        <v>233</v>
      </c>
      <c r="K1" s="3" t="s">
        <v>89</v>
      </c>
      <c r="L1" s="3" t="s">
        <v>1777</v>
      </c>
      <c r="M1" s="3" t="s">
        <v>63</v>
      </c>
    </row>
    <row r="2" spans="1:13" x14ac:dyDescent="0.35">
      <c r="A2" s="3" t="s">
        <v>21</v>
      </c>
      <c r="B2" s="3" t="s">
        <v>21</v>
      </c>
      <c r="C2" s="3" t="s">
        <v>21</v>
      </c>
      <c r="D2" s="3" t="s">
        <v>222</v>
      </c>
      <c r="E2" s="136" t="s">
        <v>526</v>
      </c>
      <c r="F2" s="3" t="s">
        <v>1867</v>
      </c>
      <c r="G2" s="3" t="s">
        <v>2467</v>
      </c>
      <c r="H2" s="179">
        <v>71</v>
      </c>
      <c r="I2" s="179">
        <v>0</v>
      </c>
      <c r="J2" s="233">
        <v>71</v>
      </c>
      <c r="K2" s="234">
        <v>11921</v>
      </c>
      <c r="L2" s="3" t="s">
        <v>241</v>
      </c>
      <c r="M2" s="3" t="s">
        <v>222</v>
      </c>
    </row>
    <row r="3" spans="1:13" x14ac:dyDescent="0.35">
      <c r="A3" s="3" t="s">
        <v>21</v>
      </c>
      <c r="B3" s="3" t="s">
        <v>21</v>
      </c>
      <c r="C3" s="3" t="s">
        <v>21</v>
      </c>
      <c r="D3" s="3" t="s">
        <v>222</v>
      </c>
      <c r="E3" s="136" t="s">
        <v>527</v>
      </c>
      <c r="F3" s="3" t="s">
        <v>1868</v>
      </c>
      <c r="G3" s="3" t="s">
        <v>2467</v>
      </c>
      <c r="H3" s="179">
        <v>75</v>
      </c>
      <c r="I3" s="179">
        <v>0</v>
      </c>
      <c r="J3" s="233">
        <v>75</v>
      </c>
      <c r="K3" s="234">
        <v>12045</v>
      </c>
      <c r="L3" s="3" t="s">
        <v>241</v>
      </c>
      <c r="M3" s="3" t="s">
        <v>222</v>
      </c>
    </row>
    <row r="4" spans="1:13" x14ac:dyDescent="0.35">
      <c r="A4" s="3" t="s">
        <v>21</v>
      </c>
      <c r="B4" s="3" t="s">
        <v>21</v>
      </c>
      <c r="C4" s="3" t="s">
        <v>21</v>
      </c>
      <c r="D4" s="3" t="s">
        <v>222</v>
      </c>
      <c r="E4" s="136" t="s">
        <v>1869</v>
      </c>
      <c r="F4" s="3" t="s">
        <v>1870</v>
      </c>
      <c r="G4" s="3" t="s">
        <v>2467</v>
      </c>
      <c r="H4" s="179">
        <v>77</v>
      </c>
      <c r="I4" s="179">
        <v>0</v>
      </c>
      <c r="J4" s="233">
        <v>77</v>
      </c>
      <c r="K4" s="234">
        <v>11855</v>
      </c>
      <c r="L4" s="3" t="s">
        <v>240</v>
      </c>
      <c r="M4" s="3" t="s">
        <v>222</v>
      </c>
    </row>
    <row r="5" spans="1:13" x14ac:dyDescent="0.35">
      <c r="A5" s="3" t="s">
        <v>21</v>
      </c>
      <c r="B5" s="3" t="s">
        <v>21</v>
      </c>
      <c r="C5" s="3" t="s">
        <v>21</v>
      </c>
      <c r="D5" s="3" t="s">
        <v>222</v>
      </c>
      <c r="E5" s="136" t="s">
        <v>528</v>
      </c>
      <c r="F5" s="3" t="s">
        <v>1871</v>
      </c>
      <c r="G5" s="3" t="s">
        <v>2467</v>
      </c>
      <c r="H5" s="179">
        <v>83.01</v>
      </c>
      <c r="I5" s="179">
        <v>0</v>
      </c>
      <c r="J5" s="233">
        <v>83.01</v>
      </c>
      <c r="K5" s="234">
        <v>13404</v>
      </c>
      <c r="L5" s="3" t="s">
        <v>529</v>
      </c>
      <c r="M5" s="3" t="s">
        <v>222</v>
      </c>
    </row>
    <row r="6" spans="1:13" x14ac:dyDescent="0.35">
      <c r="A6" s="3" t="s">
        <v>21</v>
      </c>
      <c r="B6" s="3" t="s">
        <v>21</v>
      </c>
      <c r="C6" s="3" t="s">
        <v>21</v>
      </c>
      <c r="D6" s="3" t="s">
        <v>222</v>
      </c>
      <c r="E6" s="136" t="s">
        <v>535</v>
      </c>
      <c r="F6" s="3" t="s">
        <v>1873</v>
      </c>
      <c r="G6" s="3" t="s">
        <v>2467</v>
      </c>
      <c r="H6" s="179">
        <v>87</v>
      </c>
      <c r="I6" s="179">
        <v>0</v>
      </c>
      <c r="J6" s="233">
        <v>87</v>
      </c>
      <c r="K6" s="234">
        <v>12157</v>
      </c>
      <c r="L6" s="3" t="s">
        <v>240</v>
      </c>
      <c r="M6" s="3" t="s">
        <v>222</v>
      </c>
    </row>
    <row r="7" spans="1:13" x14ac:dyDescent="0.35">
      <c r="A7" s="3" t="s">
        <v>21</v>
      </c>
      <c r="B7" s="3" t="s">
        <v>21</v>
      </c>
      <c r="C7" s="3" t="s">
        <v>21</v>
      </c>
      <c r="D7" s="3" t="s">
        <v>222</v>
      </c>
      <c r="E7" s="136" t="s">
        <v>532</v>
      </c>
      <c r="F7" s="3" t="s">
        <v>1872</v>
      </c>
      <c r="G7" s="3" t="s">
        <v>2467</v>
      </c>
      <c r="H7" s="179">
        <v>87</v>
      </c>
      <c r="I7" s="179">
        <v>0</v>
      </c>
      <c r="J7" s="233">
        <v>87</v>
      </c>
      <c r="K7" s="234">
        <v>12193</v>
      </c>
      <c r="L7" s="3" t="s">
        <v>256</v>
      </c>
      <c r="M7" s="3" t="s">
        <v>222</v>
      </c>
    </row>
    <row r="8" spans="1:13" x14ac:dyDescent="0.35">
      <c r="A8" s="3" t="s">
        <v>21</v>
      </c>
      <c r="B8" s="3" t="s">
        <v>21</v>
      </c>
      <c r="C8" s="3" t="s">
        <v>21</v>
      </c>
      <c r="D8" s="3" t="s">
        <v>222</v>
      </c>
      <c r="E8" s="136" t="s">
        <v>531</v>
      </c>
      <c r="F8" s="3" t="s">
        <v>1875</v>
      </c>
      <c r="G8" s="3" t="s">
        <v>2467</v>
      </c>
      <c r="H8" s="179">
        <v>88</v>
      </c>
      <c r="I8" s="179">
        <v>0</v>
      </c>
      <c r="J8" s="233">
        <v>88</v>
      </c>
      <c r="K8" s="234">
        <v>12134</v>
      </c>
      <c r="L8" s="3" t="s">
        <v>237</v>
      </c>
      <c r="M8" s="3" t="s">
        <v>222</v>
      </c>
    </row>
    <row r="9" spans="1:13" x14ac:dyDescent="0.35">
      <c r="A9" s="3" t="s">
        <v>21</v>
      </c>
      <c r="B9" s="3" t="s">
        <v>21</v>
      </c>
      <c r="C9" s="3" t="s">
        <v>21</v>
      </c>
      <c r="D9" s="3" t="s">
        <v>222</v>
      </c>
      <c r="E9" s="136" t="s">
        <v>533</v>
      </c>
      <c r="F9" s="3" t="s">
        <v>1876</v>
      </c>
      <c r="G9" s="3" t="s">
        <v>2467</v>
      </c>
      <c r="H9" s="179">
        <v>88</v>
      </c>
      <c r="I9" s="179">
        <v>0</v>
      </c>
      <c r="J9" s="233">
        <v>88</v>
      </c>
      <c r="K9" s="234">
        <v>12134</v>
      </c>
      <c r="L9" s="3" t="s">
        <v>237</v>
      </c>
      <c r="M9" s="3" t="s">
        <v>222</v>
      </c>
    </row>
    <row r="10" spans="1:13" x14ac:dyDescent="0.35">
      <c r="A10" s="3" t="s">
        <v>21</v>
      </c>
      <c r="B10" s="3" t="s">
        <v>21</v>
      </c>
      <c r="C10" s="3" t="s">
        <v>21</v>
      </c>
      <c r="D10" s="3" t="s">
        <v>222</v>
      </c>
      <c r="E10" s="136" t="s">
        <v>534</v>
      </c>
      <c r="F10" s="3" t="s">
        <v>1876</v>
      </c>
      <c r="G10" s="3" t="s">
        <v>2467</v>
      </c>
      <c r="H10" s="179">
        <v>88</v>
      </c>
      <c r="I10" s="179">
        <v>0</v>
      </c>
      <c r="J10" s="233">
        <v>88</v>
      </c>
      <c r="K10" s="234">
        <v>12134</v>
      </c>
      <c r="L10" s="3" t="s">
        <v>237</v>
      </c>
      <c r="M10" s="3" t="s">
        <v>222</v>
      </c>
    </row>
    <row r="11" spans="1:13" x14ac:dyDescent="0.35">
      <c r="A11" s="3" t="s">
        <v>21</v>
      </c>
      <c r="B11" s="3" t="s">
        <v>21</v>
      </c>
      <c r="C11" s="3" t="s">
        <v>21</v>
      </c>
      <c r="D11" s="3" t="s">
        <v>222</v>
      </c>
      <c r="E11" s="136" t="s">
        <v>530</v>
      </c>
      <c r="F11" s="3" t="s">
        <v>1874</v>
      </c>
      <c r="G11" s="3" t="s">
        <v>2467</v>
      </c>
      <c r="H11" s="179">
        <v>88</v>
      </c>
      <c r="I11" s="179">
        <v>0</v>
      </c>
      <c r="J11" s="233">
        <v>88</v>
      </c>
      <c r="K11" s="234">
        <v>14978</v>
      </c>
      <c r="L11" s="3" t="s">
        <v>241</v>
      </c>
      <c r="M11" s="3" t="s">
        <v>222</v>
      </c>
    </row>
    <row r="12" spans="1:13" x14ac:dyDescent="0.35">
      <c r="A12" s="3" t="s">
        <v>21</v>
      </c>
      <c r="B12" s="3" t="s">
        <v>21</v>
      </c>
      <c r="C12" s="3" t="s">
        <v>21</v>
      </c>
      <c r="D12" s="3" t="s">
        <v>222</v>
      </c>
      <c r="E12" s="136" t="s">
        <v>1877</v>
      </c>
      <c r="F12" s="3" t="s">
        <v>1878</v>
      </c>
      <c r="G12" s="3" t="s">
        <v>2467</v>
      </c>
      <c r="H12" s="179">
        <v>90</v>
      </c>
      <c r="I12" s="179">
        <v>0</v>
      </c>
      <c r="J12" s="233">
        <v>90</v>
      </c>
      <c r="K12" s="234">
        <v>11700</v>
      </c>
      <c r="L12" s="3" t="s">
        <v>262</v>
      </c>
      <c r="M12" s="3" t="s">
        <v>222</v>
      </c>
    </row>
    <row r="13" spans="1:13" x14ac:dyDescent="0.35">
      <c r="A13" s="3" t="s">
        <v>21</v>
      </c>
      <c r="B13" s="3" t="s">
        <v>21</v>
      </c>
      <c r="C13" s="3" t="s">
        <v>21</v>
      </c>
      <c r="D13" s="3" t="s">
        <v>222</v>
      </c>
      <c r="E13" s="136" t="s">
        <v>536</v>
      </c>
      <c r="F13" s="3" t="s">
        <v>1879</v>
      </c>
      <c r="G13" s="3" t="s">
        <v>2467</v>
      </c>
      <c r="H13" s="179">
        <v>95</v>
      </c>
      <c r="I13" s="179">
        <v>0</v>
      </c>
      <c r="J13" s="233">
        <v>95</v>
      </c>
      <c r="K13" s="234">
        <v>15679.8</v>
      </c>
      <c r="L13" s="3" t="s">
        <v>240</v>
      </c>
      <c r="M13" s="3" t="s">
        <v>222</v>
      </c>
    </row>
    <row r="14" spans="1:13" x14ac:dyDescent="0.35">
      <c r="A14" s="3" t="s">
        <v>21</v>
      </c>
      <c r="B14" s="3" t="s">
        <v>21</v>
      </c>
      <c r="C14" s="3" t="s">
        <v>21</v>
      </c>
      <c r="D14" s="3" t="s">
        <v>222</v>
      </c>
      <c r="E14" s="136" t="s">
        <v>537</v>
      </c>
      <c r="F14" s="3" t="s">
        <v>1880</v>
      </c>
      <c r="G14" s="3" t="s">
        <v>2467</v>
      </c>
      <c r="H14" s="179">
        <v>96</v>
      </c>
      <c r="I14" s="179">
        <v>0</v>
      </c>
      <c r="J14" s="233">
        <v>96</v>
      </c>
      <c r="K14" s="234">
        <v>13360</v>
      </c>
      <c r="L14" s="3" t="s">
        <v>238</v>
      </c>
      <c r="M14" s="3" t="s">
        <v>222</v>
      </c>
    </row>
    <row r="15" spans="1:13" x14ac:dyDescent="0.35">
      <c r="A15" s="3" t="s">
        <v>21</v>
      </c>
      <c r="B15" s="3" t="s">
        <v>21</v>
      </c>
      <c r="C15" s="3" t="s">
        <v>21</v>
      </c>
      <c r="D15" s="3" t="s">
        <v>222</v>
      </c>
      <c r="E15" s="136" t="s">
        <v>539</v>
      </c>
      <c r="F15" s="3" t="s">
        <v>1881</v>
      </c>
      <c r="G15" s="3" t="s">
        <v>2467</v>
      </c>
      <c r="H15" s="179">
        <v>98</v>
      </c>
      <c r="I15" s="179">
        <v>0</v>
      </c>
      <c r="J15" s="233">
        <v>98</v>
      </c>
      <c r="K15" s="234">
        <v>14624</v>
      </c>
      <c r="L15" s="3" t="s">
        <v>241</v>
      </c>
      <c r="M15" s="3" t="s">
        <v>222</v>
      </c>
    </row>
    <row r="16" spans="1:13" x14ac:dyDescent="0.35">
      <c r="A16" s="3" t="s">
        <v>21</v>
      </c>
      <c r="B16" s="3" t="s">
        <v>21</v>
      </c>
      <c r="C16" s="3" t="s">
        <v>21</v>
      </c>
      <c r="D16" s="3" t="s">
        <v>222</v>
      </c>
      <c r="E16" s="136" t="s">
        <v>540</v>
      </c>
      <c r="F16" s="3" t="s">
        <v>1882</v>
      </c>
      <c r="G16" s="3" t="s">
        <v>2467</v>
      </c>
      <c r="H16" s="179">
        <v>106</v>
      </c>
      <c r="I16" s="179">
        <v>0</v>
      </c>
      <c r="J16" s="233">
        <v>106</v>
      </c>
      <c r="K16" s="234">
        <v>17950</v>
      </c>
      <c r="L16" s="3" t="s">
        <v>241</v>
      </c>
      <c r="M16" s="3" t="s">
        <v>222</v>
      </c>
    </row>
    <row r="17" spans="1:13" x14ac:dyDescent="0.35">
      <c r="A17" s="3" t="s">
        <v>21</v>
      </c>
      <c r="B17" s="3" t="s">
        <v>21</v>
      </c>
      <c r="C17" s="3" t="s">
        <v>21</v>
      </c>
      <c r="D17" s="3" t="s">
        <v>222</v>
      </c>
      <c r="E17" s="136" t="s">
        <v>1883</v>
      </c>
      <c r="F17" s="3" t="s">
        <v>1884</v>
      </c>
      <c r="G17" s="3" t="s">
        <v>2467</v>
      </c>
      <c r="H17" s="179">
        <v>107</v>
      </c>
      <c r="I17" s="179">
        <v>0</v>
      </c>
      <c r="J17" s="233">
        <v>107</v>
      </c>
      <c r="K17" s="234">
        <v>18531</v>
      </c>
      <c r="L17" s="3" t="s">
        <v>240</v>
      </c>
      <c r="M17" s="3" t="s">
        <v>222</v>
      </c>
    </row>
    <row r="18" spans="1:13" x14ac:dyDescent="0.35">
      <c r="A18" s="3" t="s">
        <v>21</v>
      </c>
      <c r="B18" s="3" t="s">
        <v>21</v>
      </c>
      <c r="C18" s="3" t="s">
        <v>21</v>
      </c>
      <c r="D18" s="3" t="s">
        <v>222</v>
      </c>
      <c r="E18" s="136" t="s">
        <v>541</v>
      </c>
      <c r="F18" s="3" t="s">
        <v>1886</v>
      </c>
      <c r="G18" s="3" t="s">
        <v>2467</v>
      </c>
      <c r="H18" s="179">
        <v>108</v>
      </c>
      <c r="I18" s="179">
        <v>0</v>
      </c>
      <c r="J18" s="233">
        <v>108</v>
      </c>
      <c r="K18" s="234">
        <v>17516</v>
      </c>
      <c r="L18" s="3" t="s">
        <v>529</v>
      </c>
      <c r="M18" s="3" t="s">
        <v>222</v>
      </c>
    </row>
    <row r="19" spans="1:13" x14ac:dyDescent="0.35">
      <c r="A19" s="3" t="s">
        <v>21</v>
      </c>
      <c r="B19" s="3" t="s">
        <v>21</v>
      </c>
      <c r="C19" s="3" t="s">
        <v>21</v>
      </c>
      <c r="D19" s="3" t="s">
        <v>222</v>
      </c>
      <c r="E19" s="136" t="s">
        <v>538</v>
      </c>
      <c r="F19" s="3" t="s">
        <v>1885</v>
      </c>
      <c r="G19" s="3" t="s">
        <v>2467</v>
      </c>
      <c r="H19" s="179">
        <v>108</v>
      </c>
      <c r="I19" s="179">
        <v>0</v>
      </c>
      <c r="J19" s="233">
        <v>108</v>
      </c>
      <c r="K19" s="234">
        <v>18082</v>
      </c>
      <c r="L19" s="3" t="s">
        <v>240</v>
      </c>
      <c r="M19" s="3" t="s">
        <v>222</v>
      </c>
    </row>
    <row r="20" spans="1:13" x14ac:dyDescent="0.35">
      <c r="A20" s="3" t="s">
        <v>21</v>
      </c>
      <c r="B20" s="3" t="s">
        <v>21</v>
      </c>
      <c r="C20" s="3" t="s">
        <v>21</v>
      </c>
      <c r="D20" s="3" t="s">
        <v>222</v>
      </c>
      <c r="E20" s="136" t="s">
        <v>542</v>
      </c>
      <c r="F20" s="3" t="s">
        <v>1887</v>
      </c>
      <c r="G20" s="3" t="s">
        <v>2467</v>
      </c>
      <c r="H20" s="179">
        <v>111</v>
      </c>
      <c r="I20" s="179">
        <v>0</v>
      </c>
      <c r="J20" s="233">
        <v>111</v>
      </c>
      <c r="K20" s="234">
        <v>18102</v>
      </c>
      <c r="L20" s="3" t="s">
        <v>241</v>
      </c>
      <c r="M20" s="3" t="s">
        <v>222</v>
      </c>
    </row>
    <row r="21" spans="1:13" x14ac:dyDescent="0.35">
      <c r="A21" s="3" t="s">
        <v>21</v>
      </c>
      <c r="B21" s="3" t="s">
        <v>21</v>
      </c>
      <c r="C21" s="3" t="s">
        <v>21</v>
      </c>
      <c r="D21" s="3" t="s">
        <v>222</v>
      </c>
      <c r="E21" s="136" t="s">
        <v>543</v>
      </c>
      <c r="F21" s="3" t="s">
        <v>1888</v>
      </c>
      <c r="G21" s="3" t="s">
        <v>2467</v>
      </c>
      <c r="H21" s="179">
        <v>115</v>
      </c>
      <c r="I21" s="179">
        <v>0</v>
      </c>
      <c r="J21" s="233">
        <v>115</v>
      </c>
      <c r="K21" s="234">
        <v>16820</v>
      </c>
      <c r="L21" s="3" t="s">
        <v>238</v>
      </c>
      <c r="M21" s="3" t="s">
        <v>222</v>
      </c>
    </row>
    <row r="22" spans="1:13" x14ac:dyDescent="0.35">
      <c r="A22" s="3" t="s">
        <v>21</v>
      </c>
      <c r="B22" s="3" t="s">
        <v>21</v>
      </c>
      <c r="C22" s="3" t="s">
        <v>21</v>
      </c>
      <c r="D22" s="3" t="s">
        <v>222</v>
      </c>
      <c r="E22" s="136" t="s">
        <v>544</v>
      </c>
      <c r="F22" s="3" t="s">
        <v>1889</v>
      </c>
      <c r="G22" s="3" t="s">
        <v>2467</v>
      </c>
      <c r="H22" s="179">
        <v>117</v>
      </c>
      <c r="I22" s="179">
        <v>0</v>
      </c>
      <c r="J22" s="233">
        <v>117</v>
      </c>
      <c r="K22" s="234">
        <v>16129</v>
      </c>
      <c r="L22" s="3" t="s">
        <v>545</v>
      </c>
      <c r="M22" s="3" t="s">
        <v>222</v>
      </c>
    </row>
    <row r="23" spans="1:13" x14ac:dyDescent="0.35">
      <c r="A23" s="3" t="s">
        <v>21</v>
      </c>
      <c r="B23" s="3" t="s">
        <v>21</v>
      </c>
      <c r="C23" s="3" t="s">
        <v>21</v>
      </c>
      <c r="D23" s="3" t="s">
        <v>222</v>
      </c>
      <c r="E23" s="136" t="s">
        <v>546</v>
      </c>
      <c r="F23" s="3" t="s">
        <v>1890</v>
      </c>
      <c r="G23" s="3" t="s">
        <v>2467</v>
      </c>
      <c r="H23" s="179">
        <v>124</v>
      </c>
      <c r="I23" s="179">
        <v>0</v>
      </c>
      <c r="J23" s="233">
        <v>124</v>
      </c>
      <c r="K23" s="234">
        <v>17600</v>
      </c>
      <c r="L23" s="3" t="s">
        <v>237</v>
      </c>
      <c r="M23" s="3" t="s">
        <v>222</v>
      </c>
    </row>
    <row r="24" spans="1:13" x14ac:dyDescent="0.35">
      <c r="A24" s="3" t="s">
        <v>21</v>
      </c>
      <c r="B24" s="3" t="s">
        <v>21</v>
      </c>
      <c r="C24" s="3" t="s">
        <v>21</v>
      </c>
      <c r="D24" s="3" t="s">
        <v>222</v>
      </c>
      <c r="E24" s="136" t="s">
        <v>547</v>
      </c>
      <c r="F24" s="3" t="s">
        <v>1891</v>
      </c>
      <c r="G24" s="3" t="s">
        <v>2467</v>
      </c>
      <c r="H24" s="179">
        <v>130</v>
      </c>
      <c r="I24" s="179">
        <v>0</v>
      </c>
      <c r="J24" s="233">
        <v>130</v>
      </c>
      <c r="K24" s="234">
        <v>17680</v>
      </c>
      <c r="L24" s="3" t="s">
        <v>254</v>
      </c>
      <c r="M24" s="3" t="s">
        <v>222</v>
      </c>
    </row>
    <row r="25" spans="1:13" x14ac:dyDescent="0.35">
      <c r="A25" s="3" t="s">
        <v>21</v>
      </c>
      <c r="B25" s="3" t="s">
        <v>21</v>
      </c>
      <c r="C25" s="3" t="s">
        <v>21</v>
      </c>
      <c r="D25" s="3" t="s">
        <v>222</v>
      </c>
      <c r="E25" s="136" t="s">
        <v>552</v>
      </c>
      <c r="F25" s="3" t="s">
        <v>1892</v>
      </c>
      <c r="G25" s="3" t="s">
        <v>2467</v>
      </c>
      <c r="H25" s="179">
        <v>131</v>
      </c>
      <c r="I25" s="179">
        <v>0</v>
      </c>
      <c r="J25" s="233">
        <v>131</v>
      </c>
      <c r="K25" s="234">
        <v>23385</v>
      </c>
      <c r="L25" s="3" t="s">
        <v>241</v>
      </c>
      <c r="M25" s="3" t="s">
        <v>222</v>
      </c>
    </row>
    <row r="26" spans="1:13" x14ac:dyDescent="0.35">
      <c r="A26" s="3" t="s">
        <v>21</v>
      </c>
      <c r="B26" s="3" t="s">
        <v>21</v>
      </c>
      <c r="C26" s="3" t="s">
        <v>21</v>
      </c>
      <c r="D26" s="3" t="s">
        <v>222</v>
      </c>
      <c r="E26" s="136" t="s">
        <v>548</v>
      </c>
      <c r="F26" s="3" t="s">
        <v>1893</v>
      </c>
      <c r="G26" s="3" t="s">
        <v>2467</v>
      </c>
      <c r="H26" s="179">
        <v>133</v>
      </c>
      <c r="I26" s="179">
        <v>0</v>
      </c>
      <c r="J26" s="233">
        <v>133</v>
      </c>
      <c r="K26" s="234">
        <v>18790</v>
      </c>
      <c r="L26" s="3" t="s">
        <v>237</v>
      </c>
      <c r="M26" s="3" t="s">
        <v>222</v>
      </c>
    </row>
    <row r="27" spans="1:13" x14ac:dyDescent="0.35">
      <c r="A27" s="3" t="s">
        <v>21</v>
      </c>
      <c r="B27" s="3" t="s">
        <v>21</v>
      </c>
      <c r="C27" s="3" t="s">
        <v>21</v>
      </c>
      <c r="D27" s="3" t="s">
        <v>222</v>
      </c>
      <c r="E27" s="136" t="s">
        <v>549</v>
      </c>
      <c r="F27" s="3" t="s">
        <v>1893</v>
      </c>
      <c r="G27" s="3" t="s">
        <v>2467</v>
      </c>
      <c r="H27" s="179">
        <v>133</v>
      </c>
      <c r="I27" s="179">
        <v>0</v>
      </c>
      <c r="J27" s="233">
        <v>133</v>
      </c>
      <c r="K27" s="234">
        <v>18790</v>
      </c>
      <c r="L27" s="3" t="s">
        <v>237</v>
      </c>
      <c r="M27" s="3" t="s">
        <v>222</v>
      </c>
    </row>
    <row r="28" spans="1:13" x14ac:dyDescent="0.35">
      <c r="A28" s="3" t="s">
        <v>21</v>
      </c>
      <c r="B28" s="3" t="s">
        <v>21</v>
      </c>
      <c r="C28" s="3" t="s">
        <v>21</v>
      </c>
      <c r="D28" s="3" t="s">
        <v>222</v>
      </c>
      <c r="E28" s="136" t="s">
        <v>550</v>
      </c>
      <c r="F28" s="3" t="s">
        <v>1894</v>
      </c>
      <c r="G28" s="3" t="s">
        <v>2467</v>
      </c>
      <c r="H28" s="179">
        <v>133</v>
      </c>
      <c r="I28" s="179">
        <v>0</v>
      </c>
      <c r="J28" s="233">
        <v>133</v>
      </c>
      <c r="K28" s="234">
        <v>18790</v>
      </c>
      <c r="L28" s="3" t="s">
        <v>237</v>
      </c>
      <c r="M28" s="3" t="s">
        <v>222</v>
      </c>
    </row>
    <row r="29" spans="1:13" x14ac:dyDescent="0.35">
      <c r="A29" s="3" t="s">
        <v>21</v>
      </c>
      <c r="B29" s="3" t="s">
        <v>21</v>
      </c>
      <c r="C29" s="3" t="s">
        <v>21</v>
      </c>
      <c r="D29" s="3" t="s">
        <v>222</v>
      </c>
      <c r="E29" s="136" t="s">
        <v>551</v>
      </c>
      <c r="F29" s="3" t="s">
        <v>1895</v>
      </c>
      <c r="G29" s="3" t="s">
        <v>2467</v>
      </c>
      <c r="H29" s="179">
        <v>133</v>
      </c>
      <c r="I29" s="179">
        <v>0</v>
      </c>
      <c r="J29" s="233">
        <v>133</v>
      </c>
      <c r="K29" s="234">
        <v>18401</v>
      </c>
      <c r="L29" s="3" t="s">
        <v>256</v>
      </c>
      <c r="M29" s="3" t="s">
        <v>222</v>
      </c>
    </row>
    <row r="30" spans="1:13" x14ac:dyDescent="0.35">
      <c r="A30" s="3" t="s">
        <v>21</v>
      </c>
      <c r="B30" s="3" t="s">
        <v>21</v>
      </c>
      <c r="C30" s="3" t="s">
        <v>21</v>
      </c>
      <c r="D30" s="3" t="s">
        <v>222</v>
      </c>
      <c r="E30" s="136" t="s">
        <v>553</v>
      </c>
      <c r="F30" s="3" t="s">
        <v>1896</v>
      </c>
      <c r="G30" s="3" t="s">
        <v>2467</v>
      </c>
      <c r="H30" s="179">
        <v>148</v>
      </c>
      <c r="I30" s="179">
        <v>0</v>
      </c>
      <c r="J30" s="233">
        <v>148</v>
      </c>
      <c r="K30" s="234">
        <v>25472.400000000001</v>
      </c>
      <c r="L30" s="3" t="s">
        <v>240</v>
      </c>
      <c r="M30" s="3" t="s">
        <v>222</v>
      </c>
    </row>
    <row r="31" spans="1:13" x14ac:dyDescent="0.35">
      <c r="A31" s="3" t="s">
        <v>21</v>
      </c>
      <c r="B31" s="3" t="s">
        <v>21</v>
      </c>
      <c r="C31" s="3" t="s">
        <v>21</v>
      </c>
      <c r="D31" s="3" t="s">
        <v>222</v>
      </c>
      <c r="E31" s="136" t="s">
        <v>554</v>
      </c>
      <c r="F31" s="3" t="s">
        <v>1897</v>
      </c>
      <c r="G31" s="3" t="s">
        <v>2469</v>
      </c>
      <c r="H31" s="179">
        <v>150</v>
      </c>
      <c r="I31" s="179">
        <v>0</v>
      </c>
      <c r="J31" s="233">
        <v>150</v>
      </c>
      <c r="K31" s="234">
        <v>20250</v>
      </c>
      <c r="L31" s="3" t="s">
        <v>239</v>
      </c>
      <c r="M31" s="3" t="s">
        <v>222</v>
      </c>
    </row>
    <row r="32" spans="1:13" x14ac:dyDescent="0.35">
      <c r="A32" s="3" t="s">
        <v>21</v>
      </c>
      <c r="B32" s="3" t="s">
        <v>21</v>
      </c>
      <c r="C32" s="3" t="s">
        <v>21</v>
      </c>
      <c r="D32" s="3" t="s">
        <v>222</v>
      </c>
      <c r="E32" s="136" t="s">
        <v>555</v>
      </c>
      <c r="F32" s="3" t="s">
        <v>1898</v>
      </c>
      <c r="G32" s="3" t="s">
        <v>2469</v>
      </c>
      <c r="H32" s="179">
        <v>150</v>
      </c>
      <c r="I32" s="179">
        <v>0</v>
      </c>
      <c r="J32" s="233">
        <v>150</v>
      </c>
      <c r="K32" s="234">
        <v>24001</v>
      </c>
      <c r="L32" s="3" t="s">
        <v>241</v>
      </c>
      <c r="M32" s="3" t="s">
        <v>222</v>
      </c>
    </row>
    <row r="33" spans="1:13" x14ac:dyDescent="0.35">
      <c r="A33" s="3" t="s">
        <v>21</v>
      </c>
      <c r="B33" s="3" t="s">
        <v>21</v>
      </c>
      <c r="C33" s="3" t="s">
        <v>21</v>
      </c>
      <c r="D33" s="3" t="s">
        <v>222</v>
      </c>
      <c r="E33" s="136" t="s">
        <v>1899</v>
      </c>
      <c r="F33" s="3" t="s">
        <v>1900</v>
      </c>
      <c r="G33" s="3" t="s">
        <v>2469</v>
      </c>
      <c r="H33" s="179">
        <v>155</v>
      </c>
      <c r="I33" s="179">
        <v>0</v>
      </c>
      <c r="J33" s="233">
        <v>155</v>
      </c>
      <c r="K33" s="234">
        <v>21080</v>
      </c>
      <c r="L33" s="3" t="s">
        <v>246</v>
      </c>
      <c r="M33" s="3" t="s">
        <v>222</v>
      </c>
    </row>
    <row r="34" spans="1:13" x14ac:dyDescent="0.35">
      <c r="A34" s="3" t="s">
        <v>21</v>
      </c>
      <c r="B34" s="3" t="s">
        <v>21</v>
      </c>
      <c r="C34" s="3" t="s">
        <v>21</v>
      </c>
      <c r="D34" s="3" t="s">
        <v>222</v>
      </c>
      <c r="E34" s="136" t="s">
        <v>556</v>
      </c>
      <c r="F34" s="3" t="s">
        <v>1901</v>
      </c>
      <c r="G34" s="3" t="s">
        <v>2469</v>
      </c>
      <c r="H34" s="179">
        <v>160</v>
      </c>
      <c r="I34" s="179">
        <v>0</v>
      </c>
      <c r="J34" s="233">
        <v>160</v>
      </c>
      <c r="K34" s="234">
        <v>21922</v>
      </c>
      <c r="L34" s="3" t="s">
        <v>238</v>
      </c>
      <c r="M34" s="3" t="s">
        <v>222</v>
      </c>
    </row>
    <row r="35" spans="1:13" x14ac:dyDescent="0.35">
      <c r="A35" s="3" t="s">
        <v>21</v>
      </c>
      <c r="B35" s="3" t="s">
        <v>21</v>
      </c>
      <c r="C35" s="3" t="s">
        <v>21</v>
      </c>
      <c r="D35" s="3" t="s">
        <v>222</v>
      </c>
      <c r="E35" s="136" t="s">
        <v>557</v>
      </c>
      <c r="F35" s="3" t="s">
        <v>1902</v>
      </c>
      <c r="G35" s="3" t="s">
        <v>2469</v>
      </c>
      <c r="H35" s="179">
        <v>166</v>
      </c>
      <c r="I35" s="179">
        <v>0</v>
      </c>
      <c r="J35" s="233">
        <v>166</v>
      </c>
      <c r="K35" s="234">
        <v>23223</v>
      </c>
      <c r="L35" s="3" t="s">
        <v>256</v>
      </c>
      <c r="M35" s="3" t="s">
        <v>222</v>
      </c>
    </row>
    <row r="36" spans="1:13" x14ac:dyDescent="0.35">
      <c r="A36" s="3" t="s">
        <v>21</v>
      </c>
      <c r="B36" s="3" t="s">
        <v>21</v>
      </c>
      <c r="C36" s="3" t="s">
        <v>21</v>
      </c>
      <c r="D36" s="3" t="s">
        <v>222</v>
      </c>
      <c r="E36" s="136" t="s">
        <v>558</v>
      </c>
      <c r="F36" s="3" t="s">
        <v>1902</v>
      </c>
      <c r="G36" s="3" t="s">
        <v>2469</v>
      </c>
      <c r="H36" s="179">
        <v>166</v>
      </c>
      <c r="I36" s="179">
        <v>0</v>
      </c>
      <c r="J36" s="233">
        <v>166</v>
      </c>
      <c r="K36" s="234">
        <v>23223</v>
      </c>
      <c r="L36" s="3" t="s">
        <v>256</v>
      </c>
      <c r="M36" s="3" t="s">
        <v>222</v>
      </c>
    </row>
    <row r="37" spans="1:13" x14ac:dyDescent="0.35">
      <c r="A37" s="3" t="s">
        <v>21</v>
      </c>
      <c r="B37" s="3" t="s">
        <v>21</v>
      </c>
      <c r="C37" s="3" t="s">
        <v>21</v>
      </c>
      <c r="D37" s="3" t="s">
        <v>222</v>
      </c>
      <c r="E37" s="136" t="s">
        <v>560</v>
      </c>
      <c r="F37" s="3" t="s">
        <v>1903</v>
      </c>
      <c r="G37" s="3" t="s">
        <v>2469</v>
      </c>
      <c r="H37" s="179">
        <v>169</v>
      </c>
      <c r="I37" s="179">
        <v>0</v>
      </c>
      <c r="J37" s="233">
        <v>169</v>
      </c>
      <c r="K37" s="234">
        <v>29690</v>
      </c>
      <c r="L37" s="3" t="s">
        <v>241</v>
      </c>
      <c r="M37" s="3" t="s">
        <v>222</v>
      </c>
    </row>
    <row r="38" spans="1:13" x14ac:dyDescent="0.35">
      <c r="A38" s="3" t="s">
        <v>21</v>
      </c>
      <c r="B38" s="3" t="s">
        <v>21</v>
      </c>
      <c r="C38" s="3" t="s">
        <v>21</v>
      </c>
      <c r="D38" s="3" t="s">
        <v>222</v>
      </c>
      <c r="E38" s="136" t="s">
        <v>559</v>
      </c>
      <c r="F38" s="3" t="s">
        <v>1904</v>
      </c>
      <c r="G38" s="3" t="s">
        <v>2469</v>
      </c>
      <c r="H38" s="179">
        <v>170</v>
      </c>
      <c r="I38" s="179">
        <v>0</v>
      </c>
      <c r="J38" s="233">
        <v>170</v>
      </c>
      <c r="K38" s="234">
        <v>22907</v>
      </c>
      <c r="L38" s="3" t="s">
        <v>262</v>
      </c>
      <c r="M38" s="3" t="s">
        <v>222</v>
      </c>
    </row>
    <row r="39" spans="1:13" x14ac:dyDescent="0.35">
      <c r="A39" s="3" t="s">
        <v>21</v>
      </c>
      <c r="B39" s="3" t="s">
        <v>21</v>
      </c>
      <c r="C39" s="3" t="s">
        <v>21</v>
      </c>
      <c r="D39" s="3" t="s">
        <v>222</v>
      </c>
      <c r="E39" s="136" t="s">
        <v>561</v>
      </c>
      <c r="F39" s="3" t="s">
        <v>1905</v>
      </c>
      <c r="G39" s="3" t="s">
        <v>2469</v>
      </c>
      <c r="H39" s="179">
        <v>176</v>
      </c>
      <c r="I39" s="179">
        <v>0</v>
      </c>
      <c r="J39" s="233">
        <v>176</v>
      </c>
      <c r="K39" s="234">
        <v>24740</v>
      </c>
      <c r="L39" s="3" t="s">
        <v>237</v>
      </c>
      <c r="M39" s="3" t="s">
        <v>222</v>
      </c>
    </row>
    <row r="40" spans="1:13" x14ac:dyDescent="0.35">
      <c r="A40" s="3" t="s">
        <v>21</v>
      </c>
      <c r="B40" s="3" t="s">
        <v>21</v>
      </c>
      <c r="C40" s="3" t="s">
        <v>21</v>
      </c>
      <c r="D40" s="3" t="s">
        <v>222</v>
      </c>
      <c r="E40" s="136" t="s">
        <v>562</v>
      </c>
      <c r="F40" s="3" t="s">
        <v>1906</v>
      </c>
      <c r="G40" s="3" t="s">
        <v>2469</v>
      </c>
      <c r="H40" s="179">
        <v>178</v>
      </c>
      <c r="I40" s="179">
        <v>0</v>
      </c>
      <c r="J40" s="233">
        <v>178</v>
      </c>
      <c r="K40" s="234">
        <v>24108</v>
      </c>
      <c r="L40" s="3" t="s">
        <v>237</v>
      </c>
      <c r="M40" s="3" t="s">
        <v>222</v>
      </c>
    </row>
    <row r="41" spans="1:13" x14ac:dyDescent="0.35">
      <c r="A41" s="3" t="s">
        <v>21</v>
      </c>
      <c r="B41" s="3" t="s">
        <v>21</v>
      </c>
      <c r="C41" s="3" t="s">
        <v>21</v>
      </c>
      <c r="D41" s="3" t="s">
        <v>222</v>
      </c>
      <c r="E41" s="136" t="s">
        <v>563</v>
      </c>
      <c r="F41" s="3" t="s">
        <v>1906</v>
      </c>
      <c r="G41" s="3" t="s">
        <v>2469</v>
      </c>
      <c r="H41" s="179">
        <v>178</v>
      </c>
      <c r="I41" s="179">
        <v>0</v>
      </c>
      <c r="J41" s="233">
        <v>178</v>
      </c>
      <c r="K41" s="234">
        <v>24108</v>
      </c>
      <c r="L41" s="3" t="s">
        <v>237</v>
      </c>
      <c r="M41" s="3" t="s">
        <v>222</v>
      </c>
    </row>
    <row r="42" spans="1:13" x14ac:dyDescent="0.35">
      <c r="A42" s="3" t="s">
        <v>21</v>
      </c>
      <c r="B42" s="3" t="s">
        <v>21</v>
      </c>
      <c r="C42" s="3" t="s">
        <v>21</v>
      </c>
      <c r="D42" s="3" t="s">
        <v>222</v>
      </c>
      <c r="E42" s="136" t="s">
        <v>564</v>
      </c>
      <c r="F42" s="3" t="s">
        <v>1907</v>
      </c>
      <c r="G42" s="3" t="s">
        <v>2469</v>
      </c>
      <c r="H42" s="179">
        <v>183</v>
      </c>
      <c r="I42" s="179">
        <v>0</v>
      </c>
      <c r="J42" s="233">
        <v>183</v>
      </c>
      <c r="K42" s="234">
        <v>30046</v>
      </c>
      <c r="L42" s="3" t="s">
        <v>241</v>
      </c>
      <c r="M42" s="3" t="s">
        <v>222</v>
      </c>
    </row>
    <row r="43" spans="1:13" x14ac:dyDescent="0.35">
      <c r="A43" s="3" t="s">
        <v>21</v>
      </c>
      <c r="B43" s="3" t="s">
        <v>21</v>
      </c>
      <c r="C43" s="3" t="s">
        <v>21</v>
      </c>
      <c r="D43" s="3" t="s">
        <v>222</v>
      </c>
      <c r="E43" s="136" t="s">
        <v>569</v>
      </c>
      <c r="F43" s="3" t="s">
        <v>1908</v>
      </c>
      <c r="G43" s="3" t="s">
        <v>2469</v>
      </c>
      <c r="H43" s="179">
        <v>208</v>
      </c>
      <c r="I43" s="179">
        <v>0</v>
      </c>
      <c r="J43" s="233">
        <v>208</v>
      </c>
      <c r="K43" s="234">
        <v>30425</v>
      </c>
      <c r="L43" s="3" t="s">
        <v>237</v>
      </c>
      <c r="M43" s="3" t="s">
        <v>222</v>
      </c>
    </row>
    <row r="44" spans="1:13" x14ac:dyDescent="0.35">
      <c r="A44" s="3" t="s">
        <v>21</v>
      </c>
      <c r="B44" s="3" t="s">
        <v>21</v>
      </c>
      <c r="C44" s="3" t="s">
        <v>21</v>
      </c>
      <c r="D44" s="3" t="s">
        <v>222</v>
      </c>
      <c r="E44" s="136" t="s">
        <v>570</v>
      </c>
      <c r="F44" s="3" t="s">
        <v>1909</v>
      </c>
      <c r="G44" s="3" t="s">
        <v>2469</v>
      </c>
      <c r="H44" s="179">
        <v>208</v>
      </c>
      <c r="I44" s="179">
        <v>0</v>
      </c>
      <c r="J44" s="233">
        <v>208</v>
      </c>
      <c r="K44" s="234">
        <v>30425</v>
      </c>
      <c r="L44" s="3" t="s">
        <v>237</v>
      </c>
      <c r="M44" s="3" t="s">
        <v>222</v>
      </c>
    </row>
    <row r="45" spans="1:13" x14ac:dyDescent="0.35">
      <c r="A45" s="3" t="s">
        <v>21</v>
      </c>
      <c r="B45" s="3" t="s">
        <v>21</v>
      </c>
      <c r="C45" s="3" t="s">
        <v>21</v>
      </c>
      <c r="D45" s="3" t="s">
        <v>222</v>
      </c>
      <c r="E45" s="136" t="s">
        <v>565</v>
      </c>
      <c r="F45" s="3" t="s">
        <v>1910</v>
      </c>
      <c r="G45" s="3" t="s">
        <v>2469</v>
      </c>
      <c r="H45" s="179">
        <v>210</v>
      </c>
      <c r="I45" s="179">
        <v>0</v>
      </c>
      <c r="J45" s="233">
        <v>210</v>
      </c>
      <c r="K45" s="234">
        <v>30500</v>
      </c>
      <c r="L45" s="3" t="s">
        <v>239</v>
      </c>
      <c r="M45" s="3" t="s">
        <v>222</v>
      </c>
    </row>
    <row r="46" spans="1:13" x14ac:dyDescent="0.35">
      <c r="A46" s="3" t="s">
        <v>21</v>
      </c>
      <c r="B46" s="3" t="s">
        <v>21</v>
      </c>
      <c r="C46" s="3" t="s">
        <v>21</v>
      </c>
      <c r="D46" s="3" t="s">
        <v>222</v>
      </c>
      <c r="E46" s="136" t="s">
        <v>566</v>
      </c>
      <c r="F46" s="3" t="s">
        <v>1911</v>
      </c>
      <c r="G46" s="3" t="s">
        <v>2469</v>
      </c>
      <c r="H46" s="179">
        <v>213</v>
      </c>
      <c r="I46" s="179">
        <v>0</v>
      </c>
      <c r="J46" s="233">
        <v>213</v>
      </c>
      <c r="K46" s="234">
        <v>35127.599999999999</v>
      </c>
      <c r="L46" s="3" t="s">
        <v>241</v>
      </c>
      <c r="M46" s="3" t="s">
        <v>222</v>
      </c>
    </row>
    <row r="47" spans="1:13" x14ac:dyDescent="0.35">
      <c r="A47" s="3" t="s">
        <v>21</v>
      </c>
      <c r="B47" s="3" t="s">
        <v>21</v>
      </c>
      <c r="C47" s="3" t="s">
        <v>21</v>
      </c>
      <c r="D47" s="3" t="s">
        <v>567</v>
      </c>
      <c r="E47" s="136" t="s">
        <v>568</v>
      </c>
      <c r="F47" s="3" t="s">
        <v>1912</v>
      </c>
      <c r="G47" s="3" t="s">
        <v>2469</v>
      </c>
      <c r="H47" s="179">
        <v>213</v>
      </c>
      <c r="I47" s="179">
        <v>0</v>
      </c>
      <c r="J47" s="233">
        <v>213</v>
      </c>
      <c r="K47" s="234">
        <v>35428</v>
      </c>
      <c r="L47" s="3" t="s">
        <v>241</v>
      </c>
      <c r="M47" s="3" t="s">
        <v>567</v>
      </c>
    </row>
    <row r="48" spans="1:13" x14ac:dyDescent="0.35">
      <c r="A48" s="3" t="s">
        <v>21</v>
      </c>
      <c r="B48" s="3" t="s">
        <v>21</v>
      </c>
      <c r="C48" s="3" t="s">
        <v>21</v>
      </c>
      <c r="D48" s="3" t="s">
        <v>222</v>
      </c>
      <c r="E48" s="136" t="s">
        <v>571</v>
      </c>
      <c r="F48" s="3" t="s">
        <v>1913</v>
      </c>
      <c r="G48" s="3" t="s">
        <v>2469</v>
      </c>
      <c r="H48" s="179">
        <v>232</v>
      </c>
      <c r="I48" s="179">
        <v>0</v>
      </c>
      <c r="J48" s="233">
        <v>232</v>
      </c>
      <c r="K48" s="234">
        <v>36262</v>
      </c>
      <c r="L48" s="3" t="s">
        <v>241</v>
      </c>
      <c r="M48" s="3" t="s">
        <v>222</v>
      </c>
    </row>
    <row r="49" spans="1:13" x14ac:dyDescent="0.35">
      <c r="A49" s="3" t="s">
        <v>21</v>
      </c>
      <c r="B49" s="3" t="s">
        <v>21</v>
      </c>
      <c r="C49" s="3" t="s">
        <v>21</v>
      </c>
      <c r="D49" s="3" t="s">
        <v>222</v>
      </c>
      <c r="E49" s="136" t="s">
        <v>572</v>
      </c>
      <c r="F49" s="3" t="s">
        <v>1914</v>
      </c>
      <c r="G49" s="3" t="s">
        <v>2469</v>
      </c>
      <c r="H49" s="179">
        <v>265</v>
      </c>
      <c r="I49" s="179">
        <v>0</v>
      </c>
      <c r="J49" s="233">
        <v>265</v>
      </c>
      <c r="K49" s="234">
        <v>47522</v>
      </c>
      <c r="L49" s="3" t="s">
        <v>241</v>
      </c>
      <c r="M49" s="3" t="s">
        <v>222</v>
      </c>
    </row>
    <row r="50" spans="1:13" x14ac:dyDescent="0.35">
      <c r="A50" s="3" t="s">
        <v>21</v>
      </c>
      <c r="B50" s="3" t="s">
        <v>21</v>
      </c>
      <c r="C50" s="3" t="s">
        <v>21</v>
      </c>
      <c r="D50" s="3" t="s">
        <v>222</v>
      </c>
      <c r="E50" s="136" t="s">
        <v>573</v>
      </c>
      <c r="F50" s="3" t="s">
        <v>1915</v>
      </c>
      <c r="G50" s="3" t="s">
        <v>2469</v>
      </c>
      <c r="H50" s="179">
        <v>266</v>
      </c>
      <c r="I50" s="179">
        <v>0</v>
      </c>
      <c r="J50" s="233">
        <v>266</v>
      </c>
      <c r="K50" s="234">
        <v>37590</v>
      </c>
      <c r="L50" s="3" t="s">
        <v>256</v>
      </c>
      <c r="M50" s="3" t="s">
        <v>222</v>
      </c>
    </row>
    <row r="51" spans="1:13" x14ac:dyDescent="0.35">
      <c r="A51" s="3" t="s">
        <v>21</v>
      </c>
      <c r="B51" s="3" t="s">
        <v>21</v>
      </c>
      <c r="C51" s="3" t="s">
        <v>21</v>
      </c>
      <c r="D51" s="3" t="s">
        <v>222</v>
      </c>
      <c r="E51" s="136" t="s">
        <v>574</v>
      </c>
      <c r="F51" s="3" t="s">
        <v>1916</v>
      </c>
      <c r="G51" s="3" t="s">
        <v>2469</v>
      </c>
      <c r="H51" s="3">
        <v>300</v>
      </c>
      <c r="I51" s="3">
        <v>0</v>
      </c>
      <c r="J51" s="235">
        <v>300</v>
      </c>
      <c r="K51" s="234">
        <v>48408</v>
      </c>
      <c r="L51" s="3" t="s">
        <v>241</v>
      </c>
      <c r="M51" s="3" t="s">
        <v>222</v>
      </c>
    </row>
    <row r="52" spans="1:13" x14ac:dyDescent="0.35">
      <c r="A52" s="3" t="s">
        <v>21</v>
      </c>
      <c r="B52" s="3" t="s">
        <v>21</v>
      </c>
      <c r="C52" s="3" t="s">
        <v>21</v>
      </c>
      <c r="D52" s="3" t="s">
        <v>222</v>
      </c>
      <c r="E52" s="136" t="s">
        <v>575</v>
      </c>
      <c r="F52" s="3" t="s">
        <v>1917</v>
      </c>
      <c r="G52" s="3" t="s">
        <v>2469</v>
      </c>
      <c r="H52" s="179">
        <v>316</v>
      </c>
      <c r="I52" s="179">
        <v>0</v>
      </c>
      <c r="J52" s="233">
        <v>316</v>
      </c>
      <c r="K52" s="234">
        <v>44886</v>
      </c>
      <c r="L52" s="3" t="s">
        <v>238</v>
      </c>
      <c r="M52" s="3" t="s">
        <v>222</v>
      </c>
    </row>
    <row r="53" spans="1:13" x14ac:dyDescent="0.35">
      <c r="A53" s="3" t="s">
        <v>21</v>
      </c>
      <c r="B53" s="3" t="s">
        <v>21</v>
      </c>
      <c r="C53" s="3" t="s">
        <v>21</v>
      </c>
      <c r="D53" s="3" t="s">
        <v>222</v>
      </c>
      <c r="E53" s="136" t="s">
        <v>576</v>
      </c>
      <c r="F53" s="3" t="s">
        <v>1918</v>
      </c>
      <c r="G53" s="3" t="s">
        <v>2469</v>
      </c>
      <c r="H53" s="179">
        <v>339</v>
      </c>
      <c r="I53" s="179">
        <v>0</v>
      </c>
      <c r="J53" s="233">
        <v>339</v>
      </c>
      <c r="K53" s="234">
        <v>59148</v>
      </c>
      <c r="L53" s="3" t="s">
        <v>241</v>
      </c>
      <c r="M53" s="3" t="s">
        <v>222</v>
      </c>
    </row>
    <row r="54" spans="1:13" x14ac:dyDescent="0.35">
      <c r="A54" s="3" t="s">
        <v>21</v>
      </c>
      <c r="B54" s="3" t="s">
        <v>21</v>
      </c>
      <c r="C54" s="3" t="s">
        <v>21</v>
      </c>
      <c r="D54" s="3" t="s">
        <v>222</v>
      </c>
      <c r="E54" s="136" t="s">
        <v>578</v>
      </c>
      <c r="F54" s="3" t="s">
        <v>1919</v>
      </c>
      <c r="G54" s="3" t="s">
        <v>2469</v>
      </c>
      <c r="H54" s="179">
        <v>363</v>
      </c>
      <c r="I54" s="179">
        <v>0</v>
      </c>
      <c r="J54" s="233">
        <v>363</v>
      </c>
      <c r="K54" s="234">
        <v>59609</v>
      </c>
      <c r="L54" s="3" t="s">
        <v>241</v>
      </c>
      <c r="M54" s="3" t="s">
        <v>222</v>
      </c>
    </row>
    <row r="55" spans="1:13" x14ac:dyDescent="0.35">
      <c r="A55" s="3" t="s">
        <v>21</v>
      </c>
      <c r="B55" s="3" t="s">
        <v>21</v>
      </c>
      <c r="C55" s="3" t="s">
        <v>21</v>
      </c>
      <c r="D55" s="3" t="s">
        <v>222</v>
      </c>
      <c r="E55" s="136" t="s">
        <v>577</v>
      </c>
      <c r="F55" s="3" t="s">
        <v>1920</v>
      </c>
      <c r="G55" s="3" t="s">
        <v>2469</v>
      </c>
      <c r="H55" s="179">
        <v>365</v>
      </c>
      <c r="I55" s="179">
        <v>0</v>
      </c>
      <c r="J55" s="233">
        <v>365</v>
      </c>
      <c r="K55" s="234">
        <v>60670</v>
      </c>
      <c r="L55" s="3" t="s">
        <v>240</v>
      </c>
      <c r="M55" s="3" t="s">
        <v>222</v>
      </c>
    </row>
    <row r="56" spans="1:13" x14ac:dyDescent="0.35">
      <c r="A56" s="3" t="s">
        <v>21</v>
      </c>
      <c r="B56" s="3" t="s">
        <v>21</v>
      </c>
      <c r="C56" s="3" t="s">
        <v>21</v>
      </c>
      <c r="D56" s="3" t="s">
        <v>222</v>
      </c>
      <c r="E56" s="136" t="s">
        <v>1923</v>
      </c>
      <c r="F56" s="3" t="s">
        <v>1924</v>
      </c>
      <c r="G56" s="3" t="s">
        <v>2467</v>
      </c>
      <c r="H56" s="179">
        <v>45</v>
      </c>
      <c r="I56" s="179">
        <v>0</v>
      </c>
      <c r="J56" s="233">
        <v>45</v>
      </c>
      <c r="K56" s="234">
        <v>5850</v>
      </c>
      <c r="L56" s="3" t="s">
        <v>262</v>
      </c>
      <c r="M56" s="3" t="s">
        <v>222</v>
      </c>
    </row>
    <row r="57" spans="1:13" x14ac:dyDescent="0.35">
      <c r="A57" s="3" t="s">
        <v>21</v>
      </c>
      <c r="B57" s="3" t="s">
        <v>21</v>
      </c>
      <c r="C57" s="3" t="s">
        <v>21</v>
      </c>
      <c r="D57" s="3" t="s">
        <v>222</v>
      </c>
      <c r="E57" s="136" t="s">
        <v>579</v>
      </c>
      <c r="F57" s="3" t="s">
        <v>1925</v>
      </c>
      <c r="G57" s="3" t="s">
        <v>2467</v>
      </c>
      <c r="H57" s="179">
        <v>46</v>
      </c>
      <c r="I57" s="179">
        <v>0</v>
      </c>
      <c r="J57" s="233">
        <v>46</v>
      </c>
      <c r="K57" s="234">
        <v>5255</v>
      </c>
      <c r="L57" s="3" t="s">
        <v>240</v>
      </c>
      <c r="M57" s="3" t="s">
        <v>222</v>
      </c>
    </row>
    <row r="58" spans="1:13" x14ac:dyDescent="0.35">
      <c r="A58" s="3" t="s">
        <v>21</v>
      </c>
      <c r="B58" s="3" t="s">
        <v>21</v>
      </c>
      <c r="C58" s="3" t="s">
        <v>21</v>
      </c>
      <c r="D58" s="3" t="s">
        <v>222</v>
      </c>
      <c r="E58" s="136" t="s">
        <v>580</v>
      </c>
      <c r="F58" s="3" t="s">
        <v>1926</v>
      </c>
      <c r="G58" s="3" t="s">
        <v>2467</v>
      </c>
      <c r="H58" s="179">
        <v>49</v>
      </c>
      <c r="I58" s="179">
        <v>0</v>
      </c>
      <c r="J58" s="233">
        <v>49</v>
      </c>
      <c r="K58" s="234">
        <v>6881</v>
      </c>
      <c r="L58" s="3" t="s">
        <v>238</v>
      </c>
      <c r="M58" s="3" t="s">
        <v>222</v>
      </c>
    </row>
    <row r="59" spans="1:13" x14ac:dyDescent="0.35">
      <c r="A59" s="3" t="s">
        <v>21</v>
      </c>
      <c r="B59" s="3" t="s">
        <v>21</v>
      </c>
      <c r="C59" s="3" t="s">
        <v>21</v>
      </c>
      <c r="D59" s="3" t="s">
        <v>222</v>
      </c>
      <c r="E59" s="136" t="s">
        <v>2326</v>
      </c>
      <c r="F59" s="3" t="s">
        <v>2327</v>
      </c>
      <c r="G59" s="3" t="s">
        <v>2467</v>
      </c>
      <c r="H59" s="3">
        <v>52</v>
      </c>
      <c r="I59" s="3">
        <v>0</v>
      </c>
      <c r="J59" s="3">
        <v>52</v>
      </c>
      <c r="K59" s="234">
        <v>6791.7</v>
      </c>
      <c r="L59" s="3" t="s">
        <v>241</v>
      </c>
      <c r="M59" s="3" t="s">
        <v>222</v>
      </c>
    </row>
    <row r="60" spans="1:13" x14ac:dyDescent="0.35">
      <c r="A60" s="3" t="s">
        <v>21</v>
      </c>
      <c r="B60" s="3" t="s">
        <v>21</v>
      </c>
      <c r="C60" s="3" t="s">
        <v>21</v>
      </c>
      <c r="D60" s="3" t="s">
        <v>2322</v>
      </c>
      <c r="E60" s="136" t="s">
        <v>1929</v>
      </c>
      <c r="F60" s="3" t="s">
        <v>1930</v>
      </c>
      <c r="G60" s="3" t="s">
        <v>2461</v>
      </c>
      <c r="H60" s="179">
        <v>16</v>
      </c>
      <c r="I60" s="179">
        <v>0</v>
      </c>
      <c r="J60" s="233">
        <v>16</v>
      </c>
      <c r="K60" s="234">
        <v>2269.1</v>
      </c>
      <c r="L60" s="3" t="s">
        <v>237</v>
      </c>
      <c r="M60" s="3" t="s">
        <v>2322</v>
      </c>
    </row>
    <row r="61" spans="1:13" x14ac:dyDescent="0.35">
      <c r="A61" s="3" t="s">
        <v>21</v>
      </c>
      <c r="B61" s="3" t="s">
        <v>21</v>
      </c>
      <c r="C61" s="3" t="s">
        <v>21</v>
      </c>
      <c r="D61" s="3" t="s">
        <v>2322</v>
      </c>
      <c r="E61" s="136" t="s">
        <v>1931</v>
      </c>
      <c r="F61" s="3" t="s">
        <v>1932</v>
      </c>
      <c r="G61" s="3" t="s">
        <v>2461</v>
      </c>
      <c r="H61" s="179">
        <v>16</v>
      </c>
      <c r="I61" s="179">
        <v>0</v>
      </c>
      <c r="J61" s="233">
        <v>16</v>
      </c>
      <c r="K61" s="234">
        <v>2313</v>
      </c>
      <c r="L61" s="3" t="s">
        <v>237</v>
      </c>
      <c r="M61" s="3" t="s">
        <v>2322</v>
      </c>
    </row>
    <row r="62" spans="1:13" x14ac:dyDescent="0.35">
      <c r="A62" s="3" t="s">
        <v>21</v>
      </c>
      <c r="B62" s="3" t="s">
        <v>21</v>
      </c>
      <c r="C62" s="3" t="s">
        <v>21</v>
      </c>
      <c r="D62" s="3" t="s">
        <v>2322</v>
      </c>
      <c r="E62" s="136" t="s">
        <v>349</v>
      </c>
      <c r="F62" s="3" t="s">
        <v>1927</v>
      </c>
      <c r="G62" s="3" t="s">
        <v>2461</v>
      </c>
      <c r="H62" s="179">
        <v>16</v>
      </c>
      <c r="I62" s="179">
        <v>0</v>
      </c>
      <c r="J62" s="233">
        <v>16</v>
      </c>
      <c r="K62" s="234">
        <v>1905</v>
      </c>
      <c r="L62" s="3" t="s">
        <v>240</v>
      </c>
      <c r="M62" s="3" t="s">
        <v>2322</v>
      </c>
    </row>
    <row r="63" spans="1:13" x14ac:dyDescent="0.35">
      <c r="A63" s="3" t="s">
        <v>21</v>
      </c>
      <c r="B63" s="3" t="s">
        <v>21</v>
      </c>
      <c r="C63" s="3" t="s">
        <v>21</v>
      </c>
      <c r="D63" s="3" t="s">
        <v>2322</v>
      </c>
      <c r="E63" s="136" t="s">
        <v>350</v>
      </c>
      <c r="F63" s="3" t="s">
        <v>1928</v>
      </c>
      <c r="G63" s="3" t="s">
        <v>2461</v>
      </c>
      <c r="H63" s="179">
        <v>16</v>
      </c>
      <c r="I63" s="179">
        <v>0</v>
      </c>
      <c r="J63" s="233">
        <v>16</v>
      </c>
      <c r="K63" s="234">
        <v>1943</v>
      </c>
      <c r="L63" s="3" t="s">
        <v>240</v>
      </c>
      <c r="M63" s="3" t="s">
        <v>2322</v>
      </c>
    </row>
    <row r="64" spans="1:13" x14ac:dyDescent="0.35">
      <c r="A64" s="3" t="s">
        <v>21</v>
      </c>
      <c r="B64" s="3" t="s">
        <v>21</v>
      </c>
      <c r="C64" s="3" t="s">
        <v>21</v>
      </c>
      <c r="D64" s="3" t="s">
        <v>2322</v>
      </c>
      <c r="E64" s="136" t="s">
        <v>351</v>
      </c>
      <c r="F64" s="3" t="s">
        <v>1933</v>
      </c>
      <c r="G64" s="3" t="s">
        <v>2461</v>
      </c>
      <c r="H64" s="179">
        <v>17</v>
      </c>
      <c r="I64" s="179">
        <v>0</v>
      </c>
      <c r="J64" s="233">
        <v>17</v>
      </c>
      <c r="K64" s="234">
        <v>2104</v>
      </c>
      <c r="L64" s="3" t="s">
        <v>240</v>
      </c>
      <c r="M64" s="3" t="s">
        <v>2322</v>
      </c>
    </row>
    <row r="65" spans="1:13" x14ac:dyDescent="0.35">
      <c r="A65" s="3" t="s">
        <v>21</v>
      </c>
      <c r="B65" s="3" t="s">
        <v>21</v>
      </c>
      <c r="C65" s="3" t="s">
        <v>21</v>
      </c>
      <c r="D65" s="3" t="s">
        <v>2322</v>
      </c>
      <c r="E65" s="136" t="s">
        <v>352</v>
      </c>
      <c r="F65" s="3" t="s">
        <v>1934</v>
      </c>
      <c r="G65" s="3" t="s">
        <v>2461</v>
      </c>
      <c r="H65" s="179">
        <v>17</v>
      </c>
      <c r="I65" s="179">
        <v>0</v>
      </c>
      <c r="J65" s="233">
        <v>17</v>
      </c>
      <c r="K65" s="234">
        <v>2028</v>
      </c>
      <c r="L65" s="3" t="s">
        <v>240</v>
      </c>
      <c r="M65" s="3" t="s">
        <v>2322</v>
      </c>
    </row>
    <row r="66" spans="1:13" x14ac:dyDescent="0.35">
      <c r="A66" s="3" t="s">
        <v>21</v>
      </c>
      <c r="B66" s="3" t="s">
        <v>21</v>
      </c>
      <c r="C66" s="3" t="s">
        <v>21</v>
      </c>
      <c r="D66" s="3" t="s">
        <v>2322</v>
      </c>
      <c r="E66" s="136" t="s">
        <v>353</v>
      </c>
      <c r="F66" s="3" t="s">
        <v>1935</v>
      </c>
      <c r="G66" s="3" t="s">
        <v>2461</v>
      </c>
      <c r="H66" s="179">
        <v>18</v>
      </c>
      <c r="I66" s="179">
        <v>0</v>
      </c>
      <c r="J66" s="233">
        <v>18</v>
      </c>
      <c r="K66" s="234">
        <v>2340</v>
      </c>
      <c r="L66" s="3" t="s">
        <v>239</v>
      </c>
      <c r="M66" s="3" t="s">
        <v>2322</v>
      </c>
    </row>
    <row r="67" spans="1:13" x14ac:dyDescent="0.35">
      <c r="A67" s="3" t="s">
        <v>21</v>
      </c>
      <c r="B67" s="3" t="s">
        <v>21</v>
      </c>
      <c r="C67" s="3" t="s">
        <v>21</v>
      </c>
      <c r="D67" s="3" t="s">
        <v>2322</v>
      </c>
      <c r="E67" s="136" t="s">
        <v>1936</v>
      </c>
      <c r="F67" s="3" t="s">
        <v>1937</v>
      </c>
      <c r="G67" s="3" t="s">
        <v>2461</v>
      </c>
      <c r="H67" s="179">
        <v>19</v>
      </c>
      <c r="I67" s="179">
        <v>0</v>
      </c>
      <c r="J67" s="233">
        <v>19</v>
      </c>
      <c r="K67" s="234">
        <v>3000</v>
      </c>
      <c r="L67" s="3" t="s">
        <v>237</v>
      </c>
      <c r="M67" s="3" t="s">
        <v>2322</v>
      </c>
    </row>
    <row r="68" spans="1:13" x14ac:dyDescent="0.35">
      <c r="A68" s="3" t="s">
        <v>21</v>
      </c>
      <c r="B68" s="3" t="s">
        <v>21</v>
      </c>
      <c r="C68" s="3" t="s">
        <v>21</v>
      </c>
      <c r="D68" s="3" t="s">
        <v>2322</v>
      </c>
      <c r="E68" s="136" t="s">
        <v>2377</v>
      </c>
      <c r="F68" s="3" t="s">
        <v>2378</v>
      </c>
      <c r="G68" s="3" t="s">
        <v>2461</v>
      </c>
      <c r="H68" s="12">
        <v>19</v>
      </c>
      <c r="I68" s="12">
        <v>0</v>
      </c>
      <c r="J68" s="12">
        <v>19</v>
      </c>
      <c r="K68" s="3">
        <v>2550</v>
      </c>
      <c r="L68" s="3" t="s">
        <v>2367</v>
      </c>
      <c r="M68" s="3" t="s">
        <v>2322</v>
      </c>
    </row>
    <row r="69" spans="1:13" x14ac:dyDescent="0.35">
      <c r="A69" s="3" t="s">
        <v>21</v>
      </c>
      <c r="B69" s="3" t="s">
        <v>21</v>
      </c>
      <c r="C69" s="3" t="s">
        <v>21</v>
      </c>
      <c r="D69" s="3" t="s">
        <v>2322</v>
      </c>
      <c r="E69" s="136" t="s">
        <v>1938</v>
      </c>
      <c r="F69" s="3" t="s">
        <v>1939</v>
      </c>
      <c r="G69" s="3" t="s">
        <v>2461</v>
      </c>
      <c r="H69" s="179">
        <v>20</v>
      </c>
      <c r="I69" s="179">
        <v>0</v>
      </c>
      <c r="J69" s="233">
        <v>20</v>
      </c>
      <c r="K69" s="234">
        <v>3100</v>
      </c>
      <c r="L69" s="3" t="s">
        <v>237</v>
      </c>
      <c r="M69" s="3" t="s">
        <v>2322</v>
      </c>
    </row>
    <row r="70" spans="1:13" x14ac:dyDescent="0.35">
      <c r="A70" s="3" t="s">
        <v>21</v>
      </c>
      <c r="B70" s="3" t="s">
        <v>21</v>
      </c>
      <c r="C70" s="3" t="s">
        <v>21</v>
      </c>
      <c r="D70" s="3" t="s">
        <v>2322</v>
      </c>
      <c r="E70" s="136" t="s">
        <v>2328</v>
      </c>
      <c r="F70" s="3" t="s">
        <v>2329</v>
      </c>
      <c r="G70" s="3" t="s">
        <v>2461</v>
      </c>
      <c r="H70" s="3">
        <v>21</v>
      </c>
      <c r="I70" s="179">
        <v>0</v>
      </c>
      <c r="J70" s="235">
        <v>21</v>
      </c>
      <c r="K70" s="234"/>
      <c r="L70" s="3" t="s">
        <v>2330</v>
      </c>
      <c r="M70" s="3" t="s">
        <v>2322</v>
      </c>
    </row>
    <row r="71" spans="1:13" x14ac:dyDescent="0.35">
      <c r="A71" s="3" t="s">
        <v>21</v>
      </c>
      <c r="B71" s="3" t="s">
        <v>21</v>
      </c>
      <c r="C71" s="3" t="s">
        <v>21</v>
      </c>
      <c r="D71" s="3" t="s">
        <v>2322</v>
      </c>
      <c r="E71" s="136" t="s">
        <v>1940</v>
      </c>
      <c r="F71" s="3" t="s">
        <v>1941</v>
      </c>
      <c r="G71" s="3" t="s">
        <v>2461</v>
      </c>
      <c r="H71" s="179">
        <v>21</v>
      </c>
      <c r="I71" s="179">
        <v>0</v>
      </c>
      <c r="J71" s="233">
        <v>21</v>
      </c>
      <c r="K71" s="234">
        <v>3000</v>
      </c>
      <c r="L71" s="3" t="s">
        <v>237</v>
      </c>
      <c r="M71" s="3" t="s">
        <v>2322</v>
      </c>
    </row>
    <row r="72" spans="1:13" x14ac:dyDescent="0.35">
      <c r="A72" s="3" t="s">
        <v>21</v>
      </c>
      <c r="B72" s="3" t="s">
        <v>21</v>
      </c>
      <c r="C72" s="3" t="s">
        <v>21</v>
      </c>
      <c r="D72" s="3" t="s">
        <v>2322</v>
      </c>
      <c r="E72" s="136" t="s">
        <v>361</v>
      </c>
      <c r="F72" s="3" t="s">
        <v>1942</v>
      </c>
      <c r="G72" s="3" t="s">
        <v>2461</v>
      </c>
      <c r="H72" s="179">
        <v>21</v>
      </c>
      <c r="I72" s="179">
        <v>0</v>
      </c>
      <c r="J72" s="233">
        <v>21</v>
      </c>
      <c r="K72" s="234">
        <v>2870</v>
      </c>
      <c r="L72" s="3" t="s">
        <v>261</v>
      </c>
      <c r="M72" s="3" t="s">
        <v>2322</v>
      </c>
    </row>
    <row r="73" spans="1:13" x14ac:dyDescent="0.35">
      <c r="A73" s="3" t="s">
        <v>21</v>
      </c>
      <c r="B73" s="3" t="s">
        <v>21</v>
      </c>
      <c r="C73" s="3" t="s">
        <v>21</v>
      </c>
      <c r="D73" s="3" t="s">
        <v>2322</v>
      </c>
      <c r="E73" s="136" t="s">
        <v>356</v>
      </c>
      <c r="F73" s="3" t="s">
        <v>1942</v>
      </c>
      <c r="G73" s="3" t="s">
        <v>2461</v>
      </c>
      <c r="H73" s="179">
        <v>21</v>
      </c>
      <c r="I73" s="179">
        <v>0</v>
      </c>
      <c r="J73" s="233">
        <v>21</v>
      </c>
      <c r="K73" s="234">
        <v>2870</v>
      </c>
      <c r="L73" s="3" t="s">
        <v>261</v>
      </c>
      <c r="M73" s="3" t="s">
        <v>2322</v>
      </c>
    </row>
    <row r="74" spans="1:13" x14ac:dyDescent="0.35">
      <c r="A74" s="3" t="s">
        <v>21</v>
      </c>
      <c r="B74" s="3" t="s">
        <v>21</v>
      </c>
      <c r="C74" s="3" t="s">
        <v>21</v>
      </c>
      <c r="D74" s="3" t="s">
        <v>2322</v>
      </c>
      <c r="E74" s="136" t="s">
        <v>327</v>
      </c>
      <c r="F74" s="3" t="s">
        <v>1943</v>
      </c>
      <c r="G74" s="3" t="s">
        <v>2461</v>
      </c>
      <c r="H74" s="179">
        <v>22</v>
      </c>
      <c r="I74" s="179">
        <v>0</v>
      </c>
      <c r="J74" s="233">
        <v>22</v>
      </c>
      <c r="K74" s="234">
        <v>3138</v>
      </c>
      <c r="L74" s="3" t="s">
        <v>277</v>
      </c>
      <c r="M74" s="3" t="s">
        <v>2322</v>
      </c>
    </row>
    <row r="75" spans="1:13" x14ac:dyDescent="0.35">
      <c r="A75" s="3" t="s">
        <v>21</v>
      </c>
      <c r="B75" s="3" t="s">
        <v>21</v>
      </c>
      <c r="C75" s="3" t="s">
        <v>21</v>
      </c>
      <c r="D75" s="3" t="s">
        <v>2322</v>
      </c>
      <c r="E75" s="136" t="s">
        <v>354</v>
      </c>
      <c r="F75" s="3" t="s">
        <v>1946</v>
      </c>
      <c r="G75" s="3" t="s">
        <v>2461</v>
      </c>
      <c r="H75" s="179">
        <v>23</v>
      </c>
      <c r="I75" s="179">
        <v>0</v>
      </c>
      <c r="J75" s="233">
        <v>23</v>
      </c>
      <c r="K75" s="234">
        <v>3201</v>
      </c>
      <c r="L75" s="3" t="s">
        <v>240</v>
      </c>
      <c r="M75" s="3" t="s">
        <v>2322</v>
      </c>
    </row>
    <row r="76" spans="1:13" x14ac:dyDescent="0.35">
      <c r="A76" s="3" t="s">
        <v>21</v>
      </c>
      <c r="B76" s="3" t="s">
        <v>21</v>
      </c>
      <c r="C76" s="3" t="s">
        <v>21</v>
      </c>
      <c r="D76" s="3" t="s">
        <v>2322</v>
      </c>
      <c r="E76" s="136" t="s">
        <v>1944</v>
      </c>
      <c r="F76" s="3" t="s">
        <v>1945</v>
      </c>
      <c r="G76" s="3" t="s">
        <v>2461</v>
      </c>
      <c r="H76" s="179">
        <v>23</v>
      </c>
      <c r="I76" s="179">
        <v>0</v>
      </c>
      <c r="J76" s="233">
        <v>23</v>
      </c>
      <c r="K76" s="234">
        <v>3600</v>
      </c>
      <c r="L76" s="3" t="s">
        <v>237</v>
      </c>
      <c r="M76" s="3" t="s">
        <v>2322</v>
      </c>
    </row>
    <row r="77" spans="1:13" x14ac:dyDescent="0.35">
      <c r="A77" s="3" t="s">
        <v>21</v>
      </c>
      <c r="B77" s="3" t="s">
        <v>21</v>
      </c>
      <c r="C77" s="3" t="s">
        <v>21</v>
      </c>
      <c r="D77" s="3" t="s">
        <v>2322</v>
      </c>
      <c r="E77" s="136" t="s">
        <v>358</v>
      </c>
      <c r="F77" s="3" t="s">
        <v>1965</v>
      </c>
      <c r="G77" s="3" t="s">
        <v>2461</v>
      </c>
      <c r="H77" s="179">
        <v>24</v>
      </c>
      <c r="I77" s="179">
        <v>0</v>
      </c>
      <c r="J77" s="233">
        <v>24</v>
      </c>
      <c r="K77" s="234">
        <v>2932</v>
      </c>
      <c r="L77" s="3" t="s">
        <v>240</v>
      </c>
      <c r="M77" s="3" t="s">
        <v>2322</v>
      </c>
    </row>
    <row r="78" spans="1:13" x14ac:dyDescent="0.35">
      <c r="A78" s="3" t="s">
        <v>21</v>
      </c>
      <c r="B78" s="3" t="s">
        <v>21</v>
      </c>
      <c r="C78" s="3" t="s">
        <v>21</v>
      </c>
      <c r="D78" s="3" t="s">
        <v>2322</v>
      </c>
      <c r="E78" s="136" t="s">
        <v>2331</v>
      </c>
      <c r="F78" s="3" t="s">
        <v>2332</v>
      </c>
      <c r="G78" s="3" t="s">
        <v>2461</v>
      </c>
      <c r="H78" s="3">
        <v>24</v>
      </c>
      <c r="I78" s="179">
        <v>0</v>
      </c>
      <c r="J78" s="235">
        <v>24</v>
      </c>
      <c r="K78" s="234"/>
      <c r="L78" s="3" t="s">
        <v>2330</v>
      </c>
      <c r="M78" s="3" t="s">
        <v>2322</v>
      </c>
    </row>
    <row r="79" spans="1:13" x14ac:dyDescent="0.35">
      <c r="A79" s="3" t="s">
        <v>21</v>
      </c>
      <c r="B79" s="3" t="s">
        <v>21</v>
      </c>
      <c r="C79" s="3" t="s">
        <v>21</v>
      </c>
      <c r="D79" s="3" t="s">
        <v>2322</v>
      </c>
      <c r="E79" s="136" t="s">
        <v>355</v>
      </c>
      <c r="F79" s="3" t="s">
        <v>1947</v>
      </c>
      <c r="G79" s="3" t="s">
        <v>2461</v>
      </c>
      <c r="H79" s="179">
        <v>24</v>
      </c>
      <c r="I79" s="179">
        <v>0</v>
      </c>
      <c r="J79" s="233">
        <v>24</v>
      </c>
      <c r="K79" s="234">
        <v>2893</v>
      </c>
      <c r="L79" s="3" t="s">
        <v>240</v>
      </c>
      <c r="M79" s="3" t="s">
        <v>2322</v>
      </c>
    </row>
    <row r="80" spans="1:13" x14ac:dyDescent="0.35">
      <c r="A80" s="3" t="s">
        <v>21</v>
      </c>
      <c r="B80" s="3" t="s">
        <v>21</v>
      </c>
      <c r="C80" s="3" t="s">
        <v>21</v>
      </c>
      <c r="D80" s="3" t="s">
        <v>2322</v>
      </c>
      <c r="E80" s="136" t="s">
        <v>1949</v>
      </c>
      <c r="F80" s="3" t="s">
        <v>1950</v>
      </c>
      <c r="G80" s="3" t="s">
        <v>2461</v>
      </c>
      <c r="H80" s="179">
        <v>24</v>
      </c>
      <c r="I80" s="179">
        <v>0</v>
      </c>
      <c r="J80" s="233">
        <v>24</v>
      </c>
      <c r="K80" s="234"/>
      <c r="L80" s="3" t="s">
        <v>237</v>
      </c>
      <c r="M80" s="3" t="s">
        <v>2322</v>
      </c>
    </row>
    <row r="81" spans="1:13" x14ac:dyDescent="0.35">
      <c r="A81" s="3" t="s">
        <v>21</v>
      </c>
      <c r="B81" s="3" t="s">
        <v>21</v>
      </c>
      <c r="C81" s="3" t="s">
        <v>21</v>
      </c>
      <c r="D81" s="3" t="s">
        <v>2322</v>
      </c>
      <c r="E81" s="136" t="s">
        <v>1951</v>
      </c>
      <c r="F81" s="3" t="s">
        <v>1952</v>
      </c>
      <c r="G81" s="3" t="s">
        <v>2461</v>
      </c>
      <c r="H81" s="179">
        <v>24</v>
      </c>
      <c r="I81" s="179">
        <v>0</v>
      </c>
      <c r="J81" s="233">
        <v>24</v>
      </c>
      <c r="K81" s="234">
        <v>3336</v>
      </c>
      <c r="L81" s="3" t="s">
        <v>237</v>
      </c>
      <c r="M81" s="3" t="s">
        <v>2322</v>
      </c>
    </row>
    <row r="82" spans="1:13" x14ac:dyDescent="0.35">
      <c r="A82" s="3" t="s">
        <v>21</v>
      </c>
      <c r="B82" s="3" t="s">
        <v>21</v>
      </c>
      <c r="C82" s="3" t="s">
        <v>21</v>
      </c>
      <c r="D82" s="3" t="s">
        <v>2322</v>
      </c>
      <c r="E82" s="136" t="s">
        <v>1953</v>
      </c>
      <c r="F82" s="3" t="s">
        <v>1954</v>
      </c>
      <c r="G82" s="3" t="s">
        <v>2461</v>
      </c>
      <c r="H82" s="179">
        <v>24</v>
      </c>
      <c r="I82" s="179">
        <v>0</v>
      </c>
      <c r="J82" s="233">
        <v>24</v>
      </c>
      <c r="K82" s="234">
        <v>3200</v>
      </c>
      <c r="L82" s="3" t="s">
        <v>237</v>
      </c>
      <c r="M82" s="3" t="s">
        <v>2322</v>
      </c>
    </row>
    <row r="83" spans="1:13" x14ac:dyDescent="0.35">
      <c r="A83" s="3" t="s">
        <v>21</v>
      </c>
      <c r="B83" s="3" t="s">
        <v>21</v>
      </c>
      <c r="C83" s="3" t="s">
        <v>21</v>
      </c>
      <c r="D83" s="3" t="s">
        <v>2322</v>
      </c>
      <c r="E83" s="136" t="s">
        <v>1955</v>
      </c>
      <c r="F83" s="3" t="s">
        <v>1956</v>
      </c>
      <c r="G83" s="3" t="s">
        <v>2461</v>
      </c>
      <c r="H83" s="179">
        <v>24</v>
      </c>
      <c r="I83" s="179">
        <v>0</v>
      </c>
      <c r="J83" s="233">
        <v>24</v>
      </c>
      <c r="K83" s="234">
        <v>3200</v>
      </c>
      <c r="L83" s="3" t="s">
        <v>237</v>
      </c>
      <c r="M83" s="3" t="s">
        <v>2322</v>
      </c>
    </row>
    <row r="84" spans="1:13" x14ac:dyDescent="0.35">
      <c r="A84" s="3" t="s">
        <v>21</v>
      </c>
      <c r="B84" s="3" t="s">
        <v>21</v>
      </c>
      <c r="C84" s="3" t="s">
        <v>21</v>
      </c>
      <c r="D84" s="3" t="s">
        <v>2322</v>
      </c>
      <c r="E84" s="136" t="s">
        <v>1957</v>
      </c>
      <c r="F84" s="3" t="s">
        <v>1958</v>
      </c>
      <c r="G84" s="3" t="s">
        <v>2461</v>
      </c>
      <c r="H84" s="179">
        <v>24</v>
      </c>
      <c r="I84" s="179">
        <v>0</v>
      </c>
      <c r="J84" s="233">
        <v>24</v>
      </c>
      <c r="K84" s="234">
        <v>3200</v>
      </c>
      <c r="L84" s="3" t="s">
        <v>237</v>
      </c>
      <c r="M84" s="3" t="s">
        <v>2322</v>
      </c>
    </row>
    <row r="85" spans="1:13" x14ac:dyDescent="0.35">
      <c r="A85" s="3" t="s">
        <v>21</v>
      </c>
      <c r="B85" s="3" t="s">
        <v>21</v>
      </c>
      <c r="C85" s="3" t="s">
        <v>21</v>
      </c>
      <c r="D85" s="3" t="s">
        <v>2322</v>
      </c>
      <c r="E85" s="136" t="s">
        <v>1959</v>
      </c>
      <c r="F85" s="3" t="s">
        <v>1960</v>
      </c>
      <c r="G85" s="3" t="s">
        <v>2461</v>
      </c>
      <c r="H85" s="179">
        <v>24</v>
      </c>
      <c r="I85" s="179">
        <v>0</v>
      </c>
      <c r="J85" s="233">
        <v>24</v>
      </c>
      <c r="K85" s="234">
        <v>3200</v>
      </c>
      <c r="L85" s="3" t="s">
        <v>237</v>
      </c>
      <c r="M85" s="3" t="s">
        <v>2322</v>
      </c>
    </row>
    <row r="86" spans="1:13" x14ac:dyDescent="0.35">
      <c r="A86" s="3" t="s">
        <v>21</v>
      </c>
      <c r="B86" s="3" t="s">
        <v>21</v>
      </c>
      <c r="C86" s="3" t="s">
        <v>21</v>
      </c>
      <c r="D86" s="3" t="s">
        <v>2322</v>
      </c>
      <c r="E86" s="136" t="s">
        <v>1966</v>
      </c>
      <c r="F86" s="3" t="s">
        <v>1960</v>
      </c>
      <c r="G86" s="3" t="s">
        <v>2461</v>
      </c>
      <c r="H86" s="179">
        <v>24</v>
      </c>
      <c r="I86" s="179">
        <v>0</v>
      </c>
      <c r="J86" s="233">
        <v>24</v>
      </c>
      <c r="K86" s="234">
        <v>3200</v>
      </c>
      <c r="L86" s="3" t="s">
        <v>237</v>
      </c>
      <c r="M86" s="3" t="s">
        <v>2322</v>
      </c>
    </row>
    <row r="87" spans="1:13" x14ac:dyDescent="0.35">
      <c r="A87" s="3" t="s">
        <v>21</v>
      </c>
      <c r="B87" s="3" t="s">
        <v>21</v>
      </c>
      <c r="C87" s="3" t="s">
        <v>21</v>
      </c>
      <c r="D87" s="3" t="s">
        <v>2322</v>
      </c>
      <c r="E87" s="136" t="s">
        <v>1961</v>
      </c>
      <c r="F87" s="3" t="s">
        <v>1962</v>
      </c>
      <c r="G87" s="3" t="s">
        <v>2461</v>
      </c>
      <c r="H87" s="179">
        <v>24</v>
      </c>
      <c r="I87" s="179">
        <v>0</v>
      </c>
      <c r="J87" s="233">
        <v>24</v>
      </c>
      <c r="K87" s="234">
        <v>3200</v>
      </c>
      <c r="L87" s="3" t="s">
        <v>237</v>
      </c>
      <c r="M87" s="3" t="s">
        <v>2322</v>
      </c>
    </row>
    <row r="88" spans="1:13" x14ac:dyDescent="0.35">
      <c r="A88" s="3" t="s">
        <v>21</v>
      </c>
      <c r="B88" s="3" t="s">
        <v>21</v>
      </c>
      <c r="C88" s="3" t="s">
        <v>21</v>
      </c>
      <c r="D88" s="3" t="s">
        <v>2322</v>
      </c>
      <c r="E88" s="136" t="s">
        <v>1963</v>
      </c>
      <c r="F88" s="3" t="s">
        <v>1964</v>
      </c>
      <c r="G88" s="3" t="s">
        <v>2461</v>
      </c>
      <c r="H88" s="179">
        <v>24</v>
      </c>
      <c r="I88" s="179">
        <v>0</v>
      </c>
      <c r="J88" s="233">
        <v>24</v>
      </c>
      <c r="K88" s="234">
        <v>3200</v>
      </c>
      <c r="L88" s="3" t="s">
        <v>237</v>
      </c>
      <c r="M88" s="3" t="s">
        <v>2322</v>
      </c>
    </row>
    <row r="89" spans="1:13" x14ac:dyDescent="0.35">
      <c r="A89" s="3" t="s">
        <v>21</v>
      </c>
      <c r="B89" s="3" t="s">
        <v>21</v>
      </c>
      <c r="C89" s="3" t="s">
        <v>21</v>
      </c>
      <c r="D89" s="3" t="s">
        <v>2322</v>
      </c>
      <c r="E89" s="136" t="s">
        <v>357</v>
      </c>
      <c r="F89" s="3" t="s">
        <v>1948</v>
      </c>
      <c r="G89" s="3" t="s">
        <v>2461</v>
      </c>
      <c r="H89" s="179">
        <v>24</v>
      </c>
      <c r="I89" s="179">
        <v>0</v>
      </c>
      <c r="J89" s="233">
        <v>24</v>
      </c>
      <c r="K89" s="234">
        <v>2980.4</v>
      </c>
      <c r="L89" s="3" t="s">
        <v>242</v>
      </c>
      <c r="M89" s="3" t="s">
        <v>2322</v>
      </c>
    </row>
    <row r="90" spans="1:13" x14ac:dyDescent="0.35">
      <c r="A90" s="3" t="s">
        <v>21</v>
      </c>
      <c r="B90" s="3" t="s">
        <v>21</v>
      </c>
      <c r="C90" s="3" t="s">
        <v>21</v>
      </c>
      <c r="D90" s="3" t="s">
        <v>2322</v>
      </c>
      <c r="E90" s="136" t="s">
        <v>359</v>
      </c>
      <c r="F90" s="3" t="s">
        <v>1967</v>
      </c>
      <c r="G90" s="3" t="s">
        <v>2461</v>
      </c>
      <c r="H90" s="179">
        <v>24</v>
      </c>
      <c r="I90" s="179">
        <v>0</v>
      </c>
      <c r="J90" s="233">
        <v>24</v>
      </c>
      <c r="K90" s="234">
        <v>3171</v>
      </c>
      <c r="L90" s="3" t="s">
        <v>242</v>
      </c>
      <c r="M90" s="3" t="s">
        <v>2322</v>
      </c>
    </row>
    <row r="91" spans="1:13" x14ac:dyDescent="0.35">
      <c r="A91" s="3" t="s">
        <v>21</v>
      </c>
      <c r="B91" s="3" t="s">
        <v>21</v>
      </c>
      <c r="C91" s="3" t="s">
        <v>21</v>
      </c>
      <c r="D91" s="3" t="s">
        <v>2322</v>
      </c>
      <c r="E91" s="136" t="s">
        <v>360</v>
      </c>
      <c r="F91" s="3" t="s">
        <v>1968</v>
      </c>
      <c r="G91" s="3" t="s">
        <v>2461</v>
      </c>
      <c r="H91" s="179">
        <v>25</v>
      </c>
      <c r="I91" s="179">
        <v>0</v>
      </c>
      <c r="J91" s="233">
        <v>25</v>
      </c>
      <c r="K91" s="234">
        <v>3176</v>
      </c>
      <c r="L91" s="3" t="s">
        <v>240</v>
      </c>
      <c r="M91" s="3" t="s">
        <v>2322</v>
      </c>
    </row>
    <row r="92" spans="1:13" x14ac:dyDescent="0.35">
      <c r="A92" s="3" t="s">
        <v>21</v>
      </c>
      <c r="B92" s="3" t="s">
        <v>21</v>
      </c>
      <c r="C92" s="3" t="s">
        <v>21</v>
      </c>
      <c r="D92" s="3" t="s">
        <v>2322</v>
      </c>
      <c r="E92" s="136" t="s">
        <v>366</v>
      </c>
      <c r="F92" s="3" t="s">
        <v>1969</v>
      </c>
      <c r="G92" s="3" t="s">
        <v>2461</v>
      </c>
      <c r="H92" s="179">
        <v>25</v>
      </c>
      <c r="I92" s="179">
        <v>0</v>
      </c>
      <c r="J92" s="233">
        <v>25</v>
      </c>
      <c r="K92" s="234">
        <v>3301</v>
      </c>
      <c r="L92" s="3" t="s">
        <v>261</v>
      </c>
      <c r="M92" s="3" t="s">
        <v>2322</v>
      </c>
    </row>
    <row r="93" spans="1:13" x14ac:dyDescent="0.35">
      <c r="A93" s="3" t="s">
        <v>21</v>
      </c>
      <c r="B93" s="3" t="s">
        <v>21</v>
      </c>
      <c r="C93" s="3" t="s">
        <v>21</v>
      </c>
      <c r="D93" s="3" t="s">
        <v>2322</v>
      </c>
      <c r="E93" s="136" t="s">
        <v>367</v>
      </c>
      <c r="F93" s="3" t="s">
        <v>1969</v>
      </c>
      <c r="G93" s="3" t="s">
        <v>2461</v>
      </c>
      <c r="H93" s="179">
        <v>25</v>
      </c>
      <c r="I93" s="179">
        <v>0</v>
      </c>
      <c r="J93" s="233">
        <v>25</v>
      </c>
      <c r="K93" s="234">
        <v>3301</v>
      </c>
      <c r="L93" s="3" t="s">
        <v>261</v>
      </c>
      <c r="M93" s="3" t="s">
        <v>2322</v>
      </c>
    </row>
    <row r="94" spans="1:13" x14ac:dyDescent="0.35">
      <c r="A94" s="3" t="s">
        <v>21</v>
      </c>
      <c r="B94" s="3" t="s">
        <v>21</v>
      </c>
      <c r="C94" s="3" t="s">
        <v>21</v>
      </c>
      <c r="D94" s="3" t="s">
        <v>2322</v>
      </c>
      <c r="E94" s="136" t="s">
        <v>1970</v>
      </c>
      <c r="F94" s="3" t="s">
        <v>1971</v>
      </c>
      <c r="G94" s="3" t="s">
        <v>2461</v>
      </c>
      <c r="H94" s="179">
        <v>26</v>
      </c>
      <c r="I94" s="179">
        <v>0</v>
      </c>
      <c r="J94" s="233">
        <v>26</v>
      </c>
      <c r="K94" s="234">
        <v>4200</v>
      </c>
      <c r="L94" s="3" t="s">
        <v>237</v>
      </c>
      <c r="M94" s="3" t="s">
        <v>2322</v>
      </c>
    </row>
    <row r="95" spans="1:13" x14ac:dyDescent="0.35">
      <c r="A95" s="3" t="s">
        <v>21</v>
      </c>
      <c r="B95" s="3" t="s">
        <v>21</v>
      </c>
      <c r="C95" s="3" t="s">
        <v>21</v>
      </c>
      <c r="D95" s="3" t="s">
        <v>2322</v>
      </c>
      <c r="E95" s="136" t="s">
        <v>1974</v>
      </c>
      <c r="F95" s="3" t="s">
        <v>1975</v>
      </c>
      <c r="G95" s="3" t="s">
        <v>2461</v>
      </c>
      <c r="H95" s="179">
        <v>27</v>
      </c>
      <c r="I95" s="179">
        <v>0</v>
      </c>
      <c r="J95" s="233">
        <v>27</v>
      </c>
      <c r="K95" s="234">
        <v>3600</v>
      </c>
      <c r="L95" s="3" t="s">
        <v>237</v>
      </c>
      <c r="M95" s="3" t="s">
        <v>2322</v>
      </c>
    </row>
    <row r="96" spans="1:13" x14ac:dyDescent="0.35">
      <c r="A96" s="3" t="s">
        <v>21</v>
      </c>
      <c r="B96" s="3" t="s">
        <v>21</v>
      </c>
      <c r="C96" s="3" t="s">
        <v>21</v>
      </c>
      <c r="D96" s="3" t="s">
        <v>2322</v>
      </c>
      <c r="E96" s="136" t="s">
        <v>1976</v>
      </c>
      <c r="F96" s="3" t="s">
        <v>1977</v>
      </c>
      <c r="G96" s="3" t="s">
        <v>2461</v>
      </c>
      <c r="H96" s="179">
        <v>27</v>
      </c>
      <c r="I96" s="179">
        <v>0</v>
      </c>
      <c r="J96" s="233">
        <v>27</v>
      </c>
      <c r="K96" s="234">
        <v>3000</v>
      </c>
      <c r="L96" s="3" t="s">
        <v>237</v>
      </c>
      <c r="M96" s="3" t="s">
        <v>2322</v>
      </c>
    </row>
    <row r="97" spans="1:13" x14ac:dyDescent="0.35">
      <c r="A97" s="3" t="s">
        <v>21</v>
      </c>
      <c r="B97" s="3" t="s">
        <v>21</v>
      </c>
      <c r="C97" s="3" t="s">
        <v>21</v>
      </c>
      <c r="D97" s="3" t="s">
        <v>2322</v>
      </c>
      <c r="E97" s="136" t="s">
        <v>1978</v>
      </c>
      <c r="F97" s="3" t="s">
        <v>1979</v>
      </c>
      <c r="G97" s="3" t="s">
        <v>2461</v>
      </c>
      <c r="H97" s="179">
        <v>27</v>
      </c>
      <c r="I97" s="179">
        <v>0</v>
      </c>
      <c r="J97" s="233">
        <v>27</v>
      </c>
      <c r="K97" s="234">
        <v>3600</v>
      </c>
      <c r="L97" s="3" t="s">
        <v>237</v>
      </c>
      <c r="M97" s="3" t="s">
        <v>2322</v>
      </c>
    </row>
    <row r="98" spans="1:13" x14ac:dyDescent="0.35">
      <c r="A98" s="3" t="s">
        <v>21</v>
      </c>
      <c r="B98" s="3" t="s">
        <v>21</v>
      </c>
      <c r="C98" s="3" t="s">
        <v>21</v>
      </c>
      <c r="D98" s="3" t="s">
        <v>2322</v>
      </c>
      <c r="E98" s="136" t="s">
        <v>1972</v>
      </c>
      <c r="F98" s="3" t="s">
        <v>1973</v>
      </c>
      <c r="G98" s="3" t="s">
        <v>2461</v>
      </c>
      <c r="H98" s="179">
        <v>27</v>
      </c>
      <c r="I98" s="179">
        <v>0</v>
      </c>
      <c r="J98" s="233">
        <v>27</v>
      </c>
      <c r="K98" s="234">
        <v>3600</v>
      </c>
      <c r="L98" s="3" t="s">
        <v>237</v>
      </c>
      <c r="M98" s="3" t="s">
        <v>2322</v>
      </c>
    </row>
    <row r="99" spans="1:13" x14ac:dyDescent="0.35">
      <c r="A99" s="3" t="s">
        <v>21</v>
      </c>
      <c r="B99" s="3" t="s">
        <v>21</v>
      </c>
      <c r="C99" s="3" t="s">
        <v>21</v>
      </c>
      <c r="D99" s="3" t="s">
        <v>2322</v>
      </c>
      <c r="E99" s="136" t="s">
        <v>1980</v>
      </c>
      <c r="F99" s="3" t="s">
        <v>1981</v>
      </c>
      <c r="G99" s="3" t="s">
        <v>2461</v>
      </c>
      <c r="H99" s="179">
        <v>28</v>
      </c>
      <c r="I99" s="179">
        <v>0</v>
      </c>
      <c r="J99" s="233">
        <v>28</v>
      </c>
      <c r="K99" s="234">
        <v>3462.5</v>
      </c>
      <c r="L99" s="3" t="s">
        <v>249</v>
      </c>
      <c r="M99" s="3" t="s">
        <v>2322</v>
      </c>
    </row>
    <row r="100" spans="1:13" x14ac:dyDescent="0.35">
      <c r="A100" s="3" t="s">
        <v>21</v>
      </c>
      <c r="B100" s="3" t="s">
        <v>21</v>
      </c>
      <c r="C100" s="3" t="s">
        <v>21</v>
      </c>
      <c r="D100" s="3" t="s">
        <v>2322</v>
      </c>
      <c r="E100" s="136" t="s">
        <v>420</v>
      </c>
      <c r="F100" s="3" t="s">
        <v>1981</v>
      </c>
      <c r="G100" s="3" t="s">
        <v>2461</v>
      </c>
      <c r="H100" s="179">
        <v>28</v>
      </c>
      <c r="I100" s="179">
        <v>0</v>
      </c>
      <c r="J100" s="233">
        <v>28</v>
      </c>
      <c r="K100" s="234">
        <v>3451</v>
      </c>
      <c r="L100" s="3" t="s">
        <v>421</v>
      </c>
      <c r="M100" s="3" t="s">
        <v>2322</v>
      </c>
    </row>
    <row r="101" spans="1:13" x14ac:dyDescent="0.35">
      <c r="A101" s="3" t="s">
        <v>21</v>
      </c>
      <c r="B101" s="3" t="s">
        <v>21</v>
      </c>
      <c r="C101" s="3" t="s">
        <v>21</v>
      </c>
      <c r="D101" s="3" t="s">
        <v>2322</v>
      </c>
      <c r="E101" s="136" t="s">
        <v>1982</v>
      </c>
      <c r="F101" s="3" t="s">
        <v>1983</v>
      </c>
      <c r="G101" s="3" t="s">
        <v>2461</v>
      </c>
      <c r="H101" s="179">
        <v>29</v>
      </c>
      <c r="I101" s="179">
        <v>0</v>
      </c>
      <c r="J101" s="233">
        <v>29</v>
      </c>
      <c r="K101" s="234">
        <v>3200</v>
      </c>
      <c r="L101" s="3" t="s">
        <v>237</v>
      </c>
      <c r="M101" s="3" t="s">
        <v>2322</v>
      </c>
    </row>
    <row r="102" spans="1:13" x14ac:dyDescent="0.35">
      <c r="A102" s="3" t="s">
        <v>21</v>
      </c>
      <c r="B102" s="3" t="s">
        <v>21</v>
      </c>
      <c r="C102" s="3" t="s">
        <v>21</v>
      </c>
      <c r="D102" s="3" t="s">
        <v>2322</v>
      </c>
      <c r="E102" s="136" t="s">
        <v>1984</v>
      </c>
      <c r="F102" s="3" t="s">
        <v>1985</v>
      </c>
      <c r="G102" s="3" t="s">
        <v>2461</v>
      </c>
      <c r="H102" s="179">
        <v>29</v>
      </c>
      <c r="I102" s="179">
        <v>0</v>
      </c>
      <c r="J102" s="233">
        <v>29</v>
      </c>
      <c r="K102" s="234">
        <v>3200</v>
      </c>
      <c r="L102" s="3" t="s">
        <v>237</v>
      </c>
      <c r="M102" s="3" t="s">
        <v>2322</v>
      </c>
    </row>
    <row r="103" spans="1:13" x14ac:dyDescent="0.35">
      <c r="A103" s="3" t="s">
        <v>21</v>
      </c>
      <c r="B103" s="3" t="s">
        <v>21</v>
      </c>
      <c r="C103" s="3" t="s">
        <v>21</v>
      </c>
      <c r="D103" s="3" t="s">
        <v>2322</v>
      </c>
      <c r="E103" s="136" t="s">
        <v>1986</v>
      </c>
      <c r="F103" s="3" t="s">
        <v>1987</v>
      </c>
      <c r="G103" s="3" t="s">
        <v>2461</v>
      </c>
      <c r="H103" s="179">
        <v>29</v>
      </c>
      <c r="I103" s="179">
        <v>0</v>
      </c>
      <c r="J103" s="233">
        <v>29</v>
      </c>
      <c r="K103" s="234">
        <v>4200</v>
      </c>
      <c r="L103" s="3" t="s">
        <v>237</v>
      </c>
      <c r="M103" s="3" t="s">
        <v>2322</v>
      </c>
    </row>
    <row r="104" spans="1:13" x14ac:dyDescent="0.35">
      <c r="A104" s="3" t="s">
        <v>21</v>
      </c>
      <c r="B104" s="3" t="s">
        <v>21</v>
      </c>
      <c r="C104" s="3" t="s">
        <v>21</v>
      </c>
      <c r="D104" s="3" t="s">
        <v>2322</v>
      </c>
      <c r="E104" s="136" t="s">
        <v>363</v>
      </c>
      <c r="F104" s="3" t="s">
        <v>1988</v>
      </c>
      <c r="G104" s="3" t="s">
        <v>2461</v>
      </c>
      <c r="H104" s="179">
        <v>29</v>
      </c>
      <c r="I104" s="179">
        <v>0</v>
      </c>
      <c r="J104" s="233">
        <v>29</v>
      </c>
      <c r="K104" s="234">
        <v>4200</v>
      </c>
      <c r="L104" s="3" t="s">
        <v>237</v>
      </c>
      <c r="M104" s="3" t="s">
        <v>2322</v>
      </c>
    </row>
    <row r="105" spans="1:13" x14ac:dyDescent="0.35">
      <c r="A105" s="3" t="s">
        <v>21</v>
      </c>
      <c r="B105" s="3" t="s">
        <v>21</v>
      </c>
      <c r="C105" s="3" t="s">
        <v>21</v>
      </c>
      <c r="D105" s="3" t="s">
        <v>2322</v>
      </c>
      <c r="E105" s="136" t="s">
        <v>1989</v>
      </c>
      <c r="F105" s="3" t="s">
        <v>1990</v>
      </c>
      <c r="G105" s="3" t="s">
        <v>2461</v>
      </c>
      <c r="H105" s="179">
        <v>29</v>
      </c>
      <c r="I105" s="179">
        <v>0</v>
      </c>
      <c r="J105" s="233">
        <v>29</v>
      </c>
      <c r="K105" s="234">
        <v>4200</v>
      </c>
      <c r="L105" s="3" t="s">
        <v>237</v>
      </c>
      <c r="M105" s="3" t="s">
        <v>2322</v>
      </c>
    </row>
    <row r="106" spans="1:13" x14ac:dyDescent="0.35">
      <c r="A106" s="3" t="s">
        <v>21</v>
      </c>
      <c r="B106" s="3" t="s">
        <v>21</v>
      </c>
      <c r="C106" s="3" t="s">
        <v>21</v>
      </c>
      <c r="D106" s="3" t="s">
        <v>2322</v>
      </c>
      <c r="E106" s="136" t="s">
        <v>2381</v>
      </c>
      <c r="F106" s="3" t="s">
        <v>2382</v>
      </c>
      <c r="G106" s="3" t="s">
        <v>2461</v>
      </c>
      <c r="H106" s="12">
        <v>29</v>
      </c>
      <c r="I106" s="12">
        <v>0</v>
      </c>
      <c r="J106" s="12">
        <v>29</v>
      </c>
      <c r="K106" s="3">
        <v>3950</v>
      </c>
      <c r="L106" s="3" t="s">
        <v>2367</v>
      </c>
      <c r="M106" s="3" t="s">
        <v>2322</v>
      </c>
    </row>
    <row r="107" spans="1:13" x14ac:dyDescent="0.35">
      <c r="A107" s="3" t="s">
        <v>21</v>
      </c>
      <c r="B107" s="3" t="s">
        <v>21</v>
      </c>
      <c r="C107" s="3" t="s">
        <v>21</v>
      </c>
      <c r="D107" s="3" t="s">
        <v>2322</v>
      </c>
      <c r="E107" s="136" t="s">
        <v>364</v>
      </c>
      <c r="F107" s="3" t="s">
        <v>1995</v>
      </c>
      <c r="G107" s="3" t="s">
        <v>2461</v>
      </c>
      <c r="H107" s="179">
        <v>30</v>
      </c>
      <c r="I107" s="179">
        <v>0</v>
      </c>
      <c r="J107" s="233">
        <v>30</v>
      </c>
      <c r="K107" s="234">
        <v>3931</v>
      </c>
      <c r="L107" s="3" t="s">
        <v>240</v>
      </c>
      <c r="M107" s="3" t="s">
        <v>2322</v>
      </c>
    </row>
    <row r="108" spans="1:13" x14ac:dyDescent="0.35">
      <c r="A108" s="3" t="s">
        <v>21</v>
      </c>
      <c r="B108" s="3" t="s">
        <v>21</v>
      </c>
      <c r="C108" s="3" t="s">
        <v>21</v>
      </c>
      <c r="D108" s="3" t="s">
        <v>2322</v>
      </c>
      <c r="E108" s="136" t="s">
        <v>365</v>
      </c>
      <c r="F108" s="3" t="s">
        <v>1996</v>
      </c>
      <c r="G108" s="3" t="s">
        <v>2461</v>
      </c>
      <c r="H108" s="179">
        <v>30</v>
      </c>
      <c r="I108" s="179">
        <v>0</v>
      </c>
      <c r="J108" s="233">
        <v>30</v>
      </c>
      <c r="K108" s="234">
        <v>4035</v>
      </c>
      <c r="L108" s="3" t="s">
        <v>240</v>
      </c>
      <c r="M108" s="3" t="s">
        <v>2322</v>
      </c>
    </row>
    <row r="109" spans="1:13" x14ac:dyDescent="0.35">
      <c r="A109" s="3" t="s">
        <v>21</v>
      </c>
      <c r="B109" s="3" t="s">
        <v>21</v>
      </c>
      <c r="C109" s="3" t="s">
        <v>21</v>
      </c>
      <c r="D109" s="3" t="s">
        <v>2322</v>
      </c>
      <c r="E109" s="136" t="s">
        <v>1991</v>
      </c>
      <c r="F109" s="3" t="s">
        <v>1992</v>
      </c>
      <c r="G109" s="3" t="s">
        <v>2461</v>
      </c>
      <c r="H109" s="179">
        <v>30</v>
      </c>
      <c r="I109" s="179">
        <v>0</v>
      </c>
      <c r="J109" s="233">
        <v>30</v>
      </c>
      <c r="K109" s="234">
        <v>4200</v>
      </c>
      <c r="L109" s="3" t="s">
        <v>237</v>
      </c>
      <c r="M109" s="3" t="s">
        <v>2322</v>
      </c>
    </row>
    <row r="110" spans="1:13" x14ac:dyDescent="0.35">
      <c r="A110" s="3" t="s">
        <v>21</v>
      </c>
      <c r="B110" s="3" t="s">
        <v>21</v>
      </c>
      <c r="C110" s="3" t="s">
        <v>21</v>
      </c>
      <c r="D110" s="3" t="s">
        <v>2322</v>
      </c>
      <c r="E110" s="136" t="s">
        <v>1993</v>
      </c>
      <c r="F110" s="3" t="s">
        <v>1994</v>
      </c>
      <c r="G110" s="3" t="s">
        <v>2461</v>
      </c>
      <c r="H110" s="179">
        <v>30</v>
      </c>
      <c r="I110" s="179">
        <v>0</v>
      </c>
      <c r="J110" s="233">
        <v>30</v>
      </c>
      <c r="K110" s="234">
        <v>4200</v>
      </c>
      <c r="L110" s="3" t="s">
        <v>237</v>
      </c>
      <c r="M110" s="3" t="s">
        <v>2322</v>
      </c>
    </row>
    <row r="111" spans="1:13" x14ac:dyDescent="0.35">
      <c r="A111" s="3" t="s">
        <v>21</v>
      </c>
      <c r="B111" s="3" t="s">
        <v>21</v>
      </c>
      <c r="C111" s="3" t="s">
        <v>21</v>
      </c>
      <c r="D111" s="3" t="s">
        <v>2322</v>
      </c>
      <c r="E111" s="136" t="s">
        <v>1999</v>
      </c>
      <c r="F111" s="3" t="s">
        <v>2000</v>
      </c>
      <c r="G111" s="3" t="s">
        <v>2461</v>
      </c>
      <c r="H111" s="179">
        <v>30</v>
      </c>
      <c r="I111" s="179">
        <v>0</v>
      </c>
      <c r="J111" s="233">
        <v>30</v>
      </c>
      <c r="K111" s="234">
        <v>4200</v>
      </c>
      <c r="L111" s="3" t="s">
        <v>237</v>
      </c>
      <c r="M111" s="3" t="s">
        <v>2322</v>
      </c>
    </row>
    <row r="112" spans="1:13" x14ac:dyDescent="0.35">
      <c r="A112" s="3" t="s">
        <v>21</v>
      </c>
      <c r="B112" s="3" t="s">
        <v>21</v>
      </c>
      <c r="C112" s="3" t="s">
        <v>21</v>
      </c>
      <c r="D112" s="3" t="s">
        <v>2322</v>
      </c>
      <c r="E112" s="136" t="s">
        <v>1997</v>
      </c>
      <c r="F112" s="3" t="s">
        <v>1998</v>
      </c>
      <c r="G112" s="3" t="s">
        <v>2461</v>
      </c>
      <c r="H112" s="179">
        <v>30</v>
      </c>
      <c r="I112" s="179">
        <v>0</v>
      </c>
      <c r="J112" s="233">
        <v>30</v>
      </c>
      <c r="K112" s="234">
        <v>3810</v>
      </c>
      <c r="L112" s="3" t="s">
        <v>262</v>
      </c>
      <c r="M112" s="3" t="s">
        <v>2322</v>
      </c>
    </row>
    <row r="113" spans="1:13" x14ac:dyDescent="0.35">
      <c r="A113" s="3" t="s">
        <v>21</v>
      </c>
      <c r="B113" s="3" t="s">
        <v>21</v>
      </c>
      <c r="C113" s="3" t="s">
        <v>21</v>
      </c>
      <c r="D113" s="3" t="s">
        <v>2322</v>
      </c>
      <c r="E113" s="136" t="s">
        <v>368</v>
      </c>
      <c r="F113" s="3" t="s">
        <v>2001</v>
      </c>
      <c r="G113" s="3" t="s">
        <v>2461</v>
      </c>
      <c r="H113" s="179">
        <v>31</v>
      </c>
      <c r="I113" s="179">
        <v>0</v>
      </c>
      <c r="J113" s="233">
        <v>31</v>
      </c>
      <c r="K113" s="234">
        <v>4287</v>
      </c>
      <c r="L113" s="3" t="s">
        <v>240</v>
      </c>
      <c r="M113" s="3" t="s">
        <v>2322</v>
      </c>
    </row>
    <row r="114" spans="1:13" x14ac:dyDescent="0.35">
      <c r="A114" s="3" t="s">
        <v>21</v>
      </c>
      <c r="B114" s="3" t="s">
        <v>21</v>
      </c>
      <c r="C114" s="3" t="s">
        <v>21</v>
      </c>
      <c r="D114" s="3" t="s">
        <v>2322</v>
      </c>
      <c r="E114" s="136" t="s">
        <v>369</v>
      </c>
      <c r="F114" s="3" t="s">
        <v>2001</v>
      </c>
      <c r="G114" s="3" t="s">
        <v>2461</v>
      </c>
      <c r="H114" s="179">
        <v>31</v>
      </c>
      <c r="I114" s="179">
        <v>0</v>
      </c>
      <c r="J114" s="233">
        <v>31</v>
      </c>
      <c r="K114" s="234">
        <v>4287</v>
      </c>
      <c r="L114" s="3" t="s">
        <v>240</v>
      </c>
      <c r="M114" s="3" t="s">
        <v>2322</v>
      </c>
    </row>
    <row r="115" spans="1:13" x14ac:dyDescent="0.35">
      <c r="A115" s="3" t="s">
        <v>21</v>
      </c>
      <c r="B115" s="3" t="s">
        <v>21</v>
      </c>
      <c r="C115" s="3" t="s">
        <v>21</v>
      </c>
      <c r="D115" s="3" t="s">
        <v>2322</v>
      </c>
      <c r="E115" s="136" t="s">
        <v>2002</v>
      </c>
      <c r="F115" s="3" t="s">
        <v>2003</v>
      </c>
      <c r="G115" s="3" t="s">
        <v>2461</v>
      </c>
      <c r="H115" s="179">
        <v>31</v>
      </c>
      <c r="I115" s="179">
        <v>0</v>
      </c>
      <c r="J115" s="233">
        <v>31</v>
      </c>
      <c r="K115" s="234">
        <v>4027.4</v>
      </c>
      <c r="L115" s="3" t="s">
        <v>370</v>
      </c>
      <c r="M115" s="3" t="s">
        <v>2322</v>
      </c>
    </row>
    <row r="116" spans="1:13" x14ac:dyDescent="0.35">
      <c r="A116" s="3" t="s">
        <v>21</v>
      </c>
      <c r="B116" s="3" t="s">
        <v>21</v>
      </c>
      <c r="C116" s="3" t="s">
        <v>21</v>
      </c>
      <c r="D116" s="3" t="s">
        <v>2322</v>
      </c>
      <c r="E116" s="136" t="s">
        <v>371</v>
      </c>
      <c r="F116" s="3" t="s">
        <v>2008</v>
      </c>
      <c r="G116" s="3" t="s">
        <v>2461</v>
      </c>
      <c r="H116" s="179">
        <v>34</v>
      </c>
      <c r="I116" s="179">
        <v>0</v>
      </c>
      <c r="J116" s="233">
        <v>34</v>
      </c>
      <c r="K116" s="234">
        <v>4711</v>
      </c>
      <c r="L116" s="3" t="s">
        <v>240</v>
      </c>
      <c r="M116" s="3" t="s">
        <v>2322</v>
      </c>
    </row>
    <row r="117" spans="1:13" x14ac:dyDescent="0.35">
      <c r="A117" s="3" t="s">
        <v>21</v>
      </c>
      <c r="B117" s="3" t="s">
        <v>21</v>
      </c>
      <c r="C117" s="3" t="s">
        <v>21</v>
      </c>
      <c r="D117" s="3" t="s">
        <v>2322</v>
      </c>
      <c r="E117" s="136" t="s">
        <v>375</v>
      </c>
      <c r="F117" s="3" t="s">
        <v>2008</v>
      </c>
      <c r="G117" s="3" t="s">
        <v>2461</v>
      </c>
      <c r="H117" s="179">
        <v>34</v>
      </c>
      <c r="I117" s="179">
        <v>0</v>
      </c>
      <c r="J117" s="233">
        <v>34</v>
      </c>
      <c r="K117" s="234">
        <v>4711</v>
      </c>
      <c r="L117" s="3" t="s">
        <v>240</v>
      </c>
      <c r="M117" s="3" t="s">
        <v>2322</v>
      </c>
    </row>
    <row r="118" spans="1:13" x14ac:dyDescent="0.35">
      <c r="A118" s="3" t="s">
        <v>21</v>
      </c>
      <c r="B118" s="3" t="s">
        <v>21</v>
      </c>
      <c r="C118" s="3" t="s">
        <v>21</v>
      </c>
      <c r="D118" s="3" t="s">
        <v>2322</v>
      </c>
      <c r="E118" s="136" t="s">
        <v>2006</v>
      </c>
      <c r="F118" s="3" t="s">
        <v>2007</v>
      </c>
      <c r="G118" s="3" t="s">
        <v>2461</v>
      </c>
      <c r="H118" s="179">
        <v>34</v>
      </c>
      <c r="I118" s="179">
        <v>0</v>
      </c>
      <c r="J118" s="233">
        <v>34</v>
      </c>
      <c r="K118" s="234">
        <v>4700</v>
      </c>
      <c r="L118" s="3" t="s">
        <v>237</v>
      </c>
      <c r="M118" s="3" t="s">
        <v>2322</v>
      </c>
    </row>
    <row r="119" spans="1:13" x14ac:dyDescent="0.35">
      <c r="A119" s="3" t="s">
        <v>21</v>
      </c>
      <c r="B119" s="3" t="s">
        <v>21</v>
      </c>
      <c r="C119" s="3" t="s">
        <v>21</v>
      </c>
      <c r="D119" s="3" t="s">
        <v>2322</v>
      </c>
      <c r="E119" s="136" t="s">
        <v>2004</v>
      </c>
      <c r="F119" s="3" t="s">
        <v>2005</v>
      </c>
      <c r="G119" s="3" t="s">
        <v>2461</v>
      </c>
      <c r="H119" s="179">
        <v>34</v>
      </c>
      <c r="I119" s="179">
        <v>0</v>
      </c>
      <c r="J119" s="233">
        <v>34</v>
      </c>
      <c r="K119" s="234">
        <v>4386</v>
      </c>
      <c r="L119" s="3" t="s">
        <v>262</v>
      </c>
      <c r="M119" s="3" t="s">
        <v>2322</v>
      </c>
    </row>
    <row r="120" spans="1:13" x14ac:dyDescent="0.35">
      <c r="A120" s="3" t="s">
        <v>21</v>
      </c>
      <c r="B120" s="3" t="s">
        <v>21</v>
      </c>
      <c r="C120" s="3" t="s">
        <v>21</v>
      </c>
      <c r="D120" s="3" t="s">
        <v>2322</v>
      </c>
      <c r="E120" s="136" t="s">
        <v>2009</v>
      </c>
      <c r="F120" s="3" t="s">
        <v>2010</v>
      </c>
      <c r="G120" s="3" t="s">
        <v>2461</v>
      </c>
      <c r="H120" s="179">
        <v>38</v>
      </c>
      <c r="I120" s="179">
        <v>0</v>
      </c>
      <c r="J120" s="233">
        <v>38</v>
      </c>
      <c r="K120" s="234">
        <v>4200</v>
      </c>
      <c r="L120" s="3" t="s">
        <v>237</v>
      </c>
      <c r="M120" s="3" t="s">
        <v>2322</v>
      </c>
    </row>
    <row r="121" spans="1:13" x14ac:dyDescent="0.35">
      <c r="A121" s="3" t="s">
        <v>21</v>
      </c>
      <c r="B121" s="3" t="s">
        <v>21</v>
      </c>
      <c r="C121" s="3" t="s">
        <v>21</v>
      </c>
      <c r="D121" s="3" t="s">
        <v>2322</v>
      </c>
      <c r="E121" s="136" t="s">
        <v>2011</v>
      </c>
      <c r="F121" s="3" t="s">
        <v>2012</v>
      </c>
      <c r="G121" s="3" t="s">
        <v>2461</v>
      </c>
      <c r="H121" s="179">
        <v>38</v>
      </c>
      <c r="I121" s="179">
        <v>0</v>
      </c>
      <c r="J121" s="233">
        <v>38</v>
      </c>
      <c r="K121" s="234">
        <v>4200</v>
      </c>
      <c r="L121" s="3" t="s">
        <v>237</v>
      </c>
      <c r="M121" s="3" t="s">
        <v>2322</v>
      </c>
    </row>
    <row r="122" spans="1:13" x14ac:dyDescent="0.35">
      <c r="A122" s="3" t="s">
        <v>21</v>
      </c>
      <c r="B122" s="3" t="s">
        <v>21</v>
      </c>
      <c r="C122" s="3" t="s">
        <v>21</v>
      </c>
      <c r="D122" s="3" t="s">
        <v>2322</v>
      </c>
      <c r="E122" s="136" t="s">
        <v>2379</v>
      </c>
      <c r="F122" s="3" t="s">
        <v>2380</v>
      </c>
      <c r="G122" s="3" t="s">
        <v>2461</v>
      </c>
      <c r="H122" s="12">
        <v>39</v>
      </c>
      <c r="I122" s="12">
        <v>0</v>
      </c>
      <c r="J122" s="12">
        <v>39</v>
      </c>
      <c r="K122" s="3">
        <v>5150</v>
      </c>
      <c r="L122" s="3" t="s">
        <v>2367</v>
      </c>
      <c r="M122" s="3" t="s">
        <v>2322</v>
      </c>
    </row>
    <row r="123" spans="1:13" x14ac:dyDescent="0.35">
      <c r="A123" s="3" t="s">
        <v>21</v>
      </c>
      <c r="B123" s="3" t="s">
        <v>21</v>
      </c>
      <c r="C123" s="3" t="s">
        <v>21</v>
      </c>
      <c r="D123" s="3" t="s">
        <v>2322</v>
      </c>
      <c r="E123" s="136" t="s">
        <v>373</v>
      </c>
      <c r="F123" s="3" t="s">
        <v>2013</v>
      </c>
      <c r="G123" s="3" t="s">
        <v>2461</v>
      </c>
      <c r="H123" s="179">
        <v>42</v>
      </c>
      <c r="I123" s="179">
        <v>0</v>
      </c>
      <c r="J123" s="233">
        <v>42</v>
      </c>
      <c r="K123" s="234">
        <v>5532</v>
      </c>
      <c r="L123" s="3" t="s">
        <v>242</v>
      </c>
      <c r="M123" s="3" t="s">
        <v>2322</v>
      </c>
    </row>
    <row r="124" spans="1:13" x14ac:dyDescent="0.35">
      <c r="A124" s="3" t="s">
        <v>21</v>
      </c>
      <c r="B124" s="3" t="s">
        <v>21</v>
      </c>
      <c r="C124" s="3" t="s">
        <v>21</v>
      </c>
      <c r="D124" s="3" t="s">
        <v>2322</v>
      </c>
      <c r="E124" s="136" t="s">
        <v>374</v>
      </c>
      <c r="F124" s="3" t="s">
        <v>2014</v>
      </c>
      <c r="G124" s="3" t="s">
        <v>2461</v>
      </c>
      <c r="H124" s="179">
        <v>44</v>
      </c>
      <c r="I124" s="179">
        <v>0</v>
      </c>
      <c r="J124" s="233">
        <v>44</v>
      </c>
      <c r="K124" s="234">
        <v>5822</v>
      </c>
      <c r="L124" s="3" t="s">
        <v>240</v>
      </c>
      <c r="M124" s="3" t="s">
        <v>2322</v>
      </c>
    </row>
    <row r="125" spans="1:13" x14ac:dyDescent="0.35">
      <c r="A125" s="3" t="s">
        <v>21</v>
      </c>
      <c r="B125" s="3" t="s">
        <v>21</v>
      </c>
      <c r="C125" s="3" t="s">
        <v>21</v>
      </c>
      <c r="D125" s="3" t="s">
        <v>2322</v>
      </c>
      <c r="E125" s="136" t="s">
        <v>334</v>
      </c>
      <c r="F125" s="3" t="s">
        <v>2015</v>
      </c>
      <c r="G125" s="3" t="s">
        <v>2461</v>
      </c>
      <c r="H125" s="179">
        <v>44</v>
      </c>
      <c r="I125" s="179">
        <v>0</v>
      </c>
      <c r="J125" s="233">
        <v>44</v>
      </c>
      <c r="K125" s="234">
        <v>6125</v>
      </c>
      <c r="L125" s="3" t="s">
        <v>277</v>
      </c>
      <c r="M125" s="3" t="s">
        <v>2322</v>
      </c>
    </row>
    <row r="126" spans="1:13" x14ac:dyDescent="0.35">
      <c r="A126" s="3" t="s">
        <v>21</v>
      </c>
      <c r="B126" s="3" t="s">
        <v>21</v>
      </c>
      <c r="C126" s="3" t="s">
        <v>21</v>
      </c>
      <c r="D126" s="3" t="s">
        <v>2322</v>
      </c>
      <c r="E126" s="65" t="s">
        <v>2383</v>
      </c>
      <c r="F126" s="3" t="s">
        <v>2384</v>
      </c>
      <c r="G126" s="3" t="s">
        <v>2461</v>
      </c>
      <c r="H126" s="12">
        <v>45</v>
      </c>
      <c r="I126" s="12">
        <v>0</v>
      </c>
      <c r="J126" s="12">
        <v>45</v>
      </c>
      <c r="K126" s="3">
        <v>6150</v>
      </c>
      <c r="L126" s="3" t="s">
        <v>2367</v>
      </c>
      <c r="M126" s="3" t="s">
        <v>2322</v>
      </c>
    </row>
    <row r="127" spans="1:13" x14ac:dyDescent="0.35">
      <c r="A127" s="3" t="s">
        <v>21</v>
      </c>
      <c r="B127" s="3" t="s">
        <v>21</v>
      </c>
      <c r="C127" s="3" t="s">
        <v>21</v>
      </c>
      <c r="D127" s="3" t="s">
        <v>2322</v>
      </c>
      <c r="E127" s="136" t="s">
        <v>376</v>
      </c>
      <c r="F127" s="3" t="s">
        <v>2016</v>
      </c>
      <c r="G127" s="3" t="s">
        <v>2461</v>
      </c>
      <c r="H127" s="179">
        <v>49</v>
      </c>
      <c r="I127" s="179">
        <v>0</v>
      </c>
      <c r="J127" s="233">
        <v>49</v>
      </c>
      <c r="K127" s="234">
        <v>6664</v>
      </c>
      <c r="L127" s="3" t="s">
        <v>377</v>
      </c>
      <c r="M127" s="3" t="s">
        <v>2322</v>
      </c>
    </row>
    <row r="128" spans="1:13" x14ac:dyDescent="0.35">
      <c r="A128" s="3" t="s">
        <v>21</v>
      </c>
      <c r="B128" s="3" t="s">
        <v>21</v>
      </c>
      <c r="C128" s="3" t="s">
        <v>21</v>
      </c>
      <c r="D128" s="3" t="s">
        <v>2322</v>
      </c>
      <c r="E128" s="136" t="s">
        <v>2385</v>
      </c>
      <c r="F128" s="3" t="s">
        <v>2386</v>
      </c>
      <c r="G128" s="3" t="s">
        <v>2461</v>
      </c>
      <c r="H128" s="12">
        <v>57</v>
      </c>
      <c r="I128" s="12">
        <v>0</v>
      </c>
      <c r="J128" s="12">
        <v>57</v>
      </c>
      <c r="K128" s="3">
        <v>7900</v>
      </c>
      <c r="L128" s="3" t="s">
        <v>2367</v>
      </c>
      <c r="M128" s="3" t="s">
        <v>2322</v>
      </c>
    </row>
    <row r="129" spans="1:13" x14ac:dyDescent="0.35">
      <c r="A129" s="3" t="s">
        <v>21</v>
      </c>
      <c r="B129" s="3" t="s">
        <v>21</v>
      </c>
      <c r="C129" s="3" t="s">
        <v>21</v>
      </c>
      <c r="D129" s="3" t="s">
        <v>2322</v>
      </c>
      <c r="E129" s="136" t="s">
        <v>384</v>
      </c>
      <c r="F129" s="3" t="s">
        <v>2020</v>
      </c>
      <c r="G129" s="3" t="s">
        <v>2461</v>
      </c>
      <c r="H129" s="179">
        <v>16</v>
      </c>
      <c r="I129" s="179">
        <v>0</v>
      </c>
      <c r="J129" s="233">
        <v>16</v>
      </c>
      <c r="K129" s="234">
        <v>2181</v>
      </c>
      <c r="L129" s="3" t="s">
        <v>241</v>
      </c>
      <c r="M129" s="3" t="s">
        <v>2322</v>
      </c>
    </row>
    <row r="130" spans="1:13" x14ac:dyDescent="0.35">
      <c r="A130" s="3" t="s">
        <v>21</v>
      </c>
      <c r="B130" s="3" t="s">
        <v>21</v>
      </c>
      <c r="C130" s="3" t="s">
        <v>21</v>
      </c>
      <c r="D130" s="3" t="s">
        <v>2322</v>
      </c>
      <c r="E130" s="136" t="s">
        <v>385</v>
      </c>
      <c r="F130" s="3" t="s">
        <v>2020</v>
      </c>
      <c r="G130" s="3" t="s">
        <v>2461</v>
      </c>
      <c r="H130" s="179">
        <v>16</v>
      </c>
      <c r="I130" s="179">
        <v>0</v>
      </c>
      <c r="J130" s="233">
        <v>16</v>
      </c>
      <c r="K130" s="234">
        <v>2181</v>
      </c>
      <c r="L130" s="3" t="s">
        <v>241</v>
      </c>
      <c r="M130" s="3" t="s">
        <v>2322</v>
      </c>
    </row>
    <row r="131" spans="1:13" x14ac:dyDescent="0.35">
      <c r="A131" s="3" t="s">
        <v>21</v>
      </c>
      <c r="B131" s="3" t="s">
        <v>21</v>
      </c>
      <c r="C131" s="3" t="s">
        <v>21</v>
      </c>
      <c r="D131" s="3" t="s">
        <v>2322</v>
      </c>
      <c r="E131" s="136" t="s">
        <v>381</v>
      </c>
      <c r="F131" s="3" t="s">
        <v>2019</v>
      </c>
      <c r="G131" s="3" t="s">
        <v>2461</v>
      </c>
      <c r="H131" s="179">
        <v>16</v>
      </c>
      <c r="I131" s="179">
        <v>0</v>
      </c>
      <c r="J131" s="233">
        <v>16</v>
      </c>
      <c r="K131" s="234">
        <v>2000</v>
      </c>
      <c r="L131" s="3" t="s">
        <v>237</v>
      </c>
      <c r="M131" s="3" t="s">
        <v>2322</v>
      </c>
    </row>
    <row r="132" spans="1:13" x14ac:dyDescent="0.35">
      <c r="A132" s="3" t="s">
        <v>21</v>
      </c>
      <c r="B132" s="3" t="s">
        <v>21</v>
      </c>
      <c r="C132" s="3" t="s">
        <v>21</v>
      </c>
      <c r="D132" s="3" t="s">
        <v>2322</v>
      </c>
      <c r="E132" s="136" t="s">
        <v>379</v>
      </c>
      <c r="F132" s="3" t="s">
        <v>2017</v>
      </c>
      <c r="G132" s="3" t="s">
        <v>2461</v>
      </c>
      <c r="H132" s="179">
        <v>16</v>
      </c>
      <c r="I132" s="179">
        <v>0</v>
      </c>
      <c r="J132" s="233">
        <v>16</v>
      </c>
      <c r="K132" s="234">
        <v>1965</v>
      </c>
      <c r="L132" s="3" t="s">
        <v>240</v>
      </c>
      <c r="M132" s="3" t="s">
        <v>2322</v>
      </c>
    </row>
    <row r="133" spans="1:13" x14ac:dyDescent="0.35">
      <c r="A133" s="3" t="s">
        <v>21</v>
      </c>
      <c r="B133" s="3" t="s">
        <v>21</v>
      </c>
      <c r="C133" s="3" t="s">
        <v>21</v>
      </c>
      <c r="D133" s="3" t="s">
        <v>2322</v>
      </c>
      <c r="E133" s="136" t="s">
        <v>380</v>
      </c>
      <c r="F133" s="3" t="s">
        <v>2018</v>
      </c>
      <c r="G133" s="3" t="s">
        <v>2461</v>
      </c>
      <c r="H133" s="179">
        <v>16</v>
      </c>
      <c r="I133" s="179">
        <v>0</v>
      </c>
      <c r="J133" s="233">
        <v>16</v>
      </c>
      <c r="K133" s="234">
        <v>1984</v>
      </c>
      <c r="L133" s="3" t="s">
        <v>240</v>
      </c>
      <c r="M133" s="3" t="s">
        <v>2322</v>
      </c>
    </row>
    <row r="134" spans="1:13" x14ac:dyDescent="0.35">
      <c r="A134" s="3" t="s">
        <v>21</v>
      </c>
      <c r="B134" s="3" t="s">
        <v>21</v>
      </c>
      <c r="C134" s="3" t="s">
        <v>21</v>
      </c>
      <c r="D134" s="3" t="s">
        <v>2322</v>
      </c>
      <c r="E134" s="136" t="s">
        <v>389</v>
      </c>
      <c r="F134" s="3" t="s">
        <v>2021</v>
      </c>
      <c r="G134" s="3" t="s">
        <v>2461</v>
      </c>
      <c r="H134" s="179">
        <v>17</v>
      </c>
      <c r="I134" s="179">
        <v>0</v>
      </c>
      <c r="J134" s="233">
        <v>17</v>
      </c>
      <c r="K134" s="234">
        <v>1943</v>
      </c>
      <c r="L134" s="3" t="s">
        <v>238</v>
      </c>
      <c r="M134" s="3" t="s">
        <v>2322</v>
      </c>
    </row>
    <row r="135" spans="1:13" x14ac:dyDescent="0.35">
      <c r="A135" s="3" t="s">
        <v>21</v>
      </c>
      <c r="B135" s="3" t="s">
        <v>21</v>
      </c>
      <c r="C135" s="3" t="s">
        <v>21</v>
      </c>
      <c r="D135" s="3" t="s">
        <v>2322</v>
      </c>
      <c r="E135" s="136" t="s">
        <v>383</v>
      </c>
      <c r="F135" s="3" t="s">
        <v>2022</v>
      </c>
      <c r="G135" s="3" t="s">
        <v>2461</v>
      </c>
      <c r="H135" s="179">
        <v>18</v>
      </c>
      <c r="I135" s="179">
        <v>0</v>
      </c>
      <c r="J135" s="233">
        <v>18</v>
      </c>
      <c r="K135" s="234">
        <v>2312</v>
      </c>
      <c r="L135" s="3" t="s">
        <v>277</v>
      </c>
      <c r="M135" s="3" t="s">
        <v>2322</v>
      </c>
    </row>
    <row r="136" spans="1:13" x14ac:dyDescent="0.35">
      <c r="A136" s="3" t="s">
        <v>21</v>
      </c>
      <c r="B136" s="3" t="s">
        <v>21</v>
      </c>
      <c r="C136" s="3" t="s">
        <v>21</v>
      </c>
      <c r="D136" s="3" t="s">
        <v>2322</v>
      </c>
      <c r="E136" s="136" t="s">
        <v>386</v>
      </c>
      <c r="F136" s="3" t="s">
        <v>2024</v>
      </c>
      <c r="G136" s="3" t="s">
        <v>2461</v>
      </c>
      <c r="H136" s="179">
        <v>19</v>
      </c>
      <c r="I136" s="179">
        <v>0</v>
      </c>
      <c r="J136" s="233">
        <v>19</v>
      </c>
      <c r="K136" s="234">
        <v>2533</v>
      </c>
      <c r="L136" s="3" t="s">
        <v>238</v>
      </c>
      <c r="M136" s="3" t="s">
        <v>2322</v>
      </c>
    </row>
    <row r="137" spans="1:13" x14ac:dyDescent="0.35">
      <c r="A137" s="3" t="s">
        <v>21</v>
      </c>
      <c r="B137" s="3" t="s">
        <v>21</v>
      </c>
      <c r="C137" s="3" t="s">
        <v>21</v>
      </c>
      <c r="D137" s="3" t="s">
        <v>2322</v>
      </c>
      <c r="E137" s="136" t="s">
        <v>387</v>
      </c>
      <c r="F137" s="3" t="s">
        <v>2025</v>
      </c>
      <c r="G137" s="3" t="s">
        <v>2461</v>
      </c>
      <c r="H137" s="179">
        <v>19</v>
      </c>
      <c r="I137" s="179">
        <v>0</v>
      </c>
      <c r="J137" s="233">
        <v>19</v>
      </c>
      <c r="K137" s="234">
        <v>2676</v>
      </c>
      <c r="L137" s="3" t="s">
        <v>238</v>
      </c>
      <c r="M137" s="3" t="s">
        <v>2322</v>
      </c>
    </row>
    <row r="138" spans="1:13" x14ac:dyDescent="0.35">
      <c r="A138" s="3" t="s">
        <v>21</v>
      </c>
      <c r="B138" s="3" t="s">
        <v>21</v>
      </c>
      <c r="C138" s="3" t="s">
        <v>21</v>
      </c>
      <c r="D138" s="3" t="s">
        <v>2322</v>
      </c>
      <c r="E138" s="136" t="s">
        <v>382</v>
      </c>
      <c r="F138" s="3" t="s">
        <v>2023</v>
      </c>
      <c r="G138" s="3" t="s">
        <v>2461</v>
      </c>
      <c r="H138" s="179">
        <v>19</v>
      </c>
      <c r="I138" s="179">
        <v>0</v>
      </c>
      <c r="J138" s="233">
        <v>19</v>
      </c>
      <c r="K138" s="234">
        <v>2311</v>
      </c>
      <c r="L138" s="3" t="s">
        <v>277</v>
      </c>
      <c r="M138" s="3" t="s">
        <v>2322</v>
      </c>
    </row>
    <row r="139" spans="1:13" x14ac:dyDescent="0.35">
      <c r="A139" s="3" t="s">
        <v>21</v>
      </c>
      <c r="B139" s="3" t="s">
        <v>21</v>
      </c>
      <c r="C139" s="3" t="s">
        <v>21</v>
      </c>
      <c r="D139" s="3" t="s">
        <v>2322</v>
      </c>
      <c r="E139" s="136" t="s">
        <v>388</v>
      </c>
      <c r="F139" s="3" t="s">
        <v>2026</v>
      </c>
      <c r="G139" s="3" t="s">
        <v>2461</v>
      </c>
      <c r="H139" s="179">
        <v>20</v>
      </c>
      <c r="I139" s="179">
        <v>0</v>
      </c>
      <c r="J139" s="233">
        <v>20</v>
      </c>
      <c r="K139" s="234">
        <v>2264</v>
      </c>
      <c r="L139" s="3" t="s">
        <v>238</v>
      </c>
      <c r="M139" s="3" t="s">
        <v>2322</v>
      </c>
    </row>
    <row r="140" spans="1:13" x14ac:dyDescent="0.35">
      <c r="A140" s="3" t="s">
        <v>21</v>
      </c>
      <c r="B140" s="3" t="s">
        <v>21</v>
      </c>
      <c r="C140" s="3" t="s">
        <v>21</v>
      </c>
      <c r="D140" s="3" t="s">
        <v>2322</v>
      </c>
      <c r="E140" s="136" t="s">
        <v>402</v>
      </c>
      <c r="F140" s="3" t="s">
        <v>2029</v>
      </c>
      <c r="G140" s="3" t="s">
        <v>2461</v>
      </c>
      <c r="H140" s="179">
        <v>21</v>
      </c>
      <c r="I140" s="179">
        <v>0</v>
      </c>
      <c r="J140" s="233">
        <v>21</v>
      </c>
      <c r="K140" s="234">
        <v>2891</v>
      </c>
      <c r="L140" s="3" t="s">
        <v>237</v>
      </c>
      <c r="M140" s="3" t="s">
        <v>2322</v>
      </c>
    </row>
    <row r="141" spans="1:13" x14ac:dyDescent="0.35">
      <c r="A141" s="3" t="s">
        <v>21</v>
      </c>
      <c r="B141" s="3" t="s">
        <v>21</v>
      </c>
      <c r="C141" s="3" t="s">
        <v>21</v>
      </c>
      <c r="D141" s="3" t="s">
        <v>2322</v>
      </c>
      <c r="E141" s="136" t="s">
        <v>403</v>
      </c>
      <c r="F141" s="3" t="s">
        <v>2029</v>
      </c>
      <c r="G141" s="3" t="s">
        <v>2461</v>
      </c>
      <c r="H141" s="179">
        <v>21</v>
      </c>
      <c r="I141" s="179">
        <v>0</v>
      </c>
      <c r="J141" s="233">
        <v>21</v>
      </c>
      <c r="K141" s="234">
        <v>2891</v>
      </c>
      <c r="L141" s="3" t="s">
        <v>237</v>
      </c>
      <c r="M141" s="3" t="s">
        <v>2322</v>
      </c>
    </row>
    <row r="142" spans="1:13" x14ac:dyDescent="0.35">
      <c r="A142" s="3" t="s">
        <v>21</v>
      </c>
      <c r="B142" s="3" t="s">
        <v>21</v>
      </c>
      <c r="C142" s="3" t="s">
        <v>21</v>
      </c>
      <c r="D142" s="3" t="s">
        <v>2322</v>
      </c>
      <c r="E142" s="136" t="s">
        <v>399</v>
      </c>
      <c r="F142" s="3" t="s">
        <v>2028</v>
      </c>
      <c r="G142" s="3" t="s">
        <v>2461</v>
      </c>
      <c r="H142" s="179">
        <v>21</v>
      </c>
      <c r="I142" s="179">
        <v>1</v>
      </c>
      <c r="J142" s="233">
        <v>21</v>
      </c>
      <c r="K142" s="234">
        <v>2950</v>
      </c>
      <c r="L142" s="3" t="s">
        <v>237</v>
      </c>
      <c r="M142" s="3" t="s">
        <v>2322</v>
      </c>
    </row>
    <row r="143" spans="1:13" x14ac:dyDescent="0.35">
      <c r="A143" s="3" t="s">
        <v>21</v>
      </c>
      <c r="B143" s="3" t="s">
        <v>21</v>
      </c>
      <c r="C143" s="3" t="s">
        <v>21</v>
      </c>
      <c r="D143" s="3" t="s">
        <v>2322</v>
      </c>
      <c r="E143" s="136" t="s">
        <v>2338</v>
      </c>
      <c r="F143" s="3" t="s">
        <v>2339</v>
      </c>
      <c r="G143" s="3" t="s">
        <v>2461</v>
      </c>
      <c r="H143" s="3">
        <v>21</v>
      </c>
      <c r="I143" s="3">
        <v>0</v>
      </c>
      <c r="J143" s="3">
        <v>21</v>
      </c>
      <c r="K143" s="234">
        <v>2982</v>
      </c>
      <c r="L143" s="3" t="s">
        <v>241</v>
      </c>
      <c r="M143" s="3" t="s">
        <v>2322</v>
      </c>
    </row>
    <row r="144" spans="1:13" x14ac:dyDescent="0.35">
      <c r="A144" s="3" t="s">
        <v>21</v>
      </c>
      <c r="B144" s="3" t="s">
        <v>21</v>
      </c>
      <c r="C144" s="3" t="s">
        <v>21</v>
      </c>
      <c r="D144" s="3" t="s">
        <v>2322</v>
      </c>
      <c r="E144" s="136" t="s">
        <v>397</v>
      </c>
      <c r="F144" s="3" t="s">
        <v>2027</v>
      </c>
      <c r="G144" s="3" t="s">
        <v>2461</v>
      </c>
      <c r="H144" s="179">
        <v>21</v>
      </c>
      <c r="I144" s="179">
        <v>0</v>
      </c>
      <c r="J144" s="233">
        <v>21</v>
      </c>
      <c r="K144" s="234">
        <v>2870</v>
      </c>
      <c r="L144" s="3" t="s">
        <v>261</v>
      </c>
      <c r="M144" s="3" t="s">
        <v>2322</v>
      </c>
    </row>
    <row r="145" spans="1:13" x14ac:dyDescent="0.35">
      <c r="A145" s="3" t="s">
        <v>21</v>
      </c>
      <c r="B145" s="3" t="s">
        <v>21</v>
      </c>
      <c r="C145" s="3" t="s">
        <v>21</v>
      </c>
      <c r="D145" s="3" t="s">
        <v>2322</v>
      </c>
      <c r="E145" s="136" t="s">
        <v>398</v>
      </c>
      <c r="F145" s="3" t="s">
        <v>2027</v>
      </c>
      <c r="G145" s="3" t="s">
        <v>2461</v>
      </c>
      <c r="H145" s="179">
        <v>21</v>
      </c>
      <c r="I145" s="179">
        <v>0</v>
      </c>
      <c r="J145" s="233">
        <v>21</v>
      </c>
      <c r="K145" s="234">
        <v>2870</v>
      </c>
      <c r="L145" s="3" t="s">
        <v>261</v>
      </c>
      <c r="M145" s="3" t="s">
        <v>2322</v>
      </c>
    </row>
    <row r="146" spans="1:13" x14ac:dyDescent="0.35">
      <c r="A146" s="3" t="s">
        <v>21</v>
      </c>
      <c r="B146" s="3" t="s">
        <v>21</v>
      </c>
      <c r="C146" s="3" t="s">
        <v>21</v>
      </c>
      <c r="D146" s="3" t="s">
        <v>2322</v>
      </c>
      <c r="E146" s="136" t="s">
        <v>2333</v>
      </c>
      <c r="F146" s="3" t="s">
        <v>2334</v>
      </c>
      <c r="G146" s="3" t="s">
        <v>2461</v>
      </c>
      <c r="H146" s="3">
        <v>22</v>
      </c>
      <c r="I146" s="3">
        <v>0</v>
      </c>
      <c r="J146" s="3">
        <v>22</v>
      </c>
      <c r="K146" s="234">
        <v>2745</v>
      </c>
      <c r="L146" s="3" t="s">
        <v>241</v>
      </c>
      <c r="M146" s="3" t="s">
        <v>2322</v>
      </c>
    </row>
    <row r="147" spans="1:13" x14ac:dyDescent="0.35">
      <c r="A147" s="3" t="s">
        <v>21</v>
      </c>
      <c r="B147" s="3" t="s">
        <v>21</v>
      </c>
      <c r="C147" s="3" t="s">
        <v>21</v>
      </c>
      <c r="D147" s="3" t="s">
        <v>2322</v>
      </c>
      <c r="E147" s="136" t="s">
        <v>392</v>
      </c>
      <c r="F147" s="3" t="s">
        <v>2030</v>
      </c>
      <c r="G147" s="3" t="s">
        <v>2461</v>
      </c>
      <c r="H147" s="179">
        <v>22</v>
      </c>
      <c r="I147" s="179">
        <v>0</v>
      </c>
      <c r="J147" s="233">
        <v>22</v>
      </c>
      <c r="K147" s="234">
        <v>2663</v>
      </c>
      <c r="L147" s="3" t="s">
        <v>237</v>
      </c>
      <c r="M147" s="3" t="s">
        <v>2322</v>
      </c>
    </row>
    <row r="148" spans="1:13" x14ac:dyDescent="0.35">
      <c r="A148" s="3" t="s">
        <v>21</v>
      </c>
      <c r="B148" s="3" t="s">
        <v>21</v>
      </c>
      <c r="C148" s="3" t="s">
        <v>21</v>
      </c>
      <c r="D148" s="3" t="s">
        <v>2322</v>
      </c>
      <c r="E148" s="136" t="s">
        <v>393</v>
      </c>
      <c r="F148" s="3" t="s">
        <v>2031</v>
      </c>
      <c r="G148" s="3" t="s">
        <v>2461</v>
      </c>
      <c r="H148" s="179">
        <v>22</v>
      </c>
      <c r="I148" s="179">
        <v>0</v>
      </c>
      <c r="J148" s="233">
        <v>22</v>
      </c>
      <c r="K148" s="234">
        <v>2700</v>
      </c>
      <c r="L148" s="3" t="s">
        <v>237</v>
      </c>
      <c r="M148" s="3" t="s">
        <v>2322</v>
      </c>
    </row>
    <row r="149" spans="1:13" x14ac:dyDescent="0.35">
      <c r="A149" s="3" t="s">
        <v>21</v>
      </c>
      <c r="B149" s="3" t="s">
        <v>21</v>
      </c>
      <c r="C149" s="3" t="s">
        <v>21</v>
      </c>
      <c r="D149" s="3" t="s">
        <v>2322</v>
      </c>
      <c r="E149" s="136" t="s">
        <v>394</v>
      </c>
      <c r="F149" s="3" t="s">
        <v>2032</v>
      </c>
      <c r="G149" s="3" t="s">
        <v>2461</v>
      </c>
      <c r="H149" s="179">
        <v>22</v>
      </c>
      <c r="I149" s="179">
        <v>0</v>
      </c>
      <c r="J149" s="233">
        <v>22</v>
      </c>
      <c r="K149" s="234">
        <v>2938</v>
      </c>
      <c r="L149" s="3" t="s">
        <v>277</v>
      </c>
      <c r="M149" s="3" t="s">
        <v>2322</v>
      </c>
    </row>
    <row r="150" spans="1:13" x14ac:dyDescent="0.35">
      <c r="A150" s="3" t="s">
        <v>21</v>
      </c>
      <c r="B150" s="3" t="s">
        <v>21</v>
      </c>
      <c r="C150" s="3" t="s">
        <v>21</v>
      </c>
      <c r="D150" s="3" t="s">
        <v>2322</v>
      </c>
      <c r="E150" s="136" t="s">
        <v>2335</v>
      </c>
      <c r="F150" s="3" t="s">
        <v>2334</v>
      </c>
      <c r="G150" s="3" t="s">
        <v>2461</v>
      </c>
      <c r="H150" s="3">
        <v>23</v>
      </c>
      <c r="I150" s="179">
        <v>0</v>
      </c>
      <c r="J150" s="235">
        <v>23</v>
      </c>
      <c r="K150" s="234"/>
      <c r="L150" s="3" t="s">
        <v>2330</v>
      </c>
      <c r="M150" s="3" t="s">
        <v>2322</v>
      </c>
    </row>
    <row r="151" spans="1:13" x14ac:dyDescent="0.35">
      <c r="A151" s="3" t="s">
        <v>21</v>
      </c>
      <c r="B151" s="3" t="s">
        <v>21</v>
      </c>
      <c r="C151" s="3" t="s">
        <v>21</v>
      </c>
      <c r="D151" s="3" t="s">
        <v>2322</v>
      </c>
      <c r="E151" s="136" t="s">
        <v>390</v>
      </c>
      <c r="F151" s="3" t="s">
        <v>2033</v>
      </c>
      <c r="G151" s="3" t="s">
        <v>2461</v>
      </c>
      <c r="H151" s="179">
        <v>23</v>
      </c>
      <c r="I151" s="179">
        <v>0</v>
      </c>
      <c r="J151" s="233">
        <v>23</v>
      </c>
      <c r="K151" s="234">
        <v>2700</v>
      </c>
      <c r="L151" s="3" t="s">
        <v>237</v>
      </c>
      <c r="M151" s="3" t="s">
        <v>2322</v>
      </c>
    </row>
    <row r="152" spans="1:13" x14ac:dyDescent="0.35">
      <c r="A152" s="3" t="s">
        <v>21</v>
      </c>
      <c r="B152" s="3" t="s">
        <v>21</v>
      </c>
      <c r="C152" s="3" t="s">
        <v>21</v>
      </c>
      <c r="D152" s="3" t="s">
        <v>2322</v>
      </c>
      <c r="E152" s="136" t="s">
        <v>391</v>
      </c>
      <c r="F152" s="3" t="s">
        <v>2034</v>
      </c>
      <c r="G152" s="3" t="s">
        <v>2461</v>
      </c>
      <c r="H152" s="179">
        <v>23</v>
      </c>
      <c r="I152" s="179">
        <v>0</v>
      </c>
      <c r="J152" s="233">
        <v>23</v>
      </c>
      <c r="K152" s="234">
        <v>2700</v>
      </c>
      <c r="L152" s="3" t="s">
        <v>237</v>
      </c>
      <c r="M152" s="3" t="s">
        <v>2322</v>
      </c>
    </row>
    <row r="153" spans="1:13" x14ac:dyDescent="0.35">
      <c r="A153" s="3" t="s">
        <v>21</v>
      </c>
      <c r="B153" s="3" t="s">
        <v>21</v>
      </c>
      <c r="C153" s="3" t="s">
        <v>21</v>
      </c>
      <c r="D153" s="3" t="s">
        <v>2322</v>
      </c>
      <c r="E153" s="136" t="s">
        <v>2340</v>
      </c>
      <c r="F153" s="3" t="s">
        <v>2341</v>
      </c>
      <c r="G153" s="3" t="s">
        <v>2461</v>
      </c>
      <c r="H153" s="3">
        <v>23</v>
      </c>
      <c r="I153" s="179">
        <v>0</v>
      </c>
      <c r="J153" s="235">
        <v>23</v>
      </c>
      <c r="K153" s="234"/>
      <c r="L153" s="3" t="s">
        <v>2330</v>
      </c>
      <c r="M153" s="3" t="s">
        <v>2322</v>
      </c>
    </row>
    <row r="154" spans="1:13" x14ac:dyDescent="0.35">
      <c r="A154" s="3" t="s">
        <v>21</v>
      </c>
      <c r="B154" s="3" t="s">
        <v>21</v>
      </c>
      <c r="C154" s="3" t="s">
        <v>21</v>
      </c>
      <c r="D154" s="3" t="s">
        <v>2322</v>
      </c>
      <c r="E154" s="136" t="s">
        <v>395</v>
      </c>
      <c r="F154" s="3" t="s">
        <v>2035</v>
      </c>
      <c r="G154" s="3" t="s">
        <v>2461</v>
      </c>
      <c r="H154" s="179">
        <v>23</v>
      </c>
      <c r="I154" s="179">
        <v>0</v>
      </c>
      <c r="J154" s="233">
        <v>23</v>
      </c>
      <c r="K154" s="234">
        <v>3116</v>
      </c>
      <c r="L154" s="3" t="s">
        <v>240</v>
      </c>
      <c r="M154" s="3" t="s">
        <v>2322</v>
      </c>
    </row>
    <row r="155" spans="1:13" x14ac:dyDescent="0.35">
      <c r="A155" s="3" t="s">
        <v>21</v>
      </c>
      <c r="B155" s="3" t="s">
        <v>21</v>
      </c>
      <c r="C155" s="3" t="s">
        <v>21</v>
      </c>
      <c r="D155" s="3" t="s">
        <v>2322</v>
      </c>
      <c r="E155" s="136" t="s">
        <v>448</v>
      </c>
      <c r="F155" s="3" t="s">
        <v>2035</v>
      </c>
      <c r="G155" s="3" t="s">
        <v>2461</v>
      </c>
      <c r="H155" s="179">
        <v>23</v>
      </c>
      <c r="I155" s="179">
        <v>0</v>
      </c>
      <c r="J155" s="233">
        <v>23</v>
      </c>
      <c r="K155" s="234">
        <v>3116</v>
      </c>
      <c r="L155" s="3" t="s">
        <v>240</v>
      </c>
      <c r="M155" s="3" t="s">
        <v>2322</v>
      </c>
    </row>
    <row r="156" spans="1:13" x14ac:dyDescent="0.35">
      <c r="A156" s="3" t="s">
        <v>21</v>
      </c>
      <c r="B156" s="3" t="s">
        <v>21</v>
      </c>
      <c r="C156" s="3" t="s">
        <v>21</v>
      </c>
      <c r="D156" s="3" t="s">
        <v>2322</v>
      </c>
      <c r="E156" s="136" t="s">
        <v>396</v>
      </c>
      <c r="F156" s="3" t="s">
        <v>1946</v>
      </c>
      <c r="G156" s="3" t="s">
        <v>2461</v>
      </c>
      <c r="H156" s="179">
        <v>23</v>
      </c>
      <c r="I156" s="179">
        <v>0</v>
      </c>
      <c r="J156" s="233">
        <v>23</v>
      </c>
      <c r="K156" s="234">
        <v>3201</v>
      </c>
      <c r="L156" s="3" t="s">
        <v>240</v>
      </c>
      <c r="M156" s="3" t="s">
        <v>2322</v>
      </c>
    </row>
    <row r="157" spans="1:13" x14ac:dyDescent="0.35">
      <c r="A157" s="3" t="s">
        <v>21</v>
      </c>
      <c r="B157" s="3" t="s">
        <v>21</v>
      </c>
      <c r="C157" s="3" t="s">
        <v>21</v>
      </c>
      <c r="D157" s="3" t="s">
        <v>2322</v>
      </c>
      <c r="E157" s="136" t="s">
        <v>449</v>
      </c>
      <c r="F157" s="3" t="s">
        <v>1946</v>
      </c>
      <c r="G157" s="3" t="s">
        <v>2461</v>
      </c>
      <c r="H157" s="179">
        <v>23</v>
      </c>
      <c r="I157" s="179">
        <v>0</v>
      </c>
      <c r="J157" s="233">
        <v>23</v>
      </c>
      <c r="K157" s="234">
        <v>3201</v>
      </c>
      <c r="L157" s="3" t="s">
        <v>240</v>
      </c>
      <c r="M157" s="3" t="s">
        <v>2322</v>
      </c>
    </row>
    <row r="158" spans="1:13" x14ac:dyDescent="0.35">
      <c r="A158" s="3" t="s">
        <v>21</v>
      </c>
      <c r="B158" s="3" t="s">
        <v>21</v>
      </c>
      <c r="C158" s="3" t="s">
        <v>21</v>
      </c>
      <c r="D158" s="3" t="s">
        <v>2322</v>
      </c>
      <c r="E158" s="136" t="s">
        <v>404</v>
      </c>
      <c r="F158" s="3" t="s">
        <v>2037</v>
      </c>
      <c r="G158" s="3" t="s">
        <v>2461</v>
      </c>
      <c r="H158" s="179">
        <v>24</v>
      </c>
      <c r="I158" s="179">
        <v>0</v>
      </c>
      <c r="J158" s="233">
        <v>24</v>
      </c>
      <c r="K158" s="234">
        <v>3184</v>
      </c>
      <c r="L158" s="3" t="s">
        <v>241</v>
      </c>
      <c r="M158" s="3" t="s">
        <v>2322</v>
      </c>
    </row>
    <row r="159" spans="1:13" x14ac:dyDescent="0.35">
      <c r="A159" s="3" t="s">
        <v>21</v>
      </c>
      <c r="B159" s="3" t="s">
        <v>21</v>
      </c>
      <c r="C159" s="3" t="s">
        <v>21</v>
      </c>
      <c r="D159" s="3" t="s">
        <v>2322</v>
      </c>
      <c r="E159" s="136" t="s">
        <v>405</v>
      </c>
      <c r="F159" s="3" t="s">
        <v>2038</v>
      </c>
      <c r="G159" s="3" t="s">
        <v>2461</v>
      </c>
      <c r="H159" s="179">
        <v>24</v>
      </c>
      <c r="I159" s="179">
        <v>0</v>
      </c>
      <c r="J159" s="233">
        <v>24</v>
      </c>
      <c r="K159" s="234">
        <v>3243</v>
      </c>
      <c r="L159" s="3" t="s">
        <v>241</v>
      </c>
      <c r="M159" s="3" t="s">
        <v>2322</v>
      </c>
    </row>
    <row r="160" spans="1:13" x14ac:dyDescent="0.35">
      <c r="A160" s="3" t="s">
        <v>21</v>
      </c>
      <c r="B160" s="3" t="s">
        <v>21</v>
      </c>
      <c r="C160" s="3" t="s">
        <v>21</v>
      </c>
      <c r="D160" s="3" t="s">
        <v>2322</v>
      </c>
      <c r="E160" s="136" t="s">
        <v>408</v>
      </c>
      <c r="F160" s="3" t="s">
        <v>2036</v>
      </c>
      <c r="G160" s="3" t="s">
        <v>2461</v>
      </c>
      <c r="H160" s="179">
        <v>24</v>
      </c>
      <c r="I160" s="179">
        <v>0</v>
      </c>
      <c r="J160" s="233">
        <v>24</v>
      </c>
      <c r="K160" s="234">
        <v>2940</v>
      </c>
      <c r="L160" s="3" t="s">
        <v>237</v>
      </c>
      <c r="M160" s="3" t="s">
        <v>2322</v>
      </c>
    </row>
    <row r="161" spans="1:13" x14ac:dyDescent="0.35">
      <c r="A161" s="3" t="s">
        <v>21</v>
      </c>
      <c r="B161" s="3" t="s">
        <v>21</v>
      </c>
      <c r="C161" s="3" t="s">
        <v>21</v>
      </c>
      <c r="D161" s="3" t="s">
        <v>2322</v>
      </c>
      <c r="E161" s="136" t="s">
        <v>400</v>
      </c>
      <c r="F161" s="3" t="s">
        <v>2036</v>
      </c>
      <c r="G161" s="3" t="s">
        <v>2461</v>
      </c>
      <c r="H161" s="179">
        <v>24</v>
      </c>
      <c r="I161" s="179">
        <v>0</v>
      </c>
      <c r="J161" s="233">
        <v>24</v>
      </c>
      <c r="K161" s="234">
        <v>2940</v>
      </c>
      <c r="L161" s="3" t="s">
        <v>237</v>
      </c>
      <c r="M161" s="3" t="s">
        <v>2322</v>
      </c>
    </row>
    <row r="162" spans="1:13" x14ac:dyDescent="0.35">
      <c r="A162" s="3" t="s">
        <v>21</v>
      </c>
      <c r="B162" s="3" t="s">
        <v>21</v>
      </c>
      <c r="C162" s="3" t="s">
        <v>21</v>
      </c>
      <c r="D162" s="3" t="s">
        <v>2322</v>
      </c>
      <c r="E162" s="136" t="s">
        <v>418</v>
      </c>
      <c r="F162" s="3" t="s">
        <v>2036</v>
      </c>
      <c r="G162" s="3" t="s">
        <v>2461</v>
      </c>
      <c r="H162" s="179">
        <v>24</v>
      </c>
      <c r="I162" s="179">
        <v>0</v>
      </c>
      <c r="J162" s="233">
        <v>24</v>
      </c>
      <c r="K162" s="234">
        <v>2940</v>
      </c>
      <c r="L162" s="3" t="s">
        <v>237</v>
      </c>
      <c r="M162" s="3" t="s">
        <v>2322</v>
      </c>
    </row>
    <row r="163" spans="1:13" x14ac:dyDescent="0.35">
      <c r="A163" s="3" t="s">
        <v>21</v>
      </c>
      <c r="B163" s="3" t="s">
        <v>21</v>
      </c>
      <c r="C163" s="3" t="s">
        <v>21</v>
      </c>
      <c r="D163" s="3" t="s">
        <v>2322</v>
      </c>
      <c r="E163" s="136" t="s">
        <v>411</v>
      </c>
      <c r="F163" s="3" t="s">
        <v>2036</v>
      </c>
      <c r="G163" s="3" t="s">
        <v>2461</v>
      </c>
      <c r="H163" s="179">
        <v>24</v>
      </c>
      <c r="I163" s="179">
        <v>0</v>
      </c>
      <c r="J163" s="233">
        <v>24</v>
      </c>
      <c r="K163" s="234">
        <v>2940</v>
      </c>
      <c r="L163" s="3" t="s">
        <v>237</v>
      </c>
      <c r="M163" s="3" t="s">
        <v>2322</v>
      </c>
    </row>
    <row r="164" spans="1:13" x14ac:dyDescent="0.35">
      <c r="A164" s="3" t="s">
        <v>21</v>
      </c>
      <c r="B164" s="3" t="s">
        <v>21</v>
      </c>
      <c r="C164" s="3" t="s">
        <v>21</v>
      </c>
      <c r="D164" s="3" t="s">
        <v>2322</v>
      </c>
      <c r="E164" s="136" t="s">
        <v>409</v>
      </c>
      <c r="F164" s="3" t="s">
        <v>2039</v>
      </c>
      <c r="G164" s="3" t="s">
        <v>2461</v>
      </c>
      <c r="H164" s="179">
        <v>24</v>
      </c>
      <c r="I164" s="179">
        <v>0</v>
      </c>
      <c r="J164" s="233">
        <v>24</v>
      </c>
      <c r="K164" s="234">
        <v>3000</v>
      </c>
      <c r="L164" s="3" t="s">
        <v>237</v>
      </c>
      <c r="M164" s="3" t="s">
        <v>2322</v>
      </c>
    </row>
    <row r="165" spans="1:13" x14ac:dyDescent="0.35">
      <c r="A165" s="3" t="s">
        <v>21</v>
      </c>
      <c r="B165" s="3" t="s">
        <v>21</v>
      </c>
      <c r="C165" s="3" t="s">
        <v>21</v>
      </c>
      <c r="D165" s="3" t="s">
        <v>2322</v>
      </c>
      <c r="E165" s="136" t="s">
        <v>410</v>
      </c>
      <c r="F165" s="3" t="s">
        <v>2042</v>
      </c>
      <c r="G165" s="3" t="s">
        <v>2461</v>
      </c>
      <c r="H165" s="179">
        <v>25</v>
      </c>
      <c r="I165" s="179">
        <v>0</v>
      </c>
      <c r="J165" s="233">
        <v>25</v>
      </c>
      <c r="K165" s="234">
        <v>3101</v>
      </c>
      <c r="L165" s="3" t="s">
        <v>241</v>
      </c>
      <c r="M165" s="3" t="s">
        <v>2322</v>
      </c>
    </row>
    <row r="166" spans="1:13" x14ac:dyDescent="0.35">
      <c r="A166" s="3" t="s">
        <v>21</v>
      </c>
      <c r="B166" s="3" t="s">
        <v>21</v>
      </c>
      <c r="C166" s="3" t="s">
        <v>21</v>
      </c>
      <c r="D166" s="3" t="s">
        <v>2322</v>
      </c>
      <c r="E166" s="136" t="s">
        <v>406</v>
      </c>
      <c r="F166" s="3" t="s">
        <v>2041</v>
      </c>
      <c r="G166" s="3" t="s">
        <v>2461</v>
      </c>
      <c r="H166" s="179">
        <v>25</v>
      </c>
      <c r="I166" s="179">
        <v>0</v>
      </c>
      <c r="J166" s="233">
        <v>25</v>
      </c>
      <c r="K166" s="234">
        <v>3050</v>
      </c>
      <c r="L166" s="3" t="s">
        <v>241</v>
      </c>
      <c r="M166" s="3" t="s">
        <v>2322</v>
      </c>
    </row>
    <row r="167" spans="1:13" x14ac:dyDescent="0.35">
      <c r="A167" s="3" t="s">
        <v>21</v>
      </c>
      <c r="B167" s="3" t="s">
        <v>21</v>
      </c>
      <c r="C167" s="3" t="s">
        <v>21</v>
      </c>
      <c r="D167" s="3" t="s">
        <v>2322</v>
      </c>
      <c r="E167" s="136" t="s">
        <v>407</v>
      </c>
      <c r="F167" s="3" t="s">
        <v>2041</v>
      </c>
      <c r="G167" s="3" t="s">
        <v>2461</v>
      </c>
      <c r="H167" s="179">
        <v>25</v>
      </c>
      <c r="I167" s="179">
        <v>0</v>
      </c>
      <c r="J167" s="233">
        <v>25</v>
      </c>
      <c r="K167" s="234">
        <v>3050</v>
      </c>
      <c r="L167" s="3" t="s">
        <v>241</v>
      </c>
      <c r="M167" s="3" t="s">
        <v>2322</v>
      </c>
    </row>
    <row r="168" spans="1:13" x14ac:dyDescent="0.35">
      <c r="A168" s="3" t="s">
        <v>21</v>
      </c>
      <c r="B168" s="3" t="s">
        <v>21</v>
      </c>
      <c r="C168" s="3" t="s">
        <v>21</v>
      </c>
      <c r="D168" s="3" t="s">
        <v>2322</v>
      </c>
      <c r="E168" s="136" t="s">
        <v>422</v>
      </c>
      <c r="F168" s="3" t="s">
        <v>2043</v>
      </c>
      <c r="G168" s="3" t="s">
        <v>2461</v>
      </c>
      <c r="H168" s="179">
        <v>25</v>
      </c>
      <c r="I168" s="179">
        <v>0</v>
      </c>
      <c r="J168" s="233">
        <v>25</v>
      </c>
      <c r="K168" s="234">
        <v>3000</v>
      </c>
      <c r="L168" s="3" t="s">
        <v>237</v>
      </c>
      <c r="M168" s="3" t="s">
        <v>2322</v>
      </c>
    </row>
    <row r="169" spans="1:13" x14ac:dyDescent="0.35">
      <c r="A169" s="3" t="s">
        <v>21</v>
      </c>
      <c r="B169" s="3" t="s">
        <v>21</v>
      </c>
      <c r="C169" s="3" t="s">
        <v>21</v>
      </c>
      <c r="D169" s="3" t="s">
        <v>2322</v>
      </c>
      <c r="E169" s="136" t="s">
        <v>423</v>
      </c>
      <c r="F169" s="3" t="s">
        <v>2044</v>
      </c>
      <c r="G169" s="3" t="s">
        <v>2461</v>
      </c>
      <c r="H169" s="179">
        <v>25</v>
      </c>
      <c r="I169" s="179">
        <v>0</v>
      </c>
      <c r="J169" s="233">
        <v>25</v>
      </c>
      <c r="K169" s="234">
        <v>3078</v>
      </c>
      <c r="L169" s="3" t="s">
        <v>237</v>
      </c>
      <c r="M169" s="3" t="s">
        <v>2322</v>
      </c>
    </row>
    <row r="170" spans="1:13" x14ac:dyDescent="0.35">
      <c r="A170" s="3" t="s">
        <v>21</v>
      </c>
      <c r="B170" s="3" t="s">
        <v>21</v>
      </c>
      <c r="C170" s="3" t="s">
        <v>21</v>
      </c>
      <c r="D170" s="3" t="s">
        <v>2322</v>
      </c>
      <c r="E170" s="136" t="s">
        <v>401</v>
      </c>
      <c r="F170" s="3" t="s">
        <v>2040</v>
      </c>
      <c r="G170" s="3" t="s">
        <v>2461</v>
      </c>
      <c r="H170" s="179">
        <v>25</v>
      </c>
      <c r="I170" s="179">
        <v>0</v>
      </c>
      <c r="J170" s="233">
        <v>25</v>
      </c>
      <c r="K170" s="234">
        <v>3227</v>
      </c>
      <c r="L170" s="3" t="s">
        <v>238</v>
      </c>
      <c r="M170" s="3" t="s">
        <v>2322</v>
      </c>
    </row>
    <row r="171" spans="1:13" x14ac:dyDescent="0.35">
      <c r="A171" s="3" t="s">
        <v>21</v>
      </c>
      <c r="B171" s="3" t="s">
        <v>21</v>
      </c>
      <c r="C171" s="3" t="s">
        <v>21</v>
      </c>
      <c r="D171" s="3" t="s">
        <v>2322</v>
      </c>
      <c r="E171" s="136" t="s">
        <v>425</v>
      </c>
      <c r="F171" s="3" t="s">
        <v>2045</v>
      </c>
      <c r="G171" s="3" t="s">
        <v>2461</v>
      </c>
      <c r="H171" s="179">
        <v>25</v>
      </c>
      <c r="I171" s="179">
        <v>0</v>
      </c>
      <c r="J171" s="233">
        <v>25</v>
      </c>
      <c r="K171" s="234">
        <v>3274</v>
      </c>
      <c r="L171" s="3" t="s">
        <v>261</v>
      </c>
      <c r="M171" s="3" t="s">
        <v>2322</v>
      </c>
    </row>
    <row r="172" spans="1:13" x14ac:dyDescent="0.35">
      <c r="A172" s="3" t="s">
        <v>21</v>
      </c>
      <c r="B172" s="3" t="s">
        <v>21</v>
      </c>
      <c r="C172" s="3" t="s">
        <v>21</v>
      </c>
      <c r="D172" s="3" t="s">
        <v>2322</v>
      </c>
      <c r="E172" s="136" t="s">
        <v>426</v>
      </c>
      <c r="F172" s="3" t="s">
        <v>2045</v>
      </c>
      <c r="G172" s="3" t="s">
        <v>2461</v>
      </c>
      <c r="H172" s="179">
        <v>25</v>
      </c>
      <c r="I172" s="179">
        <v>0</v>
      </c>
      <c r="J172" s="233">
        <v>25</v>
      </c>
      <c r="K172" s="234">
        <v>3274</v>
      </c>
      <c r="L172" s="3" t="s">
        <v>261</v>
      </c>
      <c r="M172" s="3" t="s">
        <v>2322</v>
      </c>
    </row>
    <row r="173" spans="1:13" x14ac:dyDescent="0.35">
      <c r="A173" s="3" t="s">
        <v>21</v>
      </c>
      <c r="B173" s="3" t="s">
        <v>21</v>
      </c>
      <c r="C173" s="3" t="s">
        <v>21</v>
      </c>
      <c r="D173" s="3" t="s">
        <v>2322</v>
      </c>
      <c r="E173" s="136" t="s">
        <v>427</v>
      </c>
      <c r="F173" s="3" t="s">
        <v>2046</v>
      </c>
      <c r="G173" s="3" t="s">
        <v>2461</v>
      </c>
      <c r="H173" s="179">
        <v>25</v>
      </c>
      <c r="I173" s="179">
        <v>0</v>
      </c>
      <c r="J173" s="233">
        <v>25</v>
      </c>
      <c r="K173" s="234">
        <v>3301</v>
      </c>
      <c r="L173" s="3" t="s">
        <v>261</v>
      </c>
      <c r="M173" s="3" t="s">
        <v>2322</v>
      </c>
    </row>
    <row r="174" spans="1:13" x14ac:dyDescent="0.35">
      <c r="A174" s="3" t="s">
        <v>21</v>
      </c>
      <c r="B174" s="3" t="s">
        <v>21</v>
      </c>
      <c r="C174" s="3" t="s">
        <v>21</v>
      </c>
      <c r="D174" s="3" t="s">
        <v>2322</v>
      </c>
      <c r="E174" s="136" t="s">
        <v>428</v>
      </c>
      <c r="F174" s="3" t="s">
        <v>2046</v>
      </c>
      <c r="G174" s="3" t="s">
        <v>2461</v>
      </c>
      <c r="H174" s="179">
        <v>25</v>
      </c>
      <c r="I174" s="179">
        <v>0</v>
      </c>
      <c r="J174" s="233">
        <v>25</v>
      </c>
      <c r="K174" s="234">
        <v>3301</v>
      </c>
      <c r="L174" s="3" t="s">
        <v>261</v>
      </c>
      <c r="M174" s="3" t="s">
        <v>2322</v>
      </c>
    </row>
    <row r="175" spans="1:13" x14ac:dyDescent="0.35">
      <c r="A175" s="3" t="s">
        <v>21</v>
      </c>
      <c r="B175" s="3" t="s">
        <v>21</v>
      </c>
      <c r="C175" s="3" t="s">
        <v>21</v>
      </c>
      <c r="D175" s="3" t="s">
        <v>2322</v>
      </c>
      <c r="E175" s="136" t="s">
        <v>419</v>
      </c>
      <c r="F175" s="3" t="s">
        <v>2047</v>
      </c>
      <c r="G175" s="3" t="s">
        <v>2461</v>
      </c>
      <c r="H175" s="179">
        <v>26</v>
      </c>
      <c r="I175" s="179">
        <v>0</v>
      </c>
      <c r="J175" s="233">
        <v>26</v>
      </c>
      <c r="K175" s="234">
        <v>3262</v>
      </c>
      <c r="L175" s="3" t="s">
        <v>261</v>
      </c>
      <c r="M175" s="3" t="s">
        <v>2322</v>
      </c>
    </row>
    <row r="176" spans="1:13" x14ac:dyDescent="0.35">
      <c r="A176" s="3" t="s">
        <v>21</v>
      </c>
      <c r="B176" s="3" t="s">
        <v>21</v>
      </c>
      <c r="C176" s="3" t="s">
        <v>21</v>
      </c>
      <c r="D176" s="3" t="s">
        <v>2322</v>
      </c>
      <c r="E176" s="136" t="s">
        <v>412</v>
      </c>
      <c r="F176" s="3" t="s">
        <v>2048</v>
      </c>
      <c r="G176" s="3" t="s">
        <v>2461</v>
      </c>
      <c r="H176" s="179">
        <v>27</v>
      </c>
      <c r="I176" s="179">
        <v>0</v>
      </c>
      <c r="J176" s="233">
        <v>27</v>
      </c>
      <c r="K176" s="234">
        <v>3351</v>
      </c>
      <c r="L176" s="3" t="s">
        <v>240</v>
      </c>
      <c r="M176" s="3" t="s">
        <v>2322</v>
      </c>
    </row>
    <row r="177" spans="1:13" x14ac:dyDescent="0.35">
      <c r="A177" s="3" t="s">
        <v>21</v>
      </c>
      <c r="B177" s="3" t="s">
        <v>21</v>
      </c>
      <c r="C177" s="3" t="s">
        <v>21</v>
      </c>
      <c r="D177" s="3" t="s">
        <v>2322</v>
      </c>
      <c r="E177" s="136" t="s">
        <v>413</v>
      </c>
      <c r="F177" s="3" t="s">
        <v>2049</v>
      </c>
      <c r="G177" s="3" t="s">
        <v>2461</v>
      </c>
      <c r="H177" s="179">
        <v>27</v>
      </c>
      <c r="I177" s="179">
        <v>0</v>
      </c>
      <c r="J177" s="233">
        <v>27</v>
      </c>
      <c r="K177" s="234">
        <v>3385.19</v>
      </c>
      <c r="L177" s="3" t="s">
        <v>240</v>
      </c>
      <c r="M177" s="3" t="s">
        <v>2322</v>
      </c>
    </row>
    <row r="178" spans="1:13" x14ac:dyDescent="0.35">
      <c r="A178" s="3" t="s">
        <v>21</v>
      </c>
      <c r="B178" s="3" t="s">
        <v>21</v>
      </c>
      <c r="C178" s="3" t="s">
        <v>21</v>
      </c>
      <c r="D178" s="3" t="s">
        <v>2322</v>
      </c>
      <c r="E178" s="136" t="s">
        <v>414</v>
      </c>
      <c r="F178" s="3" t="s">
        <v>2050</v>
      </c>
      <c r="G178" s="3" t="s">
        <v>2461</v>
      </c>
      <c r="H178" s="179">
        <v>27</v>
      </c>
      <c r="I178" s="179">
        <v>0</v>
      </c>
      <c r="J178" s="233">
        <v>27</v>
      </c>
      <c r="K178" s="234">
        <v>3300</v>
      </c>
      <c r="L178" s="3" t="s">
        <v>240</v>
      </c>
      <c r="M178" s="3" t="s">
        <v>2322</v>
      </c>
    </row>
    <row r="179" spans="1:13" x14ac:dyDescent="0.35">
      <c r="A179" s="3" t="s">
        <v>21</v>
      </c>
      <c r="B179" s="3" t="s">
        <v>21</v>
      </c>
      <c r="C179" s="3" t="s">
        <v>21</v>
      </c>
      <c r="D179" s="3" t="s">
        <v>2322</v>
      </c>
      <c r="E179" s="136" t="s">
        <v>415</v>
      </c>
      <c r="F179" s="3" t="s">
        <v>2051</v>
      </c>
      <c r="G179" s="3" t="s">
        <v>2461</v>
      </c>
      <c r="H179" s="179">
        <v>27</v>
      </c>
      <c r="I179" s="179">
        <v>0</v>
      </c>
      <c r="J179" s="233">
        <v>27</v>
      </c>
      <c r="K179" s="234">
        <v>3365.97</v>
      </c>
      <c r="L179" s="3" t="s">
        <v>240</v>
      </c>
      <c r="M179" s="3" t="s">
        <v>2322</v>
      </c>
    </row>
    <row r="180" spans="1:13" x14ac:dyDescent="0.35">
      <c r="A180" s="3" t="s">
        <v>21</v>
      </c>
      <c r="B180" s="3" t="s">
        <v>21</v>
      </c>
      <c r="C180" s="3" t="s">
        <v>21</v>
      </c>
      <c r="D180" s="3" t="s">
        <v>2322</v>
      </c>
      <c r="E180" s="136" t="s">
        <v>416</v>
      </c>
      <c r="F180" s="3" t="s">
        <v>2052</v>
      </c>
      <c r="G180" s="3" t="s">
        <v>2461</v>
      </c>
      <c r="H180" s="179">
        <v>27</v>
      </c>
      <c r="I180" s="179">
        <v>0</v>
      </c>
      <c r="J180" s="233">
        <v>27</v>
      </c>
      <c r="K180" s="234">
        <v>3435.49</v>
      </c>
      <c r="L180" s="3" t="s">
        <v>240</v>
      </c>
      <c r="M180" s="3" t="s">
        <v>2322</v>
      </c>
    </row>
    <row r="181" spans="1:13" x14ac:dyDescent="0.35">
      <c r="A181" s="3" t="s">
        <v>21</v>
      </c>
      <c r="B181" s="3" t="s">
        <v>21</v>
      </c>
      <c r="C181" s="3" t="s">
        <v>21</v>
      </c>
      <c r="D181" s="3" t="s">
        <v>2322</v>
      </c>
      <c r="E181" s="136" t="s">
        <v>417</v>
      </c>
      <c r="F181" s="3" t="s">
        <v>2053</v>
      </c>
      <c r="G181" s="3" t="s">
        <v>2461</v>
      </c>
      <c r="H181" s="179">
        <v>27</v>
      </c>
      <c r="I181" s="179">
        <v>0</v>
      </c>
      <c r="J181" s="233">
        <v>27</v>
      </c>
      <c r="K181" s="234">
        <v>3287.57</v>
      </c>
      <c r="L181" s="3" t="s">
        <v>240</v>
      </c>
      <c r="M181" s="3" t="s">
        <v>2322</v>
      </c>
    </row>
    <row r="182" spans="1:13" x14ac:dyDescent="0.35">
      <c r="A182" s="3" t="s">
        <v>21</v>
      </c>
      <c r="B182" s="3" t="s">
        <v>21</v>
      </c>
      <c r="C182" s="3" t="s">
        <v>21</v>
      </c>
      <c r="D182" s="3" t="s">
        <v>2322</v>
      </c>
      <c r="E182" s="136" t="s">
        <v>469</v>
      </c>
      <c r="F182" s="3" t="s">
        <v>2056</v>
      </c>
      <c r="G182" s="3" t="s">
        <v>2461</v>
      </c>
      <c r="H182" s="179">
        <v>27</v>
      </c>
      <c r="I182" s="179">
        <v>0</v>
      </c>
      <c r="J182" s="233">
        <v>27</v>
      </c>
      <c r="K182" s="234">
        <v>3757</v>
      </c>
      <c r="L182" s="3" t="s">
        <v>237</v>
      </c>
      <c r="M182" s="3" t="s">
        <v>2322</v>
      </c>
    </row>
    <row r="183" spans="1:13" x14ac:dyDescent="0.35">
      <c r="A183" s="3" t="s">
        <v>21</v>
      </c>
      <c r="B183" s="3" t="s">
        <v>21</v>
      </c>
      <c r="C183" s="3" t="s">
        <v>21</v>
      </c>
      <c r="D183" s="3" t="s">
        <v>2322</v>
      </c>
      <c r="E183" s="136" t="s">
        <v>2054</v>
      </c>
      <c r="F183" s="3" t="s">
        <v>2055</v>
      </c>
      <c r="G183" s="3" t="s">
        <v>2461</v>
      </c>
      <c r="H183" s="179">
        <v>27</v>
      </c>
      <c r="I183" s="179">
        <v>0</v>
      </c>
      <c r="J183" s="233">
        <v>27</v>
      </c>
      <c r="K183" s="234">
        <v>3355</v>
      </c>
      <c r="L183" s="3" t="s">
        <v>240</v>
      </c>
      <c r="M183" s="3" t="s">
        <v>2322</v>
      </c>
    </row>
    <row r="184" spans="1:13" x14ac:dyDescent="0.35">
      <c r="A184" s="3" t="s">
        <v>21</v>
      </c>
      <c r="B184" s="3" t="s">
        <v>21</v>
      </c>
      <c r="C184" s="3" t="s">
        <v>21</v>
      </c>
      <c r="D184" s="3" t="s">
        <v>2322</v>
      </c>
      <c r="E184" s="136" t="s">
        <v>424</v>
      </c>
      <c r="F184" s="3" t="s">
        <v>2057</v>
      </c>
      <c r="G184" s="3" t="s">
        <v>2461</v>
      </c>
      <c r="H184" s="179">
        <v>28</v>
      </c>
      <c r="I184" s="179">
        <v>0</v>
      </c>
      <c r="J184" s="233">
        <v>28</v>
      </c>
      <c r="K184" s="234">
        <v>3412</v>
      </c>
      <c r="L184" s="3" t="s">
        <v>240</v>
      </c>
      <c r="M184" s="3" t="s">
        <v>2322</v>
      </c>
    </row>
    <row r="185" spans="1:13" x14ac:dyDescent="0.35">
      <c r="A185" s="3" t="s">
        <v>21</v>
      </c>
      <c r="B185" s="3" t="s">
        <v>21</v>
      </c>
      <c r="C185" s="3" t="s">
        <v>21</v>
      </c>
      <c r="D185" s="3" t="s">
        <v>2322</v>
      </c>
      <c r="E185" s="136" t="s">
        <v>2058</v>
      </c>
      <c r="F185" s="3" t="s">
        <v>2059</v>
      </c>
      <c r="G185" s="3" t="s">
        <v>2461</v>
      </c>
      <c r="H185" s="179">
        <v>28</v>
      </c>
      <c r="I185" s="179">
        <v>0</v>
      </c>
      <c r="J185" s="233">
        <v>28</v>
      </c>
      <c r="K185" s="234">
        <v>3462.5</v>
      </c>
      <c r="L185" s="3" t="s">
        <v>242</v>
      </c>
      <c r="M185" s="3" t="s">
        <v>2322</v>
      </c>
    </row>
    <row r="186" spans="1:13" x14ac:dyDescent="0.35">
      <c r="A186" s="3" t="s">
        <v>21</v>
      </c>
      <c r="B186" s="3" t="s">
        <v>21</v>
      </c>
      <c r="C186" s="3" t="s">
        <v>21</v>
      </c>
      <c r="D186" s="3" t="s">
        <v>2322</v>
      </c>
      <c r="E186" s="136" t="s">
        <v>2060</v>
      </c>
      <c r="F186" s="3" t="s">
        <v>2061</v>
      </c>
      <c r="G186" s="3" t="s">
        <v>2461</v>
      </c>
      <c r="H186" s="179">
        <v>29</v>
      </c>
      <c r="I186" s="179">
        <v>0</v>
      </c>
      <c r="J186" s="233">
        <v>29</v>
      </c>
      <c r="K186" s="234">
        <v>3673</v>
      </c>
      <c r="L186" s="3" t="s">
        <v>241</v>
      </c>
      <c r="M186" s="3" t="s">
        <v>2322</v>
      </c>
    </row>
    <row r="187" spans="1:13" x14ac:dyDescent="0.35">
      <c r="A187" s="3" t="s">
        <v>21</v>
      </c>
      <c r="B187" s="3" t="s">
        <v>21</v>
      </c>
      <c r="C187" s="3" t="s">
        <v>21</v>
      </c>
      <c r="D187" s="3" t="s">
        <v>2322</v>
      </c>
      <c r="E187" s="136" t="s">
        <v>438</v>
      </c>
      <c r="F187" s="3" t="s">
        <v>2064</v>
      </c>
      <c r="G187" s="3" t="s">
        <v>2461</v>
      </c>
      <c r="H187" s="179">
        <v>29</v>
      </c>
      <c r="I187" s="179">
        <v>0</v>
      </c>
      <c r="J187" s="233">
        <v>29</v>
      </c>
      <c r="K187" s="234">
        <v>3963</v>
      </c>
      <c r="L187" s="3" t="s">
        <v>240</v>
      </c>
      <c r="M187" s="3" t="s">
        <v>2322</v>
      </c>
    </row>
    <row r="188" spans="1:13" x14ac:dyDescent="0.35">
      <c r="A188" s="3" t="s">
        <v>21</v>
      </c>
      <c r="B188" s="3" t="s">
        <v>21</v>
      </c>
      <c r="C188" s="3" t="s">
        <v>21</v>
      </c>
      <c r="D188" s="3" t="s">
        <v>2322</v>
      </c>
      <c r="E188" s="136" t="s">
        <v>439</v>
      </c>
      <c r="F188" s="3" t="s">
        <v>2065</v>
      </c>
      <c r="G188" s="3" t="s">
        <v>2461</v>
      </c>
      <c r="H188" s="179">
        <v>29</v>
      </c>
      <c r="I188" s="179">
        <v>0</v>
      </c>
      <c r="J188" s="233">
        <v>29</v>
      </c>
      <c r="K188" s="234">
        <v>4018</v>
      </c>
      <c r="L188" s="3" t="s">
        <v>240</v>
      </c>
      <c r="M188" s="3" t="s">
        <v>2322</v>
      </c>
    </row>
    <row r="189" spans="1:13" x14ac:dyDescent="0.35">
      <c r="A189" s="3" t="s">
        <v>21</v>
      </c>
      <c r="B189" s="3" t="s">
        <v>21</v>
      </c>
      <c r="C189" s="3" t="s">
        <v>21</v>
      </c>
      <c r="D189" s="3" t="s">
        <v>2322</v>
      </c>
      <c r="E189" s="136" t="s">
        <v>440</v>
      </c>
      <c r="F189" s="3" t="s">
        <v>2066</v>
      </c>
      <c r="G189" s="3" t="s">
        <v>2461</v>
      </c>
      <c r="H189" s="179">
        <v>29</v>
      </c>
      <c r="I189" s="179">
        <v>0</v>
      </c>
      <c r="J189" s="233">
        <v>29</v>
      </c>
      <c r="K189" s="234">
        <v>4128</v>
      </c>
      <c r="L189" s="3" t="s">
        <v>240</v>
      </c>
      <c r="M189" s="3" t="s">
        <v>2322</v>
      </c>
    </row>
    <row r="190" spans="1:13" x14ac:dyDescent="0.35">
      <c r="A190" s="3" t="s">
        <v>21</v>
      </c>
      <c r="B190" s="3" t="s">
        <v>21</v>
      </c>
      <c r="C190" s="3" t="s">
        <v>21</v>
      </c>
      <c r="D190" s="3" t="s">
        <v>2322</v>
      </c>
      <c r="E190" s="136" t="s">
        <v>441</v>
      </c>
      <c r="F190" s="3" t="s">
        <v>2067</v>
      </c>
      <c r="G190" s="3" t="s">
        <v>2461</v>
      </c>
      <c r="H190" s="179">
        <v>29</v>
      </c>
      <c r="I190" s="179">
        <v>0</v>
      </c>
      <c r="J190" s="233">
        <v>29</v>
      </c>
      <c r="K190" s="234">
        <v>4210</v>
      </c>
      <c r="L190" s="3" t="s">
        <v>240</v>
      </c>
      <c r="M190" s="3" t="s">
        <v>2322</v>
      </c>
    </row>
    <row r="191" spans="1:13" x14ac:dyDescent="0.35">
      <c r="A191" s="3" t="s">
        <v>21</v>
      </c>
      <c r="B191" s="3" t="s">
        <v>21</v>
      </c>
      <c r="C191" s="3" t="s">
        <v>21</v>
      </c>
      <c r="D191" s="3" t="s">
        <v>2322</v>
      </c>
      <c r="E191" s="136" t="s">
        <v>435</v>
      </c>
      <c r="F191" s="3" t="s">
        <v>2062</v>
      </c>
      <c r="G191" s="3" t="s">
        <v>2461</v>
      </c>
      <c r="H191" s="179">
        <v>29</v>
      </c>
      <c r="I191" s="179">
        <v>0</v>
      </c>
      <c r="J191" s="233">
        <v>29</v>
      </c>
      <c r="K191" s="234">
        <v>3669</v>
      </c>
      <c r="L191" s="3" t="s">
        <v>436</v>
      </c>
      <c r="M191" s="3" t="s">
        <v>2322</v>
      </c>
    </row>
    <row r="192" spans="1:13" x14ac:dyDescent="0.35">
      <c r="A192" s="3" t="s">
        <v>21</v>
      </c>
      <c r="B192" s="3" t="s">
        <v>21</v>
      </c>
      <c r="C192" s="3" t="s">
        <v>21</v>
      </c>
      <c r="D192" s="3" t="s">
        <v>2322</v>
      </c>
      <c r="E192" s="136" t="s">
        <v>437</v>
      </c>
      <c r="F192" s="3" t="s">
        <v>2063</v>
      </c>
      <c r="G192" s="3" t="s">
        <v>2461</v>
      </c>
      <c r="H192" s="179">
        <v>29</v>
      </c>
      <c r="I192" s="179">
        <v>0</v>
      </c>
      <c r="J192" s="233">
        <v>29</v>
      </c>
      <c r="K192" s="234">
        <v>4005</v>
      </c>
      <c r="L192" s="3" t="s">
        <v>436</v>
      </c>
      <c r="M192" s="3" t="s">
        <v>2322</v>
      </c>
    </row>
    <row r="193" spans="1:13" x14ac:dyDescent="0.35">
      <c r="A193" s="3" t="s">
        <v>21</v>
      </c>
      <c r="B193" s="3" t="s">
        <v>21</v>
      </c>
      <c r="C193" s="3" t="s">
        <v>21</v>
      </c>
      <c r="D193" s="3" t="s">
        <v>2322</v>
      </c>
      <c r="E193" s="136" t="s">
        <v>442</v>
      </c>
      <c r="F193" s="3" t="s">
        <v>2068</v>
      </c>
      <c r="G193" s="3" t="s">
        <v>2461</v>
      </c>
      <c r="H193" s="179">
        <v>30</v>
      </c>
      <c r="I193" s="179">
        <v>0</v>
      </c>
      <c r="J193" s="233">
        <v>30</v>
      </c>
      <c r="K193" s="234">
        <v>3800</v>
      </c>
      <c r="L193" s="3" t="s">
        <v>237</v>
      </c>
      <c r="M193" s="3" t="s">
        <v>2322</v>
      </c>
    </row>
    <row r="194" spans="1:13" x14ac:dyDescent="0.35">
      <c r="A194" s="3" t="s">
        <v>21</v>
      </c>
      <c r="B194" s="3" t="s">
        <v>21</v>
      </c>
      <c r="C194" s="3" t="s">
        <v>21</v>
      </c>
      <c r="D194" s="3" t="s">
        <v>2322</v>
      </c>
      <c r="E194" s="136" t="s">
        <v>429</v>
      </c>
      <c r="F194" s="3" t="s">
        <v>2068</v>
      </c>
      <c r="G194" s="3" t="s">
        <v>2461</v>
      </c>
      <c r="H194" s="179">
        <v>30</v>
      </c>
      <c r="I194" s="179">
        <v>0</v>
      </c>
      <c r="J194" s="233">
        <v>30</v>
      </c>
      <c r="K194" s="234">
        <v>3800</v>
      </c>
      <c r="L194" s="3" t="s">
        <v>237</v>
      </c>
      <c r="M194" s="3" t="s">
        <v>2322</v>
      </c>
    </row>
    <row r="195" spans="1:13" x14ac:dyDescent="0.35">
      <c r="A195" s="3" t="s">
        <v>21</v>
      </c>
      <c r="B195" s="3" t="s">
        <v>21</v>
      </c>
      <c r="C195" s="3" t="s">
        <v>21</v>
      </c>
      <c r="D195" s="3" t="s">
        <v>2322</v>
      </c>
      <c r="E195" s="136" t="s">
        <v>484</v>
      </c>
      <c r="F195" s="3" t="s">
        <v>2068</v>
      </c>
      <c r="G195" s="3" t="s">
        <v>2461</v>
      </c>
      <c r="H195" s="179">
        <v>30</v>
      </c>
      <c r="I195" s="179">
        <v>0</v>
      </c>
      <c r="J195" s="233">
        <v>30</v>
      </c>
      <c r="K195" s="234">
        <v>3800</v>
      </c>
      <c r="L195" s="3" t="s">
        <v>237</v>
      </c>
      <c r="M195" s="3" t="s">
        <v>2322</v>
      </c>
    </row>
    <row r="196" spans="1:13" x14ac:dyDescent="0.35">
      <c r="A196" s="3" t="s">
        <v>21</v>
      </c>
      <c r="B196" s="3" t="s">
        <v>21</v>
      </c>
      <c r="C196" s="3" t="s">
        <v>21</v>
      </c>
      <c r="D196" s="3" t="s">
        <v>2322</v>
      </c>
      <c r="E196" s="136" t="s">
        <v>468</v>
      </c>
      <c r="F196" s="3" t="s">
        <v>2074</v>
      </c>
      <c r="G196" s="3" t="s">
        <v>2461</v>
      </c>
      <c r="H196" s="179">
        <v>30</v>
      </c>
      <c r="I196" s="179">
        <v>0</v>
      </c>
      <c r="J196" s="233">
        <v>30</v>
      </c>
      <c r="K196" s="234">
        <v>3852</v>
      </c>
      <c r="L196" s="3" t="s">
        <v>237</v>
      </c>
      <c r="M196" s="3" t="s">
        <v>2322</v>
      </c>
    </row>
    <row r="197" spans="1:13" x14ac:dyDescent="0.35">
      <c r="A197" s="3" t="s">
        <v>21</v>
      </c>
      <c r="B197" s="3" t="s">
        <v>21</v>
      </c>
      <c r="C197" s="3" t="s">
        <v>21</v>
      </c>
      <c r="D197" s="3" t="s">
        <v>2322</v>
      </c>
      <c r="E197" s="136" t="s">
        <v>430</v>
      </c>
      <c r="F197" s="3" t="s">
        <v>2069</v>
      </c>
      <c r="G197" s="3" t="s">
        <v>2461</v>
      </c>
      <c r="H197" s="179">
        <v>30</v>
      </c>
      <c r="I197" s="179">
        <v>0</v>
      </c>
      <c r="J197" s="233">
        <v>30</v>
      </c>
      <c r="K197" s="234">
        <v>3707</v>
      </c>
      <c r="L197" s="3" t="s">
        <v>237</v>
      </c>
      <c r="M197" s="3" t="s">
        <v>2322</v>
      </c>
    </row>
    <row r="198" spans="1:13" x14ac:dyDescent="0.35">
      <c r="A198" s="3" t="s">
        <v>21</v>
      </c>
      <c r="B198" s="3" t="s">
        <v>21</v>
      </c>
      <c r="C198" s="3" t="s">
        <v>21</v>
      </c>
      <c r="D198" s="3" t="s">
        <v>2322</v>
      </c>
      <c r="E198" s="136" t="s">
        <v>2071</v>
      </c>
      <c r="F198" s="3" t="s">
        <v>2072</v>
      </c>
      <c r="G198" s="3" t="s">
        <v>2461</v>
      </c>
      <c r="H198" s="179">
        <v>30</v>
      </c>
      <c r="I198" s="179">
        <v>0</v>
      </c>
      <c r="J198" s="233">
        <v>30</v>
      </c>
      <c r="K198" s="234">
        <v>3750</v>
      </c>
      <c r="L198" s="3" t="s">
        <v>262</v>
      </c>
      <c r="M198" s="3" t="s">
        <v>2322</v>
      </c>
    </row>
    <row r="199" spans="1:13" x14ac:dyDescent="0.35">
      <c r="A199" s="3" t="s">
        <v>21</v>
      </c>
      <c r="B199" s="3" t="s">
        <v>21</v>
      </c>
      <c r="C199" s="3" t="s">
        <v>21</v>
      </c>
      <c r="D199" s="3" t="s">
        <v>2322</v>
      </c>
      <c r="E199" s="136" t="s">
        <v>432</v>
      </c>
      <c r="F199" s="3" t="s">
        <v>2070</v>
      </c>
      <c r="G199" s="3" t="s">
        <v>2461</v>
      </c>
      <c r="H199" s="179">
        <v>30</v>
      </c>
      <c r="I199" s="179">
        <v>0</v>
      </c>
      <c r="J199" s="233">
        <v>30</v>
      </c>
      <c r="K199" s="234">
        <v>4039</v>
      </c>
      <c r="L199" s="3" t="s">
        <v>238</v>
      </c>
      <c r="M199" s="3" t="s">
        <v>2322</v>
      </c>
    </row>
    <row r="200" spans="1:13" x14ac:dyDescent="0.35">
      <c r="A200" s="3" t="s">
        <v>21</v>
      </c>
      <c r="B200" s="3" t="s">
        <v>21</v>
      </c>
      <c r="C200" s="3" t="s">
        <v>21</v>
      </c>
      <c r="D200" s="3" t="s">
        <v>2322</v>
      </c>
      <c r="E200" s="136" t="s">
        <v>433</v>
      </c>
      <c r="F200" s="3" t="s">
        <v>2070</v>
      </c>
      <c r="G200" s="3" t="s">
        <v>2461</v>
      </c>
      <c r="H200" s="179">
        <v>30</v>
      </c>
      <c r="I200" s="179">
        <v>0</v>
      </c>
      <c r="J200" s="233">
        <v>30</v>
      </c>
      <c r="K200" s="234">
        <v>4039</v>
      </c>
      <c r="L200" s="3" t="s">
        <v>238</v>
      </c>
      <c r="M200" s="3" t="s">
        <v>2322</v>
      </c>
    </row>
    <row r="201" spans="1:13" x14ac:dyDescent="0.35">
      <c r="A201" s="3" t="s">
        <v>21</v>
      </c>
      <c r="B201" s="3" t="s">
        <v>21</v>
      </c>
      <c r="C201" s="3" t="s">
        <v>21</v>
      </c>
      <c r="D201" s="3" t="s">
        <v>2322</v>
      </c>
      <c r="E201" s="136" t="s">
        <v>446</v>
      </c>
      <c r="F201" s="3" t="s">
        <v>2073</v>
      </c>
      <c r="G201" s="3" t="s">
        <v>2461</v>
      </c>
      <c r="H201" s="179">
        <v>30</v>
      </c>
      <c r="I201" s="179">
        <v>0</v>
      </c>
      <c r="J201" s="233">
        <v>30</v>
      </c>
      <c r="K201" s="234">
        <v>4114</v>
      </c>
      <c r="L201" s="3" t="s">
        <v>238</v>
      </c>
      <c r="M201" s="3" t="s">
        <v>2322</v>
      </c>
    </row>
    <row r="202" spans="1:13" x14ac:dyDescent="0.35">
      <c r="A202" s="3" t="s">
        <v>21</v>
      </c>
      <c r="B202" s="3" t="s">
        <v>21</v>
      </c>
      <c r="C202" s="3" t="s">
        <v>21</v>
      </c>
      <c r="D202" s="3" t="s">
        <v>2322</v>
      </c>
      <c r="E202" s="136" t="s">
        <v>2342</v>
      </c>
      <c r="F202" s="3" t="s">
        <v>2343</v>
      </c>
      <c r="G202" s="3" t="s">
        <v>2461</v>
      </c>
      <c r="H202" s="3">
        <v>31</v>
      </c>
      <c r="I202" s="3">
        <v>0</v>
      </c>
      <c r="J202" s="3">
        <v>31</v>
      </c>
      <c r="K202" s="234">
        <v>4052</v>
      </c>
      <c r="L202" s="3" t="s">
        <v>241</v>
      </c>
      <c r="M202" s="3" t="s">
        <v>2322</v>
      </c>
    </row>
    <row r="203" spans="1:13" x14ac:dyDescent="0.35">
      <c r="A203" s="3" t="s">
        <v>21</v>
      </c>
      <c r="B203" s="3" t="s">
        <v>21</v>
      </c>
      <c r="C203" s="3" t="s">
        <v>21</v>
      </c>
      <c r="D203" s="3" t="s">
        <v>2322</v>
      </c>
      <c r="E203" s="136" t="s">
        <v>455</v>
      </c>
      <c r="F203" s="3" t="s">
        <v>2077</v>
      </c>
      <c r="G203" s="3" t="s">
        <v>2461</v>
      </c>
      <c r="H203" s="179">
        <v>31</v>
      </c>
      <c r="I203" s="179">
        <v>0</v>
      </c>
      <c r="J203" s="233">
        <v>31</v>
      </c>
      <c r="K203" s="234">
        <v>4197</v>
      </c>
      <c r="L203" s="3" t="s">
        <v>240</v>
      </c>
      <c r="M203" s="3" t="s">
        <v>2322</v>
      </c>
    </row>
    <row r="204" spans="1:13" x14ac:dyDescent="0.35">
      <c r="A204" s="3" t="s">
        <v>21</v>
      </c>
      <c r="B204" s="3" t="s">
        <v>21</v>
      </c>
      <c r="C204" s="3" t="s">
        <v>21</v>
      </c>
      <c r="D204" s="3" t="s">
        <v>2322</v>
      </c>
      <c r="E204" s="136" t="s">
        <v>456</v>
      </c>
      <c r="F204" s="3" t="s">
        <v>2082</v>
      </c>
      <c r="G204" s="3" t="s">
        <v>2461</v>
      </c>
      <c r="H204" s="179">
        <v>31</v>
      </c>
      <c r="I204" s="179">
        <v>0</v>
      </c>
      <c r="J204" s="233">
        <v>31</v>
      </c>
      <c r="K204" s="234">
        <v>4312</v>
      </c>
      <c r="L204" s="3" t="s">
        <v>240</v>
      </c>
      <c r="M204" s="3" t="s">
        <v>2322</v>
      </c>
    </row>
    <row r="205" spans="1:13" x14ac:dyDescent="0.35">
      <c r="A205" s="3" t="s">
        <v>21</v>
      </c>
      <c r="B205" s="3" t="s">
        <v>21</v>
      </c>
      <c r="C205" s="3" t="s">
        <v>21</v>
      </c>
      <c r="D205" s="3" t="s">
        <v>2322</v>
      </c>
      <c r="E205" s="136" t="s">
        <v>450</v>
      </c>
      <c r="F205" s="3" t="s">
        <v>2077</v>
      </c>
      <c r="G205" s="3" t="s">
        <v>2461</v>
      </c>
      <c r="H205" s="179">
        <v>31</v>
      </c>
      <c r="I205" s="179">
        <v>0</v>
      </c>
      <c r="J205" s="233">
        <v>31</v>
      </c>
      <c r="K205" s="234">
        <v>4197</v>
      </c>
      <c r="L205" s="3" t="s">
        <v>240</v>
      </c>
      <c r="M205" s="3" t="s">
        <v>2322</v>
      </c>
    </row>
    <row r="206" spans="1:13" x14ac:dyDescent="0.35">
      <c r="A206" s="3" t="s">
        <v>21</v>
      </c>
      <c r="B206" s="3" t="s">
        <v>21</v>
      </c>
      <c r="C206" s="3" t="s">
        <v>21</v>
      </c>
      <c r="D206" s="3" t="s">
        <v>2322</v>
      </c>
      <c r="E206" s="136" t="s">
        <v>457</v>
      </c>
      <c r="F206" s="3" t="s">
        <v>2083</v>
      </c>
      <c r="G206" s="3" t="s">
        <v>2461</v>
      </c>
      <c r="H206" s="179">
        <v>31</v>
      </c>
      <c r="I206" s="179">
        <v>0</v>
      </c>
      <c r="J206" s="233">
        <v>31</v>
      </c>
      <c r="K206" s="234">
        <v>4102</v>
      </c>
      <c r="L206" s="3" t="s">
        <v>240</v>
      </c>
      <c r="M206" s="3" t="s">
        <v>2322</v>
      </c>
    </row>
    <row r="207" spans="1:13" x14ac:dyDescent="0.35">
      <c r="A207" s="3" t="s">
        <v>21</v>
      </c>
      <c r="B207" s="3" t="s">
        <v>21</v>
      </c>
      <c r="C207" s="3" t="s">
        <v>21</v>
      </c>
      <c r="D207" s="3" t="s">
        <v>2322</v>
      </c>
      <c r="E207" s="136" t="s">
        <v>458</v>
      </c>
      <c r="F207" s="3" t="s">
        <v>2084</v>
      </c>
      <c r="G207" s="3" t="s">
        <v>2461</v>
      </c>
      <c r="H207" s="179">
        <v>31</v>
      </c>
      <c r="I207" s="179">
        <v>0</v>
      </c>
      <c r="J207" s="233">
        <v>31</v>
      </c>
      <c r="K207" s="234">
        <v>4214</v>
      </c>
      <c r="L207" s="3" t="s">
        <v>240</v>
      </c>
      <c r="M207" s="3" t="s">
        <v>2322</v>
      </c>
    </row>
    <row r="208" spans="1:13" x14ac:dyDescent="0.35">
      <c r="A208" s="3" t="s">
        <v>21</v>
      </c>
      <c r="B208" s="3" t="s">
        <v>21</v>
      </c>
      <c r="C208" s="3" t="s">
        <v>21</v>
      </c>
      <c r="D208" s="3" t="s">
        <v>2322</v>
      </c>
      <c r="E208" s="136" t="s">
        <v>459</v>
      </c>
      <c r="F208" s="3" t="s">
        <v>2085</v>
      </c>
      <c r="G208" s="3" t="s">
        <v>2461</v>
      </c>
      <c r="H208" s="179">
        <v>31</v>
      </c>
      <c r="I208" s="179">
        <v>0</v>
      </c>
      <c r="J208" s="233">
        <v>31</v>
      </c>
      <c r="K208" s="234">
        <v>4299</v>
      </c>
      <c r="L208" s="3" t="s">
        <v>240</v>
      </c>
      <c r="M208" s="3" t="s">
        <v>2322</v>
      </c>
    </row>
    <row r="209" spans="1:13" x14ac:dyDescent="0.35">
      <c r="A209" s="3" t="s">
        <v>21</v>
      </c>
      <c r="B209" s="3" t="s">
        <v>21</v>
      </c>
      <c r="C209" s="3" t="s">
        <v>21</v>
      </c>
      <c r="D209" s="3" t="s">
        <v>2322</v>
      </c>
      <c r="E209" s="136" t="s">
        <v>451</v>
      </c>
      <c r="F209" s="3" t="s">
        <v>2078</v>
      </c>
      <c r="G209" s="3" t="s">
        <v>2461</v>
      </c>
      <c r="H209" s="179">
        <v>31</v>
      </c>
      <c r="I209" s="179">
        <v>0</v>
      </c>
      <c r="J209" s="233">
        <v>31</v>
      </c>
      <c r="K209" s="234">
        <v>3989.5</v>
      </c>
      <c r="L209" s="3" t="s">
        <v>240</v>
      </c>
      <c r="M209" s="3" t="s">
        <v>2322</v>
      </c>
    </row>
    <row r="210" spans="1:13" x14ac:dyDescent="0.35">
      <c r="A210" s="3" t="s">
        <v>21</v>
      </c>
      <c r="B210" s="3" t="s">
        <v>21</v>
      </c>
      <c r="C210" s="3" t="s">
        <v>21</v>
      </c>
      <c r="D210" s="3" t="s">
        <v>2322</v>
      </c>
      <c r="E210" s="136" t="s">
        <v>452</v>
      </c>
      <c r="F210" s="3" t="s">
        <v>2079</v>
      </c>
      <c r="G210" s="3" t="s">
        <v>2461</v>
      </c>
      <c r="H210" s="179">
        <v>31</v>
      </c>
      <c r="I210" s="179">
        <v>0</v>
      </c>
      <c r="J210" s="233">
        <v>31</v>
      </c>
      <c r="K210" s="234">
        <v>4130.38</v>
      </c>
      <c r="L210" s="3" t="s">
        <v>240</v>
      </c>
      <c r="M210" s="3" t="s">
        <v>2322</v>
      </c>
    </row>
    <row r="211" spans="1:13" x14ac:dyDescent="0.35">
      <c r="A211" s="3" t="s">
        <v>21</v>
      </c>
      <c r="B211" s="3" t="s">
        <v>21</v>
      </c>
      <c r="C211" s="3" t="s">
        <v>21</v>
      </c>
      <c r="D211" s="3" t="s">
        <v>2322</v>
      </c>
      <c r="E211" s="136" t="s">
        <v>453</v>
      </c>
      <c r="F211" s="3" t="s">
        <v>2080</v>
      </c>
      <c r="G211" s="3" t="s">
        <v>2461</v>
      </c>
      <c r="H211" s="179">
        <v>31</v>
      </c>
      <c r="I211" s="179">
        <v>0</v>
      </c>
      <c r="J211" s="233">
        <v>31</v>
      </c>
      <c r="K211" s="234">
        <v>4196.32</v>
      </c>
      <c r="L211" s="3" t="s">
        <v>240</v>
      </c>
      <c r="M211" s="3" t="s">
        <v>2322</v>
      </c>
    </row>
    <row r="212" spans="1:13" x14ac:dyDescent="0.35">
      <c r="A212" s="3" t="s">
        <v>21</v>
      </c>
      <c r="B212" s="3" t="s">
        <v>21</v>
      </c>
      <c r="C212" s="3" t="s">
        <v>21</v>
      </c>
      <c r="D212" s="3" t="s">
        <v>2322</v>
      </c>
      <c r="E212" s="136" t="s">
        <v>454</v>
      </c>
      <c r="F212" s="3" t="s">
        <v>2081</v>
      </c>
      <c r="G212" s="3" t="s">
        <v>2461</v>
      </c>
      <c r="H212" s="179">
        <v>31</v>
      </c>
      <c r="I212" s="179">
        <v>0</v>
      </c>
      <c r="J212" s="233">
        <v>31</v>
      </c>
      <c r="K212" s="234">
        <v>4316.22</v>
      </c>
      <c r="L212" s="3" t="s">
        <v>240</v>
      </c>
      <c r="M212" s="3" t="s">
        <v>2322</v>
      </c>
    </row>
    <row r="213" spans="1:13" x14ac:dyDescent="0.35">
      <c r="A213" s="3" t="s">
        <v>21</v>
      </c>
      <c r="B213" s="3" t="s">
        <v>21</v>
      </c>
      <c r="C213" s="3" t="s">
        <v>21</v>
      </c>
      <c r="D213" s="3" t="s">
        <v>2322</v>
      </c>
      <c r="E213" s="136" t="s">
        <v>466</v>
      </c>
      <c r="F213" s="3" t="s">
        <v>2086</v>
      </c>
      <c r="G213" s="3" t="s">
        <v>2461</v>
      </c>
      <c r="H213" s="179">
        <v>31</v>
      </c>
      <c r="I213" s="179">
        <v>0</v>
      </c>
      <c r="J213" s="233">
        <v>31</v>
      </c>
      <c r="K213" s="234">
        <v>3630</v>
      </c>
      <c r="L213" s="3" t="s">
        <v>238</v>
      </c>
      <c r="M213" s="3" t="s">
        <v>2322</v>
      </c>
    </row>
    <row r="214" spans="1:13" x14ac:dyDescent="0.35">
      <c r="A214" s="3" t="s">
        <v>21</v>
      </c>
      <c r="B214" s="3" t="s">
        <v>21</v>
      </c>
      <c r="C214" s="3" t="s">
        <v>21</v>
      </c>
      <c r="D214" s="3" t="s">
        <v>2322</v>
      </c>
      <c r="E214" s="136" t="s">
        <v>443</v>
      </c>
      <c r="F214" s="3" t="s">
        <v>2075</v>
      </c>
      <c r="G214" s="3" t="s">
        <v>2461</v>
      </c>
      <c r="H214" s="179">
        <v>31</v>
      </c>
      <c r="I214" s="179">
        <v>0</v>
      </c>
      <c r="J214" s="233">
        <v>31</v>
      </c>
      <c r="K214" s="234">
        <v>4133</v>
      </c>
      <c r="L214" s="3" t="s">
        <v>238</v>
      </c>
      <c r="M214" s="3" t="s">
        <v>2322</v>
      </c>
    </row>
    <row r="215" spans="1:13" x14ac:dyDescent="0.35">
      <c r="A215" s="3" t="s">
        <v>21</v>
      </c>
      <c r="B215" s="3" t="s">
        <v>21</v>
      </c>
      <c r="C215" s="3" t="s">
        <v>21</v>
      </c>
      <c r="D215" s="3" t="s">
        <v>2322</v>
      </c>
      <c r="E215" s="136" t="s">
        <v>445</v>
      </c>
      <c r="F215" s="3" t="s">
        <v>2076</v>
      </c>
      <c r="G215" s="3" t="s">
        <v>2461</v>
      </c>
      <c r="H215" s="179">
        <v>31</v>
      </c>
      <c r="I215" s="179">
        <v>0</v>
      </c>
      <c r="J215" s="233">
        <v>31</v>
      </c>
      <c r="K215" s="234">
        <v>3409</v>
      </c>
      <c r="L215" s="3" t="s">
        <v>234</v>
      </c>
      <c r="M215" s="3" t="s">
        <v>2322</v>
      </c>
    </row>
    <row r="216" spans="1:13" x14ac:dyDescent="0.35">
      <c r="A216" s="3" t="s">
        <v>21</v>
      </c>
      <c r="B216" s="3" t="s">
        <v>21</v>
      </c>
      <c r="C216" s="3" t="s">
        <v>21</v>
      </c>
      <c r="D216" s="3" t="s">
        <v>2322</v>
      </c>
      <c r="E216" s="136" t="s">
        <v>447</v>
      </c>
      <c r="F216" s="3" t="s">
        <v>2076</v>
      </c>
      <c r="G216" s="3" t="s">
        <v>2461</v>
      </c>
      <c r="H216" s="179">
        <v>31</v>
      </c>
      <c r="I216" s="179">
        <v>0</v>
      </c>
      <c r="J216" s="233">
        <v>31</v>
      </c>
      <c r="K216" s="234">
        <v>3409</v>
      </c>
      <c r="L216" s="3" t="s">
        <v>244</v>
      </c>
      <c r="M216" s="3" t="s">
        <v>2322</v>
      </c>
    </row>
    <row r="217" spans="1:13" x14ac:dyDescent="0.35">
      <c r="A217" s="3" t="s">
        <v>21</v>
      </c>
      <c r="B217" s="3" t="s">
        <v>21</v>
      </c>
      <c r="C217" s="3" t="s">
        <v>21</v>
      </c>
      <c r="D217" s="3" t="s">
        <v>2322</v>
      </c>
      <c r="E217" s="136" t="s">
        <v>460</v>
      </c>
      <c r="F217" s="3" t="s">
        <v>2090</v>
      </c>
      <c r="G217" s="3" t="s">
        <v>2461</v>
      </c>
      <c r="H217" s="179">
        <v>32</v>
      </c>
      <c r="I217" s="179">
        <v>0</v>
      </c>
      <c r="J217" s="233">
        <v>32</v>
      </c>
      <c r="K217" s="234">
        <v>4222</v>
      </c>
      <c r="L217" s="3" t="s">
        <v>237</v>
      </c>
      <c r="M217" s="3" t="s">
        <v>2322</v>
      </c>
    </row>
    <row r="218" spans="1:13" x14ac:dyDescent="0.35">
      <c r="A218" s="3" t="s">
        <v>21</v>
      </c>
      <c r="B218" s="3" t="s">
        <v>21</v>
      </c>
      <c r="C218" s="3" t="s">
        <v>21</v>
      </c>
      <c r="D218" s="3" t="s">
        <v>2322</v>
      </c>
      <c r="E218" s="136" t="s">
        <v>461</v>
      </c>
      <c r="F218" s="3" t="s">
        <v>2091</v>
      </c>
      <c r="G218" s="3" t="s">
        <v>2461</v>
      </c>
      <c r="H218" s="179">
        <v>32</v>
      </c>
      <c r="I218" s="179">
        <v>0</v>
      </c>
      <c r="J218" s="233">
        <v>32</v>
      </c>
      <c r="K218" s="234">
        <v>4300</v>
      </c>
      <c r="L218" s="3" t="s">
        <v>237</v>
      </c>
      <c r="M218" s="3" t="s">
        <v>2322</v>
      </c>
    </row>
    <row r="219" spans="1:13" x14ac:dyDescent="0.35">
      <c r="A219" s="3" t="s">
        <v>21</v>
      </c>
      <c r="B219" s="3" t="s">
        <v>21</v>
      </c>
      <c r="C219" s="3" t="s">
        <v>21</v>
      </c>
      <c r="D219" s="3" t="s">
        <v>2322</v>
      </c>
      <c r="E219" s="136" t="s">
        <v>472</v>
      </c>
      <c r="F219" s="3" t="s">
        <v>2096</v>
      </c>
      <c r="G219" s="3" t="s">
        <v>2461</v>
      </c>
      <c r="H219" s="179">
        <v>32</v>
      </c>
      <c r="I219" s="179">
        <v>0</v>
      </c>
      <c r="J219" s="233">
        <v>32</v>
      </c>
      <c r="K219" s="234">
        <v>4049</v>
      </c>
      <c r="L219" s="3" t="s">
        <v>240</v>
      </c>
      <c r="M219" s="3" t="s">
        <v>2322</v>
      </c>
    </row>
    <row r="220" spans="1:13" x14ac:dyDescent="0.35">
      <c r="A220" s="3" t="s">
        <v>21</v>
      </c>
      <c r="B220" s="3" t="s">
        <v>21</v>
      </c>
      <c r="C220" s="3" t="s">
        <v>21</v>
      </c>
      <c r="D220" s="3" t="s">
        <v>2322</v>
      </c>
      <c r="E220" s="136" t="s">
        <v>473</v>
      </c>
      <c r="F220" s="3" t="s">
        <v>2097</v>
      </c>
      <c r="G220" s="3" t="s">
        <v>2461</v>
      </c>
      <c r="H220" s="179">
        <v>32</v>
      </c>
      <c r="I220" s="179">
        <v>0</v>
      </c>
      <c r="J220" s="233">
        <v>32</v>
      </c>
      <c r="K220" s="234">
        <v>4130</v>
      </c>
      <c r="L220" s="3" t="s">
        <v>240</v>
      </c>
      <c r="M220" s="3" t="s">
        <v>2322</v>
      </c>
    </row>
    <row r="221" spans="1:13" x14ac:dyDescent="0.35">
      <c r="A221" s="3" t="s">
        <v>21</v>
      </c>
      <c r="B221" s="3" t="s">
        <v>21</v>
      </c>
      <c r="C221" s="3" t="s">
        <v>21</v>
      </c>
      <c r="D221" s="3" t="s">
        <v>2322</v>
      </c>
      <c r="E221" s="136" t="s">
        <v>474</v>
      </c>
      <c r="F221" s="3" t="s">
        <v>2098</v>
      </c>
      <c r="G221" s="3" t="s">
        <v>2461</v>
      </c>
      <c r="H221" s="179">
        <v>32</v>
      </c>
      <c r="I221" s="179">
        <v>0</v>
      </c>
      <c r="J221" s="233">
        <v>32</v>
      </c>
      <c r="K221" s="234">
        <v>3941</v>
      </c>
      <c r="L221" s="3" t="s">
        <v>240</v>
      </c>
      <c r="M221" s="3" t="s">
        <v>2322</v>
      </c>
    </row>
    <row r="222" spans="1:13" x14ac:dyDescent="0.35">
      <c r="A222" s="3" t="s">
        <v>21</v>
      </c>
      <c r="B222" s="3" t="s">
        <v>21</v>
      </c>
      <c r="C222" s="3" t="s">
        <v>21</v>
      </c>
      <c r="D222" s="3" t="s">
        <v>2322</v>
      </c>
      <c r="E222" s="136" t="s">
        <v>2092</v>
      </c>
      <c r="F222" s="3" t="s">
        <v>2087</v>
      </c>
      <c r="G222" s="3" t="s">
        <v>2461</v>
      </c>
      <c r="H222" s="179">
        <v>32</v>
      </c>
      <c r="I222" s="179">
        <v>0</v>
      </c>
      <c r="J222" s="233">
        <v>32</v>
      </c>
      <c r="K222" s="234">
        <v>3555</v>
      </c>
      <c r="L222" s="3" t="s">
        <v>240</v>
      </c>
      <c r="M222" s="3" t="s">
        <v>2322</v>
      </c>
    </row>
    <row r="223" spans="1:13" x14ac:dyDescent="0.35">
      <c r="A223" s="3" t="s">
        <v>21</v>
      </c>
      <c r="B223" s="3" t="s">
        <v>21</v>
      </c>
      <c r="C223" s="3" t="s">
        <v>21</v>
      </c>
      <c r="D223" s="3" t="s">
        <v>2322</v>
      </c>
      <c r="E223" s="136" t="s">
        <v>2093</v>
      </c>
      <c r="F223" s="3" t="s">
        <v>2089</v>
      </c>
      <c r="G223" s="3" t="s">
        <v>2461</v>
      </c>
      <c r="H223" s="179">
        <v>32</v>
      </c>
      <c r="I223" s="179">
        <v>0</v>
      </c>
      <c r="J223" s="233">
        <v>32</v>
      </c>
      <c r="K223" s="234">
        <v>3659</v>
      </c>
      <c r="L223" s="3" t="s">
        <v>240</v>
      </c>
      <c r="M223" s="3" t="s">
        <v>2322</v>
      </c>
    </row>
    <row r="224" spans="1:13" x14ac:dyDescent="0.35">
      <c r="A224" s="3" t="s">
        <v>21</v>
      </c>
      <c r="B224" s="3" t="s">
        <v>21</v>
      </c>
      <c r="C224" s="3" t="s">
        <v>21</v>
      </c>
      <c r="D224" s="3" t="s">
        <v>2322</v>
      </c>
      <c r="E224" s="136" t="s">
        <v>431</v>
      </c>
      <c r="F224" s="3" t="s">
        <v>2087</v>
      </c>
      <c r="G224" s="3" t="s">
        <v>2461</v>
      </c>
      <c r="H224" s="179">
        <v>32</v>
      </c>
      <c r="I224" s="179">
        <v>0</v>
      </c>
      <c r="J224" s="233">
        <v>32</v>
      </c>
      <c r="K224" s="234">
        <v>3555</v>
      </c>
      <c r="L224" s="3" t="s">
        <v>240</v>
      </c>
      <c r="M224" s="3" t="s">
        <v>2322</v>
      </c>
    </row>
    <row r="225" spans="1:13" x14ac:dyDescent="0.35">
      <c r="A225" s="3" t="s">
        <v>21</v>
      </c>
      <c r="B225" s="3" t="s">
        <v>21</v>
      </c>
      <c r="C225" s="3" t="s">
        <v>21</v>
      </c>
      <c r="D225" s="3" t="s">
        <v>2322</v>
      </c>
      <c r="E225" s="136" t="s">
        <v>2088</v>
      </c>
      <c r="F225" s="3" t="s">
        <v>2089</v>
      </c>
      <c r="G225" s="3" t="s">
        <v>2461</v>
      </c>
      <c r="H225" s="179">
        <v>32</v>
      </c>
      <c r="I225" s="179">
        <v>0</v>
      </c>
      <c r="J225" s="233">
        <v>32</v>
      </c>
      <c r="K225" s="234">
        <v>3659</v>
      </c>
      <c r="L225" s="3" t="s">
        <v>240</v>
      </c>
      <c r="M225" s="3" t="s">
        <v>2322</v>
      </c>
    </row>
    <row r="226" spans="1:13" x14ac:dyDescent="0.35">
      <c r="A226" s="3" t="s">
        <v>21</v>
      </c>
      <c r="B226" s="3" t="s">
        <v>21</v>
      </c>
      <c r="C226" s="3" t="s">
        <v>21</v>
      </c>
      <c r="D226" s="3" t="s">
        <v>2322</v>
      </c>
      <c r="E226" s="136" t="s">
        <v>465</v>
      </c>
      <c r="F226" s="3" t="s">
        <v>2094</v>
      </c>
      <c r="G226" s="3" t="s">
        <v>2461</v>
      </c>
      <c r="H226" s="179">
        <v>32</v>
      </c>
      <c r="I226" s="179">
        <v>0</v>
      </c>
      <c r="J226" s="233">
        <v>32</v>
      </c>
      <c r="K226" s="234">
        <v>4042</v>
      </c>
      <c r="L226" s="3" t="s">
        <v>240</v>
      </c>
      <c r="M226" s="3" t="s">
        <v>2322</v>
      </c>
    </row>
    <row r="227" spans="1:13" x14ac:dyDescent="0.35">
      <c r="A227" s="3" t="s">
        <v>21</v>
      </c>
      <c r="B227" s="3" t="s">
        <v>21</v>
      </c>
      <c r="C227" s="3" t="s">
        <v>21</v>
      </c>
      <c r="D227" s="3" t="s">
        <v>2322</v>
      </c>
      <c r="E227" s="136" t="s">
        <v>475</v>
      </c>
      <c r="F227" s="3" t="s">
        <v>2099</v>
      </c>
      <c r="G227" s="3" t="s">
        <v>2461</v>
      </c>
      <c r="H227" s="179">
        <v>32</v>
      </c>
      <c r="I227" s="179">
        <v>0</v>
      </c>
      <c r="J227" s="233">
        <v>32</v>
      </c>
      <c r="K227" s="234">
        <v>3728</v>
      </c>
      <c r="L227" s="3" t="s">
        <v>238</v>
      </c>
      <c r="M227" s="3" t="s">
        <v>2322</v>
      </c>
    </row>
    <row r="228" spans="1:13" x14ac:dyDescent="0.35">
      <c r="A228" s="3" t="s">
        <v>21</v>
      </c>
      <c r="B228" s="3" t="s">
        <v>21</v>
      </c>
      <c r="C228" s="3" t="s">
        <v>21</v>
      </c>
      <c r="D228" s="3" t="s">
        <v>2322</v>
      </c>
      <c r="E228" s="136" t="s">
        <v>467</v>
      </c>
      <c r="F228" s="3" t="s">
        <v>2095</v>
      </c>
      <c r="G228" s="3" t="s">
        <v>2461</v>
      </c>
      <c r="H228" s="179">
        <v>32</v>
      </c>
      <c r="I228" s="179">
        <v>0</v>
      </c>
      <c r="J228" s="233">
        <v>32</v>
      </c>
      <c r="K228" s="234">
        <v>3722</v>
      </c>
      <c r="L228" s="3" t="s">
        <v>238</v>
      </c>
      <c r="M228" s="3" t="s">
        <v>2322</v>
      </c>
    </row>
    <row r="229" spans="1:13" x14ac:dyDescent="0.35">
      <c r="A229" s="3" t="s">
        <v>21</v>
      </c>
      <c r="B229" s="3" t="s">
        <v>21</v>
      </c>
      <c r="C229" s="3" t="s">
        <v>21</v>
      </c>
      <c r="D229" s="3" t="s">
        <v>2322</v>
      </c>
      <c r="E229" s="136" t="s">
        <v>479</v>
      </c>
      <c r="F229" s="3" t="s">
        <v>2103</v>
      </c>
      <c r="G229" s="3" t="s">
        <v>2461</v>
      </c>
      <c r="H229" s="179">
        <v>33</v>
      </c>
      <c r="I229" s="179">
        <v>0</v>
      </c>
      <c r="J229" s="233">
        <v>33</v>
      </c>
      <c r="K229" s="234">
        <v>3691</v>
      </c>
      <c r="L229" s="3" t="s">
        <v>237</v>
      </c>
      <c r="M229" s="3" t="s">
        <v>2322</v>
      </c>
    </row>
    <row r="230" spans="1:13" x14ac:dyDescent="0.35">
      <c r="A230" s="3" t="s">
        <v>21</v>
      </c>
      <c r="B230" s="3" t="s">
        <v>21</v>
      </c>
      <c r="C230" s="3" t="s">
        <v>21</v>
      </c>
      <c r="D230" s="3" t="s">
        <v>2322</v>
      </c>
      <c r="E230" s="136" t="s">
        <v>462</v>
      </c>
      <c r="F230" s="3" t="s">
        <v>2100</v>
      </c>
      <c r="G230" s="3" t="s">
        <v>2461</v>
      </c>
      <c r="H230" s="179">
        <v>33</v>
      </c>
      <c r="I230" s="179">
        <v>0</v>
      </c>
      <c r="J230" s="233">
        <v>33</v>
      </c>
      <c r="K230" s="234">
        <v>3845</v>
      </c>
      <c r="L230" s="3" t="s">
        <v>237</v>
      </c>
      <c r="M230" s="3" t="s">
        <v>2322</v>
      </c>
    </row>
    <row r="231" spans="1:13" x14ac:dyDescent="0.35">
      <c r="A231" s="3" t="s">
        <v>21</v>
      </c>
      <c r="B231" s="3" t="s">
        <v>21</v>
      </c>
      <c r="C231" s="3" t="s">
        <v>21</v>
      </c>
      <c r="D231" s="3" t="s">
        <v>2322</v>
      </c>
      <c r="E231" s="136" t="s">
        <v>470</v>
      </c>
      <c r="F231" s="136" t="s">
        <v>2101</v>
      </c>
      <c r="G231" s="3" t="s">
        <v>2461</v>
      </c>
      <c r="H231" s="179">
        <v>33</v>
      </c>
      <c r="I231" s="179">
        <v>0</v>
      </c>
      <c r="J231" s="233">
        <v>33</v>
      </c>
      <c r="K231" s="234">
        <v>4017</v>
      </c>
      <c r="L231" s="3" t="s">
        <v>240</v>
      </c>
      <c r="M231" s="3" t="s">
        <v>2322</v>
      </c>
    </row>
    <row r="232" spans="1:13" x14ac:dyDescent="0.35">
      <c r="A232" s="3" t="s">
        <v>21</v>
      </c>
      <c r="B232" s="3" t="s">
        <v>21</v>
      </c>
      <c r="C232" s="3" t="s">
        <v>21</v>
      </c>
      <c r="D232" s="3" t="s">
        <v>2322</v>
      </c>
      <c r="E232" s="136" t="s">
        <v>471</v>
      </c>
      <c r="F232" s="3" t="s">
        <v>2102</v>
      </c>
      <c r="G232" s="3" t="s">
        <v>2461</v>
      </c>
      <c r="H232" s="179">
        <v>33</v>
      </c>
      <c r="I232" s="179">
        <v>0</v>
      </c>
      <c r="J232" s="233">
        <v>33</v>
      </c>
      <c r="K232" s="234">
        <v>4086</v>
      </c>
      <c r="L232" s="3" t="s">
        <v>240</v>
      </c>
      <c r="M232" s="3" t="s">
        <v>2322</v>
      </c>
    </row>
    <row r="233" spans="1:13" x14ac:dyDescent="0.35">
      <c r="A233" s="3" t="s">
        <v>21</v>
      </c>
      <c r="B233" s="3" t="s">
        <v>21</v>
      </c>
      <c r="C233" s="3" t="s">
        <v>21</v>
      </c>
      <c r="D233" s="3" t="s">
        <v>2322</v>
      </c>
      <c r="E233" s="136" t="s">
        <v>476</v>
      </c>
      <c r="F233" s="3" t="s">
        <v>2104</v>
      </c>
      <c r="G233" s="3" t="s">
        <v>2461</v>
      </c>
      <c r="H233" s="179">
        <v>34</v>
      </c>
      <c r="I233" s="179">
        <v>0</v>
      </c>
      <c r="J233" s="233">
        <v>34</v>
      </c>
      <c r="K233" s="234">
        <v>4147</v>
      </c>
      <c r="L233" s="3" t="s">
        <v>237</v>
      </c>
      <c r="M233" s="3" t="s">
        <v>2322</v>
      </c>
    </row>
    <row r="234" spans="1:13" x14ac:dyDescent="0.35">
      <c r="A234" s="3" t="s">
        <v>21</v>
      </c>
      <c r="B234" s="3" t="s">
        <v>21</v>
      </c>
      <c r="C234" s="3" t="s">
        <v>21</v>
      </c>
      <c r="D234" s="3" t="s">
        <v>2322</v>
      </c>
      <c r="E234" s="136" t="s">
        <v>477</v>
      </c>
      <c r="F234" s="3" t="s">
        <v>2105</v>
      </c>
      <c r="G234" s="3" t="s">
        <v>2461</v>
      </c>
      <c r="H234" s="179">
        <v>34</v>
      </c>
      <c r="I234" s="179">
        <v>0</v>
      </c>
      <c r="J234" s="233">
        <v>34</v>
      </c>
      <c r="K234" s="234">
        <v>4260</v>
      </c>
      <c r="L234" s="3" t="s">
        <v>237</v>
      </c>
      <c r="M234" s="3" t="s">
        <v>2322</v>
      </c>
    </row>
    <row r="235" spans="1:13" x14ac:dyDescent="0.35">
      <c r="A235" s="3" t="s">
        <v>21</v>
      </c>
      <c r="B235" s="3" t="s">
        <v>21</v>
      </c>
      <c r="C235" s="3" t="s">
        <v>21</v>
      </c>
      <c r="D235" s="3" t="s">
        <v>2322</v>
      </c>
      <c r="E235" s="136" t="s">
        <v>2106</v>
      </c>
      <c r="F235" s="3" t="s">
        <v>2107</v>
      </c>
      <c r="G235" s="3" t="s">
        <v>2461</v>
      </c>
      <c r="H235" s="179">
        <v>34</v>
      </c>
      <c r="I235" s="179">
        <v>0</v>
      </c>
      <c r="J235" s="233">
        <v>34</v>
      </c>
      <c r="K235" s="234">
        <v>4250</v>
      </c>
      <c r="L235" s="3" t="s">
        <v>262</v>
      </c>
      <c r="M235" s="3" t="s">
        <v>2322</v>
      </c>
    </row>
    <row r="236" spans="1:13" x14ac:dyDescent="0.35">
      <c r="A236" s="3" t="s">
        <v>21</v>
      </c>
      <c r="B236" s="3" t="s">
        <v>21</v>
      </c>
      <c r="C236" s="3" t="s">
        <v>21</v>
      </c>
      <c r="D236" s="3" t="s">
        <v>2322</v>
      </c>
      <c r="E236" s="136" t="s">
        <v>478</v>
      </c>
      <c r="F236" s="3" t="s">
        <v>2110</v>
      </c>
      <c r="G236" s="3" t="s">
        <v>2461</v>
      </c>
      <c r="H236" s="179">
        <v>35</v>
      </c>
      <c r="I236" s="179">
        <v>0</v>
      </c>
      <c r="J236" s="233">
        <v>35</v>
      </c>
      <c r="K236" s="234">
        <v>3966</v>
      </c>
      <c r="L236" s="3" t="s">
        <v>237</v>
      </c>
      <c r="M236" s="3" t="s">
        <v>2322</v>
      </c>
    </row>
    <row r="237" spans="1:13" x14ac:dyDescent="0.35">
      <c r="A237" s="3" t="s">
        <v>21</v>
      </c>
      <c r="B237" s="3" t="s">
        <v>21</v>
      </c>
      <c r="C237" s="3" t="s">
        <v>21</v>
      </c>
      <c r="D237" s="3" t="s">
        <v>2322</v>
      </c>
      <c r="E237" s="136" t="s">
        <v>483</v>
      </c>
      <c r="F237" s="3" t="s">
        <v>2111</v>
      </c>
      <c r="G237" s="3" t="s">
        <v>2461</v>
      </c>
      <c r="H237" s="179">
        <v>35</v>
      </c>
      <c r="I237" s="179">
        <v>0</v>
      </c>
      <c r="J237" s="233">
        <v>35</v>
      </c>
      <c r="K237" s="234">
        <v>4132</v>
      </c>
      <c r="L237" s="3" t="s">
        <v>237</v>
      </c>
      <c r="M237" s="3" t="s">
        <v>2322</v>
      </c>
    </row>
    <row r="238" spans="1:13" x14ac:dyDescent="0.35">
      <c r="A238" s="3" t="s">
        <v>21</v>
      </c>
      <c r="B238" s="3" t="s">
        <v>21</v>
      </c>
      <c r="C238" s="3" t="s">
        <v>21</v>
      </c>
      <c r="D238" s="3" t="s">
        <v>2322</v>
      </c>
      <c r="E238" s="136" t="s">
        <v>463</v>
      </c>
      <c r="F238" s="3" t="s">
        <v>2108</v>
      </c>
      <c r="G238" s="3" t="s">
        <v>2461</v>
      </c>
      <c r="H238" s="179">
        <v>35</v>
      </c>
      <c r="I238" s="179">
        <v>0</v>
      </c>
      <c r="J238" s="233">
        <v>35</v>
      </c>
      <c r="K238" s="234">
        <v>4147</v>
      </c>
      <c r="L238" s="3" t="s">
        <v>237</v>
      </c>
      <c r="M238" s="3" t="s">
        <v>2322</v>
      </c>
    </row>
    <row r="239" spans="1:13" x14ac:dyDescent="0.35">
      <c r="A239" s="3" t="s">
        <v>21</v>
      </c>
      <c r="B239" s="3" t="s">
        <v>21</v>
      </c>
      <c r="C239" s="3" t="s">
        <v>21</v>
      </c>
      <c r="D239" s="3" t="s">
        <v>2322</v>
      </c>
      <c r="E239" s="136" t="s">
        <v>464</v>
      </c>
      <c r="F239" s="3" t="s">
        <v>2109</v>
      </c>
      <c r="G239" s="3" t="s">
        <v>2461</v>
      </c>
      <c r="H239" s="179">
        <v>35</v>
      </c>
      <c r="I239" s="179">
        <v>0</v>
      </c>
      <c r="J239" s="233">
        <v>35</v>
      </c>
      <c r="K239" s="234">
        <v>4260</v>
      </c>
      <c r="L239" s="3" t="s">
        <v>237</v>
      </c>
      <c r="M239" s="3" t="s">
        <v>2322</v>
      </c>
    </row>
    <row r="240" spans="1:13" x14ac:dyDescent="0.35">
      <c r="A240" s="3" t="s">
        <v>21</v>
      </c>
      <c r="B240" s="3" t="s">
        <v>21</v>
      </c>
      <c r="C240" s="3" t="s">
        <v>21</v>
      </c>
      <c r="D240" s="3" t="s">
        <v>2322</v>
      </c>
      <c r="E240" s="87" t="s">
        <v>490</v>
      </c>
      <c r="F240" s="3" t="s">
        <v>2115</v>
      </c>
      <c r="G240" s="3" t="s">
        <v>2461</v>
      </c>
      <c r="H240" s="179">
        <v>36</v>
      </c>
      <c r="I240" s="179">
        <v>0</v>
      </c>
      <c r="J240" s="233">
        <v>36</v>
      </c>
      <c r="K240" s="234">
        <v>4244</v>
      </c>
      <c r="L240" s="3" t="s">
        <v>241</v>
      </c>
      <c r="M240" s="3" t="s">
        <v>2322</v>
      </c>
    </row>
    <row r="241" spans="1:13" x14ac:dyDescent="0.35">
      <c r="A241" s="3" t="s">
        <v>21</v>
      </c>
      <c r="B241" s="3" t="s">
        <v>21</v>
      </c>
      <c r="C241" s="3" t="s">
        <v>21</v>
      </c>
      <c r="D241" s="3" t="s">
        <v>2322</v>
      </c>
      <c r="E241" s="136" t="s">
        <v>1833</v>
      </c>
      <c r="F241" s="3" t="s">
        <v>2112</v>
      </c>
      <c r="G241" s="3" t="s">
        <v>2461</v>
      </c>
      <c r="H241" s="179">
        <v>36</v>
      </c>
      <c r="I241" s="179">
        <v>0</v>
      </c>
      <c r="J241" s="233">
        <v>36</v>
      </c>
      <c r="K241" s="234">
        <v>3820</v>
      </c>
      <c r="L241" s="3" t="s">
        <v>244</v>
      </c>
      <c r="M241" s="3" t="s">
        <v>2322</v>
      </c>
    </row>
    <row r="242" spans="1:13" x14ac:dyDescent="0.35">
      <c r="A242" s="3" t="s">
        <v>21</v>
      </c>
      <c r="B242" s="3" t="s">
        <v>21</v>
      </c>
      <c r="C242" s="3" t="s">
        <v>21</v>
      </c>
      <c r="D242" s="3" t="s">
        <v>2322</v>
      </c>
      <c r="E242" s="136" t="s">
        <v>480</v>
      </c>
      <c r="F242" s="3" t="s">
        <v>2113</v>
      </c>
      <c r="G242" s="3" t="s">
        <v>2461</v>
      </c>
      <c r="H242" s="179">
        <v>36</v>
      </c>
      <c r="I242" s="179">
        <v>0</v>
      </c>
      <c r="J242" s="233">
        <v>36</v>
      </c>
      <c r="K242" s="234">
        <v>4100</v>
      </c>
      <c r="L242" s="3" t="s">
        <v>481</v>
      </c>
      <c r="M242" s="3" t="s">
        <v>2322</v>
      </c>
    </row>
    <row r="243" spans="1:13" x14ac:dyDescent="0.35">
      <c r="A243" s="3" t="s">
        <v>21</v>
      </c>
      <c r="B243" s="3" t="s">
        <v>21</v>
      </c>
      <c r="C243" s="3" t="s">
        <v>21</v>
      </c>
      <c r="D243" s="3" t="s">
        <v>2322</v>
      </c>
      <c r="E243" s="136" t="s">
        <v>482</v>
      </c>
      <c r="F243" s="3" t="s">
        <v>2114</v>
      </c>
      <c r="G243" s="3" t="s">
        <v>2461</v>
      </c>
      <c r="H243" s="179">
        <v>36</v>
      </c>
      <c r="I243" s="179">
        <v>0</v>
      </c>
      <c r="J243" s="233">
        <v>36</v>
      </c>
      <c r="K243" s="234">
        <v>4320</v>
      </c>
      <c r="L243" s="3" t="s">
        <v>254</v>
      </c>
      <c r="M243" s="3" t="s">
        <v>2322</v>
      </c>
    </row>
    <row r="244" spans="1:13" x14ac:dyDescent="0.35">
      <c r="A244" s="3" t="s">
        <v>21</v>
      </c>
      <c r="B244" s="3" t="s">
        <v>21</v>
      </c>
      <c r="C244" s="3" t="s">
        <v>21</v>
      </c>
      <c r="D244" s="3" t="s">
        <v>2322</v>
      </c>
      <c r="E244" s="136" t="s">
        <v>485</v>
      </c>
      <c r="F244" s="3" t="s">
        <v>2117</v>
      </c>
      <c r="G244" s="3" t="s">
        <v>2461</v>
      </c>
      <c r="H244" s="179">
        <v>38</v>
      </c>
      <c r="I244" s="179">
        <v>0</v>
      </c>
      <c r="J244" s="233">
        <v>38</v>
      </c>
      <c r="K244" s="234">
        <v>5436</v>
      </c>
      <c r="L244" s="3" t="s">
        <v>238</v>
      </c>
      <c r="M244" s="3" t="s">
        <v>2322</v>
      </c>
    </row>
    <row r="245" spans="1:13" x14ac:dyDescent="0.35">
      <c r="A245" s="3" t="s">
        <v>21</v>
      </c>
      <c r="B245" s="3" t="s">
        <v>21</v>
      </c>
      <c r="C245" s="3" t="s">
        <v>21</v>
      </c>
      <c r="D245" s="3" t="s">
        <v>2322</v>
      </c>
      <c r="E245" s="136" t="s">
        <v>486</v>
      </c>
      <c r="F245" s="3" t="s">
        <v>2117</v>
      </c>
      <c r="G245" s="3" t="s">
        <v>2461</v>
      </c>
      <c r="H245" s="179">
        <v>38</v>
      </c>
      <c r="I245" s="179">
        <v>0</v>
      </c>
      <c r="J245" s="233">
        <v>38</v>
      </c>
      <c r="K245" s="234">
        <v>5436</v>
      </c>
      <c r="L245" s="3" t="s">
        <v>238</v>
      </c>
      <c r="M245" s="3" t="s">
        <v>2322</v>
      </c>
    </row>
    <row r="246" spans="1:13" x14ac:dyDescent="0.35">
      <c r="A246" s="3" t="s">
        <v>21</v>
      </c>
      <c r="B246" s="3" t="s">
        <v>21</v>
      </c>
      <c r="C246" s="3" t="s">
        <v>21</v>
      </c>
      <c r="D246" s="3" t="s">
        <v>2322</v>
      </c>
      <c r="E246" s="136" t="s">
        <v>434</v>
      </c>
      <c r="F246" s="3" t="s">
        <v>2116</v>
      </c>
      <c r="G246" s="3" t="s">
        <v>2461</v>
      </c>
      <c r="H246" s="179">
        <v>38</v>
      </c>
      <c r="I246" s="179">
        <v>0</v>
      </c>
      <c r="J246" s="233">
        <v>38</v>
      </c>
      <c r="K246" s="234">
        <v>5334</v>
      </c>
      <c r="L246" s="3" t="s">
        <v>238</v>
      </c>
      <c r="M246" s="3" t="s">
        <v>2322</v>
      </c>
    </row>
    <row r="247" spans="1:13" x14ac:dyDescent="0.35">
      <c r="A247" s="3" t="s">
        <v>21</v>
      </c>
      <c r="B247" s="3" t="s">
        <v>21</v>
      </c>
      <c r="C247" s="3" t="s">
        <v>21</v>
      </c>
      <c r="D247" s="3" t="s">
        <v>2322</v>
      </c>
      <c r="E247" s="87" t="s">
        <v>2120</v>
      </c>
      <c r="F247" s="3" t="s">
        <v>2121</v>
      </c>
      <c r="G247" s="3" t="s">
        <v>2461</v>
      </c>
      <c r="H247" s="179">
        <v>39</v>
      </c>
      <c r="I247" s="179">
        <v>0</v>
      </c>
      <c r="J247" s="233">
        <v>39</v>
      </c>
      <c r="K247" s="234">
        <v>4543</v>
      </c>
      <c r="L247" s="3" t="s">
        <v>240</v>
      </c>
      <c r="M247" s="3" t="s">
        <v>2322</v>
      </c>
    </row>
    <row r="248" spans="1:13" x14ac:dyDescent="0.35">
      <c r="A248" s="3" t="s">
        <v>21</v>
      </c>
      <c r="B248" s="3" t="s">
        <v>21</v>
      </c>
      <c r="C248" s="3" t="s">
        <v>21</v>
      </c>
      <c r="D248" s="3" t="s">
        <v>2322</v>
      </c>
      <c r="E248" s="136" t="s">
        <v>2118</v>
      </c>
      <c r="F248" s="3" t="s">
        <v>2119</v>
      </c>
      <c r="G248" s="3" t="s">
        <v>2461</v>
      </c>
      <c r="H248" s="179">
        <v>39</v>
      </c>
      <c r="I248" s="179">
        <v>0</v>
      </c>
      <c r="J248" s="233">
        <v>39</v>
      </c>
      <c r="K248" s="234">
        <v>4692</v>
      </c>
      <c r="L248" s="3" t="s">
        <v>240</v>
      </c>
      <c r="M248" s="3" t="s">
        <v>2322</v>
      </c>
    </row>
    <row r="249" spans="1:13" x14ac:dyDescent="0.35">
      <c r="A249" s="3" t="s">
        <v>21</v>
      </c>
      <c r="B249" s="3" t="s">
        <v>21</v>
      </c>
      <c r="C249" s="3" t="s">
        <v>21</v>
      </c>
      <c r="D249" s="3" t="s">
        <v>2322</v>
      </c>
      <c r="E249" s="136" t="s">
        <v>487</v>
      </c>
      <c r="F249" s="3" t="s">
        <v>2122</v>
      </c>
      <c r="G249" s="3" t="s">
        <v>2461</v>
      </c>
      <c r="H249" s="179">
        <v>40</v>
      </c>
      <c r="I249" s="179">
        <v>0</v>
      </c>
      <c r="J249" s="233">
        <v>40</v>
      </c>
      <c r="K249" s="234">
        <v>4600</v>
      </c>
      <c r="L249" s="3" t="s">
        <v>254</v>
      </c>
      <c r="M249" s="3" t="s">
        <v>2322</v>
      </c>
    </row>
    <row r="250" spans="1:13" x14ac:dyDescent="0.35">
      <c r="A250" s="3" t="s">
        <v>21</v>
      </c>
      <c r="B250" s="3" t="s">
        <v>21</v>
      </c>
      <c r="C250" s="3" t="s">
        <v>21</v>
      </c>
      <c r="D250" s="3" t="s">
        <v>2322</v>
      </c>
      <c r="E250" s="136" t="s">
        <v>2336</v>
      </c>
      <c r="F250" s="3" t="s">
        <v>2337</v>
      </c>
      <c r="G250" s="3" t="s">
        <v>2461</v>
      </c>
      <c r="H250" s="3">
        <v>41</v>
      </c>
      <c r="I250" s="3">
        <v>0</v>
      </c>
      <c r="J250" s="3">
        <v>41</v>
      </c>
      <c r="K250" s="234">
        <v>4944</v>
      </c>
      <c r="L250" s="3" t="s">
        <v>241</v>
      </c>
      <c r="M250" s="3" t="s">
        <v>2322</v>
      </c>
    </row>
    <row r="251" spans="1:13" x14ac:dyDescent="0.35">
      <c r="A251" s="3" t="s">
        <v>21</v>
      </c>
      <c r="B251" s="3" t="s">
        <v>21</v>
      </c>
      <c r="C251" s="3" t="s">
        <v>21</v>
      </c>
      <c r="D251" s="3" t="s">
        <v>2322</v>
      </c>
      <c r="E251" s="136" t="s">
        <v>489</v>
      </c>
      <c r="F251" s="3" t="s">
        <v>2124</v>
      </c>
      <c r="G251" s="3" t="s">
        <v>2461</v>
      </c>
      <c r="H251" s="179">
        <v>41</v>
      </c>
      <c r="I251" s="179">
        <v>0</v>
      </c>
      <c r="J251" s="233">
        <v>41</v>
      </c>
      <c r="K251" s="234">
        <v>4498</v>
      </c>
      <c r="L251" s="3" t="s">
        <v>238</v>
      </c>
      <c r="M251" s="3" t="s">
        <v>2322</v>
      </c>
    </row>
    <row r="252" spans="1:13" x14ac:dyDescent="0.35">
      <c r="A252" s="3" t="s">
        <v>21</v>
      </c>
      <c r="B252" s="3" t="s">
        <v>21</v>
      </c>
      <c r="C252" s="3" t="s">
        <v>21</v>
      </c>
      <c r="D252" s="3" t="s">
        <v>2322</v>
      </c>
      <c r="E252" s="136" t="s">
        <v>488</v>
      </c>
      <c r="F252" s="3" t="s">
        <v>2123</v>
      </c>
      <c r="G252" s="3" t="s">
        <v>2461</v>
      </c>
      <c r="H252" s="179">
        <v>41</v>
      </c>
      <c r="I252" s="179">
        <v>0</v>
      </c>
      <c r="J252" s="233">
        <v>41</v>
      </c>
      <c r="K252" s="234">
        <v>4825</v>
      </c>
      <c r="L252" s="3" t="s">
        <v>234</v>
      </c>
      <c r="M252" s="3" t="s">
        <v>2322</v>
      </c>
    </row>
    <row r="253" spans="1:13" x14ac:dyDescent="0.35">
      <c r="A253" s="3" t="s">
        <v>21</v>
      </c>
      <c r="B253" s="3" t="s">
        <v>21</v>
      </c>
      <c r="C253" s="3" t="s">
        <v>21</v>
      </c>
      <c r="D253" s="3" t="s">
        <v>2322</v>
      </c>
      <c r="E253" s="136" t="s">
        <v>1832</v>
      </c>
      <c r="F253" s="3" t="s">
        <v>2125</v>
      </c>
      <c r="G253" s="3" t="s">
        <v>2461</v>
      </c>
      <c r="H253" s="179">
        <v>45</v>
      </c>
      <c r="I253" s="179">
        <v>0</v>
      </c>
      <c r="J253" s="233">
        <v>45</v>
      </c>
      <c r="K253" s="234">
        <v>4900</v>
      </c>
      <c r="L253" s="3" t="s">
        <v>244</v>
      </c>
      <c r="M253" s="3" t="s">
        <v>2322</v>
      </c>
    </row>
    <row r="254" spans="1:13" x14ac:dyDescent="0.35">
      <c r="A254" s="3" t="s">
        <v>21</v>
      </c>
      <c r="B254" s="3" t="s">
        <v>21</v>
      </c>
      <c r="C254" s="3" t="s">
        <v>21</v>
      </c>
      <c r="D254" s="3" t="s">
        <v>2322</v>
      </c>
      <c r="E254" s="136" t="s">
        <v>444</v>
      </c>
      <c r="F254" s="3" t="s">
        <v>2126</v>
      </c>
      <c r="G254" s="3" t="s">
        <v>2461</v>
      </c>
      <c r="H254" s="179">
        <v>46</v>
      </c>
      <c r="I254" s="179">
        <v>0</v>
      </c>
      <c r="J254" s="233">
        <v>46</v>
      </c>
      <c r="K254" s="234">
        <v>5256</v>
      </c>
      <c r="L254" s="3" t="s">
        <v>238</v>
      </c>
      <c r="M254" s="3" t="s">
        <v>2322</v>
      </c>
    </row>
    <row r="255" spans="1:13" x14ac:dyDescent="0.35">
      <c r="A255" s="3" t="s">
        <v>21</v>
      </c>
      <c r="B255" s="3" t="s">
        <v>21</v>
      </c>
      <c r="C255" s="3" t="s">
        <v>21</v>
      </c>
      <c r="D255" s="3" t="s">
        <v>2322</v>
      </c>
      <c r="E255" s="136" t="s">
        <v>491</v>
      </c>
      <c r="F255" s="3" t="s">
        <v>2127</v>
      </c>
      <c r="G255" s="3" t="s">
        <v>2461</v>
      </c>
      <c r="H255" s="179">
        <v>48</v>
      </c>
      <c r="I255" s="179">
        <v>0</v>
      </c>
      <c r="J255" s="233">
        <v>48</v>
      </c>
      <c r="K255" s="234">
        <v>5760</v>
      </c>
      <c r="L255" s="3" t="s">
        <v>254</v>
      </c>
      <c r="M255" s="3" t="s">
        <v>2322</v>
      </c>
    </row>
    <row r="256" spans="1:13" x14ac:dyDescent="0.35">
      <c r="A256" s="3" t="s">
        <v>21</v>
      </c>
      <c r="B256" s="3" t="s">
        <v>21</v>
      </c>
      <c r="C256" s="3" t="s">
        <v>21</v>
      </c>
      <c r="D256" s="3" t="s">
        <v>2322</v>
      </c>
      <c r="E256" s="136" t="s">
        <v>492</v>
      </c>
      <c r="F256" s="3" t="s">
        <v>2128</v>
      </c>
      <c r="G256" s="3" t="s">
        <v>2461</v>
      </c>
      <c r="H256" s="179">
        <v>49</v>
      </c>
      <c r="I256" s="179">
        <v>0</v>
      </c>
      <c r="J256" s="233">
        <v>49</v>
      </c>
      <c r="K256" s="234">
        <v>6488</v>
      </c>
      <c r="L256" s="3" t="s">
        <v>436</v>
      </c>
      <c r="M256" s="3" t="s">
        <v>2322</v>
      </c>
    </row>
    <row r="257" spans="1:13" x14ac:dyDescent="0.35">
      <c r="A257" s="3" t="s">
        <v>21</v>
      </c>
      <c r="B257" s="3" t="s">
        <v>21</v>
      </c>
      <c r="C257" s="3" t="s">
        <v>21</v>
      </c>
      <c r="D257" s="3" t="s">
        <v>2322</v>
      </c>
      <c r="E257" s="136" t="s">
        <v>2501</v>
      </c>
      <c r="F257" s="3" t="s">
        <v>2507</v>
      </c>
      <c r="G257" s="3" t="s">
        <v>2461</v>
      </c>
      <c r="H257" s="179">
        <v>26</v>
      </c>
      <c r="I257" s="179">
        <v>0</v>
      </c>
      <c r="J257" s="179">
        <v>26</v>
      </c>
      <c r="K257" s="234">
        <v>3770</v>
      </c>
      <c r="L257" s="3" t="s">
        <v>2513</v>
      </c>
      <c r="M257" s="3" t="s">
        <v>2322</v>
      </c>
    </row>
    <row r="258" spans="1:13" x14ac:dyDescent="0.35">
      <c r="A258" s="3" t="s">
        <v>21</v>
      </c>
      <c r="B258" s="3" t="s">
        <v>21</v>
      </c>
      <c r="C258" s="3" t="s">
        <v>21</v>
      </c>
      <c r="D258" s="3" t="s">
        <v>2322</v>
      </c>
      <c r="E258" s="136" t="s">
        <v>2502</v>
      </c>
      <c r="F258" s="3" t="s">
        <v>2508</v>
      </c>
      <c r="G258" s="3" t="s">
        <v>2461</v>
      </c>
      <c r="H258" s="179">
        <v>26</v>
      </c>
      <c r="I258" s="179">
        <v>0</v>
      </c>
      <c r="J258" s="179">
        <v>26</v>
      </c>
      <c r="K258" s="234">
        <v>3770</v>
      </c>
      <c r="L258" s="3" t="s">
        <v>2513</v>
      </c>
      <c r="M258" s="3" t="s">
        <v>2322</v>
      </c>
    </row>
    <row r="259" spans="1:13" x14ac:dyDescent="0.35">
      <c r="A259" s="3" t="s">
        <v>21</v>
      </c>
      <c r="B259" s="3" t="s">
        <v>21</v>
      </c>
      <c r="C259" s="3" t="s">
        <v>21</v>
      </c>
      <c r="D259" s="3" t="s">
        <v>2322</v>
      </c>
      <c r="E259" s="136" t="s">
        <v>2503</v>
      </c>
      <c r="F259" s="3" t="s">
        <v>2509</v>
      </c>
      <c r="G259" s="3" t="s">
        <v>2461</v>
      </c>
      <c r="H259" s="179">
        <v>26</v>
      </c>
      <c r="I259" s="179">
        <v>0</v>
      </c>
      <c r="J259" s="179">
        <v>26</v>
      </c>
      <c r="K259" s="234">
        <v>3770</v>
      </c>
      <c r="L259" s="3" t="s">
        <v>2513</v>
      </c>
      <c r="M259" s="3" t="s">
        <v>2322</v>
      </c>
    </row>
    <row r="260" spans="1:13" x14ac:dyDescent="0.35">
      <c r="A260" s="3" t="s">
        <v>21</v>
      </c>
      <c r="B260" s="3" t="s">
        <v>21</v>
      </c>
      <c r="C260" s="3" t="s">
        <v>21</v>
      </c>
      <c r="D260" s="3" t="s">
        <v>2322</v>
      </c>
      <c r="E260" s="136" t="s">
        <v>2504</v>
      </c>
      <c r="F260" s="3" t="s">
        <v>2510</v>
      </c>
      <c r="G260" s="3" t="s">
        <v>2461</v>
      </c>
      <c r="H260" s="179">
        <v>40</v>
      </c>
      <c r="I260" s="179">
        <v>0</v>
      </c>
      <c r="J260" s="179">
        <v>40</v>
      </c>
      <c r="K260" s="234">
        <v>5200</v>
      </c>
      <c r="L260" s="3" t="s">
        <v>2513</v>
      </c>
      <c r="M260" s="3" t="s">
        <v>2322</v>
      </c>
    </row>
    <row r="261" spans="1:13" x14ac:dyDescent="0.35">
      <c r="A261" s="3" t="s">
        <v>21</v>
      </c>
      <c r="B261" s="3" t="s">
        <v>21</v>
      </c>
      <c r="C261" s="3" t="s">
        <v>21</v>
      </c>
      <c r="D261" s="3" t="s">
        <v>2322</v>
      </c>
      <c r="E261" s="136" t="s">
        <v>2505</v>
      </c>
      <c r="F261" s="3" t="s">
        <v>2511</v>
      </c>
      <c r="G261" s="3" t="s">
        <v>2461</v>
      </c>
      <c r="H261" s="179">
        <v>26</v>
      </c>
      <c r="I261" s="179">
        <v>0</v>
      </c>
      <c r="J261" s="179">
        <v>26</v>
      </c>
      <c r="K261" s="234">
        <v>3770</v>
      </c>
      <c r="L261" s="3" t="s">
        <v>2513</v>
      </c>
      <c r="M261" s="3" t="s">
        <v>2322</v>
      </c>
    </row>
    <row r="262" spans="1:13" x14ac:dyDescent="0.35">
      <c r="A262" s="3" t="s">
        <v>21</v>
      </c>
      <c r="B262" s="3" t="s">
        <v>21</v>
      </c>
      <c r="C262" s="3" t="s">
        <v>21</v>
      </c>
      <c r="D262" s="3" t="s">
        <v>2322</v>
      </c>
      <c r="E262" s="136" t="s">
        <v>2506</v>
      </c>
      <c r="F262" s="3" t="s">
        <v>2512</v>
      </c>
      <c r="G262" s="3" t="s">
        <v>2461</v>
      </c>
      <c r="H262" s="179">
        <v>26</v>
      </c>
      <c r="I262" s="179">
        <v>0</v>
      </c>
      <c r="J262" s="179">
        <v>26</v>
      </c>
      <c r="K262" s="234">
        <v>3770</v>
      </c>
      <c r="L262" s="3" t="s">
        <v>2513</v>
      </c>
      <c r="M262" s="3" t="s">
        <v>2322</v>
      </c>
    </row>
    <row r="263" spans="1:13" x14ac:dyDescent="0.35">
      <c r="A263" s="3" t="s">
        <v>21</v>
      </c>
      <c r="B263" s="3" t="s">
        <v>21</v>
      </c>
      <c r="C263" s="3" t="s">
        <v>21</v>
      </c>
      <c r="D263" s="3" t="s">
        <v>2322</v>
      </c>
      <c r="E263" s="136" t="s">
        <v>493</v>
      </c>
      <c r="F263" s="3" t="s">
        <v>2129</v>
      </c>
      <c r="G263" s="3" t="s">
        <v>2461</v>
      </c>
      <c r="H263" s="179">
        <v>50</v>
      </c>
      <c r="I263" s="179">
        <v>0</v>
      </c>
      <c r="J263" s="233">
        <v>50</v>
      </c>
      <c r="K263" s="234">
        <v>5850</v>
      </c>
      <c r="L263" s="3" t="s">
        <v>247</v>
      </c>
      <c r="M263" s="3" t="s">
        <v>2322</v>
      </c>
    </row>
    <row r="264" spans="1:13" x14ac:dyDescent="0.35">
      <c r="A264" s="3" t="s">
        <v>21</v>
      </c>
      <c r="B264" s="3" t="s">
        <v>21</v>
      </c>
      <c r="C264" s="3" t="s">
        <v>21</v>
      </c>
      <c r="D264" s="3" t="s">
        <v>2322</v>
      </c>
      <c r="E264" s="136" t="s">
        <v>494</v>
      </c>
      <c r="F264" s="3" t="s">
        <v>2130</v>
      </c>
      <c r="G264" s="3" t="s">
        <v>2462</v>
      </c>
      <c r="H264" s="179">
        <v>22</v>
      </c>
      <c r="I264" s="179">
        <v>0</v>
      </c>
      <c r="J264" s="233">
        <v>22</v>
      </c>
      <c r="K264" s="234">
        <v>2630</v>
      </c>
      <c r="L264" s="3" t="s">
        <v>241</v>
      </c>
      <c r="M264" s="3" t="s">
        <v>2322</v>
      </c>
    </row>
    <row r="265" spans="1:13" x14ac:dyDescent="0.35">
      <c r="A265" s="3" t="s">
        <v>21</v>
      </c>
      <c r="B265" s="3" t="s">
        <v>21</v>
      </c>
      <c r="C265" s="3" t="s">
        <v>21</v>
      </c>
      <c r="D265" s="3" t="s">
        <v>2322</v>
      </c>
      <c r="E265" s="136" t="s">
        <v>495</v>
      </c>
      <c r="F265" s="3" t="s">
        <v>2131</v>
      </c>
      <c r="G265" s="3" t="s">
        <v>2462</v>
      </c>
      <c r="H265" s="179">
        <v>23</v>
      </c>
      <c r="I265" s="179">
        <v>0</v>
      </c>
      <c r="J265" s="233">
        <v>23</v>
      </c>
      <c r="K265" s="234">
        <v>2680</v>
      </c>
      <c r="L265" s="3" t="s">
        <v>241</v>
      </c>
      <c r="M265" s="3" t="s">
        <v>2322</v>
      </c>
    </row>
    <row r="266" spans="1:13" x14ac:dyDescent="0.35">
      <c r="A266" s="3" t="s">
        <v>21</v>
      </c>
      <c r="B266" s="3" t="s">
        <v>21</v>
      </c>
      <c r="C266" s="3" t="s">
        <v>21</v>
      </c>
      <c r="D266" s="3" t="s">
        <v>2322</v>
      </c>
      <c r="E266" s="136" t="s">
        <v>2354</v>
      </c>
      <c r="F266" s="3" t="s">
        <v>2355</v>
      </c>
      <c r="G266" s="3" t="s">
        <v>2462</v>
      </c>
      <c r="H266" s="3">
        <v>25</v>
      </c>
      <c r="I266" s="179">
        <v>0</v>
      </c>
      <c r="J266" s="235">
        <v>25</v>
      </c>
      <c r="K266" s="234"/>
      <c r="L266" s="3" t="s">
        <v>262</v>
      </c>
      <c r="M266" s="3" t="s">
        <v>2322</v>
      </c>
    </row>
    <row r="267" spans="1:13" x14ac:dyDescent="0.35">
      <c r="A267" s="3" t="s">
        <v>21</v>
      </c>
      <c r="B267" s="3" t="s">
        <v>21</v>
      </c>
      <c r="C267" s="3" t="s">
        <v>21</v>
      </c>
      <c r="D267" s="3" t="s">
        <v>2322</v>
      </c>
      <c r="E267" s="136" t="s">
        <v>496</v>
      </c>
      <c r="F267" s="3" t="s">
        <v>2132</v>
      </c>
      <c r="G267" s="3" t="s">
        <v>2462</v>
      </c>
      <c r="H267" s="179">
        <v>25</v>
      </c>
      <c r="I267" s="179">
        <v>0</v>
      </c>
      <c r="J267" s="233">
        <v>25</v>
      </c>
      <c r="K267" s="234">
        <v>3293</v>
      </c>
      <c r="L267" s="3" t="s">
        <v>240</v>
      </c>
      <c r="M267" s="3" t="s">
        <v>2322</v>
      </c>
    </row>
    <row r="268" spans="1:13" x14ac:dyDescent="0.35">
      <c r="A268" s="3" t="s">
        <v>21</v>
      </c>
      <c r="B268" s="3" t="s">
        <v>21</v>
      </c>
      <c r="C268" s="3" t="s">
        <v>21</v>
      </c>
      <c r="D268" s="3" t="s">
        <v>2322</v>
      </c>
      <c r="E268" s="136" t="s">
        <v>498</v>
      </c>
      <c r="F268" s="3" t="s">
        <v>2133</v>
      </c>
      <c r="G268" s="3" t="s">
        <v>2462</v>
      </c>
      <c r="H268" s="179">
        <v>26</v>
      </c>
      <c r="I268" s="179">
        <v>0</v>
      </c>
      <c r="J268" s="233">
        <v>26</v>
      </c>
      <c r="K268" s="234">
        <v>3555</v>
      </c>
      <c r="L268" s="3" t="s">
        <v>241</v>
      </c>
      <c r="M268" s="3" t="s">
        <v>2322</v>
      </c>
    </row>
    <row r="269" spans="1:13" x14ac:dyDescent="0.35">
      <c r="A269" s="3" t="s">
        <v>21</v>
      </c>
      <c r="B269" s="3" t="s">
        <v>21</v>
      </c>
      <c r="C269" s="3" t="s">
        <v>21</v>
      </c>
      <c r="D269" s="3" t="s">
        <v>2322</v>
      </c>
      <c r="E269" s="136" t="s">
        <v>502</v>
      </c>
      <c r="F269" s="3" t="s">
        <v>2134</v>
      </c>
      <c r="G269" s="3" t="s">
        <v>2462</v>
      </c>
      <c r="H269" s="179">
        <v>27</v>
      </c>
      <c r="I269" s="179">
        <v>0</v>
      </c>
      <c r="J269" s="233">
        <v>27</v>
      </c>
      <c r="K269" s="234">
        <v>3541</v>
      </c>
      <c r="L269" s="3" t="s">
        <v>261</v>
      </c>
      <c r="M269" s="3" t="s">
        <v>2322</v>
      </c>
    </row>
    <row r="270" spans="1:13" x14ac:dyDescent="0.35">
      <c r="A270" s="3" t="s">
        <v>21</v>
      </c>
      <c r="B270" s="3" t="s">
        <v>21</v>
      </c>
      <c r="C270" s="3" t="s">
        <v>21</v>
      </c>
      <c r="D270" s="3" t="s">
        <v>2322</v>
      </c>
      <c r="E270" s="136" t="s">
        <v>497</v>
      </c>
      <c r="F270" s="3" t="s">
        <v>2135</v>
      </c>
      <c r="G270" s="3" t="s">
        <v>2462</v>
      </c>
      <c r="H270" s="179">
        <v>27</v>
      </c>
      <c r="I270" s="179">
        <v>0</v>
      </c>
      <c r="J270" s="233">
        <v>27</v>
      </c>
      <c r="K270" s="234">
        <v>3504</v>
      </c>
      <c r="L270" s="3" t="s">
        <v>238</v>
      </c>
      <c r="M270" s="3" t="s">
        <v>2322</v>
      </c>
    </row>
    <row r="271" spans="1:13" x14ac:dyDescent="0.35">
      <c r="A271" s="3" t="s">
        <v>21</v>
      </c>
      <c r="B271" s="3" t="s">
        <v>21</v>
      </c>
      <c r="C271" s="3" t="s">
        <v>21</v>
      </c>
      <c r="D271" s="3" t="s">
        <v>2322</v>
      </c>
      <c r="E271" s="136" t="s">
        <v>2344</v>
      </c>
      <c r="F271" s="3" t="s">
        <v>2345</v>
      </c>
      <c r="G271" s="3" t="s">
        <v>2462</v>
      </c>
      <c r="H271" s="3">
        <v>28</v>
      </c>
      <c r="I271" s="179">
        <v>0</v>
      </c>
      <c r="J271" s="235">
        <v>28</v>
      </c>
      <c r="K271" s="234"/>
      <c r="L271" s="3" t="s">
        <v>241</v>
      </c>
      <c r="M271" s="3" t="s">
        <v>2322</v>
      </c>
    </row>
    <row r="272" spans="1:13" x14ac:dyDescent="0.35">
      <c r="A272" s="3" t="s">
        <v>21</v>
      </c>
      <c r="B272" s="3" t="s">
        <v>21</v>
      </c>
      <c r="C272" s="3" t="s">
        <v>21</v>
      </c>
      <c r="D272" s="3" t="s">
        <v>2322</v>
      </c>
      <c r="E272" s="136" t="s">
        <v>362</v>
      </c>
      <c r="F272" s="3" t="s">
        <v>2136</v>
      </c>
      <c r="G272" s="3" t="s">
        <v>2462</v>
      </c>
      <c r="H272" s="179">
        <v>29</v>
      </c>
      <c r="I272" s="179">
        <v>0</v>
      </c>
      <c r="J272" s="233">
        <v>29</v>
      </c>
      <c r="K272" s="234">
        <v>3812</v>
      </c>
      <c r="L272" s="3" t="s">
        <v>241</v>
      </c>
      <c r="M272" s="3" t="s">
        <v>2322</v>
      </c>
    </row>
    <row r="273" spans="1:13" x14ac:dyDescent="0.35">
      <c r="A273" s="3" t="s">
        <v>21</v>
      </c>
      <c r="B273" s="3" t="s">
        <v>21</v>
      </c>
      <c r="C273" s="3" t="s">
        <v>21</v>
      </c>
      <c r="D273" s="3" t="s">
        <v>2322</v>
      </c>
      <c r="E273" s="136" t="s">
        <v>499</v>
      </c>
      <c r="F273" s="3" t="s">
        <v>2137</v>
      </c>
      <c r="G273" s="3" t="s">
        <v>2462</v>
      </c>
      <c r="H273" s="179">
        <v>29</v>
      </c>
      <c r="I273" s="179">
        <v>0</v>
      </c>
      <c r="J273" s="233">
        <v>29</v>
      </c>
      <c r="K273" s="234">
        <v>4000</v>
      </c>
      <c r="L273" s="3" t="s">
        <v>500</v>
      </c>
      <c r="M273" s="3" t="s">
        <v>2322</v>
      </c>
    </row>
    <row r="274" spans="1:13" x14ac:dyDescent="0.35">
      <c r="A274" s="3" t="s">
        <v>21</v>
      </c>
      <c r="B274" s="3" t="s">
        <v>21</v>
      </c>
      <c r="C274" s="3" t="s">
        <v>21</v>
      </c>
      <c r="D274" s="3" t="s">
        <v>2322</v>
      </c>
      <c r="E274" s="136" t="s">
        <v>503</v>
      </c>
      <c r="F274" s="3" t="s">
        <v>2138</v>
      </c>
      <c r="G274" s="3" t="s">
        <v>2462</v>
      </c>
      <c r="H274" s="179">
        <v>30</v>
      </c>
      <c r="I274" s="179">
        <v>0</v>
      </c>
      <c r="J274" s="233">
        <v>30</v>
      </c>
      <c r="K274" s="234">
        <v>3975</v>
      </c>
      <c r="L274" s="3" t="s">
        <v>237</v>
      </c>
      <c r="M274" s="3" t="s">
        <v>2322</v>
      </c>
    </row>
    <row r="275" spans="1:13" x14ac:dyDescent="0.35">
      <c r="A275" s="3" t="s">
        <v>21</v>
      </c>
      <c r="B275" s="3" t="s">
        <v>21</v>
      </c>
      <c r="C275" s="3" t="s">
        <v>21</v>
      </c>
      <c r="D275" s="3" t="s">
        <v>2322</v>
      </c>
      <c r="E275" s="136" t="s">
        <v>2350</v>
      </c>
      <c r="F275" s="3" t="s">
        <v>2351</v>
      </c>
      <c r="G275" s="3" t="s">
        <v>2462</v>
      </c>
      <c r="H275" s="3">
        <v>30</v>
      </c>
      <c r="I275" s="179">
        <v>0</v>
      </c>
      <c r="J275" s="235">
        <v>30</v>
      </c>
      <c r="K275" s="234"/>
      <c r="L275" s="3" t="s">
        <v>262</v>
      </c>
      <c r="M275" s="3" t="s">
        <v>2322</v>
      </c>
    </row>
    <row r="276" spans="1:13" x14ac:dyDescent="0.35">
      <c r="A276" s="3" t="s">
        <v>21</v>
      </c>
      <c r="B276" s="3" t="s">
        <v>21</v>
      </c>
      <c r="C276" s="3" t="s">
        <v>21</v>
      </c>
      <c r="D276" s="3" t="s">
        <v>2322</v>
      </c>
      <c r="E276" s="136" t="s">
        <v>2352</v>
      </c>
      <c r="F276" s="3" t="s">
        <v>2353</v>
      </c>
      <c r="G276" s="3" t="s">
        <v>2462</v>
      </c>
      <c r="H276" s="3">
        <v>30</v>
      </c>
      <c r="I276" s="3">
        <v>0</v>
      </c>
      <c r="J276" s="3">
        <v>30</v>
      </c>
      <c r="K276" s="234">
        <v>4050</v>
      </c>
      <c r="L276" s="3" t="s">
        <v>262</v>
      </c>
      <c r="M276" s="3" t="s">
        <v>2322</v>
      </c>
    </row>
    <row r="277" spans="1:13" x14ac:dyDescent="0.35">
      <c r="A277" s="3" t="s">
        <v>21</v>
      </c>
      <c r="B277" s="3" t="s">
        <v>21</v>
      </c>
      <c r="C277" s="3" t="s">
        <v>21</v>
      </c>
      <c r="D277" s="3" t="s">
        <v>2322</v>
      </c>
      <c r="E277" s="136" t="s">
        <v>2407</v>
      </c>
      <c r="F277" s="3" t="s">
        <v>2408</v>
      </c>
      <c r="G277" s="3" t="s">
        <v>2462</v>
      </c>
      <c r="H277" s="3">
        <v>30</v>
      </c>
      <c r="I277" s="179">
        <v>0</v>
      </c>
      <c r="J277" s="235">
        <v>30</v>
      </c>
      <c r="K277" s="234">
        <v>3750</v>
      </c>
      <c r="L277" s="3" t="s">
        <v>262</v>
      </c>
      <c r="M277" s="3" t="s">
        <v>2322</v>
      </c>
    </row>
    <row r="278" spans="1:13" x14ac:dyDescent="0.35">
      <c r="A278" s="3" t="s">
        <v>21</v>
      </c>
      <c r="B278" s="3" t="s">
        <v>21</v>
      </c>
      <c r="C278" s="3" t="s">
        <v>21</v>
      </c>
      <c r="D278" s="3" t="s">
        <v>2322</v>
      </c>
      <c r="E278" s="136" t="s">
        <v>507</v>
      </c>
      <c r="F278" s="3" t="s">
        <v>2139</v>
      </c>
      <c r="G278" s="3" t="s">
        <v>2462</v>
      </c>
      <c r="H278" s="179">
        <v>31</v>
      </c>
      <c r="I278" s="179">
        <v>0</v>
      </c>
      <c r="J278" s="233">
        <v>31</v>
      </c>
      <c r="K278" s="234">
        <v>4005</v>
      </c>
      <c r="L278" s="3" t="s">
        <v>241</v>
      </c>
      <c r="M278" s="3" t="s">
        <v>2322</v>
      </c>
    </row>
    <row r="279" spans="1:13" x14ac:dyDescent="0.35">
      <c r="A279" s="3" t="s">
        <v>21</v>
      </c>
      <c r="B279" s="3" t="s">
        <v>21</v>
      </c>
      <c r="C279" s="3" t="s">
        <v>21</v>
      </c>
      <c r="D279" s="3" t="s">
        <v>2322</v>
      </c>
      <c r="E279" s="87" t="s">
        <v>2140</v>
      </c>
      <c r="F279" s="3" t="s">
        <v>2141</v>
      </c>
      <c r="G279" s="3" t="s">
        <v>2462</v>
      </c>
      <c r="H279" s="179">
        <v>31</v>
      </c>
      <c r="I279" s="179">
        <v>0</v>
      </c>
      <c r="J279" s="233">
        <v>31</v>
      </c>
      <c r="K279" s="234">
        <v>3950</v>
      </c>
      <c r="L279" s="3" t="s">
        <v>237</v>
      </c>
      <c r="M279" s="3" t="s">
        <v>2322</v>
      </c>
    </row>
    <row r="280" spans="1:13" x14ac:dyDescent="0.35">
      <c r="A280" s="3" t="s">
        <v>21</v>
      </c>
      <c r="B280" s="3" t="s">
        <v>21</v>
      </c>
      <c r="C280" s="3" t="s">
        <v>21</v>
      </c>
      <c r="D280" s="3" t="s">
        <v>2322</v>
      </c>
      <c r="E280" s="136" t="s">
        <v>2142</v>
      </c>
      <c r="F280" s="3" t="s">
        <v>2143</v>
      </c>
      <c r="G280" s="3" t="s">
        <v>2462</v>
      </c>
      <c r="H280" s="179">
        <v>31</v>
      </c>
      <c r="I280" s="179">
        <v>0</v>
      </c>
      <c r="J280" s="233">
        <v>31</v>
      </c>
      <c r="K280" s="234">
        <v>4130</v>
      </c>
      <c r="L280" s="3" t="s">
        <v>237</v>
      </c>
      <c r="M280" s="3" t="s">
        <v>2322</v>
      </c>
    </row>
    <row r="281" spans="1:13" x14ac:dyDescent="0.35">
      <c r="A281" s="3" t="s">
        <v>21</v>
      </c>
      <c r="B281" s="3" t="s">
        <v>21</v>
      </c>
      <c r="C281" s="3" t="s">
        <v>21</v>
      </c>
      <c r="D281" s="3" t="s">
        <v>2322</v>
      </c>
      <c r="E281" s="136" t="s">
        <v>501</v>
      </c>
      <c r="F281" s="3" t="s">
        <v>2144</v>
      </c>
      <c r="G281" s="3" t="s">
        <v>2462</v>
      </c>
      <c r="H281" s="179">
        <v>31</v>
      </c>
      <c r="I281" s="179">
        <v>0</v>
      </c>
      <c r="J281" s="233">
        <v>31</v>
      </c>
      <c r="K281" s="234">
        <v>3860</v>
      </c>
      <c r="L281" s="3" t="s">
        <v>240</v>
      </c>
      <c r="M281" s="3" t="s">
        <v>2322</v>
      </c>
    </row>
    <row r="282" spans="1:13" x14ac:dyDescent="0.35">
      <c r="A282" s="3" t="s">
        <v>21</v>
      </c>
      <c r="B282" s="3" t="s">
        <v>21</v>
      </c>
      <c r="C282" s="3" t="s">
        <v>21</v>
      </c>
      <c r="D282" s="3" t="s">
        <v>2322</v>
      </c>
      <c r="E282" s="136" t="s">
        <v>2147</v>
      </c>
      <c r="F282" s="3" t="s">
        <v>2148</v>
      </c>
      <c r="G282" s="3" t="s">
        <v>2462</v>
      </c>
      <c r="H282" s="179">
        <v>32</v>
      </c>
      <c r="I282" s="179">
        <v>0</v>
      </c>
      <c r="J282" s="233">
        <v>32</v>
      </c>
      <c r="K282" s="234">
        <v>4200</v>
      </c>
      <c r="L282" s="3" t="s">
        <v>239</v>
      </c>
      <c r="M282" s="3" t="s">
        <v>2322</v>
      </c>
    </row>
    <row r="283" spans="1:13" x14ac:dyDescent="0.35">
      <c r="A283" s="3" t="s">
        <v>21</v>
      </c>
      <c r="B283" s="3" t="s">
        <v>21</v>
      </c>
      <c r="C283" s="3" t="s">
        <v>21</v>
      </c>
      <c r="D283" s="3" t="s">
        <v>2322</v>
      </c>
      <c r="E283" s="136" t="s">
        <v>2145</v>
      </c>
      <c r="F283" s="3" t="s">
        <v>2146</v>
      </c>
      <c r="G283" s="3" t="s">
        <v>2462</v>
      </c>
      <c r="H283" s="179">
        <v>32</v>
      </c>
      <c r="I283" s="179">
        <v>0</v>
      </c>
      <c r="J283" s="233">
        <v>32</v>
      </c>
      <c r="K283" s="234">
        <v>4500</v>
      </c>
      <c r="L283" s="3" t="s">
        <v>239</v>
      </c>
      <c r="M283" s="3" t="s">
        <v>2322</v>
      </c>
    </row>
    <row r="284" spans="1:13" x14ac:dyDescent="0.35">
      <c r="A284" s="3" t="s">
        <v>21</v>
      </c>
      <c r="B284" s="3" t="s">
        <v>21</v>
      </c>
      <c r="C284" s="3" t="s">
        <v>21</v>
      </c>
      <c r="D284" s="3" t="s">
        <v>2322</v>
      </c>
      <c r="E284" s="136" t="s">
        <v>2358</v>
      </c>
      <c r="F284" s="3">
        <v>2371296</v>
      </c>
      <c r="G284" s="3" t="s">
        <v>2462</v>
      </c>
      <c r="H284" s="3">
        <v>32</v>
      </c>
      <c r="I284" s="3">
        <v>0</v>
      </c>
      <c r="J284" s="3">
        <v>32</v>
      </c>
      <c r="K284" s="234">
        <v>3520</v>
      </c>
      <c r="L284" s="3" t="s">
        <v>2359</v>
      </c>
      <c r="M284" s="3" t="s">
        <v>2322</v>
      </c>
    </row>
    <row r="285" spans="1:13" x14ac:dyDescent="0.35">
      <c r="A285" s="3" t="s">
        <v>21</v>
      </c>
      <c r="B285" s="3" t="s">
        <v>21</v>
      </c>
      <c r="C285" s="3" t="s">
        <v>21</v>
      </c>
      <c r="D285" s="3" t="s">
        <v>2322</v>
      </c>
      <c r="E285" s="136" t="s">
        <v>505</v>
      </c>
      <c r="F285" s="3" t="s">
        <v>2149</v>
      </c>
      <c r="G285" s="3" t="s">
        <v>2462</v>
      </c>
      <c r="H285" s="179">
        <v>33</v>
      </c>
      <c r="I285" s="179">
        <v>0</v>
      </c>
      <c r="J285" s="233">
        <v>33</v>
      </c>
      <c r="K285" s="234">
        <v>4188</v>
      </c>
      <c r="L285" s="3" t="s">
        <v>240</v>
      </c>
      <c r="M285" s="3" t="s">
        <v>2322</v>
      </c>
    </row>
    <row r="286" spans="1:13" x14ac:dyDescent="0.35">
      <c r="A286" s="3" t="s">
        <v>21</v>
      </c>
      <c r="B286" s="3" t="s">
        <v>21</v>
      </c>
      <c r="C286" s="3" t="s">
        <v>21</v>
      </c>
      <c r="D286" s="3" t="s">
        <v>2322</v>
      </c>
      <c r="E286" s="136" t="s">
        <v>506</v>
      </c>
      <c r="F286" s="3" t="s">
        <v>2150</v>
      </c>
      <c r="G286" s="3" t="s">
        <v>2462</v>
      </c>
      <c r="H286" s="179">
        <v>33</v>
      </c>
      <c r="I286" s="179">
        <v>0</v>
      </c>
      <c r="J286" s="233">
        <v>33</v>
      </c>
      <c r="K286" s="234">
        <v>4253</v>
      </c>
      <c r="L286" s="3" t="s">
        <v>240</v>
      </c>
      <c r="M286" s="3" t="s">
        <v>2322</v>
      </c>
    </row>
    <row r="287" spans="1:13" x14ac:dyDescent="0.35">
      <c r="A287" s="3" t="s">
        <v>21</v>
      </c>
      <c r="B287" s="3" t="s">
        <v>21</v>
      </c>
      <c r="C287" s="3" t="s">
        <v>21</v>
      </c>
      <c r="D287" s="3" t="s">
        <v>2322</v>
      </c>
      <c r="E287" s="136" t="s">
        <v>504</v>
      </c>
      <c r="F287" s="3" t="s">
        <v>2151</v>
      </c>
      <c r="G287" s="3" t="s">
        <v>2462</v>
      </c>
      <c r="H287" s="179">
        <v>33</v>
      </c>
      <c r="I287" s="179">
        <v>0</v>
      </c>
      <c r="J287" s="233">
        <v>33</v>
      </c>
      <c r="K287" s="234">
        <v>3994</v>
      </c>
      <c r="L287" s="3" t="s">
        <v>240</v>
      </c>
      <c r="M287" s="3" t="s">
        <v>2322</v>
      </c>
    </row>
    <row r="288" spans="1:13" x14ac:dyDescent="0.35">
      <c r="A288" s="3" t="s">
        <v>21</v>
      </c>
      <c r="B288" s="3" t="s">
        <v>21</v>
      </c>
      <c r="C288" s="3" t="s">
        <v>21</v>
      </c>
      <c r="D288" s="3" t="s">
        <v>2322</v>
      </c>
      <c r="E288" s="136" t="s">
        <v>511</v>
      </c>
      <c r="F288" s="3" t="s">
        <v>2152</v>
      </c>
      <c r="G288" s="3" t="s">
        <v>2462</v>
      </c>
      <c r="H288" s="179">
        <v>34</v>
      </c>
      <c r="I288" s="179">
        <v>0</v>
      </c>
      <c r="J288" s="233">
        <v>34</v>
      </c>
      <c r="K288" s="234">
        <v>4143</v>
      </c>
      <c r="L288" s="3" t="s">
        <v>240</v>
      </c>
      <c r="M288" s="3" t="s">
        <v>2322</v>
      </c>
    </row>
    <row r="289" spans="1:13" x14ac:dyDescent="0.35">
      <c r="A289" s="3" t="s">
        <v>21</v>
      </c>
      <c r="B289" s="3" t="s">
        <v>21</v>
      </c>
      <c r="C289" s="3" t="s">
        <v>21</v>
      </c>
      <c r="D289" s="3" t="s">
        <v>2322</v>
      </c>
      <c r="E289" s="136" t="s">
        <v>508</v>
      </c>
      <c r="F289" s="3" t="s">
        <v>2153</v>
      </c>
      <c r="G289" s="3" t="s">
        <v>2462</v>
      </c>
      <c r="H289" s="179">
        <v>34</v>
      </c>
      <c r="I289" s="179">
        <v>0</v>
      </c>
      <c r="J289" s="233">
        <v>34</v>
      </c>
      <c r="K289" s="234">
        <v>4515</v>
      </c>
      <c r="L289" s="3" t="s">
        <v>240</v>
      </c>
      <c r="M289" s="3" t="s">
        <v>2322</v>
      </c>
    </row>
    <row r="290" spans="1:13" x14ac:dyDescent="0.35">
      <c r="A290" s="3" t="s">
        <v>21</v>
      </c>
      <c r="B290" s="3" t="s">
        <v>21</v>
      </c>
      <c r="C290" s="3" t="s">
        <v>21</v>
      </c>
      <c r="D290" s="3" t="s">
        <v>2322</v>
      </c>
      <c r="E290" s="136" t="s">
        <v>509</v>
      </c>
      <c r="F290" s="3" t="s">
        <v>2154</v>
      </c>
      <c r="G290" s="3" t="s">
        <v>2462</v>
      </c>
      <c r="H290" s="179">
        <v>34</v>
      </c>
      <c r="I290" s="179">
        <v>0</v>
      </c>
      <c r="J290" s="233">
        <v>34</v>
      </c>
      <c r="K290" s="234">
        <v>4585</v>
      </c>
      <c r="L290" s="3" t="s">
        <v>240</v>
      </c>
      <c r="M290" s="3" t="s">
        <v>2322</v>
      </c>
    </row>
    <row r="291" spans="1:13" x14ac:dyDescent="0.35">
      <c r="A291" s="3" t="s">
        <v>21</v>
      </c>
      <c r="B291" s="3" t="s">
        <v>21</v>
      </c>
      <c r="C291" s="3" t="s">
        <v>21</v>
      </c>
      <c r="D291" s="3" t="s">
        <v>2322</v>
      </c>
      <c r="E291" s="136" t="s">
        <v>510</v>
      </c>
      <c r="F291" s="3" t="s">
        <v>2155</v>
      </c>
      <c r="G291" s="3" t="s">
        <v>2462</v>
      </c>
      <c r="H291" s="179">
        <v>34</v>
      </c>
      <c r="I291" s="179">
        <v>0</v>
      </c>
      <c r="J291" s="233">
        <v>34</v>
      </c>
      <c r="K291" s="234">
        <v>4754</v>
      </c>
      <c r="L291" s="3" t="s">
        <v>240</v>
      </c>
      <c r="M291" s="3" t="s">
        <v>2322</v>
      </c>
    </row>
    <row r="292" spans="1:13" x14ac:dyDescent="0.35">
      <c r="A292" s="3" t="s">
        <v>21</v>
      </c>
      <c r="B292" s="3" t="s">
        <v>21</v>
      </c>
      <c r="C292" s="3" t="s">
        <v>21</v>
      </c>
      <c r="D292" s="3" t="s">
        <v>2322</v>
      </c>
      <c r="E292" s="136" t="s">
        <v>512</v>
      </c>
      <c r="F292" s="3" t="s">
        <v>2156</v>
      </c>
      <c r="G292" s="3" t="s">
        <v>2462</v>
      </c>
      <c r="H292" s="179">
        <v>36</v>
      </c>
      <c r="I292" s="179">
        <v>0</v>
      </c>
      <c r="J292" s="233">
        <v>36</v>
      </c>
      <c r="K292" s="234">
        <v>4200</v>
      </c>
      <c r="L292" s="3" t="s">
        <v>237</v>
      </c>
      <c r="M292" s="3" t="s">
        <v>2322</v>
      </c>
    </row>
    <row r="293" spans="1:13" x14ac:dyDescent="0.35">
      <c r="A293" s="3" t="s">
        <v>21</v>
      </c>
      <c r="B293" s="3" t="s">
        <v>21</v>
      </c>
      <c r="C293" s="3" t="s">
        <v>21</v>
      </c>
      <c r="D293" s="3" t="s">
        <v>2322</v>
      </c>
      <c r="E293" s="136" t="s">
        <v>513</v>
      </c>
      <c r="F293" s="3" t="s">
        <v>2157</v>
      </c>
      <c r="G293" s="3" t="s">
        <v>2462</v>
      </c>
      <c r="H293" s="179">
        <v>38</v>
      </c>
      <c r="I293" s="179">
        <v>0</v>
      </c>
      <c r="J293" s="233">
        <v>38</v>
      </c>
      <c r="K293" s="234">
        <v>5193</v>
      </c>
      <c r="L293" s="3" t="s">
        <v>241</v>
      </c>
      <c r="M293" s="3" t="s">
        <v>2322</v>
      </c>
    </row>
    <row r="294" spans="1:13" x14ac:dyDescent="0.35">
      <c r="A294" s="3" t="s">
        <v>21</v>
      </c>
      <c r="B294" s="3" t="s">
        <v>21</v>
      </c>
      <c r="C294" s="3" t="s">
        <v>21</v>
      </c>
      <c r="D294" s="3" t="s">
        <v>2322</v>
      </c>
      <c r="E294" s="136" t="s">
        <v>2158</v>
      </c>
      <c r="F294" s="3" t="s">
        <v>2159</v>
      </c>
      <c r="G294" s="3" t="s">
        <v>2462</v>
      </c>
      <c r="H294" s="179">
        <v>38</v>
      </c>
      <c r="I294" s="179">
        <v>0</v>
      </c>
      <c r="J294" s="233">
        <v>38</v>
      </c>
      <c r="K294" s="234">
        <v>4900</v>
      </c>
      <c r="L294" s="3" t="s">
        <v>239</v>
      </c>
      <c r="M294" s="3" t="s">
        <v>2322</v>
      </c>
    </row>
    <row r="295" spans="1:13" x14ac:dyDescent="0.35">
      <c r="A295" s="3" t="s">
        <v>21</v>
      </c>
      <c r="B295" s="3" t="s">
        <v>21</v>
      </c>
      <c r="C295" s="3" t="s">
        <v>21</v>
      </c>
      <c r="D295" s="3" t="s">
        <v>2322</v>
      </c>
      <c r="E295" s="136" t="s">
        <v>514</v>
      </c>
      <c r="F295" s="3" t="s">
        <v>2160</v>
      </c>
      <c r="G295" s="3" t="s">
        <v>2462</v>
      </c>
      <c r="H295" s="179">
        <v>38</v>
      </c>
      <c r="I295" s="179">
        <v>0</v>
      </c>
      <c r="J295" s="233">
        <v>38</v>
      </c>
      <c r="K295" s="234">
        <v>4900</v>
      </c>
      <c r="L295" s="3" t="s">
        <v>239</v>
      </c>
      <c r="M295" s="3" t="s">
        <v>2322</v>
      </c>
    </row>
    <row r="296" spans="1:13" x14ac:dyDescent="0.35">
      <c r="A296" s="3" t="s">
        <v>21</v>
      </c>
      <c r="B296" s="3" t="s">
        <v>21</v>
      </c>
      <c r="C296" s="3" t="s">
        <v>21</v>
      </c>
      <c r="D296" s="3" t="s">
        <v>2322</v>
      </c>
      <c r="E296" s="136" t="s">
        <v>2346</v>
      </c>
      <c r="F296" s="3" t="s">
        <v>2347</v>
      </c>
      <c r="G296" s="3" t="s">
        <v>2462</v>
      </c>
      <c r="H296" s="3">
        <v>39</v>
      </c>
      <c r="I296" s="3">
        <v>0</v>
      </c>
      <c r="J296" s="3">
        <v>39</v>
      </c>
      <c r="K296" s="234">
        <v>4556.5</v>
      </c>
      <c r="L296" s="3" t="s">
        <v>241</v>
      </c>
      <c r="M296" s="3" t="s">
        <v>2322</v>
      </c>
    </row>
    <row r="297" spans="1:13" x14ac:dyDescent="0.35">
      <c r="A297" s="3" t="s">
        <v>21</v>
      </c>
      <c r="B297" s="3" t="s">
        <v>21</v>
      </c>
      <c r="C297" s="3" t="s">
        <v>21</v>
      </c>
      <c r="D297" s="3" t="s">
        <v>2322</v>
      </c>
      <c r="E297" s="136" t="s">
        <v>2348</v>
      </c>
      <c r="F297" s="3" t="s">
        <v>2349</v>
      </c>
      <c r="G297" s="3" t="s">
        <v>2462</v>
      </c>
      <c r="H297" s="3">
        <v>39</v>
      </c>
      <c r="I297" s="179">
        <v>0</v>
      </c>
      <c r="J297" s="235">
        <v>39</v>
      </c>
      <c r="K297" s="234"/>
      <c r="L297" s="3" t="s">
        <v>2330</v>
      </c>
      <c r="M297" s="3" t="s">
        <v>2322</v>
      </c>
    </row>
    <row r="298" spans="1:13" x14ac:dyDescent="0.35">
      <c r="A298" s="3" t="s">
        <v>21</v>
      </c>
      <c r="B298" s="3" t="s">
        <v>21</v>
      </c>
      <c r="C298" s="3" t="s">
        <v>21</v>
      </c>
      <c r="D298" s="3" t="s">
        <v>2322</v>
      </c>
      <c r="E298" s="136" t="s">
        <v>1921</v>
      </c>
      <c r="F298" s="3" t="s">
        <v>2161</v>
      </c>
      <c r="G298" s="3" t="s">
        <v>2462</v>
      </c>
      <c r="H298" s="179">
        <v>39</v>
      </c>
      <c r="I298" s="179">
        <v>0</v>
      </c>
      <c r="J298" s="233">
        <v>39</v>
      </c>
      <c r="K298" s="234">
        <v>5667</v>
      </c>
      <c r="L298" s="3" t="s">
        <v>238</v>
      </c>
      <c r="M298" s="3" t="s">
        <v>2322</v>
      </c>
    </row>
    <row r="299" spans="1:13" x14ac:dyDescent="0.35">
      <c r="A299" s="3" t="s">
        <v>21</v>
      </c>
      <c r="B299" s="3" t="s">
        <v>21</v>
      </c>
      <c r="C299" s="3" t="s">
        <v>21</v>
      </c>
      <c r="D299" s="3" t="s">
        <v>2322</v>
      </c>
      <c r="E299" s="136" t="s">
        <v>1922</v>
      </c>
      <c r="F299" s="3" t="s">
        <v>2162</v>
      </c>
      <c r="G299" s="3" t="s">
        <v>2462</v>
      </c>
      <c r="H299" s="179">
        <v>39</v>
      </c>
      <c r="I299" s="179">
        <v>0</v>
      </c>
      <c r="J299" s="233">
        <v>39</v>
      </c>
      <c r="K299" s="234">
        <v>5785</v>
      </c>
      <c r="L299" s="3" t="s">
        <v>238</v>
      </c>
      <c r="M299" s="3" t="s">
        <v>2322</v>
      </c>
    </row>
    <row r="300" spans="1:13" x14ac:dyDescent="0.35">
      <c r="A300" s="3" t="s">
        <v>21</v>
      </c>
      <c r="B300" s="3" t="s">
        <v>21</v>
      </c>
      <c r="C300" s="3" t="s">
        <v>21</v>
      </c>
      <c r="D300" s="3" t="s">
        <v>2322</v>
      </c>
      <c r="E300" s="136" t="s">
        <v>288</v>
      </c>
      <c r="F300" s="3" t="s">
        <v>2311</v>
      </c>
      <c r="G300" s="3" t="s">
        <v>2462</v>
      </c>
      <c r="H300" s="179">
        <v>39</v>
      </c>
      <c r="I300" s="179">
        <v>0</v>
      </c>
      <c r="J300" s="233">
        <v>39</v>
      </c>
      <c r="K300" s="234">
        <v>5918</v>
      </c>
      <c r="L300" s="3" t="s">
        <v>238</v>
      </c>
      <c r="M300" s="3" t="s">
        <v>2322</v>
      </c>
    </row>
    <row r="301" spans="1:13" x14ac:dyDescent="0.35">
      <c r="A301" s="3" t="s">
        <v>21</v>
      </c>
      <c r="B301" s="3" t="s">
        <v>21</v>
      </c>
      <c r="C301" s="3" t="s">
        <v>21</v>
      </c>
      <c r="D301" s="3" t="s">
        <v>2322</v>
      </c>
      <c r="E301" s="136" t="s">
        <v>2165</v>
      </c>
      <c r="F301" s="3" t="s">
        <v>2166</v>
      </c>
      <c r="G301" s="3" t="s">
        <v>2462</v>
      </c>
      <c r="H301" s="179">
        <v>40</v>
      </c>
      <c r="I301" s="179">
        <v>0</v>
      </c>
      <c r="J301" s="233">
        <v>40</v>
      </c>
      <c r="K301" s="234">
        <v>5200</v>
      </c>
      <c r="L301" s="3" t="s">
        <v>239</v>
      </c>
      <c r="M301" s="3" t="s">
        <v>2322</v>
      </c>
    </row>
    <row r="302" spans="1:13" x14ac:dyDescent="0.35">
      <c r="A302" s="3" t="s">
        <v>21</v>
      </c>
      <c r="B302" s="3" t="s">
        <v>21</v>
      </c>
      <c r="C302" s="3" t="s">
        <v>21</v>
      </c>
      <c r="D302" s="3" t="s">
        <v>2322</v>
      </c>
      <c r="E302" s="136" t="s">
        <v>372</v>
      </c>
      <c r="F302" s="3" t="s">
        <v>2167</v>
      </c>
      <c r="G302" s="3" t="s">
        <v>2462</v>
      </c>
      <c r="H302" s="179">
        <v>40</v>
      </c>
      <c r="I302" s="179">
        <v>0</v>
      </c>
      <c r="J302" s="233">
        <v>40</v>
      </c>
      <c r="K302" s="234">
        <v>5200</v>
      </c>
      <c r="L302" s="3" t="s">
        <v>239</v>
      </c>
      <c r="M302" s="3" t="s">
        <v>2322</v>
      </c>
    </row>
    <row r="303" spans="1:13" x14ac:dyDescent="0.35">
      <c r="A303" s="3" t="s">
        <v>21</v>
      </c>
      <c r="B303" s="3" t="s">
        <v>21</v>
      </c>
      <c r="C303" s="3" t="s">
        <v>21</v>
      </c>
      <c r="D303" s="3" t="s">
        <v>2322</v>
      </c>
      <c r="E303" s="136" t="s">
        <v>2163</v>
      </c>
      <c r="F303" s="3" t="s">
        <v>2164</v>
      </c>
      <c r="G303" s="3" t="s">
        <v>2462</v>
      </c>
      <c r="H303" s="179">
        <v>40</v>
      </c>
      <c r="I303" s="179">
        <v>0</v>
      </c>
      <c r="J303" s="233">
        <v>40</v>
      </c>
      <c r="K303" s="234">
        <v>5200</v>
      </c>
      <c r="L303" s="3" t="s">
        <v>516</v>
      </c>
      <c r="M303" s="3" t="s">
        <v>2322</v>
      </c>
    </row>
    <row r="304" spans="1:13" x14ac:dyDescent="0.35">
      <c r="A304" s="3" t="s">
        <v>21</v>
      </c>
      <c r="B304" s="3" t="s">
        <v>21</v>
      </c>
      <c r="C304" s="3" t="s">
        <v>21</v>
      </c>
      <c r="D304" s="3" t="s">
        <v>2322</v>
      </c>
      <c r="E304" s="136" t="s">
        <v>515</v>
      </c>
      <c r="F304" s="3" t="s">
        <v>2168</v>
      </c>
      <c r="G304" s="3" t="s">
        <v>2462</v>
      </c>
      <c r="H304" s="179">
        <v>41</v>
      </c>
      <c r="I304" s="179">
        <v>0</v>
      </c>
      <c r="J304" s="233">
        <v>41</v>
      </c>
      <c r="K304" s="234">
        <v>4765</v>
      </c>
      <c r="L304" s="3" t="s">
        <v>241</v>
      </c>
      <c r="M304" s="3" t="s">
        <v>2322</v>
      </c>
    </row>
    <row r="305" spans="1:13" x14ac:dyDescent="0.35">
      <c r="A305" s="3" t="s">
        <v>21</v>
      </c>
      <c r="B305" s="3" t="s">
        <v>21</v>
      </c>
      <c r="C305" s="3" t="s">
        <v>21</v>
      </c>
      <c r="D305" s="3" t="s">
        <v>2322</v>
      </c>
      <c r="E305" s="136" t="s">
        <v>517</v>
      </c>
      <c r="F305" s="3" t="s">
        <v>2169</v>
      </c>
      <c r="G305" s="3" t="s">
        <v>2462</v>
      </c>
      <c r="H305" s="179">
        <v>41</v>
      </c>
      <c r="I305" s="179">
        <v>0</v>
      </c>
      <c r="J305" s="233">
        <v>41</v>
      </c>
      <c r="K305" s="234">
        <v>4927</v>
      </c>
      <c r="L305" s="3" t="s">
        <v>241</v>
      </c>
      <c r="M305" s="3" t="s">
        <v>2322</v>
      </c>
    </row>
    <row r="306" spans="1:13" x14ac:dyDescent="0.35">
      <c r="A306" s="3" t="s">
        <v>21</v>
      </c>
      <c r="B306" s="3" t="s">
        <v>21</v>
      </c>
      <c r="C306" s="3" t="s">
        <v>21</v>
      </c>
      <c r="D306" s="3" t="s">
        <v>2322</v>
      </c>
      <c r="E306" s="136" t="s">
        <v>520</v>
      </c>
      <c r="F306" s="3" t="s">
        <v>2170</v>
      </c>
      <c r="G306" s="3" t="s">
        <v>2462</v>
      </c>
      <c r="H306" s="179">
        <v>42</v>
      </c>
      <c r="I306" s="179">
        <v>0</v>
      </c>
      <c r="J306" s="233">
        <v>42</v>
      </c>
      <c r="K306" s="234">
        <v>5720</v>
      </c>
      <c r="L306" s="3" t="s">
        <v>261</v>
      </c>
      <c r="M306" s="3" t="s">
        <v>2322</v>
      </c>
    </row>
    <row r="307" spans="1:13" x14ac:dyDescent="0.35">
      <c r="A307" s="3" t="s">
        <v>21</v>
      </c>
      <c r="B307" s="3" t="s">
        <v>21</v>
      </c>
      <c r="C307" s="3" t="s">
        <v>21</v>
      </c>
      <c r="D307" s="3" t="s">
        <v>2322</v>
      </c>
      <c r="E307" s="136" t="s">
        <v>518</v>
      </c>
      <c r="F307" s="3" t="s">
        <v>2171</v>
      </c>
      <c r="G307" s="3" t="s">
        <v>2462</v>
      </c>
      <c r="H307" s="179">
        <v>45</v>
      </c>
      <c r="I307" s="179">
        <v>0</v>
      </c>
      <c r="J307" s="233">
        <v>45</v>
      </c>
      <c r="K307" s="234">
        <v>5255</v>
      </c>
      <c r="L307" s="3" t="s">
        <v>245</v>
      </c>
      <c r="M307" s="3" t="s">
        <v>2322</v>
      </c>
    </row>
    <row r="308" spans="1:13" x14ac:dyDescent="0.35">
      <c r="A308" s="3" t="s">
        <v>21</v>
      </c>
      <c r="B308" s="3" t="s">
        <v>21</v>
      </c>
      <c r="C308" s="3" t="s">
        <v>21</v>
      </c>
      <c r="D308" s="3" t="s">
        <v>2322</v>
      </c>
      <c r="E308" s="136" t="s">
        <v>2375</v>
      </c>
      <c r="F308" s="3" t="s">
        <v>2376</v>
      </c>
      <c r="G308" s="3" t="s">
        <v>2462</v>
      </c>
      <c r="H308" s="3">
        <v>45</v>
      </c>
      <c r="I308" s="179">
        <v>0</v>
      </c>
      <c r="J308" s="235">
        <v>45</v>
      </c>
      <c r="K308" s="234"/>
      <c r="L308" s="3" t="s">
        <v>262</v>
      </c>
      <c r="M308" s="3" t="s">
        <v>2322</v>
      </c>
    </row>
    <row r="309" spans="1:13" x14ac:dyDescent="0.35">
      <c r="A309" s="3" t="s">
        <v>21</v>
      </c>
      <c r="B309" s="3" t="s">
        <v>21</v>
      </c>
      <c r="C309" s="3" t="s">
        <v>21</v>
      </c>
      <c r="D309" s="3" t="s">
        <v>2322</v>
      </c>
      <c r="E309" s="136" t="s">
        <v>2172</v>
      </c>
      <c r="F309" s="3" t="s">
        <v>2173</v>
      </c>
      <c r="G309" s="3" t="s">
        <v>2462</v>
      </c>
      <c r="H309" s="179">
        <v>47</v>
      </c>
      <c r="I309" s="179">
        <v>0</v>
      </c>
      <c r="J309" s="233">
        <v>47</v>
      </c>
      <c r="K309" s="234">
        <v>5515</v>
      </c>
      <c r="L309" s="3" t="s">
        <v>237</v>
      </c>
      <c r="M309" s="3" t="s">
        <v>2322</v>
      </c>
    </row>
    <row r="310" spans="1:13" x14ac:dyDescent="0.35">
      <c r="A310" s="3" t="s">
        <v>21</v>
      </c>
      <c r="B310" s="3" t="s">
        <v>21</v>
      </c>
      <c r="C310" s="3" t="s">
        <v>21</v>
      </c>
      <c r="D310" s="3" t="s">
        <v>2322</v>
      </c>
      <c r="E310" s="87" t="s">
        <v>2174</v>
      </c>
      <c r="F310" s="3" t="s">
        <v>2175</v>
      </c>
      <c r="G310" s="3" t="s">
        <v>2462</v>
      </c>
      <c r="H310" s="179">
        <v>48</v>
      </c>
      <c r="I310" s="179">
        <v>0</v>
      </c>
      <c r="J310" s="233">
        <v>48</v>
      </c>
      <c r="K310" s="234">
        <v>6881</v>
      </c>
      <c r="L310" s="3" t="s">
        <v>238</v>
      </c>
      <c r="M310" s="3" t="s">
        <v>2322</v>
      </c>
    </row>
    <row r="311" spans="1:13" x14ac:dyDescent="0.35">
      <c r="A311" s="3" t="s">
        <v>21</v>
      </c>
      <c r="B311" s="3" t="s">
        <v>21</v>
      </c>
      <c r="C311" s="3" t="s">
        <v>21</v>
      </c>
      <c r="D311" s="3" t="s">
        <v>2322</v>
      </c>
      <c r="E311" s="136" t="s">
        <v>519</v>
      </c>
      <c r="F311" s="3" t="s">
        <v>2176</v>
      </c>
      <c r="G311" s="3" t="s">
        <v>2462</v>
      </c>
      <c r="H311" s="179">
        <v>50</v>
      </c>
      <c r="I311" s="179">
        <v>0</v>
      </c>
      <c r="J311" s="233">
        <v>50</v>
      </c>
      <c r="K311" s="234">
        <v>6481</v>
      </c>
      <c r="L311" s="3" t="s">
        <v>234</v>
      </c>
      <c r="M311" s="3" t="s">
        <v>2322</v>
      </c>
    </row>
    <row r="312" spans="1:13" x14ac:dyDescent="0.35">
      <c r="A312" s="3" t="s">
        <v>21</v>
      </c>
      <c r="B312" s="3" t="s">
        <v>21</v>
      </c>
      <c r="C312" s="3" t="s">
        <v>21</v>
      </c>
      <c r="D312" s="3" t="s">
        <v>2322</v>
      </c>
      <c r="E312" s="136" t="s">
        <v>2356</v>
      </c>
      <c r="F312" s="3" t="s">
        <v>2357</v>
      </c>
      <c r="G312" s="3" t="s">
        <v>2462</v>
      </c>
      <c r="H312" s="3">
        <v>54</v>
      </c>
      <c r="I312" s="179">
        <v>0</v>
      </c>
      <c r="J312" s="235">
        <v>54</v>
      </c>
      <c r="K312" s="234"/>
      <c r="L312" s="3" t="s">
        <v>262</v>
      </c>
      <c r="M312" s="3" t="s">
        <v>2322</v>
      </c>
    </row>
    <row r="313" spans="1:13" x14ac:dyDescent="0.35">
      <c r="A313" s="3" t="s">
        <v>21</v>
      </c>
      <c r="B313" s="3" t="s">
        <v>21</v>
      </c>
      <c r="C313" s="3" t="s">
        <v>21</v>
      </c>
      <c r="D313" s="3" t="s">
        <v>2322</v>
      </c>
      <c r="E313" s="136" t="s">
        <v>521</v>
      </c>
      <c r="F313" s="3" t="s">
        <v>2177</v>
      </c>
      <c r="G313" s="3" t="s">
        <v>2462</v>
      </c>
      <c r="H313" s="179">
        <v>58</v>
      </c>
      <c r="I313" s="179">
        <v>0</v>
      </c>
      <c r="J313" s="233">
        <v>58</v>
      </c>
      <c r="K313" s="234">
        <v>7739.4</v>
      </c>
      <c r="L313" s="3" t="s">
        <v>500</v>
      </c>
      <c r="M313" s="3" t="s">
        <v>2322</v>
      </c>
    </row>
    <row r="314" spans="1:13" x14ac:dyDescent="0.35">
      <c r="A314" s="3" t="s">
        <v>21</v>
      </c>
      <c r="B314" s="3" t="s">
        <v>21</v>
      </c>
      <c r="C314" s="3" t="s">
        <v>21</v>
      </c>
      <c r="D314" s="3" t="s">
        <v>2322</v>
      </c>
      <c r="E314" s="136" t="s">
        <v>2178</v>
      </c>
      <c r="F314" s="3" t="s">
        <v>2179</v>
      </c>
      <c r="G314" s="3" t="s">
        <v>2462</v>
      </c>
      <c r="H314" s="179">
        <v>65</v>
      </c>
      <c r="I314" s="179">
        <v>0</v>
      </c>
      <c r="J314" s="233">
        <v>65</v>
      </c>
      <c r="K314" s="234">
        <v>8500</v>
      </c>
      <c r="L314" s="3" t="s">
        <v>239</v>
      </c>
      <c r="M314" s="3" t="s">
        <v>2322</v>
      </c>
    </row>
    <row r="315" spans="1:13" x14ac:dyDescent="0.35">
      <c r="A315" s="3" t="s">
        <v>21</v>
      </c>
      <c r="B315" s="3" t="s">
        <v>21</v>
      </c>
      <c r="C315" s="3" t="s">
        <v>21</v>
      </c>
      <c r="D315" s="3" t="s">
        <v>2322</v>
      </c>
      <c r="E315" s="136" t="s">
        <v>378</v>
      </c>
      <c r="F315" s="3" t="s">
        <v>2180</v>
      </c>
      <c r="G315" s="3" t="s">
        <v>2462</v>
      </c>
      <c r="H315" s="179">
        <v>65</v>
      </c>
      <c r="I315" s="179">
        <v>0</v>
      </c>
      <c r="J315" s="233">
        <v>65</v>
      </c>
      <c r="K315" s="234">
        <v>8450</v>
      </c>
      <c r="L315" s="3" t="s">
        <v>239</v>
      </c>
      <c r="M315" s="3" t="s">
        <v>2322</v>
      </c>
    </row>
    <row r="316" spans="1:13" x14ac:dyDescent="0.35">
      <c r="A316" s="3" t="s">
        <v>21</v>
      </c>
      <c r="B316" s="3" t="s">
        <v>21</v>
      </c>
      <c r="C316" s="3" t="s">
        <v>21</v>
      </c>
      <c r="D316" s="3" t="s">
        <v>2322</v>
      </c>
      <c r="E316" s="136" t="s">
        <v>525</v>
      </c>
      <c r="F316" s="3" t="s">
        <v>2181</v>
      </c>
      <c r="G316" s="3" t="s">
        <v>2462</v>
      </c>
      <c r="H316" s="179">
        <v>69</v>
      </c>
      <c r="I316" s="179">
        <v>0</v>
      </c>
      <c r="J316" s="233">
        <v>69</v>
      </c>
      <c r="K316" s="234">
        <v>8286</v>
      </c>
      <c r="L316" s="3" t="s">
        <v>240</v>
      </c>
      <c r="M316" s="3" t="s">
        <v>2322</v>
      </c>
    </row>
    <row r="317" spans="1:13" x14ac:dyDescent="0.35">
      <c r="A317" s="3" t="s">
        <v>21</v>
      </c>
      <c r="B317" s="3" t="s">
        <v>21</v>
      </c>
      <c r="C317" s="3" t="s">
        <v>21</v>
      </c>
      <c r="D317" s="3" t="s">
        <v>2322</v>
      </c>
      <c r="E317" s="136" t="s">
        <v>523</v>
      </c>
      <c r="F317" s="3" t="s">
        <v>2182</v>
      </c>
      <c r="G317" s="3" t="s">
        <v>2462</v>
      </c>
      <c r="H317" s="179">
        <v>71</v>
      </c>
      <c r="I317" s="179">
        <v>0</v>
      </c>
      <c r="J317" s="233">
        <v>71</v>
      </c>
      <c r="K317" s="234">
        <v>9303</v>
      </c>
      <c r="L317" s="3" t="s">
        <v>241</v>
      </c>
      <c r="M317" s="3" t="s">
        <v>2322</v>
      </c>
    </row>
    <row r="318" spans="1:13" x14ac:dyDescent="0.35">
      <c r="A318" s="3" t="s">
        <v>21</v>
      </c>
      <c r="B318" s="3" t="s">
        <v>21</v>
      </c>
      <c r="C318" s="3" t="s">
        <v>21</v>
      </c>
      <c r="D318" s="3" t="s">
        <v>2322</v>
      </c>
      <c r="E318" s="136" t="s">
        <v>524</v>
      </c>
      <c r="F318" s="3" t="s">
        <v>2183</v>
      </c>
      <c r="G318" s="3" t="s">
        <v>2462</v>
      </c>
      <c r="H318" s="179">
        <v>76</v>
      </c>
      <c r="I318" s="179">
        <v>0</v>
      </c>
      <c r="J318" s="233">
        <v>76</v>
      </c>
      <c r="K318" s="234">
        <v>8958</v>
      </c>
      <c r="L318" s="3" t="s">
        <v>241</v>
      </c>
      <c r="M318" s="3" t="s">
        <v>2322</v>
      </c>
    </row>
    <row r="319" spans="1:13" x14ac:dyDescent="0.35">
      <c r="A319" s="3" t="s">
        <v>21</v>
      </c>
      <c r="B319" s="3" t="s">
        <v>21</v>
      </c>
      <c r="C319" s="3" t="s">
        <v>21</v>
      </c>
      <c r="D319" s="3" t="s">
        <v>2322</v>
      </c>
      <c r="E319" s="136" t="s">
        <v>2184</v>
      </c>
      <c r="F319" s="3" t="s">
        <v>2185</v>
      </c>
      <c r="G319" s="3" t="s">
        <v>2462</v>
      </c>
      <c r="H319" s="179">
        <v>80</v>
      </c>
      <c r="I319" s="179">
        <v>0</v>
      </c>
      <c r="J319" s="233">
        <v>80</v>
      </c>
      <c r="K319" s="234">
        <v>9200</v>
      </c>
      <c r="L319" s="3" t="s">
        <v>241</v>
      </c>
      <c r="M319" s="3" t="s">
        <v>2322</v>
      </c>
    </row>
    <row r="320" spans="1:13" x14ac:dyDescent="0.35">
      <c r="A320" s="3" t="s">
        <v>21</v>
      </c>
      <c r="B320" s="3" t="s">
        <v>21</v>
      </c>
      <c r="C320" s="3" t="s">
        <v>21</v>
      </c>
      <c r="D320" s="3" t="s">
        <v>2322</v>
      </c>
      <c r="E320" s="136" t="s">
        <v>522</v>
      </c>
      <c r="F320" s="3" t="s">
        <v>2186</v>
      </c>
      <c r="G320" s="3" t="s">
        <v>2462</v>
      </c>
      <c r="H320" s="179">
        <v>95</v>
      </c>
      <c r="I320" s="179">
        <v>0</v>
      </c>
      <c r="J320" s="233">
        <v>95</v>
      </c>
      <c r="K320" s="234">
        <v>12446</v>
      </c>
      <c r="L320" s="3" t="s">
        <v>234</v>
      </c>
      <c r="M320" s="3" t="s">
        <v>2322</v>
      </c>
    </row>
    <row r="321" spans="1:13" x14ac:dyDescent="0.35">
      <c r="A321" s="3" t="s">
        <v>21</v>
      </c>
      <c r="B321" s="3" t="s">
        <v>21</v>
      </c>
      <c r="C321" s="3" t="s">
        <v>21</v>
      </c>
      <c r="D321" s="3" t="s">
        <v>212</v>
      </c>
      <c r="E321" s="136" t="s">
        <v>2360</v>
      </c>
      <c r="F321" s="3" t="s">
        <v>2361</v>
      </c>
      <c r="G321" s="3" t="s">
        <v>2457</v>
      </c>
      <c r="H321" s="3">
        <v>29</v>
      </c>
      <c r="I321" s="179">
        <v>0</v>
      </c>
      <c r="J321" s="235">
        <v>29</v>
      </c>
      <c r="K321" s="234"/>
      <c r="L321" s="3" t="s">
        <v>2362</v>
      </c>
      <c r="M321" s="3" t="s">
        <v>212</v>
      </c>
    </row>
    <row r="322" spans="1:13" x14ac:dyDescent="0.35">
      <c r="A322" s="3" t="s">
        <v>21</v>
      </c>
      <c r="B322" s="3" t="s">
        <v>21</v>
      </c>
      <c r="C322" s="3" t="s">
        <v>21</v>
      </c>
      <c r="D322" s="3" t="s">
        <v>212</v>
      </c>
      <c r="E322" s="136" t="s">
        <v>2363</v>
      </c>
      <c r="F322" s="3" t="s">
        <v>2364</v>
      </c>
      <c r="G322" s="3" t="s">
        <v>2458</v>
      </c>
      <c r="H322" s="3">
        <v>46</v>
      </c>
      <c r="I322" s="179">
        <v>0</v>
      </c>
      <c r="J322" s="235">
        <v>46</v>
      </c>
      <c r="K322" s="234"/>
      <c r="L322" s="3" t="s">
        <v>2362</v>
      </c>
      <c r="M322" s="3" t="s">
        <v>212</v>
      </c>
    </row>
    <row r="323" spans="1:13" x14ac:dyDescent="0.35">
      <c r="A323" s="3" t="s">
        <v>21</v>
      </c>
      <c r="B323" s="3" t="s">
        <v>21</v>
      </c>
      <c r="C323" s="3" t="s">
        <v>21</v>
      </c>
      <c r="D323" s="3" t="s">
        <v>212</v>
      </c>
      <c r="E323" s="136" t="s">
        <v>299</v>
      </c>
      <c r="F323" s="3" t="s">
        <v>2187</v>
      </c>
      <c r="G323" s="3" t="s">
        <v>218</v>
      </c>
      <c r="H323" s="179">
        <v>15</v>
      </c>
      <c r="I323" s="179">
        <v>0</v>
      </c>
      <c r="J323" s="233">
        <v>15</v>
      </c>
      <c r="K323" s="234">
        <v>1950</v>
      </c>
      <c r="L323" s="3" t="s">
        <v>237</v>
      </c>
      <c r="M323" s="3" t="s">
        <v>212</v>
      </c>
    </row>
    <row r="324" spans="1:13" x14ac:dyDescent="0.35">
      <c r="A324" s="3" t="s">
        <v>21</v>
      </c>
      <c r="B324" s="3" t="s">
        <v>21</v>
      </c>
      <c r="C324" s="3" t="s">
        <v>21</v>
      </c>
      <c r="D324" s="3" t="s">
        <v>212</v>
      </c>
      <c r="E324" s="136" t="s">
        <v>300</v>
      </c>
      <c r="F324" s="3" t="s">
        <v>2188</v>
      </c>
      <c r="G324" s="3" t="s">
        <v>218</v>
      </c>
      <c r="H324" s="179">
        <v>15</v>
      </c>
      <c r="I324" s="179">
        <v>0</v>
      </c>
      <c r="J324" s="233">
        <v>15</v>
      </c>
      <c r="K324" s="234">
        <v>2090</v>
      </c>
      <c r="L324" s="3" t="s">
        <v>237</v>
      </c>
      <c r="M324" s="3" t="s">
        <v>212</v>
      </c>
    </row>
    <row r="325" spans="1:13" x14ac:dyDescent="0.35">
      <c r="A325" s="3" t="s">
        <v>21</v>
      </c>
      <c r="B325" s="3" t="s">
        <v>21</v>
      </c>
      <c r="C325" s="3" t="s">
        <v>21</v>
      </c>
      <c r="D325" s="3" t="s">
        <v>212</v>
      </c>
      <c r="E325" s="136" t="s">
        <v>301</v>
      </c>
      <c r="F325" s="3" t="s">
        <v>2189</v>
      </c>
      <c r="G325" s="3" t="s">
        <v>218</v>
      </c>
      <c r="H325" s="179">
        <v>16</v>
      </c>
      <c r="I325" s="179">
        <v>0</v>
      </c>
      <c r="J325" s="233">
        <v>16</v>
      </c>
      <c r="K325" s="234">
        <v>2000</v>
      </c>
      <c r="L325" s="3" t="s">
        <v>247</v>
      </c>
      <c r="M325" s="3" t="s">
        <v>212</v>
      </c>
    </row>
    <row r="326" spans="1:13" x14ac:dyDescent="0.35">
      <c r="A326" s="3" t="s">
        <v>21</v>
      </c>
      <c r="B326" s="3" t="s">
        <v>21</v>
      </c>
      <c r="C326" s="3" t="s">
        <v>21</v>
      </c>
      <c r="D326" s="3" t="s">
        <v>212</v>
      </c>
      <c r="E326" s="136" t="s">
        <v>302</v>
      </c>
      <c r="F326" s="3" t="s">
        <v>2194</v>
      </c>
      <c r="G326" s="3" t="s">
        <v>218</v>
      </c>
      <c r="H326" s="179">
        <v>13</v>
      </c>
      <c r="I326" s="179">
        <v>3</v>
      </c>
      <c r="J326" s="233">
        <v>16</v>
      </c>
      <c r="K326" s="234">
        <v>2000</v>
      </c>
      <c r="L326" s="3" t="s">
        <v>243</v>
      </c>
      <c r="M326" s="3" t="s">
        <v>212</v>
      </c>
    </row>
    <row r="327" spans="1:13" x14ac:dyDescent="0.35">
      <c r="A327" s="3" t="s">
        <v>21</v>
      </c>
      <c r="B327" s="3" t="s">
        <v>21</v>
      </c>
      <c r="C327" s="3" t="s">
        <v>21</v>
      </c>
      <c r="D327" s="3" t="s">
        <v>212</v>
      </c>
      <c r="E327" s="136" t="s">
        <v>2190</v>
      </c>
      <c r="F327" s="3" t="s">
        <v>2191</v>
      </c>
      <c r="G327" s="3" t="s">
        <v>218</v>
      </c>
      <c r="H327" s="179">
        <v>13</v>
      </c>
      <c r="I327" s="179">
        <v>3</v>
      </c>
      <c r="J327" s="233">
        <v>16</v>
      </c>
      <c r="K327" s="234">
        <v>2000</v>
      </c>
      <c r="L327" s="3" t="s">
        <v>243</v>
      </c>
      <c r="M327" s="3" t="s">
        <v>212</v>
      </c>
    </row>
    <row r="328" spans="1:13" x14ac:dyDescent="0.35">
      <c r="A328" s="3" t="s">
        <v>21</v>
      </c>
      <c r="B328" s="3" t="s">
        <v>21</v>
      </c>
      <c r="C328" s="3" t="s">
        <v>21</v>
      </c>
      <c r="D328" s="3" t="s">
        <v>212</v>
      </c>
      <c r="E328" s="136" t="s">
        <v>2192</v>
      </c>
      <c r="F328" s="3" t="s">
        <v>2193</v>
      </c>
      <c r="G328" s="3" t="s">
        <v>218</v>
      </c>
      <c r="H328" s="179">
        <v>13</v>
      </c>
      <c r="I328" s="179">
        <v>3</v>
      </c>
      <c r="J328" s="233">
        <v>16</v>
      </c>
      <c r="K328" s="234">
        <v>2100</v>
      </c>
      <c r="L328" s="3" t="s">
        <v>243</v>
      </c>
      <c r="M328" s="3" t="s">
        <v>212</v>
      </c>
    </row>
    <row r="329" spans="1:13" x14ac:dyDescent="0.35">
      <c r="A329" s="3" t="s">
        <v>21</v>
      </c>
      <c r="B329" s="3" t="s">
        <v>21</v>
      </c>
      <c r="C329" s="3" t="s">
        <v>21</v>
      </c>
      <c r="D329" s="3" t="s">
        <v>212</v>
      </c>
      <c r="E329" s="136" t="s">
        <v>303</v>
      </c>
      <c r="F329" s="3" t="s">
        <v>2195</v>
      </c>
      <c r="G329" s="3" t="s">
        <v>218</v>
      </c>
      <c r="H329" s="179">
        <v>15</v>
      </c>
      <c r="I329" s="179">
        <v>3</v>
      </c>
      <c r="J329" s="233">
        <v>18</v>
      </c>
      <c r="K329" s="234">
        <v>2250</v>
      </c>
      <c r="L329" s="3" t="s">
        <v>236</v>
      </c>
      <c r="M329" s="3" t="s">
        <v>212</v>
      </c>
    </row>
    <row r="330" spans="1:13" x14ac:dyDescent="0.35">
      <c r="A330" s="3" t="s">
        <v>21</v>
      </c>
      <c r="B330" s="3" t="s">
        <v>21</v>
      </c>
      <c r="C330" s="3" t="s">
        <v>21</v>
      </c>
      <c r="D330" s="3" t="s">
        <v>212</v>
      </c>
      <c r="E330" s="136" t="s">
        <v>305</v>
      </c>
      <c r="F330" s="3" t="s">
        <v>2200</v>
      </c>
      <c r="G330" s="3" t="s">
        <v>218</v>
      </c>
      <c r="H330" s="179">
        <v>25</v>
      </c>
      <c r="I330" s="179">
        <v>3</v>
      </c>
      <c r="J330" s="233">
        <v>28</v>
      </c>
      <c r="K330" s="234">
        <v>3300</v>
      </c>
      <c r="L330" s="3" t="s">
        <v>238</v>
      </c>
      <c r="M330" s="3" t="s">
        <v>212</v>
      </c>
    </row>
    <row r="331" spans="1:13" x14ac:dyDescent="0.35">
      <c r="A331" s="3" t="s">
        <v>21</v>
      </c>
      <c r="B331" s="3" t="s">
        <v>21</v>
      </c>
      <c r="C331" s="3" t="s">
        <v>21</v>
      </c>
      <c r="D331" s="3" t="s">
        <v>212</v>
      </c>
      <c r="E331" s="136" t="s">
        <v>2196</v>
      </c>
      <c r="F331" s="3" t="s">
        <v>2197</v>
      </c>
      <c r="G331" s="3" t="s">
        <v>218</v>
      </c>
      <c r="H331" s="179">
        <v>25</v>
      </c>
      <c r="I331" s="179">
        <v>3</v>
      </c>
      <c r="J331" s="233">
        <v>28</v>
      </c>
      <c r="K331" s="234">
        <v>3500</v>
      </c>
      <c r="L331" s="3" t="s">
        <v>238</v>
      </c>
      <c r="M331" s="3" t="s">
        <v>212</v>
      </c>
    </row>
    <row r="332" spans="1:13" x14ac:dyDescent="0.35">
      <c r="A332" s="3" t="s">
        <v>21</v>
      </c>
      <c r="B332" s="3" t="s">
        <v>21</v>
      </c>
      <c r="C332" s="3" t="s">
        <v>21</v>
      </c>
      <c r="D332" s="3" t="s">
        <v>212</v>
      </c>
      <c r="E332" s="136" t="s">
        <v>2198</v>
      </c>
      <c r="F332" s="3" t="s">
        <v>2199</v>
      </c>
      <c r="G332" s="3" t="s">
        <v>218</v>
      </c>
      <c r="H332" s="179">
        <v>25</v>
      </c>
      <c r="I332" s="179">
        <v>3</v>
      </c>
      <c r="J332" s="233">
        <v>28</v>
      </c>
      <c r="K332" s="234">
        <v>3500</v>
      </c>
      <c r="L332" s="3" t="s">
        <v>238</v>
      </c>
      <c r="M332" s="3" t="s">
        <v>212</v>
      </c>
    </row>
    <row r="333" spans="1:13" x14ac:dyDescent="0.35">
      <c r="A333" s="3" t="s">
        <v>21</v>
      </c>
      <c r="B333" s="3" t="s">
        <v>21</v>
      </c>
      <c r="C333" s="3" t="s">
        <v>21</v>
      </c>
      <c r="D333" s="3" t="s">
        <v>212</v>
      </c>
      <c r="E333" s="136" t="s">
        <v>309</v>
      </c>
      <c r="F333" s="3" t="s">
        <v>2201</v>
      </c>
      <c r="G333" s="3" t="s">
        <v>218</v>
      </c>
      <c r="H333" s="179">
        <v>29</v>
      </c>
      <c r="I333" s="179">
        <v>0</v>
      </c>
      <c r="J333" s="233">
        <v>29</v>
      </c>
      <c r="K333" s="234">
        <v>3450</v>
      </c>
      <c r="L333" s="3" t="s">
        <v>1834</v>
      </c>
      <c r="M333" s="3" t="s">
        <v>212</v>
      </c>
    </row>
    <row r="334" spans="1:13" x14ac:dyDescent="0.35">
      <c r="A334" s="3" t="s">
        <v>21</v>
      </c>
      <c r="B334" s="3" t="s">
        <v>21</v>
      </c>
      <c r="C334" s="3" t="s">
        <v>21</v>
      </c>
      <c r="D334" s="3" t="s">
        <v>212</v>
      </c>
      <c r="E334" s="136" t="s">
        <v>306</v>
      </c>
      <c r="F334" s="3" t="s">
        <v>2203</v>
      </c>
      <c r="G334" s="3" t="s">
        <v>218</v>
      </c>
      <c r="H334" s="179">
        <v>29</v>
      </c>
      <c r="I334" s="179">
        <v>0</v>
      </c>
      <c r="J334" s="233">
        <v>29</v>
      </c>
      <c r="K334" s="234">
        <v>3500</v>
      </c>
      <c r="L334" s="3" t="s">
        <v>236</v>
      </c>
      <c r="M334" s="3" t="s">
        <v>212</v>
      </c>
    </row>
    <row r="335" spans="1:13" x14ac:dyDescent="0.35">
      <c r="A335" s="3" t="s">
        <v>21</v>
      </c>
      <c r="B335" s="3" t="s">
        <v>21</v>
      </c>
      <c r="C335" s="3" t="s">
        <v>21</v>
      </c>
      <c r="D335" s="3" t="s">
        <v>212</v>
      </c>
      <c r="E335" s="136" t="s">
        <v>304</v>
      </c>
      <c r="F335" s="3" t="s">
        <v>2202</v>
      </c>
      <c r="G335" s="3" t="s">
        <v>218</v>
      </c>
      <c r="H335" s="179">
        <v>29</v>
      </c>
      <c r="I335" s="179">
        <v>0</v>
      </c>
      <c r="J335" s="233">
        <v>29</v>
      </c>
      <c r="K335" s="234">
        <v>3400</v>
      </c>
      <c r="L335" s="3" t="s">
        <v>247</v>
      </c>
      <c r="M335" s="3" t="s">
        <v>212</v>
      </c>
    </row>
    <row r="336" spans="1:13" x14ac:dyDescent="0.35">
      <c r="A336" s="3" t="s">
        <v>21</v>
      </c>
      <c r="B336" s="3" t="s">
        <v>21</v>
      </c>
      <c r="C336" s="3" t="s">
        <v>21</v>
      </c>
      <c r="D336" s="3" t="s">
        <v>212</v>
      </c>
      <c r="E336" s="136" t="s">
        <v>307</v>
      </c>
      <c r="F336" s="3" t="s">
        <v>2204</v>
      </c>
      <c r="G336" s="3" t="s">
        <v>218</v>
      </c>
      <c r="H336" s="179">
        <v>29</v>
      </c>
      <c r="I336" s="179">
        <v>0</v>
      </c>
      <c r="J336" s="233">
        <v>29</v>
      </c>
      <c r="K336" s="234">
        <v>3600</v>
      </c>
      <c r="L336" s="3" t="s">
        <v>247</v>
      </c>
      <c r="M336" s="3" t="s">
        <v>212</v>
      </c>
    </row>
    <row r="337" spans="1:13" x14ac:dyDescent="0.35">
      <c r="A337" s="3" t="s">
        <v>21</v>
      </c>
      <c r="B337" s="3" t="s">
        <v>21</v>
      </c>
      <c r="C337" s="3" t="s">
        <v>21</v>
      </c>
      <c r="D337" s="3" t="s">
        <v>212</v>
      </c>
      <c r="E337" s="136" t="s">
        <v>308</v>
      </c>
      <c r="F337" s="3" t="s">
        <v>2205</v>
      </c>
      <c r="G337" s="3" t="s">
        <v>218</v>
      </c>
      <c r="H337" s="179">
        <v>29</v>
      </c>
      <c r="I337" s="179">
        <v>0</v>
      </c>
      <c r="J337" s="233">
        <v>29</v>
      </c>
      <c r="K337" s="234">
        <v>3600</v>
      </c>
      <c r="L337" s="3" t="s">
        <v>234</v>
      </c>
      <c r="M337" s="3" t="s">
        <v>212</v>
      </c>
    </row>
    <row r="338" spans="1:13" x14ac:dyDescent="0.35">
      <c r="A338" s="3" t="s">
        <v>21</v>
      </c>
      <c r="B338" s="3" t="s">
        <v>21</v>
      </c>
      <c r="C338" s="3" t="s">
        <v>21</v>
      </c>
      <c r="D338" s="3" t="s">
        <v>212</v>
      </c>
      <c r="E338" s="136" t="s">
        <v>310</v>
      </c>
      <c r="F338" s="3" t="s">
        <v>2206</v>
      </c>
      <c r="G338" s="3" t="s">
        <v>213</v>
      </c>
      <c r="H338" s="179">
        <v>7</v>
      </c>
      <c r="I338" s="179">
        <v>0</v>
      </c>
      <c r="J338" s="233">
        <v>7</v>
      </c>
      <c r="K338" s="234">
        <v>900</v>
      </c>
      <c r="L338" s="3" t="s">
        <v>247</v>
      </c>
      <c r="M338" s="3" t="s">
        <v>212</v>
      </c>
    </row>
    <row r="339" spans="1:13" x14ac:dyDescent="0.35">
      <c r="A339" s="3" t="s">
        <v>21</v>
      </c>
      <c r="B339" s="3" t="s">
        <v>21</v>
      </c>
      <c r="C339" s="3" t="s">
        <v>21</v>
      </c>
      <c r="D339" s="3" t="s">
        <v>212</v>
      </c>
      <c r="E339" s="136" t="s">
        <v>311</v>
      </c>
      <c r="F339" s="3" t="s">
        <v>2207</v>
      </c>
      <c r="G339" s="3" t="s">
        <v>213</v>
      </c>
      <c r="H339" s="179">
        <v>7</v>
      </c>
      <c r="I339" s="179">
        <v>0</v>
      </c>
      <c r="J339" s="233">
        <v>7</v>
      </c>
      <c r="K339" s="234">
        <v>900</v>
      </c>
      <c r="L339" s="3" t="s">
        <v>247</v>
      </c>
      <c r="M339" s="3" t="s">
        <v>212</v>
      </c>
    </row>
    <row r="340" spans="1:13" x14ac:dyDescent="0.35">
      <c r="A340" s="3" t="s">
        <v>21</v>
      </c>
      <c r="B340" s="3" t="s">
        <v>21</v>
      </c>
      <c r="C340" s="3" t="s">
        <v>21</v>
      </c>
      <c r="D340" s="3" t="s">
        <v>212</v>
      </c>
      <c r="E340" s="136" t="s">
        <v>2208</v>
      </c>
      <c r="F340" s="3" t="s">
        <v>2209</v>
      </c>
      <c r="G340" s="3" t="s">
        <v>213</v>
      </c>
      <c r="H340" s="179">
        <v>9</v>
      </c>
      <c r="I340" s="179">
        <v>0</v>
      </c>
      <c r="J340" s="233">
        <v>9</v>
      </c>
      <c r="K340" s="234">
        <v>1150</v>
      </c>
      <c r="L340" s="3" t="s">
        <v>237</v>
      </c>
      <c r="M340" s="3" t="s">
        <v>212</v>
      </c>
    </row>
    <row r="341" spans="1:13" x14ac:dyDescent="0.35">
      <c r="A341" s="3" t="s">
        <v>21</v>
      </c>
      <c r="B341" s="3" t="s">
        <v>21</v>
      </c>
      <c r="C341" s="3" t="s">
        <v>21</v>
      </c>
      <c r="D341" s="3" t="s">
        <v>212</v>
      </c>
      <c r="E341" s="136" t="s">
        <v>2210</v>
      </c>
      <c r="F341" s="3" t="s">
        <v>2211</v>
      </c>
      <c r="G341" s="3" t="s">
        <v>213</v>
      </c>
      <c r="H341" s="179">
        <v>13</v>
      </c>
      <c r="I341" s="179">
        <v>3</v>
      </c>
      <c r="J341" s="233">
        <v>16</v>
      </c>
      <c r="K341" s="234">
        <v>2100</v>
      </c>
      <c r="L341" s="3" t="s">
        <v>243</v>
      </c>
      <c r="M341" s="3" t="s">
        <v>212</v>
      </c>
    </row>
    <row r="342" spans="1:13" x14ac:dyDescent="0.35">
      <c r="A342" s="3" t="s">
        <v>21</v>
      </c>
      <c r="B342" s="3" t="s">
        <v>21</v>
      </c>
      <c r="C342" s="3" t="s">
        <v>21</v>
      </c>
      <c r="D342" s="3" t="s">
        <v>212</v>
      </c>
      <c r="E342" s="136" t="s">
        <v>312</v>
      </c>
      <c r="F342" s="3" t="s">
        <v>2212</v>
      </c>
      <c r="G342" s="3" t="s">
        <v>214</v>
      </c>
      <c r="H342" s="179">
        <v>10</v>
      </c>
      <c r="I342" s="179">
        <v>0</v>
      </c>
      <c r="J342" s="233">
        <v>10</v>
      </c>
      <c r="K342" s="234">
        <v>1250</v>
      </c>
      <c r="L342" s="3" t="s">
        <v>242</v>
      </c>
      <c r="M342" s="3" t="s">
        <v>212</v>
      </c>
    </row>
    <row r="343" spans="1:13" x14ac:dyDescent="0.35">
      <c r="A343" s="3" t="s">
        <v>21</v>
      </c>
      <c r="B343" s="3" t="s">
        <v>21</v>
      </c>
      <c r="C343" s="3" t="s">
        <v>21</v>
      </c>
      <c r="D343" s="3" t="s">
        <v>212</v>
      </c>
      <c r="E343" s="136" t="s">
        <v>313</v>
      </c>
      <c r="F343" s="3" t="s">
        <v>2213</v>
      </c>
      <c r="G343" s="3" t="s">
        <v>214</v>
      </c>
      <c r="H343" s="179">
        <v>12</v>
      </c>
      <c r="I343" s="179">
        <v>0</v>
      </c>
      <c r="J343" s="233">
        <v>12</v>
      </c>
      <c r="K343" s="234">
        <v>1450</v>
      </c>
      <c r="L343" s="3" t="s">
        <v>247</v>
      </c>
      <c r="M343" s="3" t="s">
        <v>212</v>
      </c>
    </row>
    <row r="344" spans="1:13" x14ac:dyDescent="0.35">
      <c r="A344" s="3" t="s">
        <v>21</v>
      </c>
      <c r="B344" s="3" t="s">
        <v>21</v>
      </c>
      <c r="C344" s="3" t="s">
        <v>21</v>
      </c>
      <c r="D344" s="3" t="s">
        <v>212</v>
      </c>
      <c r="E344" s="136" t="s">
        <v>314</v>
      </c>
      <c r="F344" s="3" t="s">
        <v>2214</v>
      </c>
      <c r="G344" s="3" t="s">
        <v>214</v>
      </c>
      <c r="H344" s="179">
        <v>12</v>
      </c>
      <c r="I344" s="179">
        <v>0</v>
      </c>
      <c r="J344" s="233">
        <v>12</v>
      </c>
      <c r="K344" s="234">
        <v>1450</v>
      </c>
      <c r="L344" s="3" t="s">
        <v>247</v>
      </c>
      <c r="M344" s="3" t="s">
        <v>212</v>
      </c>
    </row>
    <row r="345" spans="1:13" x14ac:dyDescent="0.35">
      <c r="A345" s="3" t="s">
        <v>21</v>
      </c>
      <c r="B345" s="3" t="s">
        <v>21</v>
      </c>
      <c r="C345" s="3" t="s">
        <v>21</v>
      </c>
      <c r="D345" s="3" t="s">
        <v>212</v>
      </c>
      <c r="E345" s="136" t="s">
        <v>315</v>
      </c>
      <c r="F345" s="3" t="s">
        <v>2215</v>
      </c>
      <c r="G345" s="3" t="s">
        <v>214</v>
      </c>
      <c r="H345" s="179">
        <v>12</v>
      </c>
      <c r="I345" s="179">
        <v>0</v>
      </c>
      <c r="J345" s="233">
        <v>12</v>
      </c>
      <c r="K345" s="234">
        <v>1450</v>
      </c>
      <c r="L345" s="3" t="s">
        <v>247</v>
      </c>
      <c r="M345" s="3" t="s">
        <v>212</v>
      </c>
    </row>
    <row r="346" spans="1:13" x14ac:dyDescent="0.35">
      <c r="A346" s="3" t="s">
        <v>21</v>
      </c>
      <c r="B346" s="3" t="s">
        <v>21</v>
      </c>
      <c r="C346" s="3" t="s">
        <v>21</v>
      </c>
      <c r="D346" s="3" t="s">
        <v>212</v>
      </c>
      <c r="E346" s="136" t="s">
        <v>316</v>
      </c>
      <c r="F346" s="3" t="s">
        <v>2216</v>
      </c>
      <c r="G346" s="3" t="s">
        <v>214</v>
      </c>
      <c r="H346" s="179">
        <v>12</v>
      </c>
      <c r="I346" s="179">
        <v>0</v>
      </c>
      <c r="J346" s="233">
        <v>12</v>
      </c>
      <c r="K346" s="234">
        <v>1400</v>
      </c>
      <c r="L346" s="3" t="s">
        <v>248</v>
      </c>
      <c r="M346" s="3" t="s">
        <v>212</v>
      </c>
    </row>
    <row r="347" spans="1:13" x14ac:dyDescent="0.35">
      <c r="A347" s="3" t="s">
        <v>21</v>
      </c>
      <c r="B347" s="3" t="s">
        <v>21</v>
      </c>
      <c r="C347" s="3" t="s">
        <v>21</v>
      </c>
      <c r="D347" s="3" t="s">
        <v>212</v>
      </c>
      <c r="E347" s="136" t="s">
        <v>317</v>
      </c>
      <c r="F347" s="3" t="s">
        <v>2217</v>
      </c>
      <c r="G347" s="3" t="s">
        <v>214</v>
      </c>
      <c r="H347" s="179">
        <v>11</v>
      </c>
      <c r="I347" s="179">
        <v>2</v>
      </c>
      <c r="J347" s="233">
        <v>13</v>
      </c>
      <c r="K347" s="234">
        <v>1600</v>
      </c>
      <c r="L347" s="3" t="s">
        <v>247</v>
      </c>
      <c r="M347" s="3" t="s">
        <v>212</v>
      </c>
    </row>
    <row r="348" spans="1:13" x14ac:dyDescent="0.35">
      <c r="A348" s="3" t="s">
        <v>21</v>
      </c>
      <c r="B348" s="3" t="s">
        <v>21</v>
      </c>
      <c r="C348" s="3" t="s">
        <v>21</v>
      </c>
      <c r="D348" s="3" t="s">
        <v>212</v>
      </c>
      <c r="E348" s="136" t="s">
        <v>2219</v>
      </c>
      <c r="F348" s="3" t="s">
        <v>2220</v>
      </c>
      <c r="G348" s="3" t="s">
        <v>215</v>
      </c>
      <c r="H348" s="179">
        <v>12</v>
      </c>
      <c r="I348" s="179">
        <v>0</v>
      </c>
      <c r="J348" s="233">
        <v>12</v>
      </c>
      <c r="K348" s="234">
        <v>2050</v>
      </c>
      <c r="L348" s="3" t="s">
        <v>347</v>
      </c>
      <c r="M348" s="3" t="s">
        <v>212</v>
      </c>
    </row>
    <row r="349" spans="1:13" x14ac:dyDescent="0.35">
      <c r="A349" s="3" t="s">
        <v>21</v>
      </c>
      <c r="B349" s="3" t="s">
        <v>21</v>
      </c>
      <c r="C349" s="3" t="s">
        <v>21</v>
      </c>
      <c r="D349" s="3" t="s">
        <v>212</v>
      </c>
      <c r="E349" s="136" t="s">
        <v>340</v>
      </c>
      <c r="F349" s="3" t="s">
        <v>2218</v>
      </c>
      <c r="G349" s="3" t="s">
        <v>215</v>
      </c>
      <c r="H349" s="179">
        <v>12</v>
      </c>
      <c r="I349" s="179">
        <v>0</v>
      </c>
      <c r="J349" s="233">
        <v>12</v>
      </c>
      <c r="K349" s="234">
        <v>1500</v>
      </c>
      <c r="L349" s="3" t="s">
        <v>242</v>
      </c>
      <c r="M349" s="3" t="s">
        <v>212</v>
      </c>
    </row>
    <row r="350" spans="1:13" x14ac:dyDescent="0.35">
      <c r="A350" s="3" t="s">
        <v>21</v>
      </c>
      <c r="B350" s="3" t="s">
        <v>21</v>
      </c>
      <c r="C350" s="3" t="s">
        <v>21</v>
      </c>
      <c r="D350" s="3" t="s">
        <v>212</v>
      </c>
      <c r="E350" s="136" t="s">
        <v>2225</v>
      </c>
      <c r="F350" s="3" t="s">
        <v>2226</v>
      </c>
      <c r="G350" s="3" t="s">
        <v>215</v>
      </c>
      <c r="H350" s="179">
        <v>13</v>
      </c>
      <c r="I350" s="179">
        <v>0</v>
      </c>
      <c r="J350" s="233">
        <v>13</v>
      </c>
      <c r="K350" s="234">
        <v>1800</v>
      </c>
      <c r="L350" s="3" t="s">
        <v>237</v>
      </c>
      <c r="M350" s="3" t="s">
        <v>212</v>
      </c>
    </row>
    <row r="351" spans="1:13" x14ac:dyDescent="0.35">
      <c r="A351" s="3" t="s">
        <v>21</v>
      </c>
      <c r="B351" s="3" t="s">
        <v>21</v>
      </c>
      <c r="C351" s="3" t="s">
        <v>21</v>
      </c>
      <c r="D351" s="3" t="s">
        <v>212</v>
      </c>
      <c r="E351" s="136" t="s">
        <v>337</v>
      </c>
      <c r="F351" s="3" t="s">
        <v>2221</v>
      </c>
      <c r="G351" s="3" t="s">
        <v>215</v>
      </c>
      <c r="H351" s="179">
        <v>13</v>
      </c>
      <c r="I351" s="179">
        <v>0</v>
      </c>
      <c r="J351" s="233">
        <v>13</v>
      </c>
      <c r="K351" s="234">
        <v>1650</v>
      </c>
      <c r="L351" s="3" t="s">
        <v>247</v>
      </c>
      <c r="M351" s="3" t="s">
        <v>212</v>
      </c>
    </row>
    <row r="352" spans="1:13" x14ac:dyDescent="0.35">
      <c r="A352" s="3" t="s">
        <v>21</v>
      </c>
      <c r="B352" s="3" t="s">
        <v>21</v>
      </c>
      <c r="C352" s="3" t="s">
        <v>21</v>
      </c>
      <c r="D352" s="3" t="s">
        <v>212</v>
      </c>
      <c r="E352" s="136" t="s">
        <v>341</v>
      </c>
      <c r="F352" s="3" t="s">
        <v>2224</v>
      </c>
      <c r="G352" s="3" t="s">
        <v>215</v>
      </c>
      <c r="H352" s="179">
        <v>13</v>
      </c>
      <c r="I352" s="179">
        <v>0</v>
      </c>
      <c r="J352" s="233">
        <v>13</v>
      </c>
      <c r="K352" s="234">
        <v>1700</v>
      </c>
      <c r="L352" s="3" t="s">
        <v>247</v>
      </c>
      <c r="M352" s="3" t="s">
        <v>212</v>
      </c>
    </row>
    <row r="353" spans="1:13" x14ac:dyDescent="0.35">
      <c r="A353" s="3" t="s">
        <v>21</v>
      </c>
      <c r="B353" s="3" t="s">
        <v>21</v>
      </c>
      <c r="C353" s="3" t="s">
        <v>21</v>
      </c>
      <c r="D353" s="3" t="s">
        <v>212</v>
      </c>
      <c r="E353" s="136" t="s">
        <v>338</v>
      </c>
      <c r="F353" s="3" t="s">
        <v>2222</v>
      </c>
      <c r="G353" s="3" t="s">
        <v>215</v>
      </c>
      <c r="H353" s="179">
        <v>13</v>
      </c>
      <c r="I353" s="179">
        <v>0</v>
      </c>
      <c r="J353" s="233">
        <v>13</v>
      </c>
      <c r="K353" s="234">
        <v>1800</v>
      </c>
      <c r="L353" s="3" t="s">
        <v>234</v>
      </c>
      <c r="M353" s="3" t="s">
        <v>212</v>
      </c>
    </row>
    <row r="354" spans="1:13" x14ac:dyDescent="0.35">
      <c r="A354" s="3" t="s">
        <v>21</v>
      </c>
      <c r="B354" s="3" t="s">
        <v>21</v>
      </c>
      <c r="C354" s="3" t="s">
        <v>21</v>
      </c>
      <c r="D354" s="3" t="s">
        <v>212</v>
      </c>
      <c r="E354" s="87" t="s">
        <v>339</v>
      </c>
      <c r="F354" s="3" t="s">
        <v>2223</v>
      </c>
      <c r="G354" s="3" t="s">
        <v>215</v>
      </c>
      <c r="H354" s="179">
        <v>13</v>
      </c>
      <c r="I354" s="179">
        <v>0</v>
      </c>
      <c r="J354" s="233">
        <v>13</v>
      </c>
      <c r="K354" s="234">
        <v>1800</v>
      </c>
      <c r="L354" s="3" t="s">
        <v>234</v>
      </c>
      <c r="M354" s="3" t="s">
        <v>212</v>
      </c>
    </row>
    <row r="355" spans="1:13" x14ac:dyDescent="0.35">
      <c r="A355" s="3" t="s">
        <v>21</v>
      </c>
      <c r="B355" s="3" t="s">
        <v>21</v>
      </c>
      <c r="C355" s="3" t="s">
        <v>21</v>
      </c>
      <c r="D355" s="3" t="s">
        <v>212</v>
      </c>
      <c r="E355" s="136" t="s">
        <v>342</v>
      </c>
      <c r="F355" s="3" t="s">
        <v>2227</v>
      </c>
      <c r="G355" s="3" t="s">
        <v>215</v>
      </c>
      <c r="H355" s="179">
        <v>15</v>
      </c>
      <c r="I355" s="179">
        <v>0</v>
      </c>
      <c r="J355" s="233">
        <v>15</v>
      </c>
      <c r="K355" s="234">
        <v>2100</v>
      </c>
      <c r="L355" s="3" t="s">
        <v>247</v>
      </c>
      <c r="M355" s="3" t="s">
        <v>212</v>
      </c>
    </row>
    <row r="356" spans="1:13" x14ac:dyDescent="0.35">
      <c r="A356" s="3" t="s">
        <v>21</v>
      </c>
      <c r="B356" s="3" t="s">
        <v>21</v>
      </c>
      <c r="C356" s="3" t="s">
        <v>21</v>
      </c>
      <c r="D356" s="3" t="s">
        <v>212</v>
      </c>
      <c r="E356" s="136" t="s">
        <v>2365</v>
      </c>
      <c r="F356" s="3" t="s">
        <v>2366</v>
      </c>
      <c r="G356" s="3" t="s">
        <v>215</v>
      </c>
      <c r="H356" s="3">
        <v>15</v>
      </c>
      <c r="I356" s="179">
        <v>0</v>
      </c>
      <c r="J356" s="235">
        <v>15</v>
      </c>
      <c r="K356" s="234"/>
      <c r="L356" s="3" t="s">
        <v>2367</v>
      </c>
      <c r="M356" s="3" t="s">
        <v>212</v>
      </c>
    </row>
    <row r="357" spans="1:13" x14ac:dyDescent="0.35">
      <c r="A357" s="3" t="s">
        <v>21</v>
      </c>
      <c r="B357" s="3" t="s">
        <v>21</v>
      </c>
      <c r="C357" s="3" t="s">
        <v>21</v>
      </c>
      <c r="D357" s="3" t="s">
        <v>212</v>
      </c>
      <c r="E357" s="136" t="s">
        <v>345</v>
      </c>
      <c r="F357" s="3" t="s">
        <v>2228</v>
      </c>
      <c r="G357" s="3" t="s">
        <v>215</v>
      </c>
      <c r="H357" s="179">
        <v>15</v>
      </c>
      <c r="I357" s="179">
        <v>0</v>
      </c>
      <c r="J357" s="233">
        <v>15</v>
      </c>
      <c r="K357" s="234">
        <v>1875</v>
      </c>
      <c r="L357" s="3" t="s">
        <v>242</v>
      </c>
      <c r="M357" s="3" t="s">
        <v>212</v>
      </c>
    </row>
    <row r="358" spans="1:13" x14ac:dyDescent="0.35">
      <c r="A358" s="3" t="s">
        <v>21</v>
      </c>
      <c r="B358" s="3" t="s">
        <v>21</v>
      </c>
      <c r="C358" s="3" t="s">
        <v>21</v>
      </c>
      <c r="D358" s="3" t="s">
        <v>212</v>
      </c>
      <c r="E358" s="136" t="s">
        <v>346</v>
      </c>
      <c r="F358" s="3" t="s">
        <v>2239</v>
      </c>
      <c r="G358" s="3" t="s">
        <v>215</v>
      </c>
      <c r="H358" s="179">
        <v>16</v>
      </c>
      <c r="I358" s="179">
        <v>0</v>
      </c>
      <c r="J358" s="233">
        <v>16</v>
      </c>
      <c r="K358" s="234">
        <v>2050</v>
      </c>
      <c r="L358" s="3" t="s">
        <v>236</v>
      </c>
      <c r="M358" s="3" t="s">
        <v>212</v>
      </c>
    </row>
    <row r="359" spans="1:13" x14ac:dyDescent="0.35">
      <c r="A359" s="3" t="s">
        <v>21</v>
      </c>
      <c r="B359" s="3" t="s">
        <v>21</v>
      </c>
      <c r="C359" s="3" t="s">
        <v>21</v>
      </c>
      <c r="D359" s="3" t="s">
        <v>212</v>
      </c>
      <c r="E359" s="136" t="s">
        <v>343</v>
      </c>
      <c r="F359" s="3" t="s">
        <v>2229</v>
      </c>
      <c r="G359" s="3" t="s">
        <v>215</v>
      </c>
      <c r="H359" s="179">
        <v>16</v>
      </c>
      <c r="I359" s="179">
        <v>0</v>
      </c>
      <c r="J359" s="233">
        <v>16</v>
      </c>
      <c r="K359" s="234">
        <v>2200</v>
      </c>
      <c r="L359" s="3" t="s">
        <v>235</v>
      </c>
      <c r="M359" s="3" t="s">
        <v>212</v>
      </c>
    </row>
    <row r="360" spans="1:13" x14ac:dyDescent="0.35">
      <c r="A360" s="3" t="s">
        <v>21</v>
      </c>
      <c r="B360" s="3" t="s">
        <v>21</v>
      </c>
      <c r="C360" s="3" t="s">
        <v>21</v>
      </c>
      <c r="D360" s="3" t="s">
        <v>212</v>
      </c>
      <c r="E360" s="136" t="s">
        <v>344</v>
      </c>
      <c r="F360" s="3" t="s">
        <v>2230</v>
      </c>
      <c r="G360" s="3" t="s">
        <v>215</v>
      </c>
      <c r="H360" s="179">
        <v>16</v>
      </c>
      <c r="I360" s="179">
        <v>0</v>
      </c>
      <c r="J360" s="233">
        <v>16</v>
      </c>
      <c r="K360" s="234">
        <v>1900</v>
      </c>
      <c r="L360" s="3" t="s">
        <v>248</v>
      </c>
      <c r="M360" s="3" t="s">
        <v>212</v>
      </c>
    </row>
    <row r="361" spans="1:13" x14ac:dyDescent="0.35">
      <c r="A361" s="3" t="s">
        <v>21</v>
      </c>
      <c r="B361" s="3" t="s">
        <v>21</v>
      </c>
      <c r="C361" s="3" t="s">
        <v>21</v>
      </c>
      <c r="D361" s="3" t="s">
        <v>212</v>
      </c>
      <c r="E361" s="136" t="s">
        <v>2231</v>
      </c>
      <c r="F361" s="3" t="s">
        <v>2232</v>
      </c>
      <c r="G361" s="3" t="s">
        <v>215</v>
      </c>
      <c r="H361" s="179">
        <v>13</v>
      </c>
      <c r="I361" s="179">
        <v>3</v>
      </c>
      <c r="J361" s="233">
        <v>16</v>
      </c>
      <c r="K361" s="234">
        <v>2200</v>
      </c>
      <c r="L361" s="3" t="s">
        <v>243</v>
      </c>
      <c r="M361" s="3" t="s">
        <v>212</v>
      </c>
    </row>
    <row r="362" spans="1:13" x14ac:dyDescent="0.35">
      <c r="A362" s="3" t="s">
        <v>21</v>
      </c>
      <c r="B362" s="3" t="s">
        <v>21</v>
      </c>
      <c r="C362" s="3" t="s">
        <v>21</v>
      </c>
      <c r="D362" s="3" t="s">
        <v>212</v>
      </c>
      <c r="E362" s="87" t="s">
        <v>2233</v>
      </c>
      <c r="F362" s="3" t="s">
        <v>2234</v>
      </c>
      <c r="G362" s="3" t="s">
        <v>215</v>
      </c>
      <c r="H362" s="179">
        <v>16</v>
      </c>
      <c r="I362" s="179">
        <v>0</v>
      </c>
      <c r="J362" s="233">
        <v>16</v>
      </c>
      <c r="K362" s="234">
        <v>2100</v>
      </c>
      <c r="L362" s="3" t="s">
        <v>243</v>
      </c>
      <c r="M362" s="3" t="s">
        <v>212</v>
      </c>
    </row>
    <row r="363" spans="1:13" x14ac:dyDescent="0.35">
      <c r="A363" s="3" t="s">
        <v>21</v>
      </c>
      <c r="B363" s="3" t="s">
        <v>21</v>
      </c>
      <c r="C363" s="3" t="s">
        <v>21</v>
      </c>
      <c r="D363" s="3" t="s">
        <v>212</v>
      </c>
      <c r="E363" s="136" t="s">
        <v>2235</v>
      </c>
      <c r="F363" s="3" t="s">
        <v>2236</v>
      </c>
      <c r="G363" s="3" t="s">
        <v>215</v>
      </c>
      <c r="H363" s="179">
        <v>16</v>
      </c>
      <c r="I363" s="179">
        <v>0</v>
      </c>
      <c r="J363" s="233">
        <v>16</v>
      </c>
      <c r="K363" s="234">
        <v>2100</v>
      </c>
      <c r="L363" s="3" t="s">
        <v>243</v>
      </c>
      <c r="M363" s="3" t="s">
        <v>212</v>
      </c>
    </row>
    <row r="364" spans="1:13" x14ac:dyDescent="0.35">
      <c r="A364" s="3" t="s">
        <v>21</v>
      </c>
      <c r="B364" s="3" t="s">
        <v>21</v>
      </c>
      <c r="C364" s="3" t="s">
        <v>21</v>
      </c>
      <c r="D364" s="3" t="s">
        <v>212</v>
      </c>
      <c r="E364" s="136" t="s">
        <v>2237</v>
      </c>
      <c r="F364" s="3" t="s">
        <v>2238</v>
      </c>
      <c r="G364" s="3" t="s">
        <v>215</v>
      </c>
      <c r="H364" s="179">
        <v>16</v>
      </c>
      <c r="I364" s="179">
        <v>0</v>
      </c>
      <c r="J364" s="233">
        <v>16</v>
      </c>
      <c r="K364" s="234">
        <v>2100</v>
      </c>
      <c r="L364" s="3" t="s">
        <v>243</v>
      </c>
      <c r="M364" s="3" t="s">
        <v>212</v>
      </c>
    </row>
    <row r="365" spans="1:13" x14ac:dyDescent="0.35">
      <c r="A365" s="3" t="s">
        <v>21</v>
      </c>
      <c r="B365" s="3" t="s">
        <v>21</v>
      </c>
      <c r="C365" s="3" t="s">
        <v>21</v>
      </c>
      <c r="D365" s="3" t="s">
        <v>212</v>
      </c>
      <c r="E365" s="136" t="s">
        <v>2368</v>
      </c>
      <c r="F365" s="3" t="s">
        <v>2369</v>
      </c>
      <c r="G365" s="3" t="s">
        <v>215</v>
      </c>
      <c r="H365" s="3">
        <v>17</v>
      </c>
      <c r="I365" s="179">
        <v>0</v>
      </c>
      <c r="J365" s="235">
        <v>17</v>
      </c>
      <c r="K365" s="234"/>
      <c r="L365" s="3" t="s">
        <v>2370</v>
      </c>
      <c r="M365" s="3" t="s">
        <v>212</v>
      </c>
    </row>
    <row r="366" spans="1:13" x14ac:dyDescent="0.35">
      <c r="A366" s="3" t="s">
        <v>21</v>
      </c>
      <c r="B366" s="3" t="s">
        <v>21</v>
      </c>
      <c r="C366" s="3" t="s">
        <v>21</v>
      </c>
      <c r="D366" s="3" t="s">
        <v>212</v>
      </c>
      <c r="E366" s="136" t="s">
        <v>319</v>
      </c>
      <c r="F366" s="3" t="s">
        <v>2240</v>
      </c>
      <c r="G366" s="3" t="s">
        <v>2457</v>
      </c>
      <c r="H366" s="179">
        <v>13</v>
      </c>
      <c r="I366" s="179">
        <v>0</v>
      </c>
      <c r="J366" s="233">
        <v>13</v>
      </c>
      <c r="K366" s="234">
        <v>1800</v>
      </c>
      <c r="L366" s="3" t="s">
        <v>320</v>
      </c>
      <c r="M366" s="3" t="s">
        <v>212</v>
      </c>
    </row>
    <row r="367" spans="1:13" x14ac:dyDescent="0.35">
      <c r="A367" s="3" t="s">
        <v>21</v>
      </c>
      <c r="B367" s="3" t="s">
        <v>21</v>
      </c>
      <c r="C367" s="3" t="s">
        <v>21</v>
      </c>
      <c r="D367" s="3" t="s">
        <v>212</v>
      </c>
      <c r="E367" s="136" t="s">
        <v>321</v>
      </c>
      <c r="F367" s="3" t="s">
        <v>2241</v>
      </c>
      <c r="G367" s="3" t="s">
        <v>2457</v>
      </c>
      <c r="H367" s="179">
        <v>13</v>
      </c>
      <c r="I367" s="179">
        <v>0</v>
      </c>
      <c r="J367" s="233">
        <v>13</v>
      </c>
      <c r="K367" s="234">
        <v>1800</v>
      </c>
      <c r="L367" s="3" t="s">
        <v>320</v>
      </c>
      <c r="M367" s="3" t="s">
        <v>212</v>
      </c>
    </row>
    <row r="368" spans="1:13" x14ac:dyDescent="0.35">
      <c r="A368" s="3" t="s">
        <v>21</v>
      </c>
      <c r="B368" s="3" t="s">
        <v>21</v>
      </c>
      <c r="C368" s="3" t="s">
        <v>21</v>
      </c>
      <c r="D368" s="3" t="s">
        <v>212</v>
      </c>
      <c r="E368" s="136" t="s">
        <v>322</v>
      </c>
      <c r="F368" s="3" t="s">
        <v>2242</v>
      </c>
      <c r="G368" s="3" t="s">
        <v>2457</v>
      </c>
      <c r="H368" s="179">
        <v>13</v>
      </c>
      <c r="I368" s="179">
        <v>0</v>
      </c>
      <c r="J368" s="233">
        <v>13</v>
      </c>
      <c r="K368" s="234">
        <v>1800</v>
      </c>
      <c r="L368" s="3" t="s">
        <v>320</v>
      </c>
      <c r="M368" s="3" t="s">
        <v>212</v>
      </c>
    </row>
    <row r="369" spans="1:13" x14ac:dyDescent="0.35">
      <c r="A369" s="3" t="s">
        <v>21</v>
      </c>
      <c r="B369" s="3" t="s">
        <v>21</v>
      </c>
      <c r="C369" s="3" t="s">
        <v>21</v>
      </c>
      <c r="D369" s="3" t="s">
        <v>212</v>
      </c>
      <c r="E369" s="136" t="s">
        <v>323</v>
      </c>
      <c r="F369" s="3" t="s">
        <v>2243</v>
      </c>
      <c r="G369" s="3" t="s">
        <v>2457</v>
      </c>
      <c r="H369" s="179">
        <v>13</v>
      </c>
      <c r="I369" s="179">
        <v>0</v>
      </c>
      <c r="J369" s="233">
        <v>13</v>
      </c>
      <c r="K369" s="234">
        <v>1800</v>
      </c>
      <c r="L369" s="3" t="s">
        <v>324</v>
      </c>
      <c r="M369" s="3" t="s">
        <v>212</v>
      </c>
    </row>
    <row r="370" spans="1:13" x14ac:dyDescent="0.35">
      <c r="A370" s="3" t="s">
        <v>21</v>
      </c>
      <c r="B370" s="3" t="s">
        <v>21</v>
      </c>
      <c r="C370" s="3" t="s">
        <v>21</v>
      </c>
      <c r="D370" s="3" t="s">
        <v>212</v>
      </c>
      <c r="E370" s="136" t="s">
        <v>325</v>
      </c>
      <c r="F370" s="3" t="s">
        <v>2244</v>
      </c>
      <c r="G370" s="3" t="s">
        <v>2457</v>
      </c>
      <c r="H370" s="179">
        <v>13</v>
      </c>
      <c r="I370" s="179">
        <v>0</v>
      </c>
      <c r="J370" s="233">
        <v>13</v>
      </c>
      <c r="K370" s="234">
        <v>1800</v>
      </c>
      <c r="L370" s="3" t="s">
        <v>324</v>
      </c>
      <c r="M370" s="3" t="s">
        <v>212</v>
      </c>
    </row>
    <row r="371" spans="1:13" x14ac:dyDescent="0.35">
      <c r="A371" s="3" t="s">
        <v>21</v>
      </c>
      <c r="B371" s="3" t="s">
        <v>21</v>
      </c>
      <c r="C371" s="3" t="s">
        <v>21</v>
      </c>
      <c r="D371" s="3" t="s">
        <v>212</v>
      </c>
      <c r="E371" s="136" t="s">
        <v>326</v>
      </c>
      <c r="F371" s="3" t="s">
        <v>2245</v>
      </c>
      <c r="G371" s="3" t="s">
        <v>2457</v>
      </c>
      <c r="H371" s="179">
        <v>13</v>
      </c>
      <c r="I371" s="179">
        <v>0</v>
      </c>
      <c r="J371" s="233">
        <v>13</v>
      </c>
      <c r="K371" s="234">
        <v>1600</v>
      </c>
      <c r="L371" s="3" t="s">
        <v>238</v>
      </c>
      <c r="M371" s="3" t="s">
        <v>212</v>
      </c>
    </row>
    <row r="372" spans="1:13" x14ac:dyDescent="0.35">
      <c r="A372" s="3" t="s">
        <v>21</v>
      </c>
      <c r="B372" s="3" t="s">
        <v>21</v>
      </c>
      <c r="C372" s="3" t="s">
        <v>21</v>
      </c>
      <c r="D372" s="3" t="s">
        <v>212</v>
      </c>
      <c r="E372" s="136" t="s">
        <v>2371</v>
      </c>
      <c r="F372" s="3" t="s">
        <v>2372</v>
      </c>
      <c r="G372" s="3" t="s">
        <v>2457</v>
      </c>
      <c r="H372" s="3">
        <v>18</v>
      </c>
      <c r="I372" s="179">
        <v>0</v>
      </c>
      <c r="J372" s="235">
        <v>18</v>
      </c>
      <c r="K372" s="234"/>
      <c r="L372" s="3" t="s">
        <v>2362</v>
      </c>
      <c r="M372" s="3" t="s">
        <v>212</v>
      </c>
    </row>
    <row r="373" spans="1:13" x14ac:dyDescent="0.35">
      <c r="A373" s="3" t="s">
        <v>21</v>
      </c>
      <c r="B373" s="3" t="s">
        <v>21</v>
      </c>
      <c r="C373" s="3" t="s">
        <v>21</v>
      </c>
      <c r="D373" s="3" t="s">
        <v>212</v>
      </c>
      <c r="E373" s="136" t="s">
        <v>318</v>
      </c>
      <c r="F373" s="3" t="s">
        <v>2226</v>
      </c>
      <c r="G373" s="3" t="s">
        <v>2458</v>
      </c>
      <c r="H373" s="179">
        <v>16</v>
      </c>
      <c r="I373" s="179">
        <v>0</v>
      </c>
      <c r="J373" s="233">
        <v>16</v>
      </c>
      <c r="K373" s="234">
        <v>1800</v>
      </c>
      <c r="L373" s="3" t="s">
        <v>236</v>
      </c>
      <c r="M373" s="3" t="s">
        <v>212</v>
      </c>
    </row>
    <row r="374" spans="1:13" x14ac:dyDescent="0.35">
      <c r="A374" s="3" t="s">
        <v>21</v>
      </c>
      <c r="B374" s="3" t="s">
        <v>21</v>
      </c>
      <c r="C374" s="3" t="s">
        <v>21</v>
      </c>
      <c r="D374" s="3" t="s">
        <v>212</v>
      </c>
      <c r="E374" s="136" t="s">
        <v>2246</v>
      </c>
      <c r="F374" s="3" t="s">
        <v>2247</v>
      </c>
      <c r="G374" s="3" t="s">
        <v>2458</v>
      </c>
      <c r="H374" s="179">
        <v>22</v>
      </c>
      <c r="I374" s="179">
        <v>0</v>
      </c>
      <c r="J374" s="233">
        <v>22</v>
      </c>
      <c r="K374" s="234"/>
      <c r="L374" s="3" t="s">
        <v>236</v>
      </c>
      <c r="M374" s="3" t="s">
        <v>212</v>
      </c>
    </row>
    <row r="375" spans="1:13" x14ac:dyDescent="0.35">
      <c r="A375" s="3" t="s">
        <v>21</v>
      </c>
      <c r="B375" s="3" t="s">
        <v>21</v>
      </c>
      <c r="C375" s="3" t="s">
        <v>21</v>
      </c>
      <c r="D375" s="3" t="s">
        <v>212</v>
      </c>
      <c r="E375" s="136" t="s">
        <v>328</v>
      </c>
      <c r="F375" s="3" t="s">
        <v>2248</v>
      </c>
      <c r="G375" s="3" t="s">
        <v>2458</v>
      </c>
      <c r="H375" s="179">
        <v>25</v>
      </c>
      <c r="I375" s="179">
        <v>0</v>
      </c>
      <c r="J375" s="233">
        <v>25</v>
      </c>
      <c r="K375" s="234"/>
      <c r="L375" s="3" t="s">
        <v>236</v>
      </c>
      <c r="M375" s="3" t="s">
        <v>212</v>
      </c>
    </row>
    <row r="376" spans="1:13" x14ac:dyDescent="0.35">
      <c r="A376" s="3" t="s">
        <v>21</v>
      </c>
      <c r="B376" s="3" t="s">
        <v>21</v>
      </c>
      <c r="C376" s="3" t="s">
        <v>21</v>
      </c>
      <c r="D376" s="3" t="s">
        <v>212</v>
      </c>
      <c r="E376" s="136" t="s">
        <v>329</v>
      </c>
      <c r="F376" s="3" t="s">
        <v>2249</v>
      </c>
      <c r="G376" s="3" t="s">
        <v>2458</v>
      </c>
      <c r="H376" s="179">
        <v>26</v>
      </c>
      <c r="I376" s="179">
        <v>0</v>
      </c>
      <c r="J376" s="233">
        <v>26</v>
      </c>
      <c r="K376" s="234"/>
      <c r="L376" s="3" t="s">
        <v>236</v>
      </c>
      <c r="M376" s="3" t="s">
        <v>212</v>
      </c>
    </row>
    <row r="377" spans="1:13" x14ac:dyDescent="0.35">
      <c r="A377" s="3" t="s">
        <v>21</v>
      </c>
      <c r="B377" s="3" t="s">
        <v>21</v>
      </c>
      <c r="C377" s="3" t="s">
        <v>21</v>
      </c>
      <c r="D377" s="3" t="s">
        <v>212</v>
      </c>
      <c r="E377" s="136" t="s">
        <v>2373</v>
      </c>
      <c r="F377" s="3" t="s">
        <v>2374</v>
      </c>
      <c r="G377" s="3" t="s">
        <v>2458</v>
      </c>
      <c r="H377" s="3">
        <v>35</v>
      </c>
      <c r="I377" s="179">
        <v>0</v>
      </c>
      <c r="J377" s="235">
        <v>35</v>
      </c>
      <c r="K377" s="234"/>
      <c r="L377" s="3" t="s">
        <v>2362</v>
      </c>
      <c r="M377" s="3" t="s">
        <v>212</v>
      </c>
    </row>
    <row r="378" spans="1:13" x14ac:dyDescent="0.35">
      <c r="A378" s="3" t="s">
        <v>21</v>
      </c>
      <c r="B378" s="3" t="s">
        <v>21</v>
      </c>
      <c r="C378" s="3" t="s">
        <v>21</v>
      </c>
      <c r="D378" s="3" t="s">
        <v>212</v>
      </c>
      <c r="E378" s="136" t="s">
        <v>330</v>
      </c>
      <c r="F378" s="3" t="s">
        <v>2250</v>
      </c>
      <c r="G378" s="3" t="s">
        <v>2459</v>
      </c>
      <c r="H378" s="179">
        <v>33</v>
      </c>
      <c r="I378" s="179">
        <v>0</v>
      </c>
      <c r="J378" s="233">
        <v>33</v>
      </c>
      <c r="K378" s="234"/>
      <c r="L378" s="3" t="s">
        <v>236</v>
      </c>
      <c r="M378" s="3" t="s">
        <v>212</v>
      </c>
    </row>
    <row r="379" spans="1:13" x14ac:dyDescent="0.35">
      <c r="A379" s="3" t="s">
        <v>21</v>
      </c>
      <c r="B379" s="3" t="s">
        <v>21</v>
      </c>
      <c r="C379" s="3" t="s">
        <v>21</v>
      </c>
      <c r="D379" s="3" t="s">
        <v>212</v>
      </c>
      <c r="E379" s="136" t="s">
        <v>331</v>
      </c>
      <c r="F379" s="3" t="s">
        <v>2248</v>
      </c>
      <c r="G379" s="3" t="s">
        <v>2459</v>
      </c>
      <c r="H379" s="179">
        <v>38</v>
      </c>
      <c r="I379" s="179">
        <v>0</v>
      </c>
      <c r="J379" s="233">
        <v>38</v>
      </c>
      <c r="K379" s="234"/>
      <c r="L379" s="3" t="s">
        <v>236</v>
      </c>
      <c r="M379" s="3" t="s">
        <v>212</v>
      </c>
    </row>
    <row r="380" spans="1:13" x14ac:dyDescent="0.35">
      <c r="A380" s="3" t="s">
        <v>21</v>
      </c>
      <c r="B380" s="3" t="s">
        <v>21</v>
      </c>
      <c r="C380" s="3" t="s">
        <v>21</v>
      </c>
      <c r="D380" s="3" t="s">
        <v>212</v>
      </c>
      <c r="E380" s="136" t="s">
        <v>332</v>
      </c>
      <c r="F380" s="3" t="s">
        <v>2251</v>
      </c>
      <c r="G380" s="3" t="s">
        <v>2459</v>
      </c>
      <c r="H380" s="179">
        <v>39</v>
      </c>
      <c r="I380" s="179">
        <v>0</v>
      </c>
      <c r="J380" s="233">
        <v>39</v>
      </c>
      <c r="K380" s="234"/>
      <c r="L380" s="3" t="s">
        <v>236</v>
      </c>
      <c r="M380" s="3" t="s">
        <v>212</v>
      </c>
    </row>
    <row r="381" spans="1:13" x14ac:dyDescent="0.35">
      <c r="A381" s="3" t="s">
        <v>21</v>
      </c>
      <c r="B381" s="3" t="s">
        <v>21</v>
      </c>
      <c r="C381" s="3" t="s">
        <v>21</v>
      </c>
      <c r="D381" s="3" t="s">
        <v>212</v>
      </c>
      <c r="E381" s="136" t="s">
        <v>333</v>
      </c>
      <c r="F381" s="3" t="s">
        <v>2252</v>
      </c>
      <c r="G381" s="3" t="s">
        <v>2460</v>
      </c>
      <c r="H381" s="179">
        <v>44</v>
      </c>
      <c r="I381" s="179">
        <v>0</v>
      </c>
      <c r="J381" s="233">
        <v>44</v>
      </c>
      <c r="K381" s="234"/>
      <c r="L381" s="3" t="s">
        <v>236</v>
      </c>
      <c r="M381" s="3" t="s">
        <v>212</v>
      </c>
    </row>
    <row r="382" spans="1:13" x14ac:dyDescent="0.35">
      <c r="A382" s="3" t="s">
        <v>21</v>
      </c>
      <c r="B382" s="3" t="s">
        <v>21</v>
      </c>
      <c r="C382" s="3" t="s">
        <v>21</v>
      </c>
      <c r="D382" s="3" t="s">
        <v>212</v>
      </c>
      <c r="E382" s="87" t="s">
        <v>335</v>
      </c>
      <c r="F382" s="3" t="s">
        <v>2248</v>
      </c>
      <c r="G382" s="3" t="s">
        <v>2460</v>
      </c>
      <c r="H382" s="179">
        <v>50</v>
      </c>
      <c r="I382" s="179">
        <v>0</v>
      </c>
      <c r="J382" s="233">
        <v>50</v>
      </c>
      <c r="K382" s="234"/>
      <c r="L382" s="3" t="s">
        <v>236</v>
      </c>
      <c r="M382" s="3" t="s">
        <v>212</v>
      </c>
    </row>
    <row r="383" spans="1:13" x14ac:dyDescent="0.35">
      <c r="A383" s="3" t="s">
        <v>21</v>
      </c>
      <c r="B383" s="3" t="s">
        <v>21</v>
      </c>
      <c r="C383" s="3" t="s">
        <v>21</v>
      </c>
      <c r="D383" s="3" t="s">
        <v>212</v>
      </c>
      <c r="E383" s="136" t="s">
        <v>336</v>
      </c>
      <c r="F383" s="3" t="s">
        <v>2253</v>
      </c>
      <c r="G383" s="3" t="s">
        <v>2460</v>
      </c>
      <c r="H383" s="179">
        <v>52</v>
      </c>
      <c r="I383" s="179">
        <v>0</v>
      </c>
      <c r="J383" s="233">
        <v>52</v>
      </c>
      <c r="K383" s="234"/>
      <c r="L383" s="3" t="s">
        <v>236</v>
      </c>
      <c r="M383" s="3" t="s">
        <v>212</v>
      </c>
    </row>
    <row r="384" spans="1:13" x14ac:dyDescent="0.35">
      <c r="A384" s="3" t="s">
        <v>21</v>
      </c>
      <c r="B384" s="3" t="s">
        <v>21</v>
      </c>
      <c r="C384" s="3" t="s">
        <v>21</v>
      </c>
      <c r="D384" s="3" t="s">
        <v>212</v>
      </c>
      <c r="E384" s="136" t="s">
        <v>2255</v>
      </c>
      <c r="F384" s="3" t="s">
        <v>2256</v>
      </c>
      <c r="G384" s="3" t="s">
        <v>219</v>
      </c>
      <c r="H384" s="179">
        <v>13</v>
      </c>
      <c r="I384" s="179">
        <v>3</v>
      </c>
      <c r="J384" s="233">
        <v>16</v>
      </c>
      <c r="K384" s="234">
        <v>2100</v>
      </c>
      <c r="L384" s="3" t="s">
        <v>243</v>
      </c>
      <c r="M384" s="3" t="s">
        <v>212</v>
      </c>
    </row>
    <row r="385" spans="1:13" x14ac:dyDescent="0.35">
      <c r="A385" s="3" t="s">
        <v>21</v>
      </c>
      <c r="B385" s="3" t="s">
        <v>21</v>
      </c>
      <c r="C385" s="3" t="s">
        <v>21</v>
      </c>
      <c r="D385" s="3" t="s">
        <v>212</v>
      </c>
      <c r="E385" s="136" t="s">
        <v>348</v>
      </c>
      <c r="F385" s="3" t="s">
        <v>2254</v>
      </c>
      <c r="G385" s="3" t="s">
        <v>219</v>
      </c>
      <c r="H385" s="179">
        <v>16</v>
      </c>
      <c r="I385" s="179">
        <v>0</v>
      </c>
      <c r="J385" s="233">
        <v>16</v>
      </c>
      <c r="K385" s="234">
        <v>2080</v>
      </c>
      <c r="L385" s="3" t="s">
        <v>242</v>
      </c>
      <c r="M385" s="3" t="s">
        <v>212</v>
      </c>
    </row>
    <row r="386" spans="1:13" x14ac:dyDescent="0.35">
      <c r="A386" s="3" t="s">
        <v>21</v>
      </c>
      <c r="B386" s="3" t="s">
        <v>21</v>
      </c>
      <c r="C386" s="3" t="s">
        <v>21</v>
      </c>
      <c r="D386" s="3" t="s">
        <v>212</v>
      </c>
      <c r="E386" s="136" t="s">
        <v>2257</v>
      </c>
      <c r="F386" s="3" t="s">
        <v>2258</v>
      </c>
      <c r="G386" s="3" t="s">
        <v>219</v>
      </c>
      <c r="H386" s="179">
        <v>13</v>
      </c>
      <c r="I386" s="179">
        <v>3</v>
      </c>
      <c r="J386" s="233">
        <v>16</v>
      </c>
      <c r="K386" s="234">
        <v>2000</v>
      </c>
      <c r="L386" s="3" t="s">
        <v>234</v>
      </c>
      <c r="M386" s="3" t="s">
        <v>212</v>
      </c>
    </row>
    <row r="387" spans="1:13" x14ac:dyDescent="0.35">
      <c r="A387" s="3" t="s">
        <v>21</v>
      </c>
      <c r="B387" s="3" t="s">
        <v>21</v>
      </c>
      <c r="C387" s="3" t="s">
        <v>21</v>
      </c>
      <c r="D387" s="3" t="s">
        <v>212</v>
      </c>
      <c r="E387" s="136" t="s">
        <v>2259</v>
      </c>
      <c r="F387" s="3" t="s">
        <v>2260</v>
      </c>
      <c r="G387" s="3" t="s">
        <v>219</v>
      </c>
      <c r="H387" s="179">
        <v>15</v>
      </c>
      <c r="I387" s="179">
        <v>3</v>
      </c>
      <c r="J387" s="233">
        <v>18</v>
      </c>
      <c r="K387" s="234">
        <v>2100</v>
      </c>
      <c r="L387" s="3" t="s">
        <v>247</v>
      </c>
      <c r="M387" s="3" t="s">
        <v>212</v>
      </c>
    </row>
    <row r="388" spans="1:13" x14ac:dyDescent="0.35">
      <c r="A388" s="3" t="s">
        <v>21</v>
      </c>
      <c r="B388" s="3" t="s">
        <v>21</v>
      </c>
      <c r="C388" s="3" t="s">
        <v>21</v>
      </c>
      <c r="D388" s="3" t="s">
        <v>212</v>
      </c>
      <c r="E388" s="136" t="s">
        <v>2261</v>
      </c>
      <c r="F388" s="3" t="s">
        <v>2262</v>
      </c>
      <c r="G388" s="3" t="s">
        <v>219</v>
      </c>
      <c r="H388" s="179">
        <v>15</v>
      </c>
      <c r="I388" s="179">
        <v>3</v>
      </c>
      <c r="J388" s="233">
        <v>18</v>
      </c>
      <c r="K388" s="234">
        <v>2200</v>
      </c>
      <c r="L388" s="3" t="s">
        <v>238</v>
      </c>
      <c r="M388" s="3" t="s">
        <v>212</v>
      </c>
    </row>
    <row r="389" spans="1:13" x14ac:dyDescent="0.35">
      <c r="A389" s="3" t="s">
        <v>21</v>
      </c>
      <c r="B389" s="3" t="s">
        <v>21</v>
      </c>
      <c r="C389" s="3" t="s">
        <v>21</v>
      </c>
      <c r="D389" s="3" t="s">
        <v>221</v>
      </c>
      <c r="E389" s="136" t="s">
        <v>2263</v>
      </c>
      <c r="F389" s="3" t="s">
        <v>2264</v>
      </c>
      <c r="G389" s="3" t="s">
        <v>2478</v>
      </c>
      <c r="H389" s="179">
        <v>96</v>
      </c>
      <c r="I389" s="179">
        <v>0</v>
      </c>
      <c r="J389" s="233">
        <v>96</v>
      </c>
      <c r="K389" s="234">
        <v>10741</v>
      </c>
      <c r="L389" s="3" t="s">
        <v>238</v>
      </c>
      <c r="M389" s="3" t="s">
        <v>221</v>
      </c>
    </row>
    <row r="390" spans="1:13" x14ac:dyDescent="0.35">
      <c r="A390" s="3" t="s">
        <v>21</v>
      </c>
      <c r="B390" s="3" t="s">
        <v>21</v>
      </c>
      <c r="C390" s="3" t="s">
        <v>21</v>
      </c>
      <c r="D390" s="3" t="s">
        <v>221</v>
      </c>
      <c r="E390" s="136" t="s">
        <v>296</v>
      </c>
      <c r="F390" s="3" t="s">
        <v>2265</v>
      </c>
      <c r="G390" s="3" t="s">
        <v>2478</v>
      </c>
      <c r="H390" s="179">
        <v>96</v>
      </c>
      <c r="I390" s="179">
        <v>0</v>
      </c>
      <c r="J390" s="233">
        <v>96</v>
      </c>
      <c r="K390" s="234">
        <v>10741</v>
      </c>
      <c r="L390" s="3" t="s">
        <v>247</v>
      </c>
      <c r="M390" s="3" t="s">
        <v>221</v>
      </c>
    </row>
    <row r="391" spans="1:13" x14ac:dyDescent="0.35">
      <c r="A391" s="3" t="s">
        <v>21</v>
      </c>
      <c r="B391" s="3" t="s">
        <v>21</v>
      </c>
      <c r="C391" s="3" t="s">
        <v>21</v>
      </c>
      <c r="D391" s="3" t="s">
        <v>221</v>
      </c>
      <c r="E391" s="136" t="s">
        <v>297</v>
      </c>
      <c r="F391" s="3" t="s">
        <v>2266</v>
      </c>
      <c r="G391" s="3" t="s">
        <v>2478</v>
      </c>
      <c r="H391" s="179">
        <v>77</v>
      </c>
      <c r="I391" s="179">
        <v>0</v>
      </c>
      <c r="J391" s="233">
        <v>77</v>
      </c>
      <c r="K391" s="234">
        <v>8792</v>
      </c>
      <c r="L391" s="3" t="s">
        <v>247</v>
      </c>
      <c r="M391" s="3" t="s">
        <v>221</v>
      </c>
    </row>
    <row r="392" spans="1:13" x14ac:dyDescent="0.35">
      <c r="A392" s="3" t="s">
        <v>21</v>
      </c>
      <c r="B392" s="3" t="s">
        <v>21</v>
      </c>
      <c r="C392" s="3" t="s">
        <v>21</v>
      </c>
      <c r="D392" s="3" t="s">
        <v>221</v>
      </c>
      <c r="E392" s="136" t="s">
        <v>2267</v>
      </c>
      <c r="F392" s="3" t="s">
        <v>2268</v>
      </c>
      <c r="G392" s="3" t="s">
        <v>2480</v>
      </c>
      <c r="H392" s="179">
        <v>106</v>
      </c>
      <c r="I392" s="179">
        <v>0</v>
      </c>
      <c r="J392" s="233">
        <v>106</v>
      </c>
      <c r="K392" s="234">
        <v>13312</v>
      </c>
      <c r="L392" s="3" t="s">
        <v>247</v>
      </c>
      <c r="M392" s="3" t="s">
        <v>221</v>
      </c>
    </row>
    <row r="393" spans="1:13" x14ac:dyDescent="0.35">
      <c r="A393" s="3" t="s">
        <v>21</v>
      </c>
      <c r="B393" s="3" t="s">
        <v>21</v>
      </c>
      <c r="C393" s="3" t="s">
        <v>21</v>
      </c>
      <c r="D393" s="3" t="s">
        <v>221</v>
      </c>
      <c r="E393" s="136" t="s">
        <v>2269</v>
      </c>
      <c r="F393" s="3" t="s">
        <v>2270</v>
      </c>
      <c r="G393" s="3" t="s">
        <v>2480</v>
      </c>
      <c r="H393" s="179">
        <v>110</v>
      </c>
      <c r="I393" s="179">
        <v>0</v>
      </c>
      <c r="J393" s="233">
        <v>110</v>
      </c>
      <c r="K393" s="234">
        <v>13122</v>
      </c>
      <c r="L393" s="3" t="s">
        <v>249</v>
      </c>
      <c r="M393" s="3" t="s">
        <v>221</v>
      </c>
    </row>
    <row r="394" spans="1:13" x14ac:dyDescent="0.35">
      <c r="A394" s="3" t="s">
        <v>21</v>
      </c>
      <c r="B394" s="3" t="s">
        <v>21</v>
      </c>
      <c r="C394" s="3" t="s">
        <v>21</v>
      </c>
      <c r="D394" s="3" t="s">
        <v>221</v>
      </c>
      <c r="E394" s="136" t="s">
        <v>2273</v>
      </c>
      <c r="F394" s="3" t="s">
        <v>2272</v>
      </c>
      <c r="G394" s="3" t="s">
        <v>2479</v>
      </c>
      <c r="H394" s="179">
        <v>44</v>
      </c>
      <c r="I394" s="179">
        <v>0</v>
      </c>
      <c r="J394" s="233">
        <v>44</v>
      </c>
      <c r="K394" s="234">
        <v>5454</v>
      </c>
      <c r="L394" s="3" t="s">
        <v>247</v>
      </c>
      <c r="M394" s="3" t="s">
        <v>221</v>
      </c>
    </row>
    <row r="395" spans="1:13" x14ac:dyDescent="0.35">
      <c r="A395" s="3" t="s">
        <v>21</v>
      </c>
      <c r="B395" s="3" t="s">
        <v>21</v>
      </c>
      <c r="C395" s="3" t="s">
        <v>21</v>
      </c>
      <c r="D395" s="3" t="s">
        <v>221</v>
      </c>
      <c r="E395" s="136" t="s">
        <v>2271</v>
      </c>
      <c r="F395" s="3" t="s">
        <v>2272</v>
      </c>
      <c r="G395" s="3" t="s">
        <v>2479</v>
      </c>
      <c r="H395" s="179">
        <v>44</v>
      </c>
      <c r="I395" s="179">
        <v>0</v>
      </c>
      <c r="J395" s="233">
        <v>44</v>
      </c>
      <c r="K395" s="234">
        <v>4687</v>
      </c>
      <c r="L395" s="3" t="s">
        <v>247</v>
      </c>
      <c r="M395" s="3" t="s">
        <v>221</v>
      </c>
    </row>
    <row r="396" spans="1:13" x14ac:dyDescent="0.35">
      <c r="A396" s="3" t="s">
        <v>21</v>
      </c>
      <c r="B396" s="3" t="s">
        <v>21</v>
      </c>
      <c r="C396" s="3" t="s">
        <v>21</v>
      </c>
      <c r="D396" s="3" t="s">
        <v>221</v>
      </c>
      <c r="E396" s="136" t="s">
        <v>298</v>
      </c>
      <c r="F396" s="3" t="s">
        <v>2275</v>
      </c>
      <c r="G396" s="3" t="s">
        <v>2479</v>
      </c>
      <c r="H396" s="179">
        <v>62</v>
      </c>
      <c r="I396" s="179">
        <v>0</v>
      </c>
      <c r="J396" s="233">
        <v>62</v>
      </c>
      <c r="K396" s="234">
        <v>6566</v>
      </c>
      <c r="L396" s="3" t="s">
        <v>247</v>
      </c>
      <c r="M396" s="3" t="s">
        <v>221</v>
      </c>
    </row>
    <row r="397" spans="1:13" x14ac:dyDescent="0.35">
      <c r="A397" s="3" t="s">
        <v>21</v>
      </c>
      <c r="B397" s="3" t="s">
        <v>21</v>
      </c>
      <c r="C397" s="3" t="s">
        <v>21</v>
      </c>
      <c r="D397" s="3" t="s">
        <v>221</v>
      </c>
      <c r="E397" s="136" t="s">
        <v>2274</v>
      </c>
      <c r="F397" s="3" t="s">
        <v>2275</v>
      </c>
      <c r="G397" s="3" t="s">
        <v>2479</v>
      </c>
      <c r="H397" s="179">
        <v>62</v>
      </c>
      <c r="I397" s="179">
        <v>0</v>
      </c>
      <c r="J397" s="233">
        <v>62</v>
      </c>
      <c r="K397" s="234">
        <v>6566</v>
      </c>
      <c r="L397" s="3" t="s">
        <v>247</v>
      </c>
      <c r="M397" s="3" t="s">
        <v>221</v>
      </c>
    </row>
    <row r="398" spans="1:13" x14ac:dyDescent="0.35">
      <c r="A398" s="3" t="s">
        <v>21</v>
      </c>
      <c r="B398" s="3" t="s">
        <v>21</v>
      </c>
      <c r="C398" s="3" t="s">
        <v>21</v>
      </c>
      <c r="D398" s="3" t="s">
        <v>221</v>
      </c>
      <c r="E398" s="136" t="s">
        <v>2276</v>
      </c>
      <c r="F398" s="3" t="s">
        <v>2270</v>
      </c>
      <c r="G398" s="3" t="s">
        <v>2480</v>
      </c>
      <c r="H398" s="179">
        <v>111</v>
      </c>
      <c r="I398" s="179">
        <v>0</v>
      </c>
      <c r="J398" s="233">
        <v>111</v>
      </c>
      <c r="K398" s="234">
        <v>13122</v>
      </c>
      <c r="L398" s="3" t="s">
        <v>249</v>
      </c>
      <c r="M398" s="3" t="s">
        <v>221</v>
      </c>
    </row>
    <row r="399" spans="1:13" x14ac:dyDescent="0.35">
      <c r="A399" s="3" t="s">
        <v>21</v>
      </c>
      <c r="B399" s="3" t="s">
        <v>21</v>
      </c>
      <c r="C399" s="3" t="s">
        <v>21</v>
      </c>
      <c r="D399" s="3" t="s">
        <v>221</v>
      </c>
      <c r="E399" s="136" t="s">
        <v>2277</v>
      </c>
      <c r="F399" s="3" t="s">
        <v>2270</v>
      </c>
      <c r="G399" s="3" t="s">
        <v>2480</v>
      </c>
      <c r="H399" s="179">
        <v>111</v>
      </c>
      <c r="I399" s="179">
        <v>0</v>
      </c>
      <c r="J399" s="233">
        <v>111</v>
      </c>
      <c r="K399" s="234">
        <v>13122</v>
      </c>
      <c r="L399" s="3" t="s">
        <v>249</v>
      </c>
      <c r="M399" s="3" t="s">
        <v>221</v>
      </c>
    </row>
    <row r="400" spans="1:13" x14ac:dyDescent="0.35">
      <c r="A400" s="3" t="s">
        <v>21</v>
      </c>
      <c r="B400" s="3" t="s">
        <v>21</v>
      </c>
      <c r="C400" s="3" t="s">
        <v>21</v>
      </c>
      <c r="D400" s="3" t="s">
        <v>223</v>
      </c>
      <c r="E400" s="136" t="s">
        <v>250</v>
      </c>
      <c r="F400" s="3" t="s">
        <v>2278</v>
      </c>
      <c r="G400" s="3" t="s">
        <v>2470</v>
      </c>
      <c r="H400" s="179">
        <v>93</v>
      </c>
      <c r="I400" s="179">
        <v>0</v>
      </c>
      <c r="J400" s="233">
        <v>93</v>
      </c>
      <c r="K400" s="234">
        <v>12500</v>
      </c>
      <c r="L400" s="3" t="s">
        <v>240</v>
      </c>
      <c r="M400" s="3" t="s">
        <v>223</v>
      </c>
    </row>
    <row r="401" spans="1:13" x14ac:dyDescent="0.35">
      <c r="A401" s="3" t="s">
        <v>21</v>
      </c>
      <c r="B401" s="3" t="s">
        <v>21</v>
      </c>
      <c r="C401" s="3" t="s">
        <v>21</v>
      </c>
      <c r="D401" s="3" t="s">
        <v>223</v>
      </c>
      <c r="E401" s="136" t="s">
        <v>251</v>
      </c>
      <c r="F401" s="3" t="s">
        <v>2278</v>
      </c>
      <c r="G401" s="3" t="s">
        <v>2470</v>
      </c>
      <c r="H401" s="179">
        <v>93</v>
      </c>
      <c r="I401" s="179">
        <v>0</v>
      </c>
      <c r="J401" s="233">
        <v>93</v>
      </c>
      <c r="K401" s="234">
        <v>12500</v>
      </c>
      <c r="L401" s="3" t="s">
        <v>240</v>
      </c>
      <c r="M401" s="3" t="s">
        <v>223</v>
      </c>
    </row>
    <row r="402" spans="1:13" x14ac:dyDescent="0.35">
      <c r="A402" s="3" t="s">
        <v>21</v>
      </c>
      <c r="B402" s="3" t="s">
        <v>21</v>
      </c>
      <c r="C402" s="3" t="s">
        <v>21</v>
      </c>
      <c r="D402" s="3" t="s">
        <v>223</v>
      </c>
      <c r="E402" s="136" t="s">
        <v>252</v>
      </c>
      <c r="F402" s="3" t="s">
        <v>2279</v>
      </c>
      <c r="G402" s="3" t="s">
        <v>2471</v>
      </c>
      <c r="H402" s="179">
        <v>100</v>
      </c>
      <c r="I402" s="179">
        <v>0</v>
      </c>
      <c r="J402" s="233">
        <v>100</v>
      </c>
      <c r="K402" s="234">
        <v>13400</v>
      </c>
      <c r="L402" s="3" t="s">
        <v>247</v>
      </c>
      <c r="M402" s="3" t="s">
        <v>223</v>
      </c>
    </row>
    <row r="403" spans="1:13" x14ac:dyDescent="0.35">
      <c r="A403" s="3" t="s">
        <v>21</v>
      </c>
      <c r="B403" s="3" t="s">
        <v>21</v>
      </c>
      <c r="C403" s="3" t="s">
        <v>21</v>
      </c>
      <c r="D403" s="3" t="s">
        <v>223</v>
      </c>
      <c r="E403" s="136" t="s">
        <v>253</v>
      </c>
      <c r="F403" s="3" t="s">
        <v>2280</v>
      </c>
      <c r="G403" s="3" t="s">
        <v>2471</v>
      </c>
      <c r="H403" s="179">
        <v>100</v>
      </c>
      <c r="I403" s="179">
        <v>0</v>
      </c>
      <c r="J403" s="233">
        <v>100</v>
      </c>
      <c r="K403" s="234">
        <v>13500</v>
      </c>
      <c r="L403" s="3" t="s">
        <v>254</v>
      </c>
      <c r="M403" s="3" t="s">
        <v>223</v>
      </c>
    </row>
    <row r="404" spans="1:13" x14ac:dyDescent="0.35">
      <c r="A404" s="3" t="s">
        <v>21</v>
      </c>
      <c r="B404" s="3" t="s">
        <v>21</v>
      </c>
      <c r="C404" s="3" t="s">
        <v>21</v>
      </c>
      <c r="D404" s="3" t="s">
        <v>223</v>
      </c>
      <c r="E404" s="136" t="s">
        <v>255</v>
      </c>
      <c r="F404" s="3" t="s">
        <v>2281</v>
      </c>
      <c r="G404" s="3" t="s">
        <v>2471</v>
      </c>
      <c r="H404" s="179">
        <v>113</v>
      </c>
      <c r="I404" s="179">
        <v>0</v>
      </c>
      <c r="J404" s="233">
        <v>113</v>
      </c>
      <c r="K404" s="234">
        <v>13233</v>
      </c>
      <c r="L404" s="3" t="s">
        <v>241</v>
      </c>
      <c r="M404" s="3" t="s">
        <v>223</v>
      </c>
    </row>
    <row r="405" spans="1:13" x14ac:dyDescent="0.35">
      <c r="A405" s="3" t="s">
        <v>21</v>
      </c>
      <c r="B405" s="3" t="s">
        <v>21</v>
      </c>
      <c r="C405" s="3" t="s">
        <v>21</v>
      </c>
      <c r="D405" s="3" t="s">
        <v>223</v>
      </c>
      <c r="E405" s="136" t="s">
        <v>257</v>
      </c>
      <c r="F405" s="3" t="s">
        <v>2282</v>
      </c>
      <c r="G405" s="3" t="s">
        <v>2471</v>
      </c>
      <c r="H405" s="179">
        <v>125</v>
      </c>
      <c r="I405" s="179">
        <v>0</v>
      </c>
      <c r="J405" s="233">
        <v>125</v>
      </c>
      <c r="K405" s="234">
        <v>15400</v>
      </c>
      <c r="L405" s="3" t="s">
        <v>258</v>
      </c>
      <c r="M405" s="3" t="s">
        <v>223</v>
      </c>
    </row>
    <row r="406" spans="1:13" x14ac:dyDescent="0.35">
      <c r="A406" s="3" t="s">
        <v>21</v>
      </c>
      <c r="B406" s="3" t="s">
        <v>21</v>
      </c>
      <c r="C406" s="3" t="s">
        <v>21</v>
      </c>
      <c r="D406" s="3" t="s">
        <v>223</v>
      </c>
      <c r="E406" s="136" t="s">
        <v>259</v>
      </c>
      <c r="F406" s="3" t="s">
        <v>2282</v>
      </c>
      <c r="G406" s="3" t="s">
        <v>2471</v>
      </c>
      <c r="H406" s="179">
        <v>125</v>
      </c>
      <c r="I406" s="179">
        <v>0</v>
      </c>
      <c r="J406" s="233">
        <v>125</v>
      </c>
      <c r="K406" s="234">
        <v>15400</v>
      </c>
      <c r="L406" s="3" t="s">
        <v>258</v>
      </c>
      <c r="M406" s="3" t="s">
        <v>223</v>
      </c>
    </row>
    <row r="407" spans="1:13" x14ac:dyDescent="0.35">
      <c r="A407" s="3" t="s">
        <v>21</v>
      </c>
      <c r="B407" s="3" t="s">
        <v>21</v>
      </c>
      <c r="C407" s="3" t="s">
        <v>21</v>
      </c>
      <c r="D407" s="3" t="s">
        <v>223</v>
      </c>
      <c r="E407" s="136" t="s">
        <v>260</v>
      </c>
      <c r="F407" s="3" t="s">
        <v>2283</v>
      </c>
      <c r="G407" s="3" t="s">
        <v>2471</v>
      </c>
      <c r="H407" s="179">
        <v>135</v>
      </c>
      <c r="I407" s="179">
        <v>0</v>
      </c>
      <c r="J407" s="233">
        <v>135</v>
      </c>
      <c r="K407" s="234">
        <v>18000</v>
      </c>
      <c r="L407" s="3" t="s">
        <v>258</v>
      </c>
      <c r="M407" s="3" t="s">
        <v>223</v>
      </c>
    </row>
    <row r="408" spans="1:13" x14ac:dyDescent="0.35">
      <c r="A408" s="3" t="s">
        <v>21</v>
      </c>
      <c r="B408" s="3" t="s">
        <v>21</v>
      </c>
      <c r="C408" s="3" t="s">
        <v>21</v>
      </c>
      <c r="D408" s="3" t="s">
        <v>223</v>
      </c>
      <c r="E408" s="136" t="s">
        <v>263</v>
      </c>
      <c r="F408" s="3" t="s">
        <v>2284</v>
      </c>
      <c r="G408" s="3" t="s">
        <v>2471</v>
      </c>
      <c r="H408" s="179">
        <v>140</v>
      </c>
      <c r="I408" s="179">
        <v>0</v>
      </c>
      <c r="J408" s="233">
        <v>140</v>
      </c>
      <c r="K408" s="234">
        <v>19600</v>
      </c>
      <c r="L408" s="3" t="s">
        <v>247</v>
      </c>
      <c r="M408" s="3" t="s">
        <v>223</v>
      </c>
    </row>
    <row r="409" spans="1:13" x14ac:dyDescent="0.35">
      <c r="A409" s="3" t="s">
        <v>21</v>
      </c>
      <c r="B409" s="3" t="s">
        <v>21</v>
      </c>
      <c r="C409" s="3" t="s">
        <v>21</v>
      </c>
      <c r="D409" s="3" t="s">
        <v>223</v>
      </c>
      <c r="E409" s="136" t="s">
        <v>2285</v>
      </c>
      <c r="F409" s="3" t="s">
        <v>2286</v>
      </c>
      <c r="G409" s="3" t="s">
        <v>2471</v>
      </c>
      <c r="H409" s="179">
        <v>140</v>
      </c>
      <c r="I409" s="179">
        <v>0</v>
      </c>
      <c r="J409" s="233">
        <v>140</v>
      </c>
      <c r="K409" s="234">
        <v>17484</v>
      </c>
      <c r="L409" s="3" t="s">
        <v>256</v>
      </c>
      <c r="M409" s="3" t="s">
        <v>223</v>
      </c>
    </row>
    <row r="410" spans="1:13" x14ac:dyDescent="0.35">
      <c r="A410" s="3" t="s">
        <v>21</v>
      </c>
      <c r="B410" s="3" t="s">
        <v>21</v>
      </c>
      <c r="C410" s="3" t="s">
        <v>21</v>
      </c>
      <c r="D410" s="3" t="s">
        <v>223</v>
      </c>
      <c r="E410" s="136" t="s">
        <v>264</v>
      </c>
      <c r="F410" s="3" t="s">
        <v>2287</v>
      </c>
      <c r="G410" s="3" t="s">
        <v>2471</v>
      </c>
      <c r="H410" s="179">
        <v>142</v>
      </c>
      <c r="I410" s="179">
        <v>0</v>
      </c>
      <c r="J410" s="233">
        <v>142</v>
      </c>
      <c r="K410" s="234">
        <v>17403</v>
      </c>
      <c r="L410" s="3" t="s">
        <v>238</v>
      </c>
      <c r="M410" s="3" t="s">
        <v>223</v>
      </c>
    </row>
    <row r="411" spans="1:13" x14ac:dyDescent="0.35">
      <c r="A411" s="3" t="s">
        <v>21</v>
      </c>
      <c r="B411" s="3" t="s">
        <v>21</v>
      </c>
      <c r="C411" s="3" t="s">
        <v>21</v>
      </c>
      <c r="D411" s="3" t="s">
        <v>223</v>
      </c>
      <c r="E411" s="136" t="s">
        <v>265</v>
      </c>
      <c r="F411" s="3" t="s">
        <v>2288</v>
      </c>
      <c r="G411" s="3" t="s">
        <v>2471</v>
      </c>
      <c r="H411" s="179">
        <v>148</v>
      </c>
      <c r="I411" s="179">
        <v>0</v>
      </c>
      <c r="J411" s="233">
        <v>148</v>
      </c>
      <c r="K411" s="234">
        <v>22327</v>
      </c>
      <c r="L411" s="3" t="s">
        <v>266</v>
      </c>
      <c r="M411" s="3" t="s">
        <v>223</v>
      </c>
    </row>
    <row r="412" spans="1:13" x14ac:dyDescent="0.35">
      <c r="A412" s="3" t="s">
        <v>21</v>
      </c>
      <c r="B412" s="3" t="s">
        <v>21</v>
      </c>
      <c r="C412" s="3" t="s">
        <v>21</v>
      </c>
      <c r="D412" s="3" t="s">
        <v>223</v>
      </c>
      <c r="E412" s="136" t="s">
        <v>267</v>
      </c>
      <c r="F412" s="3" t="s">
        <v>2289</v>
      </c>
      <c r="G412" s="3" t="s">
        <v>2471</v>
      </c>
      <c r="H412" s="179">
        <v>153</v>
      </c>
      <c r="I412" s="179">
        <v>0</v>
      </c>
      <c r="J412" s="233">
        <v>153</v>
      </c>
      <c r="K412" s="234">
        <v>20089</v>
      </c>
      <c r="L412" s="3" t="s">
        <v>241</v>
      </c>
      <c r="M412" s="3" t="s">
        <v>223</v>
      </c>
    </row>
    <row r="413" spans="1:13" x14ac:dyDescent="0.35">
      <c r="A413" s="3" t="s">
        <v>21</v>
      </c>
      <c r="B413" s="3" t="s">
        <v>21</v>
      </c>
      <c r="C413" s="3" t="s">
        <v>21</v>
      </c>
      <c r="D413" s="3" t="s">
        <v>223</v>
      </c>
      <c r="E413" s="136" t="s">
        <v>268</v>
      </c>
      <c r="F413" s="3" t="s">
        <v>2290</v>
      </c>
      <c r="G413" s="3" t="s">
        <v>2471</v>
      </c>
      <c r="H413" s="179">
        <v>153</v>
      </c>
      <c r="I413" s="179">
        <v>0</v>
      </c>
      <c r="J413" s="233">
        <v>153</v>
      </c>
      <c r="K413" s="234">
        <v>19720</v>
      </c>
      <c r="L413" s="3" t="s">
        <v>241</v>
      </c>
      <c r="M413" s="3" t="s">
        <v>223</v>
      </c>
    </row>
    <row r="414" spans="1:13" x14ac:dyDescent="0.35">
      <c r="A414" s="3" t="s">
        <v>21</v>
      </c>
      <c r="B414" s="3" t="s">
        <v>21</v>
      </c>
      <c r="C414" s="3" t="s">
        <v>21</v>
      </c>
      <c r="D414" s="3" t="s">
        <v>223</v>
      </c>
      <c r="E414" s="136" t="s">
        <v>269</v>
      </c>
      <c r="F414" t="s">
        <v>2291</v>
      </c>
      <c r="G414" s="3" t="s">
        <v>2471</v>
      </c>
      <c r="H414" s="179">
        <v>153</v>
      </c>
      <c r="I414" s="179">
        <v>0</v>
      </c>
      <c r="J414" s="233">
        <v>153</v>
      </c>
      <c r="K414" s="234">
        <v>19956</v>
      </c>
      <c r="L414" s="3" t="s">
        <v>241</v>
      </c>
      <c r="M414" s="3" t="s">
        <v>223</v>
      </c>
    </row>
    <row r="415" spans="1:13" x14ac:dyDescent="0.35">
      <c r="A415" s="3" t="s">
        <v>21</v>
      </c>
      <c r="B415" s="3" t="s">
        <v>21</v>
      </c>
      <c r="C415" s="3" t="s">
        <v>21</v>
      </c>
      <c r="D415" s="3" t="s">
        <v>223</v>
      </c>
      <c r="E415" s="136" t="s">
        <v>270</v>
      </c>
      <c r="F415" s="3" t="s">
        <v>2292</v>
      </c>
      <c r="G415" s="3" t="s">
        <v>2471</v>
      </c>
      <c r="H415" s="179">
        <v>160</v>
      </c>
      <c r="I415" s="179">
        <v>0</v>
      </c>
      <c r="J415" s="233">
        <v>160</v>
      </c>
      <c r="K415" s="234">
        <v>22436</v>
      </c>
      <c r="L415" s="3" t="s">
        <v>238</v>
      </c>
      <c r="M415" s="3" t="s">
        <v>223</v>
      </c>
    </row>
    <row r="416" spans="1:13" x14ac:dyDescent="0.35">
      <c r="A416" s="3" t="s">
        <v>21</v>
      </c>
      <c r="B416" s="3" t="s">
        <v>21</v>
      </c>
      <c r="C416" s="3" t="s">
        <v>21</v>
      </c>
      <c r="D416" s="3" t="s">
        <v>223</v>
      </c>
      <c r="E416" s="136" t="s">
        <v>271</v>
      </c>
      <c r="F416" s="3" t="s">
        <v>2293</v>
      </c>
      <c r="G416" s="3" t="s">
        <v>2471</v>
      </c>
      <c r="H416" s="179">
        <v>190</v>
      </c>
      <c r="I416" s="179">
        <v>0</v>
      </c>
      <c r="J416" s="233">
        <v>190</v>
      </c>
      <c r="K416" s="234">
        <v>25000</v>
      </c>
      <c r="L416" s="3" t="s">
        <v>240</v>
      </c>
      <c r="M416" s="3" t="s">
        <v>223</v>
      </c>
    </row>
    <row r="417" spans="1:13" x14ac:dyDescent="0.35">
      <c r="A417" s="3" t="s">
        <v>21</v>
      </c>
      <c r="B417" s="3" t="s">
        <v>21</v>
      </c>
      <c r="C417" s="3" t="s">
        <v>21</v>
      </c>
      <c r="D417" s="3" t="s">
        <v>223</v>
      </c>
      <c r="E417" s="136" t="s">
        <v>272</v>
      </c>
      <c r="F417" s="3" t="s">
        <v>2293</v>
      </c>
      <c r="G417" s="3" t="s">
        <v>2471</v>
      </c>
      <c r="H417" s="179">
        <v>190</v>
      </c>
      <c r="I417" s="179">
        <v>0</v>
      </c>
      <c r="J417" s="233">
        <v>190</v>
      </c>
      <c r="K417" s="234">
        <v>25000</v>
      </c>
      <c r="L417" s="3" t="s">
        <v>240</v>
      </c>
      <c r="M417" s="3" t="s">
        <v>223</v>
      </c>
    </row>
    <row r="418" spans="1:13" x14ac:dyDescent="0.35">
      <c r="A418" s="3" t="s">
        <v>21</v>
      </c>
      <c r="B418" s="3" t="s">
        <v>21</v>
      </c>
      <c r="C418" s="3" t="s">
        <v>21</v>
      </c>
      <c r="D418" s="3" t="s">
        <v>223</v>
      </c>
      <c r="E418" s="136" t="s">
        <v>273</v>
      </c>
      <c r="F418" s="3" t="s">
        <v>2294</v>
      </c>
      <c r="G418" s="3" t="s">
        <v>2471</v>
      </c>
      <c r="H418" s="179">
        <v>200</v>
      </c>
      <c r="I418" s="179">
        <v>0</v>
      </c>
      <c r="J418" s="233">
        <v>200</v>
      </c>
      <c r="K418" s="234">
        <v>27200</v>
      </c>
      <c r="L418" s="3" t="s">
        <v>254</v>
      </c>
      <c r="M418" s="3" t="s">
        <v>223</v>
      </c>
    </row>
    <row r="419" spans="1:13" x14ac:dyDescent="0.35">
      <c r="A419" s="3" t="s">
        <v>21</v>
      </c>
      <c r="B419" s="3" t="s">
        <v>21</v>
      </c>
      <c r="C419" s="3" t="s">
        <v>21</v>
      </c>
      <c r="D419" s="3" t="s">
        <v>223</v>
      </c>
      <c r="E419" s="136" t="s">
        <v>274</v>
      </c>
      <c r="F419" s="3" t="s">
        <v>2295</v>
      </c>
      <c r="G419" s="3" t="s">
        <v>2470</v>
      </c>
      <c r="H419" s="179">
        <v>11</v>
      </c>
      <c r="I419" s="179">
        <v>0</v>
      </c>
      <c r="J419" s="233">
        <v>11</v>
      </c>
      <c r="K419" s="234" t="s">
        <v>1778</v>
      </c>
      <c r="L419" s="3" t="s">
        <v>240</v>
      </c>
      <c r="M419" s="3" t="s">
        <v>223</v>
      </c>
    </row>
    <row r="420" spans="1:13" x14ac:dyDescent="0.35">
      <c r="A420" s="3" t="s">
        <v>21</v>
      </c>
      <c r="B420" s="3" t="s">
        <v>21</v>
      </c>
      <c r="C420" s="3" t="s">
        <v>21</v>
      </c>
      <c r="D420" s="3" t="s">
        <v>223</v>
      </c>
      <c r="E420" s="136" t="s">
        <v>275</v>
      </c>
      <c r="F420" s="3" t="s">
        <v>2296</v>
      </c>
      <c r="G420" s="3" t="s">
        <v>2470</v>
      </c>
      <c r="H420" s="179">
        <v>15</v>
      </c>
      <c r="I420" s="179">
        <v>0</v>
      </c>
      <c r="J420" s="233">
        <v>15</v>
      </c>
      <c r="K420" s="234">
        <v>2100</v>
      </c>
      <c r="L420" s="3" t="s">
        <v>247</v>
      </c>
      <c r="M420" s="3" t="s">
        <v>223</v>
      </c>
    </row>
    <row r="421" spans="1:13" x14ac:dyDescent="0.35">
      <c r="A421" s="3" t="s">
        <v>21</v>
      </c>
      <c r="B421" s="3" t="s">
        <v>21</v>
      </c>
      <c r="C421" s="3" t="s">
        <v>21</v>
      </c>
      <c r="D421" s="3" t="s">
        <v>223</v>
      </c>
      <c r="E421" s="136" t="s">
        <v>278</v>
      </c>
      <c r="F421" s="3" t="s">
        <v>2298</v>
      </c>
      <c r="G421" s="3" t="s">
        <v>2470</v>
      </c>
      <c r="H421" s="179">
        <v>20</v>
      </c>
      <c r="I421" s="179">
        <v>0</v>
      </c>
      <c r="J421" s="233">
        <v>20</v>
      </c>
      <c r="K421" s="234">
        <v>3460</v>
      </c>
      <c r="L421" s="3" t="s">
        <v>238</v>
      </c>
      <c r="M421" s="3" t="s">
        <v>223</v>
      </c>
    </row>
    <row r="422" spans="1:13" x14ac:dyDescent="0.35">
      <c r="A422" s="3" t="s">
        <v>21</v>
      </c>
      <c r="B422" s="3" t="s">
        <v>21</v>
      </c>
      <c r="C422" s="3" t="s">
        <v>21</v>
      </c>
      <c r="D422" s="3" t="s">
        <v>223</v>
      </c>
      <c r="E422" s="136" t="s">
        <v>276</v>
      </c>
      <c r="F422" s="3" t="s">
        <v>2297</v>
      </c>
      <c r="G422" s="3" t="s">
        <v>2470</v>
      </c>
      <c r="H422" s="179">
        <v>20</v>
      </c>
      <c r="I422" s="179">
        <v>0</v>
      </c>
      <c r="J422" s="233">
        <v>20</v>
      </c>
      <c r="K422" s="234">
        <v>2500</v>
      </c>
      <c r="L422" s="3" t="s">
        <v>247</v>
      </c>
      <c r="M422" s="3" t="s">
        <v>223</v>
      </c>
    </row>
    <row r="423" spans="1:13" x14ac:dyDescent="0.35">
      <c r="A423" s="3" t="s">
        <v>21</v>
      </c>
      <c r="B423" s="3" t="s">
        <v>21</v>
      </c>
      <c r="C423" s="3" t="s">
        <v>21</v>
      </c>
      <c r="D423" s="3" t="s">
        <v>223</v>
      </c>
      <c r="E423" s="136" t="s">
        <v>2299</v>
      </c>
      <c r="F423" s="3" t="s">
        <v>2300</v>
      </c>
      <c r="G423" s="3" t="s">
        <v>2470</v>
      </c>
      <c r="H423" s="179">
        <v>26</v>
      </c>
      <c r="I423" s="179">
        <v>0</v>
      </c>
      <c r="J423" s="233">
        <v>26</v>
      </c>
      <c r="K423" s="234">
        <v>3696</v>
      </c>
      <c r="L423" s="3" t="s">
        <v>279</v>
      </c>
      <c r="M423" s="3" t="s">
        <v>223</v>
      </c>
    </row>
    <row r="424" spans="1:13" x14ac:dyDescent="0.35">
      <c r="A424" s="3" t="s">
        <v>21</v>
      </c>
      <c r="B424" s="3" t="s">
        <v>21</v>
      </c>
      <c r="C424" s="3" t="s">
        <v>21</v>
      </c>
      <c r="D424" s="3" t="s">
        <v>223</v>
      </c>
      <c r="E424" s="136" t="s">
        <v>2301</v>
      </c>
      <c r="F424" s="3" t="s">
        <v>2302</v>
      </c>
      <c r="G424" s="3" t="s">
        <v>2470</v>
      </c>
      <c r="H424" s="179">
        <v>27</v>
      </c>
      <c r="I424" s="179">
        <v>0</v>
      </c>
      <c r="J424" s="233">
        <v>27</v>
      </c>
      <c r="K424" s="234">
        <v>3655</v>
      </c>
      <c r="L424" s="3" t="s">
        <v>240</v>
      </c>
      <c r="M424" s="3" t="s">
        <v>223</v>
      </c>
    </row>
    <row r="425" spans="1:13" x14ac:dyDescent="0.35">
      <c r="A425" s="3" t="s">
        <v>21</v>
      </c>
      <c r="B425" s="3" t="s">
        <v>21</v>
      </c>
      <c r="C425" s="3" t="s">
        <v>21</v>
      </c>
      <c r="D425" s="3" t="s">
        <v>223</v>
      </c>
      <c r="E425" s="136" t="s">
        <v>280</v>
      </c>
      <c r="F425" s="3" t="s">
        <v>2303</v>
      </c>
      <c r="G425" s="3" t="s">
        <v>2470</v>
      </c>
      <c r="H425" s="179">
        <v>29</v>
      </c>
      <c r="I425" s="179">
        <v>0</v>
      </c>
      <c r="J425" s="233">
        <v>29</v>
      </c>
      <c r="K425" s="234">
        <v>3604</v>
      </c>
      <c r="L425" s="3" t="s">
        <v>238</v>
      </c>
      <c r="M425" s="3" t="s">
        <v>223</v>
      </c>
    </row>
    <row r="426" spans="1:13" x14ac:dyDescent="0.35">
      <c r="A426" s="3" t="s">
        <v>21</v>
      </c>
      <c r="B426" s="3" t="s">
        <v>21</v>
      </c>
      <c r="C426" s="3" t="s">
        <v>21</v>
      </c>
      <c r="D426" s="3" t="s">
        <v>223</v>
      </c>
      <c r="E426" s="136" t="s">
        <v>281</v>
      </c>
      <c r="F426" s="3" t="s">
        <v>2304</v>
      </c>
      <c r="G426" s="3" t="s">
        <v>2470</v>
      </c>
      <c r="H426" s="179">
        <v>35</v>
      </c>
      <c r="I426" s="179">
        <v>0</v>
      </c>
      <c r="J426" s="233">
        <v>35</v>
      </c>
      <c r="K426" s="234">
        <v>4900</v>
      </c>
      <c r="L426" s="3" t="s">
        <v>247</v>
      </c>
      <c r="M426" s="3" t="s">
        <v>223</v>
      </c>
    </row>
    <row r="427" spans="1:13" x14ac:dyDescent="0.35">
      <c r="A427" s="3" t="s">
        <v>21</v>
      </c>
      <c r="B427" s="3" t="s">
        <v>21</v>
      </c>
      <c r="C427" s="3" t="s">
        <v>21</v>
      </c>
      <c r="D427" s="3" t="s">
        <v>223</v>
      </c>
      <c r="E427" s="136" t="s">
        <v>282</v>
      </c>
      <c r="F427" s="3" t="s">
        <v>2305</v>
      </c>
      <c r="G427" s="3" t="s">
        <v>2470</v>
      </c>
      <c r="H427" s="179">
        <v>35</v>
      </c>
      <c r="I427" s="179">
        <v>0</v>
      </c>
      <c r="J427" s="233">
        <v>35</v>
      </c>
      <c r="K427" s="234">
        <v>4690</v>
      </c>
      <c r="L427" s="3" t="s">
        <v>247</v>
      </c>
      <c r="M427" s="3" t="s">
        <v>223</v>
      </c>
    </row>
    <row r="428" spans="1:13" x14ac:dyDescent="0.35">
      <c r="A428" s="3" t="s">
        <v>21</v>
      </c>
      <c r="B428" s="3" t="s">
        <v>21</v>
      </c>
      <c r="C428" s="3" t="s">
        <v>21</v>
      </c>
      <c r="D428" s="3" t="s">
        <v>223</v>
      </c>
      <c r="E428" s="136" t="s">
        <v>2306</v>
      </c>
      <c r="F428" s="3" t="s">
        <v>2307</v>
      </c>
      <c r="G428" s="3" t="s">
        <v>2470</v>
      </c>
      <c r="H428" s="179">
        <v>36</v>
      </c>
      <c r="I428" s="179">
        <v>0</v>
      </c>
      <c r="J428" s="233">
        <v>36</v>
      </c>
      <c r="K428" s="234">
        <v>4503</v>
      </c>
      <c r="L428" s="3" t="s">
        <v>240</v>
      </c>
      <c r="M428" s="3" t="s">
        <v>223</v>
      </c>
    </row>
    <row r="429" spans="1:13" x14ac:dyDescent="0.35">
      <c r="A429" s="3" t="s">
        <v>21</v>
      </c>
      <c r="B429" s="3" t="s">
        <v>21</v>
      </c>
      <c r="C429" s="3" t="s">
        <v>21</v>
      </c>
      <c r="D429" s="3" t="s">
        <v>223</v>
      </c>
      <c r="E429" s="136" t="s">
        <v>2308</v>
      </c>
      <c r="F429" s="3" t="s">
        <v>2309</v>
      </c>
      <c r="G429" s="3" t="s">
        <v>2470</v>
      </c>
      <c r="H429" s="179">
        <v>38</v>
      </c>
      <c r="I429" s="179">
        <v>0</v>
      </c>
      <c r="J429" s="233">
        <v>38</v>
      </c>
      <c r="K429" s="234">
        <v>4434.62</v>
      </c>
      <c r="L429" s="3" t="s">
        <v>240</v>
      </c>
      <c r="M429" s="3" t="s">
        <v>223</v>
      </c>
    </row>
    <row r="430" spans="1:13" x14ac:dyDescent="0.35">
      <c r="A430" s="3" t="s">
        <v>21</v>
      </c>
      <c r="B430" s="3" t="s">
        <v>21</v>
      </c>
      <c r="C430" s="3" t="s">
        <v>21</v>
      </c>
      <c r="D430" s="3" t="s">
        <v>223</v>
      </c>
      <c r="E430" s="136" t="s">
        <v>283</v>
      </c>
      <c r="F430" s="3" t="s">
        <v>2310</v>
      </c>
      <c r="G430" s="3" t="s">
        <v>2470</v>
      </c>
      <c r="H430" s="179">
        <v>36</v>
      </c>
      <c r="I430" s="179">
        <v>0</v>
      </c>
      <c r="J430" s="233">
        <v>36</v>
      </c>
      <c r="K430" s="234">
        <v>5101</v>
      </c>
      <c r="L430" s="3" t="s">
        <v>284</v>
      </c>
      <c r="M430" s="3" t="s">
        <v>223</v>
      </c>
    </row>
    <row r="431" spans="1:13" x14ac:dyDescent="0.35">
      <c r="A431" s="3" t="s">
        <v>21</v>
      </c>
      <c r="B431" s="3" t="s">
        <v>21</v>
      </c>
      <c r="C431" s="3" t="s">
        <v>21</v>
      </c>
      <c r="D431" s="3" t="s">
        <v>223</v>
      </c>
      <c r="E431" s="136" t="s">
        <v>2406</v>
      </c>
      <c r="F431" s="3" t="s">
        <v>2311</v>
      </c>
      <c r="G431" s="3" t="s">
        <v>2470</v>
      </c>
      <c r="H431" s="179">
        <v>39</v>
      </c>
      <c r="I431" s="179">
        <v>0</v>
      </c>
      <c r="J431" s="233">
        <v>39</v>
      </c>
      <c r="K431" s="234">
        <v>5918</v>
      </c>
      <c r="L431" s="3" t="s">
        <v>238</v>
      </c>
      <c r="M431" s="3" t="s">
        <v>223</v>
      </c>
    </row>
    <row r="432" spans="1:13" x14ac:dyDescent="0.35">
      <c r="A432" s="3" t="s">
        <v>21</v>
      </c>
      <c r="B432" s="3" t="s">
        <v>21</v>
      </c>
      <c r="C432" s="3" t="s">
        <v>21</v>
      </c>
      <c r="D432" s="3" t="s">
        <v>223</v>
      </c>
      <c r="E432" s="136" t="s">
        <v>285</v>
      </c>
      <c r="F432" s="3" t="s">
        <v>2312</v>
      </c>
      <c r="G432" s="3" t="s">
        <v>2470</v>
      </c>
      <c r="H432" s="179">
        <v>40</v>
      </c>
      <c r="I432" s="179">
        <v>0</v>
      </c>
      <c r="J432" s="233">
        <v>40</v>
      </c>
      <c r="K432" s="234">
        <v>5450</v>
      </c>
      <c r="L432" s="3" t="s">
        <v>258</v>
      </c>
      <c r="M432" s="3" t="s">
        <v>223</v>
      </c>
    </row>
    <row r="433" spans="1:13" x14ac:dyDescent="0.35">
      <c r="A433" s="3" t="s">
        <v>21</v>
      </c>
      <c r="B433" s="3" t="s">
        <v>21</v>
      </c>
      <c r="C433" s="3" t="s">
        <v>21</v>
      </c>
      <c r="D433" s="3" t="s">
        <v>223</v>
      </c>
      <c r="E433" s="136" t="s">
        <v>286</v>
      </c>
      <c r="F433" s="3" t="s">
        <v>2313</v>
      </c>
      <c r="G433" s="3" t="s">
        <v>2470</v>
      </c>
      <c r="H433" s="179">
        <v>40</v>
      </c>
      <c r="I433" s="179">
        <v>0</v>
      </c>
      <c r="J433" s="233">
        <v>40</v>
      </c>
      <c r="K433" s="234">
        <v>4850</v>
      </c>
      <c r="L433" s="3" t="s">
        <v>287</v>
      </c>
      <c r="M433" s="3" t="s">
        <v>223</v>
      </c>
    </row>
    <row r="434" spans="1:13" x14ac:dyDescent="0.35">
      <c r="A434" s="3" t="s">
        <v>21</v>
      </c>
      <c r="B434" s="3" t="s">
        <v>21</v>
      </c>
      <c r="C434" s="3" t="s">
        <v>21</v>
      </c>
      <c r="D434" s="3" t="s">
        <v>223</v>
      </c>
      <c r="E434" s="136" t="s">
        <v>289</v>
      </c>
      <c r="F434" s="3" t="s">
        <v>2314</v>
      </c>
      <c r="G434" s="3" t="s">
        <v>2470</v>
      </c>
      <c r="H434" s="179">
        <v>45</v>
      </c>
      <c r="I434" s="179">
        <v>0</v>
      </c>
      <c r="J434" s="233">
        <v>45</v>
      </c>
      <c r="K434" s="234">
        <v>5490</v>
      </c>
      <c r="L434" s="3" t="s">
        <v>254</v>
      </c>
      <c r="M434" s="3" t="s">
        <v>223</v>
      </c>
    </row>
    <row r="435" spans="1:13" x14ac:dyDescent="0.35">
      <c r="A435" s="3" t="s">
        <v>21</v>
      </c>
      <c r="B435" s="3" t="s">
        <v>21</v>
      </c>
      <c r="C435" s="3" t="s">
        <v>21</v>
      </c>
      <c r="D435" s="3" t="s">
        <v>223</v>
      </c>
      <c r="E435" s="136" t="s">
        <v>290</v>
      </c>
      <c r="F435" s="3" t="s">
        <v>2315</v>
      </c>
      <c r="G435" s="3" t="s">
        <v>2470</v>
      </c>
      <c r="H435" s="179">
        <v>52</v>
      </c>
      <c r="I435" s="179">
        <v>0</v>
      </c>
      <c r="J435" s="233">
        <v>52</v>
      </c>
      <c r="K435" s="234">
        <v>6528</v>
      </c>
      <c r="L435" s="3" t="s">
        <v>238</v>
      </c>
      <c r="M435" s="3" t="s">
        <v>223</v>
      </c>
    </row>
    <row r="436" spans="1:13" x14ac:dyDescent="0.35">
      <c r="A436" s="3" t="s">
        <v>21</v>
      </c>
      <c r="B436" s="3" t="s">
        <v>21</v>
      </c>
      <c r="C436" s="3" t="s">
        <v>21</v>
      </c>
      <c r="D436" s="3" t="s">
        <v>223</v>
      </c>
      <c r="E436" s="136" t="s">
        <v>291</v>
      </c>
      <c r="F436" s="3" t="s">
        <v>2316</v>
      </c>
      <c r="G436" s="3" t="s">
        <v>2470</v>
      </c>
      <c r="H436" s="179">
        <v>60</v>
      </c>
      <c r="I436" s="179">
        <v>0</v>
      </c>
      <c r="J436" s="233">
        <v>60</v>
      </c>
      <c r="K436" s="234">
        <v>8040</v>
      </c>
      <c r="L436" s="3" t="s">
        <v>247</v>
      </c>
      <c r="M436" s="3" t="s">
        <v>223</v>
      </c>
    </row>
    <row r="437" spans="1:13" x14ac:dyDescent="0.35">
      <c r="A437" s="3" t="s">
        <v>21</v>
      </c>
      <c r="B437" s="3" t="s">
        <v>21</v>
      </c>
      <c r="C437" s="3" t="s">
        <v>21</v>
      </c>
      <c r="D437" s="3" t="s">
        <v>223</v>
      </c>
      <c r="E437" s="136" t="s">
        <v>292</v>
      </c>
      <c r="F437" s="3" t="s">
        <v>2317</v>
      </c>
      <c r="G437" s="3" t="s">
        <v>2470</v>
      </c>
      <c r="H437" s="179">
        <v>63</v>
      </c>
      <c r="I437" s="179">
        <v>0</v>
      </c>
      <c r="J437" s="233">
        <v>63</v>
      </c>
      <c r="K437" s="234">
        <v>8190</v>
      </c>
      <c r="L437" s="3" t="s">
        <v>247</v>
      </c>
      <c r="M437" s="3" t="s">
        <v>223</v>
      </c>
    </row>
    <row r="438" spans="1:13" x14ac:dyDescent="0.35">
      <c r="A438" s="3" t="s">
        <v>21</v>
      </c>
      <c r="B438" s="3" t="s">
        <v>21</v>
      </c>
      <c r="C438" s="3" t="s">
        <v>21</v>
      </c>
      <c r="D438" s="3" t="s">
        <v>223</v>
      </c>
      <c r="E438" s="136" t="s">
        <v>293</v>
      </c>
      <c r="F438" s="3" t="s">
        <v>2318</v>
      </c>
      <c r="G438" s="3" t="s">
        <v>2470</v>
      </c>
      <c r="H438" s="179">
        <v>65</v>
      </c>
      <c r="I438" s="179">
        <v>0</v>
      </c>
      <c r="J438" s="233">
        <v>65</v>
      </c>
      <c r="K438" s="234">
        <v>7900</v>
      </c>
      <c r="L438" s="3" t="s">
        <v>258</v>
      </c>
      <c r="M438" s="3" t="s">
        <v>223</v>
      </c>
    </row>
    <row r="439" spans="1:13" x14ac:dyDescent="0.35">
      <c r="A439" s="3" t="s">
        <v>21</v>
      </c>
      <c r="B439" s="3" t="s">
        <v>21</v>
      </c>
      <c r="C439" s="3" t="s">
        <v>21</v>
      </c>
      <c r="D439" s="3" t="s">
        <v>223</v>
      </c>
      <c r="E439" s="136" t="s">
        <v>294</v>
      </c>
      <c r="F439" s="3" t="s">
        <v>2319</v>
      </c>
      <c r="G439" s="3" t="s">
        <v>2470</v>
      </c>
      <c r="H439" s="179">
        <v>66</v>
      </c>
      <c r="I439" s="179">
        <v>0</v>
      </c>
      <c r="J439" s="233">
        <v>66</v>
      </c>
      <c r="K439" s="234">
        <v>9578</v>
      </c>
      <c r="L439" s="3" t="s">
        <v>238</v>
      </c>
      <c r="M439" s="3" t="s">
        <v>223</v>
      </c>
    </row>
    <row r="440" spans="1:13" x14ac:dyDescent="0.35">
      <c r="A440" s="3" t="s">
        <v>21</v>
      </c>
      <c r="B440" s="3" t="s">
        <v>21</v>
      </c>
      <c r="C440" s="3" t="s">
        <v>21</v>
      </c>
      <c r="D440" s="3" t="s">
        <v>223</v>
      </c>
      <c r="E440" s="136" t="s">
        <v>295</v>
      </c>
      <c r="F440" s="3" t="s">
        <v>2320</v>
      </c>
      <c r="G440" s="3" t="s">
        <v>2470</v>
      </c>
      <c r="H440" s="179">
        <v>70</v>
      </c>
      <c r="I440" s="179">
        <v>0</v>
      </c>
      <c r="J440" s="233">
        <v>70</v>
      </c>
      <c r="K440" s="234">
        <v>8890</v>
      </c>
      <c r="L440" s="3" t="s">
        <v>254</v>
      </c>
      <c r="M440" s="3" t="s">
        <v>223</v>
      </c>
    </row>
    <row r="441" spans="1:13" x14ac:dyDescent="0.35">
      <c r="E441" s="136"/>
    </row>
    <row r="442" spans="1:13" x14ac:dyDescent="0.35">
      <c r="E442" s="136"/>
    </row>
    <row r="443" spans="1:13" x14ac:dyDescent="0.35">
      <c r="E443" s="136"/>
    </row>
    <row r="444" spans="1:13" x14ac:dyDescent="0.35">
      <c r="E444" s="136"/>
    </row>
    <row r="445" spans="1:13" x14ac:dyDescent="0.35">
      <c r="E445" s="136"/>
    </row>
    <row r="446" spans="1:13" x14ac:dyDescent="0.35">
      <c r="E446" s="136"/>
      <c r="K446" s="12"/>
    </row>
    <row r="447" spans="1:13" x14ac:dyDescent="0.35">
      <c r="E447" s="136"/>
      <c r="F447" s="134"/>
      <c r="K447" s="12"/>
    </row>
    <row r="448" spans="1:13" x14ac:dyDescent="0.35">
      <c r="E448" s="136"/>
    </row>
    <row r="449" spans="5:11" x14ac:dyDescent="0.35">
      <c r="E449" s="136"/>
    </row>
    <row r="450" spans="5:11" x14ac:dyDescent="0.35">
      <c r="E450" s="136"/>
    </row>
    <row r="451" spans="5:11" x14ac:dyDescent="0.35">
      <c r="E451" s="136"/>
    </row>
    <row r="452" spans="5:11" x14ac:dyDescent="0.35">
      <c r="E452" s="136"/>
    </row>
    <row r="453" spans="5:11" x14ac:dyDescent="0.35">
      <c r="E453" s="136"/>
      <c r="K453" s="12"/>
    </row>
    <row r="454" spans="5:11" x14ac:dyDescent="0.35">
      <c r="E454" s="136"/>
    </row>
    <row r="455" spans="5:11" x14ac:dyDescent="0.35">
      <c r="E455" s="136"/>
    </row>
    <row r="456" spans="5:11" x14ac:dyDescent="0.35">
      <c r="E456" s="136"/>
      <c r="K456" s="12"/>
    </row>
    <row r="457" spans="5:11" x14ac:dyDescent="0.35">
      <c r="E457" s="136"/>
    </row>
    <row r="458" spans="5:11" x14ac:dyDescent="0.35">
      <c r="E458" s="185"/>
      <c r="K458" s="12"/>
    </row>
    <row r="459" spans="5:11" x14ac:dyDescent="0.35">
      <c r="E459" s="136"/>
    </row>
    <row r="460" spans="5:11" x14ac:dyDescent="0.35">
      <c r="E460" s="136"/>
    </row>
    <row r="461" spans="5:11" x14ac:dyDescent="0.35">
      <c r="E461" s="136"/>
      <c r="K461" s="12"/>
    </row>
    <row r="462" spans="5:11" x14ac:dyDescent="0.35">
      <c r="E462" s="136"/>
    </row>
    <row r="463" spans="5:11" x14ac:dyDescent="0.35">
      <c r="E463" s="136"/>
      <c r="K463" s="12"/>
    </row>
    <row r="464" spans="5:11" x14ac:dyDescent="0.35">
      <c r="E464" s="136"/>
    </row>
    <row r="465" spans="5:11" x14ac:dyDescent="0.35">
      <c r="E465" s="136"/>
      <c r="K465" s="12"/>
    </row>
    <row r="466" spans="5:11" x14ac:dyDescent="0.35">
      <c r="E466" s="136"/>
    </row>
    <row r="467" spans="5:11" x14ac:dyDescent="0.35">
      <c r="E467" s="136"/>
    </row>
    <row r="468" spans="5:11" x14ac:dyDescent="0.35">
      <c r="E468" s="136"/>
      <c r="K468" s="12"/>
    </row>
    <row r="469" spans="5:11" x14ac:dyDescent="0.35">
      <c r="E469" s="136"/>
      <c r="F469"/>
    </row>
    <row r="471" spans="5:11" x14ac:dyDescent="0.35">
      <c r="E471" s="136"/>
    </row>
    <row r="472" spans="5:11" x14ac:dyDescent="0.35">
      <c r="E472" s="136"/>
      <c r="K472" s="12"/>
    </row>
    <row r="473" spans="5:11" x14ac:dyDescent="0.35">
      <c r="E473" s="136"/>
    </row>
    <row r="474" spans="5:11" x14ac:dyDescent="0.35">
      <c r="E474" s="136"/>
    </row>
    <row r="475" spans="5:11" x14ac:dyDescent="0.35">
      <c r="E475" s="136"/>
    </row>
    <row r="476" spans="5:11" x14ac:dyDescent="0.35">
      <c r="E476" s="136"/>
    </row>
    <row r="477" spans="5:11" x14ac:dyDescent="0.35">
      <c r="E477" s="136"/>
    </row>
    <row r="478" spans="5:11" x14ac:dyDescent="0.35">
      <c r="E478" s="136"/>
    </row>
    <row r="479" spans="5:11" x14ac:dyDescent="0.35">
      <c r="E479" s="136"/>
    </row>
    <row r="480" spans="5:11" x14ac:dyDescent="0.35">
      <c r="E480" s="136"/>
    </row>
    <row r="481" spans="5:11" x14ac:dyDescent="0.35">
      <c r="E481" s="136"/>
    </row>
    <row r="482" spans="5:11" x14ac:dyDescent="0.35">
      <c r="E482" s="136"/>
    </row>
    <row r="483" spans="5:11" x14ac:dyDescent="0.35">
      <c r="E483" s="136"/>
    </row>
    <row r="484" spans="5:11" x14ac:dyDescent="0.35">
      <c r="E484" s="136"/>
    </row>
    <row r="485" spans="5:11" x14ac:dyDescent="0.35">
      <c r="E485" s="136"/>
    </row>
    <row r="486" spans="5:11" x14ac:dyDescent="0.35">
      <c r="E486" s="136"/>
    </row>
    <row r="487" spans="5:11" x14ac:dyDescent="0.35">
      <c r="E487" s="136"/>
      <c r="K487" s="12"/>
    </row>
    <row r="488" spans="5:11" x14ac:dyDescent="0.35">
      <c r="E488" s="136"/>
    </row>
    <row r="490" spans="5:11" x14ac:dyDescent="0.35">
      <c r="E490" s="136"/>
    </row>
    <row r="491" spans="5:11" x14ac:dyDescent="0.35">
      <c r="E491" s="136"/>
    </row>
    <row r="492" spans="5:11" x14ac:dyDescent="0.35">
      <c r="E492" s="136"/>
    </row>
    <row r="493" spans="5:11" x14ac:dyDescent="0.35">
      <c r="E493" s="136"/>
    </row>
    <row r="494" spans="5:11" x14ac:dyDescent="0.35">
      <c r="E494" s="136"/>
    </row>
    <row r="496" spans="5:11" x14ac:dyDescent="0.35">
      <c r="E496" s="137"/>
      <c r="K496" s="12"/>
    </row>
    <row r="497" spans="5:5" x14ac:dyDescent="0.35">
      <c r="E497" s="136"/>
    </row>
    <row r="498" spans="5:5" x14ac:dyDescent="0.35">
      <c r="E498" s="136"/>
    </row>
    <row r="500" spans="5:5" x14ac:dyDescent="0.35">
      <c r="E500" s="136"/>
    </row>
    <row r="501" spans="5:5" x14ac:dyDescent="0.35">
      <c r="E501" s="136"/>
    </row>
    <row r="502" spans="5:5" x14ac:dyDescent="0.35">
      <c r="E502" s="136"/>
    </row>
    <row r="503" spans="5:5" x14ac:dyDescent="0.35">
      <c r="E503" s="136"/>
    </row>
    <row r="504" spans="5:5" x14ac:dyDescent="0.35">
      <c r="E504" s="136"/>
    </row>
    <row r="505" spans="5:5" x14ac:dyDescent="0.35">
      <c r="E505" s="136"/>
    </row>
    <row r="506" spans="5:5" x14ac:dyDescent="0.35">
      <c r="E506" s="136"/>
    </row>
    <row r="507" spans="5:5" x14ac:dyDescent="0.35">
      <c r="E507" s="136"/>
    </row>
    <row r="508" spans="5:5" x14ac:dyDescent="0.35">
      <c r="E508" s="136"/>
    </row>
    <row r="509" spans="5:5" x14ac:dyDescent="0.35">
      <c r="E509" s="136"/>
    </row>
    <row r="510" spans="5:5" x14ac:dyDescent="0.35">
      <c r="E510" s="136"/>
    </row>
    <row r="511" spans="5:5" x14ac:dyDescent="0.35">
      <c r="E511" s="136"/>
    </row>
    <row r="513" spans="5:5" x14ac:dyDescent="0.35">
      <c r="E513" s="136"/>
    </row>
    <row r="514" spans="5:5" x14ac:dyDescent="0.35">
      <c r="E514" s="136"/>
    </row>
    <row r="515" spans="5:5" x14ac:dyDescent="0.35">
      <c r="E515" s="136"/>
    </row>
    <row r="516" spans="5:5" x14ac:dyDescent="0.35">
      <c r="E516" s="136"/>
    </row>
    <row r="517" spans="5:5" x14ac:dyDescent="0.35">
      <c r="E517" s="136"/>
    </row>
    <row r="518" spans="5:5" x14ac:dyDescent="0.35">
      <c r="E518" s="136"/>
    </row>
    <row r="519" spans="5:5" x14ac:dyDescent="0.35">
      <c r="E519" s="136"/>
    </row>
    <row r="520" spans="5:5" x14ac:dyDescent="0.35">
      <c r="E520" s="136"/>
    </row>
    <row r="521" spans="5:5" x14ac:dyDescent="0.35">
      <c r="E521" s="136"/>
    </row>
    <row r="522" spans="5:5" x14ac:dyDescent="0.35">
      <c r="E522" s="136"/>
    </row>
    <row r="523" spans="5:5" x14ac:dyDescent="0.35">
      <c r="E523" s="136"/>
    </row>
    <row r="524" spans="5:5" x14ac:dyDescent="0.35">
      <c r="E524" s="136"/>
    </row>
    <row r="526" spans="5:5" x14ac:dyDescent="0.35">
      <c r="E526" s="136"/>
    </row>
    <row r="527" spans="5:5" x14ac:dyDescent="0.35">
      <c r="E527" s="136"/>
    </row>
    <row r="528" spans="5:5" x14ac:dyDescent="0.35">
      <c r="E528" s="136"/>
    </row>
    <row r="529" spans="5:11" x14ac:dyDescent="0.35">
      <c r="E529" s="136"/>
      <c r="K529" s="12"/>
    </row>
    <row r="530" spans="5:11" x14ac:dyDescent="0.35">
      <c r="E530" s="136"/>
    </row>
    <row r="531" spans="5:11" x14ac:dyDescent="0.35">
      <c r="E531" s="136"/>
      <c r="K531" s="12"/>
    </row>
    <row r="533" spans="5:11" x14ac:dyDescent="0.35">
      <c r="E533" s="136"/>
    </row>
    <row r="534" spans="5:11" x14ac:dyDescent="0.35">
      <c r="E534" s="136"/>
    </row>
    <row r="535" spans="5:11" x14ac:dyDescent="0.35">
      <c r="E535" s="136"/>
    </row>
    <row r="537" spans="5:11" x14ac:dyDescent="0.35">
      <c r="E537" s="136"/>
    </row>
    <row r="538" spans="5:11" x14ac:dyDescent="0.35">
      <c r="E538" s="136"/>
    </row>
    <row r="539" spans="5:11" x14ac:dyDescent="0.35">
      <c r="E539" s="136"/>
    </row>
    <row r="540" spans="5:11" x14ac:dyDescent="0.35">
      <c r="E540" s="136"/>
    </row>
    <row r="541" spans="5:11" x14ac:dyDescent="0.35">
      <c r="E541" s="136"/>
    </row>
    <row r="542" spans="5:11" x14ac:dyDescent="0.35">
      <c r="E542" s="136"/>
    </row>
    <row r="543" spans="5:11" x14ac:dyDescent="0.35">
      <c r="E543" s="136"/>
    </row>
    <row r="547" spans="5:11" x14ac:dyDescent="0.35">
      <c r="E547" s="136"/>
    </row>
    <row r="548" spans="5:11" x14ac:dyDescent="0.35">
      <c r="E548" s="136"/>
    </row>
    <row r="550" spans="5:11" x14ac:dyDescent="0.35">
      <c r="E550" s="136"/>
    </row>
    <row r="551" spans="5:11" x14ac:dyDescent="0.35">
      <c r="E551" s="136"/>
      <c r="K551" s="12"/>
    </row>
    <row r="552" spans="5:11" x14ac:dyDescent="0.35">
      <c r="E552" s="136"/>
    </row>
    <row r="553" spans="5:11" x14ac:dyDescent="0.35">
      <c r="E553" s="136"/>
    </row>
    <row r="554" spans="5:11" x14ac:dyDescent="0.35">
      <c r="E554" s="136"/>
    </row>
    <row r="555" spans="5:11" x14ac:dyDescent="0.35">
      <c r="E555" s="136"/>
    </row>
    <row r="556" spans="5:11" x14ac:dyDescent="0.35">
      <c r="E556" s="136"/>
      <c r="K556" s="12"/>
    </row>
    <row r="557" spans="5:11" x14ac:dyDescent="0.35">
      <c r="E557" s="136"/>
    </row>
    <row r="558" spans="5:11" x14ac:dyDescent="0.35">
      <c r="E558" s="136"/>
    </row>
    <row r="559" spans="5:11" x14ac:dyDescent="0.35">
      <c r="E559" s="136"/>
    </row>
    <row r="560" spans="5:11" x14ac:dyDescent="0.35">
      <c r="E560" s="136"/>
    </row>
    <row r="561" spans="5:11" x14ac:dyDescent="0.35">
      <c r="E561" s="136"/>
      <c r="K561" s="12"/>
    </row>
    <row r="562" spans="5:11" x14ac:dyDescent="0.35">
      <c r="E562" s="136"/>
    </row>
    <row r="563" spans="5:11" x14ac:dyDescent="0.35">
      <c r="E563" s="136"/>
    </row>
    <row r="565" spans="5:11" x14ac:dyDescent="0.35">
      <c r="E565" s="136"/>
    </row>
    <row r="566" spans="5:11" x14ac:dyDescent="0.35">
      <c r="E566" s="136"/>
    </row>
    <row r="567" spans="5:11" x14ac:dyDescent="0.35">
      <c r="E567" s="136"/>
    </row>
    <row r="570" spans="5:11" x14ac:dyDescent="0.35">
      <c r="E570" s="136"/>
    </row>
    <row r="572" spans="5:11" x14ac:dyDescent="0.35">
      <c r="E572" s="136"/>
    </row>
    <row r="573" spans="5:11" x14ac:dyDescent="0.35">
      <c r="E573" s="136"/>
    </row>
    <row r="574" spans="5:11" x14ac:dyDescent="0.35">
      <c r="E574" s="136"/>
    </row>
    <row r="575" spans="5:11" x14ac:dyDescent="0.35">
      <c r="E575" s="136"/>
    </row>
    <row r="576" spans="5:11" x14ac:dyDescent="0.35">
      <c r="E576" s="136"/>
    </row>
    <row r="577" spans="5:5" x14ac:dyDescent="0.35">
      <c r="E577" s="136"/>
    </row>
    <row r="579" spans="5:5" x14ac:dyDescent="0.35">
      <c r="E579" s="136"/>
    </row>
    <row r="580" spans="5:5" x14ac:dyDescent="0.35">
      <c r="E580" s="136"/>
    </row>
    <row r="581" spans="5:5" x14ac:dyDescent="0.35">
      <c r="E581" s="136"/>
    </row>
    <row r="582" spans="5:5" x14ac:dyDescent="0.35">
      <c r="E582" s="136"/>
    </row>
    <row r="583" spans="5:5" x14ac:dyDescent="0.35">
      <c r="E583" s="136"/>
    </row>
    <row r="584" spans="5:5" x14ac:dyDescent="0.35">
      <c r="E584" s="136"/>
    </row>
    <row r="585" spans="5:5" x14ac:dyDescent="0.35">
      <c r="E585" s="136"/>
    </row>
    <row r="587" spans="5:5" x14ac:dyDescent="0.35">
      <c r="E587" s="136"/>
    </row>
    <row r="589" spans="5:5" x14ac:dyDescent="0.35">
      <c r="E589" s="136"/>
    </row>
    <row r="590" spans="5:5" x14ac:dyDescent="0.35">
      <c r="E590" s="136"/>
    </row>
    <row r="591" spans="5:5" x14ac:dyDescent="0.35">
      <c r="E591" s="136"/>
    </row>
    <row r="592" spans="5:5" x14ac:dyDescent="0.35">
      <c r="E592" s="136"/>
    </row>
    <row r="593" spans="5:11" x14ac:dyDescent="0.35">
      <c r="E593" s="136"/>
    </row>
    <row r="595" spans="5:11" x14ac:dyDescent="0.35">
      <c r="E595" s="136"/>
    </row>
    <row r="597" spans="5:11" x14ac:dyDescent="0.35">
      <c r="E597" s="136"/>
    </row>
    <row r="600" spans="5:11" x14ac:dyDescent="0.35">
      <c r="E600" s="136"/>
    </row>
    <row r="601" spans="5:11" x14ac:dyDescent="0.35">
      <c r="E601" s="136"/>
    </row>
    <row r="602" spans="5:11" x14ac:dyDescent="0.35">
      <c r="E602" s="136"/>
    </row>
    <row r="603" spans="5:11" x14ac:dyDescent="0.35">
      <c r="E603" s="136"/>
    </row>
    <row r="604" spans="5:11" x14ac:dyDescent="0.35">
      <c r="E604" s="136"/>
    </row>
    <row r="605" spans="5:11" x14ac:dyDescent="0.35">
      <c r="E605" s="136"/>
    </row>
    <row r="606" spans="5:11" x14ac:dyDescent="0.35">
      <c r="E606" s="136"/>
    </row>
    <row r="607" spans="5:11" x14ac:dyDescent="0.35">
      <c r="E607" s="136"/>
      <c r="K607" s="12"/>
    </row>
    <row r="608" spans="5:11" x14ac:dyDescent="0.35">
      <c r="E608" s="136"/>
    </row>
    <row r="610" spans="5:11" x14ac:dyDescent="0.35">
      <c r="E610" s="136"/>
    </row>
    <row r="611" spans="5:11" x14ac:dyDescent="0.35">
      <c r="E611" s="185"/>
    </row>
    <row r="613" spans="5:11" x14ac:dyDescent="0.35">
      <c r="E613" s="185"/>
    </row>
    <row r="614" spans="5:11" x14ac:dyDescent="0.35">
      <c r="E614" s="185"/>
    </row>
    <row r="615" spans="5:11" x14ac:dyDescent="0.35">
      <c r="E615" s="185"/>
    </row>
    <row r="616" spans="5:11" x14ac:dyDescent="0.35">
      <c r="E616" s="5"/>
    </row>
    <row r="617" spans="5:11" x14ac:dyDescent="0.35">
      <c r="E617" s="136"/>
    </row>
    <row r="618" spans="5:11" x14ac:dyDescent="0.35">
      <c r="E618" s="136"/>
      <c r="K618" s="12"/>
    </row>
    <row r="619" spans="5:11" x14ac:dyDescent="0.35">
      <c r="E619" s="136"/>
    </row>
    <row r="620" spans="5:11" x14ac:dyDescent="0.35">
      <c r="E620" s="136"/>
    </row>
    <row r="621" spans="5:11" x14ac:dyDescent="0.35">
      <c r="E621" s="136"/>
    </row>
    <row r="622" spans="5:11" x14ac:dyDescent="0.35">
      <c r="E622" s="136"/>
    </row>
    <row r="624" spans="5:11" x14ac:dyDescent="0.35">
      <c r="E624" s="136"/>
    </row>
    <row r="625" spans="5:5" x14ac:dyDescent="0.35">
      <c r="E625" s="136"/>
    </row>
    <row r="627" spans="5:5" x14ac:dyDescent="0.35">
      <c r="E627" s="136"/>
    </row>
    <row r="629" spans="5:5" x14ac:dyDescent="0.35">
      <c r="E629" s="136"/>
    </row>
    <row r="631" spans="5:5" x14ac:dyDescent="0.35">
      <c r="E631" s="136"/>
    </row>
    <row r="632" spans="5:5" x14ac:dyDescent="0.35">
      <c r="E632" s="136"/>
    </row>
    <row r="633" spans="5:5" x14ac:dyDescent="0.35">
      <c r="E633" s="136"/>
    </row>
    <row r="634" spans="5:5" x14ac:dyDescent="0.35">
      <c r="E634" s="136"/>
    </row>
    <row r="635" spans="5:5" x14ac:dyDescent="0.35">
      <c r="E635" s="136"/>
    </row>
    <row r="636" spans="5:5" x14ac:dyDescent="0.35">
      <c r="E636" s="136"/>
    </row>
    <row r="637" spans="5:5" x14ac:dyDescent="0.35">
      <c r="E637" s="136"/>
    </row>
    <row r="638" spans="5:5" x14ac:dyDescent="0.35">
      <c r="E638" s="136"/>
    </row>
    <row r="639" spans="5:5" x14ac:dyDescent="0.35">
      <c r="E639" s="136"/>
    </row>
    <row r="641" spans="5:5" x14ac:dyDescent="0.35">
      <c r="E641" s="136"/>
    </row>
    <row r="643" spans="5:5" x14ac:dyDescent="0.35">
      <c r="E643" s="136"/>
    </row>
    <row r="644" spans="5:5" x14ac:dyDescent="0.35">
      <c r="E644" s="136"/>
    </row>
    <row r="645" spans="5:5" x14ac:dyDescent="0.35">
      <c r="E645" s="136"/>
    </row>
    <row r="646" spans="5:5" x14ac:dyDescent="0.35">
      <c r="E646" s="136"/>
    </row>
    <row r="647" spans="5:5" x14ac:dyDescent="0.35">
      <c r="E647" s="136"/>
    </row>
    <row r="648" spans="5:5" x14ac:dyDescent="0.35">
      <c r="E648" s="136"/>
    </row>
    <row r="649" spans="5:5" x14ac:dyDescent="0.35">
      <c r="E649" s="136"/>
    </row>
    <row r="650" spans="5:5" x14ac:dyDescent="0.35">
      <c r="E650" s="136"/>
    </row>
    <row r="652" spans="5:5" x14ac:dyDescent="0.35">
      <c r="E652" s="136"/>
    </row>
    <row r="653" spans="5:5" x14ac:dyDescent="0.35">
      <c r="E653" s="136"/>
    </row>
    <row r="655" spans="5:5" x14ac:dyDescent="0.35">
      <c r="E655" s="136"/>
    </row>
    <row r="657" spans="5:11" x14ac:dyDescent="0.35">
      <c r="E657" s="136"/>
    </row>
    <row r="658" spans="5:11" x14ac:dyDescent="0.35">
      <c r="E658" s="136"/>
    </row>
    <row r="659" spans="5:11" x14ac:dyDescent="0.35">
      <c r="E659" s="136"/>
    </row>
    <row r="660" spans="5:11" x14ac:dyDescent="0.35">
      <c r="E660" s="136"/>
    </row>
    <row r="661" spans="5:11" x14ac:dyDescent="0.35">
      <c r="E661" s="136"/>
    </row>
    <row r="662" spans="5:11" x14ac:dyDescent="0.35">
      <c r="E662" s="136"/>
    </row>
    <row r="663" spans="5:11" x14ac:dyDescent="0.35">
      <c r="E663" s="136"/>
    </row>
    <row r="664" spans="5:11" x14ac:dyDescent="0.35">
      <c r="E664" s="136"/>
    </row>
    <row r="665" spans="5:11" x14ac:dyDescent="0.35">
      <c r="E665" s="136"/>
    </row>
    <row r="666" spans="5:11" x14ac:dyDescent="0.35">
      <c r="E666" s="136"/>
    </row>
    <row r="668" spans="5:11" x14ac:dyDescent="0.35">
      <c r="E668" s="136"/>
      <c r="K668" s="12"/>
    </row>
    <row r="669" spans="5:11" x14ac:dyDescent="0.35">
      <c r="E669" s="136"/>
    </row>
    <row r="670" spans="5:11" x14ac:dyDescent="0.35">
      <c r="E670" s="136"/>
    </row>
    <row r="671" spans="5:11" x14ac:dyDescent="0.35">
      <c r="E671" s="136"/>
    </row>
    <row r="672" spans="5:11" x14ac:dyDescent="0.35">
      <c r="E672" s="136"/>
    </row>
    <row r="673" spans="5:11" x14ac:dyDescent="0.35">
      <c r="E673" s="136"/>
    </row>
    <row r="674" spans="5:11" x14ac:dyDescent="0.35">
      <c r="E674" s="136"/>
    </row>
    <row r="675" spans="5:11" x14ac:dyDescent="0.35">
      <c r="E675" s="136"/>
    </row>
    <row r="676" spans="5:11" x14ac:dyDescent="0.35">
      <c r="E676" s="136"/>
    </row>
    <row r="677" spans="5:11" x14ac:dyDescent="0.35">
      <c r="E677" s="136"/>
    </row>
    <row r="678" spans="5:11" x14ac:dyDescent="0.35">
      <c r="E678" s="136"/>
    </row>
    <row r="679" spans="5:11" x14ac:dyDescent="0.35">
      <c r="E679" s="136"/>
    </row>
    <row r="680" spans="5:11" x14ac:dyDescent="0.35">
      <c r="E680" s="136"/>
    </row>
    <row r="681" spans="5:11" x14ac:dyDescent="0.35">
      <c r="E681" s="136"/>
      <c r="K681" s="12"/>
    </row>
    <row r="682" spans="5:11" x14ac:dyDescent="0.35">
      <c r="E682" s="136"/>
    </row>
    <row r="683" spans="5:11" x14ac:dyDescent="0.35">
      <c r="E683" s="136"/>
    </row>
    <row r="684" spans="5:11" x14ac:dyDescent="0.35">
      <c r="E684" s="136"/>
    </row>
    <row r="685" spans="5:11" x14ac:dyDescent="0.35">
      <c r="E685" s="136"/>
    </row>
    <row r="687" spans="5:11" x14ac:dyDescent="0.35">
      <c r="E687" s="136"/>
      <c r="K687" s="12"/>
    </row>
    <row r="688" spans="5:11" x14ac:dyDescent="0.35">
      <c r="E688" s="136"/>
    </row>
    <row r="689" spans="5:5" x14ac:dyDescent="0.35">
      <c r="E689" s="136"/>
    </row>
    <row r="690" spans="5:5" x14ac:dyDescent="0.35">
      <c r="E690" s="136"/>
    </row>
    <row r="691" spans="5:5" x14ac:dyDescent="0.35">
      <c r="E691" s="136"/>
    </row>
    <row r="692" spans="5:5" x14ac:dyDescent="0.35">
      <c r="E692" s="136"/>
    </row>
    <row r="695" spans="5:5" x14ac:dyDescent="0.35">
      <c r="E695" s="136"/>
    </row>
    <row r="696" spans="5:5" x14ac:dyDescent="0.35">
      <c r="E696" s="136"/>
    </row>
    <row r="698" spans="5:5" x14ac:dyDescent="0.35">
      <c r="E698" s="136"/>
    </row>
    <row r="699" spans="5:5" x14ac:dyDescent="0.35">
      <c r="E699" s="136"/>
    </row>
    <row r="700" spans="5:5" x14ac:dyDescent="0.35">
      <c r="E700" s="136"/>
    </row>
    <row r="701" spans="5:5" x14ac:dyDescent="0.35">
      <c r="E701" s="136"/>
    </row>
    <row r="702" spans="5:5" x14ac:dyDescent="0.35">
      <c r="E702" s="136"/>
    </row>
    <row r="703" spans="5:5" x14ac:dyDescent="0.35">
      <c r="E703" s="136"/>
    </row>
    <row r="704" spans="5:5" x14ac:dyDescent="0.35">
      <c r="E704" s="136"/>
    </row>
    <row r="705" spans="5:5" x14ac:dyDescent="0.35">
      <c r="E705" s="136"/>
    </row>
    <row r="706" spans="5:5" x14ac:dyDescent="0.35">
      <c r="E706" s="136"/>
    </row>
    <row r="707" spans="5:5" x14ac:dyDescent="0.35">
      <c r="E707" s="136"/>
    </row>
    <row r="709" spans="5:5" x14ac:dyDescent="0.35">
      <c r="E709" s="136"/>
    </row>
    <row r="711" spans="5:5" x14ac:dyDescent="0.35">
      <c r="E711" s="136"/>
    </row>
    <row r="712" spans="5:5" x14ac:dyDescent="0.35">
      <c r="E712" s="136"/>
    </row>
    <row r="714" spans="5:5" x14ac:dyDescent="0.35">
      <c r="E714" s="136"/>
    </row>
    <row r="715" spans="5:5" x14ac:dyDescent="0.35">
      <c r="E715" s="136"/>
    </row>
    <row r="716" spans="5:5" x14ac:dyDescent="0.35">
      <c r="E716" s="136"/>
    </row>
    <row r="717" spans="5:5" x14ac:dyDescent="0.35">
      <c r="E717" s="136"/>
    </row>
    <row r="718" spans="5:5" x14ac:dyDescent="0.35">
      <c r="E718" s="136"/>
    </row>
    <row r="719" spans="5:5" x14ac:dyDescent="0.35">
      <c r="E719" s="136"/>
    </row>
    <row r="720" spans="5:5" x14ac:dyDescent="0.35">
      <c r="E720" s="136"/>
    </row>
    <row r="721" spans="5:11" x14ac:dyDescent="0.35">
      <c r="E721" s="136"/>
    </row>
    <row r="722" spans="5:11" x14ac:dyDescent="0.35">
      <c r="E722" s="136"/>
    </row>
    <row r="723" spans="5:11" x14ac:dyDescent="0.35">
      <c r="E723" s="136"/>
    </row>
    <row r="724" spans="5:11" x14ac:dyDescent="0.35">
      <c r="E724" s="136"/>
    </row>
    <row r="725" spans="5:11" x14ac:dyDescent="0.35">
      <c r="E725" s="136"/>
    </row>
    <row r="726" spans="5:11" x14ac:dyDescent="0.35">
      <c r="E726" s="136"/>
    </row>
    <row r="727" spans="5:11" x14ac:dyDescent="0.35">
      <c r="E727" s="136"/>
    </row>
    <row r="728" spans="5:11" x14ac:dyDescent="0.35">
      <c r="E728" s="136"/>
    </row>
    <row r="729" spans="5:11" x14ac:dyDescent="0.35">
      <c r="E729" s="136"/>
    </row>
    <row r="730" spans="5:11" x14ac:dyDescent="0.35">
      <c r="E730" s="136"/>
    </row>
    <row r="731" spans="5:11" x14ac:dyDescent="0.35">
      <c r="E731" s="136"/>
    </row>
    <row r="732" spans="5:11" x14ac:dyDescent="0.35">
      <c r="E732" s="136"/>
      <c r="K732" s="12"/>
    </row>
    <row r="733" spans="5:11" x14ac:dyDescent="0.35">
      <c r="E733" s="136"/>
    </row>
    <row r="734" spans="5:11" x14ac:dyDescent="0.35">
      <c r="E734" s="136"/>
    </row>
    <row r="735" spans="5:11" x14ac:dyDescent="0.35">
      <c r="E735" s="136"/>
    </row>
    <row r="736" spans="5:11" x14ac:dyDescent="0.35">
      <c r="E736" s="136"/>
    </row>
    <row r="737" spans="5:11" x14ac:dyDescent="0.35">
      <c r="E737" s="136"/>
    </row>
    <row r="738" spans="5:11" x14ac:dyDescent="0.35">
      <c r="E738" s="136"/>
      <c r="K738" s="12"/>
    </row>
    <row r="739" spans="5:11" x14ac:dyDescent="0.35">
      <c r="E739" s="136"/>
    </row>
    <row r="740" spans="5:11" x14ac:dyDescent="0.35">
      <c r="E740" s="136"/>
    </row>
    <row r="741" spans="5:11" x14ac:dyDescent="0.35">
      <c r="E741" s="136"/>
    </row>
    <row r="742" spans="5:11" x14ac:dyDescent="0.35">
      <c r="E742" s="136"/>
    </row>
    <row r="743" spans="5:11" x14ac:dyDescent="0.35">
      <c r="E743" s="136"/>
      <c r="K743" s="12"/>
    </row>
    <row r="744" spans="5:11" x14ac:dyDescent="0.35">
      <c r="E744" s="136"/>
    </row>
    <row r="745" spans="5:11" x14ac:dyDescent="0.35">
      <c r="E745" s="136"/>
    </row>
    <row r="746" spans="5:11" x14ac:dyDescent="0.35">
      <c r="E746" s="136"/>
    </row>
    <row r="747" spans="5:11" x14ac:dyDescent="0.35">
      <c r="E747" s="136"/>
    </row>
    <row r="748" spans="5:11" x14ac:dyDescent="0.35">
      <c r="E748" s="136"/>
    </row>
    <row r="749" spans="5:11" x14ac:dyDescent="0.35">
      <c r="E749" s="136"/>
    </row>
    <row r="750" spans="5:11" x14ac:dyDescent="0.35">
      <c r="E750" s="136"/>
      <c r="K750" s="12"/>
    </row>
    <row r="751" spans="5:11" x14ac:dyDescent="0.35">
      <c r="E751" s="136"/>
    </row>
    <row r="753" spans="5:11" x14ac:dyDescent="0.35">
      <c r="E753" s="136"/>
    </row>
    <row r="755" spans="5:11" x14ac:dyDescent="0.35">
      <c r="E755" s="136"/>
    </row>
    <row r="756" spans="5:11" x14ac:dyDescent="0.35">
      <c r="E756" s="136"/>
    </row>
    <row r="758" spans="5:11" x14ac:dyDescent="0.35">
      <c r="E758" s="136"/>
    </row>
    <row r="759" spans="5:11" x14ac:dyDescent="0.35">
      <c r="E759" s="136"/>
    </row>
    <row r="760" spans="5:11" x14ac:dyDescent="0.35">
      <c r="E760" s="136"/>
    </row>
    <row r="763" spans="5:11" x14ac:dyDescent="0.35">
      <c r="E763" s="136"/>
    </row>
    <row r="764" spans="5:11" x14ac:dyDescent="0.35">
      <c r="E764" s="136"/>
      <c r="K764" s="12"/>
    </row>
    <row r="765" spans="5:11" x14ac:dyDescent="0.35">
      <c r="E765" s="136"/>
    </row>
    <row r="766" spans="5:11" x14ac:dyDescent="0.35">
      <c r="E766" s="136"/>
    </row>
    <row r="767" spans="5:11" x14ac:dyDescent="0.35">
      <c r="E767" s="136"/>
    </row>
    <row r="769" spans="5:11" x14ac:dyDescent="0.35">
      <c r="E769" s="136"/>
    </row>
    <row r="770" spans="5:11" x14ac:dyDescent="0.35">
      <c r="E770" s="136"/>
    </row>
    <row r="771" spans="5:11" x14ac:dyDescent="0.35">
      <c r="E771" s="136"/>
    </row>
    <row r="773" spans="5:11" x14ac:dyDescent="0.35">
      <c r="E773" s="136"/>
    </row>
    <row r="774" spans="5:11" x14ac:dyDescent="0.35">
      <c r="E774" s="136"/>
      <c r="K774" s="12"/>
    </row>
    <row r="775" spans="5:11" x14ac:dyDescent="0.35">
      <c r="E775" s="136"/>
    </row>
    <row r="776" spans="5:11" x14ac:dyDescent="0.35">
      <c r="E776" s="136"/>
    </row>
    <row r="777" spans="5:11" x14ac:dyDescent="0.35">
      <c r="E777" s="136"/>
      <c r="K777" s="12"/>
    </row>
    <row r="779" spans="5:11" x14ac:dyDescent="0.35">
      <c r="E779" s="136"/>
    </row>
    <row r="781" spans="5:11" x14ac:dyDescent="0.35">
      <c r="E781" s="136"/>
    </row>
    <row r="782" spans="5:11" x14ac:dyDescent="0.35">
      <c r="E782" s="136"/>
    </row>
    <row r="783" spans="5:11" x14ac:dyDescent="0.35">
      <c r="E783" s="136"/>
    </row>
    <row r="784" spans="5:11" x14ac:dyDescent="0.35">
      <c r="E784" s="136"/>
    </row>
    <row r="785" spans="5:11" x14ac:dyDescent="0.35">
      <c r="E785" s="136"/>
    </row>
    <row r="786" spans="5:11" x14ac:dyDescent="0.35">
      <c r="E786" s="136"/>
    </row>
    <row r="787" spans="5:11" x14ac:dyDescent="0.35">
      <c r="E787" s="136"/>
    </row>
    <row r="788" spans="5:11" x14ac:dyDescent="0.35">
      <c r="E788" s="136"/>
    </row>
    <row r="789" spans="5:11" x14ac:dyDescent="0.35">
      <c r="E789" s="136"/>
    </row>
    <row r="791" spans="5:11" x14ac:dyDescent="0.35">
      <c r="E791" s="136"/>
    </row>
    <row r="792" spans="5:11" x14ac:dyDescent="0.35">
      <c r="E792" s="136"/>
    </row>
    <row r="794" spans="5:11" x14ac:dyDescent="0.35">
      <c r="E794" s="136"/>
      <c r="K794" s="12"/>
    </row>
    <row r="795" spans="5:11" x14ac:dyDescent="0.35">
      <c r="E795" s="136"/>
    </row>
    <row r="796" spans="5:11" x14ac:dyDescent="0.35">
      <c r="E796" s="136"/>
    </row>
    <row r="799" spans="5:11" x14ac:dyDescent="0.35">
      <c r="E799" s="136"/>
      <c r="K799" s="12"/>
    </row>
    <row r="800" spans="5:11" x14ac:dyDescent="0.35">
      <c r="E800" s="136"/>
    </row>
    <row r="801" spans="5:11" x14ac:dyDescent="0.35">
      <c r="E801" s="136"/>
    </row>
    <row r="802" spans="5:11" x14ac:dyDescent="0.35">
      <c r="E802" s="136"/>
    </row>
    <row r="803" spans="5:11" x14ac:dyDescent="0.35">
      <c r="E803" s="136"/>
    </row>
    <row r="804" spans="5:11" x14ac:dyDescent="0.35">
      <c r="E804" s="136"/>
    </row>
    <row r="805" spans="5:11" x14ac:dyDescent="0.35">
      <c r="E805" s="136"/>
      <c r="K805" s="12"/>
    </row>
    <row r="806" spans="5:11" x14ac:dyDescent="0.35">
      <c r="E806" s="136"/>
    </row>
    <row r="807" spans="5:11" x14ac:dyDescent="0.35">
      <c r="E807" s="136"/>
    </row>
    <row r="808" spans="5:11" x14ac:dyDescent="0.35">
      <c r="E808" s="136"/>
      <c r="K808" s="12"/>
    </row>
    <row r="809" spans="5:11" x14ac:dyDescent="0.35">
      <c r="E809" s="136"/>
    </row>
    <row r="812" spans="5:11" x14ac:dyDescent="0.35">
      <c r="E812" s="136"/>
    </row>
    <row r="813" spans="5:11" x14ac:dyDescent="0.35">
      <c r="E813" s="136"/>
    </row>
    <row r="814" spans="5:11" x14ac:dyDescent="0.35">
      <c r="E814" s="136"/>
    </row>
    <row r="815" spans="5:11" x14ac:dyDescent="0.35">
      <c r="E815" s="136"/>
    </row>
    <row r="817" spans="5:11" x14ac:dyDescent="0.35">
      <c r="E817" s="136"/>
    </row>
    <row r="818" spans="5:11" x14ac:dyDescent="0.35">
      <c r="E818" s="136"/>
    </row>
    <row r="819" spans="5:11" x14ac:dyDescent="0.35">
      <c r="E819" s="136"/>
    </row>
    <row r="820" spans="5:11" x14ac:dyDescent="0.35">
      <c r="E820" s="136"/>
    </row>
    <row r="821" spans="5:11" x14ac:dyDescent="0.35">
      <c r="E821" s="136"/>
    </row>
    <row r="822" spans="5:11" x14ac:dyDescent="0.35">
      <c r="E822" s="136"/>
    </row>
    <row r="823" spans="5:11" x14ac:dyDescent="0.35">
      <c r="E823" s="136"/>
    </row>
    <row r="825" spans="5:11" x14ac:dyDescent="0.35">
      <c r="E825" s="136"/>
      <c r="K825" s="12"/>
    </row>
    <row r="827" spans="5:11" x14ac:dyDescent="0.35">
      <c r="E827" s="136"/>
    </row>
    <row r="829" spans="5:11" x14ac:dyDescent="0.35">
      <c r="E829" s="136"/>
    </row>
    <row r="830" spans="5:11" x14ac:dyDescent="0.35">
      <c r="E830" s="136"/>
      <c r="K830" s="12"/>
    </row>
    <row r="832" spans="5:11" x14ac:dyDescent="0.35">
      <c r="E832" s="136"/>
      <c r="K832" s="12"/>
    </row>
    <row r="834" spans="5:11" x14ac:dyDescent="0.35">
      <c r="E834" s="136"/>
    </row>
    <row r="835" spans="5:11" x14ac:dyDescent="0.35">
      <c r="E835" s="136"/>
    </row>
    <row r="838" spans="5:11" x14ac:dyDescent="0.35">
      <c r="E838" s="136"/>
    </row>
    <row r="839" spans="5:11" x14ac:dyDescent="0.35">
      <c r="E839" s="136"/>
    </row>
    <row r="840" spans="5:11" x14ac:dyDescent="0.35">
      <c r="E840" s="136"/>
      <c r="K840" s="12"/>
    </row>
    <row r="841" spans="5:11" x14ac:dyDescent="0.35">
      <c r="E841" s="136"/>
    </row>
    <row r="843" spans="5:11" x14ac:dyDescent="0.35">
      <c r="E843" s="136"/>
      <c r="K843" s="12"/>
    </row>
    <row r="844" spans="5:11" x14ac:dyDescent="0.35">
      <c r="E844" s="136"/>
    </row>
    <row r="845" spans="5:11" x14ac:dyDescent="0.35">
      <c r="E845" s="136"/>
    </row>
    <row r="846" spans="5:11" x14ac:dyDescent="0.35">
      <c r="E846" s="136"/>
    </row>
    <row r="847" spans="5:11" x14ac:dyDescent="0.35">
      <c r="E847" s="136"/>
    </row>
    <row r="848" spans="5:11" x14ac:dyDescent="0.35">
      <c r="E848" s="136"/>
      <c r="K848" s="12"/>
    </row>
    <row r="849" spans="5:11" x14ac:dyDescent="0.35">
      <c r="E849" s="136"/>
    </row>
    <row r="850" spans="5:11" x14ac:dyDescent="0.35">
      <c r="E850" s="136"/>
    </row>
    <row r="851" spans="5:11" x14ac:dyDescent="0.35">
      <c r="E851" s="136"/>
    </row>
    <row r="852" spans="5:11" x14ac:dyDescent="0.35">
      <c r="E852" s="136"/>
    </row>
    <row r="853" spans="5:11" x14ac:dyDescent="0.35">
      <c r="E853" s="136"/>
    </row>
    <row r="854" spans="5:11" x14ac:dyDescent="0.35">
      <c r="E854" s="136"/>
    </row>
    <row r="855" spans="5:11" x14ac:dyDescent="0.35">
      <c r="E855" s="136"/>
    </row>
    <row r="856" spans="5:11" x14ac:dyDescent="0.35">
      <c r="E856" s="136"/>
      <c r="K856" s="12"/>
    </row>
    <row r="858" spans="5:11" x14ac:dyDescent="0.35">
      <c r="E858" s="136"/>
    </row>
    <row r="859" spans="5:11" x14ac:dyDescent="0.35">
      <c r="E859" s="137"/>
    </row>
    <row r="860" spans="5:11" x14ac:dyDescent="0.35">
      <c r="E860" s="136"/>
      <c r="K860" s="12"/>
    </row>
    <row r="861" spans="5:11" x14ac:dyDescent="0.35">
      <c r="E861" s="136"/>
    </row>
    <row r="862" spans="5:11" x14ac:dyDescent="0.35">
      <c r="E862" s="136"/>
    </row>
    <row r="864" spans="5:11" x14ac:dyDescent="0.35">
      <c r="E864" s="136"/>
    </row>
    <row r="865" spans="5:5" x14ac:dyDescent="0.35">
      <c r="E865" s="136"/>
    </row>
    <row r="866" spans="5:5" x14ac:dyDescent="0.35">
      <c r="E866" s="136"/>
    </row>
    <row r="867" spans="5:5" x14ac:dyDescent="0.35">
      <c r="E867" s="136"/>
    </row>
    <row r="869" spans="5:5" x14ac:dyDescent="0.35">
      <c r="E869" s="136"/>
    </row>
    <row r="871" spans="5:5" x14ac:dyDescent="0.35">
      <c r="E871" s="136"/>
    </row>
    <row r="872" spans="5:5" x14ac:dyDescent="0.35">
      <c r="E872" s="136"/>
    </row>
    <row r="873" spans="5:5" x14ac:dyDescent="0.35">
      <c r="E873" s="136"/>
    </row>
    <row r="875" spans="5:5" x14ac:dyDescent="0.35">
      <c r="E875" s="136"/>
    </row>
    <row r="876" spans="5:5" x14ac:dyDescent="0.35">
      <c r="E876" s="136"/>
    </row>
    <row r="877" spans="5:5" x14ac:dyDescent="0.35">
      <c r="E877" s="136"/>
    </row>
    <row r="878" spans="5:5" x14ac:dyDescent="0.35">
      <c r="E878" s="136"/>
    </row>
    <row r="879" spans="5:5" x14ac:dyDescent="0.35">
      <c r="E879" s="136"/>
    </row>
    <row r="880" spans="5:5" x14ac:dyDescent="0.35">
      <c r="E880" s="136"/>
    </row>
    <row r="881" spans="5:5" x14ac:dyDescent="0.35">
      <c r="E881" s="136"/>
    </row>
    <row r="882" spans="5:5" x14ac:dyDescent="0.35">
      <c r="E882" s="136"/>
    </row>
    <row r="883" spans="5:5" x14ac:dyDescent="0.35">
      <c r="E883" s="136"/>
    </row>
    <row r="884" spans="5:5" x14ac:dyDescent="0.35">
      <c r="E884" s="136"/>
    </row>
    <row r="885" spans="5:5" x14ac:dyDescent="0.35">
      <c r="E885" s="136"/>
    </row>
    <row r="886" spans="5:5" x14ac:dyDescent="0.35">
      <c r="E886" s="136"/>
    </row>
    <row r="888" spans="5:5" x14ac:dyDescent="0.35">
      <c r="E888" s="136"/>
    </row>
    <row r="889" spans="5:5" x14ac:dyDescent="0.35">
      <c r="E889" s="136"/>
    </row>
    <row r="890" spans="5:5" x14ac:dyDescent="0.35">
      <c r="E890" s="136"/>
    </row>
    <row r="891" spans="5:5" x14ac:dyDescent="0.35">
      <c r="E891" s="136"/>
    </row>
    <row r="893" spans="5:5" x14ac:dyDescent="0.35">
      <c r="E893" s="136"/>
    </row>
    <row r="894" spans="5:5" x14ac:dyDescent="0.35">
      <c r="E894" s="136"/>
    </row>
    <row r="895" spans="5:5" x14ac:dyDescent="0.35">
      <c r="E895" s="136"/>
    </row>
    <row r="896" spans="5:5" x14ac:dyDescent="0.35">
      <c r="E896" s="136"/>
    </row>
    <row r="897" spans="5:5" x14ac:dyDescent="0.35">
      <c r="E897" s="136"/>
    </row>
    <row r="898" spans="5:5" x14ac:dyDescent="0.35">
      <c r="E898" s="136"/>
    </row>
    <row r="899" spans="5:5" x14ac:dyDescent="0.35">
      <c r="E899" s="136"/>
    </row>
    <row r="900" spans="5:5" x14ac:dyDescent="0.35">
      <c r="E900" s="136"/>
    </row>
    <row r="901" spans="5:5" x14ac:dyDescent="0.35">
      <c r="E901" s="136"/>
    </row>
    <row r="902" spans="5:5" x14ac:dyDescent="0.35">
      <c r="E902" s="136"/>
    </row>
    <row r="903" spans="5:5" x14ac:dyDescent="0.35">
      <c r="E903" s="136"/>
    </row>
    <row r="904" spans="5:5" x14ac:dyDescent="0.35">
      <c r="E904" s="136"/>
    </row>
    <row r="905" spans="5:5" x14ac:dyDescent="0.35">
      <c r="E905" s="136"/>
    </row>
    <row r="906" spans="5:5" x14ac:dyDescent="0.35">
      <c r="E906" s="136"/>
    </row>
    <row r="907" spans="5:5" x14ac:dyDescent="0.35">
      <c r="E907" s="136"/>
    </row>
    <row r="908" spans="5:5" x14ac:dyDescent="0.35">
      <c r="E908" s="136"/>
    </row>
    <row r="909" spans="5:5" x14ac:dyDescent="0.35">
      <c r="E909" s="136"/>
    </row>
    <row r="910" spans="5:5" x14ac:dyDescent="0.35">
      <c r="E910" s="136"/>
    </row>
    <row r="911" spans="5:5" x14ac:dyDescent="0.35">
      <c r="E911" s="136"/>
    </row>
    <row r="912" spans="5:5" x14ac:dyDescent="0.35">
      <c r="E912" s="136"/>
    </row>
    <row r="913" spans="5:5" x14ac:dyDescent="0.35">
      <c r="E913" s="136"/>
    </row>
    <row r="914" spans="5:5" x14ac:dyDescent="0.35">
      <c r="E914" s="136"/>
    </row>
    <row r="915" spans="5:5" x14ac:dyDescent="0.35">
      <c r="E915" s="136"/>
    </row>
    <row r="917" spans="5:5" x14ac:dyDescent="0.35">
      <c r="E917" s="136"/>
    </row>
    <row r="918" spans="5:5" x14ac:dyDescent="0.35">
      <c r="E918" s="136"/>
    </row>
    <row r="919" spans="5:5" x14ac:dyDescent="0.35">
      <c r="E919" s="136"/>
    </row>
    <row r="920" spans="5:5" x14ac:dyDescent="0.35">
      <c r="E920" s="136"/>
    </row>
    <row r="921" spans="5:5" x14ac:dyDescent="0.35">
      <c r="E921" s="136"/>
    </row>
    <row r="922" spans="5:5" x14ac:dyDescent="0.35">
      <c r="E922" s="136"/>
    </row>
    <row r="923" spans="5:5" x14ac:dyDescent="0.35">
      <c r="E923" s="136"/>
    </row>
    <row r="924" spans="5:5" x14ac:dyDescent="0.35">
      <c r="E924" s="136"/>
    </row>
    <row r="926" spans="5:5" x14ac:dyDescent="0.35">
      <c r="E926" s="136"/>
    </row>
    <row r="928" spans="5:5" x14ac:dyDescent="0.35">
      <c r="E928" s="136"/>
    </row>
    <row r="932" spans="5:5" x14ac:dyDescent="0.35">
      <c r="E932" s="136"/>
    </row>
    <row r="933" spans="5:5" x14ac:dyDescent="0.35">
      <c r="E933" s="136"/>
    </row>
    <row r="936" spans="5:5" x14ac:dyDescent="0.35">
      <c r="E936" s="136"/>
    </row>
    <row r="937" spans="5:5" x14ac:dyDescent="0.35">
      <c r="E937" s="136"/>
    </row>
    <row r="938" spans="5:5" x14ac:dyDescent="0.35">
      <c r="E938" s="136"/>
    </row>
    <row r="939" spans="5:5" x14ac:dyDescent="0.35">
      <c r="E939" s="136"/>
    </row>
    <row r="940" spans="5:5" x14ac:dyDescent="0.35">
      <c r="E940" s="136"/>
    </row>
    <row r="941" spans="5:5" x14ac:dyDescent="0.35">
      <c r="E941" s="136"/>
    </row>
  </sheetData>
  <autoFilter ref="A1:M440" xr:uid="{C33DA693-9C36-4048-9E5C-B050AA82D331}"/>
  <sortState xmlns:xlrd2="http://schemas.microsoft.com/office/spreadsheetml/2017/richdata2" ref="A2:M946">
    <sortCondition ref="C2:C946"/>
    <sortCondition ref="D2:D946"/>
    <sortCondition ref="G2:G946"/>
    <sortCondition ref="J2:J946"/>
  </sortState>
  <conditionalFormatting sqref="E2:E440">
    <cfRule type="duplicateValues" dxfId="2" priority="817"/>
  </conditionalFormatting>
  <conditionalFormatting sqref="E759:E1048576 E757 E1 E441:E755">
    <cfRule type="duplicateValues" dxfId="1" priority="2"/>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53C8-7BA6-4302-9EC0-9E1B14D8E14A}">
  <sheetPr>
    <tabColor theme="9" tint="0.59999389629810485"/>
  </sheetPr>
  <dimension ref="A1:E1506"/>
  <sheetViews>
    <sheetView zoomScale="55" zoomScaleNormal="55" workbookViewId="0">
      <selection activeCell="C59" sqref="C59"/>
    </sheetView>
  </sheetViews>
  <sheetFormatPr defaultColWidth="9.1796875" defaultRowHeight="14.5" x14ac:dyDescent="0.35"/>
  <cols>
    <col min="1" max="1" width="11.1796875" style="3" bestFit="1" customWidth="1"/>
    <col min="2" max="2" width="92.54296875" style="136" bestFit="1" customWidth="1"/>
    <col min="3" max="3" width="87.54296875" style="3" customWidth="1"/>
    <col min="4" max="4" width="29.453125" style="3" bestFit="1" customWidth="1"/>
    <col min="5" max="5" width="16.54296875" style="12" customWidth="1"/>
    <col min="6" max="16384" width="9.1796875" style="3"/>
  </cols>
  <sheetData>
    <row r="1" spans="1:5" x14ac:dyDescent="0.35">
      <c r="A1" s="106" t="s">
        <v>63</v>
      </c>
      <c r="B1" s="137" t="s">
        <v>10</v>
      </c>
      <c r="C1" s="106" t="s">
        <v>232</v>
      </c>
      <c r="D1" s="106" t="s">
        <v>93</v>
      </c>
      <c r="E1" s="162" t="s">
        <v>233</v>
      </c>
    </row>
    <row r="2" spans="1:5" x14ac:dyDescent="0.35">
      <c r="A2" s="3" t="s">
        <v>223</v>
      </c>
      <c r="B2" s="136" t="s">
        <v>250</v>
      </c>
      <c r="C2" s="3" t="s">
        <v>2470</v>
      </c>
      <c r="D2" s="3" t="s">
        <v>240</v>
      </c>
      <c r="E2" s="179">
        <v>93</v>
      </c>
    </row>
    <row r="3" spans="1:5" x14ac:dyDescent="0.35">
      <c r="A3" s="3" t="s">
        <v>223</v>
      </c>
      <c r="B3" s="136" t="s">
        <v>251</v>
      </c>
      <c r="C3" s="3" t="s">
        <v>2470</v>
      </c>
      <c r="D3" s="3" t="s">
        <v>240</v>
      </c>
      <c r="E3" s="179">
        <v>93</v>
      </c>
    </row>
    <row r="4" spans="1:5" x14ac:dyDescent="0.35">
      <c r="A4" s="3" t="s">
        <v>223</v>
      </c>
      <c r="B4" s="136" t="s">
        <v>252</v>
      </c>
      <c r="C4" s="3" t="s">
        <v>2471</v>
      </c>
      <c r="D4" s="3" t="s">
        <v>247</v>
      </c>
      <c r="E4" s="179">
        <v>100</v>
      </c>
    </row>
    <row r="5" spans="1:5" x14ac:dyDescent="0.35">
      <c r="A5" s="3" t="s">
        <v>223</v>
      </c>
      <c r="B5" s="136" t="s">
        <v>253</v>
      </c>
      <c r="C5" s="3" t="s">
        <v>2471</v>
      </c>
      <c r="D5" s="3" t="s">
        <v>254</v>
      </c>
      <c r="E5" s="179">
        <v>100</v>
      </c>
    </row>
    <row r="6" spans="1:5" x14ac:dyDescent="0.35">
      <c r="A6" s="3" t="s">
        <v>223</v>
      </c>
      <c r="B6" s="136" t="s">
        <v>255</v>
      </c>
      <c r="C6" s="3" t="s">
        <v>2471</v>
      </c>
      <c r="D6" s="3" t="s">
        <v>241</v>
      </c>
      <c r="E6" s="179">
        <v>113</v>
      </c>
    </row>
    <row r="7" spans="1:5" x14ac:dyDescent="0.35">
      <c r="A7" s="3" t="s">
        <v>223</v>
      </c>
      <c r="B7" s="136" t="s">
        <v>257</v>
      </c>
      <c r="C7" s="3" t="s">
        <v>2471</v>
      </c>
      <c r="D7" s="3" t="s">
        <v>258</v>
      </c>
      <c r="E7" s="179">
        <v>125</v>
      </c>
    </row>
    <row r="8" spans="1:5" x14ac:dyDescent="0.35">
      <c r="A8" s="3" t="s">
        <v>223</v>
      </c>
      <c r="B8" s="136" t="s">
        <v>259</v>
      </c>
      <c r="C8" s="3" t="s">
        <v>2471</v>
      </c>
      <c r="D8" s="3" t="s">
        <v>258</v>
      </c>
      <c r="E8" s="179">
        <v>125</v>
      </c>
    </row>
    <row r="9" spans="1:5" x14ac:dyDescent="0.35">
      <c r="A9" s="3" t="s">
        <v>223</v>
      </c>
      <c r="B9" s="136" t="s">
        <v>260</v>
      </c>
      <c r="C9" s="3" t="s">
        <v>2471</v>
      </c>
      <c r="D9" s="3" t="s">
        <v>258</v>
      </c>
      <c r="E9" s="179">
        <v>135</v>
      </c>
    </row>
    <row r="10" spans="1:5" x14ac:dyDescent="0.35">
      <c r="A10" s="3" t="s">
        <v>223</v>
      </c>
      <c r="B10" s="136" t="s">
        <v>263</v>
      </c>
      <c r="C10" s="3" t="s">
        <v>2471</v>
      </c>
      <c r="D10" s="3" t="s">
        <v>247</v>
      </c>
      <c r="E10" s="179">
        <v>140</v>
      </c>
    </row>
    <row r="11" spans="1:5" x14ac:dyDescent="0.35">
      <c r="A11" s="3" t="s">
        <v>223</v>
      </c>
      <c r="B11" s="136" t="s">
        <v>2285</v>
      </c>
      <c r="C11" s="3" t="s">
        <v>2471</v>
      </c>
      <c r="D11" s="3" t="s">
        <v>256</v>
      </c>
      <c r="E11" s="179">
        <v>140</v>
      </c>
    </row>
    <row r="12" spans="1:5" x14ac:dyDescent="0.35">
      <c r="A12" s="3" t="s">
        <v>223</v>
      </c>
      <c r="B12" s="136" t="s">
        <v>264</v>
      </c>
      <c r="C12" s="3" t="s">
        <v>2471</v>
      </c>
      <c r="D12" s="3" t="s">
        <v>238</v>
      </c>
      <c r="E12" s="179">
        <v>142</v>
      </c>
    </row>
    <row r="13" spans="1:5" x14ac:dyDescent="0.35">
      <c r="A13" s="3" t="s">
        <v>223</v>
      </c>
      <c r="B13" s="136" t="s">
        <v>265</v>
      </c>
      <c r="C13" s="3" t="s">
        <v>2471</v>
      </c>
      <c r="D13" s="3" t="s">
        <v>266</v>
      </c>
      <c r="E13" s="179">
        <v>148</v>
      </c>
    </row>
    <row r="14" spans="1:5" x14ac:dyDescent="0.35">
      <c r="A14" s="3" t="s">
        <v>223</v>
      </c>
      <c r="B14" s="136" t="s">
        <v>267</v>
      </c>
      <c r="C14" s="3" t="s">
        <v>2471</v>
      </c>
      <c r="D14" s="3" t="s">
        <v>241</v>
      </c>
      <c r="E14" s="179">
        <v>153</v>
      </c>
    </row>
    <row r="15" spans="1:5" x14ac:dyDescent="0.35">
      <c r="A15" s="3" t="s">
        <v>223</v>
      </c>
      <c r="B15" s="136" t="s">
        <v>268</v>
      </c>
      <c r="C15" s="3" t="s">
        <v>2471</v>
      </c>
      <c r="D15" s="3" t="s">
        <v>241</v>
      </c>
      <c r="E15" s="179">
        <v>153</v>
      </c>
    </row>
    <row r="16" spans="1:5" x14ac:dyDescent="0.35">
      <c r="A16" s="3" t="s">
        <v>223</v>
      </c>
      <c r="B16" s="136" t="s">
        <v>269</v>
      </c>
      <c r="C16" s="3" t="s">
        <v>2471</v>
      </c>
      <c r="D16" s="3" t="s">
        <v>241</v>
      </c>
      <c r="E16" s="179">
        <v>153</v>
      </c>
    </row>
    <row r="17" spans="1:5" x14ac:dyDescent="0.35">
      <c r="A17" s="3" t="s">
        <v>223</v>
      </c>
      <c r="B17" s="136" t="s">
        <v>270</v>
      </c>
      <c r="C17" s="3" t="s">
        <v>2471</v>
      </c>
      <c r="D17" s="3" t="s">
        <v>238</v>
      </c>
      <c r="E17" s="179">
        <v>160</v>
      </c>
    </row>
    <row r="18" spans="1:5" x14ac:dyDescent="0.35">
      <c r="A18" s="3" t="s">
        <v>223</v>
      </c>
      <c r="B18" s="136" t="s">
        <v>271</v>
      </c>
      <c r="C18" s="3" t="s">
        <v>2471</v>
      </c>
      <c r="D18" s="3" t="s">
        <v>240</v>
      </c>
      <c r="E18" s="179">
        <v>190</v>
      </c>
    </row>
    <row r="19" spans="1:5" x14ac:dyDescent="0.35">
      <c r="A19" s="3" t="s">
        <v>223</v>
      </c>
      <c r="B19" s="136" t="s">
        <v>272</v>
      </c>
      <c r="C19" s="3" t="s">
        <v>2471</v>
      </c>
      <c r="D19" s="3" t="s">
        <v>240</v>
      </c>
      <c r="E19" s="179">
        <v>190</v>
      </c>
    </row>
    <row r="20" spans="1:5" x14ac:dyDescent="0.35">
      <c r="A20" s="3" t="s">
        <v>223</v>
      </c>
      <c r="B20" s="136" t="s">
        <v>273</v>
      </c>
      <c r="C20" s="3" t="s">
        <v>2471</v>
      </c>
      <c r="D20" s="3" t="s">
        <v>254</v>
      </c>
      <c r="E20" s="179">
        <v>200</v>
      </c>
    </row>
    <row r="21" spans="1:5" x14ac:dyDescent="0.35">
      <c r="A21" s="3" t="s">
        <v>223</v>
      </c>
      <c r="B21" s="136" t="s">
        <v>274</v>
      </c>
      <c r="C21" s="3" t="s">
        <v>2470</v>
      </c>
      <c r="D21" s="3" t="s">
        <v>240</v>
      </c>
      <c r="E21" s="179">
        <v>11</v>
      </c>
    </row>
    <row r="22" spans="1:5" x14ac:dyDescent="0.35">
      <c r="A22" s="3" t="s">
        <v>223</v>
      </c>
      <c r="B22" s="136" t="s">
        <v>275</v>
      </c>
      <c r="C22" s="3" t="s">
        <v>2470</v>
      </c>
      <c r="D22" s="3" t="s">
        <v>247</v>
      </c>
      <c r="E22" s="179">
        <v>15</v>
      </c>
    </row>
    <row r="23" spans="1:5" x14ac:dyDescent="0.35">
      <c r="A23" s="3" t="s">
        <v>223</v>
      </c>
      <c r="B23" s="136" t="s">
        <v>278</v>
      </c>
      <c r="C23" s="3" t="s">
        <v>2470</v>
      </c>
      <c r="D23" s="3" t="s">
        <v>238</v>
      </c>
      <c r="E23" s="179">
        <v>20</v>
      </c>
    </row>
    <row r="24" spans="1:5" x14ac:dyDescent="0.35">
      <c r="A24" s="3" t="s">
        <v>223</v>
      </c>
      <c r="B24" s="136" t="s">
        <v>276</v>
      </c>
      <c r="C24" s="3" t="s">
        <v>2470</v>
      </c>
      <c r="D24" s="3" t="s">
        <v>247</v>
      </c>
      <c r="E24" s="179">
        <v>20</v>
      </c>
    </row>
    <row r="25" spans="1:5" x14ac:dyDescent="0.35">
      <c r="A25" s="3" t="s">
        <v>223</v>
      </c>
      <c r="B25" s="136" t="s">
        <v>2299</v>
      </c>
      <c r="C25" s="3" t="s">
        <v>2470</v>
      </c>
      <c r="D25" s="3" t="s">
        <v>279</v>
      </c>
      <c r="E25" s="179">
        <v>26</v>
      </c>
    </row>
    <row r="26" spans="1:5" x14ac:dyDescent="0.35">
      <c r="A26" s="3" t="s">
        <v>223</v>
      </c>
      <c r="B26" s="136" t="s">
        <v>2301</v>
      </c>
      <c r="C26" s="3" t="s">
        <v>2470</v>
      </c>
      <c r="D26" s="3" t="s">
        <v>240</v>
      </c>
      <c r="E26" s="179">
        <v>27</v>
      </c>
    </row>
    <row r="27" spans="1:5" x14ac:dyDescent="0.35">
      <c r="A27" s="3" t="s">
        <v>223</v>
      </c>
      <c r="B27" s="136" t="s">
        <v>280</v>
      </c>
      <c r="C27" s="3" t="s">
        <v>2470</v>
      </c>
      <c r="D27" s="3" t="s">
        <v>238</v>
      </c>
      <c r="E27" s="179">
        <v>29</v>
      </c>
    </row>
    <row r="28" spans="1:5" x14ac:dyDescent="0.35">
      <c r="A28" s="3" t="s">
        <v>223</v>
      </c>
      <c r="B28" s="136" t="s">
        <v>281</v>
      </c>
      <c r="C28" s="3" t="s">
        <v>2470</v>
      </c>
      <c r="D28" s="3" t="s">
        <v>247</v>
      </c>
      <c r="E28" s="179">
        <v>35</v>
      </c>
    </row>
    <row r="29" spans="1:5" x14ac:dyDescent="0.35">
      <c r="A29" s="3" t="s">
        <v>223</v>
      </c>
      <c r="B29" s="136" t="s">
        <v>282</v>
      </c>
      <c r="C29" s="3" t="s">
        <v>2470</v>
      </c>
      <c r="D29" s="3" t="s">
        <v>247</v>
      </c>
      <c r="E29" s="179">
        <v>35</v>
      </c>
    </row>
    <row r="30" spans="1:5" x14ac:dyDescent="0.35">
      <c r="A30" s="3" t="s">
        <v>223</v>
      </c>
      <c r="B30" s="136" t="s">
        <v>2306</v>
      </c>
      <c r="C30" s="3" t="s">
        <v>2470</v>
      </c>
      <c r="D30" s="3" t="s">
        <v>240</v>
      </c>
      <c r="E30" s="179">
        <v>36</v>
      </c>
    </row>
    <row r="31" spans="1:5" x14ac:dyDescent="0.35">
      <c r="A31" s="3" t="s">
        <v>223</v>
      </c>
      <c r="B31" s="136" t="s">
        <v>2308</v>
      </c>
      <c r="C31" s="3" t="s">
        <v>2470</v>
      </c>
      <c r="D31" s="3" t="s">
        <v>240</v>
      </c>
      <c r="E31" s="179">
        <v>38</v>
      </c>
    </row>
    <row r="32" spans="1:5" x14ac:dyDescent="0.35">
      <c r="A32" s="3" t="s">
        <v>223</v>
      </c>
      <c r="B32" s="136" t="s">
        <v>283</v>
      </c>
      <c r="C32" s="3" t="s">
        <v>2470</v>
      </c>
      <c r="D32" s="3" t="s">
        <v>284</v>
      </c>
      <c r="E32" s="179">
        <v>36</v>
      </c>
    </row>
    <row r="33" spans="1:5" x14ac:dyDescent="0.35">
      <c r="A33" s="3" t="s">
        <v>223</v>
      </c>
      <c r="B33" s="136" t="s">
        <v>288</v>
      </c>
      <c r="C33" s="3" t="s">
        <v>2462</v>
      </c>
      <c r="D33" s="3" t="s">
        <v>238</v>
      </c>
      <c r="E33" s="179">
        <v>39</v>
      </c>
    </row>
    <row r="34" spans="1:5" x14ac:dyDescent="0.35">
      <c r="A34" s="3" t="s">
        <v>223</v>
      </c>
      <c r="B34" s="136" t="s">
        <v>285</v>
      </c>
      <c r="C34" s="3" t="s">
        <v>2470</v>
      </c>
      <c r="D34" s="3" t="s">
        <v>258</v>
      </c>
      <c r="E34" s="179">
        <v>40</v>
      </c>
    </row>
    <row r="35" spans="1:5" x14ac:dyDescent="0.35">
      <c r="A35" s="3" t="s">
        <v>223</v>
      </c>
      <c r="B35" s="136" t="s">
        <v>286</v>
      </c>
      <c r="C35" s="3" t="s">
        <v>2470</v>
      </c>
      <c r="D35" s="3" t="s">
        <v>287</v>
      </c>
      <c r="E35" s="179">
        <v>40</v>
      </c>
    </row>
    <row r="36" spans="1:5" x14ac:dyDescent="0.35">
      <c r="A36" s="3" t="s">
        <v>223</v>
      </c>
      <c r="B36" s="136" t="s">
        <v>289</v>
      </c>
      <c r="C36" s="3" t="s">
        <v>2470</v>
      </c>
      <c r="D36" s="3" t="s">
        <v>254</v>
      </c>
      <c r="E36" s="179">
        <v>45</v>
      </c>
    </row>
    <row r="37" spans="1:5" x14ac:dyDescent="0.35">
      <c r="A37" s="3" t="s">
        <v>223</v>
      </c>
      <c r="B37" s="136" t="s">
        <v>290</v>
      </c>
      <c r="C37" s="3" t="s">
        <v>2470</v>
      </c>
      <c r="D37" s="3" t="s">
        <v>238</v>
      </c>
      <c r="E37" s="179">
        <v>52</v>
      </c>
    </row>
    <row r="38" spans="1:5" x14ac:dyDescent="0.35">
      <c r="A38" s="3" t="s">
        <v>223</v>
      </c>
      <c r="B38" s="136" t="s">
        <v>291</v>
      </c>
      <c r="C38" s="3" t="s">
        <v>2470</v>
      </c>
      <c r="D38" s="3" t="s">
        <v>247</v>
      </c>
      <c r="E38" s="179">
        <v>60</v>
      </c>
    </row>
    <row r="39" spans="1:5" x14ac:dyDescent="0.35">
      <c r="A39" s="3" t="s">
        <v>223</v>
      </c>
      <c r="B39" s="136" t="s">
        <v>292</v>
      </c>
      <c r="C39" s="3" t="s">
        <v>2470</v>
      </c>
      <c r="D39" s="3" t="s">
        <v>247</v>
      </c>
      <c r="E39" s="179">
        <v>63</v>
      </c>
    </row>
    <row r="40" spans="1:5" x14ac:dyDescent="0.35">
      <c r="A40" s="3" t="s">
        <v>223</v>
      </c>
      <c r="B40" s="136" t="s">
        <v>293</v>
      </c>
      <c r="C40" s="3" t="s">
        <v>2470</v>
      </c>
      <c r="D40" s="3" t="s">
        <v>258</v>
      </c>
      <c r="E40" s="179">
        <v>65</v>
      </c>
    </row>
    <row r="41" spans="1:5" x14ac:dyDescent="0.35">
      <c r="A41" s="3" t="s">
        <v>223</v>
      </c>
      <c r="B41" s="136" t="s">
        <v>294</v>
      </c>
      <c r="C41" s="3" t="s">
        <v>2470</v>
      </c>
      <c r="D41" s="3" t="s">
        <v>238</v>
      </c>
      <c r="E41" s="179">
        <v>66</v>
      </c>
    </row>
    <row r="42" spans="1:5" x14ac:dyDescent="0.35">
      <c r="A42" s="3" t="s">
        <v>223</v>
      </c>
      <c r="B42" s="136" t="s">
        <v>295</v>
      </c>
      <c r="C42" s="3" t="s">
        <v>2470</v>
      </c>
      <c r="D42" s="3" t="s">
        <v>254</v>
      </c>
      <c r="E42" s="179">
        <v>70</v>
      </c>
    </row>
    <row r="43" spans="1:5" x14ac:dyDescent="0.35">
      <c r="A43" s="3" t="s">
        <v>221</v>
      </c>
      <c r="B43" s="136" t="s">
        <v>2263</v>
      </c>
      <c r="C43" s="3" t="s">
        <v>2478</v>
      </c>
      <c r="D43" s="3" t="s">
        <v>238</v>
      </c>
      <c r="E43" s="179">
        <v>96</v>
      </c>
    </row>
    <row r="44" spans="1:5" x14ac:dyDescent="0.35">
      <c r="A44" s="3" t="s">
        <v>221</v>
      </c>
      <c r="B44" s="136" t="s">
        <v>296</v>
      </c>
      <c r="C44" s="3" t="s">
        <v>2478</v>
      </c>
      <c r="D44" s="3" t="s">
        <v>247</v>
      </c>
      <c r="E44" s="179">
        <v>96</v>
      </c>
    </row>
    <row r="45" spans="1:5" x14ac:dyDescent="0.35">
      <c r="A45" s="3" t="s">
        <v>221</v>
      </c>
      <c r="B45" s="136" t="s">
        <v>297</v>
      </c>
      <c r="C45" s="3" t="s">
        <v>2478</v>
      </c>
      <c r="D45" s="3" t="s">
        <v>247</v>
      </c>
      <c r="E45" s="179">
        <v>77</v>
      </c>
    </row>
    <row r="46" spans="1:5" x14ac:dyDescent="0.35">
      <c r="A46" s="3" t="s">
        <v>221</v>
      </c>
      <c r="B46" s="136" t="s">
        <v>2267</v>
      </c>
      <c r="C46" s="3" t="s">
        <v>2480</v>
      </c>
      <c r="D46" s="3" t="s">
        <v>247</v>
      </c>
      <c r="E46" s="179">
        <v>106</v>
      </c>
    </row>
    <row r="47" spans="1:5" x14ac:dyDescent="0.35">
      <c r="A47" s="3" t="s">
        <v>221</v>
      </c>
      <c r="B47" s="136" t="s">
        <v>2269</v>
      </c>
      <c r="C47" s="3" t="s">
        <v>2480</v>
      </c>
      <c r="D47" s="3" t="s">
        <v>249</v>
      </c>
      <c r="E47" s="179">
        <v>110</v>
      </c>
    </row>
    <row r="48" spans="1:5" x14ac:dyDescent="0.35">
      <c r="A48" s="3" t="s">
        <v>221</v>
      </c>
      <c r="B48" s="136" t="s">
        <v>2273</v>
      </c>
      <c r="C48" s="3" t="s">
        <v>2479</v>
      </c>
      <c r="D48" s="3" t="s">
        <v>247</v>
      </c>
      <c r="E48" s="179">
        <v>44</v>
      </c>
    </row>
    <row r="49" spans="1:5" x14ac:dyDescent="0.35">
      <c r="A49" s="3" t="s">
        <v>221</v>
      </c>
      <c r="B49" s="136" t="s">
        <v>2271</v>
      </c>
      <c r="C49" s="3" t="s">
        <v>2479</v>
      </c>
      <c r="D49" s="3" t="s">
        <v>247</v>
      </c>
      <c r="E49" s="179">
        <v>44</v>
      </c>
    </row>
    <row r="50" spans="1:5" x14ac:dyDescent="0.35">
      <c r="A50" s="3" t="s">
        <v>221</v>
      </c>
      <c r="B50" s="136" t="s">
        <v>298</v>
      </c>
      <c r="C50" s="3" t="s">
        <v>2479</v>
      </c>
      <c r="D50" s="3" t="s">
        <v>247</v>
      </c>
      <c r="E50" s="179">
        <v>62</v>
      </c>
    </row>
    <row r="51" spans="1:5" x14ac:dyDescent="0.35">
      <c r="A51" s="3" t="s">
        <v>221</v>
      </c>
      <c r="B51" s="136" t="s">
        <v>2274</v>
      </c>
      <c r="C51" s="3" t="s">
        <v>2479</v>
      </c>
      <c r="D51" s="3" t="s">
        <v>247</v>
      </c>
      <c r="E51" s="179">
        <v>62</v>
      </c>
    </row>
    <row r="52" spans="1:5" x14ac:dyDescent="0.35">
      <c r="A52" s="3" t="s">
        <v>221</v>
      </c>
      <c r="B52" s="136" t="s">
        <v>2276</v>
      </c>
      <c r="C52" s="3" t="s">
        <v>2480</v>
      </c>
      <c r="D52" s="3" t="s">
        <v>249</v>
      </c>
      <c r="E52" s="179">
        <v>111</v>
      </c>
    </row>
    <row r="53" spans="1:5" x14ac:dyDescent="0.35">
      <c r="A53" s="3" t="s">
        <v>221</v>
      </c>
      <c r="B53" s="136" t="s">
        <v>2277</v>
      </c>
      <c r="C53" s="3" t="s">
        <v>2480</v>
      </c>
      <c r="D53" s="3" t="s">
        <v>249</v>
      </c>
      <c r="E53" s="179">
        <v>111</v>
      </c>
    </row>
    <row r="54" spans="1:5" x14ac:dyDescent="0.35">
      <c r="A54" s="3" t="s">
        <v>212</v>
      </c>
      <c r="B54" s="136" t="s">
        <v>2360</v>
      </c>
      <c r="C54" s="3" t="s">
        <v>2457</v>
      </c>
      <c r="D54" s="3" t="s">
        <v>2362</v>
      </c>
      <c r="E54" s="179">
        <v>29</v>
      </c>
    </row>
    <row r="55" spans="1:5" x14ac:dyDescent="0.35">
      <c r="A55" s="3" t="s">
        <v>212</v>
      </c>
      <c r="B55" s="136" t="s">
        <v>2363</v>
      </c>
      <c r="C55" s="3" t="s">
        <v>2458</v>
      </c>
      <c r="D55" s="3" t="s">
        <v>2362</v>
      </c>
      <c r="E55" s="179">
        <v>46</v>
      </c>
    </row>
    <row r="56" spans="1:5" x14ac:dyDescent="0.35">
      <c r="A56" s="3" t="s">
        <v>212</v>
      </c>
      <c r="B56" s="136" t="s">
        <v>299</v>
      </c>
      <c r="C56" s="3" t="s">
        <v>218</v>
      </c>
      <c r="D56" s="3" t="s">
        <v>237</v>
      </c>
      <c r="E56" s="179">
        <v>15</v>
      </c>
    </row>
    <row r="57" spans="1:5" x14ac:dyDescent="0.35">
      <c r="A57" s="3" t="s">
        <v>212</v>
      </c>
      <c r="B57" s="136" t="s">
        <v>300</v>
      </c>
      <c r="C57" s="3" t="s">
        <v>218</v>
      </c>
      <c r="D57" s="3" t="s">
        <v>237</v>
      </c>
      <c r="E57" s="179">
        <v>15</v>
      </c>
    </row>
    <row r="58" spans="1:5" x14ac:dyDescent="0.35">
      <c r="A58" s="3" t="s">
        <v>212</v>
      </c>
      <c r="B58" s="136" t="s">
        <v>301</v>
      </c>
      <c r="C58" s="3" t="s">
        <v>218</v>
      </c>
      <c r="D58" s="3" t="s">
        <v>247</v>
      </c>
      <c r="E58" s="179">
        <v>16</v>
      </c>
    </row>
    <row r="59" spans="1:5" x14ac:dyDescent="0.35">
      <c r="A59" s="3" t="s">
        <v>212</v>
      </c>
      <c r="B59" s="136" t="s">
        <v>302</v>
      </c>
      <c r="C59" s="3" t="s">
        <v>218</v>
      </c>
      <c r="D59" s="3" t="s">
        <v>243</v>
      </c>
      <c r="E59" s="179">
        <v>16</v>
      </c>
    </row>
    <row r="60" spans="1:5" x14ac:dyDescent="0.35">
      <c r="A60" s="3" t="s">
        <v>212</v>
      </c>
      <c r="B60" s="136" t="s">
        <v>2190</v>
      </c>
      <c r="C60" s="3" t="s">
        <v>218</v>
      </c>
      <c r="D60" s="3" t="s">
        <v>243</v>
      </c>
      <c r="E60" s="179">
        <v>16</v>
      </c>
    </row>
    <row r="61" spans="1:5" x14ac:dyDescent="0.35">
      <c r="A61" s="3" t="s">
        <v>212</v>
      </c>
      <c r="B61" s="136" t="s">
        <v>2192</v>
      </c>
      <c r="C61" s="3" t="s">
        <v>218</v>
      </c>
      <c r="D61" s="3" t="s">
        <v>243</v>
      </c>
      <c r="E61" s="179">
        <v>16</v>
      </c>
    </row>
    <row r="62" spans="1:5" x14ac:dyDescent="0.35">
      <c r="A62" s="3" t="s">
        <v>212</v>
      </c>
      <c r="B62" s="136" t="s">
        <v>303</v>
      </c>
      <c r="C62" s="3" t="s">
        <v>218</v>
      </c>
      <c r="D62" s="3" t="s">
        <v>236</v>
      </c>
      <c r="E62" s="179">
        <v>18</v>
      </c>
    </row>
    <row r="63" spans="1:5" x14ac:dyDescent="0.35">
      <c r="A63" s="3" t="s">
        <v>212</v>
      </c>
      <c r="B63" s="136" t="s">
        <v>305</v>
      </c>
      <c r="C63" s="3" t="s">
        <v>218</v>
      </c>
      <c r="D63" s="3" t="s">
        <v>238</v>
      </c>
      <c r="E63" s="179">
        <v>28</v>
      </c>
    </row>
    <row r="64" spans="1:5" x14ac:dyDescent="0.35">
      <c r="A64" s="3" t="s">
        <v>212</v>
      </c>
      <c r="B64" s="136" t="s">
        <v>2196</v>
      </c>
      <c r="C64" s="3" t="s">
        <v>218</v>
      </c>
      <c r="D64" s="3" t="s">
        <v>238</v>
      </c>
      <c r="E64" s="179">
        <v>28</v>
      </c>
    </row>
    <row r="65" spans="1:5" x14ac:dyDescent="0.35">
      <c r="A65" s="3" t="s">
        <v>212</v>
      </c>
      <c r="B65" s="136" t="s">
        <v>2198</v>
      </c>
      <c r="C65" s="3" t="s">
        <v>218</v>
      </c>
      <c r="D65" s="3" t="s">
        <v>238</v>
      </c>
      <c r="E65" s="179">
        <v>28</v>
      </c>
    </row>
    <row r="66" spans="1:5" x14ac:dyDescent="0.35">
      <c r="A66" s="3" t="s">
        <v>212</v>
      </c>
      <c r="B66" s="136" t="s">
        <v>309</v>
      </c>
      <c r="C66" s="3" t="s">
        <v>218</v>
      </c>
      <c r="D66" s="3" t="s">
        <v>1834</v>
      </c>
      <c r="E66" s="179">
        <v>29</v>
      </c>
    </row>
    <row r="67" spans="1:5" x14ac:dyDescent="0.35">
      <c r="A67" s="3" t="s">
        <v>212</v>
      </c>
      <c r="B67" s="136" t="s">
        <v>306</v>
      </c>
      <c r="C67" s="3" t="s">
        <v>218</v>
      </c>
      <c r="D67" s="3" t="s">
        <v>236</v>
      </c>
      <c r="E67" s="179">
        <v>29</v>
      </c>
    </row>
    <row r="68" spans="1:5" x14ac:dyDescent="0.35">
      <c r="A68" s="3" t="s">
        <v>212</v>
      </c>
      <c r="B68" s="136" t="s">
        <v>304</v>
      </c>
      <c r="C68" s="3" t="s">
        <v>218</v>
      </c>
      <c r="D68" s="3" t="s">
        <v>247</v>
      </c>
      <c r="E68" s="179">
        <v>29</v>
      </c>
    </row>
    <row r="69" spans="1:5" x14ac:dyDescent="0.35">
      <c r="A69" s="3" t="s">
        <v>212</v>
      </c>
      <c r="B69" s="136" t="s">
        <v>307</v>
      </c>
      <c r="C69" s="3" t="s">
        <v>218</v>
      </c>
      <c r="D69" s="3" t="s">
        <v>247</v>
      </c>
      <c r="E69" s="179">
        <v>29</v>
      </c>
    </row>
    <row r="70" spans="1:5" x14ac:dyDescent="0.35">
      <c r="A70" s="3" t="s">
        <v>212</v>
      </c>
      <c r="B70" s="136" t="s">
        <v>308</v>
      </c>
      <c r="C70" s="3" t="s">
        <v>218</v>
      </c>
      <c r="D70" s="3" t="s">
        <v>234</v>
      </c>
      <c r="E70" s="179">
        <v>29</v>
      </c>
    </row>
    <row r="71" spans="1:5" x14ac:dyDescent="0.35">
      <c r="A71" s="3" t="s">
        <v>212</v>
      </c>
      <c r="B71" s="136" t="s">
        <v>310</v>
      </c>
      <c r="C71" s="3" t="s">
        <v>213</v>
      </c>
      <c r="D71" s="3" t="s">
        <v>247</v>
      </c>
      <c r="E71" s="179">
        <v>7</v>
      </c>
    </row>
    <row r="72" spans="1:5" x14ac:dyDescent="0.35">
      <c r="A72" s="3" t="s">
        <v>212</v>
      </c>
      <c r="B72" s="136" t="s">
        <v>311</v>
      </c>
      <c r="C72" s="3" t="s">
        <v>213</v>
      </c>
      <c r="D72" s="3" t="s">
        <v>247</v>
      </c>
      <c r="E72" s="179">
        <v>7</v>
      </c>
    </row>
    <row r="73" spans="1:5" x14ac:dyDescent="0.35">
      <c r="A73" s="3" t="s">
        <v>212</v>
      </c>
      <c r="B73" s="136" t="s">
        <v>2208</v>
      </c>
      <c r="C73" s="3" t="s">
        <v>213</v>
      </c>
      <c r="D73" s="3" t="s">
        <v>237</v>
      </c>
      <c r="E73" s="179">
        <v>9</v>
      </c>
    </row>
    <row r="74" spans="1:5" x14ac:dyDescent="0.35">
      <c r="A74" s="3" t="s">
        <v>212</v>
      </c>
      <c r="B74" s="87" t="s">
        <v>2210</v>
      </c>
      <c r="C74" s="3" t="s">
        <v>213</v>
      </c>
      <c r="D74" s="3" t="s">
        <v>243</v>
      </c>
      <c r="E74" s="179">
        <v>16</v>
      </c>
    </row>
    <row r="75" spans="1:5" x14ac:dyDescent="0.35">
      <c r="A75" s="3" t="s">
        <v>212</v>
      </c>
      <c r="B75" s="136" t="s">
        <v>312</v>
      </c>
      <c r="C75" s="3" t="s">
        <v>214</v>
      </c>
      <c r="D75" s="3" t="s">
        <v>242</v>
      </c>
      <c r="E75" s="179">
        <v>10</v>
      </c>
    </row>
    <row r="76" spans="1:5" x14ac:dyDescent="0.35">
      <c r="A76" s="3" t="s">
        <v>212</v>
      </c>
      <c r="B76" s="87" t="s">
        <v>313</v>
      </c>
      <c r="C76" s="3" t="s">
        <v>214</v>
      </c>
      <c r="D76" s="3" t="s">
        <v>247</v>
      </c>
      <c r="E76" s="179">
        <v>12</v>
      </c>
    </row>
    <row r="77" spans="1:5" x14ac:dyDescent="0.35">
      <c r="A77" s="3" t="s">
        <v>212</v>
      </c>
      <c r="B77" s="136" t="s">
        <v>314</v>
      </c>
      <c r="C77" s="3" t="s">
        <v>214</v>
      </c>
      <c r="D77" s="3" t="s">
        <v>247</v>
      </c>
      <c r="E77" s="179">
        <v>12</v>
      </c>
    </row>
    <row r="78" spans="1:5" x14ac:dyDescent="0.35">
      <c r="A78" s="3" t="s">
        <v>212</v>
      </c>
      <c r="B78" s="136" t="s">
        <v>315</v>
      </c>
      <c r="C78" s="3" t="s">
        <v>214</v>
      </c>
      <c r="D78" s="3" t="s">
        <v>247</v>
      </c>
      <c r="E78" s="179">
        <v>12</v>
      </c>
    </row>
    <row r="79" spans="1:5" x14ac:dyDescent="0.35">
      <c r="A79" s="3" t="s">
        <v>212</v>
      </c>
      <c r="B79" s="136" t="s">
        <v>316</v>
      </c>
      <c r="C79" s="3" t="s">
        <v>214</v>
      </c>
      <c r="D79" s="3" t="s">
        <v>248</v>
      </c>
      <c r="E79" s="179">
        <v>12</v>
      </c>
    </row>
    <row r="80" spans="1:5" x14ac:dyDescent="0.35">
      <c r="A80" s="3" t="s">
        <v>212</v>
      </c>
      <c r="B80" s="136" t="s">
        <v>317</v>
      </c>
      <c r="C80" s="3" t="s">
        <v>214</v>
      </c>
      <c r="D80" s="3" t="s">
        <v>247</v>
      </c>
      <c r="E80" s="179">
        <v>13</v>
      </c>
    </row>
    <row r="81" spans="1:5" x14ac:dyDescent="0.35">
      <c r="A81" s="3" t="s">
        <v>212</v>
      </c>
      <c r="B81" s="136" t="s">
        <v>2219</v>
      </c>
      <c r="C81" s="3" t="s">
        <v>215</v>
      </c>
      <c r="D81" s="3" t="s">
        <v>347</v>
      </c>
      <c r="E81" s="179">
        <v>12</v>
      </c>
    </row>
    <row r="82" spans="1:5" x14ac:dyDescent="0.35">
      <c r="A82" s="3" t="s">
        <v>212</v>
      </c>
      <c r="B82" s="136" t="s">
        <v>340</v>
      </c>
      <c r="C82" s="3" t="s">
        <v>215</v>
      </c>
      <c r="D82" s="3" t="s">
        <v>242</v>
      </c>
      <c r="E82" s="179">
        <v>12</v>
      </c>
    </row>
    <row r="83" spans="1:5" x14ac:dyDescent="0.35">
      <c r="A83" s="3" t="s">
        <v>212</v>
      </c>
      <c r="B83" s="136" t="s">
        <v>2225</v>
      </c>
      <c r="C83" s="3" t="s">
        <v>215</v>
      </c>
      <c r="D83" s="3" t="s">
        <v>237</v>
      </c>
      <c r="E83" s="179">
        <v>13</v>
      </c>
    </row>
    <row r="84" spans="1:5" x14ac:dyDescent="0.35">
      <c r="A84" s="3" t="s">
        <v>212</v>
      </c>
      <c r="B84" s="136" t="s">
        <v>337</v>
      </c>
      <c r="C84" s="3" t="s">
        <v>215</v>
      </c>
      <c r="D84" s="3" t="s">
        <v>247</v>
      </c>
      <c r="E84" s="179">
        <v>13</v>
      </c>
    </row>
    <row r="85" spans="1:5" x14ac:dyDescent="0.35">
      <c r="A85" s="3" t="s">
        <v>212</v>
      </c>
      <c r="B85" s="136" t="s">
        <v>341</v>
      </c>
      <c r="C85" s="3" t="s">
        <v>215</v>
      </c>
      <c r="D85" s="3" t="s">
        <v>247</v>
      </c>
      <c r="E85" s="179">
        <v>13</v>
      </c>
    </row>
    <row r="86" spans="1:5" x14ac:dyDescent="0.35">
      <c r="A86" s="3" t="s">
        <v>212</v>
      </c>
      <c r="B86" s="136" t="s">
        <v>338</v>
      </c>
      <c r="C86" s="3" t="s">
        <v>215</v>
      </c>
      <c r="D86" s="3" t="s">
        <v>234</v>
      </c>
      <c r="E86" s="179">
        <v>13</v>
      </c>
    </row>
    <row r="87" spans="1:5" x14ac:dyDescent="0.35">
      <c r="A87" s="3" t="s">
        <v>212</v>
      </c>
      <c r="B87" s="136" t="s">
        <v>339</v>
      </c>
      <c r="C87" s="3" t="s">
        <v>215</v>
      </c>
      <c r="D87" s="3" t="s">
        <v>234</v>
      </c>
      <c r="E87" s="179">
        <v>13</v>
      </c>
    </row>
    <row r="88" spans="1:5" x14ac:dyDescent="0.35">
      <c r="A88" s="3" t="s">
        <v>212</v>
      </c>
      <c r="B88" s="136" t="s">
        <v>342</v>
      </c>
      <c r="C88" s="3" t="s">
        <v>215</v>
      </c>
      <c r="D88" s="3" t="s">
        <v>247</v>
      </c>
      <c r="E88" s="179">
        <v>15</v>
      </c>
    </row>
    <row r="89" spans="1:5" x14ac:dyDescent="0.35">
      <c r="A89" s="3" t="s">
        <v>212</v>
      </c>
      <c r="B89" s="136" t="s">
        <v>2365</v>
      </c>
      <c r="C89" s="3" t="s">
        <v>215</v>
      </c>
      <c r="D89" s="3" t="s">
        <v>2367</v>
      </c>
      <c r="E89" s="179">
        <v>15</v>
      </c>
    </row>
    <row r="90" spans="1:5" x14ac:dyDescent="0.35">
      <c r="A90" s="3" t="s">
        <v>212</v>
      </c>
      <c r="B90" s="136" t="s">
        <v>345</v>
      </c>
      <c r="C90" s="3" t="s">
        <v>215</v>
      </c>
      <c r="D90" s="3" t="s">
        <v>242</v>
      </c>
      <c r="E90" s="179">
        <v>15</v>
      </c>
    </row>
    <row r="91" spans="1:5" x14ac:dyDescent="0.35">
      <c r="A91" s="3" t="s">
        <v>212</v>
      </c>
      <c r="B91" s="136" t="s">
        <v>346</v>
      </c>
      <c r="C91" s="3" t="s">
        <v>215</v>
      </c>
      <c r="D91" s="3" t="s">
        <v>236</v>
      </c>
      <c r="E91" s="179">
        <v>16</v>
      </c>
    </row>
    <row r="92" spans="1:5" x14ac:dyDescent="0.35">
      <c r="A92" s="3" t="s">
        <v>212</v>
      </c>
      <c r="B92" s="136" t="s">
        <v>343</v>
      </c>
      <c r="C92" s="3" t="s">
        <v>215</v>
      </c>
      <c r="D92" s="3" t="s">
        <v>235</v>
      </c>
      <c r="E92" s="179">
        <v>16</v>
      </c>
    </row>
    <row r="93" spans="1:5" x14ac:dyDescent="0.35">
      <c r="A93" s="3" t="s">
        <v>212</v>
      </c>
      <c r="B93" s="136" t="s">
        <v>344</v>
      </c>
      <c r="C93" s="3" t="s">
        <v>215</v>
      </c>
      <c r="D93" s="3" t="s">
        <v>248</v>
      </c>
      <c r="E93" s="179">
        <v>16</v>
      </c>
    </row>
    <row r="94" spans="1:5" x14ac:dyDescent="0.35">
      <c r="A94" s="3" t="s">
        <v>212</v>
      </c>
      <c r="B94" s="136" t="s">
        <v>2231</v>
      </c>
      <c r="C94" s="3" t="s">
        <v>215</v>
      </c>
      <c r="D94" s="3" t="s">
        <v>243</v>
      </c>
      <c r="E94" s="179">
        <v>16</v>
      </c>
    </row>
    <row r="95" spans="1:5" x14ac:dyDescent="0.35">
      <c r="A95" s="3" t="s">
        <v>212</v>
      </c>
      <c r="B95" s="136" t="s">
        <v>2233</v>
      </c>
      <c r="C95" s="3" t="s">
        <v>215</v>
      </c>
      <c r="D95" s="3" t="s">
        <v>243</v>
      </c>
      <c r="E95" s="179">
        <v>16</v>
      </c>
    </row>
    <row r="96" spans="1:5" x14ac:dyDescent="0.35">
      <c r="A96" s="3" t="s">
        <v>212</v>
      </c>
      <c r="B96" s="136" t="s">
        <v>2235</v>
      </c>
      <c r="C96" s="3" t="s">
        <v>215</v>
      </c>
      <c r="D96" s="3" t="s">
        <v>243</v>
      </c>
      <c r="E96" s="179">
        <v>16</v>
      </c>
    </row>
    <row r="97" spans="1:5" x14ac:dyDescent="0.35">
      <c r="A97" s="3" t="s">
        <v>212</v>
      </c>
      <c r="B97" s="136" t="s">
        <v>2237</v>
      </c>
      <c r="C97" s="3" t="s">
        <v>215</v>
      </c>
      <c r="D97" s="3" t="s">
        <v>243</v>
      </c>
      <c r="E97" s="179">
        <v>16</v>
      </c>
    </row>
    <row r="98" spans="1:5" x14ac:dyDescent="0.35">
      <c r="A98" s="3" t="s">
        <v>212</v>
      </c>
      <c r="B98" s="136" t="s">
        <v>2368</v>
      </c>
      <c r="C98" s="3" t="s">
        <v>215</v>
      </c>
      <c r="D98" s="3" t="s">
        <v>2370</v>
      </c>
      <c r="E98" s="179">
        <v>17</v>
      </c>
    </row>
    <row r="99" spans="1:5" x14ac:dyDescent="0.35">
      <c r="A99" s="3" t="s">
        <v>212</v>
      </c>
      <c r="B99" s="136" t="s">
        <v>319</v>
      </c>
      <c r="C99" s="3" t="s">
        <v>2457</v>
      </c>
      <c r="D99" s="3" t="s">
        <v>320</v>
      </c>
      <c r="E99" s="179">
        <v>13</v>
      </c>
    </row>
    <row r="100" spans="1:5" x14ac:dyDescent="0.35">
      <c r="A100" s="3" t="s">
        <v>212</v>
      </c>
      <c r="B100" s="136" t="s">
        <v>321</v>
      </c>
      <c r="C100" s="3" t="s">
        <v>2457</v>
      </c>
      <c r="D100" s="3" t="s">
        <v>320</v>
      </c>
      <c r="E100" s="179">
        <v>13</v>
      </c>
    </row>
    <row r="101" spans="1:5" x14ac:dyDescent="0.35">
      <c r="A101" s="3" t="s">
        <v>212</v>
      </c>
      <c r="B101" s="136" t="s">
        <v>322</v>
      </c>
      <c r="C101" s="3" t="s">
        <v>2457</v>
      </c>
      <c r="D101" s="3" t="s">
        <v>320</v>
      </c>
      <c r="E101" s="179">
        <v>13</v>
      </c>
    </row>
    <row r="102" spans="1:5" x14ac:dyDescent="0.35">
      <c r="A102" s="3" t="s">
        <v>212</v>
      </c>
      <c r="B102" s="136" t="s">
        <v>323</v>
      </c>
      <c r="C102" s="3" t="s">
        <v>2457</v>
      </c>
      <c r="D102" s="3" t="s">
        <v>324</v>
      </c>
      <c r="E102" s="179">
        <v>13</v>
      </c>
    </row>
    <row r="103" spans="1:5" x14ac:dyDescent="0.35">
      <c r="A103" s="3" t="s">
        <v>212</v>
      </c>
      <c r="B103" s="136" t="s">
        <v>325</v>
      </c>
      <c r="C103" s="3" t="s">
        <v>2457</v>
      </c>
      <c r="D103" s="3" t="s">
        <v>324</v>
      </c>
      <c r="E103" s="179">
        <v>13</v>
      </c>
    </row>
    <row r="104" spans="1:5" x14ac:dyDescent="0.35">
      <c r="A104" s="3" t="s">
        <v>212</v>
      </c>
      <c r="B104" s="136" t="s">
        <v>326</v>
      </c>
      <c r="C104" s="3" t="s">
        <v>2457</v>
      </c>
      <c r="D104" s="3" t="s">
        <v>238</v>
      </c>
      <c r="E104" s="179">
        <v>13</v>
      </c>
    </row>
    <row r="105" spans="1:5" x14ac:dyDescent="0.35">
      <c r="A105" s="3" t="s">
        <v>212</v>
      </c>
      <c r="B105" s="136" t="s">
        <v>2371</v>
      </c>
      <c r="C105" s="3" t="s">
        <v>2457</v>
      </c>
      <c r="D105" s="3" t="s">
        <v>2362</v>
      </c>
      <c r="E105" s="179">
        <v>18</v>
      </c>
    </row>
    <row r="106" spans="1:5" x14ac:dyDescent="0.35">
      <c r="A106" s="3" t="s">
        <v>212</v>
      </c>
      <c r="B106" s="136" t="s">
        <v>318</v>
      </c>
      <c r="C106" s="3" t="s">
        <v>2458</v>
      </c>
      <c r="D106" s="3" t="s">
        <v>236</v>
      </c>
      <c r="E106" s="179">
        <v>16</v>
      </c>
    </row>
    <row r="107" spans="1:5" x14ac:dyDescent="0.35">
      <c r="A107" s="3" t="s">
        <v>212</v>
      </c>
      <c r="B107" s="136" t="s">
        <v>2246</v>
      </c>
      <c r="C107" s="3" t="s">
        <v>2458</v>
      </c>
      <c r="D107" s="3" t="s">
        <v>236</v>
      </c>
      <c r="E107" s="179">
        <v>22</v>
      </c>
    </row>
    <row r="108" spans="1:5" x14ac:dyDescent="0.35">
      <c r="A108" s="3" t="s">
        <v>212</v>
      </c>
      <c r="B108" s="136" t="s">
        <v>328</v>
      </c>
      <c r="C108" s="3" t="s">
        <v>2458</v>
      </c>
      <c r="D108" s="3" t="s">
        <v>236</v>
      </c>
      <c r="E108" s="179">
        <v>25</v>
      </c>
    </row>
    <row r="109" spans="1:5" x14ac:dyDescent="0.35">
      <c r="A109" s="3" t="s">
        <v>212</v>
      </c>
      <c r="B109" s="136" t="s">
        <v>329</v>
      </c>
      <c r="C109" s="3" t="s">
        <v>2458</v>
      </c>
      <c r="D109" s="3" t="s">
        <v>236</v>
      </c>
      <c r="E109" s="179">
        <v>26</v>
      </c>
    </row>
    <row r="110" spans="1:5" x14ac:dyDescent="0.35">
      <c r="A110" s="3" t="s">
        <v>212</v>
      </c>
      <c r="B110" s="136" t="s">
        <v>2373</v>
      </c>
      <c r="C110" s="3" t="s">
        <v>2458</v>
      </c>
      <c r="D110" s="3" t="s">
        <v>2362</v>
      </c>
      <c r="E110" s="179">
        <v>35</v>
      </c>
    </row>
    <row r="111" spans="1:5" x14ac:dyDescent="0.35">
      <c r="A111" s="3" t="s">
        <v>212</v>
      </c>
      <c r="B111" s="136" t="s">
        <v>330</v>
      </c>
      <c r="C111" s="3" t="s">
        <v>2459</v>
      </c>
      <c r="D111" s="3" t="s">
        <v>236</v>
      </c>
      <c r="E111" s="179">
        <v>33</v>
      </c>
    </row>
    <row r="112" spans="1:5" x14ac:dyDescent="0.35">
      <c r="A112" s="3" t="s">
        <v>212</v>
      </c>
      <c r="B112" s="136" t="s">
        <v>331</v>
      </c>
      <c r="C112" s="3" t="s">
        <v>2459</v>
      </c>
      <c r="D112" s="3" t="s">
        <v>236</v>
      </c>
      <c r="E112" s="179">
        <v>38</v>
      </c>
    </row>
    <row r="113" spans="1:5" x14ac:dyDescent="0.35">
      <c r="A113" s="3" t="s">
        <v>212</v>
      </c>
      <c r="B113" s="136" t="s">
        <v>332</v>
      </c>
      <c r="C113" s="3" t="s">
        <v>2459</v>
      </c>
      <c r="D113" s="3" t="s">
        <v>236</v>
      </c>
      <c r="E113" s="179">
        <v>39</v>
      </c>
    </row>
    <row r="114" spans="1:5" x14ac:dyDescent="0.35">
      <c r="A114" s="3" t="s">
        <v>212</v>
      </c>
      <c r="B114" s="136" t="s">
        <v>333</v>
      </c>
      <c r="C114" s="3" t="s">
        <v>2460</v>
      </c>
      <c r="D114" s="3" t="s">
        <v>236</v>
      </c>
      <c r="E114" s="179">
        <v>44</v>
      </c>
    </row>
    <row r="115" spans="1:5" x14ac:dyDescent="0.35">
      <c r="A115" s="3" t="s">
        <v>212</v>
      </c>
      <c r="B115" s="136" t="s">
        <v>335</v>
      </c>
      <c r="C115" s="3" t="s">
        <v>2460</v>
      </c>
      <c r="D115" s="3" t="s">
        <v>236</v>
      </c>
      <c r="E115" s="179">
        <v>50</v>
      </c>
    </row>
    <row r="116" spans="1:5" x14ac:dyDescent="0.35">
      <c r="A116" s="3" t="s">
        <v>212</v>
      </c>
      <c r="B116" s="136" t="s">
        <v>336</v>
      </c>
      <c r="C116" s="3" t="s">
        <v>2460</v>
      </c>
      <c r="D116" s="3" t="s">
        <v>236</v>
      </c>
      <c r="E116" s="179">
        <v>52</v>
      </c>
    </row>
    <row r="117" spans="1:5" x14ac:dyDescent="0.35">
      <c r="A117" s="3" t="s">
        <v>212</v>
      </c>
      <c r="B117" s="136" t="s">
        <v>2255</v>
      </c>
      <c r="C117" s="3" t="s">
        <v>219</v>
      </c>
      <c r="D117" s="3" t="s">
        <v>243</v>
      </c>
      <c r="E117" s="179">
        <v>16</v>
      </c>
    </row>
    <row r="118" spans="1:5" x14ac:dyDescent="0.35">
      <c r="A118" s="3" t="s">
        <v>212</v>
      </c>
      <c r="B118" s="136" t="s">
        <v>348</v>
      </c>
      <c r="C118" s="3" t="s">
        <v>219</v>
      </c>
      <c r="D118" s="3" t="s">
        <v>242</v>
      </c>
      <c r="E118" s="179">
        <v>16</v>
      </c>
    </row>
    <row r="119" spans="1:5" x14ac:dyDescent="0.35">
      <c r="A119" s="3" t="s">
        <v>212</v>
      </c>
      <c r="B119" s="136" t="s">
        <v>2257</v>
      </c>
      <c r="C119" s="3" t="s">
        <v>219</v>
      </c>
      <c r="D119" s="3" t="s">
        <v>234</v>
      </c>
      <c r="E119" s="179">
        <v>16</v>
      </c>
    </row>
    <row r="120" spans="1:5" x14ac:dyDescent="0.35">
      <c r="A120" s="3" t="s">
        <v>212</v>
      </c>
      <c r="B120" s="136" t="s">
        <v>2259</v>
      </c>
      <c r="C120" s="3" t="s">
        <v>219</v>
      </c>
      <c r="D120" s="3" t="s">
        <v>247</v>
      </c>
      <c r="E120" s="179">
        <v>18</v>
      </c>
    </row>
    <row r="121" spans="1:5" x14ac:dyDescent="0.35">
      <c r="A121" s="3" t="s">
        <v>212</v>
      </c>
      <c r="B121" s="136" t="s">
        <v>2261</v>
      </c>
      <c r="C121" s="3" t="s">
        <v>219</v>
      </c>
      <c r="D121" s="3" t="s">
        <v>238</v>
      </c>
      <c r="E121" s="179">
        <v>18</v>
      </c>
    </row>
    <row r="122" spans="1:5" x14ac:dyDescent="0.35">
      <c r="A122" s="3" t="s">
        <v>2322</v>
      </c>
      <c r="B122" s="136" t="s">
        <v>1929</v>
      </c>
      <c r="C122" s="3" t="s">
        <v>2461</v>
      </c>
      <c r="D122" s="3" t="s">
        <v>237</v>
      </c>
      <c r="E122" s="179">
        <v>16</v>
      </c>
    </row>
    <row r="123" spans="1:5" x14ac:dyDescent="0.35">
      <c r="A123" s="3" t="s">
        <v>2322</v>
      </c>
      <c r="B123" s="136" t="s">
        <v>1931</v>
      </c>
      <c r="C123" s="3" t="s">
        <v>2461</v>
      </c>
      <c r="D123" s="3" t="s">
        <v>237</v>
      </c>
      <c r="E123" s="179">
        <v>16</v>
      </c>
    </row>
    <row r="124" spans="1:5" x14ac:dyDescent="0.35">
      <c r="A124" s="3" t="s">
        <v>2322</v>
      </c>
      <c r="B124" s="136" t="s">
        <v>349</v>
      </c>
      <c r="C124" s="3" t="s">
        <v>2461</v>
      </c>
      <c r="D124" s="3" t="s">
        <v>240</v>
      </c>
      <c r="E124" s="179">
        <v>16</v>
      </c>
    </row>
    <row r="125" spans="1:5" x14ac:dyDescent="0.35">
      <c r="A125" s="3" t="s">
        <v>2322</v>
      </c>
      <c r="B125" s="136" t="s">
        <v>350</v>
      </c>
      <c r="C125" s="3" t="s">
        <v>2461</v>
      </c>
      <c r="D125" s="3" t="s">
        <v>240</v>
      </c>
      <c r="E125" s="179">
        <v>16</v>
      </c>
    </row>
    <row r="126" spans="1:5" x14ac:dyDescent="0.35">
      <c r="A126" s="3" t="s">
        <v>2322</v>
      </c>
      <c r="B126" s="136" t="s">
        <v>351</v>
      </c>
      <c r="C126" s="3" t="s">
        <v>2461</v>
      </c>
      <c r="D126" s="3" t="s">
        <v>240</v>
      </c>
      <c r="E126" s="179">
        <v>17</v>
      </c>
    </row>
    <row r="127" spans="1:5" x14ac:dyDescent="0.35">
      <c r="A127" s="3" t="s">
        <v>2322</v>
      </c>
      <c r="B127" s="136" t="s">
        <v>352</v>
      </c>
      <c r="C127" s="3" t="s">
        <v>2461</v>
      </c>
      <c r="D127" s="3" t="s">
        <v>240</v>
      </c>
      <c r="E127" s="179">
        <v>17</v>
      </c>
    </row>
    <row r="128" spans="1:5" x14ac:dyDescent="0.35">
      <c r="A128" s="3" t="s">
        <v>2322</v>
      </c>
      <c r="B128" s="136" t="s">
        <v>353</v>
      </c>
      <c r="C128" s="3" t="s">
        <v>2461</v>
      </c>
      <c r="D128" s="3" t="s">
        <v>239</v>
      </c>
      <c r="E128" s="179">
        <v>18</v>
      </c>
    </row>
    <row r="129" spans="1:5" x14ac:dyDescent="0.35">
      <c r="A129" s="3" t="s">
        <v>2322</v>
      </c>
      <c r="B129" s="136" t="s">
        <v>1936</v>
      </c>
      <c r="C129" s="3" t="s">
        <v>2461</v>
      </c>
      <c r="D129" s="3" t="s">
        <v>237</v>
      </c>
      <c r="E129" s="179">
        <v>19</v>
      </c>
    </row>
    <row r="130" spans="1:5" x14ac:dyDescent="0.35">
      <c r="A130" s="3" t="s">
        <v>2322</v>
      </c>
      <c r="B130" s="136" t="s">
        <v>2377</v>
      </c>
      <c r="C130" s="3" t="s">
        <v>2461</v>
      </c>
      <c r="D130" s="3" t="s">
        <v>347</v>
      </c>
      <c r="E130" s="179">
        <v>19</v>
      </c>
    </row>
    <row r="131" spans="1:5" x14ac:dyDescent="0.35">
      <c r="A131" s="3" t="s">
        <v>2322</v>
      </c>
      <c r="B131" s="136" t="s">
        <v>1938</v>
      </c>
      <c r="C131" s="3" t="s">
        <v>2461</v>
      </c>
      <c r="D131" s="3" t="s">
        <v>237</v>
      </c>
      <c r="E131" s="179">
        <v>20</v>
      </c>
    </row>
    <row r="132" spans="1:5" x14ac:dyDescent="0.35">
      <c r="A132" s="3" t="s">
        <v>2322</v>
      </c>
      <c r="B132" s="136" t="s">
        <v>2328</v>
      </c>
      <c r="C132" s="3" t="s">
        <v>2461</v>
      </c>
      <c r="D132" s="3" t="s">
        <v>2330</v>
      </c>
      <c r="E132" s="179">
        <v>21</v>
      </c>
    </row>
    <row r="133" spans="1:5" x14ac:dyDescent="0.35">
      <c r="A133" s="3" t="s">
        <v>2322</v>
      </c>
      <c r="B133" s="136" t="s">
        <v>1940</v>
      </c>
      <c r="C133" s="3" t="s">
        <v>2461</v>
      </c>
      <c r="D133" s="3" t="s">
        <v>237</v>
      </c>
      <c r="E133" s="179">
        <v>21</v>
      </c>
    </row>
    <row r="134" spans="1:5" x14ac:dyDescent="0.35">
      <c r="A134" s="3" t="s">
        <v>2322</v>
      </c>
      <c r="B134" s="136" t="s">
        <v>361</v>
      </c>
      <c r="C134" s="3" t="s">
        <v>2461</v>
      </c>
      <c r="D134" s="3" t="s">
        <v>261</v>
      </c>
      <c r="E134" s="179">
        <v>21</v>
      </c>
    </row>
    <row r="135" spans="1:5" x14ac:dyDescent="0.35">
      <c r="A135" s="3" t="s">
        <v>2322</v>
      </c>
      <c r="B135" s="136" t="s">
        <v>356</v>
      </c>
      <c r="C135" s="3" t="s">
        <v>2461</v>
      </c>
      <c r="D135" s="3" t="s">
        <v>261</v>
      </c>
      <c r="E135" s="179">
        <v>21</v>
      </c>
    </row>
    <row r="136" spans="1:5" x14ac:dyDescent="0.35">
      <c r="A136" s="3" t="s">
        <v>2322</v>
      </c>
      <c r="B136" s="136" t="s">
        <v>327</v>
      </c>
      <c r="C136" s="3" t="s">
        <v>2461</v>
      </c>
      <c r="D136" s="3" t="s">
        <v>277</v>
      </c>
      <c r="E136" s="179">
        <v>22</v>
      </c>
    </row>
    <row r="137" spans="1:5" x14ac:dyDescent="0.35">
      <c r="A137" s="3" t="s">
        <v>2322</v>
      </c>
      <c r="B137" s="136" t="s">
        <v>354</v>
      </c>
      <c r="C137" s="3" t="s">
        <v>2461</v>
      </c>
      <c r="D137" s="3" t="s">
        <v>240</v>
      </c>
      <c r="E137" s="179">
        <v>23</v>
      </c>
    </row>
    <row r="138" spans="1:5" x14ac:dyDescent="0.35">
      <c r="A138" s="3" t="s">
        <v>2322</v>
      </c>
      <c r="B138" s="136" t="s">
        <v>1944</v>
      </c>
      <c r="C138" s="3" t="s">
        <v>2461</v>
      </c>
      <c r="D138" s="3" t="s">
        <v>237</v>
      </c>
      <c r="E138" s="179">
        <v>23</v>
      </c>
    </row>
    <row r="139" spans="1:5" x14ac:dyDescent="0.35">
      <c r="A139" s="3" t="s">
        <v>2322</v>
      </c>
      <c r="B139" s="136" t="s">
        <v>358</v>
      </c>
      <c r="C139" s="3" t="s">
        <v>2461</v>
      </c>
      <c r="D139" s="3" t="s">
        <v>240</v>
      </c>
      <c r="E139" s="179">
        <v>24</v>
      </c>
    </row>
    <row r="140" spans="1:5" x14ac:dyDescent="0.35">
      <c r="A140" s="3" t="s">
        <v>2322</v>
      </c>
      <c r="B140" s="136" t="s">
        <v>2331</v>
      </c>
      <c r="C140" s="3" t="s">
        <v>2461</v>
      </c>
      <c r="D140" s="3" t="s">
        <v>2330</v>
      </c>
      <c r="E140" s="179">
        <v>24</v>
      </c>
    </row>
    <row r="141" spans="1:5" x14ac:dyDescent="0.35">
      <c r="A141" s="3" t="s">
        <v>2322</v>
      </c>
      <c r="B141" s="136" t="s">
        <v>355</v>
      </c>
      <c r="C141" s="3" t="s">
        <v>2461</v>
      </c>
      <c r="D141" s="3" t="s">
        <v>240</v>
      </c>
      <c r="E141" s="179">
        <v>24</v>
      </c>
    </row>
    <row r="142" spans="1:5" x14ac:dyDescent="0.35">
      <c r="A142" s="3" t="s">
        <v>2322</v>
      </c>
      <c r="B142" s="136" t="s">
        <v>1949</v>
      </c>
      <c r="C142" s="3" t="s">
        <v>2461</v>
      </c>
      <c r="D142" s="3" t="s">
        <v>237</v>
      </c>
      <c r="E142" s="179">
        <v>24</v>
      </c>
    </row>
    <row r="143" spans="1:5" x14ac:dyDescent="0.35">
      <c r="A143" s="3" t="s">
        <v>2322</v>
      </c>
      <c r="B143" s="136" t="s">
        <v>1951</v>
      </c>
      <c r="C143" s="3" t="s">
        <v>2461</v>
      </c>
      <c r="D143" s="3" t="s">
        <v>237</v>
      </c>
      <c r="E143" s="179">
        <v>24</v>
      </c>
    </row>
    <row r="144" spans="1:5" x14ac:dyDescent="0.35">
      <c r="A144" s="3" t="s">
        <v>2322</v>
      </c>
      <c r="B144" s="136" t="s">
        <v>1953</v>
      </c>
      <c r="C144" s="3" t="s">
        <v>2461</v>
      </c>
      <c r="D144" s="3" t="s">
        <v>237</v>
      </c>
      <c r="E144" s="179">
        <v>24</v>
      </c>
    </row>
    <row r="145" spans="1:5" x14ac:dyDescent="0.35">
      <c r="A145" s="3" t="s">
        <v>2322</v>
      </c>
      <c r="B145" s="136" t="s">
        <v>1955</v>
      </c>
      <c r="C145" s="3" t="s">
        <v>2461</v>
      </c>
      <c r="D145" s="3" t="s">
        <v>237</v>
      </c>
      <c r="E145" s="179">
        <v>24</v>
      </c>
    </row>
    <row r="146" spans="1:5" x14ac:dyDescent="0.35">
      <c r="A146" s="3" t="s">
        <v>2322</v>
      </c>
      <c r="B146" s="136" t="s">
        <v>1957</v>
      </c>
      <c r="C146" s="3" t="s">
        <v>2461</v>
      </c>
      <c r="D146" s="3" t="s">
        <v>237</v>
      </c>
      <c r="E146" s="179">
        <v>24</v>
      </c>
    </row>
    <row r="147" spans="1:5" x14ac:dyDescent="0.35">
      <c r="A147" s="3" t="s">
        <v>2322</v>
      </c>
      <c r="B147" s="136" t="s">
        <v>1959</v>
      </c>
      <c r="C147" s="3" t="s">
        <v>2461</v>
      </c>
      <c r="D147" s="3" t="s">
        <v>237</v>
      </c>
      <c r="E147" s="179">
        <v>24</v>
      </c>
    </row>
    <row r="148" spans="1:5" x14ac:dyDescent="0.35">
      <c r="A148" s="3" t="s">
        <v>2322</v>
      </c>
      <c r="B148" s="136" t="s">
        <v>1966</v>
      </c>
      <c r="C148" s="3" t="s">
        <v>2461</v>
      </c>
      <c r="D148" s="3" t="s">
        <v>237</v>
      </c>
      <c r="E148" s="179">
        <v>24</v>
      </c>
    </row>
    <row r="149" spans="1:5" x14ac:dyDescent="0.35">
      <c r="A149" s="3" t="s">
        <v>2322</v>
      </c>
      <c r="B149" s="136" t="s">
        <v>1961</v>
      </c>
      <c r="C149" s="3" t="s">
        <v>2461</v>
      </c>
      <c r="D149" s="3" t="s">
        <v>237</v>
      </c>
      <c r="E149" s="179">
        <v>24</v>
      </c>
    </row>
    <row r="150" spans="1:5" x14ac:dyDescent="0.35">
      <c r="A150" s="3" t="s">
        <v>2322</v>
      </c>
      <c r="B150" s="136" t="s">
        <v>1963</v>
      </c>
      <c r="C150" s="3" t="s">
        <v>2461</v>
      </c>
      <c r="D150" s="3" t="s">
        <v>237</v>
      </c>
      <c r="E150" s="179">
        <v>24</v>
      </c>
    </row>
    <row r="151" spans="1:5" x14ac:dyDescent="0.35">
      <c r="A151" s="3" t="s">
        <v>2322</v>
      </c>
      <c r="B151" s="136" t="s">
        <v>357</v>
      </c>
      <c r="C151" s="3" t="s">
        <v>2461</v>
      </c>
      <c r="D151" s="3" t="s">
        <v>242</v>
      </c>
      <c r="E151" s="179">
        <v>24</v>
      </c>
    </row>
    <row r="152" spans="1:5" x14ac:dyDescent="0.35">
      <c r="A152" s="3" t="s">
        <v>2322</v>
      </c>
      <c r="B152" s="136" t="s">
        <v>359</v>
      </c>
      <c r="C152" s="3" t="s">
        <v>2461</v>
      </c>
      <c r="D152" s="3" t="s">
        <v>242</v>
      </c>
      <c r="E152" s="179">
        <v>24</v>
      </c>
    </row>
    <row r="153" spans="1:5" x14ac:dyDescent="0.35">
      <c r="A153" s="3" t="s">
        <v>2322</v>
      </c>
      <c r="B153" s="136" t="s">
        <v>360</v>
      </c>
      <c r="C153" s="3" t="s">
        <v>2461</v>
      </c>
      <c r="D153" s="3" t="s">
        <v>240</v>
      </c>
      <c r="E153" s="179">
        <v>25</v>
      </c>
    </row>
    <row r="154" spans="1:5" x14ac:dyDescent="0.35">
      <c r="A154" s="3" t="s">
        <v>2322</v>
      </c>
      <c r="B154" s="136" t="s">
        <v>366</v>
      </c>
      <c r="C154" s="3" t="s">
        <v>2461</v>
      </c>
      <c r="D154" s="3" t="s">
        <v>261</v>
      </c>
      <c r="E154" s="179">
        <v>25</v>
      </c>
    </row>
    <row r="155" spans="1:5" x14ac:dyDescent="0.35">
      <c r="A155" s="3" t="s">
        <v>2322</v>
      </c>
      <c r="B155" s="136" t="s">
        <v>367</v>
      </c>
      <c r="C155" s="3" t="s">
        <v>2461</v>
      </c>
      <c r="D155" s="3" t="s">
        <v>261</v>
      </c>
      <c r="E155" s="179">
        <v>25</v>
      </c>
    </row>
    <row r="156" spans="1:5" x14ac:dyDescent="0.35">
      <c r="A156" s="3" t="s">
        <v>2322</v>
      </c>
      <c r="B156" s="136" t="s">
        <v>1970</v>
      </c>
      <c r="C156" s="3" t="s">
        <v>2461</v>
      </c>
      <c r="D156" s="3" t="s">
        <v>237</v>
      </c>
      <c r="E156" s="179">
        <v>26</v>
      </c>
    </row>
    <row r="157" spans="1:5" x14ac:dyDescent="0.35">
      <c r="A157" s="3" t="s">
        <v>2322</v>
      </c>
      <c r="B157" s="136" t="s">
        <v>1974</v>
      </c>
      <c r="C157" s="3" t="s">
        <v>2461</v>
      </c>
      <c r="D157" s="3" t="s">
        <v>237</v>
      </c>
      <c r="E157" s="179">
        <v>27</v>
      </c>
    </row>
    <row r="158" spans="1:5" x14ac:dyDescent="0.35">
      <c r="A158" s="3" t="s">
        <v>2322</v>
      </c>
      <c r="B158" s="136" t="s">
        <v>1976</v>
      </c>
      <c r="C158" s="3" t="s">
        <v>2461</v>
      </c>
      <c r="D158" s="3" t="s">
        <v>237</v>
      </c>
      <c r="E158" s="179">
        <v>27</v>
      </c>
    </row>
    <row r="159" spans="1:5" x14ac:dyDescent="0.35">
      <c r="A159" s="3" t="s">
        <v>2322</v>
      </c>
      <c r="B159" s="136" t="s">
        <v>1978</v>
      </c>
      <c r="C159" s="3" t="s">
        <v>2461</v>
      </c>
      <c r="D159" s="3" t="s">
        <v>237</v>
      </c>
      <c r="E159" s="179">
        <v>27</v>
      </c>
    </row>
    <row r="160" spans="1:5" x14ac:dyDescent="0.35">
      <c r="A160" s="3" t="s">
        <v>2322</v>
      </c>
      <c r="B160" s="136" t="s">
        <v>1972</v>
      </c>
      <c r="C160" s="3" t="s">
        <v>2461</v>
      </c>
      <c r="D160" s="3" t="s">
        <v>237</v>
      </c>
      <c r="E160" s="179">
        <v>27</v>
      </c>
    </row>
    <row r="161" spans="1:5" x14ac:dyDescent="0.35">
      <c r="A161" s="3" t="s">
        <v>2322</v>
      </c>
      <c r="B161" s="136" t="s">
        <v>1980</v>
      </c>
      <c r="C161" s="3" t="s">
        <v>2461</v>
      </c>
      <c r="D161" s="3" t="s">
        <v>249</v>
      </c>
      <c r="E161" s="179">
        <v>28</v>
      </c>
    </row>
    <row r="162" spans="1:5" x14ac:dyDescent="0.35">
      <c r="A162" s="3" t="s">
        <v>2322</v>
      </c>
      <c r="B162" s="136" t="s">
        <v>420</v>
      </c>
      <c r="C162" s="3" t="s">
        <v>2461</v>
      </c>
      <c r="D162" s="3" t="s">
        <v>421</v>
      </c>
      <c r="E162" s="179">
        <v>28</v>
      </c>
    </row>
    <row r="163" spans="1:5" x14ac:dyDescent="0.35">
      <c r="A163" s="3" t="s">
        <v>2322</v>
      </c>
      <c r="B163" s="136" t="s">
        <v>1982</v>
      </c>
      <c r="C163" s="3" t="s">
        <v>2461</v>
      </c>
      <c r="D163" s="3" t="s">
        <v>237</v>
      </c>
      <c r="E163" s="179">
        <v>29</v>
      </c>
    </row>
    <row r="164" spans="1:5" x14ac:dyDescent="0.35">
      <c r="A164" s="3" t="s">
        <v>2322</v>
      </c>
      <c r="B164" s="136" t="s">
        <v>1984</v>
      </c>
      <c r="C164" s="3" t="s">
        <v>2461</v>
      </c>
      <c r="D164" s="3" t="s">
        <v>237</v>
      </c>
      <c r="E164" s="179">
        <v>29</v>
      </c>
    </row>
    <row r="165" spans="1:5" x14ac:dyDescent="0.35">
      <c r="A165" s="3" t="s">
        <v>2322</v>
      </c>
      <c r="B165" s="136" t="s">
        <v>1986</v>
      </c>
      <c r="C165" s="3" t="s">
        <v>2461</v>
      </c>
      <c r="D165" s="3" t="s">
        <v>237</v>
      </c>
      <c r="E165" s="179">
        <v>29</v>
      </c>
    </row>
    <row r="166" spans="1:5" x14ac:dyDescent="0.35">
      <c r="A166" s="3" t="s">
        <v>2322</v>
      </c>
      <c r="B166" s="136" t="s">
        <v>363</v>
      </c>
      <c r="C166" s="3" t="s">
        <v>2461</v>
      </c>
      <c r="D166" s="3" t="s">
        <v>237</v>
      </c>
      <c r="E166" s="179">
        <v>29</v>
      </c>
    </row>
    <row r="167" spans="1:5" x14ac:dyDescent="0.35">
      <c r="A167" s="3" t="s">
        <v>2322</v>
      </c>
      <c r="B167" s="136" t="s">
        <v>1989</v>
      </c>
      <c r="C167" s="3" t="s">
        <v>2461</v>
      </c>
      <c r="D167" s="3" t="s">
        <v>237</v>
      </c>
      <c r="E167" s="179">
        <v>29</v>
      </c>
    </row>
    <row r="168" spans="1:5" x14ac:dyDescent="0.35">
      <c r="A168" s="3" t="s">
        <v>2322</v>
      </c>
      <c r="B168" s="136" t="s">
        <v>2381</v>
      </c>
      <c r="C168" s="3" t="s">
        <v>2461</v>
      </c>
      <c r="D168" s="3" t="s">
        <v>347</v>
      </c>
      <c r="E168" s="179">
        <v>29</v>
      </c>
    </row>
    <row r="169" spans="1:5" x14ac:dyDescent="0.35">
      <c r="A169" s="3" t="s">
        <v>2322</v>
      </c>
      <c r="B169" s="136" t="s">
        <v>364</v>
      </c>
      <c r="C169" s="3" t="s">
        <v>2461</v>
      </c>
      <c r="D169" s="3" t="s">
        <v>240</v>
      </c>
      <c r="E169" s="179">
        <v>30</v>
      </c>
    </row>
    <row r="170" spans="1:5" x14ac:dyDescent="0.35">
      <c r="A170" s="3" t="s">
        <v>2322</v>
      </c>
      <c r="B170" s="136" t="s">
        <v>365</v>
      </c>
      <c r="C170" s="3" t="s">
        <v>2461</v>
      </c>
      <c r="D170" s="3" t="s">
        <v>240</v>
      </c>
      <c r="E170" s="179">
        <v>30</v>
      </c>
    </row>
    <row r="171" spans="1:5" x14ac:dyDescent="0.35">
      <c r="A171" s="3" t="s">
        <v>2322</v>
      </c>
      <c r="B171" s="136" t="s">
        <v>1991</v>
      </c>
      <c r="C171" s="3" t="s">
        <v>2461</v>
      </c>
      <c r="D171" s="3" t="s">
        <v>237</v>
      </c>
      <c r="E171" s="179">
        <v>30</v>
      </c>
    </row>
    <row r="172" spans="1:5" x14ac:dyDescent="0.35">
      <c r="A172" s="3" t="s">
        <v>2322</v>
      </c>
      <c r="B172" s="136" t="s">
        <v>1993</v>
      </c>
      <c r="C172" s="3" t="s">
        <v>2461</v>
      </c>
      <c r="D172" s="3" t="s">
        <v>237</v>
      </c>
      <c r="E172" s="179">
        <v>30</v>
      </c>
    </row>
    <row r="173" spans="1:5" x14ac:dyDescent="0.35">
      <c r="A173" s="3" t="s">
        <v>2322</v>
      </c>
      <c r="B173" s="136" t="s">
        <v>1999</v>
      </c>
      <c r="C173" s="3" t="s">
        <v>2461</v>
      </c>
      <c r="D173" s="3" t="s">
        <v>237</v>
      </c>
      <c r="E173" s="179">
        <v>30</v>
      </c>
    </row>
    <row r="174" spans="1:5" x14ac:dyDescent="0.35">
      <c r="A174" s="3" t="s">
        <v>2322</v>
      </c>
      <c r="B174" s="136" t="s">
        <v>1997</v>
      </c>
      <c r="C174" s="3" t="s">
        <v>2461</v>
      </c>
      <c r="D174" s="3" t="s">
        <v>262</v>
      </c>
      <c r="E174" s="179">
        <v>30</v>
      </c>
    </row>
    <row r="175" spans="1:5" x14ac:dyDescent="0.35">
      <c r="A175" s="3" t="s">
        <v>2322</v>
      </c>
      <c r="B175" s="136" t="s">
        <v>368</v>
      </c>
      <c r="C175" s="3" t="s">
        <v>2461</v>
      </c>
      <c r="D175" s="3" t="s">
        <v>240</v>
      </c>
      <c r="E175" s="179">
        <v>31</v>
      </c>
    </row>
    <row r="176" spans="1:5" x14ac:dyDescent="0.35">
      <c r="A176" s="3" t="s">
        <v>2322</v>
      </c>
      <c r="B176" s="136" t="s">
        <v>369</v>
      </c>
      <c r="C176" s="3" t="s">
        <v>2461</v>
      </c>
      <c r="D176" s="3" t="s">
        <v>240</v>
      </c>
      <c r="E176" s="179">
        <v>31</v>
      </c>
    </row>
    <row r="177" spans="1:5" x14ac:dyDescent="0.35">
      <c r="A177" s="3" t="s">
        <v>2322</v>
      </c>
      <c r="B177" s="136" t="s">
        <v>2002</v>
      </c>
      <c r="C177" s="3" t="s">
        <v>2461</v>
      </c>
      <c r="D177" s="3" t="s">
        <v>370</v>
      </c>
      <c r="E177" s="179">
        <v>31</v>
      </c>
    </row>
    <row r="178" spans="1:5" x14ac:dyDescent="0.35">
      <c r="A178" s="3" t="s">
        <v>2322</v>
      </c>
      <c r="B178" s="136" t="s">
        <v>371</v>
      </c>
      <c r="C178" s="3" t="s">
        <v>2461</v>
      </c>
      <c r="D178" s="3" t="s">
        <v>240</v>
      </c>
      <c r="E178" s="179">
        <v>34</v>
      </c>
    </row>
    <row r="179" spans="1:5" x14ac:dyDescent="0.35">
      <c r="A179" s="3" t="s">
        <v>2322</v>
      </c>
      <c r="B179" s="136" t="s">
        <v>375</v>
      </c>
      <c r="C179" s="3" t="s">
        <v>2461</v>
      </c>
      <c r="D179" s="3" t="s">
        <v>240</v>
      </c>
      <c r="E179" s="179">
        <v>34</v>
      </c>
    </row>
    <row r="180" spans="1:5" x14ac:dyDescent="0.35">
      <c r="A180" s="3" t="s">
        <v>2322</v>
      </c>
      <c r="B180" s="136" t="s">
        <v>2006</v>
      </c>
      <c r="C180" s="3" t="s">
        <v>2461</v>
      </c>
      <c r="D180" s="3" t="s">
        <v>237</v>
      </c>
      <c r="E180" s="179">
        <v>34</v>
      </c>
    </row>
    <row r="181" spans="1:5" x14ac:dyDescent="0.35">
      <c r="A181" s="3" t="s">
        <v>2322</v>
      </c>
      <c r="B181" s="136" t="s">
        <v>2004</v>
      </c>
      <c r="C181" s="3" t="s">
        <v>2461</v>
      </c>
      <c r="D181" s="3" t="s">
        <v>262</v>
      </c>
      <c r="E181" s="179">
        <v>34</v>
      </c>
    </row>
    <row r="182" spans="1:5" x14ac:dyDescent="0.35">
      <c r="A182" s="3" t="s">
        <v>2322</v>
      </c>
      <c r="B182" s="136" t="s">
        <v>2009</v>
      </c>
      <c r="C182" s="3" t="s">
        <v>2461</v>
      </c>
      <c r="D182" s="3" t="s">
        <v>237</v>
      </c>
      <c r="E182" s="179">
        <v>38</v>
      </c>
    </row>
    <row r="183" spans="1:5" x14ac:dyDescent="0.35">
      <c r="A183" s="3" t="s">
        <v>2322</v>
      </c>
      <c r="B183" s="136" t="s">
        <v>2011</v>
      </c>
      <c r="C183" s="3" t="s">
        <v>2461</v>
      </c>
      <c r="D183" s="3" t="s">
        <v>237</v>
      </c>
      <c r="E183" s="179">
        <v>38</v>
      </c>
    </row>
    <row r="184" spans="1:5" x14ac:dyDescent="0.35">
      <c r="A184" s="3" t="s">
        <v>2322</v>
      </c>
      <c r="B184" s="136" t="s">
        <v>2379</v>
      </c>
      <c r="C184" s="3" t="s">
        <v>2461</v>
      </c>
      <c r="D184" s="3" t="s">
        <v>347</v>
      </c>
      <c r="E184" s="179">
        <v>39</v>
      </c>
    </row>
    <row r="185" spans="1:5" x14ac:dyDescent="0.35">
      <c r="A185" s="3" t="s">
        <v>2322</v>
      </c>
      <c r="B185" s="136" t="s">
        <v>373</v>
      </c>
      <c r="C185" s="3" t="s">
        <v>2461</v>
      </c>
      <c r="D185" s="3" t="s">
        <v>242</v>
      </c>
      <c r="E185" s="179">
        <v>42</v>
      </c>
    </row>
    <row r="186" spans="1:5" x14ac:dyDescent="0.35">
      <c r="A186" s="3" t="s">
        <v>2322</v>
      </c>
      <c r="B186" s="136" t="s">
        <v>374</v>
      </c>
      <c r="C186" s="3" t="s">
        <v>2461</v>
      </c>
      <c r="D186" s="3" t="s">
        <v>240</v>
      </c>
      <c r="E186" s="179">
        <v>44</v>
      </c>
    </row>
    <row r="187" spans="1:5" x14ac:dyDescent="0.35">
      <c r="A187" s="3" t="s">
        <v>2322</v>
      </c>
      <c r="B187" s="136" t="s">
        <v>334</v>
      </c>
      <c r="C187" s="3" t="s">
        <v>2461</v>
      </c>
      <c r="D187" s="3" t="s">
        <v>277</v>
      </c>
      <c r="E187" s="179">
        <v>44</v>
      </c>
    </row>
    <row r="188" spans="1:5" x14ac:dyDescent="0.35">
      <c r="A188" s="3" t="s">
        <v>2322</v>
      </c>
      <c r="B188" s="136" t="s">
        <v>2383</v>
      </c>
      <c r="C188" s="3" t="s">
        <v>2461</v>
      </c>
      <c r="D188" s="3" t="s">
        <v>347</v>
      </c>
      <c r="E188" s="179">
        <v>45</v>
      </c>
    </row>
    <row r="189" spans="1:5" x14ac:dyDescent="0.35">
      <c r="A189" s="3" t="s">
        <v>2322</v>
      </c>
      <c r="B189" s="136" t="s">
        <v>376</v>
      </c>
      <c r="C189" s="3" t="s">
        <v>2461</v>
      </c>
      <c r="D189" s="3" t="s">
        <v>377</v>
      </c>
      <c r="E189" s="179">
        <v>49</v>
      </c>
    </row>
    <row r="190" spans="1:5" x14ac:dyDescent="0.35">
      <c r="A190" s="3" t="s">
        <v>2322</v>
      </c>
      <c r="B190" s="136" t="s">
        <v>2385</v>
      </c>
      <c r="C190" s="3" t="s">
        <v>2461</v>
      </c>
      <c r="D190" s="3" t="s">
        <v>347</v>
      </c>
      <c r="E190" s="179">
        <v>57</v>
      </c>
    </row>
    <row r="191" spans="1:5" x14ac:dyDescent="0.35">
      <c r="A191" s="3" t="s">
        <v>2322</v>
      </c>
      <c r="B191" s="136" t="s">
        <v>384</v>
      </c>
      <c r="C191" s="3" t="s">
        <v>2461</v>
      </c>
      <c r="D191" s="3" t="s">
        <v>241</v>
      </c>
      <c r="E191" s="179">
        <v>16</v>
      </c>
    </row>
    <row r="192" spans="1:5" x14ac:dyDescent="0.35">
      <c r="A192" s="3" t="s">
        <v>2322</v>
      </c>
      <c r="B192" s="136" t="s">
        <v>385</v>
      </c>
      <c r="C192" s="3" t="s">
        <v>2461</v>
      </c>
      <c r="D192" s="3" t="s">
        <v>241</v>
      </c>
      <c r="E192" s="179">
        <v>16</v>
      </c>
    </row>
    <row r="193" spans="1:5" x14ac:dyDescent="0.35">
      <c r="A193" s="3" t="s">
        <v>2322</v>
      </c>
      <c r="B193" s="136" t="s">
        <v>381</v>
      </c>
      <c r="C193" s="3" t="s">
        <v>2461</v>
      </c>
      <c r="D193" s="3" t="s">
        <v>237</v>
      </c>
      <c r="E193" s="179">
        <v>16</v>
      </c>
    </row>
    <row r="194" spans="1:5" x14ac:dyDescent="0.35">
      <c r="A194" s="3" t="s">
        <v>2322</v>
      </c>
      <c r="B194" s="136" t="s">
        <v>379</v>
      </c>
      <c r="C194" s="3" t="s">
        <v>2461</v>
      </c>
      <c r="D194" s="3" t="s">
        <v>240</v>
      </c>
      <c r="E194" s="179">
        <v>16</v>
      </c>
    </row>
    <row r="195" spans="1:5" x14ac:dyDescent="0.35">
      <c r="A195" s="3" t="s">
        <v>2322</v>
      </c>
      <c r="B195" s="136" t="s">
        <v>380</v>
      </c>
      <c r="C195" s="3" t="s">
        <v>2461</v>
      </c>
      <c r="D195" s="3" t="s">
        <v>240</v>
      </c>
      <c r="E195" s="179">
        <v>16</v>
      </c>
    </row>
    <row r="196" spans="1:5" x14ac:dyDescent="0.35">
      <c r="A196" s="3" t="s">
        <v>2322</v>
      </c>
      <c r="B196" s="136" t="s">
        <v>389</v>
      </c>
      <c r="C196" s="3" t="s">
        <v>2461</v>
      </c>
      <c r="D196" s="3" t="s">
        <v>238</v>
      </c>
      <c r="E196" s="179">
        <v>17</v>
      </c>
    </row>
    <row r="197" spans="1:5" x14ac:dyDescent="0.35">
      <c r="A197" s="3" t="s">
        <v>2322</v>
      </c>
      <c r="B197" s="136" t="s">
        <v>383</v>
      </c>
      <c r="C197" s="3" t="s">
        <v>2461</v>
      </c>
      <c r="D197" s="3" t="s">
        <v>277</v>
      </c>
      <c r="E197" s="179">
        <v>18</v>
      </c>
    </row>
    <row r="198" spans="1:5" x14ac:dyDescent="0.35">
      <c r="A198" s="3" t="s">
        <v>2322</v>
      </c>
      <c r="B198" s="136" t="s">
        <v>386</v>
      </c>
      <c r="C198" s="3" t="s">
        <v>2461</v>
      </c>
      <c r="D198" s="3" t="s">
        <v>238</v>
      </c>
      <c r="E198" s="179">
        <v>19</v>
      </c>
    </row>
    <row r="199" spans="1:5" x14ac:dyDescent="0.35">
      <c r="A199" s="3" t="s">
        <v>2322</v>
      </c>
      <c r="B199" s="136" t="s">
        <v>387</v>
      </c>
      <c r="C199" s="3" t="s">
        <v>2461</v>
      </c>
      <c r="D199" s="3" t="s">
        <v>238</v>
      </c>
      <c r="E199" s="179">
        <v>19</v>
      </c>
    </row>
    <row r="200" spans="1:5" x14ac:dyDescent="0.35">
      <c r="A200" s="3" t="s">
        <v>2322</v>
      </c>
      <c r="B200" s="136" t="s">
        <v>382</v>
      </c>
      <c r="C200" s="3" t="s">
        <v>2461</v>
      </c>
      <c r="D200" s="3" t="s">
        <v>277</v>
      </c>
      <c r="E200" s="179">
        <v>19</v>
      </c>
    </row>
    <row r="201" spans="1:5" x14ac:dyDescent="0.35">
      <c r="A201" s="3" t="s">
        <v>2322</v>
      </c>
      <c r="B201" s="136" t="s">
        <v>388</v>
      </c>
      <c r="C201" s="3" t="s">
        <v>2461</v>
      </c>
      <c r="D201" s="3" t="s">
        <v>238</v>
      </c>
      <c r="E201" s="179">
        <v>20</v>
      </c>
    </row>
    <row r="202" spans="1:5" x14ac:dyDescent="0.35">
      <c r="A202" s="3" t="s">
        <v>2322</v>
      </c>
      <c r="B202" s="136" t="s">
        <v>402</v>
      </c>
      <c r="C202" s="3" t="s">
        <v>2461</v>
      </c>
      <c r="D202" s="3" t="s">
        <v>237</v>
      </c>
      <c r="E202" s="179">
        <v>21</v>
      </c>
    </row>
    <row r="203" spans="1:5" x14ac:dyDescent="0.35">
      <c r="A203" s="3" t="s">
        <v>2322</v>
      </c>
      <c r="B203" s="136" t="s">
        <v>403</v>
      </c>
      <c r="C203" s="3" t="s">
        <v>2461</v>
      </c>
      <c r="D203" s="3" t="s">
        <v>237</v>
      </c>
      <c r="E203" s="179">
        <v>21</v>
      </c>
    </row>
    <row r="204" spans="1:5" x14ac:dyDescent="0.35">
      <c r="A204" s="3" t="s">
        <v>2322</v>
      </c>
      <c r="B204" s="136" t="s">
        <v>399</v>
      </c>
      <c r="C204" s="3" t="s">
        <v>2461</v>
      </c>
      <c r="D204" s="3" t="s">
        <v>237</v>
      </c>
      <c r="E204" s="179">
        <v>21</v>
      </c>
    </row>
    <row r="205" spans="1:5" x14ac:dyDescent="0.35">
      <c r="A205" s="3" t="s">
        <v>2322</v>
      </c>
      <c r="B205" s="136" t="s">
        <v>2338</v>
      </c>
      <c r="C205" s="3" t="s">
        <v>2461</v>
      </c>
      <c r="D205" s="3" t="s">
        <v>241</v>
      </c>
      <c r="E205" s="179">
        <v>21</v>
      </c>
    </row>
    <row r="206" spans="1:5" x14ac:dyDescent="0.35">
      <c r="A206" s="3" t="s">
        <v>2322</v>
      </c>
      <c r="B206" s="136" t="s">
        <v>397</v>
      </c>
      <c r="C206" s="3" t="s">
        <v>2461</v>
      </c>
      <c r="D206" s="3" t="s">
        <v>261</v>
      </c>
      <c r="E206" s="179">
        <v>21</v>
      </c>
    </row>
    <row r="207" spans="1:5" x14ac:dyDescent="0.35">
      <c r="A207" s="3" t="s">
        <v>2322</v>
      </c>
      <c r="B207" s="136" t="s">
        <v>398</v>
      </c>
      <c r="C207" s="3" t="s">
        <v>2461</v>
      </c>
      <c r="D207" s="3" t="s">
        <v>261</v>
      </c>
      <c r="E207" s="179">
        <v>21</v>
      </c>
    </row>
    <row r="208" spans="1:5" x14ac:dyDescent="0.35">
      <c r="A208" s="3" t="s">
        <v>2322</v>
      </c>
      <c r="B208" s="136" t="s">
        <v>2333</v>
      </c>
      <c r="C208" s="3" t="s">
        <v>2461</v>
      </c>
      <c r="D208" s="3" t="s">
        <v>241</v>
      </c>
      <c r="E208" s="179">
        <v>22</v>
      </c>
    </row>
    <row r="209" spans="1:5" x14ac:dyDescent="0.35">
      <c r="A209" s="3" t="s">
        <v>2322</v>
      </c>
      <c r="B209" s="136" t="s">
        <v>392</v>
      </c>
      <c r="C209" s="3" t="s">
        <v>2461</v>
      </c>
      <c r="D209" s="3" t="s">
        <v>237</v>
      </c>
      <c r="E209" s="179">
        <v>22</v>
      </c>
    </row>
    <row r="210" spans="1:5" x14ac:dyDescent="0.35">
      <c r="A210" s="3" t="s">
        <v>2322</v>
      </c>
      <c r="B210" s="136" t="s">
        <v>393</v>
      </c>
      <c r="C210" s="3" t="s">
        <v>2461</v>
      </c>
      <c r="D210" s="3" t="s">
        <v>237</v>
      </c>
      <c r="E210" s="179">
        <v>22</v>
      </c>
    </row>
    <row r="211" spans="1:5" x14ac:dyDescent="0.35">
      <c r="A211" s="3" t="s">
        <v>2322</v>
      </c>
      <c r="B211" s="136" t="s">
        <v>394</v>
      </c>
      <c r="C211" s="3" t="s">
        <v>2461</v>
      </c>
      <c r="D211" s="3" t="s">
        <v>277</v>
      </c>
      <c r="E211" s="179">
        <v>22</v>
      </c>
    </row>
    <row r="212" spans="1:5" x14ac:dyDescent="0.35">
      <c r="A212" s="3" t="s">
        <v>2322</v>
      </c>
      <c r="B212" s="136" t="s">
        <v>2335</v>
      </c>
      <c r="C212" s="3" t="s">
        <v>2461</v>
      </c>
      <c r="D212" s="3" t="s">
        <v>2330</v>
      </c>
      <c r="E212" s="179">
        <v>23</v>
      </c>
    </row>
    <row r="213" spans="1:5" x14ac:dyDescent="0.35">
      <c r="A213" s="3" t="s">
        <v>2322</v>
      </c>
      <c r="B213" s="136" t="s">
        <v>390</v>
      </c>
      <c r="C213" s="3" t="s">
        <v>2461</v>
      </c>
      <c r="D213" s="3" t="s">
        <v>237</v>
      </c>
      <c r="E213" s="179">
        <v>23</v>
      </c>
    </row>
    <row r="214" spans="1:5" x14ac:dyDescent="0.35">
      <c r="A214" s="3" t="s">
        <v>2322</v>
      </c>
      <c r="B214" s="136" t="s">
        <v>391</v>
      </c>
      <c r="C214" s="3" t="s">
        <v>2461</v>
      </c>
      <c r="D214" s="3" t="s">
        <v>237</v>
      </c>
      <c r="E214" s="179">
        <v>23</v>
      </c>
    </row>
    <row r="215" spans="1:5" x14ac:dyDescent="0.35">
      <c r="A215" s="3" t="s">
        <v>2322</v>
      </c>
      <c r="B215" s="136" t="s">
        <v>2340</v>
      </c>
      <c r="C215" s="3" t="s">
        <v>2461</v>
      </c>
      <c r="D215" s="3" t="s">
        <v>2330</v>
      </c>
      <c r="E215" s="179">
        <v>23</v>
      </c>
    </row>
    <row r="216" spans="1:5" x14ac:dyDescent="0.35">
      <c r="A216" s="3" t="s">
        <v>2322</v>
      </c>
      <c r="B216" s="136" t="s">
        <v>395</v>
      </c>
      <c r="C216" s="3" t="s">
        <v>2461</v>
      </c>
      <c r="D216" s="3" t="s">
        <v>240</v>
      </c>
      <c r="E216" s="179">
        <v>23</v>
      </c>
    </row>
    <row r="217" spans="1:5" x14ac:dyDescent="0.35">
      <c r="A217" s="3" t="s">
        <v>2322</v>
      </c>
      <c r="B217" s="136" t="s">
        <v>448</v>
      </c>
      <c r="C217" s="3" t="s">
        <v>2461</v>
      </c>
      <c r="D217" s="3" t="s">
        <v>240</v>
      </c>
      <c r="E217" s="179">
        <v>23</v>
      </c>
    </row>
    <row r="218" spans="1:5" x14ac:dyDescent="0.35">
      <c r="A218" s="3" t="s">
        <v>2322</v>
      </c>
      <c r="B218" s="136" t="s">
        <v>396</v>
      </c>
      <c r="C218" s="3" t="s">
        <v>2461</v>
      </c>
      <c r="D218" s="3" t="s">
        <v>240</v>
      </c>
      <c r="E218" s="179">
        <v>23</v>
      </c>
    </row>
    <row r="219" spans="1:5" x14ac:dyDescent="0.35">
      <c r="A219" s="3" t="s">
        <v>2322</v>
      </c>
      <c r="B219" s="136" t="s">
        <v>449</v>
      </c>
      <c r="C219" s="3" t="s">
        <v>2461</v>
      </c>
      <c r="D219" s="3" t="s">
        <v>240</v>
      </c>
      <c r="E219" s="179">
        <v>23</v>
      </c>
    </row>
    <row r="220" spans="1:5" x14ac:dyDescent="0.35">
      <c r="A220" s="3" t="s">
        <v>2322</v>
      </c>
      <c r="B220" s="136" t="s">
        <v>404</v>
      </c>
      <c r="C220" s="3" t="s">
        <v>2461</v>
      </c>
      <c r="D220" s="3" t="s">
        <v>241</v>
      </c>
      <c r="E220" s="179">
        <v>24</v>
      </c>
    </row>
    <row r="221" spans="1:5" x14ac:dyDescent="0.35">
      <c r="A221" s="3" t="s">
        <v>2322</v>
      </c>
      <c r="B221" s="136" t="s">
        <v>405</v>
      </c>
      <c r="C221" s="3" t="s">
        <v>2461</v>
      </c>
      <c r="D221" s="3" t="s">
        <v>241</v>
      </c>
      <c r="E221" s="179">
        <v>24</v>
      </c>
    </row>
    <row r="222" spans="1:5" x14ac:dyDescent="0.35">
      <c r="A222" s="3" t="s">
        <v>2322</v>
      </c>
      <c r="B222" s="136" t="s">
        <v>408</v>
      </c>
      <c r="C222" s="3" t="s">
        <v>2461</v>
      </c>
      <c r="D222" s="3" t="s">
        <v>237</v>
      </c>
      <c r="E222" s="179">
        <v>24</v>
      </c>
    </row>
    <row r="223" spans="1:5" x14ac:dyDescent="0.35">
      <c r="A223" s="3" t="s">
        <v>2322</v>
      </c>
      <c r="B223" s="136" t="s">
        <v>400</v>
      </c>
      <c r="C223" s="3" t="s">
        <v>2461</v>
      </c>
      <c r="D223" s="3" t="s">
        <v>237</v>
      </c>
      <c r="E223" s="179">
        <v>24</v>
      </c>
    </row>
    <row r="224" spans="1:5" x14ac:dyDescent="0.35">
      <c r="A224" s="3" t="s">
        <v>2322</v>
      </c>
      <c r="B224" s="136" t="s">
        <v>418</v>
      </c>
      <c r="C224" s="3" t="s">
        <v>2461</v>
      </c>
      <c r="D224" s="3" t="s">
        <v>237</v>
      </c>
      <c r="E224" s="179">
        <v>24</v>
      </c>
    </row>
    <row r="225" spans="1:5" x14ac:dyDescent="0.35">
      <c r="A225" s="3" t="s">
        <v>2322</v>
      </c>
      <c r="B225" s="136" t="s">
        <v>411</v>
      </c>
      <c r="C225" s="3" t="s">
        <v>2461</v>
      </c>
      <c r="D225" s="3" t="s">
        <v>237</v>
      </c>
      <c r="E225" s="179">
        <v>24</v>
      </c>
    </row>
    <row r="226" spans="1:5" x14ac:dyDescent="0.35">
      <c r="A226" s="3" t="s">
        <v>2322</v>
      </c>
      <c r="B226" s="136" t="s">
        <v>409</v>
      </c>
      <c r="C226" s="3" t="s">
        <v>2461</v>
      </c>
      <c r="D226" s="3" t="s">
        <v>237</v>
      </c>
      <c r="E226" s="179">
        <v>24</v>
      </c>
    </row>
    <row r="227" spans="1:5" x14ac:dyDescent="0.35">
      <c r="A227" s="3" t="s">
        <v>2322</v>
      </c>
      <c r="B227" s="136" t="s">
        <v>410</v>
      </c>
      <c r="C227" s="3" t="s">
        <v>2461</v>
      </c>
      <c r="D227" s="3" t="s">
        <v>241</v>
      </c>
      <c r="E227" s="179">
        <v>25</v>
      </c>
    </row>
    <row r="228" spans="1:5" x14ac:dyDescent="0.35">
      <c r="A228" s="3" t="s">
        <v>2322</v>
      </c>
      <c r="B228" s="136" t="s">
        <v>406</v>
      </c>
      <c r="C228" s="3" t="s">
        <v>2461</v>
      </c>
      <c r="D228" s="3" t="s">
        <v>241</v>
      </c>
      <c r="E228" s="179">
        <v>25</v>
      </c>
    </row>
    <row r="229" spans="1:5" x14ac:dyDescent="0.35">
      <c r="A229" s="3" t="s">
        <v>2322</v>
      </c>
      <c r="B229" s="136" t="s">
        <v>407</v>
      </c>
      <c r="C229" s="3" t="s">
        <v>2461</v>
      </c>
      <c r="D229" s="3" t="s">
        <v>241</v>
      </c>
      <c r="E229" s="179">
        <v>25</v>
      </c>
    </row>
    <row r="230" spans="1:5" x14ac:dyDescent="0.35">
      <c r="A230" s="3" t="s">
        <v>2322</v>
      </c>
      <c r="B230" s="136" t="s">
        <v>422</v>
      </c>
      <c r="C230" s="3" t="s">
        <v>2461</v>
      </c>
      <c r="D230" s="3" t="s">
        <v>237</v>
      </c>
      <c r="E230" s="179">
        <v>25</v>
      </c>
    </row>
    <row r="231" spans="1:5" x14ac:dyDescent="0.35">
      <c r="A231" s="3" t="s">
        <v>2322</v>
      </c>
      <c r="B231" s="136" t="s">
        <v>423</v>
      </c>
      <c r="C231" s="3" t="s">
        <v>2461</v>
      </c>
      <c r="D231" s="3" t="s">
        <v>237</v>
      </c>
      <c r="E231" s="179">
        <v>25</v>
      </c>
    </row>
    <row r="232" spans="1:5" x14ac:dyDescent="0.35">
      <c r="A232" s="3" t="s">
        <v>2322</v>
      </c>
      <c r="B232" s="136" t="s">
        <v>401</v>
      </c>
      <c r="C232" s="3" t="s">
        <v>2461</v>
      </c>
      <c r="D232" s="3" t="s">
        <v>238</v>
      </c>
      <c r="E232" s="179">
        <v>25</v>
      </c>
    </row>
    <row r="233" spans="1:5" x14ac:dyDescent="0.35">
      <c r="A233" s="3" t="s">
        <v>2322</v>
      </c>
      <c r="B233" s="136" t="s">
        <v>425</v>
      </c>
      <c r="C233" s="3" t="s">
        <v>2461</v>
      </c>
      <c r="D233" s="3" t="s">
        <v>261</v>
      </c>
      <c r="E233" s="179">
        <v>25</v>
      </c>
    </row>
    <row r="234" spans="1:5" x14ac:dyDescent="0.35">
      <c r="A234" s="3" t="s">
        <v>2322</v>
      </c>
      <c r="B234" s="136" t="s">
        <v>426</v>
      </c>
      <c r="C234" s="3" t="s">
        <v>2461</v>
      </c>
      <c r="D234" s="3" t="s">
        <v>261</v>
      </c>
      <c r="E234" s="179">
        <v>25</v>
      </c>
    </row>
    <row r="235" spans="1:5" x14ac:dyDescent="0.35">
      <c r="A235" s="3" t="s">
        <v>2322</v>
      </c>
      <c r="B235" s="136" t="s">
        <v>427</v>
      </c>
      <c r="C235" s="3" t="s">
        <v>2461</v>
      </c>
      <c r="D235" s="3" t="s">
        <v>261</v>
      </c>
      <c r="E235" s="179">
        <v>25</v>
      </c>
    </row>
    <row r="236" spans="1:5" x14ac:dyDescent="0.35">
      <c r="A236" s="3" t="s">
        <v>2322</v>
      </c>
      <c r="B236" s="136" t="s">
        <v>428</v>
      </c>
      <c r="C236" s="3" t="s">
        <v>2461</v>
      </c>
      <c r="D236" s="3" t="s">
        <v>261</v>
      </c>
      <c r="E236" s="179">
        <v>25</v>
      </c>
    </row>
    <row r="237" spans="1:5" x14ac:dyDescent="0.35">
      <c r="A237" s="3" t="s">
        <v>2322</v>
      </c>
      <c r="B237" s="136" t="s">
        <v>419</v>
      </c>
      <c r="C237" s="3" t="s">
        <v>2461</v>
      </c>
      <c r="D237" s="3" t="s">
        <v>261</v>
      </c>
      <c r="E237" s="179">
        <v>26</v>
      </c>
    </row>
    <row r="238" spans="1:5" x14ac:dyDescent="0.35">
      <c r="A238" s="3" t="s">
        <v>2322</v>
      </c>
      <c r="B238" s="136" t="s">
        <v>412</v>
      </c>
      <c r="C238" s="3" t="s">
        <v>2461</v>
      </c>
      <c r="D238" s="3" t="s">
        <v>240</v>
      </c>
      <c r="E238" s="179">
        <v>27</v>
      </c>
    </row>
    <row r="239" spans="1:5" x14ac:dyDescent="0.35">
      <c r="A239" s="3" t="s">
        <v>2322</v>
      </c>
      <c r="B239" s="136" t="s">
        <v>413</v>
      </c>
      <c r="C239" s="3" t="s">
        <v>2461</v>
      </c>
      <c r="D239" s="3" t="s">
        <v>240</v>
      </c>
      <c r="E239" s="179">
        <v>27</v>
      </c>
    </row>
    <row r="240" spans="1:5" x14ac:dyDescent="0.35">
      <c r="A240" s="3" t="s">
        <v>2322</v>
      </c>
      <c r="B240" s="136" t="s">
        <v>414</v>
      </c>
      <c r="C240" s="3" t="s">
        <v>2461</v>
      </c>
      <c r="D240" s="3" t="s">
        <v>240</v>
      </c>
      <c r="E240" s="179">
        <v>27</v>
      </c>
    </row>
    <row r="241" spans="1:5" x14ac:dyDescent="0.35">
      <c r="A241" s="3" t="s">
        <v>2322</v>
      </c>
      <c r="B241" s="136" t="s">
        <v>415</v>
      </c>
      <c r="C241" s="3" t="s">
        <v>2461</v>
      </c>
      <c r="D241" s="3" t="s">
        <v>240</v>
      </c>
      <c r="E241" s="179">
        <v>27</v>
      </c>
    </row>
    <row r="242" spans="1:5" x14ac:dyDescent="0.35">
      <c r="A242" s="3" t="s">
        <v>2322</v>
      </c>
      <c r="B242" s="136" t="s">
        <v>416</v>
      </c>
      <c r="C242" s="3" t="s">
        <v>2461</v>
      </c>
      <c r="D242" s="3" t="s">
        <v>240</v>
      </c>
      <c r="E242" s="179">
        <v>27</v>
      </c>
    </row>
    <row r="243" spans="1:5" x14ac:dyDescent="0.35">
      <c r="A243" s="3" t="s">
        <v>2322</v>
      </c>
      <c r="B243" s="136" t="s">
        <v>417</v>
      </c>
      <c r="C243" s="3" t="s">
        <v>2461</v>
      </c>
      <c r="D243" s="3" t="s">
        <v>240</v>
      </c>
      <c r="E243" s="179">
        <v>27</v>
      </c>
    </row>
    <row r="244" spans="1:5" x14ac:dyDescent="0.35">
      <c r="A244" s="3" t="s">
        <v>2322</v>
      </c>
      <c r="B244" s="136" t="s">
        <v>469</v>
      </c>
      <c r="C244" s="3" t="s">
        <v>2461</v>
      </c>
      <c r="D244" s="3" t="s">
        <v>237</v>
      </c>
      <c r="E244" s="179">
        <v>27</v>
      </c>
    </row>
    <row r="245" spans="1:5" x14ac:dyDescent="0.35">
      <c r="A245" s="3" t="s">
        <v>2322</v>
      </c>
      <c r="B245" s="136" t="s">
        <v>2054</v>
      </c>
      <c r="C245" s="3" t="s">
        <v>2461</v>
      </c>
      <c r="D245" s="3" t="s">
        <v>240</v>
      </c>
      <c r="E245" s="179">
        <v>27</v>
      </c>
    </row>
    <row r="246" spans="1:5" x14ac:dyDescent="0.35">
      <c r="A246" s="3" t="s">
        <v>2322</v>
      </c>
      <c r="B246" s="136" t="s">
        <v>424</v>
      </c>
      <c r="C246" s="3" t="s">
        <v>2461</v>
      </c>
      <c r="D246" s="3" t="s">
        <v>240</v>
      </c>
      <c r="E246" s="179">
        <v>28</v>
      </c>
    </row>
    <row r="247" spans="1:5" x14ac:dyDescent="0.35">
      <c r="A247" s="3" t="s">
        <v>2322</v>
      </c>
      <c r="B247" s="136" t="s">
        <v>2058</v>
      </c>
      <c r="C247" s="3" t="s">
        <v>2461</v>
      </c>
      <c r="D247" s="3" t="s">
        <v>242</v>
      </c>
      <c r="E247" s="179">
        <v>28</v>
      </c>
    </row>
    <row r="248" spans="1:5" x14ac:dyDescent="0.35">
      <c r="A248" s="3" t="s">
        <v>2322</v>
      </c>
      <c r="B248" s="136" t="s">
        <v>2060</v>
      </c>
      <c r="C248" s="3" t="s">
        <v>2461</v>
      </c>
      <c r="D248" s="3" t="s">
        <v>241</v>
      </c>
      <c r="E248" s="179">
        <v>29</v>
      </c>
    </row>
    <row r="249" spans="1:5" x14ac:dyDescent="0.35">
      <c r="A249" s="3" t="s">
        <v>2322</v>
      </c>
      <c r="B249" s="136" t="s">
        <v>438</v>
      </c>
      <c r="C249" s="3" t="s">
        <v>2461</v>
      </c>
      <c r="D249" s="3" t="s">
        <v>240</v>
      </c>
      <c r="E249" s="179">
        <v>29</v>
      </c>
    </row>
    <row r="250" spans="1:5" x14ac:dyDescent="0.35">
      <c r="A250" s="3" t="s">
        <v>2322</v>
      </c>
      <c r="B250" s="136" t="s">
        <v>439</v>
      </c>
      <c r="C250" s="3" t="s">
        <v>2461</v>
      </c>
      <c r="D250" s="3" t="s">
        <v>240</v>
      </c>
      <c r="E250" s="179">
        <v>29</v>
      </c>
    </row>
    <row r="251" spans="1:5" x14ac:dyDescent="0.35">
      <c r="A251" s="3" t="s">
        <v>2322</v>
      </c>
      <c r="B251" s="136" t="s">
        <v>440</v>
      </c>
      <c r="C251" s="3" t="s">
        <v>2461</v>
      </c>
      <c r="D251" s="3" t="s">
        <v>240</v>
      </c>
      <c r="E251" s="179">
        <v>29</v>
      </c>
    </row>
    <row r="252" spans="1:5" x14ac:dyDescent="0.35">
      <c r="A252" s="3" t="s">
        <v>2322</v>
      </c>
      <c r="B252" s="136" t="s">
        <v>441</v>
      </c>
      <c r="C252" s="3" t="s">
        <v>2461</v>
      </c>
      <c r="D252" s="3" t="s">
        <v>240</v>
      </c>
      <c r="E252" s="179">
        <v>29</v>
      </c>
    </row>
    <row r="253" spans="1:5" x14ac:dyDescent="0.35">
      <c r="A253" s="3" t="s">
        <v>2322</v>
      </c>
      <c r="B253" s="136" t="s">
        <v>435</v>
      </c>
      <c r="C253" s="3" t="s">
        <v>2461</v>
      </c>
      <c r="D253" s="3" t="s">
        <v>436</v>
      </c>
      <c r="E253" s="179">
        <v>29</v>
      </c>
    </row>
    <row r="254" spans="1:5" x14ac:dyDescent="0.35">
      <c r="A254" s="3" t="s">
        <v>2322</v>
      </c>
      <c r="B254" s="136" t="s">
        <v>437</v>
      </c>
      <c r="C254" s="3" t="s">
        <v>2461</v>
      </c>
      <c r="D254" s="3" t="s">
        <v>436</v>
      </c>
      <c r="E254" s="179">
        <v>29</v>
      </c>
    </row>
    <row r="255" spans="1:5" x14ac:dyDescent="0.35">
      <c r="A255" s="3" t="s">
        <v>2322</v>
      </c>
      <c r="B255" s="136" t="s">
        <v>442</v>
      </c>
      <c r="C255" s="3" t="s">
        <v>2461</v>
      </c>
      <c r="D255" s="3" t="s">
        <v>237</v>
      </c>
      <c r="E255" s="179">
        <v>30</v>
      </c>
    </row>
    <row r="256" spans="1:5" x14ac:dyDescent="0.35">
      <c r="A256" s="3" t="s">
        <v>2322</v>
      </c>
      <c r="B256" s="136" t="s">
        <v>429</v>
      </c>
      <c r="C256" s="3" t="s">
        <v>2461</v>
      </c>
      <c r="D256" s="3" t="s">
        <v>237</v>
      </c>
      <c r="E256" s="179">
        <v>30</v>
      </c>
    </row>
    <row r="257" spans="1:5" x14ac:dyDescent="0.35">
      <c r="A257" s="3" t="s">
        <v>2322</v>
      </c>
      <c r="B257" s="136" t="s">
        <v>484</v>
      </c>
      <c r="C257" s="3" t="s">
        <v>2461</v>
      </c>
      <c r="D257" s="3" t="s">
        <v>237</v>
      </c>
      <c r="E257" s="179">
        <v>30</v>
      </c>
    </row>
    <row r="258" spans="1:5" x14ac:dyDescent="0.35">
      <c r="A258" s="3" t="s">
        <v>2322</v>
      </c>
      <c r="B258" s="136" t="s">
        <v>468</v>
      </c>
      <c r="C258" s="3" t="s">
        <v>2461</v>
      </c>
      <c r="D258" s="3" t="s">
        <v>237</v>
      </c>
      <c r="E258" s="179">
        <v>30</v>
      </c>
    </row>
    <row r="259" spans="1:5" x14ac:dyDescent="0.35">
      <c r="A259" s="3" t="s">
        <v>2322</v>
      </c>
      <c r="B259" s="136" t="s">
        <v>430</v>
      </c>
      <c r="C259" s="3" t="s">
        <v>2461</v>
      </c>
      <c r="D259" s="3" t="s">
        <v>237</v>
      </c>
      <c r="E259" s="179">
        <v>30</v>
      </c>
    </row>
    <row r="260" spans="1:5" x14ac:dyDescent="0.35">
      <c r="A260" s="3" t="s">
        <v>2322</v>
      </c>
      <c r="B260" s="136" t="s">
        <v>2071</v>
      </c>
      <c r="C260" s="3" t="s">
        <v>2461</v>
      </c>
      <c r="D260" s="3" t="s">
        <v>262</v>
      </c>
      <c r="E260" s="179">
        <v>30</v>
      </c>
    </row>
    <row r="261" spans="1:5" x14ac:dyDescent="0.35">
      <c r="A261" s="3" t="s">
        <v>2322</v>
      </c>
      <c r="B261" s="136" t="s">
        <v>432</v>
      </c>
      <c r="C261" s="3" t="s">
        <v>2461</v>
      </c>
      <c r="D261" s="3" t="s">
        <v>238</v>
      </c>
      <c r="E261" s="179">
        <v>30</v>
      </c>
    </row>
    <row r="262" spans="1:5" x14ac:dyDescent="0.35">
      <c r="A262" s="3" t="s">
        <v>2322</v>
      </c>
      <c r="B262" s="136" t="s">
        <v>433</v>
      </c>
      <c r="C262" s="3" t="s">
        <v>2461</v>
      </c>
      <c r="D262" s="3" t="s">
        <v>238</v>
      </c>
      <c r="E262" s="179">
        <v>30</v>
      </c>
    </row>
    <row r="263" spans="1:5" x14ac:dyDescent="0.35">
      <c r="A263" s="3" t="s">
        <v>2322</v>
      </c>
      <c r="B263" s="136" t="s">
        <v>446</v>
      </c>
      <c r="C263" s="3" t="s">
        <v>2461</v>
      </c>
      <c r="D263" s="3" t="s">
        <v>238</v>
      </c>
      <c r="E263" s="179">
        <v>30</v>
      </c>
    </row>
    <row r="264" spans="1:5" x14ac:dyDescent="0.35">
      <c r="A264" s="3" t="s">
        <v>2322</v>
      </c>
      <c r="B264" s="136" t="s">
        <v>2342</v>
      </c>
      <c r="C264" s="3" t="s">
        <v>2461</v>
      </c>
      <c r="D264" s="3" t="s">
        <v>241</v>
      </c>
      <c r="E264" s="179">
        <v>31</v>
      </c>
    </row>
    <row r="265" spans="1:5" x14ac:dyDescent="0.35">
      <c r="A265" s="3" t="s">
        <v>2322</v>
      </c>
      <c r="B265" s="136" t="s">
        <v>455</v>
      </c>
      <c r="C265" s="3" t="s">
        <v>2461</v>
      </c>
      <c r="D265" s="3" t="s">
        <v>240</v>
      </c>
      <c r="E265" s="179">
        <v>31</v>
      </c>
    </row>
    <row r="266" spans="1:5" x14ac:dyDescent="0.35">
      <c r="A266" s="3" t="s">
        <v>2322</v>
      </c>
      <c r="B266" s="136" t="s">
        <v>456</v>
      </c>
      <c r="C266" s="3" t="s">
        <v>2461</v>
      </c>
      <c r="D266" s="3" t="s">
        <v>240</v>
      </c>
      <c r="E266" s="179">
        <v>31</v>
      </c>
    </row>
    <row r="267" spans="1:5" x14ac:dyDescent="0.35">
      <c r="A267" s="3" t="s">
        <v>2322</v>
      </c>
      <c r="B267" s="136" t="s">
        <v>450</v>
      </c>
      <c r="C267" s="3" t="s">
        <v>2461</v>
      </c>
      <c r="D267" s="3" t="s">
        <v>240</v>
      </c>
      <c r="E267" s="179">
        <v>31</v>
      </c>
    </row>
    <row r="268" spans="1:5" x14ac:dyDescent="0.35">
      <c r="A268" s="3" t="s">
        <v>2322</v>
      </c>
      <c r="B268" s="136" t="s">
        <v>457</v>
      </c>
      <c r="C268" s="3" t="s">
        <v>2461</v>
      </c>
      <c r="D268" s="3" t="s">
        <v>240</v>
      </c>
      <c r="E268" s="179">
        <v>31</v>
      </c>
    </row>
    <row r="269" spans="1:5" x14ac:dyDescent="0.35">
      <c r="A269" s="3" t="s">
        <v>2322</v>
      </c>
      <c r="B269" s="136" t="s">
        <v>458</v>
      </c>
      <c r="C269" s="3" t="s">
        <v>2461</v>
      </c>
      <c r="D269" s="3" t="s">
        <v>240</v>
      </c>
      <c r="E269" s="179">
        <v>31</v>
      </c>
    </row>
    <row r="270" spans="1:5" x14ac:dyDescent="0.35">
      <c r="A270" s="3" t="s">
        <v>2322</v>
      </c>
      <c r="B270" s="136" t="s">
        <v>459</v>
      </c>
      <c r="C270" s="3" t="s">
        <v>2461</v>
      </c>
      <c r="D270" s="3" t="s">
        <v>240</v>
      </c>
      <c r="E270" s="179">
        <v>31</v>
      </c>
    </row>
    <row r="271" spans="1:5" x14ac:dyDescent="0.35">
      <c r="A271" s="3" t="s">
        <v>2322</v>
      </c>
      <c r="B271" s="136" t="s">
        <v>451</v>
      </c>
      <c r="C271" s="3" t="s">
        <v>2461</v>
      </c>
      <c r="D271" s="3" t="s">
        <v>240</v>
      </c>
      <c r="E271" s="179">
        <v>31</v>
      </c>
    </row>
    <row r="272" spans="1:5" x14ac:dyDescent="0.35">
      <c r="A272" s="3" t="s">
        <v>2322</v>
      </c>
      <c r="B272" s="136" t="s">
        <v>452</v>
      </c>
      <c r="C272" s="3" t="s">
        <v>2461</v>
      </c>
      <c r="D272" s="3" t="s">
        <v>240</v>
      </c>
      <c r="E272" s="179">
        <v>31</v>
      </c>
    </row>
    <row r="273" spans="1:5" x14ac:dyDescent="0.35">
      <c r="A273" s="3" t="s">
        <v>2322</v>
      </c>
      <c r="B273" s="136" t="s">
        <v>453</v>
      </c>
      <c r="C273" s="3" t="s">
        <v>2461</v>
      </c>
      <c r="D273" s="3" t="s">
        <v>240</v>
      </c>
      <c r="E273" s="179">
        <v>31</v>
      </c>
    </row>
    <row r="274" spans="1:5" x14ac:dyDescent="0.35">
      <c r="A274" s="3" t="s">
        <v>2322</v>
      </c>
      <c r="B274" s="136" t="s">
        <v>454</v>
      </c>
      <c r="C274" s="3" t="s">
        <v>2461</v>
      </c>
      <c r="D274" s="3" t="s">
        <v>240</v>
      </c>
      <c r="E274" s="179">
        <v>31</v>
      </c>
    </row>
    <row r="275" spans="1:5" x14ac:dyDescent="0.35">
      <c r="A275" s="3" t="s">
        <v>2322</v>
      </c>
      <c r="B275" s="136" t="s">
        <v>466</v>
      </c>
      <c r="C275" s="3" t="s">
        <v>2461</v>
      </c>
      <c r="D275" s="3" t="s">
        <v>238</v>
      </c>
      <c r="E275" s="179">
        <v>31</v>
      </c>
    </row>
    <row r="276" spans="1:5" x14ac:dyDescent="0.35">
      <c r="A276" s="3" t="s">
        <v>2322</v>
      </c>
      <c r="B276" s="136" t="s">
        <v>443</v>
      </c>
      <c r="C276" s="3" t="s">
        <v>2461</v>
      </c>
      <c r="D276" s="3" t="s">
        <v>238</v>
      </c>
      <c r="E276" s="179">
        <v>31</v>
      </c>
    </row>
    <row r="277" spans="1:5" x14ac:dyDescent="0.35">
      <c r="A277" s="3" t="s">
        <v>2322</v>
      </c>
      <c r="B277" s="136" t="s">
        <v>445</v>
      </c>
      <c r="C277" s="3" t="s">
        <v>2461</v>
      </c>
      <c r="D277" s="3" t="s">
        <v>234</v>
      </c>
      <c r="E277" s="179">
        <v>31</v>
      </c>
    </row>
    <row r="278" spans="1:5" x14ac:dyDescent="0.35">
      <c r="A278" s="3" t="s">
        <v>2322</v>
      </c>
      <c r="B278" s="136" t="s">
        <v>447</v>
      </c>
      <c r="C278" s="3" t="s">
        <v>2461</v>
      </c>
      <c r="D278" s="3" t="s">
        <v>244</v>
      </c>
      <c r="E278" s="179">
        <v>31</v>
      </c>
    </row>
    <row r="279" spans="1:5" x14ac:dyDescent="0.35">
      <c r="A279" s="3" t="s">
        <v>2322</v>
      </c>
      <c r="B279" s="136" t="s">
        <v>460</v>
      </c>
      <c r="C279" s="3" t="s">
        <v>2461</v>
      </c>
      <c r="D279" s="3" t="s">
        <v>237</v>
      </c>
      <c r="E279" s="179">
        <v>32</v>
      </c>
    </row>
    <row r="280" spans="1:5" x14ac:dyDescent="0.35">
      <c r="A280" s="3" t="s">
        <v>2322</v>
      </c>
      <c r="B280" s="136" t="s">
        <v>461</v>
      </c>
      <c r="C280" s="3" t="s">
        <v>2461</v>
      </c>
      <c r="D280" s="3" t="s">
        <v>237</v>
      </c>
      <c r="E280" s="179">
        <v>32</v>
      </c>
    </row>
    <row r="281" spans="1:5" x14ac:dyDescent="0.35">
      <c r="A281" s="3" t="s">
        <v>2322</v>
      </c>
      <c r="B281" s="136" t="s">
        <v>472</v>
      </c>
      <c r="C281" s="3" t="s">
        <v>2461</v>
      </c>
      <c r="D281" s="3" t="s">
        <v>240</v>
      </c>
      <c r="E281" s="179">
        <v>32</v>
      </c>
    </row>
    <row r="282" spans="1:5" x14ac:dyDescent="0.35">
      <c r="A282" s="3" t="s">
        <v>2322</v>
      </c>
      <c r="B282" s="136" t="s">
        <v>473</v>
      </c>
      <c r="C282" s="3" t="s">
        <v>2461</v>
      </c>
      <c r="D282" s="3" t="s">
        <v>240</v>
      </c>
      <c r="E282" s="179">
        <v>32</v>
      </c>
    </row>
    <row r="283" spans="1:5" x14ac:dyDescent="0.35">
      <c r="A283" s="3" t="s">
        <v>2322</v>
      </c>
      <c r="B283" s="136" t="s">
        <v>474</v>
      </c>
      <c r="C283" s="3" t="s">
        <v>2461</v>
      </c>
      <c r="D283" s="3" t="s">
        <v>240</v>
      </c>
      <c r="E283" s="179">
        <v>32</v>
      </c>
    </row>
    <row r="284" spans="1:5" x14ac:dyDescent="0.35">
      <c r="A284" s="3" t="s">
        <v>2322</v>
      </c>
      <c r="B284" s="136" t="s">
        <v>2092</v>
      </c>
      <c r="C284" s="3" t="s">
        <v>2461</v>
      </c>
      <c r="D284" s="3" t="s">
        <v>240</v>
      </c>
      <c r="E284" s="179">
        <v>32</v>
      </c>
    </row>
    <row r="285" spans="1:5" x14ac:dyDescent="0.35">
      <c r="A285" s="3" t="s">
        <v>2322</v>
      </c>
      <c r="B285" s="136" t="s">
        <v>2093</v>
      </c>
      <c r="C285" s="3" t="s">
        <v>2461</v>
      </c>
      <c r="D285" s="3" t="s">
        <v>240</v>
      </c>
      <c r="E285" s="179">
        <v>32</v>
      </c>
    </row>
    <row r="286" spans="1:5" x14ac:dyDescent="0.35">
      <c r="A286" s="3" t="s">
        <v>2322</v>
      </c>
      <c r="B286" s="136" t="s">
        <v>431</v>
      </c>
      <c r="C286" s="3" t="s">
        <v>2461</v>
      </c>
      <c r="D286" s="3" t="s">
        <v>240</v>
      </c>
      <c r="E286" s="179">
        <v>32</v>
      </c>
    </row>
    <row r="287" spans="1:5" x14ac:dyDescent="0.35">
      <c r="A287" s="3" t="s">
        <v>2322</v>
      </c>
      <c r="B287" s="87" t="s">
        <v>2088</v>
      </c>
      <c r="C287" s="3" t="s">
        <v>2461</v>
      </c>
      <c r="D287" s="3" t="s">
        <v>240</v>
      </c>
      <c r="E287" s="179">
        <v>32</v>
      </c>
    </row>
    <row r="288" spans="1:5" x14ac:dyDescent="0.35">
      <c r="A288" s="3" t="s">
        <v>2322</v>
      </c>
      <c r="B288" s="87" t="s">
        <v>465</v>
      </c>
      <c r="C288" s="3" t="s">
        <v>2461</v>
      </c>
      <c r="D288" s="3" t="s">
        <v>240</v>
      </c>
      <c r="E288" s="179">
        <v>32</v>
      </c>
    </row>
    <row r="289" spans="1:5" x14ac:dyDescent="0.35">
      <c r="A289" s="3" t="s">
        <v>2322</v>
      </c>
      <c r="B289" s="136" t="s">
        <v>475</v>
      </c>
      <c r="C289" s="3" t="s">
        <v>2461</v>
      </c>
      <c r="D289" s="3" t="s">
        <v>238</v>
      </c>
      <c r="E289" s="179">
        <v>32</v>
      </c>
    </row>
    <row r="290" spans="1:5" x14ac:dyDescent="0.35">
      <c r="A290" s="3" t="s">
        <v>2322</v>
      </c>
      <c r="B290" s="136" t="s">
        <v>467</v>
      </c>
      <c r="C290" s="3" t="s">
        <v>2461</v>
      </c>
      <c r="D290" s="3" t="s">
        <v>238</v>
      </c>
      <c r="E290" s="179">
        <v>32</v>
      </c>
    </row>
    <row r="291" spans="1:5" x14ac:dyDescent="0.35">
      <c r="A291" s="3" t="s">
        <v>2322</v>
      </c>
      <c r="B291" s="136" t="s">
        <v>479</v>
      </c>
      <c r="C291" s="3" t="s">
        <v>2461</v>
      </c>
      <c r="D291" s="3" t="s">
        <v>237</v>
      </c>
      <c r="E291" s="179">
        <v>33</v>
      </c>
    </row>
    <row r="292" spans="1:5" x14ac:dyDescent="0.35">
      <c r="A292" s="3" t="s">
        <v>2322</v>
      </c>
      <c r="B292" s="136" t="s">
        <v>462</v>
      </c>
      <c r="C292" s="3" t="s">
        <v>2461</v>
      </c>
      <c r="D292" s="3" t="s">
        <v>237</v>
      </c>
      <c r="E292" s="179">
        <v>33</v>
      </c>
    </row>
    <row r="293" spans="1:5" x14ac:dyDescent="0.35">
      <c r="A293" s="3" t="s">
        <v>2322</v>
      </c>
      <c r="B293" s="136" t="s">
        <v>470</v>
      </c>
      <c r="C293" s="3" t="s">
        <v>2461</v>
      </c>
      <c r="D293" s="3" t="s">
        <v>240</v>
      </c>
      <c r="E293" s="179">
        <v>33</v>
      </c>
    </row>
    <row r="294" spans="1:5" x14ac:dyDescent="0.35">
      <c r="A294" s="3" t="s">
        <v>2322</v>
      </c>
      <c r="B294" s="136" t="s">
        <v>471</v>
      </c>
      <c r="C294" s="3" t="s">
        <v>2461</v>
      </c>
      <c r="D294" s="3" t="s">
        <v>240</v>
      </c>
      <c r="E294" s="179">
        <v>33</v>
      </c>
    </row>
    <row r="295" spans="1:5" x14ac:dyDescent="0.35">
      <c r="A295" s="3" t="s">
        <v>2322</v>
      </c>
      <c r="B295" s="136" t="s">
        <v>476</v>
      </c>
      <c r="C295" s="3" t="s">
        <v>2461</v>
      </c>
      <c r="D295" s="3" t="s">
        <v>237</v>
      </c>
      <c r="E295" s="179">
        <v>34</v>
      </c>
    </row>
    <row r="296" spans="1:5" x14ac:dyDescent="0.35">
      <c r="A296" s="3" t="s">
        <v>2322</v>
      </c>
      <c r="B296" s="136" t="s">
        <v>477</v>
      </c>
      <c r="C296" s="3" t="s">
        <v>2461</v>
      </c>
      <c r="D296" s="3" t="s">
        <v>237</v>
      </c>
      <c r="E296" s="179">
        <v>34</v>
      </c>
    </row>
    <row r="297" spans="1:5" x14ac:dyDescent="0.35">
      <c r="A297" s="3" t="s">
        <v>2322</v>
      </c>
      <c r="B297" s="136" t="s">
        <v>2106</v>
      </c>
      <c r="C297" s="3" t="s">
        <v>2461</v>
      </c>
      <c r="D297" s="3" t="s">
        <v>262</v>
      </c>
      <c r="E297" s="179">
        <v>34</v>
      </c>
    </row>
    <row r="298" spans="1:5" x14ac:dyDescent="0.35">
      <c r="A298" s="3" t="s">
        <v>2322</v>
      </c>
      <c r="B298" s="136" t="s">
        <v>478</v>
      </c>
      <c r="C298" s="3" t="s">
        <v>2461</v>
      </c>
      <c r="D298" s="3" t="s">
        <v>237</v>
      </c>
      <c r="E298" s="179">
        <v>35</v>
      </c>
    </row>
    <row r="299" spans="1:5" x14ac:dyDescent="0.35">
      <c r="A299" s="3" t="s">
        <v>2322</v>
      </c>
      <c r="B299" s="136" t="s">
        <v>483</v>
      </c>
      <c r="C299" s="3" t="s">
        <v>2461</v>
      </c>
      <c r="D299" s="3" t="s">
        <v>237</v>
      </c>
      <c r="E299" s="179">
        <v>35</v>
      </c>
    </row>
    <row r="300" spans="1:5" x14ac:dyDescent="0.35">
      <c r="A300" s="3" t="s">
        <v>2322</v>
      </c>
      <c r="B300" s="136" t="s">
        <v>463</v>
      </c>
      <c r="C300" s="3" t="s">
        <v>2461</v>
      </c>
      <c r="D300" s="3" t="s">
        <v>237</v>
      </c>
      <c r="E300" s="179">
        <v>35</v>
      </c>
    </row>
    <row r="301" spans="1:5" x14ac:dyDescent="0.35">
      <c r="A301" s="3" t="s">
        <v>2322</v>
      </c>
      <c r="B301" s="136" t="s">
        <v>464</v>
      </c>
      <c r="C301" s="3" t="s">
        <v>2461</v>
      </c>
      <c r="D301" s="3" t="s">
        <v>237</v>
      </c>
      <c r="E301" s="179">
        <v>35</v>
      </c>
    </row>
    <row r="302" spans="1:5" x14ac:dyDescent="0.35">
      <c r="A302" s="3" t="s">
        <v>2322</v>
      </c>
      <c r="B302" s="136" t="s">
        <v>490</v>
      </c>
      <c r="C302" s="3" t="s">
        <v>2461</v>
      </c>
      <c r="D302" s="3" t="s">
        <v>241</v>
      </c>
      <c r="E302" s="179">
        <v>36</v>
      </c>
    </row>
    <row r="303" spans="1:5" x14ac:dyDescent="0.35">
      <c r="A303" s="3" t="s">
        <v>2322</v>
      </c>
      <c r="B303" s="136" t="s">
        <v>1833</v>
      </c>
      <c r="C303" s="3" t="s">
        <v>2461</v>
      </c>
      <c r="D303" s="3" t="s">
        <v>244</v>
      </c>
      <c r="E303" s="179">
        <v>36</v>
      </c>
    </row>
    <row r="304" spans="1:5" x14ac:dyDescent="0.35">
      <c r="A304" s="3" t="s">
        <v>2322</v>
      </c>
      <c r="B304" s="136" t="s">
        <v>480</v>
      </c>
      <c r="C304" s="3" t="s">
        <v>2461</v>
      </c>
      <c r="D304" s="3" t="s">
        <v>481</v>
      </c>
      <c r="E304" s="179">
        <v>36</v>
      </c>
    </row>
    <row r="305" spans="1:5" x14ac:dyDescent="0.35">
      <c r="A305" s="3" t="s">
        <v>2322</v>
      </c>
      <c r="B305" s="136" t="s">
        <v>482</v>
      </c>
      <c r="C305" s="3" t="s">
        <v>2461</v>
      </c>
      <c r="D305" s="3" t="s">
        <v>254</v>
      </c>
      <c r="E305" s="179">
        <v>36</v>
      </c>
    </row>
    <row r="306" spans="1:5" x14ac:dyDescent="0.35">
      <c r="A306" s="3" t="s">
        <v>2322</v>
      </c>
      <c r="B306" s="136" t="s">
        <v>485</v>
      </c>
      <c r="C306" s="3" t="s">
        <v>2461</v>
      </c>
      <c r="D306" s="3" t="s">
        <v>238</v>
      </c>
      <c r="E306" s="179">
        <v>38</v>
      </c>
    </row>
    <row r="307" spans="1:5" x14ac:dyDescent="0.35">
      <c r="A307" s="3" t="s">
        <v>2322</v>
      </c>
      <c r="B307" s="136" t="s">
        <v>486</v>
      </c>
      <c r="C307" s="3" t="s">
        <v>2461</v>
      </c>
      <c r="D307" s="3" t="s">
        <v>238</v>
      </c>
      <c r="E307" s="179">
        <v>38</v>
      </c>
    </row>
    <row r="308" spans="1:5" x14ac:dyDescent="0.35">
      <c r="A308" s="3" t="s">
        <v>2322</v>
      </c>
      <c r="B308" s="136" t="s">
        <v>434</v>
      </c>
      <c r="C308" s="3" t="s">
        <v>2461</v>
      </c>
      <c r="D308" s="3" t="s">
        <v>238</v>
      </c>
      <c r="E308" s="179">
        <v>38</v>
      </c>
    </row>
    <row r="309" spans="1:5" x14ac:dyDescent="0.35">
      <c r="A309" s="3" t="s">
        <v>2322</v>
      </c>
      <c r="B309" s="136" t="s">
        <v>2120</v>
      </c>
      <c r="C309" s="3" t="s">
        <v>2461</v>
      </c>
      <c r="D309" s="3" t="s">
        <v>240</v>
      </c>
      <c r="E309" s="179">
        <v>39</v>
      </c>
    </row>
    <row r="310" spans="1:5" x14ac:dyDescent="0.35">
      <c r="A310" s="3" t="s">
        <v>2322</v>
      </c>
      <c r="B310" s="136" t="s">
        <v>2118</v>
      </c>
      <c r="C310" s="3" t="s">
        <v>2461</v>
      </c>
      <c r="D310" s="3" t="s">
        <v>240</v>
      </c>
      <c r="E310" s="179">
        <v>39</v>
      </c>
    </row>
    <row r="311" spans="1:5" x14ac:dyDescent="0.35">
      <c r="A311" s="3" t="s">
        <v>2322</v>
      </c>
      <c r="B311" s="136" t="s">
        <v>487</v>
      </c>
      <c r="C311" s="3" t="s">
        <v>2461</v>
      </c>
      <c r="D311" s="3" t="s">
        <v>254</v>
      </c>
      <c r="E311" s="179">
        <v>40</v>
      </c>
    </row>
    <row r="312" spans="1:5" x14ac:dyDescent="0.35">
      <c r="A312" s="3" t="s">
        <v>2322</v>
      </c>
      <c r="B312" s="136" t="s">
        <v>2336</v>
      </c>
      <c r="C312" s="3" t="s">
        <v>2461</v>
      </c>
      <c r="D312" s="3" t="s">
        <v>241</v>
      </c>
      <c r="E312" s="179">
        <v>41</v>
      </c>
    </row>
    <row r="313" spans="1:5" x14ac:dyDescent="0.35">
      <c r="A313" s="3" t="s">
        <v>2322</v>
      </c>
      <c r="B313" s="136" t="s">
        <v>489</v>
      </c>
      <c r="C313" s="3" t="s">
        <v>2461</v>
      </c>
      <c r="D313" s="3" t="s">
        <v>238</v>
      </c>
      <c r="E313" s="179">
        <v>41</v>
      </c>
    </row>
    <row r="314" spans="1:5" x14ac:dyDescent="0.35">
      <c r="A314" s="3" t="s">
        <v>2322</v>
      </c>
      <c r="B314" s="136" t="s">
        <v>488</v>
      </c>
      <c r="C314" s="3" t="s">
        <v>2461</v>
      </c>
      <c r="D314" s="3" t="s">
        <v>234</v>
      </c>
      <c r="E314" s="179">
        <v>41</v>
      </c>
    </row>
    <row r="315" spans="1:5" x14ac:dyDescent="0.35">
      <c r="A315" s="3" t="s">
        <v>2322</v>
      </c>
      <c r="B315" s="136" t="s">
        <v>1832</v>
      </c>
      <c r="C315" s="3" t="s">
        <v>2461</v>
      </c>
      <c r="D315" s="3" t="s">
        <v>244</v>
      </c>
      <c r="E315" s="179">
        <v>45</v>
      </c>
    </row>
    <row r="316" spans="1:5" x14ac:dyDescent="0.35">
      <c r="A316" s="3" t="s">
        <v>2322</v>
      </c>
      <c r="B316" s="136" t="s">
        <v>444</v>
      </c>
      <c r="C316" s="3" t="s">
        <v>2461</v>
      </c>
      <c r="D316" s="3" t="s">
        <v>238</v>
      </c>
      <c r="E316" s="179">
        <v>46</v>
      </c>
    </row>
    <row r="317" spans="1:5" x14ac:dyDescent="0.35">
      <c r="A317" s="3" t="s">
        <v>2322</v>
      </c>
      <c r="B317" s="136" t="s">
        <v>491</v>
      </c>
      <c r="C317" s="3" t="s">
        <v>2461</v>
      </c>
      <c r="D317" s="3" t="s">
        <v>254</v>
      </c>
      <c r="E317" s="179">
        <v>48</v>
      </c>
    </row>
    <row r="318" spans="1:5" x14ac:dyDescent="0.35">
      <c r="A318" s="3" t="s">
        <v>2322</v>
      </c>
      <c r="B318" s="136" t="s">
        <v>492</v>
      </c>
      <c r="C318" s="3" t="s">
        <v>2461</v>
      </c>
      <c r="D318" s="3" t="s">
        <v>436</v>
      </c>
      <c r="E318" s="179">
        <v>49</v>
      </c>
    </row>
    <row r="319" spans="1:5" x14ac:dyDescent="0.35">
      <c r="A319" s="3" t="s">
        <v>2322</v>
      </c>
      <c r="B319" s="136" t="s">
        <v>2501</v>
      </c>
      <c r="C319" s="3" t="s">
        <v>2461</v>
      </c>
      <c r="D319" s="3" t="s">
        <v>2513</v>
      </c>
      <c r="E319" s="179">
        <v>26</v>
      </c>
    </row>
    <row r="320" spans="1:5" x14ac:dyDescent="0.35">
      <c r="A320" s="3" t="s">
        <v>2322</v>
      </c>
      <c r="B320" s="136" t="s">
        <v>2502</v>
      </c>
      <c r="C320" s="3" t="s">
        <v>2461</v>
      </c>
      <c r="D320" s="3" t="s">
        <v>2513</v>
      </c>
      <c r="E320" s="179">
        <v>26</v>
      </c>
    </row>
    <row r="321" spans="1:5" x14ac:dyDescent="0.35">
      <c r="A321" s="3" t="s">
        <v>2322</v>
      </c>
      <c r="B321" s="136" t="s">
        <v>2503</v>
      </c>
      <c r="C321" s="3" t="s">
        <v>2461</v>
      </c>
      <c r="D321" s="3" t="s">
        <v>2513</v>
      </c>
      <c r="E321" s="179">
        <v>26</v>
      </c>
    </row>
    <row r="322" spans="1:5" x14ac:dyDescent="0.35">
      <c r="A322" s="3" t="s">
        <v>2322</v>
      </c>
      <c r="B322" s="136" t="s">
        <v>2504</v>
      </c>
      <c r="C322" s="3" t="s">
        <v>2461</v>
      </c>
      <c r="D322" s="3" t="s">
        <v>2513</v>
      </c>
      <c r="E322" s="179">
        <v>40</v>
      </c>
    </row>
    <row r="323" spans="1:5" x14ac:dyDescent="0.35">
      <c r="A323" s="3" t="s">
        <v>2322</v>
      </c>
      <c r="B323" s="136" t="s">
        <v>2505</v>
      </c>
      <c r="C323" s="3" t="s">
        <v>2461</v>
      </c>
      <c r="D323" s="3" t="s">
        <v>2513</v>
      </c>
      <c r="E323" s="179">
        <v>26</v>
      </c>
    </row>
    <row r="324" spans="1:5" x14ac:dyDescent="0.35">
      <c r="A324" s="3" t="s">
        <v>2322</v>
      </c>
      <c r="B324" s="136" t="s">
        <v>2506</v>
      </c>
      <c r="C324" s="3" t="s">
        <v>2461</v>
      </c>
      <c r="D324" s="3" t="s">
        <v>2513</v>
      </c>
      <c r="E324" s="179">
        <v>26</v>
      </c>
    </row>
    <row r="325" spans="1:5" x14ac:dyDescent="0.35">
      <c r="A325" s="3" t="s">
        <v>2322</v>
      </c>
      <c r="B325" s="136" t="s">
        <v>493</v>
      </c>
      <c r="C325" s="3" t="s">
        <v>2461</v>
      </c>
      <c r="D325" s="3" t="s">
        <v>247</v>
      </c>
      <c r="E325" s="179">
        <v>50</v>
      </c>
    </row>
    <row r="326" spans="1:5" x14ac:dyDescent="0.35">
      <c r="A326" s="3" t="s">
        <v>2322</v>
      </c>
      <c r="B326" s="136" t="s">
        <v>494</v>
      </c>
      <c r="C326" s="3" t="s">
        <v>2462</v>
      </c>
      <c r="D326" s="3" t="s">
        <v>241</v>
      </c>
      <c r="E326" s="179">
        <v>22</v>
      </c>
    </row>
    <row r="327" spans="1:5" x14ac:dyDescent="0.35">
      <c r="A327" s="3" t="s">
        <v>2322</v>
      </c>
      <c r="B327" s="136" t="s">
        <v>495</v>
      </c>
      <c r="C327" s="3" t="s">
        <v>2462</v>
      </c>
      <c r="D327" s="3" t="s">
        <v>241</v>
      </c>
      <c r="E327" s="179">
        <v>23</v>
      </c>
    </row>
    <row r="328" spans="1:5" x14ac:dyDescent="0.35">
      <c r="A328" s="3" t="s">
        <v>2322</v>
      </c>
      <c r="B328" s="136" t="s">
        <v>2354</v>
      </c>
      <c r="C328" s="3" t="s">
        <v>2462</v>
      </c>
      <c r="D328" s="3" t="s">
        <v>262</v>
      </c>
      <c r="E328" s="179">
        <v>25</v>
      </c>
    </row>
    <row r="329" spans="1:5" x14ac:dyDescent="0.35">
      <c r="A329" s="3" t="s">
        <v>2322</v>
      </c>
      <c r="B329" s="136" t="s">
        <v>496</v>
      </c>
      <c r="C329" s="3" t="s">
        <v>2462</v>
      </c>
      <c r="D329" s="3" t="s">
        <v>240</v>
      </c>
      <c r="E329" s="179">
        <v>25</v>
      </c>
    </row>
    <row r="330" spans="1:5" x14ac:dyDescent="0.35">
      <c r="A330" s="3" t="s">
        <v>2322</v>
      </c>
      <c r="B330" s="136" t="s">
        <v>498</v>
      </c>
      <c r="C330" s="3" t="s">
        <v>2462</v>
      </c>
      <c r="D330" s="3" t="s">
        <v>241</v>
      </c>
      <c r="E330" s="179">
        <v>26</v>
      </c>
    </row>
    <row r="331" spans="1:5" x14ac:dyDescent="0.35">
      <c r="A331" s="3" t="s">
        <v>2322</v>
      </c>
      <c r="B331" s="136" t="s">
        <v>502</v>
      </c>
      <c r="C331" s="3" t="s">
        <v>2462</v>
      </c>
      <c r="D331" s="3" t="s">
        <v>261</v>
      </c>
      <c r="E331" s="179">
        <v>27</v>
      </c>
    </row>
    <row r="332" spans="1:5" x14ac:dyDescent="0.35">
      <c r="A332" s="3" t="s">
        <v>2322</v>
      </c>
      <c r="B332" s="136" t="s">
        <v>497</v>
      </c>
      <c r="C332" s="3" t="s">
        <v>2462</v>
      </c>
      <c r="D332" s="3" t="s">
        <v>238</v>
      </c>
      <c r="E332" s="179">
        <v>27</v>
      </c>
    </row>
    <row r="333" spans="1:5" x14ac:dyDescent="0.35">
      <c r="A333" s="3" t="s">
        <v>2322</v>
      </c>
      <c r="B333" s="136" t="s">
        <v>2344</v>
      </c>
      <c r="C333" s="3" t="s">
        <v>2462</v>
      </c>
      <c r="D333" s="3" t="s">
        <v>241</v>
      </c>
      <c r="E333" s="179">
        <v>28</v>
      </c>
    </row>
    <row r="334" spans="1:5" x14ac:dyDescent="0.35">
      <c r="A334" s="3" t="s">
        <v>2322</v>
      </c>
      <c r="B334" s="136" t="s">
        <v>362</v>
      </c>
      <c r="C334" s="3" t="s">
        <v>2462</v>
      </c>
      <c r="D334" s="3" t="s">
        <v>241</v>
      </c>
      <c r="E334" s="179">
        <v>29</v>
      </c>
    </row>
    <row r="335" spans="1:5" x14ac:dyDescent="0.35">
      <c r="A335" s="3" t="s">
        <v>2322</v>
      </c>
      <c r="B335" s="136" t="s">
        <v>499</v>
      </c>
      <c r="C335" s="3" t="s">
        <v>2462</v>
      </c>
      <c r="D335" s="3" t="s">
        <v>500</v>
      </c>
      <c r="E335" s="179">
        <v>29</v>
      </c>
    </row>
    <row r="336" spans="1:5" x14ac:dyDescent="0.35">
      <c r="A336" s="3" t="s">
        <v>2322</v>
      </c>
      <c r="B336" s="136" t="s">
        <v>503</v>
      </c>
      <c r="C336" s="3" t="s">
        <v>2462</v>
      </c>
      <c r="D336" s="3" t="s">
        <v>237</v>
      </c>
      <c r="E336" s="179">
        <v>30</v>
      </c>
    </row>
    <row r="337" spans="1:5" x14ac:dyDescent="0.35">
      <c r="A337" s="3" t="s">
        <v>2322</v>
      </c>
      <c r="B337" s="136" t="s">
        <v>2350</v>
      </c>
      <c r="C337" s="3" t="s">
        <v>2462</v>
      </c>
      <c r="D337" s="3" t="s">
        <v>262</v>
      </c>
      <c r="E337" s="179">
        <v>30</v>
      </c>
    </row>
    <row r="338" spans="1:5" x14ac:dyDescent="0.35">
      <c r="A338" s="3" t="s">
        <v>2322</v>
      </c>
      <c r="B338" s="136" t="s">
        <v>2352</v>
      </c>
      <c r="C338" s="3" t="s">
        <v>2462</v>
      </c>
      <c r="D338" s="3" t="s">
        <v>262</v>
      </c>
      <c r="E338" s="179">
        <v>30</v>
      </c>
    </row>
    <row r="339" spans="1:5" x14ac:dyDescent="0.35">
      <c r="A339" s="3" t="s">
        <v>2322</v>
      </c>
      <c r="B339" s="136" t="s">
        <v>2407</v>
      </c>
      <c r="C339" s="3" t="s">
        <v>2462</v>
      </c>
      <c r="D339" s="3" t="s">
        <v>262</v>
      </c>
      <c r="E339" s="179">
        <v>30</v>
      </c>
    </row>
    <row r="340" spans="1:5" x14ac:dyDescent="0.35">
      <c r="A340" s="3" t="s">
        <v>2322</v>
      </c>
      <c r="B340" s="136" t="s">
        <v>507</v>
      </c>
      <c r="C340" s="3" t="s">
        <v>2462</v>
      </c>
      <c r="D340" s="3" t="s">
        <v>241</v>
      </c>
      <c r="E340" s="179">
        <v>31</v>
      </c>
    </row>
    <row r="341" spans="1:5" x14ac:dyDescent="0.35">
      <c r="A341" s="3" t="s">
        <v>2322</v>
      </c>
      <c r="B341" s="136" t="s">
        <v>2140</v>
      </c>
      <c r="C341" s="3" t="s">
        <v>2462</v>
      </c>
      <c r="D341" s="3" t="s">
        <v>237</v>
      </c>
      <c r="E341" s="179">
        <v>31</v>
      </c>
    </row>
    <row r="342" spans="1:5" x14ac:dyDescent="0.35">
      <c r="A342" s="3" t="s">
        <v>2322</v>
      </c>
      <c r="B342" s="136" t="s">
        <v>2142</v>
      </c>
      <c r="C342" s="3" t="s">
        <v>2462</v>
      </c>
      <c r="D342" s="3" t="s">
        <v>237</v>
      </c>
      <c r="E342" s="179">
        <v>31</v>
      </c>
    </row>
    <row r="343" spans="1:5" x14ac:dyDescent="0.35">
      <c r="A343" s="3" t="s">
        <v>2322</v>
      </c>
      <c r="B343" s="136" t="s">
        <v>501</v>
      </c>
      <c r="C343" s="3" t="s">
        <v>2462</v>
      </c>
      <c r="D343" s="3" t="s">
        <v>240</v>
      </c>
      <c r="E343" s="179">
        <v>31</v>
      </c>
    </row>
    <row r="344" spans="1:5" x14ac:dyDescent="0.35">
      <c r="A344" s="3" t="s">
        <v>2322</v>
      </c>
      <c r="B344" s="136" t="s">
        <v>2147</v>
      </c>
      <c r="C344" s="3" t="s">
        <v>2462</v>
      </c>
      <c r="D344" s="3" t="s">
        <v>239</v>
      </c>
      <c r="E344" s="179">
        <v>32</v>
      </c>
    </row>
    <row r="345" spans="1:5" x14ac:dyDescent="0.35">
      <c r="A345" s="3" t="s">
        <v>2322</v>
      </c>
      <c r="B345" s="136" t="s">
        <v>2145</v>
      </c>
      <c r="C345" s="3" t="s">
        <v>2462</v>
      </c>
      <c r="D345" s="3" t="s">
        <v>239</v>
      </c>
      <c r="E345" s="179">
        <v>32</v>
      </c>
    </row>
    <row r="346" spans="1:5" x14ac:dyDescent="0.35">
      <c r="A346" s="3" t="s">
        <v>2322</v>
      </c>
      <c r="B346" s="136" t="s">
        <v>2358</v>
      </c>
      <c r="C346" s="3" t="s">
        <v>2462</v>
      </c>
      <c r="D346" s="3" t="s">
        <v>2359</v>
      </c>
      <c r="E346" s="179">
        <v>32</v>
      </c>
    </row>
    <row r="347" spans="1:5" x14ac:dyDescent="0.35">
      <c r="A347" s="3" t="s">
        <v>2322</v>
      </c>
      <c r="B347" s="136" t="s">
        <v>505</v>
      </c>
      <c r="C347" s="3" t="s">
        <v>2462</v>
      </c>
      <c r="D347" s="3" t="s">
        <v>240</v>
      </c>
      <c r="E347" s="179">
        <v>33</v>
      </c>
    </row>
    <row r="348" spans="1:5" x14ac:dyDescent="0.35">
      <c r="A348" s="3" t="s">
        <v>2322</v>
      </c>
      <c r="B348" s="136" t="s">
        <v>506</v>
      </c>
      <c r="C348" s="3" t="s">
        <v>2462</v>
      </c>
      <c r="D348" s="3" t="s">
        <v>240</v>
      </c>
      <c r="E348" s="179">
        <v>33</v>
      </c>
    </row>
    <row r="349" spans="1:5" x14ac:dyDescent="0.35">
      <c r="A349" s="3" t="s">
        <v>2322</v>
      </c>
      <c r="B349" s="136" t="s">
        <v>504</v>
      </c>
      <c r="C349" s="3" t="s">
        <v>2462</v>
      </c>
      <c r="D349" s="3" t="s">
        <v>240</v>
      </c>
      <c r="E349" s="179">
        <v>33</v>
      </c>
    </row>
    <row r="350" spans="1:5" x14ac:dyDescent="0.35">
      <c r="A350" s="3" t="s">
        <v>2322</v>
      </c>
      <c r="B350" s="136" t="s">
        <v>511</v>
      </c>
      <c r="C350" s="3" t="s">
        <v>2462</v>
      </c>
      <c r="D350" s="3" t="s">
        <v>240</v>
      </c>
      <c r="E350" s="179">
        <v>34</v>
      </c>
    </row>
    <row r="351" spans="1:5" x14ac:dyDescent="0.35">
      <c r="A351" s="3" t="s">
        <v>2322</v>
      </c>
      <c r="B351" s="136" t="s">
        <v>508</v>
      </c>
      <c r="C351" s="3" t="s">
        <v>2462</v>
      </c>
      <c r="D351" s="3" t="s">
        <v>240</v>
      </c>
      <c r="E351" s="179">
        <v>34</v>
      </c>
    </row>
    <row r="352" spans="1:5" x14ac:dyDescent="0.35">
      <c r="A352" s="3" t="s">
        <v>2322</v>
      </c>
      <c r="B352" s="136" t="s">
        <v>509</v>
      </c>
      <c r="C352" s="3" t="s">
        <v>2462</v>
      </c>
      <c r="D352" s="3" t="s">
        <v>240</v>
      </c>
      <c r="E352" s="179">
        <v>34</v>
      </c>
    </row>
    <row r="353" spans="1:5" x14ac:dyDescent="0.35">
      <c r="A353" s="3" t="s">
        <v>2322</v>
      </c>
      <c r="B353" s="136" t="s">
        <v>510</v>
      </c>
      <c r="C353" s="3" t="s">
        <v>2462</v>
      </c>
      <c r="D353" s="3" t="s">
        <v>240</v>
      </c>
      <c r="E353" s="179">
        <v>34</v>
      </c>
    </row>
    <row r="354" spans="1:5" x14ac:dyDescent="0.35">
      <c r="A354" s="3" t="s">
        <v>2322</v>
      </c>
      <c r="B354" s="136" t="s">
        <v>512</v>
      </c>
      <c r="C354" s="3" t="s">
        <v>2462</v>
      </c>
      <c r="D354" s="3" t="s">
        <v>237</v>
      </c>
      <c r="E354" s="179">
        <v>36</v>
      </c>
    </row>
    <row r="355" spans="1:5" x14ac:dyDescent="0.35">
      <c r="A355" s="3" t="s">
        <v>2322</v>
      </c>
      <c r="B355" s="136" t="s">
        <v>513</v>
      </c>
      <c r="C355" s="3" t="s">
        <v>2462</v>
      </c>
      <c r="D355" s="3" t="s">
        <v>241</v>
      </c>
      <c r="E355" s="179">
        <v>38</v>
      </c>
    </row>
    <row r="356" spans="1:5" x14ac:dyDescent="0.35">
      <c r="A356" s="3" t="s">
        <v>2322</v>
      </c>
      <c r="B356" s="136" t="s">
        <v>2158</v>
      </c>
      <c r="C356" s="3" t="s">
        <v>2462</v>
      </c>
      <c r="D356" s="3" t="s">
        <v>239</v>
      </c>
      <c r="E356" s="179">
        <v>38</v>
      </c>
    </row>
    <row r="357" spans="1:5" x14ac:dyDescent="0.35">
      <c r="A357" s="3" t="s">
        <v>2322</v>
      </c>
      <c r="B357" s="136" t="s">
        <v>514</v>
      </c>
      <c r="C357" s="3" t="s">
        <v>2462</v>
      </c>
      <c r="D357" s="3" t="s">
        <v>239</v>
      </c>
      <c r="E357" s="179">
        <v>38</v>
      </c>
    </row>
    <row r="358" spans="1:5" x14ac:dyDescent="0.35">
      <c r="A358" s="3" t="s">
        <v>2322</v>
      </c>
      <c r="B358" s="136" t="s">
        <v>2346</v>
      </c>
      <c r="C358" s="3" t="s">
        <v>2462</v>
      </c>
      <c r="D358" s="3" t="s">
        <v>241</v>
      </c>
      <c r="E358" s="179">
        <v>39</v>
      </c>
    </row>
    <row r="359" spans="1:5" x14ac:dyDescent="0.35">
      <c r="A359" s="3" t="s">
        <v>2322</v>
      </c>
      <c r="B359" s="136" t="s">
        <v>2348</v>
      </c>
      <c r="C359" s="3" t="s">
        <v>2462</v>
      </c>
      <c r="D359" s="3" t="s">
        <v>2330</v>
      </c>
      <c r="E359" s="179">
        <v>39</v>
      </c>
    </row>
    <row r="360" spans="1:5" x14ac:dyDescent="0.35">
      <c r="A360" s="3" t="s">
        <v>2322</v>
      </c>
      <c r="B360" s="136" t="s">
        <v>1921</v>
      </c>
      <c r="C360" s="3" t="s">
        <v>2462</v>
      </c>
      <c r="D360" s="3" t="s">
        <v>238</v>
      </c>
      <c r="E360" s="179">
        <v>39</v>
      </c>
    </row>
    <row r="361" spans="1:5" x14ac:dyDescent="0.35">
      <c r="A361" s="3" t="s">
        <v>2322</v>
      </c>
      <c r="B361" s="136" t="s">
        <v>1922</v>
      </c>
      <c r="C361" s="3" t="s">
        <v>2462</v>
      </c>
      <c r="D361" s="3" t="s">
        <v>238</v>
      </c>
      <c r="E361" s="179">
        <v>39</v>
      </c>
    </row>
    <row r="362" spans="1:5" x14ac:dyDescent="0.35">
      <c r="A362" s="3" t="s">
        <v>2322</v>
      </c>
      <c r="B362" s="136" t="s">
        <v>288</v>
      </c>
      <c r="C362" s="3" t="s">
        <v>2462</v>
      </c>
      <c r="D362" s="3" t="s">
        <v>238</v>
      </c>
      <c r="E362" s="179">
        <v>39</v>
      </c>
    </row>
    <row r="363" spans="1:5" x14ac:dyDescent="0.35">
      <c r="A363" s="3" t="s">
        <v>2322</v>
      </c>
      <c r="B363" s="136" t="s">
        <v>2165</v>
      </c>
      <c r="C363" s="3" t="s">
        <v>2462</v>
      </c>
      <c r="D363" s="3" t="s">
        <v>239</v>
      </c>
      <c r="E363" s="179">
        <v>40</v>
      </c>
    </row>
    <row r="364" spans="1:5" x14ac:dyDescent="0.35">
      <c r="A364" s="3" t="s">
        <v>2322</v>
      </c>
      <c r="B364" s="136" t="s">
        <v>372</v>
      </c>
      <c r="C364" s="3" t="s">
        <v>2462</v>
      </c>
      <c r="D364" s="3" t="s">
        <v>239</v>
      </c>
      <c r="E364" s="179">
        <v>40</v>
      </c>
    </row>
    <row r="365" spans="1:5" x14ac:dyDescent="0.35">
      <c r="A365" s="3" t="s">
        <v>2322</v>
      </c>
      <c r="B365" s="136" t="s">
        <v>2163</v>
      </c>
      <c r="C365" s="3" t="s">
        <v>2462</v>
      </c>
      <c r="D365" s="3" t="s">
        <v>516</v>
      </c>
      <c r="E365" s="179">
        <v>40</v>
      </c>
    </row>
    <row r="366" spans="1:5" x14ac:dyDescent="0.35">
      <c r="A366" s="3" t="s">
        <v>2322</v>
      </c>
      <c r="B366" s="136" t="s">
        <v>515</v>
      </c>
      <c r="C366" s="3" t="s">
        <v>2462</v>
      </c>
      <c r="D366" s="3" t="s">
        <v>241</v>
      </c>
      <c r="E366" s="179">
        <v>41</v>
      </c>
    </row>
    <row r="367" spans="1:5" x14ac:dyDescent="0.35">
      <c r="A367" s="3" t="s">
        <v>2322</v>
      </c>
      <c r="B367" s="136" t="s">
        <v>517</v>
      </c>
      <c r="C367" s="3" t="s">
        <v>2462</v>
      </c>
      <c r="D367" s="3" t="s">
        <v>241</v>
      </c>
      <c r="E367" s="179">
        <v>41</v>
      </c>
    </row>
    <row r="368" spans="1:5" x14ac:dyDescent="0.35">
      <c r="A368" s="3" t="s">
        <v>2322</v>
      </c>
      <c r="B368" s="136" t="s">
        <v>520</v>
      </c>
      <c r="C368" s="3" t="s">
        <v>2462</v>
      </c>
      <c r="D368" s="3" t="s">
        <v>261</v>
      </c>
      <c r="E368" s="179">
        <v>42</v>
      </c>
    </row>
    <row r="369" spans="1:5" x14ac:dyDescent="0.35">
      <c r="A369" s="3" t="s">
        <v>2322</v>
      </c>
      <c r="B369" s="136" t="s">
        <v>518</v>
      </c>
      <c r="C369" s="3" t="s">
        <v>2462</v>
      </c>
      <c r="D369" s="3" t="s">
        <v>245</v>
      </c>
      <c r="E369" s="179">
        <v>45</v>
      </c>
    </row>
    <row r="370" spans="1:5" x14ac:dyDescent="0.35">
      <c r="A370" s="3" t="s">
        <v>2322</v>
      </c>
      <c r="B370" s="136" t="s">
        <v>2375</v>
      </c>
      <c r="C370" s="3" t="s">
        <v>2462</v>
      </c>
      <c r="D370" s="3" t="s">
        <v>262</v>
      </c>
      <c r="E370" s="179">
        <v>45</v>
      </c>
    </row>
    <row r="371" spans="1:5" x14ac:dyDescent="0.35">
      <c r="A371" s="3" t="s">
        <v>2322</v>
      </c>
      <c r="B371" s="136" t="s">
        <v>2172</v>
      </c>
      <c r="C371" s="3" t="s">
        <v>2462</v>
      </c>
      <c r="D371" s="3" t="s">
        <v>237</v>
      </c>
      <c r="E371" s="179">
        <v>47</v>
      </c>
    </row>
    <row r="372" spans="1:5" x14ac:dyDescent="0.35">
      <c r="A372" s="3" t="s">
        <v>2322</v>
      </c>
      <c r="B372" s="136" t="s">
        <v>2174</v>
      </c>
      <c r="C372" s="3" t="s">
        <v>2462</v>
      </c>
      <c r="D372" s="3" t="s">
        <v>238</v>
      </c>
      <c r="E372" s="179">
        <v>48</v>
      </c>
    </row>
    <row r="373" spans="1:5" x14ac:dyDescent="0.35">
      <c r="A373" s="3" t="s">
        <v>2322</v>
      </c>
      <c r="B373" s="136" t="s">
        <v>519</v>
      </c>
      <c r="C373" s="3" t="s">
        <v>2462</v>
      </c>
      <c r="D373" s="3" t="s">
        <v>234</v>
      </c>
      <c r="E373" s="179">
        <v>50</v>
      </c>
    </row>
    <row r="374" spans="1:5" x14ac:dyDescent="0.35">
      <c r="A374" s="3" t="s">
        <v>2322</v>
      </c>
      <c r="B374" s="136" t="s">
        <v>2356</v>
      </c>
      <c r="C374" s="3" t="s">
        <v>2462</v>
      </c>
      <c r="D374" s="3" t="s">
        <v>262</v>
      </c>
      <c r="E374" s="179">
        <v>54</v>
      </c>
    </row>
    <row r="375" spans="1:5" x14ac:dyDescent="0.35">
      <c r="A375" s="3" t="s">
        <v>2322</v>
      </c>
      <c r="B375" s="136" t="s">
        <v>521</v>
      </c>
      <c r="C375" s="3" t="s">
        <v>2462</v>
      </c>
      <c r="D375" s="3" t="s">
        <v>500</v>
      </c>
      <c r="E375" s="179">
        <v>58</v>
      </c>
    </row>
    <row r="376" spans="1:5" x14ac:dyDescent="0.35">
      <c r="A376" s="3" t="s">
        <v>2322</v>
      </c>
      <c r="B376" s="136" t="s">
        <v>2178</v>
      </c>
      <c r="C376" s="3" t="s">
        <v>2462</v>
      </c>
      <c r="D376" s="3" t="s">
        <v>239</v>
      </c>
      <c r="E376" s="179">
        <v>65</v>
      </c>
    </row>
    <row r="377" spans="1:5" x14ac:dyDescent="0.35">
      <c r="A377" s="3" t="s">
        <v>2322</v>
      </c>
      <c r="B377" s="136" t="s">
        <v>378</v>
      </c>
      <c r="C377" s="3" t="s">
        <v>2462</v>
      </c>
      <c r="D377" s="3" t="s">
        <v>239</v>
      </c>
      <c r="E377" s="179">
        <v>65</v>
      </c>
    </row>
    <row r="378" spans="1:5" x14ac:dyDescent="0.35">
      <c r="A378" s="3" t="s">
        <v>2322</v>
      </c>
      <c r="B378" s="136" t="s">
        <v>525</v>
      </c>
      <c r="C378" s="3" t="s">
        <v>2462</v>
      </c>
      <c r="D378" s="3" t="s">
        <v>240</v>
      </c>
      <c r="E378" s="179">
        <v>69</v>
      </c>
    </row>
    <row r="379" spans="1:5" x14ac:dyDescent="0.35">
      <c r="A379" s="3" t="s">
        <v>2322</v>
      </c>
      <c r="B379" s="136" t="s">
        <v>523</v>
      </c>
      <c r="C379" s="3" t="s">
        <v>2462</v>
      </c>
      <c r="D379" s="3" t="s">
        <v>241</v>
      </c>
      <c r="E379" s="179">
        <v>71</v>
      </c>
    </row>
    <row r="380" spans="1:5" x14ac:dyDescent="0.35">
      <c r="A380" s="3" t="s">
        <v>2322</v>
      </c>
      <c r="B380" s="136" t="s">
        <v>524</v>
      </c>
      <c r="C380" s="3" t="s">
        <v>2462</v>
      </c>
      <c r="D380" s="3" t="s">
        <v>241</v>
      </c>
      <c r="E380" s="179">
        <v>76</v>
      </c>
    </row>
    <row r="381" spans="1:5" x14ac:dyDescent="0.35">
      <c r="A381" s="3" t="s">
        <v>2322</v>
      </c>
      <c r="B381" s="87" t="s">
        <v>2184</v>
      </c>
      <c r="C381" s="3" t="s">
        <v>2462</v>
      </c>
      <c r="D381" s="3" t="s">
        <v>241</v>
      </c>
      <c r="E381" s="179">
        <v>80</v>
      </c>
    </row>
    <row r="382" spans="1:5" x14ac:dyDescent="0.35">
      <c r="A382" s="3" t="s">
        <v>2322</v>
      </c>
      <c r="B382" s="136" t="s">
        <v>522</v>
      </c>
      <c r="C382" s="3" t="s">
        <v>2462</v>
      </c>
      <c r="D382" s="3" t="s">
        <v>234</v>
      </c>
      <c r="E382" s="179">
        <v>95</v>
      </c>
    </row>
    <row r="383" spans="1:5" x14ac:dyDescent="0.35">
      <c r="A383" s="3" t="s">
        <v>222</v>
      </c>
      <c r="B383" s="136" t="s">
        <v>526</v>
      </c>
      <c r="C383" s="3" t="s">
        <v>2467</v>
      </c>
      <c r="D383" s="3" t="s">
        <v>241</v>
      </c>
      <c r="E383" s="179">
        <v>71</v>
      </c>
    </row>
    <row r="384" spans="1:5" x14ac:dyDescent="0.35">
      <c r="A384" s="3" t="s">
        <v>222</v>
      </c>
      <c r="B384" s="136" t="s">
        <v>527</v>
      </c>
      <c r="C384" s="3" t="s">
        <v>2467</v>
      </c>
      <c r="D384" s="3" t="s">
        <v>241</v>
      </c>
      <c r="E384" s="179">
        <v>75</v>
      </c>
    </row>
    <row r="385" spans="1:5" x14ac:dyDescent="0.35">
      <c r="A385" s="3" t="s">
        <v>222</v>
      </c>
      <c r="B385" s="136" t="s">
        <v>1869</v>
      </c>
      <c r="C385" s="3" t="s">
        <v>2467</v>
      </c>
      <c r="D385" s="3" t="s">
        <v>240</v>
      </c>
      <c r="E385" s="179">
        <v>77</v>
      </c>
    </row>
    <row r="386" spans="1:5" x14ac:dyDescent="0.35">
      <c r="A386" s="3" t="s">
        <v>222</v>
      </c>
      <c r="B386" s="136" t="s">
        <v>528</v>
      </c>
      <c r="C386" s="3" t="s">
        <v>2467</v>
      </c>
      <c r="D386" s="3" t="s">
        <v>529</v>
      </c>
      <c r="E386" s="179">
        <v>83.01</v>
      </c>
    </row>
    <row r="387" spans="1:5" x14ac:dyDescent="0.35">
      <c r="A387" s="3" t="s">
        <v>222</v>
      </c>
      <c r="B387" s="136" t="s">
        <v>535</v>
      </c>
      <c r="C387" s="3" t="s">
        <v>2467</v>
      </c>
      <c r="D387" s="3" t="s">
        <v>240</v>
      </c>
      <c r="E387" s="179">
        <v>87</v>
      </c>
    </row>
    <row r="388" spans="1:5" x14ac:dyDescent="0.35">
      <c r="A388" s="3" t="s">
        <v>222</v>
      </c>
      <c r="B388" s="136" t="s">
        <v>532</v>
      </c>
      <c r="C388" s="3" t="s">
        <v>2467</v>
      </c>
      <c r="D388" s="3" t="s">
        <v>256</v>
      </c>
      <c r="E388" s="179">
        <v>87</v>
      </c>
    </row>
    <row r="389" spans="1:5" x14ac:dyDescent="0.35">
      <c r="A389" s="3" t="s">
        <v>222</v>
      </c>
      <c r="B389" s="136" t="s">
        <v>531</v>
      </c>
      <c r="C389" s="3" t="s">
        <v>2467</v>
      </c>
      <c r="D389" s="3" t="s">
        <v>237</v>
      </c>
      <c r="E389" s="179">
        <v>88</v>
      </c>
    </row>
    <row r="390" spans="1:5" x14ac:dyDescent="0.35">
      <c r="A390" s="3" t="s">
        <v>222</v>
      </c>
      <c r="B390" s="136" t="s">
        <v>533</v>
      </c>
      <c r="C390" s="3" t="s">
        <v>2467</v>
      </c>
      <c r="D390" s="3" t="s">
        <v>237</v>
      </c>
      <c r="E390" s="179">
        <v>88</v>
      </c>
    </row>
    <row r="391" spans="1:5" x14ac:dyDescent="0.35">
      <c r="A391" s="3" t="s">
        <v>222</v>
      </c>
      <c r="B391" s="136" t="s">
        <v>534</v>
      </c>
      <c r="C391" s="3" t="s">
        <v>2467</v>
      </c>
      <c r="D391" s="3" t="s">
        <v>237</v>
      </c>
      <c r="E391" s="179">
        <v>88</v>
      </c>
    </row>
    <row r="392" spans="1:5" x14ac:dyDescent="0.35">
      <c r="A392" s="3" t="s">
        <v>222</v>
      </c>
      <c r="B392" s="136" t="s">
        <v>530</v>
      </c>
      <c r="C392" s="3" t="s">
        <v>2467</v>
      </c>
      <c r="D392" s="3" t="s">
        <v>241</v>
      </c>
      <c r="E392" s="179">
        <v>88</v>
      </c>
    </row>
    <row r="393" spans="1:5" x14ac:dyDescent="0.35">
      <c r="A393" s="3" t="s">
        <v>222</v>
      </c>
      <c r="B393" s="136" t="s">
        <v>1877</v>
      </c>
      <c r="C393" s="3" t="s">
        <v>2467</v>
      </c>
      <c r="D393" s="3" t="s">
        <v>262</v>
      </c>
      <c r="E393" s="179">
        <v>90</v>
      </c>
    </row>
    <row r="394" spans="1:5" x14ac:dyDescent="0.35">
      <c r="A394" s="3" t="s">
        <v>222</v>
      </c>
      <c r="B394" s="136" t="s">
        <v>536</v>
      </c>
      <c r="C394" s="3" t="s">
        <v>2467</v>
      </c>
      <c r="D394" s="3" t="s">
        <v>240</v>
      </c>
      <c r="E394" s="179">
        <v>95</v>
      </c>
    </row>
    <row r="395" spans="1:5" x14ac:dyDescent="0.35">
      <c r="A395" s="3" t="s">
        <v>222</v>
      </c>
      <c r="B395" s="136" t="s">
        <v>537</v>
      </c>
      <c r="C395" s="3" t="s">
        <v>2467</v>
      </c>
      <c r="D395" s="3" t="s">
        <v>238</v>
      </c>
      <c r="E395" s="179">
        <v>96</v>
      </c>
    </row>
    <row r="396" spans="1:5" x14ac:dyDescent="0.35">
      <c r="A396" s="3" t="s">
        <v>222</v>
      </c>
      <c r="B396" s="136" t="s">
        <v>539</v>
      </c>
      <c r="C396" s="3" t="s">
        <v>2467</v>
      </c>
      <c r="D396" s="3" t="s">
        <v>241</v>
      </c>
      <c r="E396" s="179">
        <v>98</v>
      </c>
    </row>
    <row r="397" spans="1:5" x14ac:dyDescent="0.35">
      <c r="A397" s="3" t="s">
        <v>222</v>
      </c>
      <c r="B397" s="136" t="s">
        <v>540</v>
      </c>
      <c r="C397" s="3" t="s">
        <v>2467</v>
      </c>
      <c r="D397" s="3" t="s">
        <v>241</v>
      </c>
      <c r="E397" s="179">
        <v>106</v>
      </c>
    </row>
    <row r="398" spans="1:5" x14ac:dyDescent="0.35">
      <c r="A398" s="3" t="s">
        <v>222</v>
      </c>
      <c r="B398" s="136" t="s">
        <v>1883</v>
      </c>
      <c r="C398" s="3" t="s">
        <v>2467</v>
      </c>
      <c r="D398" s="3" t="s">
        <v>240</v>
      </c>
      <c r="E398" s="179">
        <v>107</v>
      </c>
    </row>
    <row r="399" spans="1:5" x14ac:dyDescent="0.35">
      <c r="A399" s="3" t="s">
        <v>222</v>
      </c>
      <c r="B399" s="136" t="s">
        <v>541</v>
      </c>
      <c r="C399" s="3" t="s">
        <v>2467</v>
      </c>
      <c r="D399" s="3" t="s">
        <v>529</v>
      </c>
      <c r="E399" s="179">
        <v>108</v>
      </c>
    </row>
    <row r="400" spans="1:5" x14ac:dyDescent="0.35">
      <c r="A400" s="3" t="s">
        <v>222</v>
      </c>
      <c r="B400" s="136" t="s">
        <v>538</v>
      </c>
      <c r="C400" s="3" t="s">
        <v>2467</v>
      </c>
      <c r="D400" s="3" t="s">
        <v>240</v>
      </c>
      <c r="E400" s="179">
        <v>108</v>
      </c>
    </row>
    <row r="401" spans="1:5" x14ac:dyDescent="0.35">
      <c r="A401" s="3" t="s">
        <v>222</v>
      </c>
      <c r="B401" s="136" t="s">
        <v>542</v>
      </c>
      <c r="C401" s="3" t="s">
        <v>2467</v>
      </c>
      <c r="D401" s="3" t="s">
        <v>241</v>
      </c>
      <c r="E401" s="179">
        <v>111</v>
      </c>
    </row>
    <row r="402" spans="1:5" x14ac:dyDescent="0.35">
      <c r="A402" s="3" t="s">
        <v>222</v>
      </c>
      <c r="B402" s="136" t="s">
        <v>543</v>
      </c>
      <c r="C402" s="3" t="s">
        <v>2467</v>
      </c>
      <c r="D402" s="3" t="s">
        <v>238</v>
      </c>
      <c r="E402" s="179">
        <v>115</v>
      </c>
    </row>
    <row r="403" spans="1:5" x14ac:dyDescent="0.35">
      <c r="A403" s="3" t="s">
        <v>222</v>
      </c>
      <c r="B403" s="136" t="s">
        <v>544</v>
      </c>
      <c r="C403" s="3" t="s">
        <v>2467</v>
      </c>
      <c r="D403" s="3" t="s">
        <v>545</v>
      </c>
      <c r="E403" s="179">
        <v>117</v>
      </c>
    </row>
    <row r="404" spans="1:5" x14ac:dyDescent="0.35">
      <c r="A404" s="3" t="s">
        <v>222</v>
      </c>
      <c r="B404" s="136" t="s">
        <v>546</v>
      </c>
      <c r="C404" s="3" t="s">
        <v>2467</v>
      </c>
      <c r="D404" s="3" t="s">
        <v>237</v>
      </c>
      <c r="E404" s="179">
        <v>124</v>
      </c>
    </row>
    <row r="405" spans="1:5" x14ac:dyDescent="0.35">
      <c r="A405" s="3" t="s">
        <v>222</v>
      </c>
      <c r="B405" s="136" t="s">
        <v>547</v>
      </c>
      <c r="C405" s="3" t="s">
        <v>2467</v>
      </c>
      <c r="D405" s="3" t="s">
        <v>254</v>
      </c>
      <c r="E405" s="179">
        <v>130</v>
      </c>
    </row>
    <row r="406" spans="1:5" x14ac:dyDescent="0.35">
      <c r="A406" s="3" t="s">
        <v>222</v>
      </c>
      <c r="B406" s="136" t="s">
        <v>552</v>
      </c>
      <c r="C406" s="3" t="s">
        <v>2467</v>
      </c>
      <c r="D406" s="3" t="s">
        <v>241</v>
      </c>
      <c r="E406" s="179">
        <v>131</v>
      </c>
    </row>
    <row r="407" spans="1:5" x14ac:dyDescent="0.35">
      <c r="A407" s="3" t="s">
        <v>222</v>
      </c>
      <c r="B407" s="136" t="s">
        <v>548</v>
      </c>
      <c r="C407" s="3" t="s">
        <v>2467</v>
      </c>
      <c r="D407" s="3" t="s">
        <v>237</v>
      </c>
      <c r="E407" s="179">
        <v>133</v>
      </c>
    </row>
    <row r="408" spans="1:5" x14ac:dyDescent="0.35">
      <c r="A408" s="3" t="s">
        <v>222</v>
      </c>
      <c r="B408" s="136" t="s">
        <v>549</v>
      </c>
      <c r="C408" s="3" t="s">
        <v>2467</v>
      </c>
      <c r="D408" s="3" t="s">
        <v>237</v>
      </c>
      <c r="E408" s="179">
        <v>133</v>
      </c>
    </row>
    <row r="409" spans="1:5" x14ac:dyDescent="0.35">
      <c r="A409" s="3" t="s">
        <v>222</v>
      </c>
      <c r="B409" s="136" t="s">
        <v>550</v>
      </c>
      <c r="C409" s="3" t="s">
        <v>2467</v>
      </c>
      <c r="D409" s="3" t="s">
        <v>237</v>
      </c>
      <c r="E409" s="179">
        <v>133</v>
      </c>
    </row>
    <row r="410" spans="1:5" x14ac:dyDescent="0.35">
      <c r="A410" s="3" t="s">
        <v>222</v>
      </c>
      <c r="B410" s="136" t="s">
        <v>551</v>
      </c>
      <c r="C410" s="3" t="s">
        <v>2467</v>
      </c>
      <c r="D410" s="3" t="s">
        <v>256</v>
      </c>
      <c r="E410" s="179">
        <v>133</v>
      </c>
    </row>
    <row r="411" spans="1:5" x14ac:dyDescent="0.35">
      <c r="A411" s="3" t="s">
        <v>222</v>
      </c>
      <c r="B411" s="136" t="s">
        <v>553</v>
      </c>
      <c r="C411" s="3" t="s">
        <v>2467</v>
      </c>
      <c r="D411" s="3" t="s">
        <v>240</v>
      </c>
      <c r="E411" s="179">
        <v>148</v>
      </c>
    </row>
    <row r="412" spans="1:5" x14ac:dyDescent="0.35">
      <c r="A412" s="3" t="s">
        <v>222</v>
      </c>
      <c r="B412" s="136" t="s">
        <v>554</v>
      </c>
      <c r="C412" s="3" t="s">
        <v>2469</v>
      </c>
      <c r="D412" s="3" t="s">
        <v>239</v>
      </c>
      <c r="E412" s="179">
        <v>150</v>
      </c>
    </row>
    <row r="413" spans="1:5" x14ac:dyDescent="0.35">
      <c r="A413" s="3" t="s">
        <v>222</v>
      </c>
      <c r="B413" s="136" t="s">
        <v>555</v>
      </c>
      <c r="C413" s="3" t="s">
        <v>2469</v>
      </c>
      <c r="D413" s="3" t="s">
        <v>241</v>
      </c>
      <c r="E413" s="179">
        <v>150</v>
      </c>
    </row>
    <row r="414" spans="1:5" x14ac:dyDescent="0.35">
      <c r="A414" s="3" t="s">
        <v>222</v>
      </c>
      <c r="B414" s="136" t="s">
        <v>1899</v>
      </c>
      <c r="C414" s="3" t="s">
        <v>2469</v>
      </c>
      <c r="D414" s="3" t="s">
        <v>246</v>
      </c>
      <c r="E414" s="179">
        <v>155</v>
      </c>
    </row>
    <row r="415" spans="1:5" x14ac:dyDescent="0.35">
      <c r="A415" s="3" t="s">
        <v>222</v>
      </c>
      <c r="B415" s="136" t="s">
        <v>556</v>
      </c>
      <c r="C415" s="3" t="s">
        <v>2469</v>
      </c>
      <c r="D415" s="3" t="s">
        <v>238</v>
      </c>
      <c r="E415" s="179">
        <v>160</v>
      </c>
    </row>
    <row r="416" spans="1:5" x14ac:dyDescent="0.35">
      <c r="A416" s="3" t="s">
        <v>222</v>
      </c>
      <c r="B416" s="136" t="s">
        <v>557</v>
      </c>
      <c r="C416" s="3" t="s">
        <v>2469</v>
      </c>
      <c r="D416" s="3" t="s">
        <v>256</v>
      </c>
      <c r="E416" s="179">
        <v>166</v>
      </c>
    </row>
    <row r="417" spans="1:5" x14ac:dyDescent="0.35">
      <c r="A417" s="3" t="s">
        <v>222</v>
      </c>
      <c r="B417" s="136" t="s">
        <v>558</v>
      </c>
      <c r="C417" s="3" t="s">
        <v>2469</v>
      </c>
      <c r="D417" s="3" t="s">
        <v>256</v>
      </c>
      <c r="E417" s="179">
        <v>166</v>
      </c>
    </row>
    <row r="418" spans="1:5" x14ac:dyDescent="0.35">
      <c r="A418" s="3" t="s">
        <v>222</v>
      </c>
      <c r="B418" s="136" t="s">
        <v>560</v>
      </c>
      <c r="C418" s="3" t="s">
        <v>2469</v>
      </c>
      <c r="D418" s="3" t="s">
        <v>241</v>
      </c>
      <c r="E418" s="179">
        <v>169</v>
      </c>
    </row>
    <row r="419" spans="1:5" x14ac:dyDescent="0.35">
      <c r="A419" s="3" t="s">
        <v>222</v>
      </c>
      <c r="B419" s="136" t="s">
        <v>559</v>
      </c>
      <c r="C419" s="3" t="s">
        <v>2469</v>
      </c>
      <c r="D419" s="3" t="s">
        <v>262</v>
      </c>
      <c r="E419" s="179">
        <v>170</v>
      </c>
    </row>
    <row r="420" spans="1:5" x14ac:dyDescent="0.35">
      <c r="A420" s="3" t="s">
        <v>222</v>
      </c>
      <c r="B420" s="136" t="s">
        <v>561</v>
      </c>
      <c r="C420" s="3" t="s">
        <v>2469</v>
      </c>
      <c r="D420" s="3" t="s">
        <v>237</v>
      </c>
      <c r="E420" s="179">
        <v>176</v>
      </c>
    </row>
    <row r="421" spans="1:5" x14ac:dyDescent="0.35">
      <c r="A421" s="3" t="s">
        <v>222</v>
      </c>
      <c r="B421" s="136" t="s">
        <v>562</v>
      </c>
      <c r="C421" s="3" t="s">
        <v>2469</v>
      </c>
      <c r="D421" s="3" t="s">
        <v>237</v>
      </c>
      <c r="E421" s="179">
        <v>178</v>
      </c>
    </row>
    <row r="422" spans="1:5" x14ac:dyDescent="0.35">
      <c r="A422" s="3" t="s">
        <v>222</v>
      </c>
      <c r="B422" s="136" t="s">
        <v>563</v>
      </c>
      <c r="C422" s="3" t="s">
        <v>2469</v>
      </c>
      <c r="D422" s="3" t="s">
        <v>237</v>
      </c>
      <c r="E422" s="179">
        <v>178</v>
      </c>
    </row>
    <row r="423" spans="1:5" x14ac:dyDescent="0.35">
      <c r="A423" s="3" t="s">
        <v>222</v>
      </c>
      <c r="B423" s="136" t="s">
        <v>564</v>
      </c>
      <c r="C423" s="3" t="s">
        <v>2469</v>
      </c>
      <c r="D423" s="3" t="s">
        <v>241</v>
      </c>
      <c r="E423" s="179">
        <v>183</v>
      </c>
    </row>
    <row r="424" spans="1:5" x14ac:dyDescent="0.35">
      <c r="A424" s="3" t="s">
        <v>222</v>
      </c>
      <c r="B424" s="136" t="s">
        <v>569</v>
      </c>
      <c r="C424" s="3" t="s">
        <v>2469</v>
      </c>
      <c r="D424" s="3" t="s">
        <v>237</v>
      </c>
      <c r="E424" s="179">
        <v>208</v>
      </c>
    </row>
    <row r="425" spans="1:5" x14ac:dyDescent="0.35">
      <c r="A425" s="3" t="s">
        <v>222</v>
      </c>
      <c r="B425" s="136" t="s">
        <v>570</v>
      </c>
      <c r="C425" s="3" t="s">
        <v>2469</v>
      </c>
      <c r="D425" s="3" t="s">
        <v>237</v>
      </c>
      <c r="E425" s="179">
        <v>208</v>
      </c>
    </row>
    <row r="426" spans="1:5" x14ac:dyDescent="0.35">
      <c r="A426" s="3" t="s">
        <v>222</v>
      </c>
      <c r="B426" s="136" t="s">
        <v>565</v>
      </c>
      <c r="C426" s="3" t="s">
        <v>2469</v>
      </c>
      <c r="D426" s="3" t="s">
        <v>239</v>
      </c>
      <c r="E426" s="179">
        <v>210</v>
      </c>
    </row>
    <row r="427" spans="1:5" x14ac:dyDescent="0.35">
      <c r="A427" s="3" t="s">
        <v>222</v>
      </c>
      <c r="B427" s="136" t="s">
        <v>566</v>
      </c>
      <c r="C427" s="3" t="s">
        <v>2469</v>
      </c>
      <c r="D427" s="3" t="s">
        <v>241</v>
      </c>
      <c r="E427" s="179">
        <v>213</v>
      </c>
    </row>
    <row r="428" spans="1:5" x14ac:dyDescent="0.35">
      <c r="A428" s="3" t="s">
        <v>567</v>
      </c>
      <c r="B428" s="136" t="s">
        <v>568</v>
      </c>
      <c r="C428" s="3" t="s">
        <v>2469</v>
      </c>
      <c r="D428" s="3" t="s">
        <v>241</v>
      </c>
      <c r="E428" s="179">
        <v>213</v>
      </c>
    </row>
    <row r="429" spans="1:5" x14ac:dyDescent="0.35">
      <c r="A429" s="3" t="s">
        <v>222</v>
      </c>
      <c r="B429" s="136" t="s">
        <v>571</v>
      </c>
      <c r="C429" s="3" t="s">
        <v>2469</v>
      </c>
      <c r="D429" s="3" t="s">
        <v>241</v>
      </c>
      <c r="E429" s="179">
        <v>232</v>
      </c>
    </row>
    <row r="430" spans="1:5" x14ac:dyDescent="0.35">
      <c r="A430" s="3" t="s">
        <v>222</v>
      </c>
      <c r="B430" s="136" t="s">
        <v>572</v>
      </c>
      <c r="C430" s="3" t="s">
        <v>2469</v>
      </c>
      <c r="D430" s="3" t="s">
        <v>241</v>
      </c>
      <c r="E430" s="179">
        <v>265</v>
      </c>
    </row>
    <row r="431" spans="1:5" x14ac:dyDescent="0.35">
      <c r="A431" s="3" t="s">
        <v>222</v>
      </c>
      <c r="B431" s="136" t="s">
        <v>573</v>
      </c>
      <c r="C431" s="3" t="s">
        <v>2469</v>
      </c>
      <c r="D431" s="3" t="s">
        <v>256</v>
      </c>
      <c r="E431" s="179">
        <v>266</v>
      </c>
    </row>
    <row r="432" spans="1:5" x14ac:dyDescent="0.35">
      <c r="A432" s="3" t="s">
        <v>222</v>
      </c>
      <c r="B432" s="136" t="s">
        <v>574</v>
      </c>
      <c r="C432" s="3" t="s">
        <v>2469</v>
      </c>
      <c r="D432" s="3" t="s">
        <v>241</v>
      </c>
      <c r="E432" s="179">
        <v>300</v>
      </c>
    </row>
    <row r="433" spans="1:5" x14ac:dyDescent="0.35">
      <c r="A433" s="3" t="s">
        <v>222</v>
      </c>
      <c r="B433" s="136" t="s">
        <v>575</v>
      </c>
      <c r="C433" s="3" t="s">
        <v>2469</v>
      </c>
      <c r="D433" s="3" t="s">
        <v>238</v>
      </c>
      <c r="E433" s="179">
        <v>316</v>
      </c>
    </row>
    <row r="434" spans="1:5" x14ac:dyDescent="0.35">
      <c r="A434" s="3" t="s">
        <v>222</v>
      </c>
      <c r="B434" s="136" t="s">
        <v>576</v>
      </c>
      <c r="C434" s="3" t="s">
        <v>2469</v>
      </c>
      <c r="D434" s="3" t="s">
        <v>241</v>
      </c>
      <c r="E434" s="179">
        <v>339</v>
      </c>
    </row>
    <row r="435" spans="1:5" x14ac:dyDescent="0.35">
      <c r="A435" s="3" t="s">
        <v>222</v>
      </c>
      <c r="B435" s="136" t="s">
        <v>578</v>
      </c>
      <c r="C435" s="3" t="s">
        <v>2469</v>
      </c>
      <c r="D435" s="3" t="s">
        <v>241</v>
      </c>
      <c r="E435" s="179">
        <v>363</v>
      </c>
    </row>
    <row r="436" spans="1:5" x14ac:dyDescent="0.35">
      <c r="A436" s="3" t="s">
        <v>222</v>
      </c>
      <c r="B436" s="136" t="s">
        <v>577</v>
      </c>
      <c r="C436" s="3" t="s">
        <v>2469</v>
      </c>
      <c r="D436" s="3" t="s">
        <v>240</v>
      </c>
      <c r="E436" s="179">
        <v>365</v>
      </c>
    </row>
    <row r="437" spans="1:5" x14ac:dyDescent="0.35">
      <c r="A437" s="3" t="s">
        <v>222</v>
      </c>
      <c r="B437" s="136" t="s">
        <v>1923</v>
      </c>
      <c r="C437" s="3" t="s">
        <v>2467</v>
      </c>
      <c r="D437" s="3" t="s">
        <v>262</v>
      </c>
      <c r="E437" s="179">
        <v>45</v>
      </c>
    </row>
    <row r="438" spans="1:5" x14ac:dyDescent="0.35">
      <c r="A438" s="3" t="s">
        <v>222</v>
      </c>
      <c r="B438" s="136" t="s">
        <v>579</v>
      </c>
      <c r="C438" s="3" t="s">
        <v>2467</v>
      </c>
      <c r="D438" s="3" t="s">
        <v>240</v>
      </c>
      <c r="E438" s="179">
        <v>46</v>
      </c>
    </row>
    <row r="439" spans="1:5" x14ac:dyDescent="0.35">
      <c r="A439" s="3" t="s">
        <v>222</v>
      </c>
      <c r="B439" s="136" t="s">
        <v>580</v>
      </c>
      <c r="C439" s="3" t="s">
        <v>2467</v>
      </c>
      <c r="D439" s="3" t="s">
        <v>238</v>
      </c>
      <c r="E439" s="179">
        <v>49</v>
      </c>
    </row>
    <row r="440" spans="1:5" x14ac:dyDescent="0.35">
      <c r="A440" s="3" t="s">
        <v>222</v>
      </c>
      <c r="B440" s="136" t="s">
        <v>2326</v>
      </c>
      <c r="C440" s="3" t="s">
        <v>2467</v>
      </c>
      <c r="D440" s="3" t="s">
        <v>241</v>
      </c>
      <c r="E440" s="179">
        <v>52</v>
      </c>
    </row>
    <row r="441" spans="1:5" x14ac:dyDescent="0.35">
      <c r="E441" s="179"/>
    </row>
    <row r="442" spans="1:5" x14ac:dyDescent="0.35">
      <c r="E442" s="179"/>
    </row>
    <row r="443" spans="1:5" x14ac:dyDescent="0.35">
      <c r="E443" s="179"/>
    </row>
    <row r="444" spans="1:5" x14ac:dyDescent="0.35">
      <c r="E444" s="179"/>
    </row>
    <row r="445" spans="1:5" x14ac:dyDescent="0.35">
      <c r="E445" s="179"/>
    </row>
    <row r="446" spans="1:5" x14ac:dyDescent="0.35">
      <c r="E446" s="179"/>
    </row>
    <row r="447" spans="1:5" x14ac:dyDescent="0.35">
      <c r="E447" s="179"/>
    </row>
    <row r="448" spans="1:5" x14ac:dyDescent="0.35">
      <c r="E448" s="179"/>
    </row>
    <row r="449" spans="5:5" x14ac:dyDescent="0.35">
      <c r="E449" s="179"/>
    </row>
    <row r="450" spans="5:5" x14ac:dyDescent="0.35">
      <c r="E450" s="179"/>
    </row>
    <row r="451" spans="5:5" x14ac:dyDescent="0.35">
      <c r="E451" s="179"/>
    </row>
    <row r="452" spans="5:5" x14ac:dyDescent="0.35">
      <c r="E452" s="179"/>
    </row>
    <row r="453" spans="5:5" x14ac:dyDescent="0.35">
      <c r="E453" s="179"/>
    </row>
    <row r="454" spans="5:5" x14ac:dyDescent="0.35">
      <c r="E454" s="179"/>
    </row>
    <row r="455" spans="5:5" x14ac:dyDescent="0.35">
      <c r="E455" s="179"/>
    </row>
    <row r="456" spans="5:5" x14ac:dyDescent="0.35">
      <c r="E456" s="179"/>
    </row>
    <row r="457" spans="5:5" x14ac:dyDescent="0.35">
      <c r="E457" s="179"/>
    </row>
    <row r="458" spans="5:5" x14ac:dyDescent="0.35">
      <c r="E458" s="179"/>
    </row>
    <row r="459" spans="5:5" x14ac:dyDescent="0.35">
      <c r="E459" s="179"/>
    </row>
    <row r="460" spans="5:5" x14ac:dyDescent="0.35">
      <c r="E460" s="179"/>
    </row>
    <row r="461" spans="5:5" x14ac:dyDescent="0.35">
      <c r="E461" s="179"/>
    </row>
    <row r="462" spans="5:5" x14ac:dyDescent="0.35">
      <c r="E462" s="179"/>
    </row>
    <row r="463" spans="5:5" x14ac:dyDescent="0.35">
      <c r="E463" s="179"/>
    </row>
    <row r="464" spans="5:5" x14ac:dyDescent="0.35">
      <c r="E464" s="179"/>
    </row>
    <row r="465" spans="5:5" x14ac:dyDescent="0.35">
      <c r="E465" s="179"/>
    </row>
    <row r="466" spans="5:5" x14ac:dyDescent="0.35">
      <c r="E466" s="179"/>
    </row>
    <row r="467" spans="5:5" x14ac:dyDescent="0.35">
      <c r="E467" s="179"/>
    </row>
    <row r="468" spans="5:5" x14ac:dyDescent="0.35">
      <c r="E468" s="179"/>
    </row>
    <row r="469" spans="5:5" x14ac:dyDescent="0.35">
      <c r="E469" s="179"/>
    </row>
    <row r="470" spans="5:5" x14ac:dyDescent="0.35">
      <c r="E470" s="179"/>
    </row>
    <row r="471" spans="5:5" x14ac:dyDescent="0.35">
      <c r="E471" s="179"/>
    </row>
    <row r="472" spans="5:5" x14ac:dyDescent="0.35">
      <c r="E472" s="179"/>
    </row>
    <row r="474" spans="5:5" x14ac:dyDescent="0.35">
      <c r="E474" s="179"/>
    </row>
    <row r="475" spans="5:5" x14ac:dyDescent="0.35">
      <c r="E475" s="179"/>
    </row>
    <row r="476" spans="5:5" x14ac:dyDescent="0.35">
      <c r="E476" s="179"/>
    </row>
    <row r="477" spans="5:5" x14ac:dyDescent="0.35">
      <c r="E477" s="179"/>
    </row>
    <row r="478" spans="5:5" x14ac:dyDescent="0.35">
      <c r="E478" s="179"/>
    </row>
    <row r="479" spans="5:5" x14ac:dyDescent="0.35">
      <c r="E479" s="179"/>
    </row>
    <row r="480" spans="5:5" x14ac:dyDescent="0.35">
      <c r="E480" s="179"/>
    </row>
    <row r="481" spans="5:5" x14ac:dyDescent="0.35">
      <c r="E481" s="179"/>
    </row>
    <row r="482" spans="5:5" x14ac:dyDescent="0.35">
      <c r="E482" s="179"/>
    </row>
    <row r="483" spans="5:5" x14ac:dyDescent="0.35">
      <c r="E483" s="179"/>
    </row>
    <row r="484" spans="5:5" x14ac:dyDescent="0.35">
      <c r="E484" s="179"/>
    </row>
    <row r="485" spans="5:5" x14ac:dyDescent="0.35">
      <c r="E485" s="179"/>
    </row>
    <row r="486" spans="5:5" x14ac:dyDescent="0.35">
      <c r="E486" s="179"/>
    </row>
    <row r="487" spans="5:5" x14ac:dyDescent="0.35">
      <c r="E487" s="179"/>
    </row>
    <row r="488" spans="5:5" x14ac:dyDescent="0.35">
      <c r="E488" s="179"/>
    </row>
    <row r="489" spans="5:5" x14ac:dyDescent="0.35">
      <c r="E489" s="179"/>
    </row>
    <row r="490" spans="5:5" x14ac:dyDescent="0.35">
      <c r="E490" s="179"/>
    </row>
    <row r="491" spans="5:5" x14ac:dyDescent="0.35">
      <c r="E491" s="179"/>
    </row>
    <row r="492" spans="5:5" ht="14.25" customHeight="1" x14ac:dyDescent="0.35">
      <c r="E492" s="179"/>
    </row>
    <row r="493" spans="5:5" x14ac:dyDescent="0.35">
      <c r="E493" s="179"/>
    </row>
    <row r="494" spans="5:5" x14ac:dyDescent="0.35">
      <c r="E494" s="179"/>
    </row>
    <row r="495" spans="5:5" x14ac:dyDescent="0.35">
      <c r="E495" s="179"/>
    </row>
    <row r="496" spans="5:5" x14ac:dyDescent="0.35">
      <c r="E496" s="179"/>
    </row>
    <row r="497" spans="5:5" x14ac:dyDescent="0.35">
      <c r="E497" s="179"/>
    </row>
    <row r="498" spans="5:5" x14ac:dyDescent="0.35">
      <c r="E498" s="179"/>
    </row>
    <row r="499" spans="5:5" x14ac:dyDescent="0.35">
      <c r="E499" s="179"/>
    </row>
    <row r="500" spans="5:5" x14ac:dyDescent="0.35">
      <c r="E500" s="179"/>
    </row>
    <row r="501" spans="5:5" x14ac:dyDescent="0.35">
      <c r="E501" s="179"/>
    </row>
    <row r="502" spans="5:5" x14ac:dyDescent="0.35">
      <c r="E502" s="179"/>
    </row>
    <row r="503" spans="5:5" x14ac:dyDescent="0.35">
      <c r="E503" s="179"/>
    </row>
    <row r="504" spans="5:5" x14ac:dyDescent="0.35">
      <c r="E504" s="179"/>
    </row>
    <row r="505" spans="5:5" x14ac:dyDescent="0.35">
      <c r="E505" s="179"/>
    </row>
    <row r="506" spans="5:5" x14ac:dyDescent="0.35">
      <c r="E506" s="179"/>
    </row>
    <row r="507" spans="5:5" x14ac:dyDescent="0.35">
      <c r="E507" s="179"/>
    </row>
    <row r="508" spans="5:5" x14ac:dyDescent="0.35">
      <c r="E508" s="179"/>
    </row>
    <row r="509" spans="5:5" x14ac:dyDescent="0.35">
      <c r="E509" s="179"/>
    </row>
    <row r="510" spans="5:5" x14ac:dyDescent="0.35">
      <c r="E510" s="179"/>
    </row>
    <row r="511" spans="5:5" x14ac:dyDescent="0.35">
      <c r="E511" s="179"/>
    </row>
    <row r="512" spans="5:5" x14ac:dyDescent="0.35">
      <c r="E512" s="179"/>
    </row>
    <row r="513" spans="5:5" x14ac:dyDescent="0.35">
      <c r="E513" s="179"/>
    </row>
    <row r="514" spans="5:5" x14ac:dyDescent="0.35">
      <c r="E514" s="179"/>
    </row>
    <row r="515" spans="5:5" x14ac:dyDescent="0.35">
      <c r="E515" s="179"/>
    </row>
    <row r="516" spans="5:5" x14ac:dyDescent="0.35">
      <c r="E516" s="179"/>
    </row>
    <row r="517" spans="5:5" x14ac:dyDescent="0.35">
      <c r="E517" s="179"/>
    </row>
    <row r="518" spans="5:5" x14ac:dyDescent="0.35">
      <c r="E518" s="179"/>
    </row>
    <row r="519" spans="5:5" x14ac:dyDescent="0.35">
      <c r="E519" s="179"/>
    </row>
    <row r="520" spans="5:5" x14ac:dyDescent="0.35">
      <c r="E520" s="179"/>
    </row>
    <row r="521" spans="5:5" x14ac:dyDescent="0.35">
      <c r="E521" s="179"/>
    </row>
    <row r="522" spans="5:5" x14ac:dyDescent="0.35">
      <c r="E522" s="179"/>
    </row>
    <row r="523" spans="5:5" x14ac:dyDescent="0.35">
      <c r="E523" s="179"/>
    </row>
    <row r="524" spans="5:5" x14ac:dyDescent="0.35">
      <c r="E524" s="179"/>
    </row>
    <row r="525" spans="5:5" x14ac:dyDescent="0.35">
      <c r="E525" s="179"/>
    </row>
    <row r="526" spans="5:5" x14ac:dyDescent="0.35">
      <c r="E526" s="179"/>
    </row>
    <row r="527" spans="5:5" x14ac:dyDescent="0.35">
      <c r="E527" s="179"/>
    </row>
    <row r="528" spans="5:5" x14ac:dyDescent="0.35">
      <c r="E528" s="179"/>
    </row>
    <row r="529" spans="5:5" x14ac:dyDescent="0.35">
      <c r="E529" s="179"/>
    </row>
    <row r="530" spans="5:5" x14ac:dyDescent="0.35">
      <c r="E530" s="179"/>
    </row>
    <row r="531" spans="5:5" x14ac:dyDescent="0.35">
      <c r="E531" s="179"/>
    </row>
    <row r="532" spans="5:5" x14ac:dyDescent="0.35">
      <c r="E532" s="179"/>
    </row>
    <row r="533" spans="5:5" x14ac:dyDescent="0.35">
      <c r="E533" s="179"/>
    </row>
    <row r="534" spans="5:5" x14ac:dyDescent="0.35">
      <c r="E534" s="179"/>
    </row>
    <row r="535" spans="5:5" x14ac:dyDescent="0.35">
      <c r="E535" s="179"/>
    </row>
    <row r="536" spans="5:5" x14ac:dyDescent="0.35">
      <c r="E536" s="179"/>
    </row>
    <row r="537" spans="5:5" x14ac:dyDescent="0.35">
      <c r="E537" s="179"/>
    </row>
    <row r="538" spans="5:5" x14ac:dyDescent="0.35">
      <c r="E538" s="179"/>
    </row>
    <row r="539" spans="5:5" x14ac:dyDescent="0.35">
      <c r="E539" s="179"/>
    </row>
    <row r="540" spans="5:5" x14ac:dyDescent="0.35">
      <c r="E540" s="179"/>
    </row>
    <row r="541" spans="5:5" x14ac:dyDescent="0.35">
      <c r="E541" s="179"/>
    </row>
    <row r="542" spans="5:5" x14ac:dyDescent="0.35">
      <c r="E542" s="179"/>
    </row>
    <row r="543" spans="5:5" x14ac:dyDescent="0.35">
      <c r="E543" s="179"/>
    </row>
    <row r="544" spans="5:5" x14ac:dyDescent="0.35">
      <c r="E544" s="179"/>
    </row>
    <row r="545" spans="5:5" x14ac:dyDescent="0.35">
      <c r="E545" s="179"/>
    </row>
    <row r="546" spans="5:5" x14ac:dyDescent="0.35">
      <c r="E546" s="179"/>
    </row>
    <row r="547" spans="5:5" x14ac:dyDescent="0.35">
      <c r="E547" s="179"/>
    </row>
    <row r="548" spans="5:5" x14ac:dyDescent="0.35">
      <c r="E548" s="179"/>
    </row>
    <row r="549" spans="5:5" x14ac:dyDescent="0.35">
      <c r="E549" s="179"/>
    </row>
    <row r="550" spans="5:5" x14ac:dyDescent="0.35">
      <c r="E550" s="179"/>
    </row>
    <row r="551" spans="5:5" x14ac:dyDescent="0.35">
      <c r="E551" s="179"/>
    </row>
    <row r="552" spans="5:5" x14ac:dyDescent="0.35">
      <c r="E552" s="179"/>
    </row>
    <row r="553" spans="5:5" x14ac:dyDescent="0.35">
      <c r="E553" s="179"/>
    </row>
    <row r="554" spans="5:5" x14ac:dyDescent="0.35">
      <c r="E554" s="179"/>
    </row>
    <row r="555" spans="5:5" x14ac:dyDescent="0.35">
      <c r="E555" s="179"/>
    </row>
    <row r="556" spans="5:5" x14ac:dyDescent="0.35">
      <c r="E556" s="179"/>
    </row>
    <row r="557" spans="5:5" x14ac:dyDescent="0.35">
      <c r="E557" s="179"/>
    </row>
    <row r="558" spans="5:5" x14ac:dyDescent="0.35">
      <c r="E558" s="179"/>
    </row>
    <row r="559" spans="5:5" x14ac:dyDescent="0.35">
      <c r="E559" s="179"/>
    </row>
    <row r="560" spans="5:5" x14ac:dyDescent="0.35">
      <c r="E560" s="179"/>
    </row>
    <row r="561" spans="5:5" x14ac:dyDescent="0.35">
      <c r="E561" s="179"/>
    </row>
    <row r="563" spans="5:5" x14ac:dyDescent="0.35">
      <c r="E563" s="179"/>
    </row>
    <row r="564" spans="5:5" x14ac:dyDescent="0.35">
      <c r="E564" s="179"/>
    </row>
    <row r="565" spans="5:5" x14ac:dyDescent="0.35">
      <c r="E565" s="179"/>
    </row>
    <row r="566" spans="5:5" x14ac:dyDescent="0.35">
      <c r="E566" s="179"/>
    </row>
    <row r="567" spans="5:5" x14ac:dyDescent="0.35">
      <c r="E567" s="179"/>
    </row>
    <row r="568" spans="5:5" x14ac:dyDescent="0.35">
      <c r="E568" s="179"/>
    </row>
    <row r="569" spans="5:5" x14ac:dyDescent="0.35">
      <c r="E569" s="179"/>
    </row>
    <row r="570" spans="5:5" x14ac:dyDescent="0.35">
      <c r="E570" s="179"/>
    </row>
    <row r="571" spans="5:5" x14ac:dyDescent="0.35">
      <c r="E571" s="179"/>
    </row>
    <row r="572" spans="5:5" x14ac:dyDescent="0.35">
      <c r="E572" s="179"/>
    </row>
    <row r="573" spans="5:5" x14ac:dyDescent="0.35">
      <c r="E573" s="179"/>
    </row>
    <row r="574" spans="5:5" x14ac:dyDescent="0.35">
      <c r="E574" s="179"/>
    </row>
    <row r="575" spans="5:5" x14ac:dyDescent="0.35">
      <c r="E575" s="179"/>
    </row>
    <row r="576" spans="5:5" x14ac:dyDescent="0.35">
      <c r="E576" s="179"/>
    </row>
    <row r="577" spans="5:5" x14ac:dyDescent="0.35">
      <c r="E577" s="179"/>
    </row>
    <row r="578" spans="5:5" x14ac:dyDescent="0.35">
      <c r="E578" s="179"/>
    </row>
    <row r="579" spans="5:5" x14ac:dyDescent="0.35">
      <c r="E579" s="179"/>
    </row>
    <row r="580" spans="5:5" x14ac:dyDescent="0.35">
      <c r="E580" s="179"/>
    </row>
    <row r="581" spans="5:5" x14ac:dyDescent="0.35">
      <c r="E581" s="179"/>
    </row>
    <row r="582" spans="5:5" x14ac:dyDescent="0.35">
      <c r="E582" s="179"/>
    </row>
    <row r="583" spans="5:5" x14ac:dyDescent="0.35">
      <c r="E583" s="179"/>
    </row>
    <row r="584" spans="5:5" x14ac:dyDescent="0.35">
      <c r="E584" s="179"/>
    </row>
    <row r="585" spans="5:5" x14ac:dyDescent="0.35">
      <c r="E585" s="179"/>
    </row>
    <row r="586" spans="5:5" x14ac:dyDescent="0.35">
      <c r="E586" s="179"/>
    </row>
    <row r="587" spans="5:5" x14ac:dyDescent="0.35">
      <c r="E587" s="179"/>
    </row>
    <row r="588" spans="5:5" x14ac:dyDescent="0.35">
      <c r="E588" s="179"/>
    </row>
    <row r="589" spans="5:5" x14ac:dyDescent="0.35">
      <c r="E589" s="179"/>
    </row>
    <row r="590" spans="5:5" x14ac:dyDescent="0.35">
      <c r="E590" s="179"/>
    </row>
    <row r="591" spans="5:5" x14ac:dyDescent="0.35">
      <c r="E591" s="179"/>
    </row>
    <row r="592" spans="5:5" x14ac:dyDescent="0.35">
      <c r="E592" s="179"/>
    </row>
    <row r="593" spans="5:5" x14ac:dyDescent="0.35">
      <c r="E593" s="179"/>
    </row>
    <row r="594" spans="5:5" x14ac:dyDescent="0.35">
      <c r="E594" s="179"/>
    </row>
    <row r="595" spans="5:5" x14ac:dyDescent="0.35">
      <c r="E595" s="179"/>
    </row>
    <row r="596" spans="5:5" x14ac:dyDescent="0.35">
      <c r="E596" s="179"/>
    </row>
    <row r="599" spans="5:5" x14ac:dyDescent="0.35">
      <c r="E599" s="179"/>
    </row>
    <row r="600" spans="5:5" x14ac:dyDescent="0.35">
      <c r="E600" s="179"/>
    </row>
    <row r="601" spans="5:5" x14ac:dyDescent="0.35">
      <c r="E601" s="179"/>
    </row>
    <row r="602" spans="5:5" x14ac:dyDescent="0.35">
      <c r="E602" s="179"/>
    </row>
    <row r="603" spans="5:5" x14ac:dyDescent="0.35">
      <c r="E603" s="179"/>
    </row>
    <row r="604" spans="5:5" x14ac:dyDescent="0.35">
      <c r="E604" s="179"/>
    </row>
    <row r="605" spans="5:5" x14ac:dyDescent="0.35">
      <c r="E605" s="179"/>
    </row>
    <row r="606" spans="5:5" x14ac:dyDescent="0.35">
      <c r="E606" s="179"/>
    </row>
    <row r="607" spans="5:5" x14ac:dyDescent="0.35">
      <c r="E607" s="179"/>
    </row>
    <row r="608" spans="5:5" x14ac:dyDescent="0.35">
      <c r="E608" s="179"/>
    </row>
    <row r="609" spans="5:5" x14ac:dyDescent="0.35">
      <c r="E609" s="179"/>
    </row>
    <row r="610" spans="5:5" x14ac:dyDescent="0.35">
      <c r="E610" s="179"/>
    </row>
    <row r="612" spans="5:5" x14ac:dyDescent="0.35">
      <c r="E612" s="179"/>
    </row>
    <row r="613" spans="5:5" x14ac:dyDescent="0.35">
      <c r="E613" s="179"/>
    </row>
    <row r="614" spans="5:5" x14ac:dyDescent="0.35">
      <c r="E614" s="179"/>
    </row>
    <row r="615" spans="5:5" x14ac:dyDescent="0.35">
      <c r="E615" s="179"/>
    </row>
    <row r="616" spans="5:5" x14ac:dyDescent="0.35">
      <c r="E616" s="179"/>
    </row>
    <row r="617" spans="5:5" x14ac:dyDescent="0.35">
      <c r="E617" s="179"/>
    </row>
    <row r="618" spans="5:5" x14ac:dyDescent="0.35">
      <c r="E618" s="179"/>
    </row>
    <row r="619" spans="5:5" x14ac:dyDescent="0.35">
      <c r="E619" s="179"/>
    </row>
    <row r="620" spans="5:5" x14ac:dyDescent="0.35">
      <c r="E620" s="179"/>
    </row>
    <row r="621" spans="5:5" x14ac:dyDescent="0.35">
      <c r="E621" s="179"/>
    </row>
    <row r="622" spans="5:5" x14ac:dyDescent="0.35">
      <c r="E622" s="179"/>
    </row>
    <row r="623" spans="5:5" x14ac:dyDescent="0.35">
      <c r="E623" s="179"/>
    </row>
    <row r="624" spans="5:5" x14ac:dyDescent="0.35">
      <c r="E624" s="179"/>
    </row>
    <row r="625" spans="5:5" x14ac:dyDescent="0.35">
      <c r="E625" s="179"/>
    </row>
    <row r="626" spans="5:5" x14ac:dyDescent="0.35">
      <c r="E626" s="179"/>
    </row>
    <row r="627" spans="5:5" x14ac:dyDescent="0.35">
      <c r="E627" s="179"/>
    </row>
    <row r="628" spans="5:5" x14ac:dyDescent="0.35">
      <c r="E628" s="179"/>
    </row>
    <row r="629" spans="5:5" x14ac:dyDescent="0.35">
      <c r="E629" s="179"/>
    </row>
    <row r="630" spans="5:5" x14ac:dyDescent="0.35">
      <c r="E630" s="179"/>
    </row>
    <row r="631" spans="5:5" x14ac:dyDescent="0.35">
      <c r="E631" s="179"/>
    </row>
    <row r="632" spans="5:5" x14ac:dyDescent="0.35">
      <c r="E632" s="179"/>
    </row>
    <row r="633" spans="5:5" x14ac:dyDescent="0.35">
      <c r="E633" s="179"/>
    </row>
    <row r="634" spans="5:5" x14ac:dyDescent="0.35">
      <c r="E634" s="179"/>
    </row>
    <row r="635" spans="5:5" x14ac:dyDescent="0.35">
      <c r="E635" s="179"/>
    </row>
    <row r="636" spans="5:5" x14ac:dyDescent="0.35">
      <c r="E636" s="179"/>
    </row>
    <row r="637" spans="5:5" x14ac:dyDescent="0.35">
      <c r="E637" s="179"/>
    </row>
    <row r="638" spans="5:5" x14ac:dyDescent="0.35">
      <c r="E638" s="179"/>
    </row>
    <row r="640" spans="5:5" x14ac:dyDescent="0.35">
      <c r="E640" s="179"/>
    </row>
    <row r="641" spans="5:5" x14ac:dyDescent="0.35">
      <c r="E641" s="179"/>
    </row>
    <row r="642" spans="5:5" x14ac:dyDescent="0.35">
      <c r="E642" s="179"/>
    </row>
    <row r="643" spans="5:5" x14ac:dyDescent="0.35">
      <c r="E643" s="179"/>
    </row>
    <row r="644" spans="5:5" x14ac:dyDescent="0.35">
      <c r="E644" s="179"/>
    </row>
    <row r="645" spans="5:5" x14ac:dyDescent="0.35">
      <c r="E645" s="179"/>
    </row>
    <row r="646" spans="5:5" x14ac:dyDescent="0.35">
      <c r="E646" s="179"/>
    </row>
    <row r="647" spans="5:5" x14ac:dyDescent="0.35">
      <c r="E647" s="179"/>
    </row>
    <row r="648" spans="5:5" x14ac:dyDescent="0.35">
      <c r="E648" s="179"/>
    </row>
    <row r="649" spans="5:5" x14ac:dyDescent="0.35">
      <c r="E649" s="179"/>
    </row>
    <row r="650" spans="5:5" x14ac:dyDescent="0.35">
      <c r="E650" s="179"/>
    </row>
    <row r="651" spans="5:5" x14ac:dyDescent="0.35">
      <c r="E651" s="179"/>
    </row>
    <row r="652" spans="5:5" x14ac:dyDescent="0.35">
      <c r="E652" s="179"/>
    </row>
    <row r="653" spans="5:5" x14ac:dyDescent="0.35">
      <c r="E653" s="179"/>
    </row>
    <row r="655" spans="5:5" x14ac:dyDescent="0.35">
      <c r="E655" s="179"/>
    </row>
    <row r="656" spans="5:5" x14ac:dyDescent="0.35">
      <c r="E656" s="179"/>
    </row>
    <row r="657" spans="5:5" x14ac:dyDescent="0.35">
      <c r="E657" s="179"/>
    </row>
    <row r="658" spans="5:5" x14ac:dyDescent="0.35">
      <c r="E658" s="179"/>
    </row>
    <row r="659" spans="5:5" x14ac:dyDescent="0.35">
      <c r="E659" s="179"/>
    </row>
    <row r="660" spans="5:5" x14ac:dyDescent="0.35">
      <c r="E660" s="179"/>
    </row>
    <row r="661" spans="5:5" x14ac:dyDescent="0.35">
      <c r="E661" s="179"/>
    </row>
    <row r="662" spans="5:5" x14ac:dyDescent="0.35">
      <c r="E662" s="179"/>
    </row>
    <row r="663" spans="5:5" x14ac:dyDescent="0.35">
      <c r="E663" s="179"/>
    </row>
    <row r="665" spans="5:5" x14ac:dyDescent="0.35">
      <c r="E665" s="179"/>
    </row>
    <row r="666" spans="5:5" x14ac:dyDescent="0.35">
      <c r="E666" s="179"/>
    </row>
    <row r="667" spans="5:5" x14ac:dyDescent="0.35">
      <c r="E667" s="179"/>
    </row>
    <row r="668" spans="5:5" x14ac:dyDescent="0.35">
      <c r="E668" s="179"/>
    </row>
    <row r="669" spans="5:5" x14ac:dyDescent="0.35">
      <c r="E669" s="179"/>
    </row>
    <row r="670" spans="5:5" x14ac:dyDescent="0.35">
      <c r="E670" s="179"/>
    </row>
    <row r="671" spans="5:5" x14ac:dyDescent="0.35">
      <c r="E671" s="179"/>
    </row>
    <row r="672" spans="5:5" x14ac:dyDescent="0.35">
      <c r="E672" s="179"/>
    </row>
    <row r="673" spans="5:5" x14ac:dyDescent="0.35">
      <c r="E673" s="179"/>
    </row>
    <row r="674" spans="5:5" x14ac:dyDescent="0.35">
      <c r="E674" s="179"/>
    </row>
    <row r="675" spans="5:5" x14ac:dyDescent="0.35">
      <c r="E675" s="179"/>
    </row>
    <row r="676" spans="5:5" x14ac:dyDescent="0.35">
      <c r="E676" s="179"/>
    </row>
    <row r="677" spans="5:5" x14ac:dyDescent="0.35">
      <c r="E677" s="179"/>
    </row>
    <row r="678" spans="5:5" x14ac:dyDescent="0.35">
      <c r="E678" s="179"/>
    </row>
    <row r="679" spans="5:5" x14ac:dyDescent="0.35">
      <c r="E679" s="179"/>
    </row>
    <row r="680" spans="5:5" x14ac:dyDescent="0.35">
      <c r="E680" s="179"/>
    </row>
    <row r="681" spans="5:5" x14ac:dyDescent="0.35">
      <c r="E681" s="179"/>
    </row>
    <row r="682" spans="5:5" x14ac:dyDescent="0.35">
      <c r="E682" s="179"/>
    </row>
    <row r="683" spans="5:5" x14ac:dyDescent="0.35">
      <c r="E683" s="179"/>
    </row>
    <row r="684" spans="5:5" x14ac:dyDescent="0.35">
      <c r="E684" s="179"/>
    </row>
    <row r="685" spans="5:5" x14ac:dyDescent="0.35">
      <c r="E685" s="179"/>
    </row>
    <row r="686" spans="5:5" x14ac:dyDescent="0.35">
      <c r="E686" s="179"/>
    </row>
    <row r="687" spans="5:5" x14ac:dyDescent="0.35">
      <c r="E687" s="179"/>
    </row>
    <row r="688" spans="5:5" x14ac:dyDescent="0.35">
      <c r="E688" s="179"/>
    </row>
    <row r="689" spans="2:5" x14ac:dyDescent="0.35">
      <c r="E689" s="179"/>
    </row>
    <row r="690" spans="2:5" x14ac:dyDescent="0.35">
      <c r="E690" s="179"/>
    </row>
    <row r="691" spans="2:5" x14ac:dyDescent="0.35">
      <c r="B691" s="87"/>
      <c r="E691" s="179"/>
    </row>
    <row r="692" spans="2:5" x14ac:dyDescent="0.35">
      <c r="E692" s="179"/>
    </row>
    <row r="693" spans="2:5" x14ac:dyDescent="0.35">
      <c r="B693" s="87"/>
      <c r="E693" s="179"/>
    </row>
    <row r="694" spans="2:5" x14ac:dyDescent="0.35">
      <c r="B694" s="87"/>
      <c r="E694" s="179"/>
    </row>
    <row r="695" spans="2:5" x14ac:dyDescent="0.35">
      <c r="E695" s="179"/>
    </row>
    <row r="696" spans="2:5" x14ac:dyDescent="0.35">
      <c r="E696" s="179"/>
    </row>
    <row r="697" spans="2:5" x14ac:dyDescent="0.35">
      <c r="E697" s="179"/>
    </row>
    <row r="698" spans="2:5" x14ac:dyDescent="0.35">
      <c r="E698" s="179"/>
    </row>
    <row r="699" spans="2:5" x14ac:dyDescent="0.35">
      <c r="E699" s="179"/>
    </row>
    <row r="700" spans="2:5" x14ac:dyDescent="0.35">
      <c r="E700" s="179"/>
    </row>
    <row r="701" spans="2:5" x14ac:dyDescent="0.35">
      <c r="E701" s="179"/>
    </row>
    <row r="702" spans="2:5" x14ac:dyDescent="0.35">
      <c r="B702" s="87"/>
      <c r="E702" s="179"/>
    </row>
    <row r="703" spans="2:5" x14ac:dyDescent="0.35">
      <c r="E703" s="179"/>
    </row>
    <row r="704" spans="2:5" x14ac:dyDescent="0.35">
      <c r="E704" s="179"/>
    </row>
    <row r="705" spans="5:5" x14ac:dyDescent="0.35">
      <c r="E705" s="179"/>
    </row>
    <row r="706" spans="5:5" x14ac:dyDescent="0.35">
      <c r="E706" s="179"/>
    </row>
    <row r="707" spans="5:5" x14ac:dyDescent="0.35">
      <c r="E707" s="179"/>
    </row>
    <row r="708" spans="5:5" x14ac:dyDescent="0.35">
      <c r="E708" s="179"/>
    </row>
    <row r="709" spans="5:5" x14ac:dyDescent="0.35">
      <c r="E709" s="179"/>
    </row>
    <row r="710" spans="5:5" x14ac:dyDescent="0.35">
      <c r="E710" s="179"/>
    </row>
    <row r="711" spans="5:5" x14ac:dyDescent="0.35">
      <c r="E711" s="179"/>
    </row>
    <row r="712" spans="5:5" x14ac:dyDescent="0.35">
      <c r="E712" s="179"/>
    </row>
    <row r="713" spans="5:5" x14ac:dyDescent="0.35">
      <c r="E713" s="179"/>
    </row>
    <row r="714" spans="5:5" x14ac:dyDescent="0.35">
      <c r="E714" s="179"/>
    </row>
    <row r="715" spans="5:5" x14ac:dyDescent="0.35">
      <c r="E715" s="179"/>
    </row>
    <row r="716" spans="5:5" x14ac:dyDescent="0.35">
      <c r="E716" s="179"/>
    </row>
    <row r="717" spans="5:5" x14ac:dyDescent="0.35">
      <c r="E717" s="179"/>
    </row>
    <row r="718" spans="5:5" x14ac:dyDescent="0.35">
      <c r="E718" s="179"/>
    </row>
    <row r="719" spans="5:5" x14ac:dyDescent="0.35">
      <c r="E719" s="179"/>
    </row>
    <row r="720" spans="5:5" x14ac:dyDescent="0.35">
      <c r="E720" s="179"/>
    </row>
    <row r="721" spans="5:5" x14ac:dyDescent="0.35">
      <c r="E721" s="179"/>
    </row>
    <row r="722" spans="5:5" x14ac:dyDescent="0.35">
      <c r="E722" s="179"/>
    </row>
    <row r="723" spans="5:5" x14ac:dyDescent="0.35">
      <c r="E723" s="179"/>
    </row>
    <row r="724" spans="5:5" x14ac:dyDescent="0.35">
      <c r="E724" s="179"/>
    </row>
    <row r="725" spans="5:5" x14ac:dyDescent="0.35">
      <c r="E725" s="179"/>
    </row>
    <row r="726" spans="5:5" x14ac:dyDescent="0.35">
      <c r="E726" s="179"/>
    </row>
    <row r="727" spans="5:5" x14ac:dyDescent="0.35">
      <c r="E727" s="179"/>
    </row>
    <row r="728" spans="5:5" x14ac:dyDescent="0.35">
      <c r="E728" s="179"/>
    </row>
    <row r="729" spans="5:5" x14ac:dyDescent="0.35">
      <c r="E729" s="179"/>
    </row>
    <row r="730" spans="5:5" x14ac:dyDescent="0.35">
      <c r="E730" s="179"/>
    </row>
    <row r="731" spans="5:5" x14ac:dyDescent="0.35">
      <c r="E731" s="179"/>
    </row>
    <row r="732" spans="5:5" x14ac:dyDescent="0.35">
      <c r="E732" s="179"/>
    </row>
    <row r="733" spans="5:5" x14ac:dyDescent="0.35">
      <c r="E733" s="179"/>
    </row>
    <row r="734" spans="5:5" x14ac:dyDescent="0.35">
      <c r="E734" s="179"/>
    </row>
    <row r="735" spans="5:5" x14ac:dyDescent="0.35">
      <c r="E735" s="179"/>
    </row>
    <row r="736" spans="5:5" x14ac:dyDescent="0.35">
      <c r="E736" s="179"/>
    </row>
    <row r="737" spans="5:5" x14ac:dyDescent="0.35">
      <c r="E737" s="179"/>
    </row>
    <row r="738" spans="5:5" x14ac:dyDescent="0.35">
      <c r="E738" s="179"/>
    </row>
    <row r="739" spans="5:5" x14ac:dyDescent="0.35">
      <c r="E739" s="179"/>
    </row>
    <row r="740" spans="5:5" x14ac:dyDescent="0.35">
      <c r="E740" s="179"/>
    </row>
    <row r="741" spans="5:5" x14ac:dyDescent="0.35">
      <c r="E741" s="179"/>
    </row>
    <row r="742" spans="5:5" x14ac:dyDescent="0.35">
      <c r="E742" s="179"/>
    </row>
    <row r="743" spans="5:5" x14ac:dyDescent="0.35">
      <c r="E743" s="179"/>
    </row>
    <row r="744" spans="5:5" x14ac:dyDescent="0.35">
      <c r="E744" s="179"/>
    </row>
    <row r="745" spans="5:5" x14ac:dyDescent="0.35">
      <c r="E745" s="179"/>
    </row>
    <row r="746" spans="5:5" x14ac:dyDescent="0.35">
      <c r="E746" s="179"/>
    </row>
    <row r="747" spans="5:5" x14ac:dyDescent="0.35">
      <c r="E747" s="179"/>
    </row>
    <row r="748" spans="5:5" x14ac:dyDescent="0.35">
      <c r="E748" s="179"/>
    </row>
    <row r="749" spans="5:5" x14ac:dyDescent="0.35">
      <c r="E749" s="179"/>
    </row>
    <row r="750" spans="5:5" x14ac:dyDescent="0.35">
      <c r="E750" s="179"/>
    </row>
    <row r="751" spans="5:5" x14ac:dyDescent="0.35">
      <c r="E751" s="179"/>
    </row>
    <row r="752" spans="5:5" x14ac:dyDescent="0.35">
      <c r="E752" s="179"/>
    </row>
    <row r="753" spans="5:5" x14ac:dyDescent="0.35">
      <c r="E753" s="179"/>
    </row>
    <row r="754" spans="5:5" x14ac:dyDescent="0.35">
      <c r="E754" s="179"/>
    </row>
    <row r="755" spans="5:5" x14ac:dyDescent="0.35">
      <c r="E755" s="179"/>
    </row>
    <row r="756" spans="5:5" x14ac:dyDescent="0.35">
      <c r="E756" s="179"/>
    </row>
    <row r="757" spans="5:5" x14ac:dyDescent="0.35">
      <c r="E757" s="179"/>
    </row>
    <row r="758" spans="5:5" x14ac:dyDescent="0.35">
      <c r="E758" s="179"/>
    </row>
    <row r="759" spans="5:5" x14ac:dyDescent="0.35">
      <c r="E759" s="179"/>
    </row>
    <row r="760" spans="5:5" x14ac:dyDescent="0.35">
      <c r="E760" s="179"/>
    </row>
    <row r="761" spans="5:5" x14ac:dyDescent="0.35">
      <c r="E761" s="179"/>
    </row>
    <row r="762" spans="5:5" x14ac:dyDescent="0.35">
      <c r="E762" s="179"/>
    </row>
    <row r="763" spans="5:5" x14ac:dyDescent="0.35">
      <c r="E763" s="179"/>
    </row>
    <row r="764" spans="5:5" x14ac:dyDescent="0.35">
      <c r="E764" s="179"/>
    </row>
    <row r="765" spans="5:5" x14ac:dyDescent="0.35">
      <c r="E765" s="179"/>
    </row>
    <row r="766" spans="5:5" x14ac:dyDescent="0.35">
      <c r="E766" s="179"/>
    </row>
    <row r="767" spans="5:5" x14ac:dyDescent="0.35">
      <c r="E767" s="179"/>
    </row>
    <row r="768" spans="5:5" x14ac:dyDescent="0.35">
      <c r="E768" s="179"/>
    </row>
    <row r="769" spans="2:5" x14ac:dyDescent="0.35">
      <c r="E769" s="179"/>
    </row>
    <row r="770" spans="2:5" x14ac:dyDescent="0.35">
      <c r="E770" s="179"/>
    </row>
    <row r="771" spans="2:5" x14ac:dyDescent="0.35">
      <c r="E771" s="179"/>
    </row>
    <row r="772" spans="2:5" x14ac:dyDescent="0.35">
      <c r="E772" s="179"/>
    </row>
    <row r="773" spans="2:5" x14ac:dyDescent="0.35">
      <c r="E773" s="179"/>
    </row>
    <row r="774" spans="2:5" x14ac:dyDescent="0.35">
      <c r="E774" s="179"/>
    </row>
    <row r="775" spans="2:5" x14ac:dyDescent="0.35">
      <c r="E775" s="179"/>
    </row>
    <row r="776" spans="2:5" x14ac:dyDescent="0.35">
      <c r="E776" s="179"/>
    </row>
    <row r="777" spans="2:5" x14ac:dyDescent="0.35">
      <c r="E777" s="179"/>
    </row>
    <row r="778" spans="2:5" x14ac:dyDescent="0.35">
      <c r="E778" s="179"/>
    </row>
    <row r="779" spans="2:5" x14ac:dyDescent="0.35">
      <c r="E779" s="179"/>
    </row>
    <row r="780" spans="2:5" x14ac:dyDescent="0.35">
      <c r="E780" s="179"/>
    </row>
    <row r="781" spans="2:5" x14ac:dyDescent="0.35">
      <c r="E781" s="179"/>
    </row>
    <row r="782" spans="2:5" x14ac:dyDescent="0.35">
      <c r="B782" s="87"/>
      <c r="E782" s="179"/>
    </row>
    <row r="783" spans="2:5" x14ac:dyDescent="0.35">
      <c r="B783" s="87"/>
      <c r="E783" s="179"/>
    </row>
    <row r="784" spans="2:5" x14ac:dyDescent="0.35">
      <c r="E784" s="179"/>
    </row>
    <row r="785" spans="2:5" x14ac:dyDescent="0.35">
      <c r="E785" s="179"/>
    </row>
    <row r="786" spans="2:5" x14ac:dyDescent="0.35">
      <c r="B786" s="87"/>
      <c r="E786" s="179"/>
    </row>
    <row r="787" spans="2:5" x14ac:dyDescent="0.35">
      <c r="E787" s="179"/>
    </row>
    <row r="788" spans="2:5" x14ac:dyDescent="0.35">
      <c r="E788" s="179"/>
    </row>
    <row r="789" spans="2:5" x14ac:dyDescent="0.35">
      <c r="E789" s="179"/>
    </row>
    <row r="790" spans="2:5" x14ac:dyDescent="0.35">
      <c r="E790" s="179"/>
    </row>
    <row r="791" spans="2:5" x14ac:dyDescent="0.35">
      <c r="E791" s="179"/>
    </row>
    <row r="792" spans="2:5" x14ac:dyDescent="0.35">
      <c r="E792" s="179"/>
    </row>
    <row r="793" spans="2:5" x14ac:dyDescent="0.35">
      <c r="E793" s="179"/>
    </row>
    <row r="794" spans="2:5" x14ac:dyDescent="0.35">
      <c r="E794" s="179"/>
    </row>
    <row r="795" spans="2:5" x14ac:dyDescent="0.35">
      <c r="E795" s="179"/>
    </row>
    <row r="796" spans="2:5" x14ac:dyDescent="0.35">
      <c r="E796" s="179"/>
    </row>
    <row r="797" spans="2:5" x14ac:dyDescent="0.35">
      <c r="E797" s="179"/>
    </row>
    <row r="798" spans="2:5" x14ac:dyDescent="0.35">
      <c r="E798" s="179"/>
    </row>
    <row r="799" spans="2:5" x14ac:dyDescent="0.35">
      <c r="E799" s="179"/>
    </row>
    <row r="800" spans="2:5" x14ac:dyDescent="0.35">
      <c r="E800" s="179"/>
    </row>
    <row r="801" spans="2:5" x14ac:dyDescent="0.35">
      <c r="E801" s="179"/>
    </row>
    <row r="802" spans="2:5" x14ac:dyDescent="0.35">
      <c r="E802" s="179"/>
    </row>
    <row r="803" spans="2:5" x14ac:dyDescent="0.35">
      <c r="E803" s="179"/>
    </row>
    <row r="804" spans="2:5" x14ac:dyDescent="0.35">
      <c r="E804" s="179"/>
    </row>
    <row r="805" spans="2:5" x14ac:dyDescent="0.35">
      <c r="E805" s="179"/>
    </row>
    <row r="806" spans="2:5" x14ac:dyDescent="0.35">
      <c r="E806" s="179"/>
    </row>
    <row r="807" spans="2:5" x14ac:dyDescent="0.35">
      <c r="B807" s="87"/>
      <c r="E807" s="179"/>
    </row>
    <row r="808" spans="2:5" x14ac:dyDescent="0.35">
      <c r="E808" s="179"/>
    </row>
    <row r="809" spans="2:5" x14ac:dyDescent="0.35">
      <c r="E809" s="179"/>
    </row>
    <row r="810" spans="2:5" x14ac:dyDescent="0.35">
      <c r="E810" s="179"/>
    </row>
    <row r="811" spans="2:5" x14ac:dyDescent="0.35">
      <c r="E811" s="179"/>
    </row>
    <row r="812" spans="2:5" x14ac:dyDescent="0.35">
      <c r="E812" s="179"/>
    </row>
    <row r="813" spans="2:5" x14ac:dyDescent="0.35">
      <c r="E813" s="179"/>
    </row>
    <row r="814" spans="2:5" x14ac:dyDescent="0.35">
      <c r="E814" s="179"/>
    </row>
    <row r="815" spans="2:5" x14ac:dyDescent="0.35">
      <c r="E815" s="179"/>
    </row>
    <row r="816" spans="2:5" x14ac:dyDescent="0.35">
      <c r="E816" s="179"/>
    </row>
    <row r="817" spans="2:5" x14ac:dyDescent="0.35">
      <c r="E817" s="179"/>
    </row>
    <row r="818" spans="2:5" x14ac:dyDescent="0.35">
      <c r="E818" s="179"/>
    </row>
    <row r="819" spans="2:5" x14ac:dyDescent="0.35">
      <c r="E819" s="179"/>
    </row>
    <row r="820" spans="2:5" x14ac:dyDescent="0.35">
      <c r="E820" s="179"/>
    </row>
    <row r="821" spans="2:5" x14ac:dyDescent="0.35">
      <c r="E821" s="179"/>
    </row>
    <row r="822" spans="2:5" x14ac:dyDescent="0.35">
      <c r="E822" s="179"/>
    </row>
    <row r="823" spans="2:5" x14ac:dyDescent="0.35">
      <c r="E823" s="179"/>
    </row>
    <row r="824" spans="2:5" x14ac:dyDescent="0.35">
      <c r="E824" s="179"/>
    </row>
    <row r="825" spans="2:5" x14ac:dyDescent="0.35">
      <c r="B825" s="87"/>
      <c r="E825" s="179"/>
    </row>
    <row r="826" spans="2:5" x14ac:dyDescent="0.35">
      <c r="E826" s="179"/>
    </row>
    <row r="827" spans="2:5" x14ac:dyDescent="0.35">
      <c r="E827" s="179"/>
    </row>
    <row r="828" spans="2:5" x14ac:dyDescent="0.35">
      <c r="E828" s="179"/>
    </row>
    <row r="829" spans="2:5" x14ac:dyDescent="0.35">
      <c r="E829" s="179"/>
    </row>
    <row r="830" spans="2:5" x14ac:dyDescent="0.35">
      <c r="E830" s="179"/>
    </row>
    <row r="831" spans="2:5" x14ac:dyDescent="0.35">
      <c r="E831" s="179"/>
    </row>
    <row r="832" spans="2:5" x14ac:dyDescent="0.35">
      <c r="E832" s="179"/>
    </row>
    <row r="833" spans="2:5" x14ac:dyDescent="0.35">
      <c r="E833" s="179"/>
    </row>
    <row r="834" spans="2:5" x14ac:dyDescent="0.35">
      <c r="E834" s="179"/>
    </row>
    <row r="835" spans="2:5" x14ac:dyDescent="0.35">
      <c r="E835" s="179"/>
    </row>
    <row r="836" spans="2:5" x14ac:dyDescent="0.35">
      <c r="E836" s="179"/>
    </row>
    <row r="837" spans="2:5" x14ac:dyDescent="0.35">
      <c r="E837" s="179"/>
    </row>
    <row r="838" spans="2:5" x14ac:dyDescent="0.35">
      <c r="E838" s="179"/>
    </row>
    <row r="839" spans="2:5" x14ac:dyDescent="0.35">
      <c r="E839" s="179"/>
    </row>
    <row r="840" spans="2:5" x14ac:dyDescent="0.35">
      <c r="E840" s="179"/>
    </row>
    <row r="841" spans="2:5" x14ac:dyDescent="0.35">
      <c r="E841" s="179"/>
    </row>
    <row r="842" spans="2:5" x14ac:dyDescent="0.35">
      <c r="B842" s="87"/>
      <c r="E842" s="179"/>
    </row>
    <row r="843" spans="2:5" x14ac:dyDescent="0.35">
      <c r="E843" s="179"/>
    </row>
    <row r="844" spans="2:5" x14ac:dyDescent="0.35">
      <c r="B844" s="87"/>
      <c r="E844" s="179"/>
    </row>
    <row r="845" spans="2:5" x14ac:dyDescent="0.35">
      <c r="E845" s="179"/>
    </row>
    <row r="846" spans="2:5" x14ac:dyDescent="0.35">
      <c r="E846" s="179"/>
    </row>
    <row r="847" spans="2:5" x14ac:dyDescent="0.35">
      <c r="E847" s="179"/>
    </row>
    <row r="848" spans="2:5" x14ac:dyDescent="0.35">
      <c r="E848" s="179"/>
    </row>
    <row r="849" spans="5:5" x14ac:dyDescent="0.35">
      <c r="E849" s="179"/>
    </row>
    <row r="850" spans="5:5" x14ac:dyDescent="0.35">
      <c r="E850" s="179"/>
    </row>
    <row r="851" spans="5:5" x14ac:dyDescent="0.35">
      <c r="E851" s="179"/>
    </row>
    <row r="852" spans="5:5" x14ac:dyDescent="0.35">
      <c r="E852" s="179"/>
    </row>
    <row r="853" spans="5:5" x14ac:dyDescent="0.35">
      <c r="E853" s="179"/>
    </row>
    <row r="854" spans="5:5" x14ac:dyDescent="0.35">
      <c r="E854" s="179"/>
    </row>
    <row r="855" spans="5:5" x14ac:dyDescent="0.35">
      <c r="E855" s="179"/>
    </row>
    <row r="856" spans="5:5" x14ac:dyDescent="0.35">
      <c r="E856" s="179"/>
    </row>
    <row r="857" spans="5:5" x14ac:dyDescent="0.35">
      <c r="E857" s="179"/>
    </row>
    <row r="858" spans="5:5" x14ac:dyDescent="0.35">
      <c r="E858" s="179"/>
    </row>
    <row r="859" spans="5:5" x14ac:dyDescent="0.35">
      <c r="E859" s="179"/>
    </row>
    <row r="860" spans="5:5" x14ac:dyDescent="0.35">
      <c r="E860" s="179"/>
    </row>
    <row r="861" spans="5:5" x14ac:dyDescent="0.35">
      <c r="E861" s="179"/>
    </row>
    <row r="862" spans="5:5" x14ac:dyDescent="0.35">
      <c r="E862" s="179"/>
    </row>
    <row r="863" spans="5:5" x14ac:dyDescent="0.35">
      <c r="E863" s="179"/>
    </row>
    <row r="864" spans="5:5" x14ac:dyDescent="0.35">
      <c r="E864" s="179"/>
    </row>
    <row r="865" spans="2:5" x14ac:dyDescent="0.35">
      <c r="E865" s="179"/>
    </row>
    <row r="866" spans="2:5" x14ac:dyDescent="0.35">
      <c r="E866" s="179"/>
    </row>
    <row r="867" spans="2:5" x14ac:dyDescent="0.35">
      <c r="E867" s="179"/>
    </row>
    <row r="868" spans="2:5" x14ac:dyDescent="0.35">
      <c r="E868" s="179"/>
    </row>
    <row r="869" spans="2:5" x14ac:dyDescent="0.35">
      <c r="E869" s="179"/>
    </row>
    <row r="870" spans="2:5" x14ac:dyDescent="0.35">
      <c r="E870" s="179"/>
    </row>
    <row r="871" spans="2:5" x14ac:dyDescent="0.35">
      <c r="E871" s="179"/>
    </row>
    <row r="872" spans="2:5" x14ac:dyDescent="0.35">
      <c r="E872" s="179"/>
    </row>
    <row r="873" spans="2:5" x14ac:dyDescent="0.35">
      <c r="E873" s="179"/>
    </row>
    <row r="874" spans="2:5" x14ac:dyDescent="0.35">
      <c r="B874" s="87"/>
      <c r="E874" s="179"/>
    </row>
    <row r="875" spans="2:5" x14ac:dyDescent="0.35">
      <c r="E875" s="179"/>
    </row>
    <row r="876" spans="2:5" x14ac:dyDescent="0.35">
      <c r="B876" s="87"/>
      <c r="E876" s="179"/>
    </row>
    <row r="877" spans="2:5" x14ac:dyDescent="0.35">
      <c r="B877" s="87"/>
      <c r="E877" s="179"/>
    </row>
    <row r="878" spans="2:5" x14ac:dyDescent="0.35">
      <c r="E878" s="179"/>
    </row>
    <row r="879" spans="2:5" x14ac:dyDescent="0.35">
      <c r="B879" s="87"/>
      <c r="E879" s="179"/>
    </row>
    <row r="880" spans="2:5" x14ac:dyDescent="0.35">
      <c r="E880" s="179"/>
    </row>
    <row r="881" spans="2:5" x14ac:dyDescent="0.35">
      <c r="B881" s="87"/>
      <c r="E881" s="179"/>
    </row>
    <row r="882" spans="2:5" x14ac:dyDescent="0.35">
      <c r="E882" s="179"/>
    </row>
    <row r="883" spans="2:5" x14ac:dyDescent="0.35">
      <c r="E883" s="179"/>
    </row>
    <row r="885" spans="2:5" x14ac:dyDescent="0.35">
      <c r="E885" s="179"/>
    </row>
    <row r="886" spans="2:5" x14ac:dyDescent="0.35">
      <c r="E886" s="179"/>
    </row>
    <row r="887" spans="2:5" x14ac:dyDescent="0.35">
      <c r="E887" s="179"/>
    </row>
    <row r="888" spans="2:5" x14ac:dyDescent="0.35">
      <c r="E888" s="179"/>
    </row>
    <row r="889" spans="2:5" x14ac:dyDescent="0.35">
      <c r="E889" s="179"/>
    </row>
    <row r="890" spans="2:5" x14ac:dyDescent="0.35">
      <c r="E890" s="179"/>
    </row>
    <row r="891" spans="2:5" x14ac:dyDescent="0.35">
      <c r="E891" s="179"/>
    </row>
    <row r="892" spans="2:5" x14ac:dyDescent="0.35">
      <c r="E892" s="179"/>
    </row>
    <row r="893" spans="2:5" x14ac:dyDescent="0.35">
      <c r="E893" s="179"/>
    </row>
    <row r="894" spans="2:5" x14ac:dyDescent="0.35">
      <c r="E894" s="179"/>
    </row>
    <row r="895" spans="2:5" x14ac:dyDescent="0.35">
      <c r="E895" s="179"/>
    </row>
    <row r="896" spans="2:5" x14ac:dyDescent="0.35">
      <c r="E896" s="179"/>
    </row>
    <row r="897" spans="5:5" x14ac:dyDescent="0.35">
      <c r="E897" s="179"/>
    </row>
    <row r="898" spans="5:5" x14ac:dyDescent="0.35">
      <c r="E898" s="179"/>
    </row>
    <row r="899" spans="5:5" x14ac:dyDescent="0.35">
      <c r="E899" s="179"/>
    </row>
    <row r="900" spans="5:5" x14ac:dyDescent="0.35">
      <c r="E900" s="179"/>
    </row>
    <row r="901" spans="5:5" x14ac:dyDescent="0.35">
      <c r="E901" s="179"/>
    </row>
    <row r="902" spans="5:5" x14ac:dyDescent="0.35">
      <c r="E902" s="179"/>
    </row>
    <row r="903" spans="5:5" x14ac:dyDescent="0.35">
      <c r="E903" s="179"/>
    </row>
    <row r="904" spans="5:5" x14ac:dyDescent="0.35">
      <c r="E904" s="179"/>
    </row>
    <row r="905" spans="5:5" x14ac:dyDescent="0.35">
      <c r="E905" s="179"/>
    </row>
    <row r="906" spans="5:5" x14ac:dyDescent="0.35">
      <c r="E906" s="179"/>
    </row>
    <row r="907" spans="5:5" x14ac:dyDescent="0.35">
      <c r="E907" s="179"/>
    </row>
    <row r="908" spans="5:5" x14ac:dyDescent="0.35">
      <c r="E908" s="179"/>
    </row>
    <row r="909" spans="5:5" x14ac:dyDescent="0.35">
      <c r="E909" s="179"/>
    </row>
    <row r="910" spans="5:5" x14ac:dyDescent="0.35">
      <c r="E910" s="179"/>
    </row>
    <row r="911" spans="5:5" x14ac:dyDescent="0.35">
      <c r="E911" s="179"/>
    </row>
    <row r="912" spans="5:5" x14ac:dyDescent="0.35">
      <c r="E912" s="179"/>
    </row>
    <row r="913" spans="5:5" x14ac:dyDescent="0.35">
      <c r="E913" s="179"/>
    </row>
    <row r="914" spans="5:5" x14ac:dyDescent="0.35">
      <c r="E914" s="179"/>
    </row>
    <row r="915" spans="5:5" x14ac:dyDescent="0.35">
      <c r="E915" s="179"/>
    </row>
    <row r="916" spans="5:5" x14ac:dyDescent="0.35">
      <c r="E916" s="179"/>
    </row>
    <row r="917" spans="5:5" x14ac:dyDescent="0.35">
      <c r="E917" s="179"/>
    </row>
    <row r="918" spans="5:5" x14ac:dyDescent="0.35">
      <c r="E918" s="179"/>
    </row>
    <row r="919" spans="5:5" x14ac:dyDescent="0.35">
      <c r="E919" s="179"/>
    </row>
    <row r="920" spans="5:5" x14ac:dyDescent="0.35">
      <c r="E920" s="179"/>
    </row>
    <row r="921" spans="5:5" x14ac:dyDescent="0.35">
      <c r="E921" s="179"/>
    </row>
    <row r="922" spans="5:5" x14ac:dyDescent="0.35">
      <c r="E922" s="179"/>
    </row>
    <row r="923" spans="5:5" x14ac:dyDescent="0.35">
      <c r="E923" s="179"/>
    </row>
    <row r="924" spans="5:5" x14ac:dyDescent="0.35">
      <c r="E924" s="179"/>
    </row>
    <row r="925" spans="5:5" x14ac:dyDescent="0.35">
      <c r="E925" s="179"/>
    </row>
    <row r="926" spans="5:5" x14ac:dyDescent="0.35">
      <c r="E926" s="179"/>
    </row>
    <row r="927" spans="5:5" x14ac:dyDescent="0.35">
      <c r="E927" s="179"/>
    </row>
    <row r="928" spans="5:5" x14ac:dyDescent="0.35">
      <c r="E928" s="179"/>
    </row>
    <row r="929" spans="2:5" x14ac:dyDescent="0.35">
      <c r="E929" s="179"/>
    </row>
    <row r="930" spans="2:5" x14ac:dyDescent="0.35">
      <c r="E930" s="179"/>
    </row>
    <row r="931" spans="2:5" x14ac:dyDescent="0.35">
      <c r="E931" s="179"/>
    </row>
    <row r="932" spans="2:5" x14ac:dyDescent="0.35">
      <c r="E932" s="179"/>
    </row>
    <row r="933" spans="2:5" x14ac:dyDescent="0.35">
      <c r="E933" s="179"/>
    </row>
    <row r="934" spans="2:5" x14ac:dyDescent="0.35">
      <c r="E934" s="179"/>
    </row>
    <row r="935" spans="2:5" x14ac:dyDescent="0.35">
      <c r="E935" s="179"/>
    </row>
    <row r="936" spans="2:5" x14ac:dyDescent="0.35">
      <c r="B936" s="87"/>
      <c r="E936" s="179"/>
    </row>
    <row r="937" spans="2:5" x14ac:dyDescent="0.35">
      <c r="E937" s="179"/>
    </row>
    <row r="938" spans="2:5" x14ac:dyDescent="0.35">
      <c r="E938" s="179"/>
    </row>
    <row r="939" spans="2:5" x14ac:dyDescent="0.35">
      <c r="E939" s="179"/>
    </row>
    <row r="940" spans="2:5" x14ac:dyDescent="0.35">
      <c r="E940" s="179"/>
    </row>
    <row r="941" spans="2:5" x14ac:dyDescent="0.35">
      <c r="E941" s="179"/>
    </row>
    <row r="942" spans="2:5" x14ac:dyDescent="0.35">
      <c r="E942" s="179"/>
    </row>
    <row r="943" spans="2:5" x14ac:dyDescent="0.35">
      <c r="E943" s="179"/>
    </row>
    <row r="944" spans="2:5" x14ac:dyDescent="0.35">
      <c r="E944" s="179"/>
    </row>
    <row r="945" spans="2:5" x14ac:dyDescent="0.35">
      <c r="E945" s="179"/>
    </row>
    <row r="946" spans="2:5" x14ac:dyDescent="0.35">
      <c r="E946" s="179"/>
    </row>
    <row r="947" spans="2:5" x14ac:dyDescent="0.35">
      <c r="E947" s="179"/>
    </row>
    <row r="948" spans="2:5" x14ac:dyDescent="0.35">
      <c r="B948" s="87"/>
      <c r="E948" s="179"/>
    </row>
    <row r="949" spans="2:5" x14ac:dyDescent="0.35">
      <c r="E949" s="179"/>
    </row>
    <row r="950" spans="2:5" x14ac:dyDescent="0.35">
      <c r="E950" s="179"/>
    </row>
    <row r="951" spans="2:5" x14ac:dyDescent="0.35">
      <c r="E951" s="179"/>
    </row>
    <row r="952" spans="2:5" x14ac:dyDescent="0.35">
      <c r="E952" s="179"/>
    </row>
    <row r="953" spans="2:5" x14ac:dyDescent="0.35">
      <c r="E953" s="179"/>
    </row>
    <row r="954" spans="2:5" x14ac:dyDescent="0.35">
      <c r="E954" s="179"/>
    </row>
    <row r="955" spans="2:5" x14ac:dyDescent="0.35">
      <c r="E955" s="179"/>
    </row>
    <row r="956" spans="2:5" x14ac:dyDescent="0.35">
      <c r="E956" s="179"/>
    </row>
    <row r="957" spans="2:5" x14ac:dyDescent="0.35">
      <c r="E957" s="179"/>
    </row>
    <row r="958" spans="2:5" x14ac:dyDescent="0.35">
      <c r="E958" s="179"/>
    </row>
    <row r="959" spans="2:5" x14ac:dyDescent="0.35">
      <c r="E959" s="179"/>
    </row>
    <row r="960" spans="2:5" x14ac:dyDescent="0.35">
      <c r="E960" s="179"/>
    </row>
    <row r="961" spans="2:5" x14ac:dyDescent="0.35">
      <c r="B961" s="87"/>
      <c r="E961" s="179"/>
    </row>
    <row r="962" spans="2:5" x14ac:dyDescent="0.35">
      <c r="E962" s="179"/>
    </row>
    <row r="963" spans="2:5" x14ac:dyDescent="0.35">
      <c r="E963" s="179"/>
    </row>
    <row r="964" spans="2:5" x14ac:dyDescent="0.35">
      <c r="E964" s="179"/>
    </row>
    <row r="965" spans="2:5" x14ac:dyDescent="0.35">
      <c r="E965" s="179"/>
    </row>
    <row r="966" spans="2:5" x14ac:dyDescent="0.35">
      <c r="E966" s="179"/>
    </row>
    <row r="967" spans="2:5" x14ac:dyDescent="0.35">
      <c r="E967" s="179"/>
    </row>
    <row r="968" spans="2:5" x14ac:dyDescent="0.35">
      <c r="E968" s="179"/>
    </row>
    <row r="969" spans="2:5" x14ac:dyDescent="0.35">
      <c r="E969" s="179"/>
    </row>
    <row r="972" spans="2:5" x14ac:dyDescent="0.35">
      <c r="E972" s="179"/>
    </row>
    <row r="973" spans="2:5" x14ac:dyDescent="0.35">
      <c r="E973" s="179"/>
    </row>
    <row r="974" spans="2:5" x14ac:dyDescent="0.35">
      <c r="E974" s="179"/>
    </row>
    <row r="975" spans="2:5" x14ac:dyDescent="0.35">
      <c r="E975" s="179"/>
    </row>
    <row r="976" spans="2:5" x14ac:dyDescent="0.35">
      <c r="E976" s="179"/>
    </row>
    <row r="977" spans="5:5" x14ac:dyDescent="0.35">
      <c r="E977" s="179"/>
    </row>
    <row r="978" spans="5:5" x14ac:dyDescent="0.35">
      <c r="E978" s="179"/>
    </row>
    <row r="979" spans="5:5" x14ac:dyDescent="0.35">
      <c r="E979" s="179"/>
    </row>
    <row r="980" spans="5:5" x14ac:dyDescent="0.35">
      <c r="E980" s="179"/>
    </row>
    <row r="981" spans="5:5" x14ac:dyDescent="0.35">
      <c r="E981" s="179"/>
    </row>
    <row r="982" spans="5:5" x14ac:dyDescent="0.35">
      <c r="E982" s="179"/>
    </row>
    <row r="983" spans="5:5" x14ac:dyDescent="0.35">
      <c r="E983" s="179"/>
    </row>
    <row r="984" spans="5:5" x14ac:dyDescent="0.35">
      <c r="E984" s="179"/>
    </row>
    <row r="985" spans="5:5" x14ac:dyDescent="0.35">
      <c r="E985" s="179"/>
    </row>
    <row r="986" spans="5:5" x14ac:dyDescent="0.35">
      <c r="E986" s="179"/>
    </row>
    <row r="987" spans="5:5" x14ac:dyDescent="0.35">
      <c r="E987" s="179"/>
    </row>
    <row r="988" spans="5:5" x14ac:dyDescent="0.35">
      <c r="E988" s="179"/>
    </row>
    <row r="989" spans="5:5" x14ac:dyDescent="0.35">
      <c r="E989" s="179"/>
    </row>
    <row r="990" spans="5:5" x14ac:dyDescent="0.35">
      <c r="E990" s="179"/>
    </row>
    <row r="991" spans="5:5" x14ac:dyDescent="0.35">
      <c r="E991" s="179"/>
    </row>
    <row r="992" spans="5:5" x14ac:dyDescent="0.35">
      <c r="E992" s="179"/>
    </row>
    <row r="993" spans="2:5" x14ac:dyDescent="0.35">
      <c r="E993" s="179"/>
    </row>
    <row r="994" spans="2:5" x14ac:dyDescent="0.35">
      <c r="E994" s="179"/>
    </row>
    <row r="995" spans="2:5" x14ac:dyDescent="0.35">
      <c r="E995" s="179"/>
    </row>
    <row r="996" spans="2:5" x14ac:dyDescent="0.35">
      <c r="E996" s="179"/>
    </row>
    <row r="997" spans="2:5" x14ac:dyDescent="0.35">
      <c r="E997" s="179"/>
    </row>
    <row r="998" spans="2:5" x14ac:dyDescent="0.35">
      <c r="E998" s="179"/>
    </row>
    <row r="999" spans="2:5" x14ac:dyDescent="0.35">
      <c r="E999" s="179"/>
    </row>
    <row r="1000" spans="2:5" x14ac:dyDescent="0.35">
      <c r="E1000" s="179"/>
    </row>
    <row r="1001" spans="2:5" x14ac:dyDescent="0.35">
      <c r="E1001" s="179"/>
    </row>
    <row r="1002" spans="2:5" x14ac:dyDescent="0.35">
      <c r="B1002" s="185"/>
      <c r="E1002" s="179"/>
    </row>
    <row r="1003" spans="2:5" x14ac:dyDescent="0.35">
      <c r="E1003" s="179"/>
    </row>
    <row r="1004" spans="2:5" x14ac:dyDescent="0.35">
      <c r="E1004" s="179"/>
    </row>
    <row r="1005" spans="2:5" x14ac:dyDescent="0.35">
      <c r="E1005" s="179"/>
    </row>
    <row r="1006" spans="2:5" x14ac:dyDescent="0.35">
      <c r="E1006" s="179"/>
    </row>
    <row r="1007" spans="2:5" x14ac:dyDescent="0.35">
      <c r="E1007" s="179"/>
    </row>
    <row r="1008" spans="2:5" x14ac:dyDescent="0.35">
      <c r="E1008" s="179"/>
    </row>
    <row r="1009" spans="2:5" x14ac:dyDescent="0.35">
      <c r="E1009" s="179"/>
    </row>
    <row r="1010" spans="2:5" x14ac:dyDescent="0.35">
      <c r="E1010" s="179"/>
    </row>
    <row r="1011" spans="2:5" x14ac:dyDescent="0.35">
      <c r="E1011" s="179"/>
    </row>
    <row r="1012" spans="2:5" x14ac:dyDescent="0.35">
      <c r="E1012" s="179"/>
    </row>
    <row r="1013" spans="2:5" x14ac:dyDescent="0.35">
      <c r="E1013" s="179"/>
    </row>
    <row r="1014" spans="2:5" x14ac:dyDescent="0.35">
      <c r="E1014" s="179"/>
    </row>
    <row r="1015" spans="2:5" x14ac:dyDescent="0.35">
      <c r="E1015" s="179"/>
    </row>
    <row r="1016" spans="2:5" x14ac:dyDescent="0.35">
      <c r="B1016" s="87"/>
      <c r="E1016" s="179"/>
    </row>
    <row r="1017" spans="2:5" x14ac:dyDescent="0.35">
      <c r="E1017" s="179"/>
    </row>
    <row r="1018" spans="2:5" x14ac:dyDescent="0.35">
      <c r="E1018" s="179"/>
    </row>
    <row r="1019" spans="2:5" x14ac:dyDescent="0.35">
      <c r="E1019" s="179"/>
    </row>
    <row r="1020" spans="2:5" x14ac:dyDescent="0.35">
      <c r="E1020" s="179"/>
    </row>
    <row r="1021" spans="2:5" x14ac:dyDescent="0.35">
      <c r="E1021" s="179"/>
    </row>
    <row r="1022" spans="2:5" x14ac:dyDescent="0.35">
      <c r="E1022" s="179"/>
    </row>
    <row r="1023" spans="2:5" x14ac:dyDescent="0.35">
      <c r="E1023" s="179"/>
    </row>
    <row r="1024" spans="2:5" x14ac:dyDescent="0.35">
      <c r="E1024" s="179"/>
    </row>
    <row r="1025" spans="5:5" x14ac:dyDescent="0.35">
      <c r="E1025" s="179"/>
    </row>
    <row r="1026" spans="5:5" x14ac:dyDescent="0.35">
      <c r="E1026" s="179"/>
    </row>
    <row r="1027" spans="5:5" x14ac:dyDescent="0.35">
      <c r="E1027" s="179"/>
    </row>
    <row r="1028" spans="5:5" x14ac:dyDescent="0.35">
      <c r="E1028" s="179"/>
    </row>
    <row r="1029" spans="5:5" x14ac:dyDescent="0.35">
      <c r="E1029" s="179"/>
    </row>
    <row r="1030" spans="5:5" x14ac:dyDescent="0.35">
      <c r="E1030" s="179"/>
    </row>
    <row r="1032" spans="5:5" x14ac:dyDescent="0.35">
      <c r="E1032" s="179"/>
    </row>
    <row r="1033" spans="5:5" x14ac:dyDescent="0.35">
      <c r="E1033" s="179"/>
    </row>
    <row r="1034" spans="5:5" x14ac:dyDescent="0.35">
      <c r="E1034" s="179"/>
    </row>
    <row r="1035" spans="5:5" x14ac:dyDescent="0.35">
      <c r="E1035" s="179"/>
    </row>
    <row r="1037" spans="5:5" x14ac:dyDescent="0.35">
      <c r="E1037" s="179"/>
    </row>
    <row r="1038" spans="5:5" x14ac:dyDescent="0.35">
      <c r="E1038" s="179"/>
    </row>
    <row r="1039" spans="5:5" x14ac:dyDescent="0.35">
      <c r="E1039" s="179"/>
    </row>
    <row r="1040" spans="5:5" x14ac:dyDescent="0.35">
      <c r="E1040" s="179"/>
    </row>
    <row r="1041" spans="5:5" x14ac:dyDescent="0.35">
      <c r="E1041" s="179"/>
    </row>
    <row r="1042" spans="5:5" x14ac:dyDescent="0.35">
      <c r="E1042" s="179"/>
    </row>
    <row r="1043" spans="5:5" x14ac:dyDescent="0.35">
      <c r="E1043" s="179"/>
    </row>
    <row r="1044" spans="5:5" x14ac:dyDescent="0.35">
      <c r="E1044" s="179"/>
    </row>
    <row r="1045" spans="5:5" x14ac:dyDescent="0.35">
      <c r="E1045" s="179"/>
    </row>
    <row r="1047" spans="5:5" x14ac:dyDescent="0.35">
      <c r="E1047" s="179"/>
    </row>
    <row r="1049" spans="5:5" x14ac:dyDescent="0.35">
      <c r="E1049" s="179"/>
    </row>
    <row r="1050" spans="5:5" x14ac:dyDescent="0.35">
      <c r="E1050" s="179"/>
    </row>
    <row r="1051" spans="5:5" x14ac:dyDescent="0.35">
      <c r="E1051" s="179"/>
    </row>
    <row r="1052" spans="5:5" x14ac:dyDescent="0.35">
      <c r="E1052" s="179"/>
    </row>
    <row r="1053" spans="5:5" x14ac:dyDescent="0.35">
      <c r="E1053" s="179"/>
    </row>
    <row r="1054" spans="5:5" x14ac:dyDescent="0.35">
      <c r="E1054" s="179"/>
    </row>
    <row r="1055" spans="5:5" x14ac:dyDescent="0.35">
      <c r="E1055" s="179"/>
    </row>
    <row r="1056" spans="5:5" x14ac:dyDescent="0.35">
      <c r="E1056" s="179"/>
    </row>
    <row r="1057" spans="5:5" x14ac:dyDescent="0.35">
      <c r="E1057" s="179"/>
    </row>
    <row r="1058" spans="5:5" x14ac:dyDescent="0.35">
      <c r="E1058" s="179"/>
    </row>
    <row r="1059" spans="5:5" x14ac:dyDescent="0.35">
      <c r="E1059" s="179"/>
    </row>
    <row r="1060" spans="5:5" x14ac:dyDescent="0.35">
      <c r="E1060" s="179"/>
    </row>
    <row r="1061" spans="5:5" x14ac:dyDescent="0.35">
      <c r="E1061" s="179"/>
    </row>
    <row r="1062" spans="5:5" x14ac:dyDescent="0.35">
      <c r="E1062" s="179"/>
    </row>
    <row r="1063" spans="5:5" x14ac:dyDescent="0.35">
      <c r="E1063" s="179"/>
    </row>
    <row r="1064" spans="5:5" x14ac:dyDescent="0.35">
      <c r="E1064" s="179"/>
    </row>
    <row r="1065" spans="5:5" x14ac:dyDescent="0.35">
      <c r="E1065" s="179"/>
    </row>
    <row r="1066" spans="5:5" x14ac:dyDescent="0.35">
      <c r="E1066" s="179"/>
    </row>
    <row r="1067" spans="5:5" x14ac:dyDescent="0.35">
      <c r="E1067" s="179"/>
    </row>
    <row r="1068" spans="5:5" x14ac:dyDescent="0.35">
      <c r="E1068" s="179"/>
    </row>
    <row r="1069" spans="5:5" x14ac:dyDescent="0.35">
      <c r="E1069" s="179"/>
    </row>
    <row r="1070" spans="5:5" x14ac:dyDescent="0.35">
      <c r="E1070" s="179"/>
    </row>
    <row r="1071" spans="5:5" x14ac:dyDescent="0.35">
      <c r="E1071" s="179"/>
    </row>
    <row r="1072" spans="5:5" x14ac:dyDescent="0.35">
      <c r="E1072" s="179"/>
    </row>
    <row r="1073" spans="5:5" x14ac:dyDescent="0.35">
      <c r="E1073" s="179"/>
    </row>
    <row r="1074" spans="5:5" x14ac:dyDescent="0.35">
      <c r="E1074" s="179"/>
    </row>
    <row r="1075" spans="5:5" x14ac:dyDescent="0.35">
      <c r="E1075" s="179"/>
    </row>
    <row r="1076" spans="5:5" x14ac:dyDescent="0.35">
      <c r="E1076" s="179"/>
    </row>
    <row r="1077" spans="5:5" x14ac:dyDescent="0.35">
      <c r="E1077" s="179"/>
    </row>
    <row r="1078" spans="5:5" x14ac:dyDescent="0.35">
      <c r="E1078" s="179"/>
    </row>
    <row r="1079" spans="5:5" x14ac:dyDescent="0.35">
      <c r="E1079" s="179"/>
    </row>
    <row r="1080" spans="5:5" x14ac:dyDescent="0.35">
      <c r="E1080" s="179"/>
    </row>
    <row r="1081" spans="5:5" x14ac:dyDescent="0.35">
      <c r="E1081" s="179"/>
    </row>
    <row r="1082" spans="5:5" x14ac:dyDescent="0.35">
      <c r="E1082" s="179"/>
    </row>
    <row r="1083" spans="5:5" x14ac:dyDescent="0.35">
      <c r="E1083" s="179"/>
    </row>
    <row r="1084" spans="5:5" x14ac:dyDescent="0.35">
      <c r="E1084" s="179"/>
    </row>
    <row r="1085" spans="5:5" x14ac:dyDescent="0.35">
      <c r="E1085" s="179"/>
    </row>
    <row r="1086" spans="5:5" x14ac:dyDescent="0.35">
      <c r="E1086" s="179"/>
    </row>
    <row r="1087" spans="5:5" x14ac:dyDescent="0.35">
      <c r="E1087" s="179"/>
    </row>
    <row r="1088" spans="5:5" x14ac:dyDescent="0.35">
      <c r="E1088" s="179"/>
    </row>
    <row r="1089" spans="5:5" x14ac:dyDescent="0.35">
      <c r="E1089" s="179"/>
    </row>
    <row r="1090" spans="5:5" x14ac:dyDescent="0.35">
      <c r="E1090" s="179"/>
    </row>
    <row r="1091" spans="5:5" x14ac:dyDescent="0.35">
      <c r="E1091" s="179"/>
    </row>
    <row r="1092" spans="5:5" x14ac:dyDescent="0.35">
      <c r="E1092" s="179"/>
    </row>
    <row r="1093" spans="5:5" x14ac:dyDescent="0.35">
      <c r="E1093" s="179"/>
    </row>
    <row r="1094" spans="5:5" x14ac:dyDescent="0.35">
      <c r="E1094" s="179"/>
    </row>
    <row r="1095" spans="5:5" x14ac:dyDescent="0.35">
      <c r="E1095" s="179"/>
    </row>
    <row r="1096" spans="5:5" x14ac:dyDescent="0.35">
      <c r="E1096" s="179"/>
    </row>
    <row r="1098" spans="5:5" x14ac:dyDescent="0.35">
      <c r="E1098" s="179"/>
    </row>
    <row r="1099" spans="5:5" x14ac:dyDescent="0.35">
      <c r="E1099" s="179"/>
    </row>
    <row r="1100" spans="5:5" x14ac:dyDescent="0.35">
      <c r="E1100" s="179"/>
    </row>
    <row r="1101" spans="5:5" x14ac:dyDescent="0.35">
      <c r="E1101" s="179"/>
    </row>
    <row r="1102" spans="5:5" x14ac:dyDescent="0.35">
      <c r="E1102" s="179"/>
    </row>
    <row r="1103" spans="5:5" x14ac:dyDescent="0.35">
      <c r="E1103" s="179"/>
    </row>
    <row r="1104" spans="5:5" x14ac:dyDescent="0.35">
      <c r="E1104" s="179"/>
    </row>
    <row r="1105" spans="5:5" x14ac:dyDescent="0.35">
      <c r="E1105" s="179"/>
    </row>
    <row r="1106" spans="5:5" x14ac:dyDescent="0.35">
      <c r="E1106" s="179"/>
    </row>
    <row r="1107" spans="5:5" x14ac:dyDescent="0.35">
      <c r="E1107" s="179"/>
    </row>
    <row r="1108" spans="5:5" x14ac:dyDescent="0.35">
      <c r="E1108" s="179"/>
    </row>
    <row r="1109" spans="5:5" x14ac:dyDescent="0.35">
      <c r="E1109" s="179"/>
    </row>
    <row r="1110" spans="5:5" x14ac:dyDescent="0.35">
      <c r="E1110" s="179"/>
    </row>
    <row r="1111" spans="5:5" x14ac:dyDescent="0.35">
      <c r="E1111" s="179"/>
    </row>
    <row r="1112" spans="5:5" x14ac:dyDescent="0.35">
      <c r="E1112" s="179"/>
    </row>
    <row r="1113" spans="5:5" x14ac:dyDescent="0.35">
      <c r="E1113" s="179"/>
    </row>
    <row r="1114" spans="5:5" x14ac:dyDescent="0.35">
      <c r="E1114" s="179"/>
    </row>
    <row r="1115" spans="5:5" x14ac:dyDescent="0.35">
      <c r="E1115" s="179"/>
    </row>
    <row r="1117" spans="5:5" x14ac:dyDescent="0.35">
      <c r="E1117" s="179"/>
    </row>
    <row r="1118" spans="5:5" x14ac:dyDescent="0.35">
      <c r="E1118" s="179"/>
    </row>
    <row r="1119" spans="5:5" x14ac:dyDescent="0.35">
      <c r="E1119" s="179"/>
    </row>
    <row r="1120" spans="5:5" x14ac:dyDescent="0.35">
      <c r="E1120" s="179"/>
    </row>
    <row r="1121" spans="5:5" x14ac:dyDescent="0.35">
      <c r="E1121" s="179"/>
    </row>
    <row r="1122" spans="5:5" x14ac:dyDescent="0.35">
      <c r="E1122" s="179"/>
    </row>
    <row r="1123" spans="5:5" x14ac:dyDescent="0.35">
      <c r="E1123" s="179"/>
    </row>
    <row r="1124" spans="5:5" x14ac:dyDescent="0.35">
      <c r="E1124" s="179"/>
    </row>
    <row r="1125" spans="5:5" x14ac:dyDescent="0.35">
      <c r="E1125" s="179"/>
    </row>
    <row r="1126" spans="5:5" x14ac:dyDescent="0.35">
      <c r="E1126" s="179"/>
    </row>
    <row r="1127" spans="5:5" x14ac:dyDescent="0.35">
      <c r="E1127" s="179"/>
    </row>
    <row r="1128" spans="5:5" x14ac:dyDescent="0.35">
      <c r="E1128" s="179"/>
    </row>
    <row r="1129" spans="5:5" x14ac:dyDescent="0.35">
      <c r="E1129" s="179"/>
    </row>
    <row r="1130" spans="5:5" x14ac:dyDescent="0.35">
      <c r="E1130" s="179"/>
    </row>
    <row r="1131" spans="5:5" x14ac:dyDescent="0.35">
      <c r="E1131" s="179"/>
    </row>
    <row r="1132" spans="5:5" x14ac:dyDescent="0.35">
      <c r="E1132" s="179"/>
    </row>
    <row r="1133" spans="5:5" x14ac:dyDescent="0.35">
      <c r="E1133" s="179"/>
    </row>
    <row r="1134" spans="5:5" x14ac:dyDescent="0.35">
      <c r="E1134" s="179"/>
    </row>
    <row r="1135" spans="5:5" x14ac:dyDescent="0.35">
      <c r="E1135" s="179"/>
    </row>
    <row r="1136" spans="5:5" x14ac:dyDescent="0.35">
      <c r="E1136" s="179"/>
    </row>
    <row r="1137" spans="2:5" x14ac:dyDescent="0.35">
      <c r="E1137" s="179"/>
    </row>
    <row r="1138" spans="2:5" x14ac:dyDescent="0.35">
      <c r="B1138" s="87"/>
      <c r="E1138" s="179"/>
    </row>
    <row r="1139" spans="2:5" x14ac:dyDescent="0.35">
      <c r="B1139" s="87"/>
      <c r="E1139" s="179"/>
    </row>
    <row r="1140" spans="2:5" x14ac:dyDescent="0.35">
      <c r="E1140" s="179"/>
    </row>
    <row r="1141" spans="2:5" x14ac:dyDescent="0.35">
      <c r="E1141" s="179"/>
    </row>
    <row r="1142" spans="2:5" x14ac:dyDescent="0.35">
      <c r="E1142" s="179"/>
    </row>
    <row r="1143" spans="2:5" x14ac:dyDescent="0.35">
      <c r="E1143" s="179"/>
    </row>
    <row r="1144" spans="2:5" x14ac:dyDescent="0.35">
      <c r="E1144" s="179"/>
    </row>
    <row r="1145" spans="2:5" x14ac:dyDescent="0.35">
      <c r="E1145" s="179"/>
    </row>
    <row r="1146" spans="2:5" x14ac:dyDescent="0.35">
      <c r="E1146" s="179"/>
    </row>
    <row r="1147" spans="2:5" x14ac:dyDescent="0.35">
      <c r="E1147" s="179"/>
    </row>
    <row r="1148" spans="2:5" x14ac:dyDescent="0.35">
      <c r="E1148" s="179"/>
    </row>
    <row r="1149" spans="2:5" x14ac:dyDescent="0.35">
      <c r="E1149" s="179"/>
    </row>
    <row r="1150" spans="2:5" x14ac:dyDescent="0.35">
      <c r="E1150" s="179"/>
    </row>
    <row r="1151" spans="2:5" x14ac:dyDescent="0.35">
      <c r="E1151" s="179"/>
    </row>
    <row r="1152" spans="2:5" x14ac:dyDescent="0.35">
      <c r="E1152" s="179"/>
    </row>
    <row r="1153" spans="2:5" x14ac:dyDescent="0.35">
      <c r="E1153" s="179"/>
    </row>
    <row r="1154" spans="2:5" x14ac:dyDescent="0.35">
      <c r="E1154" s="179"/>
    </row>
    <row r="1155" spans="2:5" x14ac:dyDescent="0.35">
      <c r="B1155" s="185"/>
      <c r="E1155" s="179"/>
    </row>
    <row r="1156" spans="2:5" x14ac:dyDescent="0.35">
      <c r="E1156" s="179"/>
    </row>
    <row r="1157" spans="2:5" x14ac:dyDescent="0.35">
      <c r="B1157" s="185"/>
      <c r="E1157" s="179"/>
    </row>
    <row r="1158" spans="2:5" x14ac:dyDescent="0.35">
      <c r="B1158" s="185"/>
      <c r="E1158" s="179"/>
    </row>
    <row r="1159" spans="2:5" x14ac:dyDescent="0.35">
      <c r="B1159" s="185"/>
      <c r="E1159" s="179"/>
    </row>
    <row r="1160" spans="2:5" x14ac:dyDescent="0.35">
      <c r="B1160" s="185"/>
      <c r="E1160" s="179"/>
    </row>
    <row r="1161" spans="2:5" x14ac:dyDescent="0.35">
      <c r="E1161" s="179"/>
    </row>
    <row r="1162" spans="2:5" x14ac:dyDescent="0.35">
      <c r="E1162" s="179"/>
    </row>
    <row r="1163" spans="2:5" x14ac:dyDescent="0.35">
      <c r="E1163" s="179"/>
    </row>
    <row r="1164" spans="2:5" x14ac:dyDescent="0.35">
      <c r="E1164" s="179"/>
    </row>
    <row r="1165" spans="2:5" x14ac:dyDescent="0.35">
      <c r="E1165" s="179"/>
    </row>
    <row r="1166" spans="2:5" x14ac:dyDescent="0.35">
      <c r="E1166" s="179"/>
    </row>
    <row r="1167" spans="2:5" x14ac:dyDescent="0.35">
      <c r="E1167" s="179"/>
    </row>
    <row r="1168" spans="2:5" x14ac:dyDescent="0.35">
      <c r="E1168" s="179"/>
    </row>
    <row r="1169" spans="2:5" x14ac:dyDescent="0.35">
      <c r="E1169" s="179"/>
    </row>
    <row r="1170" spans="2:5" x14ac:dyDescent="0.35">
      <c r="E1170" s="179"/>
    </row>
    <row r="1171" spans="2:5" x14ac:dyDescent="0.35">
      <c r="E1171" s="179"/>
    </row>
    <row r="1172" spans="2:5" x14ac:dyDescent="0.35">
      <c r="E1172" s="179"/>
    </row>
    <row r="1173" spans="2:5" x14ac:dyDescent="0.35">
      <c r="E1173" s="179"/>
    </row>
    <row r="1174" spans="2:5" x14ac:dyDescent="0.35">
      <c r="E1174" s="179"/>
    </row>
    <row r="1175" spans="2:5" x14ac:dyDescent="0.35">
      <c r="B1175" s="87"/>
      <c r="E1175" s="179"/>
    </row>
    <row r="1176" spans="2:5" x14ac:dyDescent="0.35">
      <c r="E1176" s="179"/>
    </row>
    <row r="1177" spans="2:5" x14ac:dyDescent="0.35">
      <c r="E1177" s="179"/>
    </row>
    <row r="1178" spans="2:5" x14ac:dyDescent="0.35">
      <c r="E1178" s="179"/>
    </row>
    <row r="1179" spans="2:5" x14ac:dyDescent="0.35">
      <c r="E1179" s="179"/>
    </row>
    <row r="1180" spans="2:5" x14ac:dyDescent="0.35">
      <c r="E1180" s="179"/>
    </row>
    <row r="1181" spans="2:5" x14ac:dyDescent="0.35">
      <c r="E1181" s="179"/>
    </row>
    <row r="1182" spans="2:5" x14ac:dyDescent="0.35">
      <c r="E1182" s="179"/>
    </row>
    <row r="1184" spans="2:5" x14ac:dyDescent="0.35">
      <c r="E1184" s="179"/>
    </row>
    <row r="1185" spans="5:5" x14ac:dyDescent="0.35">
      <c r="E1185" s="179"/>
    </row>
    <row r="1186" spans="5:5" x14ac:dyDescent="0.35">
      <c r="E1186" s="179"/>
    </row>
    <row r="1187" spans="5:5" x14ac:dyDescent="0.35">
      <c r="E1187" s="179"/>
    </row>
    <row r="1188" spans="5:5" x14ac:dyDescent="0.35">
      <c r="E1188" s="179"/>
    </row>
    <row r="1189" spans="5:5" x14ac:dyDescent="0.35">
      <c r="E1189" s="179"/>
    </row>
    <row r="1190" spans="5:5" x14ac:dyDescent="0.35">
      <c r="E1190" s="179"/>
    </row>
    <row r="1191" spans="5:5" x14ac:dyDescent="0.35">
      <c r="E1191" s="179"/>
    </row>
    <row r="1192" spans="5:5" x14ac:dyDescent="0.35">
      <c r="E1192" s="179"/>
    </row>
    <row r="1193" spans="5:5" x14ac:dyDescent="0.35">
      <c r="E1193" s="179"/>
    </row>
    <row r="1194" spans="5:5" x14ac:dyDescent="0.35">
      <c r="E1194" s="179"/>
    </row>
    <row r="1195" spans="5:5" x14ac:dyDescent="0.35">
      <c r="E1195" s="179"/>
    </row>
    <row r="1197" spans="5:5" x14ac:dyDescent="0.35">
      <c r="E1197" s="179"/>
    </row>
    <row r="1198" spans="5:5" x14ac:dyDescent="0.35">
      <c r="E1198" s="179"/>
    </row>
    <row r="1199" spans="5:5" x14ac:dyDescent="0.35">
      <c r="E1199" s="179"/>
    </row>
    <row r="1200" spans="5:5" x14ac:dyDescent="0.35">
      <c r="E1200" s="179"/>
    </row>
    <row r="1201" spans="5:5" x14ac:dyDescent="0.35">
      <c r="E1201" s="179"/>
    </row>
    <row r="1202" spans="5:5" x14ac:dyDescent="0.35">
      <c r="E1202" s="179"/>
    </row>
    <row r="1203" spans="5:5" x14ac:dyDescent="0.35">
      <c r="E1203" s="179"/>
    </row>
    <row r="1204" spans="5:5" x14ac:dyDescent="0.35">
      <c r="E1204" s="179"/>
    </row>
    <row r="1205" spans="5:5" x14ac:dyDescent="0.35">
      <c r="E1205" s="179"/>
    </row>
    <row r="1206" spans="5:5" x14ac:dyDescent="0.35">
      <c r="E1206" s="179"/>
    </row>
    <row r="1207" spans="5:5" x14ac:dyDescent="0.35">
      <c r="E1207" s="179"/>
    </row>
    <row r="1208" spans="5:5" x14ac:dyDescent="0.35">
      <c r="E1208" s="179"/>
    </row>
    <row r="1209" spans="5:5" x14ac:dyDescent="0.35">
      <c r="E1209" s="179"/>
    </row>
    <row r="1210" spans="5:5" x14ac:dyDescent="0.35">
      <c r="E1210" s="179"/>
    </row>
    <row r="1211" spans="5:5" x14ac:dyDescent="0.35">
      <c r="E1211" s="179"/>
    </row>
    <row r="1212" spans="5:5" x14ac:dyDescent="0.35">
      <c r="E1212" s="179"/>
    </row>
    <row r="1213" spans="5:5" x14ac:dyDescent="0.35">
      <c r="E1213" s="179"/>
    </row>
    <row r="1214" spans="5:5" x14ac:dyDescent="0.35">
      <c r="E1214" s="179"/>
    </row>
    <row r="1215" spans="5:5" x14ac:dyDescent="0.35">
      <c r="E1215" s="179"/>
    </row>
    <row r="1216" spans="5:5" x14ac:dyDescent="0.35">
      <c r="E1216" s="179"/>
    </row>
    <row r="1217" spans="2:5" x14ac:dyDescent="0.35">
      <c r="E1217" s="179"/>
    </row>
    <row r="1218" spans="2:5" x14ac:dyDescent="0.35">
      <c r="E1218" s="179"/>
    </row>
    <row r="1219" spans="2:5" x14ac:dyDescent="0.35">
      <c r="E1219" s="179"/>
    </row>
    <row r="1220" spans="2:5" x14ac:dyDescent="0.35">
      <c r="E1220" s="179"/>
    </row>
    <row r="1221" spans="2:5" x14ac:dyDescent="0.35">
      <c r="E1221" s="179"/>
    </row>
    <row r="1222" spans="2:5" x14ac:dyDescent="0.35">
      <c r="E1222" s="179"/>
    </row>
    <row r="1223" spans="2:5" x14ac:dyDescent="0.35">
      <c r="E1223" s="179"/>
    </row>
    <row r="1224" spans="2:5" x14ac:dyDescent="0.35">
      <c r="E1224" s="179"/>
    </row>
    <row r="1225" spans="2:5" x14ac:dyDescent="0.35">
      <c r="E1225" s="179"/>
    </row>
    <row r="1226" spans="2:5" x14ac:dyDescent="0.35">
      <c r="E1226" s="179"/>
    </row>
    <row r="1228" spans="2:5" x14ac:dyDescent="0.35">
      <c r="E1228" s="179"/>
    </row>
    <row r="1229" spans="2:5" x14ac:dyDescent="0.35">
      <c r="B1229" s="87"/>
      <c r="E1229" s="179"/>
    </row>
    <row r="1230" spans="2:5" x14ac:dyDescent="0.35">
      <c r="E1230" s="179"/>
    </row>
    <row r="1231" spans="2:5" x14ac:dyDescent="0.35">
      <c r="B1231" s="87"/>
      <c r="E1231" s="179"/>
    </row>
    <row r="1232" spans="2:5" x14ac:dyDescent="0.35">
      <c r="E1232" s="179"/>
    </row>
    <row r="1233" spans="5:5" x14ac:dyDescent="0.35">
      <c r="E1233" s="179"/>
    </row>
    <row r="1234" spans="5:5" x14ac:dyDescent="0.35">
      <c r="E1234" s="179"/>
    </row>
    <row r="1235" spans="5:5" x14ac:dyDescent="0.35">
      <c r="E1235" s="179"/>
    </row>
    <row r="1236" spans="5:5" x14ac:dyDescent="0.35">
      <c r="E1236" s="179"/>
    </row>
    <row r="1237" spans="5:5" x14ac:dyDescent="0.35">
      <c r="E1237" s="179"/>
    </row>
    <row r="1238" spans="5:5" x14ac:dyDescent="0.35">
      <c r="E1238" s="179"/>
    </row>
    <row r="1239" spans="5:5" x14ac:dyDescent="0.35">
      <c r="E1239" s="179"/>
    </row>
    <row r="1241" spans="5:5" x14ac:dyDescent="0.35">
      <c r="E1241" s="179"/>
    </row>
    <row r="1242" spans="5:5" x14ac:dyDescent="0.35">
      <c r="E1242" s="179"/>
    </row>
    <row r="1243" spans="5:5" x14ac:dyDescent="0.35">
      <c r="E1243" s="179"/>
    </row>
    <row r="1244" spans="5:5" x14ac:dyDescent="0.35">
      <c r="E1244" s="179"/>
    </row>
    <row r="1245" spans="5:5" x14ac:dyDescent="0.35">
      <c r="E1245" s="179"/>
    </row>
    <row r="1246" spans="5:5" x14ac:dyDescent="0.35">
      <c r="E1246" s="179"/>
    </row>
    <row r="1247" spans="5:5" x14ac:dyDescent="0.35">
      <c r="E1247" s="179"/>
    </row>
    <row r="1248" spans="5:5" x14ac:dyDescent="0.35">
      <c r="E1248" s="179"/>
    </row>
    <row r="1249" spans="5:5" x14ac:dyDescent="0.35">
      <c r="E1249" s="179"/>
    </row>
    <row r="1250" spans="5:5" x14ac:dyDescent="0.35">
      <c r="E1250" s="179"/>
    </row>
    <row r="1251" spans="5:5" x14ac:dyDescent="0.35">
      <c r="E1251" s="179"/>
    </row>
    <row r="1252" spans="5:5" x14ac:dyDescent="0.35">
      <c r="E1252" s="179"/>
    </row>
    <row r="1253" spans="5:5" x14ac:dyDescent="0.35">
      <c r="E1253" s="179"/>
    </row>
    <row r="1254" spans="5:5" x14ac:dyDescent="0.35">
      <c r="E1254" s="179"/>
    </row>
    <row r="1255" spans="5:5" x14ac:dyDescent="0.35">
      <c r="E1255" s="179"/>
    </row>
    <row r="1256" spans="5:5" x14ac:dyDescent="0.35">
      <c r="E1256" s="179"/>
    </row>
    <row r="1257" spans="5:5" x14ac:dyDescent="0.35">
      <c r="E1257" s="179"/>
    </row>
    <row r="1258" spans="5:5" x14ac:dyDescent="0.35">
      <c r="E1258" s="179"/>
    </row>
    <row r="1260" spans="5:5" x14ac:dyDescent="0.35">
      <c r="E1260" s="179"/>
    </row>
    <row r="1261" spans="5:5" x14ac:dyDescent="0.35">
      <c r="E1261" s="179"/>
    </row>
    <row r="1262" spans="5:5" x14ac:dyDescent="0.35">
      <c r="E1262" s="179"/>
    </row>
    <row r="1263" spans="5:5" x14ac:dyDescent="0.35">
      <c r="E1263" s="179"/>
    </row>
    <row r="1264" spans="5:5" x14ac:dyDescent="0.35">
      <c r="E1264" s="179"/>
    </row>
    <row r="1265" spans="5:5" x14ac:dyDescent="0.35">
      <c r="E1265" s="179"/>
    </row>
    <row r="1266" spans="5:5" x14ac:dyDescent="0.35">
      <c r="E1266" s="179"/>
    </row>
    <row r="1267" spans="5:5" x14ac:dyDescent="0.35">
      <c r="E1267" s="179"/>
    </row>
    <row r="1268" spans="5:5" x14ac:dyDescent="0.35">
      <c r="E1268" s="179"/>
    </row>
    <row r="1269" spans="5:5" x14ac:dyDescent="0.35">
      <c r="E1269" s="179"/>
    </row>
    <row r="1270" spans="5:5" x14ac:dyDescent="0.35">
      <c r="E1270" s="179"/>
    </row>
    <row r="1271" spans="5:5" x14ac:dyDescent="0.35">
      <c r="E1271" s="179"/>
    </row>
    <row r="1272" spans="5:5" x14ac:dyDescent="0.35">
      <c r="E1272" s="179"/>
    </row>
    <row r="1273" spans="5:5" x14ac:dyDescent="0.35">
      <c r="E1273" s="179"/>
    </row>
    <row r="1274" spans="5:5" x14ac:dyDescent="0.35">
      <c r="E1274" s="179"/>
    </row>
    <row r="1275" spans="5:5" x14ac:dyDescent="0.35">
      <c r="E1275" s="179"/>
    </row>
    <row r="1276" spans="5:5" x14ac:dyDescent="0.35">
      <c r="E1276" s="179"/>
    </row>
    <row r="1277" spans="5:5" x14ac:dyDescent="0.35">
      <c r="E1277" s="179"/>
    </row>
    <row r="1278" spans="5:5" x14ac:dyDescent="0.35">
      <c r="E1278" s="179"/>
    </row>
    <row r="1279" spans="5:5" x14ac:dyDescent="0.35">
      <c r="E1279" s="179"/>
    </row>
    <row r="1280" spans="5:5" x14ac:dyDescent="0.35">
      <c r="E1280" s="179"/>
    </row>
    <row r="1281" spans="2:5" x14ac:dyDescent="0.35">
      <c r="E1281" s="179"/>
    </row>
    <row r="1282" spans="2:5" x14ac:dyDescent="0.35">
      <c r="E1282" s="179"/>
    </row>
    <row r="1283" spans="2:5" x14ac:dyDescent="0.35">
      <c r="B1283" s="87"/>
      <c r="E1283" s="179"/>
    </row>
    <row r="1284" spans="2:5" x14ac:dyDescent="0.35">
      <c r="E1284" s="179"/>
    </row>
    <row r="1285" spans="2:5" x14ac:dyDescent="0.35">
      <c r="E1285" s="179"/>
    </row>
    <row r="1286" spans="2:5" x14ac:dyDescent="0.35">
      <c r="E1286" s="179"/>
    </row>
    <row r="1287" spans="2:5" x14ac:dyDescent="0.35">
      <c r="E1287" s="179"/>
    </row>
    <row r="1288" spans="2:5" x14ac:dyDescent="0.35">
      <c r="E1288" s="179"/>
    </row>
    <row r="1289" spans="2:5" x14ac:dyDescent="0.35">
      <c r="E1289" s="179"/>
    </row>
    <row r="1290" spans="2:5" x14ac:dyDescent="0.35">
      <c r="E1290" s="179"/>
    </row>
    <row r="1291" spans="2:5" x14ac:dyDescent="0.35">
      <c r="E1291" s="179"/>
    </row>
    <row r="1292" spans="2:5" x14ac:dyDescent="0.35">
      <c r="E1292" s="179"/>
    </row>
    <row r="1293" spans="2:5" x14ac:dyDescent="0.35">
      <c r="E1293" s="179"/>
    </row>
    <row r="1294" spans="2:5" x14ac:dyDescent="0.35">
      <c r="E1294" s="179"/>
    </row>
    <row r="1295" spans="2:5" x14ac:dyDescent="0.35">
      <c r="E1295" s="179"/>
    </row>
    <row r="1296" spans="2:5" x14ac:dyDescent="0.35">
      <c r="E1296" s="179"/>
    </row>
    <row r="1297" spans="2:5" x14ac:dyDescent="0.35">
      <c r="E1297" s="179"/>
    </row>
    <row r="1298" spans="2:5" x14ac:dyDescent="0.35">
      <c r="B1298" s="87"/>
      <c r="E1298" s="179"/>
    </row>
    <row r="1299" spans="2:5" x14ac:dyDescent="0.35">
      <c r="E1299" s="179"/>
    </row>
    <row r="1300" spans="2:5" x14ac:dyDescent="0.35">
      <c r="E1300" s="179"/>
    </row>
    <row r="1301" spans="2:5" x14ac:dyDescent="0.35">
      <c r="E1301" s="179"/>
    </row>
    <row r="1302" spans="2:5" x14ac:dyDescent="0.35">
      <c r="E1302" s="179"/>
    </row>
    <row r="1303" spans="2:5" x14ac:dyDescent="0.35">
      <c r="E1303" s="179"/>
    </row>
    <row r="1304" spans="2:5" x14ac:dyDescent="0.35">
      <c r="E1304" s="179"/>
    </row>
    <row r="1305" spans="2:5" x14ac:dyDescent="0.35">
      <c r="E1305" s="179"/>
    </row>
    <row r="1306" spans="2:5" x14ac:dyDescent="0.35">
      <c r="E1306" s="179"/>
    </row>
    <row r="1307" spans="2:5" x14ac:dyDescent="0.35">
      <c r="E1307" s="179"/>
    </row>
    <row r="1308" spans="2:5" x14ac:dyDescent="0.35">
      <c r="E1308" s="179"/>
    </row>
    <row r="1309" spans="2:5" x14ac:dyDescent="0.35">
      <c r="E1309" s="179"/>
    </row>
    <row r="1310" spans="2:5" x14ac:dyDescent="0.35">
      <c r="E1310" s="179"/>
    </row>
    <row r="1311" spans="2:5" x14ac:dyDescent="0.35">
      <c r="E1311" s="179"/>
    </row>
    <row r="1312" spans="2:5" x14ac:dyDescent="0.35">
      <c r="E1312" s="179"/>
    </row>
    <row r="1313" spans="5:5" x14ac:dyDescent="0.35">
      <c r="E1313" s="179"/>
    </row>
    <row r="1314" spans="5:5" x14ac:dyDescent="0.35">
      <c r="E1314" s="179"/>
    </row>
    <row r="1315" spans="5:5" x14ac:dyDescent="0.35">
      <c r="E1315" s="179"/>
    </row>
    <row r="1316" spans="5:5" x14ac:dyDescent="0.35">
      <c r="E1316" s="179"/>
    </row>
    <row r="1317" spans="5:5" x14ac:dyDescent="0.35">
      <c r="E1317" s="179"/>
    </row>
    <row r="1318" spans="5:5" x14ac:dyDescent="0.35">
      <c r="E1318" s="179"/>
    </row>
    <row r="1319" spans="5:5" x14ac:dyDescent="0.35">
      <c r="E1319" s="179"/>
    </row>
    <row r="1320" spans="5:5" x14ac:dyDescent="0.35">
      <c r="E1320" s="179"/>
    </row>
    <row r="1321" spans="5:5" x14ac:dyDescent="0.35">
      <c r="E1321" s="179"/>
    </row>
    <row r="1322" spans="5:5" x14ac:dyDescent="0.35">
      <c r="E1322" s="179"/>
    </row>
    <row r="1323" spans="5:5" x14ac:dyDescent="0.35">
      <c r="E1323" s="179"/>
    </row>
    <row r="1324" spans="5:5" x14ac:dyDescent="0.35">
      <c r="E1324" s="179"/>
    </row>
    <row r="1325" spans="5:5" x14ac:dyDescent="0.35">
      <c r="E1325" s="179"/>
    </row>
    <row r="1326" spans="5:5" x14ac:dyDescent="0.35">
      <c r="E1326" s="179"/>
    </row>
    <row r="1327" spans="5:5" x14ac:dyDescent="0.35">
      <c r="E1327" s="179"/>
    </row>
    <row r="1328" spans="5:5" x14ac:dyDescent="0.35">
      <c r="E1328" s="179"/>
    </row>
    <row r="1329" spans="5:5" x14ac:dyDescent="0.35">
      <c r="E1329" s="179"/>
    </row>
    <row r="1330" spans="5:5" x14ac:dyDescent="0.35">
      <c r="E1330" s="179"/>
    </row>
    <row r="1331" spans="5:5" x14ac:dyDescent="0.35">
      <c r="E1331" s="179"/>
    </row>
    <row r="1332" spans="5:5" x14ac:dyDescent="0.35">
      <c r="E1332" s="179"/>
    </row>
    <row r="1333" spans="5:5" x14ac:dyDescent="0.35">
      <c r="E1333" s="179"/>
    </row>
    <row r="1334" spans="5:5" x14ac:dyDescent="0.35">
      <c r="E1334" s="179"/>
    </row>
    <row r="1335" spans="5:5" x14ac:dyDescent="0.35">
      <c r="E1335" s="179"/>
    </row>
    <row r="1336" spans="5:5" x14ac:dyDescent="0.35">
      <c r="E1336" s="179"/>
    </row>
    <row r="1337" spans="5:5" x14ac:dyDescent="0.35">
      <c r="E1337" s="179"/>
    </row>
    <row r="1338" spans="5:5" x14ac:dyDescent="0.35">
      <c r="E1338" s="179"/>
    </row>
    <row r="1339" spans="5:5" x14ac:dyDescent="0.35">
      <c r="E1339" s="179"/>
    </row>
    <row r="1340" spans="5:5" x14ac:dyDescent="0.35">
      <c r="E1340" s="179"/>
    </row>
    <row r="1341" spans="5:5" x14ac:dyDescent="0.35">
      <c r="E1341" s="179"/>
    </row>
    <row r="1342" spans="5:5" x14ac:dyDescent="0.35">
      <c r="E1342" s="179"/>
    </row>
    <row r="1343" spans="5:5" x14ac:dyDescent="0.35">
      <c r="E1343" s="179"/>
    </row>
    <row r="1344" spans="5:5" x14ac:dyDescent="0.35">
      <c r="E1344" s="179"/>
    </row>
    <row r="1345" spans="2:5" x14ac:dyDescent="0.35">
      <c r="E1345" s="179"/>
    </row>
    <row r="1346" spans="2:5" x14ac:dyDescent="0.35">
      <c r="E1346" s="179"/>
    </row>
    <row r="1347" spans="2:5" x14ac:dyDescent="0.35">
      <c r="E1347" s="179"/>
    </row>
    <row r="1348" spans="2:5" x14ac:dyDescent="0.35">
      <c r="E1348" s="179"/>
    </row>
    <row r="1349" spans="2:5" x14ac:dyDescent="0.35">
      <c r="E1349" s="179"/>
    </row>
    <row r="1350" spans="2:5" x14ac:dyDescent="0.35">
      <c r="E1350" s="179"/>
    </row>
    <row r="1351" spans="2:5" x14ac:dyDescent="0.35">
      <c r="E1351" s="179"/>
    </row>
    <row r="1352" spans="2:5" x14ac:dyDescent="0.35">
      <c r="E1352" s="179"/>
    </row>
    <row r="1353" spans="2:5" x14ac:dyDescent="0.35">
      <c r="B1353" s="87"/>
      <c r="E1353" s="179"/>
    </row>
    <row r="1354" spans="2:5" x14ac:dyDescent="0.35">
      <c r="E1354" s="179"/>
    </row>
    <row r="1355" spans="2:5" x14ac:dyDescent="0.35">
      <c r="E1355" s="179"/>
    </row>
    <row r="1356" spans="2:5" x14ac:dyDescent="0.35">
      <c r="E1356" s="179"/>
    </row>
    <row r="1357" spans="2:5" x14ac:dyDescent="0.35">
      <c r="E1357" s="179"/>
    </row>
    <row r="1358" spans="2:5" x14ac:dyDescent="0.35">
      <c r="E1358" s="179"/>
    </row>
    <row r="1359" spans="2:5" x14ac:dyDescent="0.35">
      <c r="E1359" s="179"/>
    </row>
    <row r="1360" spans="2:5" x14ac:dyDescent="0.35">
      <c r="E1360" s="179"/>
    </row>
    <row r="1361" spans="2:5" x14ac:dyDescent="0.35">
      <c r="E1361" s="179"/>
    </row>
    <row r="1362" spans="2:5" x14ac:dyDescent="0.35">
      <c r="E1362" s="179"/>
    </row>
    <row r="1363" spans="2:5" x14ac:dyDescent="0.35">
      <c r="E1363" s="179"/>
    </row>
    <row r="1364" spans="2:5" x14ac:dyDescent="0.35">
      <c r="E1364" s="179"/>
    </row>
    <row r="1365" spans="2:5" x14ac:dyDescent="0.35">
      <c r="E1365" s="179"/>
    </row>
    <row r="1366" spans="2:5" x14ac:dyDescent="0.35">
      <c r="B1366" s="87"/>
      <c r="E1366" s="179"/>
    </row>
    <row r="1367" spans="2:5" x14ac:dyDescent="0.35">
      <c r="E1367" s="179"/>
    </row>
    <row r="1368" spans="2:5" x14ac:dyDescent="0.35">
      <c r="E1368" s="179"/>
    </row>
    <row r="1369" spans="2:5" x14ac:dyDescent="0.35">
      <c r="E1369" s="179"/>
    </row>
    <row r="1370" spans="2:5" x14ac:dyDescent="0.35">
      <c r="E1370" s="179"/>
    </row>
    <row r="1371" spans="2:5" x14ac:dyDescent="0.35">
      <c r="E1371" s="179"/>
    </row>
    <row r="1372" spans="2:5" x14ac:dyDescent="0.35">
      <c r="E1372" s="179"/>
    </row>
    <row r="1373" spans="2:5" x14ac:dyDescent="0.35">
      <c r="E1373" s="179"/>
    </row>
    <row r="1374" spans="2:5" x14ac:dyDescent="0.35">
      <c r="B1374" s="87"/>
      <c r="E1374" s="179"/>
    </row>
    <row r="1375" spans="2:5" x14ac:dyDescent="0.35">
      <c r="E1375" s="179"/>
    </row>
    <row r="1376" spans="2:5" x14ac:dyDescent="0.35">
      <c r="E1376" s="179"/>
    </row>
    <row r="1377" spans="5:5" x14ac:dyDescent="0.35">
      <c r="E1377" s="179"/>
    </row>
    <row r="1378" spans="5:5" x14ac:dyDescent="0.35">
      <c r="E1378" s="179"/>
    </row>
    <row r="1379" spans="5:5" x14ac:dyDescent="0.35">
      <c r="E1379" s="179"/>
    </row>
    <row r="1380" spans="5:5" x14ac:dyDescent="0.35">
      <c r="E1380" s="179"/>
    </row>
    <row r="1381" spans="5:5" x14ac:dyDescent="0.35">
      <c r="E1381" s="179"/>
    </row>
    <row r="1382" spans="5:5" x14ac:dyDescent="0.35">
      <c r="E1382" s="179"/>
    </row>
    <row r="1383" spans="5:5" x14ac:dyDescent="0.35">
      <c r="E1383" s="179"/>
    </row>
    <row r="1384" spans="5:5" x14ac:dyDescent="0.35">
      <c r="E1384" s="179"/>
    </row>
    <row r="1385" spans="5:5" x14ac:dyDescent="0.35">
      <c r="E1385" s="179"/>
    </row>
    <row r="1386" spans="5:5" x14ac:dyDescent="0.35">
      <c r="E1386" s="179"/>
    </row>
    <row r="1387" spans="5:5" x14ac:dyDescent="0.35">
      <c r="E1387" s="179"/>
    </row>
    <row r="1388" spans="5:5" x14ac:dyDescent="0.35">
      <c r="E1388" s="179"/>
    </row>
    <row r="1389" spans="5:5" x14ac:dyDescent="0.35">
      <c r="E1389" s="179"/>
    </row>
    <row r="1390" spans="5:5" x14ac:dyDescent="0.35">
      <c r="E1390" s="179"/>
    </row>
    <row r="1391" spans="5:5" x14ac:dyDescent="0.35">
      <c r="E1391" s="179"/>
    </row>
    <row r="1392" spans="5:5" x14ac:dyDescent="0.35">
      <c r="E1392" s="179"/>
    </row>
    <row r="1393" spans="2:5" x14ac:dyDescent="0.35">
      <c r="E1393" s="179"/>
    </row>
    <row r="1394" spans="2:5" x14ac:dyDescent="0.35">
      <c r="E1394" s="179"/>
    </row>
    <row r="1395" spans="2:5" x14ac:dyDescent="0.35">
      <c r="E1395" s="179"/>
    </row>
    <row r="1396" spans="2:5" x14ac:dyDescent="0.35">
      <c r="E1396" s="179"/>
    </row>
    <row r="1397" spans="2:5" x14ac:dyDescent="0.35">
      <c r="E1397" s="179"/>
    </row>
    <row r="1398" spans="2:5" x14ac:dyDescent="0.35">
      <c r="B1398" s="87"/>
      <c r="E1398" s="179"/>
    </row>
    <row r="1399" spans="2:5" x14ac:dyDescent="0.35">
      <c r="E1399" s="179"/>
    </row>
    <row r="1400" spans="2:5" x14ac:dyDescent="0.35">
      <c r="E1400" s="179"/>
    </row>
    <row r="1401" spans="2:5" x14ac:dyDescent="0.35">
      <c r="E1401" s="179"/>
    </row>
    <row r="1402" spans="2:5" x14ac:dyDescent="0.35">
      <c r="E1402" s="179"/>
    </row>
    <row r="1404" spans="2:5" x14ac:dyDescent="0.35">
      <c r="E1404" s="179"/>
    </row>
    <row r="1405" spans="2:5" x14ac:dyDescent="0.35">
      <c r="E1405" s="179"/>
    </row>
    <row r="1406" spans="2:5" x14ac:dyDescent="0.35">
      <c r="E1406" s="179"/>
    </row>
    <row r="1407" spans="2:5" x14ac:dyDescent="0.35">
      <c r="E1407" s="179"/>
    </row>
    <row r="1408" spans="2:5" x14ac:dyDescent="0.35">
      <c r="E1408" s="179"/>
    </row>
    <row r="1409" spans="2:5" x14ac:dyDescent="0.35">
      <c r="E1409" s="179"/>
    </row>
    <row r="1410" spans="2:5" x14ac:dyDescent="0.35">
      <c r="E1410" s="179"/>
    </row>
    <row r="1411" spans="2:5" x14ac:dyDescent="0.35">
      <c r="E1411" s="179"/>
    </row>
    <row r="1412" spans="2:5" x14ac:dyDescent="0.35">
      <c r="E1412" s="179"/>
    </row>
    <row r="1413" spans="2:5" x14ac:dyDescent="0.35">
      <c r="E1413" s="179"/>
    </row>
    <row r="1414" spans="2:5" x14ac:dyDescent="0.35">
      <c r="E1414" s="179"/>
    </row>
    <row r="1415" spans="2:5" x14ac:dyDescent="0.35">
      <c r="E1415" s="179"/>
    </row>
    <row r="1416" spans="2:5" x14ac:dyDescent="0.35">
      <c r="E1416" s="179"/>
    </row>
    <row r="1417" spans="2:5" x14ac:dyDescent="0.35">
      <c r="E1417" s="179"/>
    </row>
    <row r="1418" spans="2:5" x14ac:dyDescent="0.35">
      <c r="E1418" s="179"/>
    </row>
    <row r="1419" spans="2:5" x14ac:dyDescent="0.35">
      <c r="E1419" s="179"/>
    </row>
    <row r="1420" spans="2:5" x14ac:dyDescent="0.35">
      <c r="B1420" s="87"/>
      <c r="E1420" s="179"/>
    </row>
    <row r="1421" spans="2:5" x14ac:dyDescent="0.35">
      <c r="E1421" s="179"/>
    </row>
    <row r="1422" spans="2:5" x14ac:dyDescent="0.35">
      <c r="E1422" s="179"/>
    </row>
    <row r="1423" spans="2:5" x14ac:dyDescent="0.35">
      <c r="E1423" s="179"/>
    </row>
    <row r="1424" spans="2:5" x14ac:dyDescent="0.35">
      <c r="B1424" s="87"/>
      <c r="E1424" s="179"/>
    </row>
    <row r="1425" spans="2:5" x14ac:dyDescent="0.35">
      <c r="E1425" s="179"/>
    </row>
    <row r="1426" spans="2:5" x14ac:dyDescent="0.35">
      <c r="E1426" s="179"/>
    </row>
    <row r="1427" spans="2:5" x14ac:dyDescent="0.35">
      <c r="E1427" s="179"/>
    </row>
    <row r="1428" spans="2:5" x14ac:dyDescent="0.35">
      <c r="E1428" s="179"/>
    </row>
    <row r="1429" spans="2:5" x14ac:dyDescent="0.35">
      <c r="E1429" s="179"/>
    </row>
    <row r="1430" spans="2:5" x14ac:dyDescent="0.35">
      <c r="E1430" s="179"/>
    </row>
    <row r="1431" spans="2:5" x14ac:dyDescent="0.35">
      <c r="E1431" s="179"/>
    </row>
    <row r="1432" spans="2:5" x14ac:dyDescent="0.35">
      <c r="E1432" s="179"/>
    </row>
    <row r="1433" spans="2:5" x14ac:dyDescent="0.35">
      <c r="E1433" s="179"/>
    </row>
    <row r="1434" spans="2:5" x14ac:dyDescent="0.35">
      <c r="E1434" s="179"/>
    </row>
    <row r="1435" spans="2:5" x14ac:dyDescent="0.35">
      <c r="E1435" s="179"/>
    </row>
    <row r="1436" spans="2:5" x14ac:dyDescent="0.35">
      <c r="E1436" s="179"/>
    </row>
    <row r="1437" spans="2:5" x14ac:dyDescent="0.35">
      <c r="E1437" s="179"/>
    </row>
    <row r="1438" spans="2:5" x14ac:dyDescent="0.35">
      <c r="E1438" s="179"/>
    </row>
    <row r="1439" spans="2:5" x14ac:dyDescent="0.35">
      <c r="E1439" s="179"/>
    </row>
    <row r="1440" spans="2:5" x14ac:dyDescent="0.35">
      <c r="B1440" s="87"/>
      <c r="E1440" s="179"/>
    </row>
    <row r="1441" spans="5:5" x14ac:dyDescent="0.35">
      <c r="E1441" s="179"/>
    </row>
    <row r="1442" spans="5:5" x14ac:dyDescent="0.35">
      <c r="E1442" s="179"/>
    </row>
    <row r="1443" spans="5:5" x14ac:dyDescent="0.35">
      <c r="E1443" s="179"/>
    </row>
    <row r="1444" spans="5:5" x14ac:dyDescent="0.35">
      <c r="E1444" s="179"/>
    </row>
    <row r="1445" spans="5:5" x14ac:dyDescent="0.35">
      <c r="E1445" s="179"/>
    </row>
    <row r="1446" spans="5:5" x14ac:dyDescent="0.35">
      <c r="E1446" s="179"/>
    </row>
    <row r="1447" spans="5:5" x14ac:dyDescent="0.35">
      <c r="E1447" s="179"/>
    </row>
    <row r="1448" spans="5:5" x14ac:dyDescent="0.35">
      <c r="E1448" s="179"/>
    </row>
    <row r="1449" spans="5:5" x14ac:dyDescent="0.35">
      <c r="E1449" s="179"/>
    </row>
    <row r="1450" spans="5:5" x14ac:dyDescent="0.35">
      <c r="E1450" s="179"/>
    </row>
    <row r="1451" spans="5:5" x14ac:dyDescent="0.35">
      <c r="E1451" s="179"/>
    </row>
    <row r="1452" spans="5:5" x14ac:dyDescent="0.35">
      <c r="E1452" s="179"/>
    </row>
    <row r="1453" spans="5:5" x14ac:dyDescent="0.35">
      <c r="E1453" s="179"/>
    </row>
    <row r="1454" spans="5:5" x14ac:dyDescent="0.35">
      <c r="E1454" s="179"/>
    </row>
    <row r="1455" spans="5:5" x14ac:dyDescent="0.35">
      <c r="E1455" s="179"/>
    </row>
    <row r="1456" spans="5:5" x14ac:dyDescent="0.35">
      <c r="E1456" s="179"/>
    </row>
    <row r="1457" spans="5:5" x14ac:dyDescent="0.35">
      <c r="E1457" s="179"/>
    </row>
    <row r="1458" spans="5:5" x14ac:dyDescent="0.35">
      <c r="E1458" s="179"/>
    </row>
    <row r="1459" spans="5:5" x14ac:dyDescent="0.35">
      <c r="E1459" s="179"/>
    </row>
    <row r="1460" spans="5:5" x14ac:dyDescent="0.35">
      <c r="E1460" s="179"/>
    </row>
    <row r="1461" spans="5:5" x14ac:dyDescent="0.35">
      <c r="E1461" s="179"/>
    </row>
    <row r="1462" spans="5:5" x14ac:dyDescent="0.35">
      <c r="E1462" s="179"/>
    </row>
    <row r="1463" spans="5:5" x14ac:dyDescent="0.35">
      <c r="E1463" s="179"/>
    </row>
    <row r="1464" spans="5:5" x14ac:dyDescent="0.35">
      <c r="E1464" s="179"/>
    </row>
    <row r="1465" spans="5:5" x14ac:dyDescent="0.35">
      <c r="E1465" s="179"/>
    </row>
    <row r="1466" spans="5:5" x14ac:dyDescent="0.35">
      <c r="E1466" s="179"/>
    </row>
    <row r="1467" spans="5:5" x14ac:dyDescent="0.35">
      <c r="E1467" s="179"/>
    </row>
    <row r="1468" spans="5:5" x14ac:dyDescent="0.35">
      <c r="E1468" s="179"/>
    </row>
    <row r="1469" spans="5:5" x14ac:dyDescent="0.35">
      <c r="E1469" s="179"/>
    </row>
    <row r="1470" spans="5:5" x14ac:dyDescent="0.35">
      <c r="E1470" s="179"/>
    </row>
    <row r="1471" spans="5:5" x14ac:dyDescent="0.35">
      <c r="E1471" s="179"/>
    </row>
    <row r="1472" spans="5:5" x14ac:dyDescent="0.35">
      <c r="E1472" s="179"/>
    </row>
    <row r="1473" spans="5:5" x14ac:dyDescent="0.35">
      <c r="E1473" s="179"/>
    </row>
    <row r="1474" spans="5:5" x14ac:dyDescent="0.35">
      <c r="E1474" s="179"/>
    </row>
    <row r="1475" spans="5:5" x14ac:dyDescent="0.35">
      <c r="E1475" s="179"/>
    </row>
    <row r="1476" spans="5:5" x14ac:dyDescent="0.35">
      <c r="E1476" s="179"/>
    </row>
    <row r="1477" spans="5:5" x14ac:dyDescent="0.35">
      <c r="E1477" s="179"/>
    </row>
    <row r="1478" spans="5:5" x14ac:dyDescent="0.35">
      <c r="E1478" s="179"/>
    </row>
    <row r="1479" spans="5:5" x14ac:dyDescent="0.35">
      <c r="E1479" s="179"/>
    </row>
    <row r="1480" spans="5:5" x14ac:dyDescent="0.35">
      <c r="E1480" s="179"/>
    </row>
    <row r="1481" spans="5:5" x14ac:dyDescent="0.35">
      <c r="E1481" s="179"/>
    </row>
    <row r="1482" spans="5:5" x14ac:dyDescent="0.35">
      <c r="E1482" s="179"/>
    </row>
    <row r="1483" spans="5:5" x14ac:dyDescent="0.35">
      <c r="E1483" s="179"/>
    </row>
    <row r="1484" spans="5:5" x14ac:dyDescent="0.35">
      <c r="E1484" s="179"/>
    </row>
    <row r="1485" spans="5:5" x14ac:dyDescent="0.35">
      <c r="E1485" s="179"/>
    </row>
    <row r="1486" spans="5:5" x14ac:dyDescent="0.35">
      <c r="E1486" s="179"/>
    </row>
    <row r="1487" spans="5:5" x14ac:dyDescent="0.35">
      <c r="E1487" s="179"/>
    </row>
    <row r="1488" spans="5:5" x14ac:dyDescent="0.35">
      <c r="E1488" s="179"/>
    </row>
    <row r="1489" spans="5:5" x14ac:dyDescent="0.35">
      <c r="E1489" s="179"/>
    </row>
    <row r="1490" spans="5:5" x14ac:dyDescent="0.35">
      <c r="E1490" s="179"/>
    </row>
    <row r="1491" spans="5:5" x14ac:dyDescent="0.35">
      <c r="E1491" s="179"/>
    </row>
    <row r="1492" spans="5:5" x14ac:dyDescent="0.35">
      <c r="E1492" s="179"/>
    </row>
    <row r="1493" spans="5:5" x14ac:dyDescent="0.35">
      <c r="E1493" s="179"/>
    </row>
    <row r="1494" spans="5:5" x14ac:dyDescent="0.35">
      <c r="E1494" s="179"/>
    </row>
    <row r="1495" spans="5:5" x14ac:dyDescent="0.35">
      <c r="E1495" s="179"/>
    </row>
    <row r="1496" spans="5:5" x14ac:dyDescent="0.35">
      <c r="E1496" s="179"/>
    </row>
    <row r="1497" spans="5:5" x14ac:dyDescent="0.35">
      <c r="E1497" s="179"/>
    </row>
    <row r="1498" spans="5:5" x14ac:dyDescent="0.35">
      <c r="E1498" s="179"/>
    </row>
    <row r="1499" spans="5:5" x14ac:dyDescent="0.35">
      <c r="E1499" s="179"/>
    </row>
    <row r="1500" spans="5:5" x14ac:dyDescent="0.35">
      <c r="E1500" s="179"/>
    </row>
    <row r="1501" spans="5:5" x14ac:dyDescent="0.35">
      <c r="E1501" s="179"/>
    </row>
    <row r="1502" spans="5:5" x14ac:dyDescent="0.35">
      <c r="E1502" s="179"/>
    </row>
    <row r="1503" spans="5:5" x14ac:dyDescent="0.35">
      <c r="E1503" s="179"/>
    </row>
    <row r="1504" spans="5:5" x14ac:dyDescent="0.35">
      <c r="E1504" s="179"/>
    </row>
    <row r="1505" spans="5:5" x14ac:dyDescent="0.35">
      <c r="E1505" s="179"/>
    </row>
    <row r="1506" spans="5:5" x14ac:dyDescent="0.35">
      <c r="E1506" s="179"/>
    </row>
  </sheetData>
  <sheetProtection algorithmName="SHA-512" hashValue="i4DkbNpp0isxiqBjqugLxc+FUuA01/yT8LzrNtx/gok9LYHoXH3sUEJxF7tSSdcdu9hBkpr9nd7sMrX72mvaDw==" saltValue="BGQ+kr0zNo3YmyH7PyYoMg==" spinCount="100000" sheet="1" sort="0" autoFilter="0"/>
  <autoFilter ref="A1:E1210" xr:uid="{A9B2DDF9-2462-4530-80F7-37B62CF6E52B}"/>
  <sortState xmlns:xlrd2="http://schemas.microsoft.com/office/spreadsheetml/2017/richdata2" ref="A2:E1511">
    <sortCondition descending="1" ref="A2:A1511"/>
    <sortCondition ref="C2:C1511"/>
    <sortCondition ref="E2:E1511"/>
  </sortState>
  <conditionalFormatting sqref="B1170:B1171">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a80761-31c3-487e-8ab1-22c2f8ee8ff6" xsi:nil="true"/>
    <lcf76f155ced4ddcb4097134ff3c332f xmlns="20ede1eb-5ee5-4692-8da6-7e74ec23b53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EC057B6CF6C749AD68EB51BE466992" ma:contentTypeVersion="13" ma:contentTypeDescription="Create a new document." ma:contentTypeScope="" ma:versionID="934a5946e2fb3d03a2dc7fea90b5be08">
  <xsd:schema xmlns:xsd="http://www.w3.org/2001/XMLSchema" xmlns:xs="http://www.w3.org/2001/XMLSchema" xmlns:p="http://schemas.microsoft.com/office/2006/metadata/properties" xmlns:ns2="20ede1eb-5ee5-4692-8da6-7e74ec23b534" xmlns:ns3="81a80761-31c3-487e-8ab1-22c2f8ee8ff6" targetNamespace="http://schemas.microsoft.com/office/2006/metadata/properties" ma:root="true" ma:fieldsID="14f559a3c32906359f2e1da4ee754cc1" ns2:_="" ns3:_="">
    <xsd:import namespace="20ede1eb-5ee5-4692-8da6-7e74ec23b534"/>
    <xsd:import namespace="81a80761-31c3-487e-8ab1-22c2f8ee8ff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ede1eb-5ee5-4692-8da6-7e74ec23b5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5216341-53e0-4f9c-91d7-eec6e6ff139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a80761-31c3-487e-8ab1-22c2f8ee8ff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de5d7f-5fbd-41fb-b62f-40a99834ce55}" ma:internalName="TaxCatchAll" ma:showField="CatchAllData" ma:web="81a80761-31c3-487e-8ab1-22c2f8ee8f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3CE0E-E35F-4721-A434-C2BF446A74F9}">
  <ds:schemaRefs>
    <ds:schemaRef ds:uri="81a80761-31c3-487e-8ab1-22c2f8ee8ff6"/>
    <ds:schemaRef ds:uri="http://purl.org/dc/elements/1.1/"/>
    <ds:schemaRef ds:uri="http://schemas.microsoft.com/office/2006/documentManagement/types"/>
    <ds:schemaRef ds:uri="http://schemas.microsoft.com/office/2006/metadata/properties"/>
    <ds:schemaRef ds:uri="http://purl.org/dc/terms/"/>
    <ds:schemaRef ds:uri="20ede1eb-5ee5-4692-8da6-7e74ec23b534"/>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9B225A5-2B3F-488F-8CF3-B194D685CEFF}">
  <ds:schemaRefs>
    <ds:schemaRef ds:uri="http://schemas.microsoft.com/sharepoint/v3/contenttype/forms"/>
  </ds:schemaRefs>
</ds:datastoreItem>
</file>

<file path=customXml/itemProps3.xml><?xml version="1.0" encoding="utf-8"?>
<ds:datastoreItem xmlns:ds="http://schemas.openxmlformats.org/officeDocument/2006/customXml" ds:itemID="{95FEC62F-B6CD-4F94-8072-CD5041230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ede1eb-5ee5-4692-8da6-7e74ec23b534"/>
    <ds:schemaRef ds:uri="81a80761-31c3-487e-8ab1-22c2f8ee8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61</vt:i4>
      </vt:variant>
    </vt:vector>
  </HeadingPairs>
  <TitlesOfParts>
    <vt:vector size="77" baseType="lpstr">
      <vt:lpstr>Project Summary</vt:lpstr>
      <vt:lpstr>Lighting</vt:lpstr>
      <vt:lpstr>NewSKULighting</vt:lpstr>
      <vt:lpstr>Ballast Replacement</vt:lpstr>
      <vt:lpstr>Standalone Controls</vt:lpstr>
      <vt:lpstr>Recycling</vt:lpstr>
      <vt:lpstr>Incentive Outline</vt:lpstr>
      <vt:lpstr>SKU</vt:lpstr>
      <vt:lpstr>SKU lookup</vt:lpstr>
      <vt:lpstr>Business Segment</vt:lpstr>
      <vt:lpstr>Lighting Data</vt:lpstr>
      <vt:lpstr>NLighting Data</vt:lpstr>
      <vt:lpstr>Lighting Pivot</vt:lpstr>
      <vt:lpstr>NLighting Pivot</vt:lpstr>
      <vt:lpstr>Lookups</vt:lpstr>
      <vt:lpstr>Version</vt:lpstr>
      <vt:lpstr>Distributors</vt:lpstr>
      <vt:lpstr>Electric_Rate</vt:lpstr>
      <vt:lpstr>fixtures_current</vt:lpstr>
      <vt:lpstr>GBB_lu</vt:lpstr>
      <vt:lpstr>IndoorFixtures</vt:lpstr>
      <vt:lpstr>LFT_lu</vt:lpstr>
      <vt:lpstr>Lighting_All</vt:lpstr>
      <vt:lpstr>Lighting_BurnTime</vt:lpstr>
      <vt:lpstr>Lighting_Locations</vt:lpstr>
      <vt:lpstr>Lighting_Measures_Ballast_Factor</vt:lpstr>
      <vt:lpstr>Lighting_Measures_Ballasts</vt:lpstr>
      <vt:lpstr>Lighting_Measures_Exterior_Fixtures</vt:lpstr>
      <vt:lpstr>Lighting_Measures_High_Bay</vt:lpstr>
      <vt:lpstr>Lighting_Measures_Interior_Fixtures</vt:lpstr>
      <vt:lpstr>Lighting_Measures_Linear_Fixtures</vt:lpstr>
      <vt:lpstr>Lighting_Measures_Mogul_Base</vt:lpstr>
      <vt:lpstr>Lighting_Measures_Occupancy_Sensors</vt:lpstr>
      <vt:lpstr>Lighting_Measures_Screw_Base</vt:lpstr>
      <vt:lpstr>Lighting_Occupancy</vt:lpstr>
      <vt:lpstr>Lighting_Type</vt:lpstr>
      <vt:lpstr>Lighting_Type_Exist</vt:lpstr>
      <vt:lpstr>Lighting_Type_Exist_lu</vt:lpstr>
      <vt:lpstr>Lighting_Type_Proposed</vt:lpstr>
      <vt:lpstr>Lighting_Type_Proposed_lu</vt:lpstr>
      <vt:lpstr>lu_01_existing_device</vt:lpstr>
      <vt:lpstr>lu_02_existing_device</vt:lpstr>
      <vt:lpstr>lu_03_existing_device</vt:lpstr>
      <vt:lpstr>lu_04_existing_device</vt:lpstr>
      <vt:lpstr>lu_05_existing_device</vt:lpstr>
      <vt:lpstr>lu_06_existing_device</vt:lpstr>
      <vt:lpstr>lu_07_existing_device</vt:lpstr>
      <vt:lpstr>lu_08_existing_device</vt:lpstr>
      <vt:lpstr>lu_09_existing_device</vt:lpstr>
      <vt:lpstr>lu_10_existing_device</vt:lpstr>
      <vt:lpstr>lu_11_existing_device</vt:lpstr>
      <vt:lpstr>lu_12_existing_device</vt:lpstr>
      <vt:lpstr>lu_13_existing_device</vt:lpstr>
      <vt:lpstr>lu_14_existing_device</vt:lpstr>
      <vt:lpstr>lu_15_existing_device</vt:lpstr>
      <vt:lpstr>lu_16_existing_device</vt:lpstr>
      <vt:lpstr>lu_17_existing_device</vt:lpstr>
      <vt:lpstr>lu_18_existing_device</vt:lpstr>
      <vt:lpstr>lu_19_existing_device</vt:lpstr>
      <vt:lpstr>lu_20_existing_device</vt:lpstr>
      <vt:lpstr>lu_21_existing_device</vt:lpstr>
      <vt:lpstr>lu_22_existing_device</vt:lpstr>
      <vt:lpstr>lu_23_existing_device</vt:lpstr>
      <vt:lpstr>lu_24_existing_device</vt:lpstr>
      <vt:lpstr>lu_25_existing_device</vt:lpstr>
      <vt:lpstr>lu_26_existing_device</vt:lpstr>
      <vt:lpstr>Master_SKU</vt:lpstr>
      <vt:lpstr>NewSKU_lu</vt:lpstr>
      <vt:lpstr>OutdoorFixtures</vt:lpstr>
      <vt:lpstr>Project_Status</vt:lpstr>
      <vt:lpstr>S_P_lu</vt:lpstr>
      <vt:lpstr>Sensor_Type</vt:lpstr>
      <vt:lpstr>Sensor_Type_lu</vt:lpstr>
      <vt:lpstr>Standalone_Controls</vt:lpstr>
      <vt:lpstr>State</vt:lpstr>
      <vt:lpstr>Subtypes</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BryonMartinez</dc:creator>
  <cp:keywords/>
  <dc:description/>
  <cp:lastModifiedBy>Nicholas LeClerc</cp:lastModifiedBy>
  <cp:revision/>
  <dcterms:created xsi:type="dcterms:W3CDTF">2018-02-01T16:32:36Z</dcterms:created>
  <dcterms:modified xsi:type="dcterms:W3CDTF">2024-04-01T01:00:00Z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0x010100B5EC057B6CF6C749AD68EB51BE466992</vt:lpwstr>
  </property>
  <property fmtid="{D5CDD505-2E9C-101B-9397-08002B2CF9AE}" pid="3" name="MediaServiceImageTags">
    <vt:lpwstr/>
  </property>
</Properties>
</file>